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ter - Info card" sheetId="1" r:id="rId4"/>
    <sheet state="visible" name="Cholesterol - Info card" sheetId="2" r:id="rId5"/>
    <sheet state="visible" name=" B Sugar- Info card" sheetId="3" r:id="rId6"/>
    <sheet state="visible" name="Body weight - Info card" sheetId="4" r:id="rId7"/>
    <sheet state="visible" name="Diet - Info card" sheetId="5" r:id="rId8"/>
    <sheet state="visible" name="Heart Rate - Info card" sheetId="6" r:id="rId9"/>
    <sheet state="visible" name="BP - Info card" sheetId="7" r:id="rId10"/>
    <sheet state="visible" name="Inapp text" sheetId="8" r:id="rId11"/>
    <sheet state="visible" name="Languages" sheetId="9" r:id="rId12"/>
  </sheets>
  <definedNames/>
  <calcPr/>
  <extLst>
    <ext uri="GoogleSheetsCustomDataVersion2">
      <go:sheetsCustomData xmlns:go="http://customooxmlschemas.google.com/" r:id="rId13" roundtripDataChecksum="qmfM1dFn1wJMPadmfq672Uhivk5MrzIXqgSqT59rRII="/>
    </ext>
  </extLst>
</workbook>
</file>

<file path=xl/comments1.xml><?xml version="1.0" encoding="utf-8"?>
<comments xmlns:r="http://schemas.openxmlformats.org/officeDocument/2006/relationships" xmlns="http://schemas.openxmlformats.org/spreadsheetml/2006/main">
  <authors>
    <author/>
  </authors>
  <commentList>
    <comment authorId="0" ref="G111">
      <text>
        <t xml:space="preserve">======
ID#AAAA5O43b9A
    (2023-10-04 14:41:01)
em không sửa được
	-Linh Chi Doan</t>
      </text>
    </comment>
    <comment authorId="0" ref="G110">
      <text>
        <t xml:space="preserve">======
ID#AAAA5O43b80
    (2023-10-04 14:41:01)
em không sửa được
	-Linh Chi Doan</t>
      </text>
    </comment>
    <comment authorId="0" ref="G108">
      <text>
        <t xml:space="preserve">======
ID#AAAA5O43b84
    (2023-10-04 14:41:01)
em không sửa được
	-Linh Chi Doan</t>
      </text>
    </comment>
    <comment authorId="0" ref="K108">
      <text>
        <t xml:space="preserve">======
ID#AAAA5O43b88
    (2023-10-04 14:41:01)
em không sửa được
	-Linh Chi Doan</t>
      </text>
    </comment>
    <comment authorId="0" ref="K111">
      <text>
        <t xml:space="preserve">======
ID#AAAA5O43b8w
    (2023-10-04 14:41:01)
em không sửa được
	-Linh Chi Doan</t>
      </text>
    </comment>
    <comment authorId="0" ref="K110">
      <text>
        <t xml:space="preserve">======
ID#AAAA5O43b8s
    (2023-10-04 14:41:01)
em không sửa được
	-Linh Chi Doan</t>
      </text>
    </comment>
  </commentList>
  <extLst>
    <ext uri="GoogleSheetsCustomDataVersion2">
      <go:sheetsCustomData xmlns:go="http://customooxmlschemas.google.com/" r:id="rId1" roundtripDataSignature="AMtx7mgM1MBrzFtJl58/+Y9QWyBbYA1xHQ=="/>
    </ext>
  </extLst>
</comments>
</file>

<file path=xl/sharedStrings.xml><?xml version="1.0" encoding="utf-8"?>
<sst xmlns="http://schemas.openxmlformats.org/spreadsheetml/2006/main" count="1846" uniqueCount="1533">
  <si>
    <t>key</t>
  </si>
  <si>
    <t>Anh</t>
  </si>
  <si>
    <t>Hindi</t>
  </si>
  <si>
    <t>Tây Ban Nha</t>
  </si>
  <si>
    <t>Pháp</t>
  </si>
  <si>
    <t>Ả Rập</t>
  </si>
  <si>
    <t>Nga</t>
  </si>
  <si>
    <t>Bồ Đào Nha</t>
  </si>
  <si>
    <t>Bengal</t>
  </si>
  <si>
    <t>Urdu</t>
  </si>
  <si>
    <t>Đức</t>
  </si>
  <si>
    <t>Nhật</t>
  </si>
  <si>
    <t>Marathi</t>
  </si>
  <si>
    <t>Telugu</t>
  </si>
  <si>
    <t>Thổ Nhĩ Kỳ</t>
  </si>
  <si>
    <t>Tamil</t>
  </si>
  <si>
    <t>Hàn</t>
  </si>
  <si>
    <t>Việt</t>
  </si>
  <si>
    <t>Italia</t>
  </si>
  <si>
    <t>Thái</t>
  </si>
  <si>
    <t>en</t>
  </si>
  <si>
    <t>HI</t>
  </si>
  <si>
    <t>ES</t>
  </si>
  <si>
    <t>FR</t>
  </si>
  <si>
    <t>AR</t>
  </si>
  <si>
    <t>RU</t>
  </si>
  <si>
    <t>PT</t>
  </si>
  <si>
    <t>BN</t>
  </si>
  <si>
    <t>ur</t>
  </si>
  <si>
    <t>DE</t>
  </si>
  <si>
    <t>JA</t>
  </si>
  <si>
    <t>MR</t>
  </si>
  <si>
    <t>TE</t>
  </si>
  <si>
    <t>TR</t>
  </si>
  <si>
    <t>TA</t>
  </si>
  <si>
    <t>KO</t>
  </si>
  <si>
    <t>VI</t>
  </si>
  <si>
    <t>IT</t>
  </si>
  <si>
    <t>TH</t>
  </si>
  <si>
    <t>AVOID_DRINK_MISTAKE</t>
  </si>
  <si>
    <t>&lt;h1&gt;Avoid These Water Drinking Mistakes&lt;/h1&gt;\n&lt;p&gt;If vitamins, minerals, protein, fats, water, and carbohydrates are essential for survival, so is water. It not just keeps us hydrated, but ensures that our body functions properly. No wonder that health experts advise us to drink at least eight to ten glasses of water every single day.&amp;nbsp;&lt;/p&gt;\n&lt;p&gt;When it comes to drinking water, the ample quantity is not enough to take care of. You should also know the right way to drink water for better health. Most of us make common mistakes such as drinking water while standing, and these kinds of mistakes can put us in trouble.&amp;nbsp;&lt;/p&gt;\n&lt;p&gt;Here are five mistakes that you can make while drinking water, but you should avoid:&lt;/p&gt;\n&lt;h3&gt;1. Do not drink water while standing&lt;/h3&gt;\n&lt;p&gt;Aren&amp;rsquo;t we all just used to sipping on water while standing? Although you might have never thought about whether this is the right way to drink water or not, you may have been reminded by your elders at least once that water must be consumed when you are in a sitting position.&amp;nbsp;&lt;/p&gt;\n&lt;p&gt;One&amp;rsquo;s nerves get tensed while drinking water when standing. It can disturb the fluid balance, and cause indigestion. By standing and drinking, water goes to the lower part of the stomach, and we will not get nutrients.&lt;/p&gt;\n&lt;h3&gt;2. Avoiding gulping water quickly&lt;/h3&gt;\n&lt;p&gt;Whenever we are in a hurry, we try to drink water in one breath as much as we can. But it&amp;rsquo;s harmful. If you are in a hurry, just do not gulp the water as the impurities in the kidney and the bladder can accumulate below. Just have small sips of water to aid digestion. Therefore, it is advisable to have water slowly as it has various benefits.&lt;/p&gt;\n&lt;h3&gt;3. Avoid drinking water just before the meal&lt;/h3&gt;\n&lt;p&gt;Your stomach should be filled with 50 percent food, 25 percent water, and 25 percent should be left empty for the digestive process. That&amp;rsquo;s why drinking water just before eating a meal is not a great idea. Doing so can make you feel fuller, and then you will not be able to eat enough food. You will not be able to get the right amount of nutrition and this can even disrupt digestion. Then, you may also get problems like nausea and constipation.&lt;/p&gt;\n&lt;h3&gt;4. Avoiding adding artificial sweeteners&lt;/h3&gt;\n&lt;p&gt;Artificial sweeteners may contain zero calories but studies have shown that may promote weight gain and risk of certain health conditions. Not just that, sugar increases your body&amp;rsquo;s water needs due to the amount of water required to metabolize sugar. So, while sugary drinks may taste refreshing at first, they can actually be dehydrating.&lt;/p&gt;\n&lt;p&gt;If you are one of them who tends to add any artificial flavors or sweeteners to the water, stop doing that right away. Try to avoid anything with sugar, high fructose corn syrup, aspartame, or sucralose. Instead of that, you can opt for lemon, mint, or herbs.&lt;/p&gt;</t>
  </si>
  <si>
    <t>&lt;h1&gt;पानी पीने से बचें इन गलतियों से&lt;/h1&gt;\n&lt;p&gt;यदि जीवित रहने के लिए विटामिन, खनिज, प्रोटीन, वसा, पानी और कार्बोहाइड्रेट आवश्यक हैं, तो पानी भी आवश्यक है। यह न केवल हमें हाइड्रेटेड रखता है, बल्कि यह सुनिश्चित करता है कि हमारा शरीर ठीक से काम करे। इसमें कोई आश्चर्य नहीं कि स्वास्थ्य विशेषज्ञ हमें हर दिन कम से कम आठ से दस गिलास पानी पीने की सलाह देते हैं।&lt;/p&gt;\n&lt;p&gt;जब पीने के पानी की बात आती है, तो पर्याप्त मात्रा ध्यान देने के लिए पर्याप्त नहीं है। बेहतर स्वास्थ्य के लिए आपको पानी पीने का सही तरीका भी पता होना चाहिए। हममें से ज्यादातर लोग खड़े होकर पानी पीने जैसी सामान्य गलतियां करते हैं और इस तरह की गलतियां हमें परेशानी में डाल सकती हैं।&lt;/p&gt;\n&lt;p&gt;यहां पांच गलतियां हैं जो आप पानी पीते समय कर सकते हैं, लेकिन आपको इनसे बचना चाहिए:&lt;/p&gt;\n&lt;h2&gt;1. खड़े होकर पानी न पियें&lt;/h2&gt;\n&lt;p&gt;क्या हम सब खड़े होकर पानी पीने के आदी नहीं हैं? हालाँकि आपने कभी इस बारे में नहीं सोचा होगा कि यह पानी पीने का सही तरीका है या नहीं, लेकिन हो सकता है कि आपको कम से कम एक बार आपके बड़ों ने याद दिलाया हो कि जब आप बैठे हों तो पानी अवश्य पीना चाहिए।&lt;/p&gt;\n&lt;p&gt;खड़े होकर पानी पीने से व्यक्ति की नसें तनावग्रस्त हो जाती हैं। यह द्रव संतुलन को बिगाड़ सकता है और अपच का कारण बन सकता है। खड़े होकर पीने से पानी पेट के निचले हिस्से में चला जाता है और हमें पोषक तत्व नहीं मिल पाते.&lt;/p&gt;\n&lt;h2&gt;2. जल्दी-जल्दी पानी पीने से बचें&lt;/h2&gt;\n&lt;p&gt;जब भी हम जल्दी में होते हैं तो जितना हो सके एक सांस में पानी पीने की कोशिश करते हैं। लेकिन यह हानिकारक है. यदि आप जल्दी में हैं, तो पानी गटकने से बचें क्योंकि गुर्दे और मूत्राशय में अशुद्धियाँ नीचे जमा हो सकती हैं। पाचन में सहायता के लिए बस छोटे-छोटे घूंट पानी पिएं। इसलिए, धीरे-धीरे पानी पीने की सलाह दी जाती है क्योंकि इसके कई फायदे हैं।&lt;/p&gt;\n&lt;h2&gt;3. भोजन से ठीक पहले पानी पीने से बचें&lt;/h2&gt;\n&lt;p&gt;आपका पेट 50 प्रतिशत भोजन, 25 प्रतिशत पानी से भरा होना चाहिए और 25 प्रतिशत पाचन प्रक्रिया के लिए खाली छोड़ना चाहिए। इसलिए खाना खाने से ठीक पहले पानी पीना कोई अच्छा विचार नहीं है। ऐसा करने से आपका पेट भरा हुआ महसूस हो सकता है और फिर आप पर्याप्त खाना नहीं खा पाएंगे। आपको सही मात्रा में पोषण नहीं मिल पाएगा और इससे पाचन भी बाधित हो सकता है। तो आपको मतली और कब्ज जैसी समस्या भी हो सकती है।&lt;/p&gt;\n&lt;h2&gt;4. कृत्रिम मिठास जोड़ने से बचें&lt;/h2&gt;\n&lt;p&gt;कृत्रिम मिठास में शून्य कैलोरी हो सकती है लेकिन अध्ययनों से पता चला है कि यह वजन बढ़ाने और कुछ स्वास्थ्य स्थितियों के जोखिम को बढ़ावा दे सकता है। इतना ही नहीं, चीनी को पचाने के लिए आवश्यक पानी की मात्रा के कारण चीनी आपके शरीर की पानी की ज़रूरत को बढ़ा देती है। इसलिए, जबकि शर्करा युक्त पेय पहली बार में ताज़ा लग सकते हैं, वे वास्तव में निर्जलीकरण कर सकते हैं।&lt;/p&gt;\n&lt;p&gt;यदि आप उनमें से एक हैं जो पानी में कोई कृत्रिम स्वाद या मिठास मिलाते हैं, तो ऐसा करना तुरंत बंद कर दें। चीनी, उच्च फ्रुक्टोज कॉर्न सिरप, एस्पार्टेम या सुक्रालोज़ वाली किसी भी चीज़ से बचने की कोशिश करें। इसके बजाय, आप नींबू, पुदीना या जड़ी-बूटियों का विकल्प चुन सकते हैं।&lt;/p&gt;</t>
  </si>
  <si>
    <t>&lt;h1&gt;Evite estos errores al beber agua&lt;/h1&gt;\n&lt;p&gt;Si las vitaminas, los minerales, las prote&amp;iacute;nas, las grasas, el agua y los carbohidratos son esenciales para la supervivencia, tambi&amp;eacute;n lo es el agua. No s&amp;oacute;lo nos mantiene hidratados, sino que garantiza que nuestro cuerpo funcione correctamente. No es de extra&amp;ntilde;ar que los expertos en salud nos aconsejen beber al menos de ocho a diez vasos de agua todos los d&amp;iacute;as.&lt;/p&gt;\n&lt;p&gt;Cuando se trata de agua potable, la cantidad suficiente no es suficiente para cuidarla. Tambi&amp;eacute;n debes conocer la forma correcta de beber agua para tener una mejor salud. La mayor&amp;iacute;a de nosotros cometemos errores comunes, como beber agua estando de pie, y este tipo de errores pueden causarnos problemas.&lt;/p&gt;\n&lt;p&gt;Aqu&amp;iacute; hay cinco errores que puedes cometer al beber agua, pero que debes evitar:&lt;/p&gt;\n&lt;h2&gt;1. No beber agua estando de pie&lt;/h2&gt;\n&lt;p&gt;&amp;iquest;No estamos todos acostumbrados a beber agua estando de pie? Aunque es posible que nunca hayas pensado si esta es la forma correcta de beber agua o no, es posible que tus mayores te hayan recordado al menos una vez que el agua debe consumirse estando sentado.&lt;/p&gt;\n&lt;p&gt;Los nervios se tensan al beber agua estando de pie. Puede alterar el equilibrio de l&amp;iacute;quidos y provocar indigesti&amp;oacute;n. Al estar de pie y beber, el agua va a la parte baja del est&amp;oacute;mago y no obtendremos nutrientes.&lt;/p&gt;\n&lt;h2&gt;2. Evitar tragar agua r&amp;aacute;pidamente&lt;/h2&gt;\n&lt;p&gt;Siempre que tenemos prisa, intentamos beber agua de una sola vez tanto como podamos. Pero es perjudicial. Si tiene prisa, simplemente no trague el agua, ya que las impurezas en el ri&amp;ntilde;&amp;oacute;n y la vejiga pueden acumularse debajo. Basta con tomar peque&amp;ntilde;os sorbos de agua para ayudar a la digesti&amp;oacute;n. Por ello, es recomendable tomar agua poco a poco ya que tiene diversos beneficios.&lt;/p&gt;\n&lt;h2&gt;3. Evite beber agua justo antes de la comida.&lt;/h2&gt;\n&lt;p&gt;Su est&amp;oacute;mago debe estar lleno con un 50 por ciento de comida, un 25 por ciento de agua y un 25 por ciento vac&amp;iacute;o para el proceso digestivo. Por eso beber agua justo antes de comer no es una buena idea. Hacerlo puede hacer que se sienta m&amp;aacute;s lleno y entonces no podr&amp;aacute; comer suficiente comida. No podr&amp;aacute; obtener la cantidad adecuada de nutrientes y esto puede incluso alterar la digesti&amp;oacute;n. Entonces, tambi&amp;eacute;n puedes tener problemas como n&amp;aacute;useas y estre&amp;ntilde;imiento.&lt;/p&gt;\n&lt;h2&gt;4. Evitar a&amp;ntilde;adir edulcorantes artificiales&lt;/h2&gt;\n&lt;p&gt;Los edulcorantes artificiales pueden contener cero calor&amp;iacute;as, pero los estudios han demostrado que pueden promover el aumento de peso y el riesgo de ciertas condiciones de salud. No solo eso, el az&amp;uacute;car aumenta las necesidades de agua del cuerpo debido a la cantidad de agua necesaria para metabolizar el az&amp;uacute;car. Entonces, si bien las bebidas azucaradas pueden tener un sabor refrescante al principio, en realidad pueden deshidratar.&lt;/p&gt;\n&lt;p&gt;Si eres uno de ellos que tiende a agregar sabores o edulcorantes artificiales al agua, deja de hacerlo de inmediato. Trate de evitar cualquier cosa que contenga az&amp;uacute;car, jarabe de ma&amp;iacute;z con alto contenido de fructosa, aspartamo o sucralosa. En lugar de eso, puedes optar por lim&amp;oacute;n, menta o hierbas.&lt;/p&gt;</t>
  </si>
  <si>
    <t>&lt;h1&gt;&amp;Eacute;vitez ces erreurs de consommation d&amp;rsquo;eau&lt;/h1&gt;\n&lt;p&gt;Si les vitamines, les min&amp;eacute;raux, les prot&amp;eacute;ines, les graisses, l&amp;rsquo;eau et les glucides sont essentiels &amp;agrave; la survie, l&amp;rsquo;eau l&amp;rsquo;est aussi. Cela nous maintient non seulement hydrat&amp;eacute;, mais garantit &amp;eacute;galement le bon fonctionnement de notre corps. Il n&amp;rsquo;est pas &amp;eacute;tonnant que les experts en sant&amp;eacute; nous conseillent de boire au moins huit &amp;agrave; dix verres d&amp;rsquo;eau chaque jour.&lt;/p&gt;\n&lt;p&gt;Lorsqu&amp;rsquo;il s&amp;rsquo;agit d&amp;rsquo;eau potable, une quantit&amp;eacute; suffisante n&amp;rsquo;est pas suffisante. Vous devez &amp;eacute;galement conna&amp;icirc;tre la bonne fa&amp;ccedil;on de boire de l&amp;rsquo;eau pour une meilleure sant&amp;eacute;. La plupart d&amp;rsquo;entre nous font des erreurs courantes, comme boire de l&amp;rsquo;eau debout, et ce genre d&amp;rsquo;erreurs peut nous causer des ennuis.&lt;/p&gt;\n&lt;p&gt;Voici cinq erreurs que vous pouvez commettre en buvant de l&amp;rsquo;eau, mais que vous devriez &amp;eacute;viter :&lt;/p&gt;\n&lt;h2&gt;1. Ne buvez pas d&amp;rsquo;eau debout&lt;/h2&gt;\n&lt;p&gt;Ne sommes-nous pas tous habitu&amp;eacute;s &amp;agrave; siroter de l&amp;rsquo;eau debout ? M&amp;ecirc;me si vous ne vous &amp;ecirc;tes peut-&amp;ecirc;tre jamais demand&amp;eacute; si c\'&amp;eacute;tait la bonne fa&amp;ccedil;on de boire de l\'eau ou non, vos a&amp;icirc;n&amp;eacute;s vous ont peut-&amp;ecirc;tre rappel&amp;eacute; au moins une fois que l\'eau doit &amp;ecirc;tre consomm&amp;eacute;e lorsque vous &amp;ecirc;tes en position assise.&lt;/p&gt;\n&lt;p&gt;Les nerfs se tendent lorsqu&amp;rsquo;on boit de l&amp;rsquo;eau en position debout. Cela peut perturber l&amp;rsquo;&amp;eacute;quilibre hydrique et provoquer une indigestion. En restant debout et en buvant, l&amp;rsquo;eau va dans la partie inf&amp;eacute;rieure de l&amp;rsquo;estomac et nous n&amp;rsquo;obtiendrons pas de nutriments.&lt;/p&gt;\n&lt;h2&gt;2. &amp;Eacute;viter d&amp;rsquo;avaler de l&amp;rsquo;eau rapidement&lt;/h2&gt;\n&lt;p&gt;Chaque fois que nous sommes press&amp;eacute;s, nous essayons de boire de l&amp;rsquo;eau d&amp;rsquo;un seul coup autant que possible. Mais c&amp;rsquo;est nocif. Si vous &amp;ecirc;tes press&amp;eacute;, n&amp;rsquo;avalez pas d&amp;rsquo;eau car les impuret&amp;eacute;s pr&amp;eacute;sentes dans les reins et la vessie peuvent s&amp;rsquo;accumuler en dessous. Buvez simplement de petites gorg&amp;eacute;es d&amp;rsquo;eau pour faciliter la digestion. Par cons&amp;eacute;quent, il est conseill&amp;eacute; d&amp;rsquo;arroser lentement car cela pr&amp;eacute;sente divers avantages.&lt;/p&gt;\n&lt;h2&gt;3. &amp;Eacute;vitez de boire de l\'eau juste avant le repas&lt;/h2&gt;\n&lt;p&gt;Votre estomac doit &amp;ecirc;tre rempli de 50 pour cent de nourriture, 25 pour cent d&amp;rsquo;eau et 25 pour cent doivent &amp;ecirc;tre laiss&amp;eacute;s vides pour le processus digestif. C&amp;rsquo;est pourquoi boire de l&amp;rsquo;eau juste avant de manger n&amp;rsquo;est pas une bonne id&amp;eacute;e. Cela peut vous rassasier et vous ne pourrez alors pas manger suffisamment de nourriture. Vous ne pourrez pas obtenir la bonne quantit&amp;eacute; de nutrition et cela peut m&amp;ecirc;me perturber la digestion. Ensuite, vous pouvez &amp;eacute;galement avoir des probl&amp;egrave;mes comme des naus&amp;eacute;es et de la constipation.&lt;/p&gt;\n&lt;h2&gt;4. &amp;Eacute;viter d\'ajouter des &amp;eacute;dulcorants artificiels&lt;/h2&gt;\n&lt;p&gt;Les &amp;eacute;dulcorants artificiels peuvent contenir z&amp;eacute;ro calorie, mais des &amp;eacute;tudes ont montr&amp;eacute; qu\'ils peuvent favoriser la prise de poids et le risque de certains probl&amp;egrave;mes de sant&amp;eacute;. De plus, le sucre augmente les besoins en eau de votre corps en raison de la quantit&amp;eacute; d&amp;rsquo;eau n&amp;eacute;cessaire pour m&amp;eacute;taboliser le sucre. Ainsi, m&amp;ecirc;me si les boissons sucr&amp;eacute;es peuvent avoir un go&amp;ucirc;t rafra&amp;icirc;chissant au d&amp;eacute;but, elles peuvent en r&amp;eacute;alit&amp;eacute; &amp;ecirc;tre d&amp;eacute;shydratantes.&lt;/p&gt;\n&lt;p&gt;Si vous faites partie de ceux qui ont tendance &amp;agrave; ajouter des ar&amp;ocirc;mes ou des &amp;eacute;dulcorants artificiels &amp;agrave; l&amp;rsquo;eau, arr&amp;ecirc;tez de le faire imm&amp;eacute;diatement. Essayez d\'&amp;eacute;viter tout ce qui contient du sucre, du sirop de ma&amp;iuml;s &amp;agrave; haute teneur en fructose, de l\'aspartame ou du sucralose. Au lieu de cela, vous pouvez opter pour du citron, de la menthe ou des herbes.&lt;/p&gt;</t>
  </si>
  <si>
    <t>&lt;h1 dir=\"rtl\" style=\"text-align: justify;\"&gt;&lt;span style=\"font-size:20pt;\"&gt;تجنب هذه الأخطاء عند شرب الماء&lt;/span&gt;&lt;/h1&gt;\n&lt;p dir=\"rtl\" style=\"text-align: justify;\"&gt;&lt;span style=\"font-size:11.5pt;\"&gt;إذا كانت الفيتامينات والمعادن والبروتين والدهون والماء والكربوهيدرات ضرورية للبقاء على قيد الحياة، فالماء كذلك. فهو لا يبقينا رطبًا فحسب، بل يضمن أن أجسامنا تعمل بشكل صحيح. لا عجب أن ينصحنا خبراء الصحة بشرب ما لا يقل عن ثمانية إلى عشرة أكواب من الماء كل يوم.&lt;/span&gt;&lt;/p&gt;\n&lt;p dir=\"rtl\" style=\"text-align: justify;\"&gt;&lt;span style=\"font-size:11.5pt;\"&gt;عندما يتعلق الأمر بمياه الشرب، فالكمية الوافرة منها لا تكفي للعناية بها. ويجب عليك أيضًا معرفة الطريقة الصحيحة لشرب الماء من أجل صحة أفضل. يرتكب معظمنا أخطاء شائعة مثل شرب الماء أثناء الوقوف، وهذا النوع من الأخطاء يمكن أن يعرضنا للمشاكل.&lt;/span&gt;&lt;/p&gt;\n&lt;p dir=\"rtl\" style=\"text-align: justify;\"&gt;&lt;span style=\"font-size:11.5pt;\"&gt;فيما يلي خمسة أخطاء يمكن أن ترتكبها أثناء شرب الماء، لكن عليك تجنبها:&lt;/span&gt;&lt;/p&gt;\n&lt;h2 dir=\"rtl\" style=\"text-align: justify;\"&gt;&lt;span style=\"font-size:16pt;\"&gt;1. لا تشرب الماء وأنت واقف&lt;/span&gt;&lt;/h2&gt;\n&lt;p dir=\"rtl\" style=\"text-align: justify;\"&gt;&lt;span style=\"font-size:11.5pt;\"&gt;ألسنا جميعًا معتادين على شرب الماء أثناء الوقوف؟ على الرغم من أنك ربما لم تفكر أبدًا فيما إذا كانت هذه هي الطريقة الصحيحة لشرب الماء أم لا، إلا أنه ربما تم تذكيرك من قبل كبار السن مرة واحدة على الأقل بأنه يجب استهلاك الماء عندما تكون في وضعية الجلوس.&lt;/span&gt;&lt;/p&gt;\n&lt;p dir=\"rtl\" style=\"text-align: justify;\"&gt;&lt;span style=\"font-size:11.5pt;\"&gt;تتوتر الأعصاب عند شرب الماء أثناء الوقوف. يمكن أن يخل بتوازن السوائل، ويسبب عسر الهضم. بالوقوف والشرب، يذهب الماء إلى الجزء السفلي من المعدة، ولن نحصل على العناصر الغذائية.&lt;/span&gt;&lt;/p&gt;\n&lt;h2 dir=\"rtl\" style=\"text-align: justify;\"&gt;&lt;span style=\"font-size:16pt;\"&gt;2. تجنب ابتلاع الماء بسرعة&lt;/span&gt;&lt;/h2&gt;\n&lt;p dir=\"rtl\" style=\"text-align: justify;\"&gt;&lt;span style=\"font-size:11.5pt;\"&gt;عندما نكون في عجلة من أمرنا، نحاول شرب الماء في نفس واحد بقدر ما نستطيع. لكنها ضارة. إذا كنت في عجلة من أمرك، فلا تبتلع الماء لأن الشوائب في الكلى والمثانة يمكن أن تتراكم في الأسفل. فقط تناول رشفات صغيرة من الماء للمساعدة على الهضم. لذلك ينصح بتناول الماء ببطء لما له من فوائد متعددة.&lt;/span&gt;&lt;/p&gt;\n&lt;h2 dir=\"rtl\" style=\"text-align: justify;\"&gt;&lt;span style=\"font-size:16pt;\"&gt;3. تجنب شرب الماء قبل الوجبة مباشرة&lt;/span&gt;&lt;/h2&gt;\n&lt;p dir=\"rtl\" style=\"text-align: justify;\"&gt;&lt;span style=\"font-size:11.5pt;\"&gt;يجب أن تمتلئ معدتك بـ 50 بالمائة من الطعام، و25 بالمائة من الماء، ويجب ترك 25 بالمائة فارغة لعملية الهضم. ولهذا السبب فإن شرب الماء قبل تناول الوجبة مباشرة ليس فكرة عظيمة. قد يؤدي القيام بذلك إلى شعورك بالشبع، ومن ثم لن تتمكن من تناول ما يكفي من الطعام. لن تتمكن من الحصول على الكمية المناسبة من التغذية، وقد يؤدي ذلك إلى تعطيل عملية الهضم. وبعد ذلك، قد تصاب أيضًا بمشاكل مثل الغثيان والإمساك.&lt;/span&gt;&lt;/p&gt;\n&lt;h2 dir=\"rtl\" style=\"text-align: justify;\"&gt;&lt;span style=\"font-size:16pt;\"&gt;4. تجنب إضافة المُحليات الصناعية&lt;/span&gt;&lt;/h2&gt;\n&lt;p dir=\"rtl\" style=\"text-align: justify;\"&gt;&lt;span style=\"font-size:11.5pt;\"&gt;قد تحتوي المحليات الصناعية على صفر سعرات حرارية، لكن الدراسات أظهرت أنها قد تعزز زيادة الوزن وخطر الإصابة بحالات صحية معينة. ليس هذا فقط، فالسكر يزيد من احتياجات الجسم من الماء بسبب كمية الماء اللازمة لاستقلاب السكر. لذلك، في حين أن مذاق المشروبات السكرية قد يكون منعشًا في البداية، إلا أنها قد تسبب الجفاف بالفعل.&lt;/span&gt;&lt;/p&gt;\n&lt;p dir=\"rtl\" style=\"text-align: justify;\"&gt;&lt;span style=\"font-size:11.5pt;\"&gt;إذا كنت ممن يميلون إلى إضافة أي نكهات صناعية أو محليات إلى الماء، توقف عن فعل ذلك على الفور. حاول تجنب أي شيء يحتوي على السكر أو شراب الذرة عالي الفركتوز أو الأسبارتام أو السكرالوز. بدلًا من ذلك، يمكنك اختيار الليمون أو النعناع أو الأعشاب.&lt;/span&gt;&lt;/p&gt;</t>
  </si>
  <si>
    <t>&lt;h1&gt;Избегайте этих ошибок при питье воды&lt;/h1&gt;\n&lt;p&gt;Если витамины, минералы, белки, жиры, вода и углеводы необходимы для выживания, то вода тоже необходима. Он не только сохраняет водный баланс, но и обеспечивает правильное функционирование нашего организма. Неудивительно, что эксперты в области здравоохранения советуют нам выпивать не менее восьми-десяти стаканов воды каждый день.&lt;/p&gt;\n&lt;p&gt;Когда дело доходит до питьевой воды, ее достаточного количества недостаточно. Вы также должны знать, как правильно пить воду для улучшения здоровья. Большинство из нас совершают распространенные ошибки, например, когда пьют воду стоя, и подобные ошибки могут доставить нам неприятности.&lt;/p&gt;\n&lt;p&gt;Вот пять ошибок, которые вы можете совершить при питье воды, но которых следует избегать:&lt;/p&gt;\n&lt;h2&gt;1. Не пейте воду стоя&lt;/h2&gt;\n&lt;p&gt;Разве мы не привыкли пить воду стоя? Хотя вы, возможно, никогда не задумывались о том, правильно ли так пить воду или нет, старшие, возможно, хотя бы раз напоминали вам, что воду нужно пить, когда вы находитесь в сидячем положении.&lt;/p&gt;\n&lt;p&gt;Нервы напрягаются при питье воды стоя. Это может нарушить водный баланс и вызвать расстройство желудка. При стоянии и питье вода попадает в нижний отдел желудка, и питательные вещества мы не получаем.&lt;/p&gt;\n&lt;h2&gt;2. Не заглатывайте воду быстро&lt;/h2&gt;\n&lt;p&gt;Всякий раз, когда мы спешим, мы стараемся выпить воды за один вдох как можно больше. Но это вредно. Если вы спешите, просто не глотайте воду, так как нечистоты в почках и мочевом пузыре могут скапливаться внизу. Просто пейте небольшими глотками воды, чтобы улучшить пищеварение. Поэтому желательно пить воду медленно, поскольку она имеет различные преимущества.&lt;/p&gt;\n&lt;h2&gt;3. Не пейте воду непосредственно перед едой.&lt;/h2&gt;\n&lt;p&gt;Желудок должен быть на 50 процентов заполнен пищей, на 25 процентов водой, а 25 процентов должно оставаться пустым для процесса пищеварения. Вот почему пить воду непосредственно перед едой &amp;mdash; не лучшая идея. Это может вызвать чувство сытости, и тогда вы не сможете съесть достаточно еды. Вы не сможете получать нужное количество пищи и это может даже нарушить пищеварение. Затем у вас также могут возникнуть такие проблемы, как тошнота и запор.&lt;/p&gt;\n&lt;h2&gt;4. Избегайте добавления искусственных подсластителей&lt;/h2&gt;\n&lt;p&gt;Искусственные подсластители могут содержать ноль калорий, но исследования показали, что они могут способствовать увеличению веса и риску возникновения определенных заболеваний. Мало того, сахар увеличивает потребности вашего организма в воде из-за количества воды, необходимой для метаболизма сахара. Таким образом, хотя сладкие напитки поначалу могут показаться освежающими, на самом деле они могут вызывать обезвоживание.&lt;/p&gt;\n&lt;p&gt;Если вы один из тех, кто склонен добавлять в воду искусственные ароматизаторы или подсластители, немедленно прекратите это делать. Старайтесь избегать продуктов, содержащих сахар, кукурузный сироп с высоким содержанием фруктозы, аспартам или сукралозу. Вместо этого вы можете выбрать лимон, мяту или зелень.&lt;/p&gt;</t>
  </si>
  <si>
    <t>&lt;h1&gt;Evite esses erros ao beber &amp;aacute;gua&lt;/h1&gt;\n&lt;p&gt;Se vitaminas, minerais, prote&amp;iacute;nas, gorduras, &amp;aacute;gua e carboidratos s&amp;atilde;o essenciais para a sobreviv&amp;ecirc;ncia, a &amp;aacute;gua tamb&amp;eacute;m o &amp;eacute;. N&amp;atilde;o apenas nos mant&amp;eacute;m hidratados, mas tamb&amp;eacute;m garante que nosso corpo funcione adequadamente. N&amp;atilde;o admira que os especialistas em sa&amp;uacute;de nos aconselhem a beber pelo menos oito a dez copos de &amp;aacute;gua todos os dias.&lt;/p&gt;\n&lt;p&gt;Quando se trata de &amp;aacute;gua pot&amp;aacute;vel, a quantidade suficiente n&amp;atilde;o &amp;eacute; suficiente para cuidar. Voc&amp;ecirc; tamb&amp;eacute;m deve saber a maneira correta de beber &amp;aacute;gua para melhorar a sa&amp;uacute;de. A maioria de n&amp;oacute;s comete erros comuns, como beber &amp;aacute;gua em p&amp;eacute;, e esses tipos de erros podem nos colocar em apuros.&lt;/p&gt;\n&lt;p&gt;Aqui est&amp;atilde;o cinco erros que voc&amp;ecirc; pode cometer ao beber &amp;aacute;gua, mas que deve evitar:&lt;/p&gt;\n&lt;h2&gt;1. N&amp;atilde;o beba &amp;aacute;gua em p&amp;eacute;&lt;/h2&gt;\n&lt;p&gt;N&amp;atilde;o estamos todos acostumados a beber &amp;aacute;gua em p&amp;eacute;? Embora voc&amp;ecirc; possa nunca ter pensado se esta &amp;eacute; a maneira certa de beber &amp;aacute;gua ou n&amp;atilde;o, voc&amp;ecirc; pode ter sido lembrado pelos mais velhos pelo menos uma vez que a &amp;aacute;gua deve ser consumida quando voc&amp;ecirc; est&amp;aacute; sentado.&lt;/p&gt;\n&lt;p&gt;Os nervos ficam tensos ao beber &amp;aacute;gua em p&amp;eacute;. Pode perturbar o equil&amp;iacute;brio de fluidos e causar indigest&amp;atilde;o. Ao ficarmos em p&amp;eacute; e bebermos, a &amp;aacute;gua vai para a parte inferior do est&amp;ocirc;mago e n&amp;atilde;o obteremos nutrientes.&lt;/p&gt;\n&lt;h2&gt;2. Evitar engolir &amp;aacute;gua rapidamente&lt;/h2&gt;\n&lt;p&gt;Sempre que estamos com pressa, tentamos beber &amp;aacute;gua de uma s&amp;oacute; vez, tanto quanto podemos. Mas &amp;eacute; prejudicial. Se voc&amp;ecirc; estiver com pressa, apenas n&amp;atilde;o engula a &amp;aacute;gua, pois as impurezas nos rins e na bexiga podem se acumular abaixo. Basta tomar pequenos goles de &amp;aacute;gua para ajudar na digest&amp;atilde;o. Portanto, &amp;eacute; aconselh&amp;aacute;vel tomar &amp;aacute;gua aos poucos, pois ela traz diversos benef&amp;iacute;cios.&lt;/p&gt;\n&lt;h2&gt;3. Evite beber &amp;aacute;gua logo antes da refei&amp;ccedil;&amp;atilde;o&lt;/h2&gt;\n&lt;p&gt;Seu est&amp;ocirc;mago deve estar cheio de 50% de comida, 25% de &amp;aacute;gua e 25% deve ser deixado vazio para o processo digestivo. &amp;Eacute; por isso que beber &amp;aacute;gua antes de uma refei&amp;ccedil;&amp;atilde;o n&amp;atilde;o &amp;eacute; uma boa ideia. Fazer isso pode fazer voc&amp;ecirc; se sentir mais saciado e, ent&amp;atilde;o, n&amp;atilde;o conseguir&amp;aacute; comer o suficiente. Voc&amp;ecirc; n&amp;atilde;o conseguir&amp;aacute; obter a quantidade certa de nutri&amp;ccedil;&amp;atilde;o e isso pode at&amp;eacute; atrapalhar a digest&amp;atilde;o. Ent&amp;atilde;o, voc&amp;ecirc; tamb&amp;eacute;m pode ter problemas como n&amp;aacute;usea e pris&amp;atilde;o de ventre.&lt;/p&gt;\n&lt;h2&gt;4. Evitar adicionar ado&amp;ccedil;antes artificiais&lt;/h2&gt;\n&lt;p&gt;Os ado&amp;ccedil;antes artificiais podem conter zero calorias, mas estudos demonstraram que podem promover ganho de peso e risco de certos problemas de sa&amp;uacute;de. N&amp;atilde;o apenas isso, o a&amp;ccedil;&amp;uacute;car aumenta as necessidades de &amp;aacute;gua do seu corpo devido &amp;agrave; quantidade de &amp;aacute;gua necess&amp;aacute;ria para metabolizar o a&amp;ccedil;&amp;uacute;car. Portanto, embora as bebidas a&amp;ccedil;ucaradas possam ter um sabor refrescante no in&amp;iacute;cio, elas podem, na verdade, ser desidratantes.&lt;/p&gt;\n&lt;p&gt;Se voc&amp;ecirc; &amp;eacute; um daqueles que tende a adicionar sabores ou ado&amp;ccedil;antes artificiais &amp;agrave; &amp;aacute;gua, pare de fazer isso imediatamente. Tente evitar qualquer coisa que contenha a&amp;ccedil;&amp;uacute;car, xarope de milho rico em frutose, aspartame ou sucralose. Em vez disso, voc&amp;ecirc; pode optar por lim&amp;atilde;o, hortel&amp;atilde; ou ervas.&lt;/p&gt;</t>
  </si>
  <si>
    <t>&lt;h1&gt;এই জল পান করার ভুলগুলি এড়িয়ে চলুন&lt;/h1&gt;\n&lt;p&gt;যদি ভিটামিন, খনিজ, প্রোটিন, চর্বি, জল এবং কার্বোহাইড্রেট বেঁচে থাকার জন্য অপরিহার্য হয়, জলও তাই। এটি কেবল আমাদের হাইড্রেটেড রাখে না, তবে আমাদের শরীর সঠিকভাবে কাজ করে তা নিশ্চিত করে। এতে অবাক হওয়ার কিছু নেই যে স্বাস্থ্য বিশেষজ্ঞরা আমাদের প্রতিদিন অন্তত আট থেকে দশ গ্লাস পানি পান করার পরামর্শ দেন।&lt;/p&gt;\n&lt;p&gt;যখন পানীয় জল আসে, পর্যাপ্ত পরিমাণ যত্ন নেওয়ার জন্য যথেষ্ট নয়। আপনার আরও ভাল স্বাস্থ্যের জন্য জল পান করার সঠিক উপায় জানা উচিত। আমাদের বেশিরভাগই সাধারণ ভুল করে থাকে যেমন দাঁড়িয়ে থাকা অবস্থায় পানি পান করা, এবং এই ধরনের ভুল আমাদের সমস্যায় ফেলতে পারে।&lt;/p&gt;\n&lt;p&gt;এখানে পাঁচটি ভুল রয়েছে যা আপনি জল পান করার সময় করতে পারেন তবে আপনার এড়ানো উচিত:&lt;/p&gt;\n&lt;h2&gt;1. দাঁড়িয়ে পানি পান করবেন না&lt;/h2&gt;\n&lt;p&gt;আমরা সবাই কি দাঁড়িয়ে থাকা অবস্থায় পানিতে চুমুক দিতে অভ্যস্ত নই? যদিও আপনি হয়তো কখনও ভাবেননি যে এটি পানি পান করার সঠিক উপায় কিনা, তবে আপনার বয়স্কদের দ্বারা অন্তত একবার মনে করিয়ে দেওয়া হয়েছে যে আপনি যখন বসে থাকবেন তখন জল অবশ্যই খাওয়া উচিত।&lt;/p&gt;\n&lt;p&gt;দাঁড়িয়ে পানি পান করার সময় স্নায়ুতে টান পড়ে। এটি তরল ভারসাম্য ব্যাহত করতে পারে এবং বদহজম হতে পারে। দাঁড়িয়ে পান করলে পাকস্থলীর নিচের অংশে পানি যায় এবং আমরা পুষ্টি পাবো না।&lt;/p&gt;\n&lt;h2&gt;2. খুব দ্রুত পানি পান করা এড়িয়ে চলুন&lt;/h2&gt;\n&lt;p&gt;আমরা যখনই তাড়াহুড়ো করি, আমরা যতটা সম্ভব এক নিঃশ্বাসে পানি পান করার চেষ্টা করি। কিন্তু এটা ক্ষতিকর। আপনি যদি তাড়াহুড়ো করেন তবে শুধু পানি ঢালবেন না কারণ কিডনি এবং মূত্রাশয়ের নিচের অমেধ্য জমা হতে পারে। হজমে সাহায্য করার জন্য শুধু অল্প অল্প পানি পান করুন। তাই ধীরে ধীরে পানি পান করাই বাঞ্ছনীয় কারণ এর বিভিন্ন উপকারিতা রয়েছে।&lt;/p&gt;\n&lt;h2&gt;3. খাবারের ঠিক আগে জল খাওয়া এড়িয়ে চলুন&lt;/h2&gt;\n&lt;p&gt;আপনার পেট 50 শতাংশ খাবার, 25 শতাংশ জল দিয়ে ভরা উচিত এবং 25 শতাংশ হজম প্রক্রিয়ার জন্য খালি রাখা উচিত। সেজন্য খাবার খাওয়ার ঠিক আগে পানি পান করা খুব ভালো ধারণা নয়। এটি করলে আপনি পূর্ণতা অনুভব করতে পারেন এবং তারপরে আপনি পর্যাপ্ত খাবার খেতে পারবেন না। আপনি সঠিক পরিমাণে পুষ্টি পেতে সক্ষম হবেন না এবং এটি হজম প্রক্রিয়াকেও ব্যাহত করতে পারে। তারপরে, আপনি বমি বমি ভাব এবং কোষ্ঠকাঠিন্যের মতো সমস্যাও পেতে পারেন।&lt;/p&gt;\n&lt;h2&gt;4. কৃত্রিম মিষ্টি যোগ করা এড়িয়ে চলা&lt;/h2&gt;\n&lt;p&gt;কৃত্রিম সুইটনারে শূন্য ক্যালোরি থাকতে পারে তবে গবেষণায় দেখা গেছে যে ওজন বৃদ্ধি এবং কিছু স্বাস্থ্য অবস্থার ঝুঁকি বাড়াতে পারে। শুধু তাই নয়, চিনি বিপাক করার জন্য প্রয়োজনীয় পানির পরিমাণের কারণে চিনি আপনার শরীরের পানির চাহিদা বাড়ায়। সুতরাং, যদিও চিনিযুক্ত পানীয়গুলি প্রথমে সতেজ হতে পারে, তবে সেগুলি আসলে ডিহাইড্রেট হতে পারে।&lt;/p&gt;\n&lt;p&gt;আপনি যদি তাদের মধ্যে একজন হন যারা পানিতে কোনো কৃত্রিম স্বাদ বা মিষ্টি যোগ করার প্রবণতা রাখেন, তাহলে এখনই তা করা বন্ধ করুন। চিনি, উচ্চ ফ্রুক্টোজ কর্ন সিরাপ, অ্যাসপার্টাম বা সুক্রলোজ জাতীয় কিছু এড়াতে চেষ্টা করুন। এর পরিবর্তে, আপনি লেবু, পুদিনা বা ভেষজ বেছে নিতে পারেন।&lt;/p&gt;</t>
  </si>
  <si>
    <t>&lt;h1 dir=\"rtl\" style=\"text-align: justify;\"&gt;&lt;span style=\"font-size:20pt;\"&gt;پانی پینے کی ان غلطیوں سے پرہیز کریں۔&lt;/span&gt;&lt;/h1&gt;\n&lt;p dir=\"rtl\" style=\"text-align: justify;\"&gt;&lt;span style=\"font-size:11.5pt;\"&gt;اگر وٹامنز، معدنیات، پروٹین، چکنائی، پانی اور کاربوہائیڈریٹس زندہ رہنے کے لیے ضروری ہیں تو پانی بھی۔ یہ نہ صرف ہمیں ہائیڈریٹ رکھتا ہے، بلکہ یہ یقینی بناتا ہے کہ ہمارا جسم صحیح طریقے سے کام کرتا ہے۔ تعجب کی بات نہیں کہ ماہرین صحت ہمیں روزانہ کم از کم آٹھ سے دس گلاس پانی پینے کا مشورہ دیتے ہیں۔&lt;/span&gt;&lt;/p&gt;\n&lt;p dir=\"rtl\" style=\"text-align: justify;\"&gt;&lt;span style=\"font-size:11.5pt;\"&gt;جب پینے کے پانی کی بات آتی ہے تو، کافی مقدار کا خیال رکھنے کے لیے کافی نہیں ہے۔ آپ کو بہتر صحت کے لیے پانی پینے کا صحیح طریقہ بھی جاننا چاہیے۔ ہم میں سے اکثر لوگ کھڑے ہو کر پانی پینے جیسی عام غلطیاں کرتے ہیں اور اس قسم کی غلطیاں ہمیں پریشانی میں ڈال سکتی ہیں۔&lt;/span&gt;&lt;/p&gt;\n&lt;p dir=\"rtl\" style=\"text-align: justify;\"&gt;&lt;span style=\"font-size:11.5pt;\"&gt;یہ پانچ غلطیاں ہیں جو آپ پانی پینے کے دوران کر سکتے ہیں، لیکن آپ کو بچنا چاہیے:&lt;/span&gt;&lt;/p&gt;\n&lt;h2 dir=\"rtl\" style=\"text-align: justify;\"&gt;&lt;span style=\"font-size:16pt;\"&gt;1. کھڑے ہو کر پانی نہ پیئے۔&lt;/span&gt;&lt;/h2&gt;\n&lt;p dir=\"rtl\" style=\"text-align: justify;\"&gt;&lt;span style=\"font-size:11.5pt;\"&gt;کیا ہم سب کھڑے ہوکر پانی کے گھونٹ پینے کے عادی نہیں ہیں؟ اگرچہ آپ نے کبھی اس بارے میں نہیں سوچا ہوگا کہ پانی پینے کا یہ صحیح طریقہ ہے یا نہیں، لیکن آپ کو آپ کے بزرگوں نے کم از کم ایک بار یاد دلایا ہوگا کہ جب آپ بیٹھنے کی حالت میں ہوں تو پانی ضرور پینا چاہیے۔&lt;/span&gt;&lt;/p&gt;\n&lt;p dir=\"rtl\" style=\"text-align: justify;\"&gt;&lt;span style=\"font-size:11.5pt;\"&gt;کھڑے ہو کر پانی پینے سے اعصاب میں تناؤ آجاتا ہے۔ یہ سیال کے توازن کو بگاڑ سکتا ہے، اور بدہضمی کا سبب بن سکتا ہے۔ کھڑے ہو کر پینے سے پانی پیٹ کے نچلے حصے میں جاتا ہے اور ہمیں غذائی اجزاء نہیں ملتے ہیں۔&lt;/span&gt;&lt;/p&gt;\n&lt;h2 dir=\"rtl\" style=\"text-align: justify;\"&gt;&lt;span style=\"font-size:16pt;\"&gt;2. پانی کو جلدی سے گلنے سے گریز کریں۔&lt;/span&gt;&lt;/h2&gt;\n&lt;p dir=\"rtl\" style=\"text-align: justify;\"&gt;&lt;span style=\"font-size:11.5pt;\"&gt;جب بھی ہم جلدی میں ہوتے ہیں تو ہم ایک ہی سانس میں پانی پینے کی کوشش کرتے ہیں جتنا ہم سے ہو سکتا ہے۔ لیکن یہ نقصان دہ ہے۔ اگر آپ جلدی میں ہیں تو پانی کو نہ گھونٹیں کیونکہ گردے اور مثانے میں نجاست نیچے جمع ہو سکتی ہے۔ ہاضمے میں مدد کے لیے بس پانی کے چھوٹے گھونٹ لیں۔ اس لیے پانی کو آہستہ پینے کا مشورہ دیا جاتا ہے کیونکہ اس کے مختلف فوائد ہیں۔&lt;/span&gt;&lt;/p&gt;\n&lt;h2 dir=\"rtl\" style=\"text-align: justify;\"&gt;&lt;span style=\"font-size:16pt;\"&gt;3. کھانے سے ٹھیک پہلے پانی پینے سے پرہیز کریں۔&lt;/span&gt;&lt;/h2&gt;\n&lt;p dir=\"rtl\" style=\"text-align: justify;\"&gt;&lt;span style=\"font-size:11.5pt;\"&gt;آپ کے معدے کو 50 فیصد خوراک، 25 فیصد پانی اور 25 فیصد کو ہاضمہ کے عمل کے لیے خالی چھوڑنا چاہیے۔ اس لیے کھانا کھانے سے پہلے پانی پینا اچھا خیال نہیں ہے۔ ایسا کرنے سے آپ کو پیٹ بھرنے کا احساس ہوسکتا ہے، اور پھر آپ کافی کھانا نہیں کھا پائیں گے۔ آپ صحیح مقدار میں غذائیت حاصل نہیں کر پائیں گے اور اس سے ہاضمے میں بھی خلل پڑ سکتا ہے۔ پھر، آپ کو متلی اور قبض جیسے مسائل بھی ہو سکتے ہیں۔&lt;/span&gt;&lt;/p&gt;\n&lt;h2 dir=\"rtl\" style=\"text-align: justify;\"&gt;&lt;span style=\"font-size:16pt;\"&gt;4. مصنوعی مٹھاس شامل کرنے سے گریز کریں۔&lt;/span&gt;&lt;/h2&gt;\n&lt;p dir=\"rtl\" style=\"text-align: justify;\"&gt;&lt;span style=\"font-size:11.5pt;\"&gt;مصنوعی مٹھائیاں صفر کیلوریز پر مشتمل ہو سکتی ہیں لیکن مطالعات سے پتہ چلتا ہے کہ وزن میں اضافے اور صحت کی بعض حالتوں کے خطرے کو بڑھا سکتا ہے۔ صرف یہی نہیں، شوگر میٹابولائز کرنے کے لیے درکار پانی کی مقدار کی وجہ سے آپ کے جسم کی پانی کی ضروریات کو بڑھاتی ہے۔ لہٰذا، اگرچہ شکر والے مشروبات پہلے تو تازگی محسوس کر سکتے ہیں، لیکن وہ دراصل پانی کی کمی کا باعث بن سکتے ہیں۔&lt;/span&gt;&lt;/p&gt;\n&lt;p dir=\"rtl\" style=\"text-align: justify;\"&gt;&lt;span style=\"font-size:11.5pt;\"&gt;اگر آپ ان میں سے ایک ہیں جو پانی میں کوئی مصنوعی ذائقہ یا میٹھا شامل کرنے کا رجحان رکھتے ہیں، تو اسے فوراً بند کر دیں۔ چینی، ہائی فرکٹوز کارن سیرپ، ایسپارٹیم یا سوکرالوز والی کسی بھی چیز سے پرہیز کرنے کی کوشش کریں۔ اس کے بجائے، آپ لیموں، پودینہ یا جڑی بوٹیوں کا انتخاب کر سکتے ہیں۔&lt;/span&gt;&lt;/p&gt;</t>
  </si>
  <si>
    <t>&lt;h1&gt;Vermeiden Sie diese Fehler beim Wassertrinken&lt;/h1&gt;\n&lt;p&gt;Wenn Vitamine, Mineralien, Proteine, Fette, Wasser und Kohlenhydrate &amp;uuml;berlebenswichtig sind, ist Wasser auch &amp;uuml;berlebenswichtig. Es versorgt uns nicht nur mit Fl&amp;uuml;ssigkeit, sondern sorgt auch daf&amp;uuml;r, dass unser K&amp;ouml;rper richtig funktioniert. Kein Wunder, dass Gesundheitsexperten dazu raten, jeden Tag mindestens acht bis zehn Gl&amp;auml;ser Wasser zu trinken.&lt;/p&gt;\n&lt;p&gt;Wenn es um Trinkwasser geht, reicht die reichliche Menge nicht aus, um sich darum zu k&amp;uuml;mmern. F&amp;uuml;r eine bessere Gesundheit sollten Sie auch wissen, wie Sie Wasser richtig trinken. Die meisten von uns machen h&amp;auml;ufige Fehler, wie zum Beispiel Wasser im Stehen zu trinken, und solche Fehler k&amp;ouml;nnen uns in Schwierigkeiten bringen.&lt;/p&gt;\n&lt;p&gt;Hier sind f&amp;uuml;nf Fehler, die Sie beim Wassertrinken machen k&amp;ouml;nnen, die Sie aber vermeiden sollten:&lt;/p&gt;\n&lt;h2&gt;1. Trinken Sie im Stehen kein Wasser&lt;/h2&gt;\n&lt;p&gt;Sind wir es nicht alle gewohnt, im Stehen Wasser zu trinken? Obwohl Sie vielleicht noch nie dar&amp;uuml;ber nachgedacht haben, ob dies die richtige Art ist, Wasser zu trinken oder nicht, wurden Sie vielleicht schon einmal von Ihren &amp;Auml;ltesten daran erinnert, dass Wasser im Sitzen getrunken werden muss.&lt;/p&gt;\n&lt;p&gt;Beim Wassertrinken im Stehen sind die Nerven angespannt. Es kann den Fl&amp;uuml;ssigkeitshaushalt st&amp;ouml;ren und zu Verdauungsst&amp;ouml;rungen f&amp;uuml;hren. Durch Stehen und Trinken gelangt Wasser in den unteren Teil des Magens und wir erhalten keine N&amp;auml;hrstoffe.&lt;/p&gt;\n&lt;h2&gt;2. Vermeiden Sie schnelles Schlucken von Wasser&lt;/h2&gt;\n&lt;p&gt;Wenn wir es eilig haben, versuchen wir, so viel Wasser wie m&amp;ouml;glich in einem Atemzug zu trinken. Aber es ist sch&amp;auml;dlich. Wenn Sie es eilig haben, schlucken Sie das Wasser einfach nicht herunter, da sich die Verunreinigungen in der Niere und der Blase unten ansammeln k&amp;ouml;nnen. Trinken Sie einfach kleine Schlucke Wasser, um die Verdauung anzuregen. Daher ist es ratsam, langsam Wasser zu sich zu nehmen, da es verschiedene Vorteile hat.&lt;/p&gt;\n&lt;h2&gt;3. Vermeiden Sie es, unmittelbar vor dem Essen Wasser zu trinken&lt;/h2&gt;\n&lt;p&gt;Ihr Magen sollte zu 50 Prozent mit Nahrung und zu 25 Prozent mit Wasser gef&amp;uuml;llt sein und 25 Prozent sollten f&amp;uuml;r den Verdauungsprozess leer bleiben. Deshalb ist es keine gute Idee, kurz vor dem Essen Wasser zu trinken. Dies kann dazu f&amp;uuml;hren, dass Sie sich satt f&amp;uuml;hlen und dann nicht mehr genug essen k&amp;ouml;nnen. Es gelingt Ihnen nicht, die richtige Menge an N&amp;auml;hrstoffen zu sich zu nehmen, was sogar zu Verdauungsst&amp;ouml;rungen f&amp;uuml;hren kann. Dann k&amp;ouml;nnen auch Probleme wie &amp;Uuml;belkeit und Verstopfung auftreten.&lt;/p&gt;\n&lt;h2&gt;4. Vermeiden Sie den Zusatz k&amp;uuml;nstlicher S&amp;uuml;&amp;szlig;stoffe&lt;/h2&gt;\n&lt;p&gt;K&amp;uuml;nstliche S&amp;uuml;&amp;szlig;stoffe enthalten m&amp;ouml;glicherweise keine Kalorien, Studien haben jedoch gezeigt, dass sie eine Gewichtszunahme und das Risiko bestimmter Gesundheitszust&amp;auml;nde f&amp;ouml;rdern k&amp;ouml;nnen. Dar&amp;uuml;ber hinaus erh&amp;ouml;ht Zucker den Wasserbedarf Ihres K&amp;ouml;rpers aufgrund der Menge an Wasser, die f&amp;uuml;r die Verstoffwechselung von Zucker erforderlich ist. Auch wenn zuckerhaltige Getr&amp;auml;nke zun&amp;auml;chst erfrischend schmecken, k&amp;ouml;nnen sie tats&amp;auml;chlich dehydrierend wirken.&lt;/p&gt;\n&lt;p&gt;Wenn Sie zu denen geh&amp;ouml;ren, die dazu neigen, dem Wasser k&amp;uuml;nstliche Aromen oder S&amp;uuml;&amp;szlig;stoffe hinzuzuf&amp;uuml;gen, h&amp;ouml;ren Sie sofort damit auf. Vermeiden Sie alles, was Zucker, Maissirup mit hohem Fruchtzuckergehalt, Aspartam oder Sucralose enth&amp;auml;lt. Stattdessen k&amp;ouml;nnen Sie sich f&amp;uuml;r Zitrone, Minze oder Kr&amp;auml;uter entscheiden.&lt;/p&gt;</t>
  </si>
  <si>
    <t>&lt;h1&gt;水の飲み方の間違いを避ける&lt;/h1&gt;\n&lt;p&gt;ビタミン、ミネラル、タンパク質、脂肪、水、炭水化物が生存に不可欠であるなら、水も同様です。 それは私たちの水分を保つだけでなく、私たちの体が適切に機能することを保証します。 健康専門家が私たちに毎日少なくともコップ8～10杯の水を飲むようにアドバイスするのも不思議ではありません。&lt;/p&gt;\n&lt;p&gt;飲料水に関しては、十分な量があるだけでは十分ではありません。 健康のためには、正しい水の飲み方も知っておくべきです。 私たちのほとんどは、立ったまま水を飲むなどのよくある間違いを犯しており、この種の間違いによって問題が発生する可能性があります。&lt;/p&gt;\n&lt;p&gt;水を飲むときに犯しやすい、避けるべき 5 つの間違いを次に示します。&lt;/p&gt;\n&lt;h2&gt;1. 立ったまま水を飲まないでください&lt;/h2&gt;\n&lt;p&gt;私たちは皆、立ったまま水を飲むことに慣れているだけではありませんか? これが正しい水の飲み方かどうか考えたことはないかもしれませんが、水は座った状態で飲む必要があると年長者から一度は注意されたことがあるかもしれません。&lt;/p&gt;\n&lt;p&gt;立ったまま水を飲むと神経が緊張します。 体液のバランスが崩れ、消化不良を引き起こす可能性があります。 立って水を飲むと水分が胃の下部に行ってしまい、栄養が摂れなくなります。&lt;/p&gt;\n&lt;h2&gt;2. 水を一気に飲み込むのは避ける&lt;/h2&gt;\n&lt;p&gt;私たちは急いでいるときは、できるだけ一息で水を飲むようにしています。 しかし、それは有害です。 急いでいる場合は、腎臓と膀胱内の不純物が下に蓄積する可能性があるため、水をがぶ飲みしないでください。 消化を助けるために水を少しずつ飲むだけです。 したがって、水にはさまざまな効果があるので、ゆっくりと飲むことをお勧めします。&lt;/p&gt;\n&lt;h2&gt;3. 食事の直前に水を飲むのは避ける&lt;/h2&gt;\n&lt;p&gt;胃は 50 パーセントの食べ物、25 パーセントの水で満たされ、25 パーセントは消化プロセスのために空にしておく必要があります。 そのため、食事の直前に水を飲むのは得策ではありません。 そうすることで満腹感が得られ、十分な量の食事を食べることができなくなります。 適切な量の栄養を摂取できなくなり、消化が妨げられることもあります。 さらに、吐き気や便秘などの症状が出る場合もあります。&lt;/p&gt;\n&lt;h2&gt;4. 人工甘味料の添加を避ける&lt;/h2&gt;\n&lt;p&gt;人工甘味料はカロリーがゼロの場合もありますが、研究では体重増加や特定の健康状態のリスクを促進する可能性があることが示されています。 それだけでなく、砂糖は砂糖の代謝に必要な水の量により、体の水分需要を増加させます。 そのため、砂糖入りの飲み物は最初は爽やかに感じるかもしれませんが、実際には脱水症状を引き起こす可能性があります。&lt;/p&gt;\n&lt;p&gt;あなたが水に人工香料や甘味料を加える傾向がある場合は、すぐにそれをやめてください。 砂糖、高果糖コーンシロップ、アスパルテーム、スクラロースを含むものは避けるようにしてください。 その代わりに、レモン、ミント、ハーブなどを選ぶこともできます。&lt;/p&gt;</t>
  </si>
  <si>
    <t>&lt;h1&gt;पाणी पिण्याच्या या चुका टाळा&lt;/h1&gt;\n&lt;p&gt;जर जीवनसत्त्वे, खनिजे, प्रथिने, चरबी, पाणी आणि कर्बोदके जगण्यासाठी आवश्यक आहेत, तर पाणी देखील. हे आपल्याला केवळ हायड्रेटेड ठेवत नाही तर आपले शरीर योग्यरित्या कार्य करते याची खात्री करते. आरोग्य तज्ञ आपल्याला दररोज किमान आठ ते दहा ग्लास पाणी पिण्याचा सल्ला देतात यात आश्चर्य नाही.&lt;/p&gt;\n&lt;p&gt;जेव्हा पिण्याच्या पाण्याचा प्रश्न येतो तेव्हा पुरेशा प्रमाणात काळजी घेणे पुरेसे नसते. चांगल्या आरोग्यासाठी तुम्हाला पाणी पिण्याची योग्य पद्धत देखील माहित असणे आवश्यक आहे. आपल्यापैकी बरेच जण उभे असताना पाणी पिण्यासारख्या सामान्य चुका करतात आणि अशा प्रकारच्या चुका आपल्याला अडचणीत आणू शकतात.&lt;/p&gt;\n&lt;p&gt;येथे पाच चुका आहेत ज्या तुम्ही पाणी पिताना करू शकता, परंतु तुम्ही टाळावे:&lt;/p&gt;\n&lt;h2&gt;1. उभे असताना पाणी पिऊ नका&lt;/h2&gt;\n&lt;p&gt;उभं राहून आपण सगळ्यांनाच पाणी पिण्याची सवय नाही का? पाणी पिण्याचा हा योग्य मार्ग आहे की नाही याचा तुम्ही कधी विचार केला नसेल, तरी तुमच्या वडिलांनी तुम्हाला एकदा तरी आठवण करून दिली असेल की तुम्ही बसलेल्या स्थितीत असताना पाणी प्यावे.&lt;/p&gt;\n&lt;p&gt;उभे राहून पाणी प्यायल्याने नसा ताणल्या जातात. त्यामुळे द्रव संतुलन बिघडू शकते आणि अपचन होऊ शकते. उभे राहून प्यायल्याने पोटाच्या खालच्या भागात पाणी जाते आणि आपल्याला पोषक तत्वे मिळत नाहीत.&lt;/p&gt;\n&lt;h2&gt;2. पटकन पाणी गळणे टाळणे&lt;/h2&gt;\n&lt;p&gt;जेव्हा आपल्याला घाई असते तेव्हा आपण एका दमात शक्य तितके पाणी पिण्याचा प्रयत्न करतो. पण ते हानिकारक आहे. जर तुम्हाला घाई असेल, तर पाणी पिऊ नका कारण किडनी आणि मूत्राशयात अशुद्धता खाली जमा होऊ शकते. पचनास मदत करण्यासाठी फक्त पाण्याचे छोटे घोट घ्या. त्यामुळे पाणी हळूहळू पिण्याचा सल्ला दिला जातो कारण त्याचे विविध फायदे आहेत.&lt;/p&gt;\n&lt;h2&gt;3. जेवणापूर्वी पाणी पिणे टाळा&lt;/h2&gt;\n&lt;p&gt;तुमचे पोट 50 टक्के अन्नाने, 25 टक्के पाण्याने भरले पाहिजे आणि पचन प्रक्रियेसाठी 25 टक्के रिकामे ठेवले पाहिजे. म्हणूनच जेवण्यापूर्वी पाणी पिणे ही चांगली कल्पना नाही. असे केल्याने तुम्हाला पोट भरल्यासारखे वाटू शकते आणि मग तुम्ही पुरेसे अन्न खाऊ शकणार नाही. तुम्हाला योग्य प्रमाणात पोषण मिळू शकणार नाही आणि यामुळे पचनक्रियाही बिघडू शकते. मग, तुम्हाला मळमळ आणि बद्धकोष्ठता यासारख्या समस्या देखील होऊ शकतात.&lt;/p&gt;\n&lt;h2&gt;4. कृत्रिम गोड पदार्थ घालणे टाळणे&lt;/h2&gt;\n&lt;p&gt;कृत्रिम स्वीटनर्समध्ये शून्य कॅलरी असू शकतात परंतु अभ्यासात असे दिसून आले आहे की वजन वाढण्यास आणि विशिष्ट आरोग्य परिस्थितींचा धोका वाढू शकतो. इतकेच नाही तर साखरेचे चयापचय करण्यासाठी आवश्यक असलेल्या पाण्यामुळे साखर आपल्या शरीराची पाण्याची गरज वाढवते. त्यामुळे, साखरयुक्त पेये सुरुवातीला ताजेतवाने वाटू शकतात, परंतु प्रत्यक्षात ते निर्जलीकरण करणारे असू शकतात.&lt;/p&gt;\n&lt;p&gt;जर तुम्ही त्यापैकी एक असाल ज्यांना पाण्यात कोणतेही कृत्रिम फ्लेवर्स किंवा गोड पदार्थ घालण्याची प्रवृत्ती असेल तर ते लगेच करणे थांबवा. साखर, उच्च फ्रक्टोज कॉर्न सिरप, एस्पार्टम किंवा सुक्रॅलोजसह काहीही टाळण्याचा प्रयत्न करा. त्याऐवजी, आपण लिंबू, पुदीना किंवा औषधी वनस्पती निवडू शकता.&lt;/p&gt;</t>
  </si>
  <si>
    <t>&lt;h1&gt;ఈ నీరు త్రాగే తప్పులను నివారించండి&lt;/h1&gt;\n&lt;p&gt;విటమిన్లు, ఖనిజాలు, మాంసకృత్తులు, కొవ్వులు, నీరు మరియు కార్బోహైడ్రేట్లు మనుగడకు అవసరమైనట్లయితే, నీరు కూడా అంతే అవసరం. ఇది మనల్ని హైడ్రేటెడ్&amp;zwnj;గా ఉంచడమే కాకుండా, మన శరీరం సరిగ్గా పనిచేస్తుందని నిర్ధారిస్తుంది. ప్రతిరోజూ కనీసం ఎనిమిది నుంచి పది గ్లాసుల నీరు తాగాలని ఆరోగ్య నిపుణులు సలహా ఇవ్వడంలో ఆశ్చర్యం లేదు.&lt;/p&gt;\n&lt;p&gt;త్రాగునీటి విషయానికి వస్తే, తగినంత పరిమాణంలో శ్రద్ధ వహించడానికి సరిపోదు. మంచి ఆరోగ్యం కోసం నీరు త్రాగడానికి సరైన మార్గాన్ని కూడా మీరు తెలుసుకోవాలి. మనలో చాలామంది నిలబడి నీరు త్రాగడం వంటి సాధారణ తప్పులు చేస్తుంటారు మరియు ఈ రకమైన తప్పులు మనల్ని ఇబ్బందులకు గురిచేస్తాయి.&lt;/p&gt;\n&lt;p&gt;నీరు త్రాగేటప్పుడు మీరు చేసే ఐదు తప్పులు ఇక్కడ ఉన్నాయి, కానీ మీరు నివారించాలి:&lt;/p&gt;\n&lt;h2&gt;1. నిలబడి నీళ్లు తాగకూడదు&lt;/h2&gt;\n&lt;p&gt;మనమందరం నిలబడి నీళ్లు తాగడం అలవాటు చేసుకున్నాం కదా? నీరు త్రాగడానికి ఇది సరైన మార్గమా కాదా అని మీరు ఎన్నడూ ఆలోచించకపోయినప్పటికీ, మీరు కూర్చున్న స్థితిలో ఉన్నప్పుడు నీటిని తప్పనిసరిగా సేవించాలని మీ పెద్దలు కనీసం ఒక్కసారైనా మీకు గుర్తు చేసి ఉండవచ్చు.&lt;/p&gt;\n&lt;p&gt;నిలబడి నీరు త్రాగేటప్పుడు ఒకరి నరాలు ఒత్తిడికి గురవుతాయి. ఇది ద్రవ సమతుల్యతకు భంగం కలిగిస్తుంది మరియు అజీర్ణానికి కారణమవుతుంది. నిలబడి తాగడం వల్ల నీరు పొట్ట కింది భాగానికి వెళ్లి పోషకాలు అందవు.&lt;/p&gt;\n&lt;h2&gt;2. గల్లంతు నీటిని త్వరగా నివారించడం&lt;/h2&gt;\n&lt;p&gt;మనం తొందరపడినప్పుడల్లా ఒక్క ఊపిరిలో నీళ్ళు తాగడానికి ప్రయత్నిస్తాం. కానీ అది హానికరం. మీరు ఆతురుతలో ఉన్నట్లయితే, కిడ్నీ మరియు మూత్రాశయంలోని మలినాలు దిగువన పేరుకుపోయే అవకాశం ఉన్నందున నీటిని గల్ప్ చేయవద్దు. జీర్ణక్రియకు సహాయపడటానికి చిన్న సిప్స్ నీటిని తీసుకోండి. అందువల్ల, వివిధ ప్రయోజనాలను కలిగి ఉన్నందున నీటిని నెమ్మదిగా తీసుకోవడం మంచిది.&lt;/p&gt;\n&lt;h2&gt;3. భోజనానికి ముందు నీరు త్రాగడం మానుకోండి&lt;/h2&gt;\n&lt;p&gt;మీ కడుపుని 50 శాతం ఆహారంతో, 25 శాతం నీటితో నింపాలి మరియు జీర్ణక్రియ ప్రక్రియ కోసం 25 శాతం ఖాళీగా ఉంచాలి. అందుకే భోజనం చేసే ముందు నీళ్లు తాగడం అంత మంచిది కాదు. ఇలా చేయడం వల్ల కడుపు నిండిన అనుభూతి కలుగుతుంది, ఆపై మీరు తగినంత ఆహారం తీసుకోలేరు. మీరు సరైన పోషకాహారాన్ని పొందలేరు మరియు ఇది జీర్ణక్రియకు అంతరాయం కలిగించవచ్చు. అప్పుడు, మీరు వికారం మరియు మలబద్ధకం వంటి సమస్యలను కూడా పొందవచ్చు.&lt;/p&gt;\n&lt;h2&gt;4. కృత్రిమ స్వీటెనర్లను జోడించడం నివారించడం&lt;/h2&gt;\n&lt;p&gt;కృత్రిమ స్వీటెనర్లలో సున్నా కేలరీలు ఉండవచ్చు, కానీ అధ్యయనాలు బరువు పెరుగుట మరియు కొన్ని ఆరోగ్య పరిస్థితుల ప్రమాదాన్ని ప్రోత్సహిస్తాయి. అంతే కాదు, చక్కెరను జీవక్రియ చేయడానికి అవసరమైన నీటి పరిమాణం కారణంగా చక్కెర మీ శరీర నీటి అవసరాలను పెంచుతుంది. కాబట్టి, చక్కెర పానీయాలు మొదట రిఫ్రెష్&amp;zwnj;గా అనిపించినప్పటికీ, అవి వాస్తవానికి డీహైడ్రేటింగ్&amp;zwnj;గా ఉంటాయి.&lt;/p&gt;\n&lt;p&gt;నీటికి ఏదైనా కృత్రిమ రుచులు లేదా స్వీటెనర్&amp;zwnj;లను జోడించే వారిలో మీరు ఒకరైతే, వెంటనే ఆ పనిని ఆపండి. చక్కెర, అధిక ఫ్రక్టోజ్ కార్న్ సిరప్, అస్పర్టమే లేదా సుక్రలోజ్&amp;zwnj;తో దేనినైనా నివారించడానికి ప్రయత్నించండి. బదులుగా, మీరు నిమ్మకాయ, పుదీనా లేదా మూలికలను ఎంచుకోవచ్చు.&lt;/p&gt;</t>
  </si>
  <si>
    <t>&lt;h1&gt;Bu Su İ&amp;ccedil;me Hatalarından Ka&amp;ccedil;ının&lt;/h1&gt;\n&lt;p&gt;Vitaminler, mineraller, protein, yağlar, su ve karbonhidratlar hayatta kalmak i&amp;ccedil;in gerekliyse su da &amp;ouml;yle. Sadece bizi sulu tutmakla kalmaz, aynı zamanda v&amp;uuml;cudumuzun d&amp;uuml;zg&amp;uuml;n &amp;ccedil;alışmasını da sağlar. Sağlık uzmanlarının bize her g&amp;uuml;n en az sekiz ila on bardak su i&amp;ccedil;memizi &amp;ouml;nermesine şaşmamak gerek.&lt;/p&gt;\n&lt;p&gt;Konu i&amp;ccedil;me suyuna gelince, yeterli miktar dikkat &amp;ccedil;ekmek i&amp;ccedil;in yeterli olmuyor. Daha iyi sağlık i&amp;ccedil;in su i&amp;ccedil;menin doğru yolunu da bilmelisiniz. &amp;Ccedil;oğumuz ayakta su i&amp;ccedil;mek gibi yaygın hatalar yaparız ve bu t&amp;uuml;r hatalar başımızı belaya sokabilir.&lt;/p&gt;\n&lt;p&gt;İşte su i&amp;ccedil;erken yapabileceğiniz ancak ka&amp;ccedil;ınmanız gereken beş hata:&lt;/p&gt;\n&lt;h2&gt;1. Ayakta su i&amp;ccedil;meyin&lt;/h2&gt;\n&lt;p&gt;Hepimiz ayakta durarak su yudumlamaya alışkın değil miyiz? Bunun su i&amp;ccedil;menin doğru yolu olup olmadığını hi&amp;ccedil; d&amp;uuml;ş&amp;uuml;nmemiş olsanız bile, en az bir kez b&amp;uuml;y&amp;uuml;kleriniz size suyun oturarak t&amp;uuml;ketilmesi gerektiğini hatırlatmış olabilir.&lt;/p&gt;\n&lt;p&gt;Ayakta su i&amp;ccedil;erken sinirler gerilir. Sıvı dengesini bozabilir ve hazımsızlığa neden olabilir. Ayakta durup i&amp;ccedil;tiğimizde su midenin alt kısmına gider ve besin alamayız.&lt;/p&gt;\n&lt;h2&gt;2. Suyu hızlı yutmaktan ka&amp;ccedil;ınmak&lt;/h2&gt;\n&lt;p&gt;Ne zaman acelemiz olsa, elimizden geldiğince tek nefeste su i&amp;ccedil;meye &amp;ccedil;alışırız. Ama zararlıdır. Aceleniz varsa, b&amp;ouml;brek ve mesanedeki yabancı maddeler aşağıda birikebileceğinden suyu yutmayın. Sindirime yardımcı olmak i&amp;ccedil;in k&amp;uuml;&amp;ccedil;&amp;uuml;k yudumlar halinde su i&amp;ccedil;in. Bu nedenle suyun &amp;ccedil;eşitli faydaları olduğundan yavaş yavaş i&amp;ccedil;ilmesi tavsiye edilir.&lt;/p&gt;\n&lt;h2&gt;3. Yemekten hemen &amp;ouml;nce su i&amp;ccedil;mekten ka&amp;ccedil;ının&lt;/h2&gt;\n&lt;p&gt;Sindirim s&amp;uuml;reci i&amp;ccedil;in midenizin y&amp;uuml;zde 50\'si yiyecek, y&amp;uuml;zde 25\'i su ile doldurulmalı, y&amp;uuml;zde 25\'i ise boş bırakılmalıdır. Bu nedenle yemekten hemen &amp;ouml;nce su i&amp;ccedil;mek iyi bir fikir değildir. Bunu yapmak kendinizi daha tok hissetmenize neden olabilir ve daha sonra yeterince yemek yiyemeyebilirsiniz. Doğru miktarda besin alamayacaksınız ve bu durum sindirimi bile bozabilir. Daha sonra mide bulantısı ve kabızlık gibi sorunlarla da karşılaşabilirsiniz.&lt;/p&gt;\n&lt;h2&gt;4. Yapay Tatlandırıcı Eklemekten Ka&amp;ccedil;ınmak&lt;/h2&gt;\n&lt;p&gt;Yapay tatlandırıcılar sıfır kalori i&amp;ccedil;erebilir ancak &amp;ccedil;alışmalar kilo alımını ve bazı sağlık sorunları riskini artırabileceğini g&amp;ouml;stermiştir. Sadece bu da değil, şeker, şekeri metabolize etmek i&amp;ccedil;in gereken su miktarı nedeniyle v&amp;uuml;cudunuzun su ihtiyacını artırır. Yani şekerli i&amp;ccedil;ecekler ilk başta ferahlatıcı bir tada sahip olsalar da aslında su kaybına neden olabilirler.&lt;/p&gt;\n&lt;p&gt;Suya yapay tatlar veya tatlandırıcılar ekleme eğiliminde olanlardan biriyseniz bunu yapmayı hemen bırakın. Şeker, y&amp;uuml;ksek fruktozlu mısır şurubu, aspartam veya sukraloz i&amp;ccedil;eren herhangi bir şeyden ka&amp;ccedil;ınmaya &amp;ccedil;alışın. Bunun yerine limon, nane veya otları tercih edebilirsiniz.&lt;/p&gt;</t>
  </si>
  <si>
    <t>&lt;h1&gt;இந்த தண்ணீர் குடிக்கும் தவறுகளை தவிர்க்கவும்&lt;/h1&gt;\n&lt;p&gt;உயிர்வாழ்வதற்கு வைட்டமின்கள், தாதுக்கள், புரதம், கொழுப்புகள், நீர் மற்றும் கார்போஹைட்ரேட்டுகள் அவசியம் என்றால், தண்ணீரும் அவசியம். இது நம்மை நீரேற்றமாக வைத்திருப்பது மட்டுமல்லாமல், நம் உடல் சரியாக செயல்படுவதை உறுதி செய்கிறது. ஒவ்வொரு நாளும் குறைந்தது எட்டு முதல் பத்து கிளாஸ் தண்ணீர் குடிக்க வேண்டும் என்று சுகாதார நிபுணர்கள் அறிவுறுத்துவதில் ஆச்சரியமில்லை.&lt;/p&gt;\n&lt;p&gt;குடிநீரைப் பொறுத்தவரை, போதுமான அளவு கவனிப்பதற்கு போதுமானதாக இல்லை. சிறந்த ஆரோக்கியத்திற்காக தண்ணீர் குடிப்பதற்கான சரியான வழியையும் நீங்கள் அறிந்திருக்க வேண்டும். நம்மில் பெரும்பாலோர் நின்றுகொண்டு தண்ணீர் குடிப்பது போன்ற பொதுவான தவறுகளை செய்கிறோம், மேலும் இதுபோன்ற தவறுகள் நம்மை சிக்கலில் ஆழ்த்தும்.&lt;/p&gt;\n&lt;p&gt;தண்ணீர் குடிக்கும்போது நீங்கள் செய்யக்கூடிய ஐந்து தவறுகள் இங்கே உள்ளன, ஆனால் நீங்கள் தவிர்க்க வேண்டும்:&lt;/p&gt;\n&lt;h2&gt;1. நின்று கொண்டு தண்ணீர் குடிக்கக் கூடாது&lt;/h2&gt;\n&lt;p&gt;நாம் அனைவரும் நின்று கொண்டு தண்ணீரை பருகுவது வழக்கம் அல்லவா? தண்ணீர் அருந்துவது சரியான வழியா இல்லையா என்று நீங்கள் ஒருபோதும் யோசித்திருக்கவில்லை என்றாலும், நீங்கள் உட்கார்ந்த நிலையில் தண்ணீர் குடிக்க வேண்டும் என்பதை உங்கள் பெரியவர்கள் ஒரு முறையாவது நினைவுபடுத்தியிருக்கலாம்.&lt;/p&gt;\n&lt;p&gt;நின்று கொண்டு தண்ணீர் குடிக்கும் போது ஒருவரின் நரம்புகள் இறுக்கமடைகின்றன. இது திரவ சமநிலையை சீர்குலைத்து, அஜீரணத்தை ஏற்படுத்தும். நின்று குடிப்பதால், வயிற்றின் கீழ் பகுதிக்கு தண்ணீர் சென்று, சத்துக்கள் கிடைக்காது.&lt;/p&gt;\n&lt;h2&gt;2. தண்ணீரை விரைவாக உறிஞ்சுவதைத் தவிர்ப்பது&lt;/h2&gt;\n&lt;p&gt;எப்பொழுதெல்லாம் அவசரப்படுகிறோமோ, அப்போதெல்லாம் நம்மால் முடிந்தவரை ஒரே மூச்சில் தண்ணீர் குடிக்க முயற்சிப்போம். ஆனால் அது தீங்கு விளைவிக்கும். நீங்கள் அவசரமாக இருந்தால், சிறுநீரகம் மற்றும் சிறுநீர்ப்பையில் உள்ள அசுத்தங்கள் கீழே சேரக்கூடும் என்பதால், தண்ணீரை உறிஞ்ச வேண்டாம். செரிமானத்திற்கு உதவும் சிறிய துளிகள் தண்ணீர் குடியுங்கள். எனவே, பல்வேறு நன்மைகள் உள்ளதால், தண்ணீரை மெதுவாக சாப்பிடுவது நல்லது.&lt;/p&gt;\n&lt;h2&gt;3. உணவுக்கு சற்று முன் தண்ணீர் குடிப்பதை தவிர்க்கவும்&lt;/h2&gt;\n&lt;p&gt;உங்கள் வயிற்றில் 50 சதவிகிதம் உணவும், 25 சதவிகிதம் தண்ணீரும் நிரப்பப்பட வேண்டும், மேலும் 25 சதவிகிதம் செரிமான செயல்முறைக்கு காலியாக இருக்க வேண்டும். அதனால்தான் உணவு உண்பதற்கு முன் தண்ணீர் குடிப்பது நல்ல யோசனையல்ல. அப்படிச் செய்வதால் நீங்கள் நிறைவாக உணர முடியும், பின்னர் நீங்கள் போதுமான உணவை உண்ண முடியாது. நீங்கள் சரியான அளவு ஊட்டச்சத்தை பெற முடியாது மற்றும் இது செரிமானத்தை கூட சீர்குலைக்கும். அப்போது, குமட்டல் மற்றும் மலச்சிக்கல் போன்ற பிரச்சனைகளும் வரலாம்.&lt;/p&gt;\n&lt;h2&gt;4. செயற்கை இனிப்புகளை சேர்ப்பதை தவிர்த்தல்&lt;/h2&gt;\n&lt;p&gt;செயற்கை இனிப்புகளில் பூஜ்ஜிய கலோரிகள் இருக்கலாம், ஆனால் ஆய்வுகள் எடை அதிகரிப்பு மற்றும் சில சுகாதார நிலைமைகளின் ஆபத்தை ஊக்குவிக்கும் என்று காட்டுகின்றன. அது மட்டுமல்ல, சர்க்கரையை வளர்சிதை மாற்றத்திற்கு தேவையான நீரின் அளவு காரணமாக சர்க்கரை உங்கள் உடலின் தண்ணீர் தேவையை அதிகரிக்கிறது. எனவே, சர்க்கரை பானங்கள் முதலில் புத்துணர்ச்சியை சுவைத்தாலும், அவை உண்மையில் நீரிழப்பை ஏற்படுத்தும்.&lt;/p&gt;\n&lt;p&gt;தண்ணீரில் ஏதேனும் செயற்கை சுவைகள் அல்லது இனிப்புகளை சேர்க்க முனைபவர்களில் நீங்களும் ஒருவராக இருந்தால், உடனே அதைச் செய்வதை நிறுத்துங்கள். சர்க்கரை, அதிக பிரக்டோஸ் கார்ன் சிரப், அஸ்பார்டேம் அல்லது சுக்ரோலோஸ் போன்ற எதையும் தவிர்க்க முயற்சிக்கவும். அதற்கு பதிலாக, நீங்கள் எலுமிச்சை, புதினா அல்லது மூலிகைகள் தேர்வு செய்யலாம்.&lt;/p&gt;</t>
  </si>
  <si>
    <t>&lt;h1&gt;물을 마시는 실수를 피하세요&lt;/h1&gt;\n&lt;p&gt;비타민, 미네랄, 단백질, 지방, 물, 탄수화물이 생존에 필수적이라면 물도 마찬가지입니다. 이는 우리에게 수분을 공급할 뿐만 아니라 우리 몸이 제대로 기능하도록 보장합니다. 건강 전문가들이 우리에게 매일 적어도 8~10잔의 물을 마시라고 조언하는 것은 놀라운 일이 아닙니다.&lt;/p&gt;\n&lt;p&gt;식수의 경우, 챙겨먹기에 충분한 양이 아닙니다. 건강을 위해서는 올바른 물 마시는 방법도 알아야 합니다. 우리 대부분은 서서 물을 마시는 것과 같은 흔한 실수를 저지르며, 이러한 종류의 실수는 우리를 곤경에 빠뜨릴 수 있습니다.&lt;/p&gt;\n&lt;p&gt;물을 마실 때 저지를 수 있는 5가지 실수는 다음과 같습니다. 그러나 피해야 할 사항은 다음과 같습니다.&lt;/p&gt;\n&lt;h2&gt;1. 서서 물을 마시지 마세요&lt;/h2&gt;\n&lt;p&gt;우리 모두는 서서 물을 마시는 것에 익숙하지 않습니까? 이것이 물을 마시는 방법이 맞는지 생각해 본 적이 없을지라도, 앉은 자세에서 물을 마셔야 한다는 것을 어른들로부터 한 번쯤 상기시켜 주셨을 것입니다.&lt;/p&gt;\n&lt;p&gt;서 있을 때 물을 마시면 신경이 긴장된다. 체액균형을 깨뜨려 소화불량을 유발할 수 있습니다. 서서 마시면 수분이 위장 아래로 내려가 영양분을 섭취할 수 없게 됩니다.&lt;/p&gt;\n&lt;h2&gt;2. 물을 빨리 마시는 것을 피하세요&lt;/h2&gt;\n&lt;p&gt;우리는 바쁠 때마다 최대한 단숨에 물을 마시려고 노력합니다. 하지만 그것은 해롭다. 급한 경우 신장과 방광의 불순물이 아래에 쌓일 수 있으므로 물을 꿀꺽 삼키지 마십시오. 소화를 돕기 위해 물을 조금만 마시면 됩니다. 따라서 물에는 다양한 효능이 있으므로 천천히 섭취하는 것이 좋습니다.&lt;/p&gt;\n&lt;h2&gt;3. 식사 직전에는 물을 마시지 마십시오.&lt;/h2&gt;\n&lt;p&gt;위는 소화 과정을 위해 50%는 음식, 25%는 물로 채워야 하며, 25%는 비워 두어야 합니다. 그렇기 때문에 식사 직전에 물을 마시는 것은 좋은 생각이 아닙니다. 그렇게 하면 포만감을 느끼게 되어 음식을 충분히 먹을 수 없게 됩니다. 적절한 양의 영양분을 섭취할 수 없으며 이는 심지어 소화를 방해할 수도 있습니다. 그러면 메스꺼움이나 변비와 같은 문제가 발생할 수도 있습니다.&lt;/p&gt;\n&lt;h2&gt;4. 인공 감미료 첨가 피하기&lt;/h2&gt;\n&lt;p&gt;인공 감미료에는 칼로리가 0일 수 있지만 연구에 따르면 체중 증가와 특정 건강 상태의 위험을 촉진할 수 있는 것으로 나타났습니다. 뿐만 아니라 설탕은 설탕을 대사하는 데 필요한 물의 양으로 인해 신체의 물 필요량을 증가시킵니다. 따라서 설탕이 함유된 음료는 처음에는 상쾌한 맛이 나지만 실제로는 탈수를 유발할 수 있습니다.&lt;/p&gt;\n&lt;p&gt;물에 인공 향료나 감미료를 첨가하는 경향이 있는 사람이라면 즉시 그러한 행위를 중단하십시오. 설탕, 고과당 옥수수 시럽, 아스파탐, 수크랄로스가 함유된 음식은 피하세요. 그 대신 레몬, 민트, 허브를 선택할 수 있습니다.&lt;/p&gt;</t>
  </si>
  <si>
    <t>&lt;h1&gt;Những sai lầm khi uống nước cần tr&amp;aacute;nh&lt;/h1&gt;\n&lt;p&gt;Nếu vitamin, kho&amp;aacute;ng chất, protein, chất b&amp;eacute;o, nước v&amp;agrave; carbohydrate l&amp;agrave; cần thiết cho sự sống th&amp;igrave; nước cũng vậy. N&amp;oacute; kh&amp;ocirc;ng chỉ giữ cho ch&amp;uacute;ng ta đủ nước m&amp;agrave; c&amp;ograve;n đảm bảo cơ thể ch&amp;uacute;ng ta hoạt động tốt. Kh&amp;ocirc;ng c&amp;oacute; g&amp;igrave; ngạc nhi&amp;ecirc;n khi c&amp;aacute;c chuy&amp;ecirc;n gia sức khỏe khuy&amp;ecirc;n ch&amp;uacute;ng ta n&amp;ecirc;n uống &amp;iacute;t nhất 8 đến 10 ly nước mỗi ng&amp;agrave;y.&lt;/p&gt;\n&lt;p&gt;Khi n&amp;oacute;i đến nước uống, số lượng dồi d&amp;agrave;o kh&amp;ocirc;ng đủ để cung cấp. Bạn cũng n&amp;ecirc;n biết uống nước đ&amp;uacute;ng c&amp;aacute;ch để c&amp;oacute; sức khỏe tốt hơn. Hầu hết ch&amp;uacute;ng ta đều mắc những sai lầm phổ biến như uống nước khi đứng v&amp;agrave; những sai lầm n&amp;agrave;y c&amp;oacute; thể khiến ch&amp;uacute;ng ta gặp rắc rối.&lt;/p&gt;\n&lt;p&gt;Dưới đ&amp;acirc;y l&amp;agrave; 5 sai lầm bạn c&amp;oacute; thể mắc phải khi uống nước nhưng n&amp;ecirc;n tr&amp;aacute;nh:&lt;/p&gt;\n&lt;h2&gt;1. Kh&amp;ocirc;ng uống nước khi đứng&lt;/h2&gt;\n&lt;p&gt;Kh&amp;ocirc;ng phải tất cả ch&amp;uacute;ng ta đều quen với việc nhấm nh&amp;aacute;p nước khi đứng sao? Mặc d&amp;ugrave; bạn c&amp;oacute; thể chưa bao giờ nghĩ đến việc liệu đ&amp;acirc;y c&amp;oacute; phải l&amp;agrave; c&amp;aacute;ch uống nước đ&amp;uacute;ng đắn hay kh&amp;ocirc;ng, nhưng c&amp;oacute; thể bạn đ&amp;atilde; được người lớn nhắc nhở &amp;iacute;t nhất một lần rằng phải uống nước khi đang ở tư thế ngồi.&lt;/p&gt;\n&lt;p&gt;D&amp;acirc;y thần kinh của người ta căng thẳng khi đứng uống nước. N&amp;oacute; c&amp;oacute; thể l&amp;agrave;m x&amp;aacute;o trộn sự c&amp;acirc;n bằng chất lỏng v&amp;agrave; g&amp;acirc;y kh&amp;oacute; ti&amp;ecirc;u. Khi đứng v&amp;agrave; uống, nước sẽ chảy xuống phần dưới của dạ d&amp;agrave;y v&amp;agrave; ch&amp;uacute;ng ta sẽ kh&amp;ocirc;ng nhận được chất dinh dưỡng.&lt;/p&gt;\n&lt;h2&gt;2. Tr&amp;aacute;nh uống nước qu&amp;aacute; nhanh&lt;/h2&gt;\n&lt;p&gt;Bất cứ khi n&amp;agrave;o ch&amp;uacute;ng ta vội v&amp;agrave;ng, ch&amp;uacute;ng ta cố gắng uống nước trong một hơi nhiều nhất c&amp;oacute; thể. Nhưng n&amp;oacute; c&amp;oacute; hại. Nếu bạn đang vội, đừng uống nước v&amp;igrave; c&amp;aacute;c tạp chất trong thận v&amp;agrave; b&amp;agrave;ng quang c&amp;oacute; thể t&amp;iacute;ch tụ b&amp;ecirc;n dưới. Chỉ cần uống từng ngụm nước nhỏ để hỗ trợ ti&amp;ecirc;u h&amp;oacute;a. V&amp;igrave; vậy, n&amp;ecirc;n uống nước từ từ v&amp;igrave; n&amp;oacute; c&amp;oacute; nhiều lợi &amp;iacute;ch kh&amp;aacute;c nhau.&lt;/p&gt;\n&lt;h2&gt;3. Tr&amp;aacute;nh uống nước ngay trước bữa ăn&lt;/h2&gt;\n&lt;p&gt;Dạ d&amp;agrave;y của bạn phải chứa 50% thức ăn, 25% nước v&amp;agrave; 25% để trống cho qu&amp;aacute; tr&amp;igrave;nh ti&amp;ecirc;u h&amp;oacute;a. Đ&amp;oacute; l&amp;agrave; l&amp;yacute; do tại sao uống nước ngay trước bữa ăn kh&amp;ocirc;ng phải l&amp;agrave; một &amp;yacute; tưởng hay. L&amp;agrave;m như vậy c&amp;oacute; thể khiến bạn cảm thấy no hơn v&amp;agrave; sau đ&amp;oacute; bạn sẽ kh&amp;ocirc;ng thể ăn đủ thức ăn. Bạn sẽ kh&amp;ocirc;ng thể nhận được lượng dinh dưỡng ph&amp;ugrave; hợp v&amp;agrave; điều n&amp;agrave;y thậm ch&amp;iacute; c&amp;oacute; thể l&amp;agrave;m gi&amp;aacute;n đoạn qu&amp;aacute; tr&amp;igrave;nh ti&amp;ecirc;u h&amp;oacute;a. Sau đ&amp;oacute;, bạn cũng c&amp;oacute; thể gặp c&amp;aacute;c vấn đề như buồn n&amp;ocirc;n v&amp;agrave; t&amp;aacute;o b&amp;oacute;n.&lt;/p&gt;\n&lt;h2&gt;4. Tr&amp;aacute;nh th&amp;ecirc;m chất l&amp;agrave;m ngọt nh&amp;acirc;n tạo&lt;/h2&gt;\n&lt;p&gt;Chất l&amp;agrave;m ngọt nh&amp;acirc;n tạo c&amp;oacute; thể kh&amp;ocirc;ng chứa calo nhưng c&amp;aacute;c nghi&amp;ecirc;n cứu đ&amp;atilde; chỉ ra rằng n&amp;oacute; c&amp;oacute; thể th&amp;uacute;c đẩy tăng c&amp;acirc;n v&amp;agrave; nguy cơ mắc một số t&amp;igrave;nh trạng sức khỏe. Kh&amp;ocirc;ng chỉ vậy, đường c&amp;ograve;n l&amp;agrave;m tăng nhu cầu nước của cơ thể do lượng nước cần thiết để chuyển h&amp;oacute;a đường. V&amp;igrave; vậy, mặc d&amp;ugrave; ban đầu đồ uống c&amp;oacute; đường c&amp;oacute; thể c&amp;oacute; hương vị sảng kho&amp;aacute;i nhưng ch&amp;uacute;ng thực sự c&amp;oacute; thể g&amp;acirc;y mất nước.&lt;/p&gt;\n&lt;p&gt;Nếu bạn l&amp;agrave; một trong số họ c&amp;oacute; xu hướng th&amp;ecirc;m bất kỳ hương vị hoặc chất l&amp;agrave;m ngọt nh&amp;acirc;n tạo n&amp;agrave;o v&amp;agrave;o nước, h&amp;atilde;y ngừng l&amp;agrave;m việc đ&amp;oacute; ngay lập tức. Cố gắng tr&amp;aacute;nh bất cứ thứ g&amp;igrave; c&amp;oacute; đường, xi-r&amp;ocirc; ng&amp;ocirc; c&amp;oacute; h&amp;agrave;m lượng đường cao, aspartame hoặc sucralose. Thay v&amp;agrave;o đ&amp;oacute;, bạn c&amp;oacute; thể chọn chanh, bạc h&amp;agrave; hoặc thảo mộc.&lt;/p&gt;</t>
  </si>
  <si>
    <t>&lt;h1&gt;Evita questi errori nel bere l\'acqua&lt;/h1&gt;\n&lt;p&gt;Se vitamine, minerali, proteine, grassi, acqua e carboidrati sono essenziali per la sopravvivenza, lo &amp;egrave; anche l&amp;rsquo;acqua. Non solo ci mantiene idratati, ma garantisce che il nostro corpo funzioni correttamente. Non c\'&amp;egrave; da stupirsi che gli esperti di salute ci consiglino di bere almeno otto-dieci bicchieri d\'acqua ogni giorno.&lt;/p&gt;\n&lt;p&gt;Quando si tratta di acqua potabile, la sua grande quantit&amp;agrave; non &amp;egrave; sufficiente. Dovresti anche conoscere il modo giusto di bere l\'acqua per una migliore salute. La maggior parte di noi commette errori comuni come bere acqua stando in piedi, e questo tipo di errori pu&amp;ograve; metterci nei guai.&lt;/p&gt;\n&lt;p&gt;Ecco cinque errori che puoi commettere mentre bevi acqua, ma che dovresti evitare:&lt;/p&gt;\n&lt;h2&gt;1. Non bere acqua stando in piedi&lt;/h2&gt;\n&lt;p&gt;Non siamo tutti abituati a sorseggiare acqua stando in piedi? Anche se potresti non aver mai pensato se questo sia il modo giusto di bere acqua o meno, i tuoi anziani potrebbero averti ricordato almeno una volta che l\'acqua deve essere consumata quando sei in posizione seduta.&lt;/p&gt;\n&lt;p&gt;I nervi si tendono mentre si beve acqua stando in piedi. Pu&amp;ograve; disturbare l&amp;rsquo;equilibrio dei liquidi e causare indigestione. Stando in piedi e bevendo, l\'acqua va nella parte inferiore dello stomaco e non otteniamo sostanze nutritive.&lt;/p&gt;\n&lt;h2&gt;2. Evitare di ingurgitare rapidamente acqua&lt;/h2&gt;\n&lt;p&gt;Ogni volta che siamo di fretta, cerchiamo di bere acqua tutta d\'un fiato quanto pi&amp;ugrave; possiamo. Ma &amp;egrave; dannoso. Se avete fretta, basta non ingoiare l\'acqua perch&amp;eacute; le impurit&amp;agrave; nei reni e nella vescica possono accumularsi al di sotto. Basta bere piccoli sorsi d\'acqua per favorire la digestione. Pertanto, &amp;egrave; consigliabile bere lentamente l\'acqua poich&amp;eacute; ha vari benefici.&lt;/p&gt;\n&lt;h2&gt;3. Evitare di bere acqua subito prima del pasto&lt;/h2&gt;\n&lt;p&gt;Lo stomaco dovrebbe essere riempito con il 50% di cibo, il 25% di acqua e il 25% dovrebbe essere lasciato vuoto per il processo digestivo. Ecco perch&amp;eacute; bere acqua prima di mangiare non &amp;egrave; una buona idea. Ci&amp;ograve; pu&amp;ograve; farti sentire pi&amp;ugrave; pieno e quindi non sarai in grado di mangiare abbastanza cibo. Non sarai in grado di ottenere la giusta quantit&amp;agrave; di nutrimento e questo potrebbe persino disturbare la digestione. Quindi potresti anche avere problemi come nausea e stitichezza.&lt;/p&gt;\n&lt;h2&gt;4. Evitare l\'aggiunta di dolcificanti artificiali&lt;/h2&gt;\n&lt;p&gt;I dolcificanti artificiali possono contenere zero calorie, ma gli studi hanno dimostrato che possono favorire l&amp;rsquo;aumento di peso e il rischio di determinate condizioni di salute. Non solo, lo zucchero aumenta il fabbisogno idrico del tuo corpo a causa della quantit&amp;agrave; di acqua necessaria per metabolizzare lo zucchero. Quindi, anche se all&amp;rsquo;inizio le bevande zuccherate possono avere un sapore rinfrescante, in realt&amp;agrave; possono essere disidratanti.&lt;/p&gt;\n&lt;p&gt;Se sei uno di loro che tende ad aggiungere aromi o dolcificanti artificiali all\'acqua, smetti subito di farlo. Cerca di evitare qualsiasi cosa contenga zucchero, sciroppo di mais ad alto contenuto di fruttosio, aspartame o sucralosio. Invece, puoi optare per limone, menta o erbe aromatiche.&lt;/p&gt;</t>
  </si>
  <si>
    <t>&lt;h1&gt;หลีกเลี่ยงข้อผิดพลาดในการดื่มน้ำเหล่านี้&lt;/h1&gt;\n&lt;p&gt;หากวิตามิน แร่ธาตุ โปรตีน ไขมัน น้ำ และคาร์โบไฮเดรตมีความสำคัญต่อการดำรงชีวิต น้ำก็มีความสำคัญเช่นกัน มันไม่ได้ช่วยให้เราชุ่มชื้นเท่านั้น แต่ยังช่วยให้ร่างกายของเราทำงานได้อย่างถูกต้องอีกด้วย ไม่น่าแปลกใจที่ผู้เชี่ยวชาญด้านสุขภาพแนะนำให้เราดื่มน้ำอย่างน้อยแปดถึงสิบแก้วทุกวัน&lt;/p&gt;\n&lt;p&gt;ในเรื่องน้ำดื่มปริมาณที่เพียงพอนั้นไม่เพียงพอต่อการดูแล คุณควรรู้วิธีดื่มน้ำที่ถูกต้องเพื่อสุขภาพที่ดีขึ้นด้วย พวกเราส่วนใหญ่ทำผิดพลาดทั่วไป เช่น ดื่มน้ำขณะยืน และข้อผิดพลาดประเภทนี้สามารถทำให้เราเดือดร้อนได้&lt;/p&gt;\n&lt;p&gt;ต่อไปนี้เป็นข้อผิดพลาด 5 ประการที่คุณสามารถทำได้ขณะดื่มน้ำ แต่คุณควรหลีกเลี่ยง:&lt;/p&gt;\n&lt;h2&gt;1. อย่าดื่มน้ำขณะยืน&lt;/h2&gt;\n&lt;p&gt;เราทุกคนเคยชินกับการจิบน้ำขณะยืนไม่ใช่หรือ? แม้ว่าคุณอาจไม่เคยคิดเลยว่านี่จะเป็นวิธีดื่มน้ำที่ถูกต้องหรือไม่ แต่ผู้ใหญ่อาจเตือนคุณอย่างน้อยหนึ่งครั้งว่าต้องดื่มน้ำเมื่อคุณอยู่ในท่านั่ง&lt;/p&gt;\n&lt;p&gt;ประสาทจะเกร็งขณะดื่มน้ำเมื่อยืน อาจรบกวนความสมดุลของของเหลว และทำให้อาหารไม่ย่อยได้ การยืนดื่มจะทำให้น้ำลงไปถึงช่องท้องส่วนล่างและเราจะไม่ได้รับสารอาหาร&lt;/p&gt;\n&lt;h2&gt;2. หลีกเลี่ยงการกลืนน้ำอย่างรวดเร็ว&lt;/h2&gt;\n&lt;p&gt;เมื่อใดก็ตามที่เรารีบร้อนเราพยายามดื่มน้ำในลมหายใจเดียวให้มากที่สุด แต่มันเป็นอันตราย หากคุณรีบก็อย่ากลืนน้ำลงไปเพราะสิ่งสกปรกในไตและกระเพาะปัสสาวะอาจสะสมอยู่ด้านล่าง เพียงจิบน้ำเล็กน้อยเพื่อช่วยย่อยอาหาร ดังนั้นจึงแนะนำให้ดื่มน้ำอย่างช้าๆ เนื่องจากมีประโยชน์หลายประการ&lt;/p&gt;\n&lt;h2&gt;3. หลีกเลี่ยงการดื่มน้ำก่อนมื้ออาหาร&lt;/h2&gt;\n&lt;p&gt;กระเพาะของคุณควรเต็มไปด้วยอาหาร 50 เปอร์เซ็นต์ น้ำ 25 เปอร์เซ็นต์ และอีก 25 เปอร์เซ็นต์ควรเว้นว่างไว้สำหรับกระบวนการย่อยอาหาร นั่นเป็นเหตุผลว่าทำไมการดื่มน้ำก่อนรับประทานอาหารจึงไม่ใช่ความคิดที่ดี การทำเช่นนี้จะทำให้คุณรู้สึกอิ่มมากขึ้น และคุณจะทานอาหารได้ไม่เพียงพอ คุณจะไม่ได้รับสารอาหารในปริมาณที่เหมาะสมและอาจขัดขวางการย่อยอาหารได้ จากนั้นคุณอาจประสบปัญหาเช่นคลื่นไส้และท้องผูก&lt;/p&gt;\n&lt;h2&gt;4. หลีกเลี่ยงการเติมสารให้ความหวานเทียม&lt;/h2&gt;\n&lt;p&gt;สารให้ความหวานเทียมอาจมีแคลอรี่เป็นศูนย์ แต่การศึกษาพบว่าอาจส่งเสริมให้น้ำหนักเพิ่มขึ้นและมีความเสี่ยงต่อสภาวะสุขภาพบางประการ ไม่เพียงแค่นั้น น้ำตาลยังเพิ่มความต้องการน้ำในร่างกายเนื่องจากปริมาณน้ำที่ต้องใช้ในการเผาผลาญน้ำตาล ดังนั้น แม้ว่าเครื่องดื่มที่มีน้ำตาลอาจมีรสชาติสดชื่นในตอนแรก แต่จริงๆ แล้วอาจทำให้ร่างกายขาดน้ำได้&lt;/p&gt;\n&lt;p&gt;หากคุณเป็นคนหนึ่งที่มักจะเติมรสชาติหรือสารให้ความหวานลงในน้ำ ให้หยุดทำสิ่งนั้นทันที พยายามหลีกเลี่ยงอะไรก็ตามที่มีน้ำตาล น้ำเชื่อมข้าวโพดฟรุกโตสสูง แอสปาร์แตม หรือซูคราโลส แทนที่จะทำเช่นนั้น คุณสามารถเลือกใช้มะนาว สะระแหน่ หรือสมุนไพรแทนได้&lt;/p&gt;</t>
  </si>
  <si>
    <t>BEST_TIME_TO_DRINK</t>
  </si>
  <si>
    <t>&lt;h1&gt;Best Times to Drink Water&lt;/h1&gt;\n&lt;h3&gt;1. Right When You Wake Up&lt;/h3&gt;\n&lt;p&gt;Start your day off right with a big glass of water. Because you can&amp;rsquo;t drink water while you&amp;rsquo;re sleeping, you wake up dehydrated. Not only will drinking water every morning help satisfy your thirst, but it will make it easier to sustain healthy hydration habits in the long run. Plus, it can help to improve your mood, brain function, and energy levels.&lt;/p&gt;\n&lt;h3&gt;2. Before and During a Meal&lt;/h3&gt;\n&lt;p&gt;Drinking a cup of water before a meal can aid with weight loss because it can help you feel fuller and prevent overeating. On the other hand, drinking water with your food aids digestion, especially with high-fiber foods.&lt;/p&gt;\n&lt;h3&gt;3. Midafternoon to Avoid the Slump&lt;/h3&gt;\n&lt;p&gt;Lacking energy around 3 pm? Instead of reaching for another cup of coffee, grab a bottle or glass of water. Consuming caffeine six hours before bed can disrupt your sleep, which can affect your mood the next day. Dehydration may be the root cause of this midafternoon slump, so drinking water can help combat fatigue and other unwanted symptoms.&lt;/p&gt;\n&lt;h3&gt;4. Before, During, and After Exercise&lt;/h3&gt;\n&lt;p&gt;Suppose you are prepping for a rigorous workout or active event. In that case, you should regularly drink water in the days leading up to the performance vs. consuming lots of water immediately before to avoid bloating. For moderate workouts, try to drink a cup of water 30 minutes prior to starting. Since you lose water and electrolytes through sweat, you should sip on water during and after your workout to keep your body hydrated and replenish any lost fluids.&lt;/p&gt;\n&lt;h3&gt;5. When You Have a Headache or Migraine&lt;/h3&gt;\n&lt;p&gt;Headaches and migraines are no fun, especially if they occur on a daily basis. A headache can be a common symptom of dehydration, so drinking more water can be the key to some relief. Dehydration is also a common trigger for migraines, so increasing your water intake may help decrease migraine severity, frequency, and duration.&lt;/p&gt;\n&lt;p&gt;With these recommendations in mind of the best times to drink water in a day, set yourself up for success in your routine. Implementing these small changes can make a world of difference in the long run!&lt;/p&gt;</t>
  </si>
  <si>
    <t>&lt;h1&gt;पानी पीने का सर्वोत्तम समय&lt;/h1&gt;\n&lt;h2&gt;1. ठीक उसी समय जब आप जागते हैं&lt;/h2&gt;\n&lt;p&gt;अपने दिन की शुरुआत H2O के एक बड़े गिलास से करें। चूँकि आप सोते समय पानी नहीं पी सकते, इसलिए आप निर्जलित होकर उठते हैं। हर सुबह पानी पीने से न केवल आपकी प्यास बुझाने में मदद मिलेगी, बल्कि लंबे समय तक स्वस्थ जलयोजन की आदतों को बनाए रखना आसान हो जाएगा। साथ ही, यह आपके मूड, मस्तिष्क के कार्य और ऊर्जा के स्तर को बेहतर बनाने में मदद कर सकता है।&lt;/p&gt;\n&lt;h2&gt;2. भोजन से पहले और भोजन के दौरान&lt;/h2&gt;\n&lt;p&gt;भोजन से पहले एक कप पानी पीने से वजन घटाने में मदद मिल सकती है क्योंकि यह आपको पेट भरा हुआ महसूस करने और अधिक खाने से रोकने में मदद कर सकता है। दूसरी ओर, भोजन के साथ पानी पीने से पाचन में मदद मिलती है, खासकर उच्च फाइबर वाले खाद्य पदार्थों के साथ।&lt;/p&gt;\n&lt;h2&gt;3. मंदी से बचने के लिए मध्याह्न&lt;/h2&gt;\n&lt;p&gt;अपराह्न 3 बजे के आसपास ऊर्जा की कमी हो रही है? कॉफ़ी का एक और कप लेने के बजाय, एक बोतल या पानी का गिलास उठाएँ। सोने से छह घंटे पहले कैफीन का सेवन आपकी नींद में खलल डाल सकता है, जिससे अगले दिन आपका मूड प्रभावित हो सकता है। दोपहर की इस मंदी का मूल कारण निर्जलीकरण हो सकता है, इसलिए पानी पीने से थकान और अन्य अवांछित लक्षणों से निपटने में मदद मिल सकती है।&lt;/p&gt;\n&lt;h2&gt;4. व्यायाम से पहले, दौरान और बाद में&lt;/h2&gt;\n&lt;p&gt;मान लीजिए आप किसी कठोर कसरत या सक्रिय कार्यक्रम के लिए तैयारी कर रहे हैं। उस स्थिति में, आपको प्रदर्शन से पहले के दिनों में नियमित रूप से पानी पीना चाहिए, जबकि सूजन से बचने के लिए तुरंत पहले बहुत सारा पानी पीना चाहिए। मध्यम वर्कआउट के लिए, शुरू करने से 30 मिनट पहले एक कप पानी पीने का प्रयास करें। चूँकि आप पसीने के माध्यम से पानी और इलेक्ट्रोलाइट्स खो देते हैं, इसलिए आपको अपने शरीर को हाइड्रेटेड रखने और किसी भी खोए हुए तरल पदार्थ को फिर से भरने के लिए वर्कआउट के दौरान और बाद में पानी पीना चाहिए।&lt;/p&gt;\n&lt;h2&gt;5. जब आपको सिरदर्द या माइग्रेन हो&lt;/h2&gt;\n&lt;p&gt;सिरदर्द और माइग्रेन कोई मज़ा नहीं है, खासकर यदि वे दैनिक आधार पर होते हैं। सिरदर्द निर्जलीकरण का एक सामान्य लक्षण हो सकता है, इसलिए अधिक पानी पीना कुछ राहत की कुंजी हो सकता है। निर्जलीकरण भी माइग्रेन का एक सामान्य ट्रिगर है, इसलिए पानी का सेवन बढ़ाने से माइग्रेन की गंभीरता, आवृत्ति और अवधि को कम करने में मदद मिल सकती है।&lt;/p&gt;\n&lt;p&gt;दिन में पानी पीने के सर्वोत्तम समय को ध्यान में रखते हुए, अपनी दिनचर्या में सफलता के लिए खुद को तैयार करें। इन छोटे-छोटे बदलावों को लागू करने से लंबे समय में बड़ा बदलाव आ सकता है!&lt;/p&gt;</t>
  </si>
  <si>
    <t>&lt;h1&gt;Los mejores momentos para beber agua&lt;/h1&gt;\n&lt;h2&gt;1. Justo cuando te despiertas&lt;/h2&gt;\n&lt;p&gt;Comience bien el d&amp;iacute;a con un gran vaso de H2O. Como no puedes beber agua mientras duermes, te despiertas deshidratado. Beber agua todas las ma&amp;ntilde;anas no s&amp;oacute;lo ayudar&amp;aacute; a satisfacer la sed, sino que tambi&amp;eacute;n har&amp;aacute; que sea m&amp;aacute;s f&amp;aacute;cil mantener h&amp;aacute;bitos de hidrataci&amp;oacute;n saludables a largo plazo. Adem&amp;aacute;s, puede ayudar a mejorar el estado de &amp;aacute;nimo, la funci&amp;oacute;n cerebral y los niveles de energ&amp;iacute;a.&lt;/p&gt;\n&lt;h2&gt;2. Antes y durante una comida&lt;/h2&gt;\n&lt;p&gt;Beber un vaso de agua antes de una comida puede ayudar a perder peso porque puede ayudarle a sentirse m&amp;aacute;s lleno y evitar comer en exceso. Por otro lado, beber agua con los alimentos favorece la digesti&amp;oacute;n, especialmente los alimentos ricos en fibra.&lt;/p&gt;\n&lt;h2&gt;3. Media tarde para evitar el baj&amp;oacute;n&lt;/h2&gt;\n&lt;p&gt;&amp;iquest;Te falta energ&amp;iacute;a alrededor de las 3 p. m.? En lugar de tomar otra taza de caf&amp;eacute;, tome una botella o un vaso de agua. Consumir cafe&amp;iacute;na seis horas antes de acostarse puede alterar tu sue&amp;ntilde;o, lo que puede afectar tu estado de &amp;aacute;nimo al d&amp;iacute;a siguiente. La deshidrataci&amp;oacute;n puede ser la causa principal de esta depresi&amp;oacute;n de media tarde, por lo que beber agua puede ayudar a combatir la fatiga y otros s&amp;iacute;ntomas no deseados.&lt;/p&gt;\n&lt;h2&gt;4. Antes, durante y despu&amp;eacute;s del ejercicio&lt;/h2&gt;\n&lt;p&gt;Suponga que se est&amp;aacute; preparando para un entrenamiento riguroso o un evento activo. En ese caso, debes beber agua regularmente en los d&amp;iacute;as previos a la actuaci&amp;oacute;n en lugar de consumir mucha agua inmediatamente antes para evitar la hinchaz&amp;oacute;n. Para entrenamientos moderados, intenta beber un vaso de agua 30 minutos antes de comenzar. Dado que se pierde agua y electrolitos a trav&amp;eacute;s del sudor, debes beber sorbos de agua durante y despu&amp;eacute;s del entrenamiento para mantener tu cuerpo hidratado y reponer los l&amp;iacute;quidos perdidos.&lt;/p&gt;\n&lt;h2&gt;5. Cuando tienes dolor de cabeza o migra&amp;ntilde;a&lt;/h2&gt;\n&lt;p&gt;Los dolores de cabeza y las migra&amp;ntilde;as no son divertidos, especialmente si ocurren a diario. Un dolor de cabeza puede ser un s&amp;iacute;ntoma com&amp;uacute;n de deshidrataci&amp;oacute;n, por lo que beber m&amp;aacute;s agua puede ser la clave para lograr cierto alivio. La deshidrataci&amp;oacute;n tambi&amp;eacute;n es un desencadenante com&amp;uacute;n de las migra&amp;ntilde;as, por lo que aumentar la ingesta de agua puede ayudar a disminuir la gravedad, la frecuencia y la duraci&amp;oacute;n de las migra&amp;ntilde;as.&lt;/p&gt;\n&lt;p&gt;Con estas recomendaciones en mente sobre los mejores momentos para beber agua en un d&amp;iacute;a, prep&amp;aacute;rate para tener &amp;eacute;xito en tu rutina. &amp;iexcl;Implementar estos peque&amp;ntilde;os cambios puede marcar una gran diferencia a largo plazo!&lt;/p&gt;</t>
  </si>
  <si>
    <t>&lt;h1&gt;Meilleurs moments pour boire de l&amp;rsquo;eau&lt;/h1&gt;\n&lt;h2&gt;1. D&amp;egrave;s votre r&amp;eacute;veil&lt;/h2&gt;\n&lt;p&gt;Commencez votre journ&amp;eacute;e du bon pied avec un grand verre de H2O. Parce que vous ne pouvez pas boire d&amp;rsquo;eau pendant que vous dormez, vous vous r&amp;eacute;veillez d&amp;eacute;shydrat&amp;eacute;. Non seulement boire de l&amp;rsquo;eau tous les matins aidera &amp;agrave; &amp;eacute;tancher votre soif, mais cela facilitera &amp;eacute;galement le maintien de saines habitudes d&amp;rsquo;hydratation &amp;agrave; long terme. De plus, cela peut aider &amp;agrave; am&amp;eacute;liorer votre humeur, vos fonctions c&amp;eacute;r&amp;eacute;brales et votre niveau d&amp;rsquo;&amp;eacute;nergie.&lt;/p&gt;\n&lt;h2&gt;2. Avant et pendant un repas&lt;/h2&gt;\n&lt;p&gt;Boire une tasse d\'eau avant un repas peut aider &amp;agrave; perdre du poids, car cela peut vous aider &amp;agrave; vous sentir rassasi&amp;eacute; et &amp;agrave; &amp;eacute;viter de trop manger. D&amp;rsquo;un autre c&amp;ocirc;t&amp;eacute;, boire de l&amp;rsquo;eau avec vos aliments facilite la digestion, en particulier avec les aliments riches en fibres.&lt;/p&gt;\n&lt;h2&gt;3. Milieu d&amp;rsquo;apr&amp;egrave;s-midi pour &amp;eacute;viter la crise&lt;/h2&gt;\n&lt;p&gt;En manque d\'&amp;eacute;nergie vers 15h ? Au lieu de prendre une autre tasse de caf&amp;eacute;, prenez une bouteille ou un verre d&amp;rsquo;eau. Consommer de la caf&amp;eacute;ine six heures avant de vous coucher peut perturber votre sommeil, ce qui peut affecter votre humeur le lendemain. La d&amp;eacute;shydratation peut &amp;ecirc;tre la cause premi&amp;egrave;re de cette crise en milieu d&amp;rsquo;apr&amp;egrave;s-midi, donc boire de l&amp;rsquo;eau peut aider &amp;agrave; combattre la fatigue et d&amp;rsquo;autres sympt&amp;ocirc;mes ind&amp;eacute;sirables.&lt;/p&gt;\n&lt;h2&gt;4. Avant, pendant et apr&amp;egrave;s l\'exercice&lt;/h2&gt;\n&lt;p&gt;Supposons que vous vous pr&amp;eacute;pariez &amp;agrave; un entra&amp;icirc;nement rigoureux ou &amp;agrave; un &amp;eacute;v&amp;eacute;nement actif. Dans ce cas, vous devez boire r&amp;eacute;guli&amp;egrave;rement de l\'eau dans les jours pr&amp;eacute;c&amp;eacute;dant la repr&amp;eacute;sentation plut&amp;ocirc;t que de consommer beaucoup d\'eau juste avant pour &amp;eacute;viter les ballonnements. Pour les entra&amp;icirc;nements mod&amp;eacute;r&amp;eacute;s, essayez de boire une tasse d&amp;rsquo;eau 30 minutes avant de commencer. Puisque vous perdez de l\'eau et des &amp;eacute;lectrolytes &amp;agrave; cause de la transpiration, vous devriez siroter de l\'eau pendant et apr&amp;egrave;s votre entra&amp;icirc;nement pour garder votre corps hydrat&amp;eacute; et reconstituer les liquides perdus.&lt;/p&gt;\n&lt;h2&gt;5. Quand vous avez un mal de t&amp;ecirc;te ou une migraine&lt;/h2&gt;\n&lt;p&gt;Les maux de t&amp;ecirc;te et les migraines ne sont pas amusants, surtout s&amp;rsquo;ils surviennent quotidiennement. Un mal de t&amp;ecirc;te peut &amp;ecirc;tre un sympt&amp;ocirc;me courant de d&amp;eacute;shydratation, donc boire plus d&amp;rsquo;eau peut &amp;ecirc;tre la cl&amp;eacute; d&amp;rsquo;un certain soulagement. La d&amp;eacute;shydratation est &amp;eacute;galement un d&amp;eacute;clencheur courant des migraines, donc augmenter votre consommation d&amp;rsquo;eau peut aider &amp;agrave; r&amp;eacute;duire la gravit&amp;eacute;, la fr&amp;eacute;quence et la dur&amp;eacute;e des migraines.&lt;/p&gt;\n&lt;p&gt;En gardant ces recommandations &amp;agrave; l&amp;rsquo;esprit sur les meilleurs moments pour boire de l&amp;rsquo;eau dans la journ&amp;eacute;e, pr&amp;eacute;parez-vous &amp;agrave; r&amp;eacute;ussir votre routine. La mise en &amp;oelig;uvre de ces petits changements peut faire toute la diff&amp;eacute;rence &amp;agrave; long terme !&lt;/p&gt;</t>
  </si>
  <si>
    <t>&lt;h1 dir=\"rtl\" style=\"text-align: justify;\"&gt;&lt;span style=\"font-size:20pt;\"&gt;أفضل الأوقات لشرب الماء&lt;/span&gt;&lt;/h1&gt;\n&lt;h2 dir=\"rtl\" style=\"text-align: justify;\"&gt;&lt;span style=\"font-size:16pt;\"&gt;1. الحق عندما تستيقظ&lt;/span&gt;&lt;/h2&gt;\n&lt;p dir=\"rtl\" style=\"text-align: justify;\"&gt;&lt;span style=\"font-size:11.5pt;\"&gt;ابدأ يومك مباشرة مع كوب كبير من H2O. لأنك لا تستطيع شرب الماء أثناء نومك، فإنك تستيقظ مصابًا بالجفاف. لن يساعد شرب الماء كل صباح على إشباع عطشك فحسب، بل سيجعل من السهل الحفاظ على عادات الترطيب الصحية على المدى الطويل. بالإضافة إلى ذلك، يمكن أن يساعد في تحسين حالتك المزاجية ووظائف المخ ومستويات الطاقة.&lt;/span&gt;&lt;/p&gt;\n&lt;h2 dir=\"rtl\" style=\"text-align: justify;\"&gt;&lt;span style=\"font-size:16pt;\"&gt;2. قبل وأثناء الوجبة&lt;/span&gt;&lt;/h2&gt;\n&lt;p dir=\"rtl\" style=\"text-align: justify;\"&gt;&lt;span style=\"font-size:11.5pt;\"&gt;إن شرب كوب من الماء قبل الوجبة يمكن أن يساعد في إنقاص الوزن لأنه يمكن أن يساعدك على الشعور بالشبع ومنع الإفراط في تناول الطعام. ومن ناحية أخرى، فإن شرب الماء مع طعامك يساعد على الهضم، خاصة مع الأطعمة الغنية بالألياف.&lt;/span&gt;&lt;/p&gt;\n&lt;h2 dir=\"rtl\" style=\"text-align: justify;\"&gt;&lt;span style=\"font-size:16pt;\"&gt;3. منتصف بعد الظهر لتجنب الركود&lt;/span&gt;&lt;/h2&gt;\n&lt;p dir=\"rtl\" style=\"text-align: justify;\"&gt;&lt;span style=\"font-size:11.5pt;\"&gt;هل تفتقر إلى الطاقة حوالي الساعة 3 مساءً؟ بدلًا من تناول كوب آخر من القهوة، تناول زجاجة أو كوبًا من الماء. إن تناول الكافيين قبل ست ساعات من النوم يمكن أن يعطل نومك، مما قد يؤثر على مزاجك في اليوم التالي. قد يكون الجفاف هو السبب الجذري لهذا الركود في فترة ما بعد الظهر، لذا فإن شرب الماء يمكن أن يساعد في مكافحة التعب والأعراض الأخرى غير المرغوب فيها.&lt;/span&gt;&lt;/p&gt;\n&lt;h2 dir=\"rtl\" style=\"text-align: justify;\"&gt;&lt;span style=\"font-size:16pt;\"&gt;4. قبل وأثناء وبعد التمرين&lt;/span&gt;&lt;/h2&gt;\n&lt;p dir=\"rtl\" style=\"text-align: justify;\"&gt;&lt;span style=\"font-size:11.5pt;\"&gt;لنفترض أنك تستعد لتمرين صارم أو حدث نشط. في هذه الحالة، يجب عليك شرب الماء بانتظام في الأيام التي تسبق الأداء مقابل استهلاك الكثير من الماء مباشرة قبل ذلك لتجنب الانتفاخ. للتمرينات المعتدلة، حاول شرب كوب من الماء قبل 30 دقيقة من البدء. نظرًا لأنك تفقد الماء والكهارل من خلال العرق، يجب عليك شرب الماء أثناء وبعد التمرين للحفاظ على رطوبة جسمك وتجديد أي سوائل مفقودة.&lt;/span&gt;&lt;/p&gt;\n&lt;h2 dir=\"rtl\" style=\"text-align: justify;\"&gt;&lt;span style=\"font-size:16pt;\"&gt;5. عندما تصاب بالصداع أو الصداع النصفي&lt;/span&gt;&lt;/h2&gt;\n&lt;p dir=\"rtl\" style=\"text-align: justify;\"&gt;&lt;span style=\"font-size:11.5pt;\"&gt;الصداع والصداع النصفي ليسا ممتعين، خاصة إذا حدثا بشكل يومي. يمكن أن يكون الصداع أحد الأعراض الشائعة للجفاف، لذا فإن شرب المزيد من الماء يمكن أن يكون المفتاح لبعض الراحة. يعد الجفاف أيضًا أحد الأسباب الشائعة للصداع النصفي، لذا فإن زيادة تناول الماء قد يساعد في تقليل شدة الصداع النصفي وتكراره ومدته.&lt;/span&gt;&lt;/p&gt;\n&lt;p dir=\"rtl\" style=\"text-align: justify;\"&gt;&lt;span style=\"font-size:11.5pt;\"&gt;مع وضع هذه التوصيات في الاعتبار حول أفضل الأوقات لشرب الماء في اليوم، قم بإعداد نفسك للنجاح في روتينك. إن تنفيذ هذه التغييرات الصغيرة يمكن أن يحدث فرقًا كبيرًا على المدى الطويل!&lt;/span&gt;&lt;/p&gt;</t>
  </si>
  <si>
    <t>&lt;h1&gt;Лучшее время для питья воды&lt;/h1&gt;\n&lt;h2&gt;1. Прямо когда вы просыпаетесь&lt;/h2&gt;\n&lt;p&gt;Начните свой день прямо с большого стакана H2O. Поскольку вы не можете пить воду во время сна, вы просыпаетесь обезвоженным. Питьевая вода каждое утро не только поможет утолить жажду, но и облегчит поддержание здорового режима гидратации в долгосрочной перспективе. Кроме того, это может помочь улучшить ваше настроение, работу мозга и уровень энергии.&lt;/p&gt;\n&lt;h2&gt;2. До и во время еды&lt;/h2&gt;\n&lt;p&gt;Выпитая чашка воды перед едой может помочь в потере веса, потому что это помогает вам чувствовать себя более сытыми и предотвращает переедание. С другой стороны, употребление воды вместе с пищей способствует пищеварению, особенно с продуктами с высоким содержанием клетчатки.&lt;/p&gt;\n&lt;h2&gt;3. Полдень, чтобы избежать спада&lt;/h2&gt;\n&lt;p&gt;Не хватает энергии около 15:00? Вместо того, чтобы выпить еще одну чашку кофе, возьмите бутылку или стакан воды. Употребление кофеина за шесть часов до сна может нарушить ваш сон, что может повлиять на ваше настроение на следующий день. Обезвоживание может быть основной причиной полуденного спада, поэтому питьевая вода может помочь бороться с усталостью и другими нежелательными симптомами.&lt;/p&gt;\n&lt;h2&gt;4. До, во время и после тренировки&lt;/h2&gt;\n&lt;p&gt;Предположим, вы готовитесь к интенсивной тренировке или активному мероприятию. В этом случае вам следует регулярно пить воду за несколько дней до выступления, а не пить много воды непосредственно перед выступлением, чтобы избежать вздутия живота. При умеренных тренировках попробуйте выпить чашку воды за 30 минут до начала. Поскольку вы теряете воду и электролиты с потом, вам следует пить воду во время и после тренировки, чтобы поддерживать водный баланс организма и восполнять потерянную жидкость.&lt;/p&gt;\n&lt;h2&gt;5. Когда у вас болит голова или мигрень&lt;/h2&gt;\n&lt;p&gt;Головные боли и мигрени &amp;mdash; это не весело, особенно если они возникают ежедневно. Головная боль может быть распространенным симптомом обезвоживания, поэтому употребление большего количества воды может стать ключом к некоторому облегчению. Обезвоживание также является частым провоцирующим фактором мигрени, поэтому увеличение потребления воды может помочь уменьшить тяжесть, частоту и продолжительность мигрени.&lt;/p&gt;\n&lt;p&gt;Учитывая эти рекомендации относительно наилучшего времени для питья воды в течение дня, настройтесь на успех в своем распорядке дня. Внедрение этих небольших изменений может иметь огромное значение в долгосрочной перспективе!&lt;/p&gt;</t>
  </si>
  <si>
    <t>&lt;h1&gt;Melhores hor&amp;aacute;rios para beber &amp;aacute;gua&lt;/h1&gt;\n&lt;h2&gt;1. Logo quando voc&amp;ecirc; acorda&lt;/h2&gt;\n&lt;p&gt;Comece bem o dia com um copo grande de H2O. Como voc&amp;ecirc; n&amp;atilde;o pode beber &amp;aacute;gua enquanto dorme, voc&amp;ecirc; acorda desidratado. Beber &amp;aacute;gua todas as manh&amp;atilde;s n&amp;atilde;o s&amp;oacute; ajudar&amp;aacute; a saciar a sua sede, mas tamb&amp;eacute;m tornar&amp;aacute; mais f&amp;aacute;cil manter h&amp;aacute;bitos saud&amp;aacute;veis de hidrata&amp;ccedil;&amp;atilde;o a longo prazo. Al&amp;eacute;m disso, pode ajudar a melhorar o humor, a fun&amp;ccedil;&amp;atilde;o cerebral e os n&amp;iacute;veis de energia.&lt;/p&gt;\n&lt;h2&gt;2. Antes e durante uma refei&amp;ccedil;&amp;atilde;o&lt;/h2&gt;\n&lt;p&gt;Beber um copo de &amp;aacute;gua antes das refei&amp;ccedil;&amp;otilde;es pode ajudar na perda de peso porque pode ajud&amp;aacute;-lo a se sentir mais saciado e evitar comer demais. Por outro lado, beber &amp;aacute;gua junto com a comida ajuda na digest&amp;atilde;o, especialmente com alimentos ricos em fibras.&lt;/p&gt;\n&lt;h2&gt;3. Meio da tarde para evitar a crise&lt;/h2&gt;\n&lt;p&gt;Falta energia por volta das 15h? Em vez de pegar outra x&amp;iacute;cara de caf&amp;eacute;, pegue uma garrafa ou um copo de &amp;aacute;gua. Consumir cafe&amp;iacute;na seis horas antes de dormir pode atrapalhar o sono, o que pode afetar o humor no dia seguinte. A desidrata&amp;ccedil;&amp;atilde;o pode ser a causa dessa queda no meio da tarde, portanto, beber &amp;aacute;gua pode ajudar a combater a fadiga e outros sintomas indesejados.&lt;/p&gt;\n&lt;h2&gt;4. Antes, durante e depois do exerc&amp;iacute;cio&lt;/h2&gt;\n&lt;p&gt;Suponha que voc&amp;ecirc; esteja se preparando para um treino rigoroso ou um evento ativo. Nesse caso, voc&amp;ecirc; deve beber &amp;aacute;gua regularmente nos dias que antecedem a apresenta&amp;ccedil;&amp;atilde;o, em vez de consumir muita &amp;aacute;gua imediatamente antes para evitar incha&amp;ccedil;o. Para treinos moderados, tente beber um copo de &amp;aacute;gua 30 minutos antes de come&amp;ccedil;ar. Como voc&amp;ecirc; perde &amp;aacute;gua e eletr&amp;oacute;litos atrav&amp;eacute;s do suor, voc&amp;ecirc; deve beber um gole de &amp;aacute;gua durante e ap&amp;oacute;s o treino para manter o corpo hidratado e repor os l&amp;iacute;quidos perdidos.&lt;/p&gt;\n&lt;h2&gt;5. Quando voc&amp;ecirc; tem dor de cabe&amp;ccedil;a ou enxaqueca&lt;/h2&gt;\n&lt;p&gt;Dores de cabe&amp;ccedil;a e enxaquecas n&amp;atilde;o s&amp;atilde;o divertidas, especialmente se ocorrerem diariamente. Uma dor de cabe&amp;ccedil;a pode ser um sintoma comum de desidrata&amp;ccedil;&amp;atilde;o, por isso beber mais &amp;aacute;gua pode ser a chave para algum al&amp;iacute;vio. A desidrata&amp;ccedil;&amp;atilde;o tamb&amp;eacute;m &amp;eacute; um gatilho comum para enxaquecas, portanto, aumentar a ingest&amp;atilde;o de &amp;aacute;gua pode ajudar a diminuir a gravidade, frequ&amp;ecirc;ncia e dura&amp;ccedil;&amp;atilde;o da enxaqueca.&lt;/p&gt;\n&lt;p&gt;Com essas recomenda&amp;ccedil;&amp;otilde;es em mente sobre os melhores hor&amp;aacute;rios para beber &amp;aacute;gua no dia, prepare-se para o sucesso em sua rotina. Implementar essas pequenas mudan&amp;ccedil;as pode fazer uma grande diferen&amp;ccedil;a no longo prazo!&lt;/p&gt;</t>
  </si>
  <si>
    <t>&lt;h1&gt;পানি পান করার সেরা সময়&lt;/h1&gt;\n&lt;h2&gt;1. আপনি যখন জেগে উঠবেন ঠিক তখনই&lt;/h2&gt;\n&lt;p&gt;H2O এর একটি বড় গ্লাস দিয়ে আপনার দিনটি শুরু করুন। কারণ আপনি ঘুমানোর সময় জল পান করতে পারবেন না, আপনি ডিহাইড্রেটেড হয়ে জেগে উঠছেন। প্রতিদিন সকালে জল পান করা আপনার তৃষ্ণা মেটাতে সাহায্য করবে না, তবে এটি দীর্ঘমেয়াদে স্বাস্থ্যকর হাইড্রেশনের অভ্যাস বজায় রাখা সহজ করে তুলবে। এছাড়াও, এটি আপনার মেজাজ, মস্তিষ্কের কার্যকারিতা এবং শক্তির মাত্রা উন্নত করতে সাহায্য করতে পারে।&lt;/p&gt;\n&lt;h2&gt;2. খাবারের আগে এবং সময়&lt;/h2&gt;\n&lt;p&gt;খাবারের আগে এক কাপ জল পান করা ওজন কমাতে সাহায্য করতে পারে কারণ এটি আপনাকে পূর্ণ বোধ করতে এবং অতিরিক্ত খাওয়া রোধ করতে সহায়তা করে। অন্যদিকে, আপনার খাবারের সাথে পানি পান হজমে সহায়তা করে, বিশেষ করে উচ্চ ফাইবারযুক্ত খাবারের সাথে।&lt;/p&gt;\n&lt;h2&gt;3. মন্দা এড়াতে মধ্যাহ্ন&lt;/h2&gt;\n&lt;p&gt;বিকাল ৩টার দিকে শক্তির অভাব? অন্য কাপ কফির জন্য পৌঁছানোর পরিবর্তে, একটি বোতল বা গ্লাস জল ধরুন। ঘুমানোর ছয় ঘন্টা আগে ক্যাফিন খাওয়া আপনার ঘুমকে ব্যাহত করতে পারে, যা পরের দিন আপনার মেজাজকে প্রভাবিত করতে পারে। ডিহাইড্রেশন এই মধ্যাহ্নের মন্দার মূল কারণ হতে পারে, তাই জল পান করা ক্লান্তি এবং অন্যান্য অবাঞ্ছিত উপসর্গগুলির বিরুদ্ধে লড়াই করতে সাহায্য করতে পারে।&lt;/p&gt;\n&lt;h2&gt;4. ব্যায়ামের আগে, চলাকালীন এবং পরে&lt;/h2&gt;\n&lt;p&gt;ধরুন আপনি একটি কঠোর ওয়ার্কআউট বা সক্রিয় ইভেন্টের জন্য প্রস্তুতি নিচ্ছেন। সেক্ষেত্রে, আপনার নিয়মিত পানি পান করা উচিত কর্মক্ষমতার দিকে অগ্রসর হওয়া বনাম। ফুলে যাওয়া এড়াতে অবিলম্বে প্রচুর পানি পান করা। মাঝারি ওয়ার্কআউটের জন্য, শুরু করার 30 মিনিট আগে এক কাপ জল পান করার চেষ্টা করুন। যেহেতু আপনি ঘামের মাধ্যমে জল এবং ইলেক্ট্রোলাইট হারান, তাই আপনার শরীরকে হাইড্রেট রাখতে এবং যে কোনও হারানো তরল পুনরায় পূরণ করতে আপনার ওয়ার্কআউটের সময় এবং পরে জলে চুমুক দেওয়া উচিত।&lt;/p&gt;\n&lt;h2&gt;5. যখন আপনার মাথাব্যথা বা মাইগ্রেন থাকে&lt;/h2&gt;\n&lt;p&gt;মাথাব্যথা এবং মাইগ্রেন কোন মজার নয়, বিশেষ করে যদি সেগুলি দৈনিক ভিত্তিতে হয়। একটি মাথাব্যথা ডিহাইড্রেশনের একটি সাধারণ উপসর্গ হতে পারে, তাই বেশি পানি পান করা কিছুটা উপশমের চাবিকাঠি হতে পারে। ডিহাইড্রেশন মাইগ্রেনের জন্য একটি সাধারণ ট্রিগার, তাই আপনার জল খাওয়ার পরিমাণ বৃদ্ধি মাইগ্রেনের তীব্রতা, ফ্রিকোয়েন্সি এবং সময়কাল হ্রাস করতে সহায়তা করতে পারে।&lt;/p&gt;\n&lt;p&gt;দিনে জল পান করার সেরা সময়গুলির কথা মাথায় রেখে এই সুপারিশগুলির সাথে, আপনার রুটিনে সাফল্যের জন্য নিজেকে সেট করুন। এই ছোট পরিবর্তনগুলি বাস্তবায়ন দীর্ঘমেয়াদে একটি পার্থক্যের বিশ্ব তৈরি করতে পারে!&lt;/p&gt;</t>
  </si>
  <si>
    <t>&lt;h1 dir=\"rtl\" style=\"text-align: justify;\"&gt;&lt;span style=\"font-size:20pt;\"&gt;پانی پینے کا بہترین وقت&lt;/span&gt;&lt;/h1&gt;\n&lt;h2 dir=\"rtl\" style=\"text-align: justify;\"&gt;&lt;span style=\"font-size:16pt;\"&gt;1. صحیح جب آپ بیدار ہوں۔&lt;/span&gt;&lt;/h2&gt;\n&lt;p dir=\"rtl\" style=\"text-align: justify;\"&gt;&lt;span style=\"font-size:11.5pt;\"&gt;اپنے دن کی شروعات H2O کے ایک بڑے گلاس کے ساتھ کریں۔ چونکہ آپ سوتے وقت پانی نہیں پی سکتے، آپ پانی کی کمی سے بیدار ہوتے ہیں۔ ہر صبح پانی پینے سے نہ صرف آپ کی پیاس بجھانے میں مدد ملے گی بلکہ یہ طویل مدت میں صحت مند ہائیڈریشن کی عادات کو برقرار رکھنا آسان بنائے گا۔ اس کے علاوہ، یہ آپ کے موڈ، دماغی کام اور توانائی کی سطح کو بہتر بنانے میں مدد کر سکتا ہے۔&lt;/span&gt;&lt;/p&gt;\n&lt;h2 dir=\"rtl\" style=\"text-align: justify;\"&gt;&lt;span style=\"font-size:16pt;\"&gt;2. کھانے سے پہلے اور کھانے کے دوران&lt;/span&gt;&lt;/h2&gt;\n&lt;p dir=\"rtl\" style=\"text-align: justify;\"&gt;&lt;span style=\"font-size:11.5pt;\"&gt;کھانے سے پہلے ایک کپ پانی پینے سے وزن کم کرنے میں مدد مل سکتی ہے کیونکہ اس سے آپ کو پیٹ بھرنے اور زیادہ کھانے سے بچنے میں مدد مل سکتی ہے۔ دوسری طرف، اپنے کھانے کے ساتھ پانی پینے سے ہاضمے میں مدد ملتی ہے، خاص طور پر زیادہ فائبر والی غذاؤں کے ساتھ۔&lt;/span&gt;&lt;/p&gt;\n&lt;h2 dir=\"rtl\" style=\"text-align: justify;\"&gt;&lt;span style=\"font-size:16pt;\"&gt;3. مندی سے بچنے کے لیے دوپہر کا دوپہر&lt;/span&gt;&lt;/h2&gt;\n&lt;p dir=\"rtl\" style=\"text-align: justify;\"&gt;&lt;span style=\"font-size:11.5pt;\"&gt;3 بجے کے قریب توانائی کی کمی؟ کافی کے دوسرے کپ تک پہنچنے کے بجائے، ایک بوتل یا پانی کا گلاس پکڑیں۔ سونے سے چھ گھنٹے پہلے کیفین کا استعمال آپ کی نیند میں خلل ڈال سکتا ہے، جو اگلے دن آپ کے موڈ کو متاثر کر سکتا ہے۔ پانی کی کمی اس دوپہر کی کمی کی بنیادی وجہ ہو سکتی ہے، لہذا پانی پینا تھکاوٹ اور دیگر ناپسندیدہ علامات سے لڑنے میں مدد کر سکتا ہے۔&lt;/span&gt;&lt;/p&gt;\n&lt;h2 dir=\"rtl\" style=\"text-align: justify;\"&gt;&lt;span style=\"font-size:16pt;\"&gt;4. ورزش سے پہلے، دوران اور بعد میں&lt;/span&gt;&lt;/h2&gt;\n&lt;p dir=\"rtl\" style=\"text-align: justify;\"&gt;&lt;span style=\"font-size:11.5pt;\"&gt;فرض کریں کہ آپ سخت ورزش یا فعال ایونٹ کے لیے تیاری کر رہے ہیں۔ اس صورت میں، آپ کو ان دنوں میں باقاعدگی سے پانی پینا چاہیے جو کارکردگی تک لے جاتے ہیں بمقابلہ بہت زیادہ پانی پینا اس سے پہلے کہ اپھارہ نہ ہو۔ اعتدال پسند ورزش کے لیے، شروع کرنے سے 30 منٹ پہلے ایک کپ پانی پینے کی کوشش کریں۔ چونکہ آپ پسینے کے ذریعے پانی اور الیکٹرولائٹس کھو دیتے ہیں، اس لیے آپ کو ورزش کے دوران اور بعد میں پانی کا گھونٹ پینا چاہیے تاکہ آپ کے جسم کو ہائیڈریٹ رکھا جا سکے اور کھوئے ہوئے سیالوں کو بھر سکیں۔&lt;/span&gt;&lt;/p&gt;\n&lt;h2 dir=\"rtl\" style=\"text-align: justify;\"&gt;&lt;span style=\"font-size:16pt;\"&gt;5. جب آپ کو سر درد یا درد شقیقہ ہو۔&lt;/span&gt;&lt;/h2&gt;\n&lt;p dir=\"rtl\" style=\"text-align: justify;\"&gt;&lt;span style=\"font-size:11.5pt;\"&gt;سر درد اور درد شقیقہ کوئی مزہ نہیں ہے، خاص طور پر اگر یہ روزانہ کی بنیاد پر ہوتے ہیں۔ سر درد پانی کی کمی کی ایک عام علامت ہو سکتی ہے، اس لیے زیادہ پانی پینا کچھ آرام کی کلید ہو سکتا ہے۔ ڈی ہائیڈریشن بھی درد شقیقہ کے لیے ایک عام محرک ہے، لہذا آپ کے پانی کی مقدار میں اضافہ کرنے سے درد شقیقہ کی شدت، تعدد اور دورانیے کو کم کرنے میں مدد مل سکتی ہے۔&lt;/span&gt;&lt;/p&gt;\n&lt;p dir=\"rtl\" style=\"text-align: justify;\"&gt;&lt;span style=\"font-size:11.5pt;\"&gt;ایک دن میں پانی پینے کے بہترین اوقات کو ذہن میں رکھتے ہوئے ان سفارشات کے ساتھ، اپنے معمولات میں کامیابی کے لیے خود کو ترتیب دیں۔ ان چھوٹی تبدیلیوں کو نافذ کرنے سے طویل مدت میں دنیا میں فرق پیدا ہو سکتا ہے!&lt;/span&gt;&lt;/p&gt;</t>
  </si>
  <si>
    <t>&lt;h1&gt;Beste Zeiten, um Wasser zu trinken&lt;/h1&gt;\n&lt;h2&gt;1. Direkt beim Aufwachen&lt;/h2&gt;\n&lt;p&gt;Beginnen Sie Ihren Tag mit einem gro&amp;szlig;en Glas H2O. Da Sie im Schlaf kein Wasser trinken k&amp;ouml;nnen, wachen Sie dehydriert auf. Jeden Morgen Wasser zu trinken hilft nicht nur, Ihren Durst zu stillen, sondern erleichtert Ihnen auch langfristig die Aufrechterhaltung gesunder Trinkgewohnheiten. Au&amp;szlig;erdem kann es helfen, Ihre Stimmung, Gehirnfunktion und Ihr Energieniveau zu verbessern.&lt;/p&gt;\n&lt;h2&gt;2. Vor und w&amp;auml;hrend einer Mahlzeit&lt;/h2&gt;\n&lt;p&gt;Das Trinken einer Tasse Wasser vor einer Mahlzeit kann beim Abnehmen helfen, da es Ihnen hilft, sich satt zu f&amp;uuml;hlen und &amp;uuml;berm&amp;auml;&amp;szlig;iges Essen zu verhindern. Andererseits f&amp;ouml;rdert das Trinken von Wasser zur Nahrung die Verdauung, insbesondere bei ballaststoffreichen Lebensmitteln.&lt;/p&gt;\n&lt;h2&gt;3. Nachmittag, um den Einbruch zu vermeiden&lt;/h2&gt;\n&lt;p&gt;Energiemangel gegen 15 Uhr? Anstatt nach einer weiteren Tasse Kaffee zu greifen, greifen Sie lieber zu einer Flasche oder einem Glas Wasser. Der Konsum von Koffein sechs Stunden vor dem Schlafengehen kann Ihren Schlaf st&amp;ouml;ren, was sich auf Ihre Stimmung am n&amp;auml;chsten Tag auswirken kann. Dehydrierung kann die Hauptursache f&amp;uuml;r dieses Tief am Nachmittag sein, daher kann das Trinken von Wasser helfen, M&amp;uuml;digkeit und andere unerw&amp;uuml;nschte Symptome zu bek&amp;auml;mpfen.&lt;/p&gt;\n&lt;h2&gt;4. Vor, w&amp;auml;hrend und nach dem Training&lt;/h2&gt;\n&lt;p&gt;Angenommen, Sie bereiten sich auf ein anspruchsvolles Training oder eine aktive Veranstaltung vor. In diesem Fall sollten Sie in den Tagen vor dem Auftritt regelm&amp;auml;&amp;szlig;ig Wasser trinken und nicht unmittelbar davor viel Wasser trinken, um Bl&amp;auml;hungen vorzubeugen. Versuchen Sie bei moderaten Trainingseinheiten, 30 Minuten vor Beginn eine Tasse Wasser zu trinken. Da Sie durch Schwei&amp;szlig; Wasser und Elektrolyte verlieren, sollten Sie w&amp;auml;hrend und nach dem Training einen Schluck Wasser trinken, um Ihren K&amp;ouml;rper mit Feuchtigkeit zu versorgen und verlorene Fl&amp;uuml;ssigkeiten wieder aufzuf&amp;uuml;llen.&lt;/p&gt;\n&lt;h2&gt;5. Wenn Sie Kopfschmerzen oder Migr&amp;auml;ne haben&lt;/h2&gt;\n&lt;p&gt;Kopfschmerzen und Migr&amp;auml;ne machen keinen Spa&amp;szlig;, besonders wenn sie t&amp;auml;glich auftreten. Kopfschmerzen k&amp;ouml;nnen ein h&amp;auml;ufiges Symptom von Dehydrierung sein, daher kann das Trinken von mehr Wasser der Schl&amp;uuml;ssel zu einer gewissen Linderung sein. Dehydration ist auch ein h&amp;auml;ufiger Ausl&amp;ouml;ser f&amp;uuml;r Migr&amp;auml;ne. Daher kann eine erh&amp;ouml;hte Wasseraufnahme dazu beitragen, den Schweregrad, die H&amp;auml;ufigkeit und die Dauer der Migr&amp;auml;ne zu verringern.&lt;/p&gt;\n&lt;p&gt;Mit diesen Empfehlungen und den besten Zeiten zum Trinken von Wasser an einem Tag bereiten Sie sich auf den Erfolg Ihrer Routine vor. Die Umsetzung dieser kleinen &amp;Auml;nderungen kann auf lange Sicht einen gro&amp;szlig;en Unterschied machen!&lt;/p&gt;</t>
  </si>
  <si>
    <t>&lt;h1&gt;水を飲むのに最適な時間帯&lt;/h1&gt;\n&lt;h2&gt;1. 目が覚めたらすぐに&lt;/h2&gt;\n&lt;p&gt;大きなグラス一杯のH2Oで一日を元気にスタートしましょう。 寝ている間は水を飲めないので、目が覚めると脱水状態になります。 毎朝水を飲むと喉の渇きが満たされるだけでなく、長期的には健康的な水分補給の習慣を維持しやすくなります。 さらに、気分、脳機能、エネルギーレベルの向上にも役立ちます。&lt;/p&gt;\n&lt;h2&gt;2. 食前と食中&lt;/h2&gt;\n&lt;p&gt;食前に水を一杯飲むと満腹感が得られ、食べ過ぎを防ぐことができるため、減量に役立ちます。 一方、食べ物と一緒に水を飲むと、特に繊維質の多い食べ物の消化を助けます。&lt;/p&gt;\n&lt;h2&gt;3. スランプを避けるための午後中頃&lt;/h2&gt;\n&lt;p&gt;午後3時頃にエネルギーが不足していますか？ もう一杯のコーヒーに手を伸ばす代わりに、ボトルかコップ一杯の水を手に取りましょう。 就寝の6時間前にカフェインを摂取すると睡眠が妨げられ、翌日の気分に影響を与える可能性があります。 この午後半ばの不調の根本原因は脱水症状である可能性があるため、水を飲むことは疲労やその他の望ましくない症状に対処するのに役立ちます。&lt;/p&gt;\n&lt;h2&gt;4. 運動前、運動中、運動後&lt;/h2&gt;\n&lt;p&gt;厳しいトレーニングやアクティブなイベントの準備をしているとします。 その場合、むくみを避けるために直前に大量の水を摂取するのではなく、パフォーマンスの数日前から定期的に水を飲む必要があります。 中程度のトレーニングの場合は、開始の 30 分前に水を一杯飲むようにしてください。 汗によって水分と電解質が失われるため、運動中および運動後に水を飲んで体の水分を保ち、失われた水分を補給する必要があります。&lt;/p&gt;\n&lt;h2&gt;5. 頭痛や片頭痛があるとき&lt;/h2&gt;\n&lt;p&gt;頭痛や片頭痛は、特に毎日のように起こる場合には、楽しいものではありません。 頭痛は脱水症状の一般的な症状である可能性があるため、より多くの水を飲むことが症状を軽減する鍵となります。 脱水症状も片頭痛の一般的な引き金となるため、水分摂取量を増やすと片頭痛の重症度、頻度、期間を軽減できる可能性があります。&lt;/p&gt;\n&lt;p&gt;1 日の中で水を飲むのに最適な時間についてのこれらの推奨事項を念頭に置き、習慣を成功させる準備をしましょう。 これらの小さな変更を実装することで、長期的には大きな違いを生むことができます。&lt;/p&gt;</t>
  </si>
  <si>
    <t>&lt;h1&gt;पाणी पिण्याची सर्वोत्तम वेळ&lt;/h1&gt;\n&lt;h2&gt;1. तुम्ही उठल्यावर बरोबर&lt;/h2&gt;\n&lt;p&gt;तुमच्या दिवसाची सुरुवात H2O च्या मोठ्या ग्लासने करा. कारण तुम्ही झोपेत असताना पाणी पिऊ शकत नाही, तुम्ही निर्जलित जागे व्हाल. दररोज सकाळी पाणी पिण्याने तुमची तहान भागवण्यास मदत होईलच, परंतु दीर्घकाळापर्यंत निरोगी हायड्रेशन सवयी टिकवून ठेवणे सोपे होईल. शिवाय, ते तुमचा मूड, मेंदूचे कार्य आणि ऊर्जा पातळी सुधारण्यास मदत करू शकते.&lt;/p&gt;\n&lt;h2&gt;2. जेवण करण्यापूर्वी आणि दरम्यान&lt;/h2&gt;\n&lt;p&gt;जेवणाआधी एक कप पाणी प्यायल्याने वजन कमी होण्यास मदत होते कारण ते तुम्हाला पोटभर वाटू शकते आणि जास्त खाणे टाळू शकते. दुसरीकडे, आपल्या अन्नासह पाणी पिण्यामुळे पचनास मदत होते, विशेषत: उच्च फायबरयुक्त पदार्थांसह.&lt;/p&gt;\n&lt;h2&gt;3. मंदी टाळण्यासाठी मध्यान्ह&lt;/h2&gt;\n&lt;p&gt;दुपारी 3 च्या सुमारास उर्जेची कमतरता? कॉफीचा दुसरा कप घेण्याऐवजी, एक बाटली किंवा पाण्याचा ग्लास घ्या. झोपायच्या सहा तास आधी कॅफिनचे सेवन केल्याने तुमची झोप खराब होऊ शकते, ज्याचा दुसऱ्या दिवशी तुमच्या मूडवर परिणाम होऊ शकतो. डिहायड्रेशन हे या मध्यान्हीच्या घसरणीचे मूळ कारण असू शकते, म्हणून पाणी पिणे थकवा आणि इतर अवांछित लक्षणांचा सामना करण्यास मदत करू शकते.&lt;/p&gt;\n&lt;h2&gt;4. व्यायामापूर्वी, दरम्यान आणि नंतर&lt;/h2&gt;\n&lt;p&gt;समजा तुम्ही कठोर कसरत किंवा सक्रिय कार्यक्रमासाठी तयारी करत आहात. अशावेळी, फुगणे टाळण्यासाठी तुम्ही कार्यक्षमतेपर्यंतच्या दिवसांत नियमितपणे पाणी प्यावे. भरपूर पाणी पिणे. मध्यम वर्कआउट्ससाठी, सुरू होण्याच्या 30 मिनिटे आधी एक कप पाणी पिण्याचा प्रयत्न करा. तुम्ही घामाने पाणी आणि इलेक्ट्रोलाइट्स गमावत असल्याने, तुमचे शरीर हायड्रेटेड ठेवण्यासाठी आणि हरवलेल्या द्रवपदार्थांची भरपाई करण्यासाठी तुम्ही व्यायामादरम्यान आणि नंतर पाणी प्यावे.&lt;/p&gt;\n&lt;h2&gt;5. जेव्हा तुम्हाला डोकेदुखी किंवा मायग्रेन असेल&lt;/h2&gt;\n&lt;p&gt;डोकेदुखी आणि मायग्रेन हे काही मनोरंजक नाही, विशेषत: जर ते दररोज होतात. डोकेदुखी हे निर्जलीकरणाचे एक सामान्य लक्षण असू शकते, म्हणून जास्त पाणी पिणे ही काही आरामाची गुरुकिल्ली असू शकते. निर्जलीकरण देखील मायग्रेनसाठी एक सामान्य ट्रिगर आहे, म्हणून तुमच्या पाण्याचे सेवन वाढल्याने मायग्रेनची तीव्रता, वारंवारता आणि कालावधी कमी होण्यास मदत होऊ शकते.&lt;/p&gt;\n&lt;p&gt;दिवसातील पाणी पिण्याच्या सर्वोत्तम वेळा लक्षात घेऊन या शिफारशींसह, आपल्या दिनचर्यामध्ये यशस्वी होण्यासाठी स्वत: ला सेट करा. हे छोटे बदल अंमलात आणल्यास दीर्घकाळात जग बदलू शकते!&lt;/p&gt;</t>
  </si>
  <si>
    <t>&lt;h1&gt;నీరు త్రాగడానికి ఉత్తమ సమయాలు&lt;/h1&gt;\n&lt;h2&gt;1. మీరు మేల్కొన్నప్పుడు&lt;/h2&gt;\n&lt;p&gt;మీ రోజును పెద్ద గ్లాసు H2Oతో ప్రారంభించండి. మీరు నిద్రపోతున్నప్పుడు నీరు త్రాగలేరు కాబట్టి, మీరు నిర్జలీకరణంతో మేల్కొంటారు. ప్రతిరోజూ ఉదయం నీరు త్రాగడం మీ దాహాన్ని తీర్చడంలో సహాయపడటమే కాకుండా, దీర్ఘకాలంలో ఆరోగ్యకరమైన హైడ్రేషన్ అలవాట్లను కొనసాగించడాన్ని సులభతరం చేస్తుంది. అదనంగా, ఇది మీ మానసిక స్థితి, మెదడు పనితీరు మరియు శక్తి స్థాయిలను మెరుగుపరచడంలో సహాయపడుతుంది.&lt;/p&gt;\n&lt;h2&gt;2. భోజనానికి ముందు మరియు సమయంలో&lt;/h2&gt;\n&lt;p&gt;భోజనానికి ముందు ఒక కప్పు నీరు త్రాగడం బరువు తగ్గడానికి సహాయపడుతుంది, ఎందుకంటే ఇది మీకు పూర్తి అనుభూతిని కలిగిస్తుంది మరియు అతిగా తినడాన్ని నిరోధించడంలో సహాయపడుతుంది. మరోవైపు, మీ ఆహారంతో పాటు నీరు త్రాగడం జీర్ణక్రియకు సహాయపడుతుంది, ముఖ్యంగా అధిక ఫైబర్ ఆహారాలతో.&lt;/p&gt;\n&lt;h2&gt;3. స్లంప్&amp;zwnj;ను నివారించడానికి మధ్యాహ్నము&lt;/h2&gt;\n&lt;p&gt;మధ్యాహ్నం 3 గంటలకు శక్తి లోపిస్తున్నారా? మరొక కప్పు కాఫీ కోసం కాకుండా, ఒక బాటిల్ లేదా గ్లాసు నీటిని పట్టుకోండి. పడుకునే ఆరు గంటల ముందు కెఫిన్ తీసుకోవడం వల్ల మీ నిద్రకు భంగం కలుగుతుంది, ఇది మరుసటి రోజు మీ మానసిక స్థితిని ప్రభావితం చేస్తుంది. ఈ మధ్యాహ్నపు తిరోగమనానికి డీహైడ్రేషన్ మూల కారణం కావచ్చు, కాబట్టి నీరు త్రాగడం అలసట మరియు ఇతర అవాంఛిత లక్షణాలను ఎదుర్కోవడంలో సహాయపడుతుంది.&lt;/p&gt;\n&lt;h2&gt;4. వ్యాయామానికి ముందు, సమయంలో మరియు తరువాత&lt;/h2&gt;\n&lt;p&gt;మీరు కఠినమైన వ్యాయామం లేదా యాక్టివ్ ఈవెంట్ కోసం సిద్ధమవుతున్నారని అనుకుందాం. అలాంటప్పుడు, మీరు పనితీరుకు దారితీసే రోజులలో క్రమం తప్పకుండా నీరు త్రాగాలి మరియు ఉబ్బరాన్ని నివారించడానికి వెంటనే చాలా నీరు త్రాగాలి. మితమైన వ్యాయామాల కోసం, ప్రారంభించడానికి 30 నిమిషాల ముందు ఒక కప్పు నీరు త్రాగడానికి ప్రయత్నించండి. మీరు చెమట ద్వారా నీరు మరియు ఎలక్ట్రోలైట్&amp;zwnj;లను కోల్పోతారు కాబట్టి, మీ శరీరాన్ని హైడ్రేట్&amp;zwnj;గా ఉంచడానికి మరియు కోల్పోయిన ద్రవాలను తిరిగి నింపడానికి మీ వ్యాయామ సమయంలో మరియు తర్వాత మీరు నీటిని సిప్ చేయాలి.&lt;/p&gt;\n&lt;h2&gt;5. మీకు తలనొప్పి లేదా మైగ్రేన్ ఉన్నప్పుడు&lt;/h2&gt;\n&lt;p&gt;తలనొప్పులు మరియు మైగ్రేన్లు సరదా కాదు, ప్రత్యేకించి అవి రోజూ సంభవిస్తే. తలనొప్పి అనేది నిర్జలీకరణం యొక్క సాధారణ లక్షణం, కాబట్టి ఎక్కువ నీరు త్రాగడం కొంత ఉపశమనానికి కీలకం. మైగ్రేన్&amp;zwnj;లకు నిర్జలీకరణం కూడా ఒక సాధారణ ట్రిగ్గర్, కాబట్టి మీ నీటిని తీసుకోవడం పెంచడం వల్ల మైగ్రేన్ తీవ్రత, ఫ్రీక్వెన్సీ మరియు వ్యవధి తగ్గుతుంది.&lt;/p&gt;\n&lt;p&gt;ఒక రోజులో నీరు త్రాగడానికి ఉత్తమ సమయాలను దృష్టిలో ఉంచుకుని ఈ సిఫార్సులతో, మీ దినచర్యలో విజయం కోసం మిమ్మల్ని మీరు ఏర్పాటు చేసుకోండి. ఈ చిన్న మార్పులను అమలు చేయడం దీర్ఘకాలంలో ప్రపంచాన్ని మార్చగలదు!&lt;/p&gt;</t>
  </si>
  <si>
    <t>&lt;h1&gt;Su İ&amp;ccedil;mek İ&amp;ccedil;in En İyi Zamanlar&lt;/h1&gt;\n&lt;h2&gt;1. Uyandığınız Zaman&lt;/h2&gt;\n&lt;p&gt;G&amp;uuml;n&amp;uuml;n&amp;uuml;ze b&amp;uuml;y&amp;uuml;k bir bardak H2O ile başlayın. Uyurken su i&amp;ccedil;emediğiniz i&amp;ccedil;in susuz uyanırsınız. Her sabah su i&amp;ccedil;mek yalnızca susuzluğunuzu gidermekle kalmayacak, aynı zamanda uzun vadede sağlıklı sıvı alımı alışkanlıklarını s&amp;uuml;rd&amp;uuml;rmenizi de kolaylaştıracaktır. Ayrıca ruh halinizi, beyin fonksiyonunuzu ve enerji seviyenizi iyileştirmenize yardımcı olabilir.&lt;/p&gt;\n&lt;h2&gt;2. Yemekten &amp;Ouml;nce ve Yemek Sırasında&lt;/h2&gt;\n&lt;p&gt;Yemekten &amp;ouml;nce bir bardak su i&amp;ccedil;mek kilo vermenize yardımcı olabilir &amp;ccedil;&amp;uuml;nk&amp;uuml; kendinizi tok hissetmenize ve aşırı yemeyi &amp;ouml;nlemenize yardımcı olabilir. &amp;Ouml;te yandan yemeğinizle birlikte su i&amp;ccedil;mek, &amp;ouml;zellikle y&amp;uuml;ksek lifli gıdalarla birlikte sindirime yardımcı olur.&lt;/p&gt;\n&lt;h2&gt;3. &amp;Ccedil;&amp;ouml;k&amp;uuml;ş&amp;uuml; &amp;Ouml;nlemek İ&amp;ccedil;in &amp;Ouml;ğleden Sonra&lt;/h2&gt;\n&lt;p&gt;&amp;Ouml;ğleden sonra 3 civarında enerjiniz mi azalıyor? Başka bir fincan kahve almak yerine bir şişe veya bardak su alın. Yatmadan altı saat &amp;ouml;nce kafein t&amp;uuml;ketmek uykunuzu bozabilir ve bu da ertesi g&amp;uuml;nk&amp;uuml; ruh halinizi etkileyebilir. &amp;Ouml;ğleden sonraki bu &amp;ccedil;&amp;ouml;k&amp;uuml;ş&amp;uuml;n temel nedeni dehidrasyon olabilir, bu nedenle su i&amp;ccedil;mek yorgunluk ve diğer istenmeyen semptomlarla m&amp;uuml;cadele etmeye yardımcı olabilir.&lt;/p&gt;\n&lt;h2&gt;4. Egzersiz &amp;Ouml;ncesi, Sırasında ve Sonrası&lt;/h2&gt;\n&lt;p&gt;Diyelim ki sıkı bir antrenmana veya aktif bir etkinliğe hazırlanıyorsunuz. Bu durumda, şişkinliği &amp;ouml;nlemek i&amp;ccedil;in performanstan hemen &amp;ouml;nce bol miktarda su t&amp;uuml;ketmek yerine performanstan &amp;ouml;nceki g&amp;uuml;nlerde d&amp;uuml;zenli olarak su i&amp;ccedil;melisiniz. Orta şiddette egzersizler i&amp;ccedil;in, başlamadan 30 dakika &amp;ouml;nce bir bardak su i&amp;ccedil;meyi deneyin. Ter yoluyla su ve elektrolit kaybettiğiniz i&amp;ccedil;in, v&amp;uuml;cudunuzu nemli tutmak ve kaybedilen sıvıları yenilemek i&amp;ccedil;in egzersiz sırasında ve sonrasında su yudumlamalısınız.&lt;/p&gt;\n&lt;h2&gt;5. Baş Ağrınız veya Migreniniz Olduğunda&lt;/h2&gt;\n&lt;p&gt;Baş ağrısı ve migren, &amp;ouml;zellikle de her g&amp;uuml;n ortaya &amp;ccedil;ıkıyorsa hi&amp;ccedil; de eğlenceli değildir. Baş ağrısı dehidrasyonun yaygın bir belirtisi olabilir, bu nedenle daha fazla su i&amp;ccedil;mek bir miktar rahatlamanın anahtarı olabilir. Dehidrasyon da migren i&amp;ccedil;in yaygın bir tetikleyicidir, bu nedenle su alımınızı artırmak migren şiddetini, sıklığını ve s&amp;uuml;resini azaltmaya yardımcı olabilir.&lt;/p&gt;\n&lt;p&gt;G&amp;uuml;nde su i&amp;ccedil;mek i&amp;ccedil;in en iyi zamanları aklınızda bulunduran bu tavsiyeleri g&amp;ouml;z &amp;ouml;n&amp;uuml;nde bulundurarak rutininizde başarıya hazırlanın. Bu k&amp;uuml;&amp;ccedil;&amp;uuml;k değişiklikleri uygulamak uzun vadede b&amp;uuml;y&amp;uuml;k fark yaratabilir!&lt;/p&gt;</t>
  </si>
  <si>
    <t>&lt;h1&gt;தண்ணீர் குடிக்க சிறந்த நேரம்&lt;/h1&gt;\n&lt;h2&gt;1. நீங்கள் எழுந்தவுடன்&lt;/h2&gt;\n&lt;p&gt;ஒரு பெரிய கிளாஸ் H2O உடன் உங்கள் நாளைத் தொடங்குங்கள். நீங்கள் தூங்கும் போது தண்ணீர் குடிக்க முடியாது என்பதால், நீங்கள் நீரிழப்புடன் எழுந்திருப்பீர்கள். தினமும் காலையில் தண்ணீர் குடிப்பது உங்கள் தாகத்தை பூர்த்தி செய்ய உதவுவது மட்டுமல்லாமல், நீண்ட காலத்திற்கு ஆரோக்கியமான நீரேற்றம் பழக்கத்தை தக்கவைத்துக்கொள்வதை எளிதாக்கும். கூடுதலாக, இது உங்கள் மனநிலை, மூளை செயல்பாடு மற்றும் ஆற்றல் மட்டங்களை மேம்படுத்த உதவும்.&lt;/p&gt;\n&lt;h2&gt;2. உணவுக்கு முன் மற்றும் போது&lt;/h2&gt;\n&lt;p&gt;உணவுக்கு முன் ஒரு கப் தண்ணீர் குடிப்பது உடல் எடையை குறைக்க உதவும், ஏனெனில் இது உங்களை முழுமையாக உணரவும், அதிகமாக சாப்பிடுவதை தடுக்கவும் உதவும். மறுபுறம், உங்கள் உணவுடன் தண்ணீர் குடிப்பது செரிமானத்திற்கு உதவுகிறது, குறிப்பாக அதிக நார்ச்சத்துள்ள உணவுகளுடன்.&lt;/p&gt;\n&lt;h2&gt;3. மதியம் சரிவைத் தவிர்க்க&lt;/h2&gt;\n&lt;p&gt;மதியம் 3 மணியளவில் ஆற்றல் பற்றாக்குறையா? மற்றொரு கப் காபியை அடைவதற்குப் பதிலாக, ஒரு பாட்டில் அல்லது கிளாஸ் தண்ணீரை எடுத்துக் கொள்ளுங்கள். படுக்கைக்கு ஆறு மணி நேரத்திற்கு முன் காஃபின் உட்கொள்வது உங்கள் தூக்கத்தை சீர்குலைக்கும், இது அடுத்த நாள் உங்கள் மனநிலையை பாதிக்கும். நீரிழப்பு இந்த நடுமதியம் சரிவுக்கு மூல காரணமாக இருக்கலாம், எனவே தண்ணீர் குடிப்பது சோர்வு மற்றும் பிற தேவையற்ற அறிகுறிகளை எதிர்த்துப் போராட உதவும்.&lt;/p&gt;\n&lt;h2&gt;4. உடற்பயிற்சிக்கு முன், போது மற்றும் பின்&lt;/h2&gt;\n&lt;p&gt;நீங்கள் கடுமையான உடற்பயிற்சி அல்லது செயலில் உள்ள நிகழ்வுக்கு தயாராகி வருகிறீர்கள் என்று வைத்துக்கொள்வோம். அப்படியானால், செயல்பாட்டிற்கு முந்தைய நாட்களில் நீங்கள் தொடர்ந்து தண்ணீர் குடிக்க வேண்டும் மற்றும் வீக்கத்தைத் தவிர்க்க உடனடியாக நிறைய தண்ணீர் உட்கொள்ள வேண்டும். மிதமான உடற்பயிற்சிகளுக்கு, தொடங்குவதற்கு 30 நிமிடங்களுக்கு முன்பு ஒரு கப் தண்ணீர் குடிக்க முயற்சிக்கவும். வியர்வையின் மூலம் நீர் மற்றும் எலக்ட்ரோலைட்டுகளை நீங்கள் இழப்பதால், உங்கள் உடலை நீரேற்றமாக வைத்திருக்கவும், இழந்த திரவங்களை நிரப்பவும் உங்கள் வொர்க்அவுட்டின் போதும் அதற்குப் பின்னரும் தண்ணீரைப் பருக வேண்டும்.&lt;/p&gt;\n&lt;h2&gt;5. உங்களுக்கு தலைவலி அல்லது ஒற்றைத் தலைவலி இருக்கும்போது&lt;/h2&gt;\n&lt;p&gt;தலைவலி மற்றும் ஒற்றைத் தலைவலி ஆகியவை வேடிக்கையானவை அல்ல, குறிப்பாக அவை தினசரி அடிப்படையில் ஏற்பட்டால். ஒரு தலைவலி என்பது நீரிழப்புக்கான பொதுவான அறிகுறியாக இருக்கலாம், எனவே அதிக தண்ணீர் குடிப்பது சில நிவாரணத்திற்கு முக்கியமாகும். நீரிழப்பு என்பது ஒற்றைத் தலைவலிக்கான பொதுவான தூண்டுதலாகும், எனவே உங்கள் நீர் உட்கொள்ளலை அதிகரிப்பது ஒற்றைத் தலைவலியின் தீவிரம், அதிர்வெண் மற்றும் கால அளவைக் குறைக்க உதவும்.&lt;/p&gt;\n&lt;p&gt;ஒரு நாளில் தண்ணீர் அருந்துவதற்கான சிறந்த நேரங்களை மனதில் வைத்து இந்தப் பரிந்துரைகளை வைத்து, உங்கள் வழக்கத்தில் வெற்றிபெற உங்களை நீங்களே அமைத்துக்கொள்ளுங்கள். இந்த சிறிய மாற்றங்களைச் செயல்படுத்துவது நீண்ட காலத்திற்கு ஒரு மாற்றத்தை ஏற்படுத்தும்!&lt;/p&gt;</t>
  </si>
  <si>
    <t>&lt;h1&gt;물을 마시는 가장 좋은 시간&lt;/h1&gt;\n&lt;h2&gt;1. 일어나자마자&lt;/h2&gt;\n&lt;p&gt;H2O 한 잔으로 하루를 시작해 보세요. 자면서 물을 마실 수 없기 때문에 잠에서 깨어날 때 탈수 상태가 됩니다. 매일 아침 물을 마시면 갈증을 해소하는 데 도움이 될 뿐만 아니라 장기적으로 건강한 수분 섭취 습관을 유지하는 것이 더 쉬워집니다. 또한 기분, 뇌 기능 및 에너지 수준을 개선하는 데 도움이 될 수 있습니다.&lt;/p&gt;\n&lt;h2&gt;2. 식사 전과 식사 중&lt;/h2&gt;\n&lt;p&gt;식사 전 물 한 컵을 마시면 포만감을 주고 과식을 예방할 수 있어 체중 감량에 도움이 됩니다. 반면, 음식과 함께 물을 마시는 것은 특히 섬유질이 많은 음식의 경우 소화를 돕습니다.&lt;/p&gt;\n&lt;h2&gt;3. 슬럼프를 피하기 위한 오후 중반&lt;/h2&gt;\n&lt;p&gt;오후 3시쯤 에너지가 부족하신가요? 커피 한 잔을 더 마시는 대신 물 한 병이나 한 잔을 가져오세요. 잠자리에 들기 6시간 전에 카페인을 섭취하면 수면을 방해할 수 있으며, 이는 다음날 기분에 영향을 줄 수 있습니다. 탈수는 오후 중반의 슬럼프의 근본 원인일 수 있으므로 물을 마시는 것은 피로 및 기타 원치 않는 증상을 퇴치하는 데 도움이 될 수 있습니다.&lt;/p&gt;\n&lt;h2&gt;4. 운동 전, 운동 중, 운동 후&lt;/h2&gt;\n&lt;p&gt;당신이 혹독한 운동이나 활동적인 행사를 준비하고 있다고 가정해 보세요. 이런 경우에는 공연 직전에 정기적으로 물을 마시는 것이 아니라, 부풀어오르는 것을 방지하기 위해 직전에 물을 많이 마시는 것이 좋습니다. 적당한 운동을 하려면 시작하기 30분 전에 물 한 컵을 마시도록 하세요. 땀을 흘리면 수분과 전해질이 손실되므로 운동 중이나 운동 후에 물을 마셔 몸에 수분을 유지하고 손실된 체액을 보충해야 합니다.&lt;/p&gt;\n&lt;h2&gt;5. 두통이나 편두통이 있을 때&lt;/h2&gt;\n&lt;p&gt;두통과 편두통은 특히 매일 발생하는 경우에는 재미가 없습니다. 두통은 탈수의 일반적인 증상일 수 있으므로 물을 더 많이 마시는 것이 탈수 증상을 완화하는 열쇠가 될 수 있습니다. 탈수 역시 편두통의 일반적인 유발 요인이므로 물 섭취량을 늘리면 편두통의 심각도, 빈도 및 기간을 줄이는 데 도움이 될 수 있습니다.&lt;/p&gt;\n&lt;p&gt;하루 중 물을 마시는 가장 좋은 시간에 대한 이러한 권장 사항을 염두에 두고 일상 생활에서 성공할 수 있도록 준비하십시오. 이러한 작은 변화를 구현하면 장기적으로 세상을 변화시킬 수 있습니다!&lt;/p&gt;</t>
  </si>
  <si>
    <t>&lt;h1&gt;Thời điểm tốt nhất để uống nước&lt;/h1&gt;\n&lt;h2&gt;1. Ngay khi bạn thức dậy&lt;/h2&gt;\n&lt;p&gt;Bắt đầu ng&amp;agrave;y mới của bạn ngay với một ly H2O lớn. Bởi v&amp;igrave; bạn kh&amp;ocirc;ng thể uống nước khi đang ngủ n&amp;ecirc;n bạn sẽ thức dậy trong t&amp;igrave;nh trạng mất nước. Uống nước mỗi s&amp;aacute;ng kh&amp;ocirc;ng chỉ gi&amp;uacute;p bạn thỏa m&amp;atilde;n cơn kh&amp;aacute;t m&amp;agrave; c&amp;ograve;n gi&amp;uacute;p bạn dễ d&amp;agrave;ng duy tr&amp;igrave; th&amp;oacute;i quen bổ sung nước l&amp;agrave;nh mạnh về l&amp;acirc;u d&amp;agrave;i. Ngo&amp;agrave;i ra, n&amp;oacute; c&amp;oacute; thể gi&amp;uacute;p cải thiện t&amp;acirc;m trạng, chức năng n&amp;atilde;o v&amp;agrave; mức năng lượng của bạn.&lt;/p&gt;\n&lt;h2&gt;2. Trước v&amp;agrave; trong bữa ăn&lt;/h2&gt;\n&lt;p&gt;Uống một cốc nước trước bữa ăn c&amp;oacute; thể hỗ trợ giảm c&amp;acirc;n v&amp;igrave; n&amp;oacute; c&amp;oacute; thể gi&amp;uacute;p bạn cảm thấy no hơn v&amp;agrave; ngăn ngừa ăn qu&amp;aacute; nhiều. Mặt kh&amp;aacute;c, uống nước c&amp;ugrave;ng với thức ăn sẽ hỗ trợ ti&amp;ecirc;u h&amp;oacute;a, đặc biệt l&amp;agrave; với thực phẩm gi&amp;agrave;u chất xơ.&lt;/p&gt;\n&lt;h2&gt;3. Giữa buổi chiều để tr&amp;aacute;nh uể oải&lt;/h2&gt;\n&lt;p&gt;Thiếu năng lượng v&amp;agrave;o khoảng 3 giờ chiều? Thay v&amp;igrave; uống một t&amp;aacute;ch c&amp;agrave; ph&amp;ecirc; kh&amp;aacute;c, h&amp;atilde;y lấy một chai hoặc ly nước. Ti&amp;ecirc;u thụ caffeine s&amp;aacute;u giờ trước khi đi ngủ c&amp;oacute; thể l&amp;agrave;m gi&amp;aacute;n đoạn giấc ngủ của bạn, điều n&amp;agrave;y c&amp;oacute; thể ảnh hưởng đến t&amp;acirc;m trạng của bạn v&amp;agrave;o ng&amp;agrave;y h&amp;ocirc;m sau. Mất nước c&amp;oacute; thể l&amp;agrave; nguy&amp;ecirc;n nh&amp;acirc;n s&amp;acirc;u xa của t&amp;igrave;nh trạng uể oải v&amp;agrave;o giữa buổi chiều, v&amp;igrave; vậy uống nước c&amp;oacute; thể gi&amp;uacute;p chống lại sự mệt mỏi v&amp;agrave; c&amp;aacute;c triệu chứng kh&amp;ocirc;ng mong muốn kh&amp;aacute;c.&lt;/p&gt;\n&lt;h2&gt;4. Trước, trong v&amp;agrave; sau khi tập thể dục&lt;/h2&gt;\n&lt;p&gt;Giả sử bạn đang chuẩn bị cho một buổi tập luyện nghi&amp;ecirc;m ngặt hoặc một sự kiện năng động. Trong trường hợp đ&amp;oacute;, bạn n&amp;ecirc;n thường xuy&amp;ecirc;n uống nước trong những ng&amp;agrave;y trước khi thi đấu thay v&amp;igrave; uống nhiều nước ngay trước đ&amp;oacute; để tr&amp;aacute;nh đầy hơi. Để tập luyện vừa phải, h&amp;atilde;y cố gắng uống một cốc nước 30 ph&amp;uacute;t trước khi bắt đầu. V&amp;igrave; bạn mất nước v&amp;agrave; chất điện giải qua mồ h&amp;ocirc;i, bạn n&amp;ecirc;n uống từng ngụm nước trong v&amp;agrave; sau khi tập luyện để giữ cho cơ thể đủ nước v&amp;agrave; bổ sung lượng chất lỏng bị mất.&lt;/p&gt;\n&lt;h2&gt;5. Khi bạn bị đau đầu hoặc đau nửa đầu&lt;/h2&gt;\n&lt;p&gt;Nhức đầu v&amp;agrave; đau nửa đầu kh&amp;ocirc;ng hề vui ch&amp;uacute;t n&amp;agrave;o, đặc biệt nếu ch&amp;uacute;ng xảy ra h&amp;agrave;ng ng&amp;agrave;y. Đau đầu c&amp;oacute; thể l&amp;agrave; triệu chứng phổ biến của t&amp;igrave;nh trạng mất nước, v&amp;igrave; vậy uống nhiều nước hơn c&amp;oacute; thể l&amp;agrave; ch&amp;igrave;a kh&amp;oacute;a gi&amp;uacute;p bạn giảm đau. Mất nước cũng l&amp;agrave; nguy&amp;ecirc;n nh&amp;acirc;n phổ biến g&amp;acirc;y ra chứng đau nửa đầu, do đ&amp;oacute;, việc tăng lượng nước uống v&amp;agrave;o c&amp;oacute; thể gi&amp;uacute;p giảm mức độ nghi&amp;ecirc;m trọng, tần suất v&amp;agrave; thời gian đau nửa đầu.&lt;/p&gt;\n&lt;p&gt;Với những khuyến nghị n&amp;agrave;y về thời điểm tốt nhất để uống nước trong ng&amp;agrave;y, h&amp;atilde;y chuẩn bị cho m&amp;igrave;nh sự th&amp;agrave;nh c&amp;ocirc;ng trong th&amp;oacute;i quen của m&amp;igrave;nh. Thực hiện những thay đổi nhỏ n&amp;agrave;y c&amp;oacute; thể tạo n&amp;ecirc;n sự kh&amp;aacute;c biệt về l&amp;acirc;u d&amp;agrave;i!&lt;/p&gt;</t>
  </si>
  <si>
    <t>&lt;h1&gt;Momenti migliori per bere acqua&lt;/h1&gt;\n&lt;h2&gt;1. Proprio quando ti svegli&lt;/h2&gt;\n&lt;p&gt;Inizia la giornata nel modo giusto con un grande bicchiere di H2O. Poich&amp;eacute; non puoi bere acqua mentre dormi, ti svegli disidratato. Non solo bere acqua ogni mattina aiuter&amp;agrave; a soddisfare la tua sete, ma render&amp;agrave; pi&amp;ugrave; facile mantenere sane abitudini di idratazione a lungo termine. Inoltre, pu&amp;ograve; aiutare a migliorare l&amp;rsquo;umore, la funzione cerebrale e i livelli di energia.&lt;/p&gt;\n&lt;h2&gt;2. Prima e durante il pasto&lt;/h2&gt;\n&lt;p&gt;Bere una tazza d\'acqua prima di un pasto pu&amp;ograve; aiutare a perdere peso perch&amp;eacute; pu&amp;ograve; aiutarti a sentirti pi&amp;ugrave; pieno e prevenire l\'eccesso di cibo. D\'altra parte, bere acqua insieme al cibo aiuta la digestione, soprattutto con cibi ricchi di fibre.&lt;/p&gt;\n&lt;h2&gt;3. A met&amp;agrave; pomeriggio per evitare la crisi&lt;/h2&gt;\n&lt;p&gt;Ti mancano le energie intorno alle 15:00? Invece di prendere un\'altra tazza di caff&amp;egrave;, prendi una bottiglia o un bicchiere d\'acqua. Consumare caffeina sei ore prima di andare a letto pu&amp;ograve; disturbare il sonno, il che pu&amp;ograve; influenzare il tuo umore il giorno successivo. La disidratazione pu&amp;ograve; essere la causa principale di questo crollo pomeridiano, quindi l&amp;rsquo;acqua potabile pu&amp;ograve; aiutare a combattere l&amp;rsquo;affaticamento e altri sintomi indesiderati.&lt;/p&gt;\n&lt;h2&gt;4. Prima, durante e dopo l\'esercizio&lt;/h2&gt;\n&lt;p&gt;Supponiamo che ti stia preparando per un allenamento rigoroso o un evento attivo. In tal caso, dovresti bere regolarmente acqua nei giorni precedenti lo spettacolo invece di consumarne molta immediatamente prima per evitare il gonfiore. Per allenamenti moderati, prova a bere una tazza d\'acqua 30 minuti prima di iniziare. Poich&amp;eacute; con il sudore si perdono acqua ed elettroliti, &amp;egrave; necessario bere un po\' d\'acqua durante e dopo l\'allenamento per mantenere il corpo idratato e reintegrare i liquidi persi.&lt;/p&gt;\n&lt;h2&gt;5. Quando hai mal di testa o emicrania&lt;/h2&gt;\n&lt;p&gt;Mal di testa ed emicrania non sono divertenti, soprattutto se si verificano quotidianamente. Il mal di testa pu&amp;ograve; essere un sintomo comune di disidratazione, quindi bere pi&amp;ugrave; acqua pu&amp;ograve; essere la chiave per ottenere un po&amp;rsquo; di sollievo. Anche la disidratazione &amp;egrave; un fattore scatenante comune dell\'emicrania, quindi aumentare l\'assunzione di acqua pu&amp;ograve; aiutare a ridurne la gravit&amp;agrave;, la frequenza e la durata.&lt;/p&gt;\n&lt;p&gt;Tenendo presente questi consigli sui momenti migliori per bere acqua in un giorno, preparati al successo nella tua routine. L&amp;rsquo;implementazione di questi piccoli cambiamenti pu&amp;ograve; fare la differenza nel lungo periodo!&lt;/p&gt;</t>
  </si>
  <si>
    <t>&lt;h1&gt;เวลาที่ดีที่สุดในการดื่มน้ำ&lt;/h1&gt;\n&lt;h2&gt;1. ทันทีเมื่อคุณตื่นนอน&lt;/h2&gt;\n&lt;p&gt;เริ่มต้นวันใหม่ของคุณด้วย H2O แก้วใหญ่ เนื่องจากคุณไม่สามารถดื่มน้ำในขณะนอนหลับ คุณจึงตื่นขึ้นมาพร้อมกับภาวะขาดน้ำ การดื่มน้ำไม่เพียงแต่จะช่วยดับกระหาย แต่ยังช่วยให้รักษานิสัยการรับน้ำที่ดีต่อสุขภาพในระยะยาวได้ง่ายขึ้นอีกด้วย นอกจากนี้ยังช่วยปรับปรุงอารมณ์ การทำงานของสมอง และระดับพลังงานอีกด้วย&lt;/p&gt;\n&lt;h2&gt;2. ก่อนและระหว่างมื้ออาหาร&lt;/h2&gt;\n&lt;p&gt;การดื่มน้ำหนึ่งแก้วก่อนมื้ออาหารสามารถช่วยลดน้ำหนักได้เพราะช่วยให้คุณรู้สึกอิ่มมากขึ้นและป้องกันการกินมากเกินไป ในทางกลับกัน การดื่มน้ำพร้อมกับอาหารจะช่วยย่อยอาหาร โดยเฉพาะกับอาหารที่มีเส้นใยสูง&lt;/p&gt;\n&lt;h2&gt;3. ช่วงบ่ายเพื่อหลีกเลี่ยงการตกต่ำ&lt;/h2&gt;\n&lt;p&gt;ขาดพลังงานประมาณบ่าย 3 โมง? แทนที่จะหยิบกาแฟอีกแก้ว ให้หยิบขวดหรือน้ำสักแก้ว การบริโภคคาเฟอีนหกชั่วโมงก่อนนอนอาจรบกวนการนอนหลับของคุณ ซึ่งอาจส่งผลต่ออารมณ์ของคุณในวันถัดไป ภาวะขาดน้ำอาจเป็นสาเหตุของการตกต่ำในช่วงบ่าย ดังนั้นการดื่มน้ำสามารถช่วยต่อสู้กับความเหนื่อยล้าและอาการไม่พึงประสงค์อื่นๆ ได้&lt;/p&gt;\n&lt;h2&gt;4. ก่อน ระหว่าง และหลังออกกำลังกาย&lt;/h2&gt;\n&lt;p&gt;สมมติว่าคุณกำลังเตรียมตัวสำหรับการออกกำลังกายอันเข้มข้นหรือกิจกรรมที่กระตือรือร้น ในกรณีดังกล่าว คุณควรดื่มน้ำเป็นประจำในช่วงวันก่อนถึงการแสดง เทียบกับการดื่มน้ำมากๆ ทันทีก่อนเพื่อหลีกเลี่ยงอาการท้องอืด สำหรับการออกกำลังกายระดับปานกลาง พยายามดื่มน้ำหนึ่งแก้วก่อนเริ่มออกกำลังกาย 30 นาที เนื่องจากคุณสูญเสียน้ำและอิเล็กโทรไลต์ผ่านทางเหงื่อ คุณควรจิบน้ำระหว่างและหลังออกกำลังกายเพื่อให้ร่างกายชุ่มชื้นและเติมเต็มของเหลวที่สูญเสียไป&lt;/p&gt;\n&lt;h2&gt;5. เมื่อคุณมีอาการปวดหัวหรือไมเกรน&lt;/h2&gt;\n&lt;p&gt;อาการปวดหัวและไมเกรนไม่ใช่เรื่องสนุก โดยเฉพาะอย่างยิ่งหากเกิดขึ้นทุกวัน อาการปวดหัวอาจเป็นอาการทั่วไปของภาวะขาดน้ำ ดังนั้นการดื่มน้ำมากขึ้นอาจเป็นกุญแจสำคัญในการบรรเทาอาการได้ ภาวะขาดน้ำเป็นสาเหตุที่พบบ่อยของไมเกรน ดังนั้นการเพิ่มการดื่มน้ำอาจช่วยลดความรุนแรง ความถี่ และระยะเวลาของไมเกรนได้&lt;/p&gt;\n&lt;p&gt;ด้วยคำแนะนำเหล่านี้โดยคำนึงถึงเวลาที่ดีที่สุดในการดื่มน้ำในหนึ่งวัน เตรียมตัวให้พร้อมสำหรับความสำเร็จในกิจวัตรประจำวันของคุณ การดำเนินการเปลี่ยนแปลงเล็กๆ น้อยๆ เหล่านี้สามารถสร้างโลกที่แตกต่างได้ในระยะยาว!&lt;/p&gt;</t>
  </si>
  <si>
    <t>REPLACE_WITH_WATER</t>
  </si>
  <si>
    <t>&lt;h1&gt;Replacing Beverages with Water for Health&lt;/h1&gt;\n&lt;h3&gt;1. You Flush Out Toxins From Your Body&lt;/h3&gt;\n&lt;p&gt;Drinking too much soda/soft drinks can cause kidney damage. Since kidneys help eliminate toxins and waste from the body, their inability to perform the said function due to high sugar consumption can lead to the accumulation of metabolic waste which can cause a lot of serious health problems.&lt;/p&gt;\n&lt;p&gt;Water, on the other hand, is a natural lubricant that helps the kidneys to function well. By drinking enough water, your kidneys are able to perform at their maximum helping you flush out toxins from the blood and urine through the bladder, thus helping you keep your body and system clean from the inside out.&lt;/p&gt;\n&lt;h3&gt;2. You Improve Your Muscles Endurance &amp;amp; Flexibility&lt;/h3&gt;\n&lt;p&gt;When it comes to building and maintaining bones, Calcium is one of the important minerals that is required. Consuming large amounts of carbonated drinks (drinks that contain dissolved carbon dioxide) can interfere with calcium absorption, resulting in weak bones and muscles. Thus, in order to prevent this, it is essential that you severely cut back on soft drinks and energy drinks that contain carbonation and replace these with water.&lt;/p&gt;\n&lt;p&gt;The importance of water in our bodies can&amp;rsquo;t be overemphasized. Not many may be aware of the fact that Water constituents a large part of our muscle composition. Water helps absorb and retain essential minerals, which, in turn, helps us maintain healthy and strong bones. As such, by keeping yourself well-hydrated, you are able to not only improve your muscle endurance but you are also able to improve your flexibility, which will help you achieve peak performance in all that you do.&lt;/p&gt;\n&lt;h3&gt;3. Your Ability To Focus &amp;amp; Concentrate Gets Sharper&lt;/h3&gt;\n&lt;p&gt;Apart from affecting your physical health, sugary fizzy drinks or carbonated drinks can also hurt your mental health. Over-consumption of these beverages can lead to dehydration and can trigger an imbalance in certain brain chemicals, resulting in issues like depression, poor memory, brain fatigue, and lack of mental clarity.&lt;/p&gt;\n&lt;p&gt;By switching over to water, you are able to effectively combat the ill effects of these beverages. Also, by ensuring your body is well-hydrated, you are making sure that your brain, which is made up of 80% of water, is able to access the required amount of oxygen that is needed in order for it to function at an optimal level.&lt;/p&gt;\n&lt;p&gt;Water helps enhance your ability to focus better. It also helps increase concentration and memory power. Additionally, it reduces daytime fatigue and aids in preventing attention deficit disorders in both &amp;ndash; children and adults alike.&lt;/p&gt;\n&lt;h3&gt;4. You Boost Your Metabolic Rate&lt;/h3&gt;\n&lt;p&gt;Metabolism refers to the rate at which your body is able to convert food into energy.&lt;/p&gt;\n&lt;p&gt;Drinking large amounts of sweetened, caffeinated, and carbonated drinks leads to dehydration, which increases the risk of metabolic disorders resulting in weight gain, sugar cravings, lethargy, joint and muscle pains, etc.&lt;/p&gt;\n&lt;p&gt;By replacing these drinks with water, you are able to hydrate your body, thus speeding up your metabolic rate, and leading to faster burning of calories. Plus, water helps regulate and manage blood sugar levels keeping fatigued, lethargy, and sugar cravings at bay which further promotes good health.&lt;/p&gt;\n&lt;h3&gt;5. You Get A Glowing and Healthier Skin Complexion&lt;/h3&gt;\n&lt;p&gt;One of the major benefits of replacing your favorite soft drinks with plain water is bright and radiant skin. Aerated drinks are known to cause damage to skin cells and collagen bonds resulting in premature aging, dullness, dryness, dark spots, wrinkles, and others.&lt;/p&gt;\n&lt;p&gt;Thus, to nullify the effects of these harmful drinks and to detoxify your body, it is advisable that you drink sufficient water on a daily basis. This helps to flush out toxins and facilitates faster production of blood and muscle cells, providing you with a glowing and healthier skin complexion in a very short span of time.&lt;/p&gt;\n&lt;h3&gt;6. You Are Able To Stimulate Your Digestive System&lt;/h3&gt;\n&lt;p&gt;Carbonated drinks primarily consist of dissolved carbon dioxide that can cause indigestion and flatulence. Similarly, soft drinks or soda are mostly acidic and high consumption of them can lead to pH imbalance leading to a host of serious digestion problems like bloating, stomach ulcers, diarrhea, gas, and stomach pain.&lt;/p&gt;\n&lt;p&gt;Therefore, to steer clear of these issues and to achieve a healthy and improved digestive system, switching over to drinking water is essential. Adequate intake of water on a day-to-day basis will help prevent stomach disorders and will improve bowel movements. Plus, it will help improve the balance of pH levels in your body and aid in preventing constipation.&lt;/p&gt;\n&lt;h3&gt;7. Water Improves Blood Circulation&lt;/h3&gt;\n&lt;p&gt;Artificial sweeteners found in many sugary drinks and soda can cause some of the blood vessels to perform irregularly leading to an array of health problems such as high blood pressure, increase heart rate, reduce blood flow to the brain and the digestive system, and other vital organs.&lt;/p&gt;\n&lt;p&gt;As one of the most crucial elements of human life, water can help improve blood circulation in the body, thereby ensuring that your blood vessels are not impeded in any way. Hence, if you want your blood circulatory system to work efficiently then you need to quit sodas and other sugary drinks as soon as possible and replace these with pure drinking water.&lt;/p&gt;</t>
  </si>
  <si>
    <t>&lt;h1&gt;स्वास्थ्य के लिए पेय पदार्थों के स्थान पर पानी का प्रयोग करें&lt;/h1&gt;\n&lt;h2&gt;1. आप अपने शरीर से विषाक्त पदार्थों को बाहर निकालते हैं&lt;/h2&gt;\n&lt;p&gt;बहुत अधिक सोडा/सॉफ्ट ड्रिंक पीने से किडनी खराब हो सकती है।चूंकि गुर्दे शरीर से विषाक्त पदार्थों और अपशिष्ट को खत्म करने में मदद करते हैं, उच्च चीनी की खपत के कारण उक्त कार्य करने में उनकी असमर्थता से चयापचय अपशिष्ट का संचय हो सकता है जो कई गंभीर स्वास्थ्य समस्याओं का कारण बन सकता है।&lt;/p&gt;\n&lt;p&gt;दूसरी ओर, पानी एक प्राकृतिक स्नेहक है जो किडनी को अच्छी तरह से काम करने में मदद करता है। पर्याप्त पानी पीने से, आपकी किडनी मूत्राशय के माध्यम से रक्त और मूत्र से विषाक्त पदार्थों को बाहर निकालने में मदद करने के लिए अपना अधिकतम प्रदर्शन करने में सक्षम होती है, जिससे आपको अपने शरीर और सिस्टम को अंदर से साफ रखने में मदद मिलती है।&lt;/p&gt;\n&lt;h2&gt;2. आप अपनी मांसपेशियों की सहनशक्ति और लचीलेपन में सुधार करते हैं&lt;/h2&gt;\n&lt;p&gt;जब हड्डियों के निर्माण और रखरखाव की बात आती है, तो कैल्शियम उन महत्वपूर्ण खनिजों में से एक है जिनकी आवश्यकता होती है। बड़ी मात्रा में कार्बोनेटेड पेय (ऐसे पेय जिनमें घुलनशील कार्बन डाइऑक्साइड होता है) का सेवन कैल्शियम के अवशोषण में हस्तक्षेप कर सकता है, जिसके परिणामस्वरूप हड्डियां और मांसपेशियां कमजोर हो सकती हैं। इस प्रकार, इसे रोकने के लिए, यह आवश्यक है कि आप शीतल पेय और ऊर्जा पेय जिनमें कार्बोनेशन होता है, का सेवन सख्ती से कम कर दें और इनकी जगह पानी का उपयोग करें।&lt;/p&gt;\n&lt;p&gt;हमारे शरीर में पानी के महत्व को ज़्यादा महत्व नहीं दिया जा सकता। बहुत से लोग इस तथ्य से अवगत नहीं होंगे कि पानी हमारी मांसपेशियों की संरचना का एक बड़ा हिस्सा है। पानी आवश्यक खनिजों को अवशोषित करने और बनाए रखने में मदद करता है, जो बदले में हमें स्वस्थ और मजबूत हड्डियों को बनाए रखने में मदद करता है। इस प्रकार, अपने आप को अच्छी तरह से हाइड्रेटेड रखकर, आप न केवल अपनी मांसपेशियों की सहनशक्ति में सुधार कर सकते हैं बल्कि आप अपने लचीलेपन में भी सुधार कर सकते हैं, जो आपको अपने सभी कार्यों में सर्वोच्च प्रदर्शन प्राप्त करने में मदद करेगा।&lt;/p&gt;\n&lt;h2&gt;3. आपकी ध्यान केंद्रित करने और ध्यान केंद्रित करने की क्षमता तेज हो जाती है&lt;/h2&gt;\n&lt;p&gt;आपके शारीरिक स्वास्थ्य को प्रभावित करने के अलावा, मीठा फ़िज़ी पेय या कार्बोनेटेड पेय आपके मानसिक स्वास्थ्य को भी नुकसान पहुंचा सकते हैं। इन पेय पदार्थों के अधिक सेवन से निर्जलीकरण हो सकता है और मस्तिष्क के कुछ रसायनों में असंतुलन पैदा हो सकता है, जिसके परिणामस्वरूप अवसाद, खराब याददाश्त, मस्तिष्क की थकान और मानसिक स्पष्टता की कमी जैसी समस्याएं हो सकती हैं।&lt;/p&gt;\n&lt;p&gt;पानी पर स्विच करके, आप इन पेय पदार्थों के दुष्प्रभावों से प्रभावी ढंग से निपटने में सक्षम हैं। इसके अलावा, यह सुनिश्चित करके कि आपका शरीर अच्छी तरह से हाइड्रेटेड है, आप यह सुनिश्चित कर रहे हैं कि आपका मस्तिष्क, जो 80% पानी से बना है, ऑक्सीजन की आवश्यक मात्रा तक पहुंचने में सक्षम है जो इसे इष्टतम तरीके से काम करने के लिए आवश्यक है। स्तर।&lt;/p&gt;\n&lt;p&gt;पानी आपकी बेहतर ध्यान केंद्रित करने की क्षमता को बढ़ाने में मदद करता है। यह एकाग्रता और स्मरण शक्ति को बढ़ाने में भी मदद करता है। इसके अतिरिक्त, यह दिन की थकान को कम करता है और बच्चों और वयस्कों दोनों में ध्यान की कमी संबंधी विकारों को रोकने में सहायता करता है।&lt;/p&gt;\n&lt;h2&gt;4. आप अपना मेटाबॉलिक रेट बढ़ाते हैं&lt;/h2&gt;\n&lt;p&gt;मेटाबोलिज्म उस दर को संदर्भित करता है जिस पर आपका शरीर भोजन को ऊर्जा में परिवर्तित करने में सक्षम होता है।&lt;/p&gt;\n&lt;p&gt;बड़ी मात्रा में मीठे, कैफीनयुक्त और कार्बोनेटेड पेय पीने से निर्जलीकरण होता है, जिससे चयापचय संबंधी विकारों का खतरा बढ़ जाता है, जिसके परिणामस्वरूप वजन बढ़ना, चीनी खाने की लालसा, सुस्ती, जोड़ों और मांसपेशियों में दर्द आदि होता है।&lt;/p&gt;\n&lt;p&gt;इन पेय पदार्थों को पानी से बदलने से, आप अपने शरीर को हाइड्रेट करने में सक्षम होते हैं, जिससे आपकी चयापचय दर तेज हो जाती है, और कैलोरी तेजी से जलती है। साथ ही, पानी रक्त शर्करा के स्तर को विनियमित और प्रबंधित करने में मदद करता है, जिससे थकान, सुस्ती और चीनी की लालसा दूर रहती है, जो अच्छे स्वास्थ्य को बढ़ावा देता है।&lt;/p&gt;\n&lt;h2&gt;5. आपको चमकदार और स्वस्थ त्वचा मिलती है&lt;/h2&gt;\n&lt;p&gt;अपने पसंदीदा शीतल पेय के स्थान पर सादे पानी का उपयोग करने का एक प्रमुख लाभ चमकदार और दमकती त्वचा है। वातित पेय त्वचा कोशिकाओं और कोलेजन बांड को नुकसान पहुंचाने के लिए जाने जाते हैं जिसके परिणामस्वरूप समय से पहले बुढ़ापा, सुस्ती, सूखापन, काले धब्बे, झुर्रियाँ और अन्य समस्याएं होती हैं।&lt;/p&gt;\n&lt;p&gt;इस प्रकार, इन हानिकारक पेय पदार्थों के प्रभाव को कम करने और आपके शरीर को डिटॉक्सीफाई करने के लिए, यह सलाह दी जाती है कि आप रोजाना पर्याप्त पानी पियें। यह विषाक्त पदार्थों को बाहर निकालने में मदद करता है और रक्त और मांसपेशियों की कोशिकाओं के तेजी से उत्पादन की सुविधा प्रदान करता है, जिससे आपको बहुत कम समय में चमकदार और स्वस्थ त्वचा मिलती है।&lt;/p&gt;\n&lt;h2&gt;6. आप अपने पाचन तंत्र को उत्तेजित करने में सक्षम हैं&lt;/h2&gt;\n&lt;p&gt;कार्बोनेटेड पेय में मुख्य रूप से घुली हुई कार्बन डाइऑक्साइड होती है जो अपच और पेट फूलने का कारण बन सकती है। इसी तरह, शीतल पेय या सोडा ज्यादातर अम्लीय होते हैं और इनके अधिक सेवन से पीएच असंतुलन हो सकता है, जिससे सूजन, पेट के अल्सर, दस्त, गैस और पेट दर्द जैसी गंभीर पाचन समस्याएं हो सकती हैं।&lt;/p&gt;\n&lt;p&gt;इसलिए, इन समस्याओं से बचने और एक स्वस्थ और बेहतर पाचन तंत्र प्राप्त करने के लिए, पीने के पानी पर स्विच करना आवश्यक है। प्रतिदिन पानी का पर्याप्त सेवन पेट संबंधी विकारों को रोकने में मदद करेगा और मल त्याग में सुधार करेगा। साथ ही, यह आपके शरीर में पीएच स्तर के संतुलन को बेहतर बनाने में मदद करेगा और कब्ज को रोकने में सहायता करेगा।&lt;/p&gt;\n&lt;h2&gt;7. पानी रक्त संचार को बेहतर बनाता है&lt;/h2&gt;\n&lt;p&gt;कई मीठे पेय और सोडा में पाए जाने वाले कृत्रिम मिठास कुछ रक्त वाहिकाओं को अनियमित रूप से काम करने का कारण बन सकते हैं, जिससे उच्च रक्तचाप, हृदय गति में वृद्धि, मस्तिष्क और पाचन तंत्र में रक्त के प्रवाह में कमी और अन्य महत्वपूर्ण स्वास्थ्य समस्याएं हो सकती हैं। अंग.&lt;/p&gt;\n&lt;p&gt;मानव जीवन के सबसे महत्वपूर्ण तत्वों में से एक के रूप में, पानी शरीर में रक्त परिसंचरण को बेहतर बनाने में मदद कर सकता है, जिससे यह सुनिश्चित होता है कि आपकी रक्त वाहिकाएं किसी भी तरह से बाधित न हों।इसलिए, यदि आप चाहते हैं कि आपका रक्त संचार तंत्र कुशलता से काम करे तो आपको जल्द से जल्द सोडा और अन्य शर्करा युक्त पेय पदार्थों को छोड़ना होगा और इनकी जगह शुद्ध पेयजल लेना होगा।&lt;/p&gt;</t>
  </si>
  <si>
    <t>&lt;h1&gt;Reemplazo de bebidas por agua para la salud&lt;/h1&gt;\n&lt;h2&gt;1. Eliminas las toxinas de tu cuerpo&lt;/h2&gt;\n&lt;p&gt;Beber demasiados refrescos o refrescos puede causar da&amp;ntilde;o renal. Dado que los ri&amp;ntilde;ones ayudan a eliminar toxinas y desechos del cuerpo, su incapacidad para realizar dicha funci&amp;oacute;n debido al alto consumo de az&amp;uacute;car puede provocar la acumulaci&amp;oacute;n de desechos metab&amp;oacute;licos que pueden causar muchos problemas de salud graves.&lt;/p&gt;\n&lt;p&gt;El agua, por otro lado, es un lubricante natural que ayuda al buen funcionamiento de los ri&amp;ntilde;ones. Al beber suficiente agua, tus ri&amp;ntilde;ones pueden funcionar al m&amp;aacute;ximo, ayud&amp;aacute;ndote a eliminar las toxinas de la sangre y la orina a trav&amp;eacute;s de la vejiga, lo que te ayuda a mantener tu cuerpo y tu sistema limpios de adentro hacia afuera.&lt;/p&gt;\n&lt;h2&gt;2. Mejoras la resistencia y flexibilidad de tus m&amp;uacute;sculos&lt;/h2&gt;\n&lt;p&gt;Cuando se trata de formar y mantener los huesos, el calcio es uno de los minerales importantes que se necesitan. El consumo de grandes cantidades de bebidas carbonatadas (bebidas que contienen di&amp;oacute;xido de carbono disuelto) puede interferir con la absorci&amp;oacute;n de calcio, lo que provoca huesos y m&amp;uacute;sculos d&amp;eacute;biles. Por lo tanto, para prevenir esto, es fundamental reducir dr&amp;aacute;sticamente el consumo de refrescos y bebidas energ&amp;eacute;ticas que contienen carbonataci&amp;oacute;n y sustituirlos por agua.&lt;/p&gt;\n&lt;p&gt;No se puede dejar de enfatizar la importancia del agua en nuestros cuerpos. Es posible que no muchos sean conscientes del hecho de que el agua constituye una gran parte de nuestra composici&amp;oacute;n muscular. El agua ayuda a absorber y retener minerales esenciales, lo que, a su vez, nos ayuda a mantener huesos sanos y fuertes. Como tal, al mantenerse bien hidratado, no solo podr&amp;aacute; mejorar su resistencia muscular sino que tambi&amp;eacute;n podr&amp;aacute; mejorar su flexibilidad, lo que le ayudar&amp;aacute; a lograr el m&amp;aacute;ximo rendimiento en todo lo que haga.&lt;/p&gt;\n&lt;h2&gt;3. Tu capacidad para enfocarte y concentrarte se vuelve m&amp;aacute;s aguda&lt;/h2&gt;\n&lt;p&gt;Adem&amp;aacute;s de afectar tu salud f&amp;iacute;sica, las bebidas gaseosas azucaradas o carbonatadas tambi&amp;eacute;n pueden da&amp;ntilde;ar tu salud mental. El consumo excesivo de estas bebidas puede provocar deshidrataci&amp;oacute;n y provocar un desequilibrio en ciertas sustancias qu&amp;iacute;micas del cerebro, lo que provoca problemas como depresi&amp;oacute;n, mala memoria, fatiga cerebral y falta de claridad mental.&lt;/p&gt;\n&lt;p&gt;Al cambiar al agua, podr&amp;aacute; combatir eficazmente los efectos nocivos de estas bebidas. Adem&amp;aacute;s, al asegurarse de que su cuerpo est&amp;eacute; bien hidratado, se asegura de que su cerebro, que est&amp;aacute; compuesto en un 80% de agua, pueda acceder a la cantidad de ox&amp;iacute;geno necesaria para funcionar de manera &amp;oacute;ptima. nivel.&lt;/p&gt;\n&lt;p&gt;El agua ayuda a mejorar su capacidad para concentrarse mejor. Tambi&amp;eacute;n ayuda a aumentar la concentraci&amp;oacute;n y el poder de la memoria. Adem&amp;aacute;s, reduce la fatiga diurna y ayuda a prevenir los trastornos por d&amp;eacute;ficit de atenci&amp;oacute;n tanto en ni&amp;ntilde;os como en adultos.&lt;/p&gt;\n&lt;h2&gt;4. Aumentas tu tasa metab&amp;oacute;lica&lt;/h2&gt;\n&lt;p&gt;El metabolismo se refiere a la velocidad a la que su cuerpo puede convertir los alimentos en energ&amp;iacute;a.&lt;/p&gt;\n&lt;p&gt;Beber grandes cantidades de bebidas azucaradas, con cafe&amp;iacute;na y carbonatadas provoca deshidrataci&amp;oacute;n, lo que aumenta el riesgo de sufrir trastornos metab&amp;oacute;licos que provocan aumento de peso, antojos de az&amp;uacute;car, letargo, dolores articulares y musculares, etc.&lt;/p&gt;\n&lt;p&gt;Al reemplazar estas bebidas con agua, puede hidratar su cuerpo, acelerando as&amp;iacute; su tasa metab&amp;oacute;lica y provocando una quema de calor&amp;iacute;as m&amp;aacute;s r&amp;aacute;pida. Adem&amp;aacute;s, el agua ayuda a regular y controlar los niveles de az&amp;uacute;car en la sangre, manteniendo a raya la fatiga, el letargo y los antojos de az&amp;uacute;car, lo que promueve a&amp;uacute;n m&amp;aacute;s la buena salud.&lt;/p&gt;\n&lt;h2&gt;5. Obtienes un cutis m&amp;aacute;s brillante y saludable&lt;/h2&gt;\n&lt;p&gt;Uno de los principales beneficios de sustituir tus refrescos favoritos por agua corriente es una piel luminosa y radiante. Se sabe que las bebidas gaseosas da&amp;ntilde;an las c&amp;eacute;lulas de la piel y los enlaces de col&amp;aacute;geno, lo que provoca envejecimiento prematuro, opacidad, sequedad, manchas oscuras, arrugas y otros.&lt;/p&gt;\n&lt;p&gt;As&amp;iacute;, para anular los efectos de estas bebidas nocivas y desintoxicar tu organismo, es recomendable beber suficiente agua a diario. Esto ayuda a eliminar las toxinas y facilita una producci&amp;oacute;n m&amp;aacute;s r&amp;aacute;pida de sangre y c&amp;eacute;lulas musculares, proporcion&amp;aacute;ndole una tez brillante y m&amp;aacute;s saludable en un lapso de tiempo muy corto.&lt;/p&gt;\n&lt;h2&gt;6. Eres capaz de estimular tu sistema digestivo&lt;/h2&gt;\n&lt;p&gt;Las bebidas carbonatadas se componen principalmente de di&amp;oacute;xido de carbono disuelto que puede provocar indigesti&amp;oacute;n y flatulencias. De manera similar, los refrescos o refrescos son en su mayor&amp;iacute;a &amp;aacute;cidos y su consumo elevado puede provocar un desequilibrio del pH que provoca una serie de problemas digestivos graves, como hinchaz&amp;oacute;n, &amp;uacute;lceras estomacales, diarrea, gases y dolor de est&amp;oacute;mago.&lt;/p&gt;\n&lt;p&gt;Por tanto, para evitar estos problemas y conseguir un sistema digestivo sano y mejorado, pasarse al agua potable es fundamental. Una ingesta adecuada de agua en el d&amp;iacute;a a d&amp;iacute;a ayudar&amp;aacute; a prevenir trastornos estomacales y mejorar&amp;aacute; las deposiciones. Adem&amp;aacute;s, ayudar&amp;aacute; a mejorar el equilibrio de los niveles de pH en su cuerpo y ayudar&amp;aacute; a prevenir el estre&amp;ntilde;imiento.&lt;/p&gt;\n&lt;h2&gt;7. El agua mejora la circulaci&amp;oacute;n sangu&amp;iacute;nea&lt;/h2&gt;\n&lt;p&gt;Los edulcorantes artificiales que se encuentran en muchas bebidas azucaradas y refrescos pueden hacer que algunos de los vasos sangu&amp;iacute;neos funcionen de manera irregular, lo que provoca una serie de problemas de salud como presi&amp;oacute;n arterial alta, aumento del ritmo card&amp;iacute;aco, reducci&amp;oacute;n del flujo sangu&amp;iacute;neo al cerebro y al sistema digestivo, y otros problemas vitales. &amp;oacute;rganos.&lt;/p&gt;\n&lt;p&gt;Como uno de los elementos m&amp;aacute;s importantes de la vida humana, el agua puede ayudar a mejorar la circulaci&amp;oacute;n sangu&amp;iacute;nea en el cuerpo, asegurando as&amp;iacute; que los vasos sangu&amp;iacute;neos no se vean obstaculizados de ninguna manera. Por lo tanto, si desea que su sistema circulatorio funcione de manera eficiente, debe dejar los refrescos y otras bebidas azucaradas lo antes posible y reemplazarlos con agua potable pura.&lt;/p&gt;</t>
  </si>
  <si>
    <t>&lt;h1&gt;Remplacer les boissons par de l\'eau pour la sant&amp;eacute;&lt;/h1&gt;\n&lt;h2&gt;1. Vous &amp;eacute;liminez les toxines de votre corps&lt;/h2&gt;\n&lt;p&gt;Boire trop de sodas ou de boissons gazeuses peut provoquer des l&amp;eacute;sions r&amp;eacute;nales. &amp;Eacute;tant donn&amp;eacute; que les reins aident &amp;agrave; &amp;eacute;liminer les toxines et les d&amp;eacute;chets de l\'organisme, leur incapacit&amp;eacute; &amp;agrave; remplir cette fonction en raison d\'une consommation &amp;eacute;lev&amp;eacute;e de sucre peut conduire &amp;agrave; l\'accumulation de d&amp;eacute;chets m&amp;eacute;taboliques qui peuvent causer de nombreux probl&amp;egrave;mes de sant&amp;eacute; graves.&lt;/p&gt;\n&lt;p&gt;L&amp;rsquo;eau, quant &amp;agrave; elle, est un lubrifiant naturel qui aide les reins &amp;agrave; bien fonctionner. En buvant suffisamment d\'eau, vos reins sont capables de fonctionner au maximum, vous aidant &amp;agrave; &amp;eacute;liminer les toxines du sang et de l\'urine par la vessie, vous aidant ainsi &amp;agrave; garder votre corps et votre syst&amp;egrave;me propres de l\'int&amp;eacute;rieur.&lt;/p&gt;\n&lt;h2&gt;2. Vous am&amp;eacute;liorez l&amp;rsquo;endurance et la flexibilit&amp;eacute; de vos muscles&lt;/h2&gt;\n&lt;p&gt;Lorsqu&amp;rsquo;il s&amp;rsquo;agit de construire et d&amp;rsquo;entretenir les os, le calcium est l&amp;rsquo;un des min&amp;eacute;raux importants n&amp;eacute;cessaires. La consommation de grandes quantit&amp;eacute;s de boissons gazeuses (boissons contenant du dioxyde de carbone dissous) peut interf&amp;eacute;rer avec l&amp;rsquo;absorption du calcium, entra&amp;icirc;nant une faiblesse des os et des muscles. Ainsi, afin d&amp;rsquo;&amp;eacute;viter cela, il est essentiel de r&amp;eacute;duire consid&amp;eacute;rablement la consommation de boissons gazeuses et de boissons &amp;eacute;nergisantes contenant de la gaz&amp;eacute;ification et de les remplacer par de l&amp;rsquo;eau.&lt;/p&gt;\n&lt;p&gt;L&amp;rsquo;importance de l&amp;rsquo;eau dans notre corps ne peut &amp;ecirc;tre surestim&amp;eacute;e. Peu de gens savent peut-&amp;ecirc;tre que l&amp;rsquo;eau constitue une grande partie de notre composition musculaire. L&amp;rsquo;eau aide &amp;agrave; absorber et &amp;agrave; retenir les min&amp;eacute;raux essentiels, ce qui nous aide &amp;agrave; maintenir des os sains et solides. Ainsi, en restant bien hydrat&amp;eacute;, vous pouvez non seulement am&amp;eacute;liorer votre endurance musculaire, mais &amp;eacute;galement votre flexibilit&amp;eacute;, ce qui vous aidera &amp;agrave; atteindre des performances optimales dans tout ce que vous faites.&lt;/p&gt;\n&lt;h2&gt;3. Votre capacit&amp;eacute; &amp;agrave; vous concentrer et &amp;agrave; vous concentrer devient plus nette&lt;/h2&gt;\n&lt;p&gt;En plus d&amp;rsquo;affecter votre sant&amp;eacute; physique, les boissons gazeuses sucr&amp;eacute;es ou gazeuses peuvent &amp;eacute;galement nuire &amp;agrave; votre sant&amp;eacute; mentale. La surconsommation de ces boissons peut entra&amp;icirc;ner une d&amp;eacute;shydratation et d&amp;eacute;clencher un d&amp;eacute;s&amp;eacute;quilibre de certaines substances chimiques du cerveau, entra&amp;icirc;nant des probl&amp;egrave;mes tels que la d&amp;eacute;pression, une mauvaise m&amp;eacute;moire, une fatigue c&amp;eacute;r&amp;eacute;brale et un manque de clart&amp;eacute; mentale.&lt;/p&gt;\n&lt;p&gt;En passant &amp;agrave; l&amp;rsquo;eau, vous pouvez lutter efficacement contre les effets n&amp;eacute;fastes de ces boissons. De plus, en vous assurant que votre corps est bien hydrat&amp;eacute;, vous vous assurez que votre cerveau, compos&amp;eacute; &amp;agrave; 80 % d\'eau, est capable d\'acc&amp;eacute;der &amp;agrave; la quantit&amp;eacute; d\'oxyg&amp;egrave;ne requise pour qu\'il fonctionne de mani&amp;egrave;re optimale. niveau.&lt;/p&gt;\n&lt;p&gt;L&amp;rsquo;eau aide &amp;agrave; am&amp;eacute;liorer votre capacit&amp;eacute; &amp;agrave; mieux vous concentrer. Cela aide &amp;eacute;galement &amp;agrave; augmenter la concentration et la puissance de la m&amp;eacute;moire. De plus, il r&amp;eacute;duit la fatigue diurne et aide &amp;agrave; pr&amp;eacute;venir les troubles du d&amp;eacute;ficit de l&amp;rsquo;attention chez les enfants et les adultes.&lt;/p&gt;\n&lt;h2&gt;4. Vous augmentez votre taux m&amp;eacute;tabolique&lt;/h2&gt;\n&lt;p&gt;Le m&amp;eacute;tabolisme fait r&amp;eacute;f&amp;eacute;rence &amp;agrave; la vitesse &amp;agrave; laquelle votre corps est capable de convertir les aliments en &amp;eacute;nergie.&lt;/p&gt;\n&lt;p&gt;Boire de grandes quantit&amp;eacute;s de boissons sucr&amp;eacute;es, caf&amp;eacute;in&amp;eacute;es et gazeuses entra&amp;icirc;ne une d&amp;eacute;shydratation, ce qui augmente le risque de troubles m&amp;eacute;taboliques se traduisant par une prise de poids, des envies de sucre, une l&amp;eacute;thargie, des douleurs articulaires et musculaires, etc.&lt;/p&gt;\n&lt;p&gt;En rempla&amp;ccedil;ant ces boissons par de l\'eau, vous &amp;ecirc;tes en mesure d\'hydrater votre corps, acc&amp;eacute;l&amp;eacute;rant ainsi votre taux m&amp;eacute;tabolique et conduisant &amp;agrave; une combustion plus rapide des calories. De plus, l&amp;rsquo;eau aide &amp;agrave; r&amp;eacute;guler et &amp;agrave; g&amp;eacute;rer la glyc&amp;eacute;mie en &amp;eacute;vitant la fatigue, la l&amp;eacute;thargie et les envies de sucre, ce qui favorise davantage la bonne sant&amp;eacute;.&lt;/p&gt;\n&lt;h2&gt;5. Vous obtenez un teint de peau &amp;eacute;clatant et plus sain&lt;/h2&gt;\n&lt;p&gt;L&amp;rsquo;un des principaux avantages du remplacement de vos boissons gazeuses pr&amp;eacute;f&amp;eacute;r&amp;eacute;es par de l&amp;rsquo;eau plate est une peau lumineuse et radieuse. Les boissons gazeuses sont connues pour endommager les cellules de la peau et les liaisons collag&amp;egrave;nes, entra&amp;icirc;nant un vieillissement pr&amp;eacute;matur&amp;eacute;, un teint terne, une s&amp;eacute;cheresse, des taches brunes, des rides et autres.&lt;/p&gt;\n&lt;p&gt;Ainsi, pour annuler les effets de ces boissons nocives et d&amp;eacute;toxifier votre organisme, il est conseill&amp;eacute; de boire suffisamment d&amp;rsquo;eau au quotidien. Cela aide &amp;agrave; &amp;eacute;liminer les toxines et facilite une production plus rapide de cellules sanguines et musculaires, vous offrant ainsi un teint &amp;eacute;clatant et plus sain en tr&amp;egrave;s peu de temps.&lt;/p&gt;\n&lt;h2&gt;6. Vous &amp;ecirc;tes capable de stimuler votre syst&amp;egrave;me digestif&lt;/h2&gt;\n&lt;p&gt;Les boissons gazeuses sont principalement constitu&amp;eacute;es de dioxyde de carbone dissous qui peut provoquer des indigestions et des flatulences. De m&amp;ecirc;me, les boissons gazeuses ou les sodas sont pour la plupart acides et leur consommation &amp;eacute;lev&amp;eacute;e peut entra&amp;icirc;ner un d&amp;eacute;s&amp;eacute;quilibre du pH, entra&amp;icirc;nant une multitude de probl&amp;egrave;mes digestifs graves tels que des ballonnements, des ulc&amp;egrave;res d\'estomac, de la diarrh&amp;eacute;e, des gaz et des douleurs &amp;agrave; l\'estomac.&lt;/p&gt;\n&lt;p&gt;Par cons&amp;eacute;quent, pour &amp;eacute;viter ces probl&amp;egrave;mes et obtenir un syst&amp;egrave;me digestif sain et am&amp;eacute;lior&amp;eacute;, le passage &amp;agrave; l&amp;rsquo;eau potable est essentiel. Un apport quotidien suffisant en eau aidera &amp;agrave; pr&amp;eacute;venir les troubles gastriques et am&amp;eacute;liorera les selles. De plus, cela contribuera &amp;agrave; am&amp;eacute;liorer l&amp;rsquo;&amp;eacute;quilibre des niveaux de pH dans votre corps et &amp;agrave; pr&amp;eacute;venir la constipation.&lt;/p&gt;\n&lt;h2&gt;7. L&amp;rsquo;eau am&amp;eacute;liore la circulation sanguine&lt;/h2&gt;\n&lt;p&gt;Les &amp;eacute;dulcorants artificiels pr&amp;eacute;sents dans de nombreuses boissons sucr&amp;eacute;es et sodas peuvent provoquer un fonctionnement irr&amp;eacute;gulier de certains vaisseaux sanguins, entra&amp;icirc;nant ainsi toute une s&amp;eacute;rie de probl&amp;egrave;mes de sant&amp;eacute; tels que l\'hypertension art&amp;eacute;rielle, l\'augmentation du rythme cardiaque, la r&amp;eacute;duction du flux sanguin vers le cerveau et le syst&amp;egrave;me digestif, ainsi que d\'autres facteurs vitaux. organes.&lt;/p&gt;\n&lt;p&gt;En tant qu&amp;rsquo;&amp;eacute;l&amp;eacute;ment le plus crucial de la vie humaine, l&amp;rsquo;eau peut contribuer &amp;agrave; am&amp;eacute;liorer la circulation sanguine dans le corps, garantissant ainsi que vos vaisseaux sanguins ne sont en aucun cas obstru&amp;eacute;s. Par cons&amp;eacute;quent, si vous souhaitez que votre syst&amp;egrave;me circulatoire sanguin fonctionne efficacement, vous devez arr&amp;ecirc;ter les sodas et autres boissons sucr&amp;eacute;es d&amp;egrave;s que possible et les remplacer par de l&amp;rsquo;eau potable pure.&lt;/p&gt;</t>
  </si>
  <si>
    <t>&lt;h1 dir=\"rtl\" style=\"text-align: justify;\"&gt;&lt;span style=\"font-size:20pt;\"&gt;استبدال المشروبات بالماء من أجل الصحة&lt;/span&gt;&lt;/h1&gt;\n&lt;h2 dir=\"rtl\" style=\"text-align: justify;\"&gt;&lt;span style=\"font-size:16pt;\"&gt;1. تقوم بطرد السموم من جسمك&lt;/span&gt;&lt;/h2&gt;\n&lt;p dir=\"rtl\" style=\"text-align: justify;\"&gt;&lt;span style=\"font-size:11.5pt;\"&gt;شرب الكثير من المشروبات الغازية/الصودا يمكن أن يسبب تلف الكلى. وبما أن الكلى تساعد في التخلص من السموم والفضلات من الجسم، فإن عدم قدرتها على أداء الوظيفة المذكورة بسبب ارتفاع استهلاك السكر يمكن أن يؤدي إلى تراكم النفايات الأيضية التي يمكن أن تسبب الكثير من المشاكل الصحية الخطيرة.&lt;/span&gt;&lt;/p&gt;\n&lt;p dir=\"rtl\" style=\"text-align: justify;\"&gt;&lt;span style=\"font-size:11.5pt;\"&gt;ومن ناحية أخرى، يعتبر الماء مادة تشحيم طبيعية تساعد الكلى على أداء وظائفها بشكل جيد. من خلال شرب كمية كافية من الماء، تصبح الكليتان قادرتين على أداء أقصى ما بهما مما يساعدك على طرد السموم من الدم والبول عبر المثانة، مما يساعدك على الحفاظ على جسمك ونظامك نظيفين من الداخل إلى الخارج.&lt;/span&gt;&lt;/p&gt;\n&lt;h2 dir=\"rtl\" style=\"text-align: justify;\"&gt;&lt;span style=\"font-size:16pt;\"&gt;2. تحسين قدرة عضلاتك على التحمل والمرونة&lt;/span&gt;&lt;/h2&gt;\n&lt;p dir=\"rtl\" style=\"text-align: justify;\"&gt;&lt;span style=\"font-size:11.5pt;\"&gt;عندما يتعلق الأمر ببناء العظام والحفاظ عليها، يعد الكالسيوم أحد المعادن المهمة المطلوبة. تناول كميات كبيرة من المشروبات الغازية (المشروبات التي تحتوي على ثاني أكسيد الكربون المذاب) يمكن أن يتداخل مع امتصاص الكالسيوم، مما يؤدي إلى ضعف العظام والعضلات. وبالتالي، من أجل منع ذلك، من الضروري التقليل بشدة من المشروبات الغازية ومشروبات الطاقة التي تحتوي على الكربونات واستبدالها بالماء.&lt;/span&gt;&lt;/p&gt;\n&lt;p dir=\"rtl\" style=\"text-align: justify;\"&gt;&lt;span style=\"font-size:11.5pt;\"&gt;لا يمكن المبالغة في التأكيد على أهمية الماء في أجسامنا. قد لا يدرك الكثيرون حقيقة أن الماء يشكل جزءًا كبيرًا من تكوين عضلاتنا. يساعد الماء على امتصاص المعادن الأساسية والاحتفاظ بها، مما يساعدنا بدوره في الحفاظ على عظام صحية وقوية. على هذا النحو، من خلال الحفاظ على رطوبة جسمك جيدًا، لن تكون قادرًا على تحسين قدرة عضلاتك على التحمل فحسب، بل ستتمكن أيضًا من تحسين مرونتك، مما سيساعدك على تحقيق أعلى مستوى من الأداء في كل ما تفعله.&lt;/span&gt;&lt;/p&gt;\n&lt;h2 dir=\"rtl\" style=\"text-align: justify;\"&gt;&lt;span style=\"font-size:16pt;\"&gt;3. قدرتك على التركيز والتركيز تصبح أكثر وضوحًا&lt;/span&gt;&lt;/h2&gt;\n&lt;p dir=\"rtl\" style=\"text-align: justify;\"&gt;&lt;span style=\"font-size:11.5pt;\"&gt;بصرف النظر عن تأثيرها على صحتك البدنية، فإن المشروبات الغازية السكرية أو المشروبات الغازية يمكن أن تضر أيضًا بصحتك العقلية. يمكن أن يؤدي الإفراط في استهلاك هذه المشروبات إلى الجفاف ويمكن أن يؤدي إلى خلل في بعض المواد الكيميائية في الدماغ، مما يؤدي إلى مشاكل مثل الاكتئاب وضعف الذاكرة وإرهاق الدماغ ونقص الوضوح العقلي.&lt;/span&gt;&lt;/p&gt;\n&lt;p dir=\"rtl\" style=\"text-align: justify;\"&gt;&lt;span style=\"font-size:11.5pt;\"&gt;ومن خلال التحول إلى الماء، يمكنك مكافحة الآثار الضارة لهذه المشروبات بشكل فعال. أيضًا، من خلال التأكد من أن جسمك رطب جيدًا، فإنك تتأكد من أن دماغك، الذي يتكون من 80٪ من الماء، قادر على الوصول إلى الكمية المطلوبة من الأكسجين اللازمة حتى يعمل بالشكل الأمثل. مستوى.&lt;/span&gt;&lt;/p&gt;\n&lt;p dir=\"rtl\" style=\"text-align: justify;\"&gt;&lt;span style=\"font-size:11.5pt;\"&gt;يساعد الماء على تعزيز قدرتك على التركيز بشكل أفضل. كما أنه يساعد على زيادة التركيز وقوة الذاكرة. بالإضافة إلى ذلك، فهو يقلل من التعب أثناء النهار ويساعد في منع اضطرابات نقص الانتباه لدى الأطفال والكبار على حد سواء.&lt;/span&gt;&lt;/p&gt;\n&lt;h2 dir=\"rtl\" style=\"text-align: justify;\"&gt;&lt;span style=\"font-size:16pt;\"&gt;4. يمكنك زيادة معدل الأيض لديك&lt;/span&gt;&lt;/h2&gt;\n&lt;p dir=\"rtl\" style=\"text-align: justify;\"&gt;&lt;span style=\"font-size:11.5pt;\"&gt;يشير التمثيل الغذائي إلى المعدل الذي يستطيع به جسمك تحويل الطعام إلى طاقة.&lt;/span&gt;&lt;/p&gt;\n&lt;p dir=\"rtl\" style=\"text-align: justify;\"&gt;&lt;span style=\"font-size:11.5pt;\"&gt;يؤدي شرب كميات كبيرة من المشروبات المحلاة والكافيين والغازية إلى الجفاف، مما يزيد من خطر الاضطرابات الأيضية التي تؤدي إلى زيادة الوزن والرغبة الشديدة في تناول السكر والخمول وآلام المفاصل والعضلات وغيرها.&lt;/span&gt;&lt;/p&gt;\n&lt;p dir=\"rtl\" style=\"text-align: justify;\"&gt;&lt;span style=\"font-size:11.5pt;\"&gt;ومن خلال استبدال هذه المشروبات بالماء، أنت قادر على ترطيب جسمك، وبالتالي تسريع معدل الأيض لديك، ويؤدي إلى حرق السعرات الحرارية بشكل أسرع. بالإضافة إلى ذلك، يساعد الماء على تنظيم وإدارة مستويات السكر في الدم مما يمنع التعب والخمول والرغبة الشديدة في تناول السكر مما يعزز الصحة الجيدة.&lt;/span&gt;&lt;/p&gt;\n&lt;h2 dir=\"rtl\" style=\"text-align: justify;\"&gt;&lt;span style=\"font-size:16pt;\"&gt;5. تحصلين على بشرة متوهجة وأكثر صحة&lt;/span&gt;&lt;/h2&gt;\n&lt;p dir=\"rtl\" style=\"text-align: justify;\"&gt;&lt;span style=\"font-size:11.5pt;\"&gt;إحدى الفوائد الرئيسية لاستبدال المشروبات الغازية المفضلة لديك بالماء العادي هي الحصول على بشرة مشرقة ومشرقة. من المعروف أن المشروبات الغازية تسبب ضررًا لخلايا الجلد وروابط الكولاجين مما يؤدي إلى الشيخوخة المبكرة والبهتان والجفاف والبقع الداكنة والتجاعيد وغيرها.&lt;/span&gt;&lt;/p&gt;\n&lt;p dir=\"rtl\" style=\"text-align: justify;\"&gt;&lt;span style=\"font-size:11.5pt;\"&gt;وبالتالي، لإبطال آثار هذه المشروبات الضارة وإزالة السموم من الجسم، ينصح بشرب كمية كافية من الماء بشكل يومي. يساعد ذلك على التخلص من السموم ويسهل إنتاج خلايا الدم والعضلات بشكل أسرع، مما يوفر لك بشرة متوهجة وأكثر صحة في فترة زمنية قصيرة جدًا.&lt;/span&gt;&lt;/p&gt;\n&lt;h2 dir=\"rtl\" style=\"text-align: justify;\"&gt;&lt;span style=\"font-size:16pt;\"&gt;6. أنت قادر على تحفيز جهازك الهضمي&lt;/span&gt;&lt;/h2&gt;\n&lt;p dir=\"rtl\" style=\"text-align: justify;\"&gt;&lt;span style=\"font-size:11.5pt;\"&gt;تتكون المشروبات الغازية في المقام الأول من ثاني أكسيد الكربون الذائب الذي يمكن أن يسبب عسر الهضم وانتفاخ البطن. وبالمثل، فإن المشروبات الغازية أو المشروبات الغازية غالبًا ما تكون حمضية، وقد يؤدي الاستهلاك العالي لها إلى اختلال توازن الرقم الهيدروجيني مما يؤدي إلى مجموعة من مشاكل الهضم الخطيرة مثل الانتفاخ وقرحة المعدة والإسهال والغازات وآلام المعدة.&lt;/span&gt;&lt;/p&gt;\n&lt;p dir=\"rtl\" style=\"text-align: justify;\"&gt;&lt;span style=\"font-size:11.5pt;\"&gt;لذلك، لتجنب هذه المشكلات وتحقيق نظام هضمي صحي ومحسن، يعد التحول إلى شرب الماء أمرًا ضروريًا. إن تناول كمية كافية من الماء بشكل يومي سيساعد على منع اضطرابات المعدة ويحسن حركات الأمعاء. بالإضافة إلى ذلك، فهو يساعد على تحسين توازن مستويات الرقم الهيدروجيني في الجسم ويساعد في منع الإمساك.&lt;/span&gt;&lt;/p&gt;\n&lt;h2 dir=\"rtl\" style=\"text-align: justify;\"&gt;&lt;span style=\"font-size:16pt;\"&gt;7. الماء يحسن الدورة الدموية&lt;/span&gt;&lt;/h2&gt;\n&lt;p dir=\"rtl\" style=\"text-align: justify;\"&gt;&lt;span style=\"font-size:11.5pt;\"&gt;يمكن للمحليات الصناعية الموجودة في العديد من المشروبات السكرية والصودا أن تتسبب في عمل بعض الأوعية الدموية بشكل غير منتظم مما يؤدي إلى مجموعة من المشاكل الصحية مثل ارتفاع ضغط الدم، وزيادة معدل ضربات القلب، وتقليل تدفق الدم إلى الدماغ والجهاز الهضمي، وغيرها من المشاكل الحيوية. الأعضاء.&lt;/span&gt;&lt;/p&gt;\n&lt;p dir=\"rtl\" style=\"text-align: justify;\"&gt;&lt;span style=\"font-size:11.5pt;\"&gt;باعتباره أحد أهم العناصر في حياة الإنسان، يمكن أن يساعد الماء في تحسين الدورة الدموية في الجسم، وبالتالي ضمان عدم إعاقة الأوعية الدموية بأي شكل من الأشكال. وبالتالي، إذا كنت تريد أن يعمل نظام الدورة الدموية بكفاءة، فأنت بحاجة إلى الإقلاع عن المشروبات الغازية والمشروبات السكرية الأخرى في أسرع وقت ممكن واستبدالها بمياه الشرب النقية.&lt;/span&gt;&lt;/p&gt;</t>
  </si>
  <si>
    <t>&lt;h1&gt;Замена напитков водой для здоровья&lt;/h1&gt;\n&lt;h2&gt;1. Вы вымываете токсины из своего тела&lt;/h2&gt;\n&lt;p&gt;Употребление слишком большого количества газированных/безалкогольных напитков может привести к повреждению почек. Поскольку почки помогают выводить токсины и отходы из организма, их неспособность выполнять указанную функцию из-за высокого потребления сахара может привести к накоплению метаболических отходов, что может вызвать множество серьезных проблем со здоровьем.&lt;/p&gt;\n&lt;p&gt;С другой стороны, вода является естественной смазкой, которая помогает почкам хорошо функционировать. Если вы пьете достаточно воды, ваши почки смогут работать максимально эффективно, помогая вымывать токсины из крови и мочи через мочевой пузырь, тем самым помогая вам поддерживать свое тело и систему в чистоте изнутри.&lt;/p&gt;\n&lt;h2&gt;2. Вы улучшаете выносливость и гибкость своих мышц.&lt;/h2&gt;\n&lt;p&gt;Когда дело доходит до построения и поддержания костей, кальций является одним из важных минералов, который необходим. Потребление большого количества газированных напитков (напитков, содержащих растворенный углекислый газ) может препятствовать усвоению кальция, что приводит к ослаблению костей и мышц. Таким образом, чтобы предотвратить это, важно резко сократить употребление безалкогольных и энергетических напитков, содержащих газировку, и заменить их водой.&lt;/p&gt;\n&lt;p&gt;Важность воды в нашем организме невозможно переоценить. Не многие, возможно, знают о том факте, что вода составляет большую часть нашего мышечного состава. Вода помогает усваивать и сохранять необходимые минералы, что, в свою очередь, помогает нам поддерживать здоровые и крепкие кости. Таким образом, поддерживая достаточное количество жидкости в организме, вы сможете не только улучшить свою мышечную выносливость, но также улучшить свою гибкость, что поможет вам достичь максимальной производительности во всем, что вы делаете.&lt;/p&gt;\n&lt;h2&gt;3. Ваша способность концентрироваться и концентрироваться становится острее.&lt;/h2&gt;\n&lt;p&gt;Помимо вреда для физического здоровья, сладкие газированные напитки или газированные напитки также могут нанести вред вашему психическому здоровью. Чрезмерное употребление этих напитков может привести к обезвоживанию и вызвать дисбаланс определенных химических веществ в мозге, что приводит к таким проблемам, как депрессия, плохая память, усталость мозга и отсутствие ясности ума.&lt;/p&gt;\n&lt;p&gt;Перейдя на воду, вы сможете эффективно бороться с пагубным воздействием этих напитков. Кроме того, гарантируя, что ваше тело хорошо гидратировано, вы гарантируете, что ваш мозг, который на 80% состоит из воды, сможет получить доступ к необходимому количеству кислорода, необходимому для его оптимального функционирования. уровень.&lt;/p&gt;\n&lt;p&gt;Вода помогает улучшить вашу способность лучше концентрироваться. Это также помогает повысить концентрацию и силу памяти. Кроме того, он снижает утомляемость в дневное время и помогает предотвратить синдром дефицита внимания как у детей, так и у взрослых.&lt;/p&gt;\n&lt;h2&gt;4. Вы повышаете скорость метаболизма&lt;/h2&gt;\n&lt;p&gt;Метаболизм &amp;ndash; это скорость, с которой ваше тело способно превращать пищу в энергию.&lt;/p&gt;\n&lt;p&gt;Употребление большого количества подслащенных, кофеинсодержащих и газированных напитков приводит к обезвоживанию организма, что увеличивает риск нарушения обмена веществ, приводящего к увеличению веса, тяге к сладкому, вялости, болям в суставах и мышцах и т. д.&lt;/p&gt;\n&lt;p&gt;Заменив эти напитки водой, вы сможете увлажнить свое тело, тем самым ускоряя скорость метаболизма и приводя к более быстрому сжиганию калорий. Кроме того, вода помогает регулировать и контролировать уровень сахара в крови, предотвращая усталость, вялость и тягу к сладкому, что еще больше способствует хорошему здоровью.&lt;/p&gt;\n&lt;h2&gt;5. Вы получаете сияющую и здоровую кожу.&lt;/h2&gt;\n&lt;p&gt;Одним из основных преимуществ замены любимых безалкогольных напитков простой водой является яркая и сияющая кожа. Известно, что газированные напитки повреждают клетки кожи и коллагеновые связи, что приводит к преждевременному старению, тусклости, сухости, появлению темных пятен, морщин и т. д.&lt;/p&gt;\n&lt;p&gt;Таким образом, чтобы свести на нет воздействие этих вредных напитков и провести детоксикацию организма, желательно ежедневно пить достаточное количество воды. Это помогает вывести токсины и способствует более быстрому производству крови и мышечных клеток, обеспечивая сияющий и здоровый цвет лица за очень короткий промежуток времени.&lt;/p&gt;\n&lt;h2&gt;6. Вы можете стимулировать свою пищеварительную систему&lt;/h2&gt;\n&lt;p&gt;Газированные напитки в основном состоят из растворенного углекислого газа, который может вызвать расстройство желудка и метеоризм. Точно так же безалкогольные напитки или газированные напитки в основном кислые, и их чрезмерное употребление может привести к дисбалансу pH, что приводит к множеству серьезных проблем с пищеварением, таких как вздутие живота, язва желудка, диарея, газы и боли в животе.&lt;/p&gt;\n&lt;p&gt;Поэтому, чтобы избежать этих проблем и добиться здоровья и улучшения пищеварительной системы, крайне важно перейти на питьевую воду. Достаточное ежедневное потребление воды поможет предотвратить расстройства желудка и улучшит работу кишечника. Кроме того, это поможет улучшить баланс уровня pH в организме и предотвратить запоры.&lt;/p&gt;\n&lt;h2&gt;7. Вода улучшает кровообращение.&lt;/h2&gt;\n&lt;p&gt;Искусственные подсластители, содержащиеся во многих сладких напитках и газированных напитках, могут привести к нарушению работы некоторых кровеносных сосудов, что приводит к множеству проблем со здоровьем, таких как высокое кровяное давление, увеличение частоты сердечных сокращений, уменьшение притока крови к мозгу и пищеварительной системе и другие жизненно важные проблемы. органы.&lt;/p&gt;\n&lt;p&gt;Являясь одним из наиболее важных элементов человеческой жизни, вода может помочь улучшить кровообращение в организме, тем самым гарантируя, что ваши кровеносные сосуды никоим образом не будут повреждены. Следовательно, если вы хотите, чтобы ваша система кровообращения работала эффективно, вам необходимо как можно скорее отказаться от газированных и других сладких напитков и заменить их чистой питьевой водой.&lt;/p&gt;</t>
  </si>
  <si>
    <t>&lt;h1&gt;Substituindo bebidas por &amp;aacute;gua para a sa&amp;uacute;de&lt;/h1&gt;\n&lt;h2&gt;1. Voc&amp;ecirc; elimina toxinas do seu corpo&lt;/h2&gt;\n&lt;p&gt;Beber muito refrigerante/refrigerantes pode causar danos renais. Como os rins ajudam a eliminar toxinas e res&amp;iacute;duos do corpo, a sua incapacidade de desempenhar essa fun&amp;ccedil;&amp;atilde;o devido ao elevado consumo de a&amp;ccedil;&amp;uacute;car pode levar &amp;agrave; acumula&amp;ccedil;&amp;atilde;o de res&amp;iacute;duos metab&amp;oacute;licos que podem causar muitos problemas graves de sa&amp;uacute;de.&lt;/p&gt;\n&lt;p&gt;A &amp;aacute;gua, por outro lado, &amp;eacute; um lubrificante natural que ajuda o bom funcionamento dos rins. Ao beber bastante &amp;aacute;gua, seus rins s&amp;atilde;o capazes de funcionar ao m&amp;aacute;ximo, ajudando a eliminar as toxinas do sangue e da urina atrav&amp;eacute;s da bexiga, ajudando assim a manter seu corpo e sistema limpos de dentro para fora.&lt;/p&gt;\n&lt;h2&gt;2. Voc&amp;ecirc; melhora a resist&amp;ecirc;ncia e flexibilidade dos m&amp;uacute;sculos&lt;/h2&gt;\n&lt;p&gt;Quando se trata de constru&amp;ccedil;&amp;atilde;o e manuten&amp;ccedil;&amp;atilde;o de ossos, o c&amp;aacute;lcio &amp;eacute; um dos minerais importantes necess&amp;aacute;rios. O consumo de grandes quantidades de bebidas carbonatadas (bebidas que cont&amp;ecirc;m di&amp;oacute;xido de carbono dissolvido) pode interferir na absor&amp;ccedil;&amp;atilde;o de c&amp;aacute;lcio, resultando em ossos e m&amp;uacute;sculos fracos. Assim, para evitar isso, &amp;eacute; essencial reduzir drasticamente o consumo de refrigerantes e energ&amp;eacute;ticos que contenham carbonata&amp;ccedil;&amp;atilde;o e substitu&amp;iacute;-los por &amp;aacute;gua.&lt;/p&gt;\n&lt;p&gt;A import&amp;acirc;ncia da &amp;aacute;gua em nossos corpos n&amp;atilde;o pode ser subestimada. Poucos podem estar cientes do fato de que a &amp;Aacute;gua constitui uma grande parte da nossa composi&amp;ccedil;&amp;atilde;o muscular. A &amp;aacute;gua ajuda a absorver e reter minerais essenciais, o que, por sua vez, nos ajuda a manter ossos fortes e saud&amp;aacute;veis. Como tal, ao manter-se bem hidratado, voc&amp;ecirc; ser&amp;aacute; capaz n&amp;atilde;o apenas de melhorar sua resist&amp;ecirc;ncia muscular, mas tamb&amp;eacute;m de sua flexibilidade, o que o ajudar&amp;aacute; a alcan&amp;ccedil;ar o desempenho m&amp;aacute;ximo em tudo o que voc&amp;ecirc; faz.&lt;/p&gt;\n&lt;h2&gt;3. Sua capacidade de foco e concentra&amp;ccedil;&amp;atilde;o fica mais n&amp;iacute;tida&lt;/h2&gt;\n&lt;p&gt;Al&amp;eacute;m de afetar sua sa&amp;uacute;de f&amp;iacute;sica, refrigerantes a&amp;ccedil;ucarados ou refrigerantes tamb&amp;eacute;m podem prejudicar sua sa&amp;uacute;de mental. O consumo excessivo dessas bebidas pode levar &amp;agrave; desidrata&amp;ccedil;&amp;atilde;o e desencadear um desequil&amp;iacute;brio em certas subst&amp;acirc;ncias qu&amp;iacute;micas cerebrais, resultando em problemas como depress&amp;atilde;o, mem&amp;oacute;ria fraca, fadiga cerebral e falta de clareza mental.&lt;/p&gt;\n&lt;p&gt;Ao mudar para a &amp;aacute;gua, voc&amp;ecirc; ser&amp;aacute; capaz de combater eficazmente os efeitos nocivos dessas bebidas. Al&amp;eacute;m disso, ao garantir que seu corpo esteja bem hidratado, voc&amp;ecirc; garante que seu c&amp;eacute;rebro, que &amp;eacute; composto por 80% de &amp;aacute;gua, seja capaz de acessar a quantidade necess&amp;aacute;ria de oxig&amp;ecirc;nio para que funcione de maneira ideal. n&amp;iacute;vel.&lt;/p&gt;\n&lt;p&gt;A &amp;aacute;gua ajuda a melhorar sua capacidade de se concentrar melhor. Tamb&amp;eacute;m ajuda a aumentar a concentra&amp;ccedil;&amp;atilde;o e o poder da mem&amp;oacute;ria. Al&amp;eacute;m disso, reduz a fadiga diurna e ajuda na preven&amp;ccedil;&amp;atilde;o de transtornos de d&amp;eacute;ficit de aten&amp;ccedil;&amp;atilde;o em crian&amp;ccedil;as e adultos.&lt;/p&gt;\n&lt;h2&gt;4. Voc&amp;ecirc; aumenta sua taxa metab&amp;oacute;lica&lt;/h2&gt;\n&lt;p&gt;Metabolismo se refere &amp;agrave; taxa na qual seu corpo &amp;eacute; capaz de converter alimentos em energia.&lt;/p&gt;\n&lt;p&gt;Beber grandes quantidades de bebidas ado&amp;ccedil;adas, com cafe&amp;iacute;na e carbonatadas leva &amp;agrave; desidrata&amp;ccedil;&amp;atilde;o, o que aumenta o risco de dist&amp;uacute;rbios metab&amp;oacute;licos resultando em ganho de peso, desejo por a&amp;ccedil;&amp;uacute;car, letargia, dores articulares e musculares, etc.&lt;/p&gt;\n&lt;p&gt;Ao substituir essas bebidas por &amp;aacute;gua, voc&amp;ecirc; consegue hidratar o corpo, acelerando assim a taxa metab&amp;oacute;lica e levando a uma queima mais r&amp;aacute;pida de calorias. Al&amp;eacute;m disso, a &amp;aacute;gua ajuda a regular e controlar os n&amp;iacute;veis de a&amp;ccedil;&amp;uacute;car no sangue, mantendo sob controle a fadiga, a letargia e o desejo por a&amp;ccedil;&amp;uacute;car, o que promove ainda mais a boa sa&amp;uacute;de.&lt;/p&gt;\n&lt;h2&gt;5. Voc&amp;ecirc; obt&amp;eacute;m uma pele brilhante e mais saud&amp;aacute;vel&lt;/h2&gt;\n&lt;p&gt;Um dos principais benef&amp;iacute;cios de substituir seus refrigerantes favoritos por &amp;aacute;gua pura &amp;eacute; uma pele brilhante e radiante. Sabe-se que as bebidas gaseificadas causam danos &amp;agrave;s c&amp;eacute;lulas da pele e &amp;agrave;s liga&amp;ccedil;&amp;otilde;es de col&amp;aacute;geno, resultando em envelhecimento prematuro, opacidade, ressecamento, manchas escuras, rugas e outros.&lt;/p&gt;\n&lt;p&gt;Assim, para anular os efeitos destas bebidas nocivas e desintoxicar o seu corpo, &amp;eacute; aconselh&amp;aacute;vel beber bastante &amp;aacute;gua diariamente. Isso ajuda a eliminar as toxinas e facilita a produ&amp;ccedil;&amp;atilde;o mais r&amp;aacute;pida de c&amp;eacute;lulas sangu&amp;iacute;neas e musculares, proporcionando uma pele brilhante e saud&amp;aacute;vel em um curto espa&amp;ccedil;o de tempo.&lt;/p&gt;\n&lt;h2&gt;6. Voc&amp;ecirc; &amp;eacute; capaz de estimular seu sistema digestivo&lt;/h2&gt;\n&lt;p&gt;As bebidas carbonatadas consistem principalmente em di&amp;oacute;xido de carbono dissolvido que pode causar indigest&amp;atilde;o e flatul&amp;ecirc;ncia. Da mesma forma, refrigerantes ou refrigerantes s&amp;atilde;o em sua maioria &amp;aacute;cidos e seu alto consumo pode levar ao desequil&amp;iacute;brio do pH, levando a uma s&amp;eacute;rie de problemas s&amp;eacute;rios de digest&amp;atilde;o, como incha&amp;ccedil;o, &amp;uacute;lceras estomacais, diarr&amp;eacute;ia, gases e dores de est&amp;ocirc;mago.&lt;/p&gt;\n&lt;p&gt;Portanto, para evitar esses problemas e conseguir um sistema digestivo saud&amp;aacute;vel e melhorado, &amp;eacute; essencial mudar para &amp;aacute;gua pot&amp;aacute;vel. A ingest&amp;atilde;o adequada de &amp;aacute;gua no dia a dia ajudar&amp;aacute; a prevenir dist&amp;uacute;rbios estomacais e melhorar&amp;aacute; os movimentos intestinais. Al&amp;eacute;m disso, ajudar&amp;aacute; a melhorar o equil&amp;iacute;brio dos n&amp;iacute;veis de pH do corpo e a prevenir a constipa&amp;ccedil;&amp;atilde;o.&lt;/p&gt;\n&lt;h2&gt;7. A &amp;aacute;gua melhora a circula&amp;ccedil;&amp;atilde;o sangu&amp;iacute;nea&lt;/h2&gt;\n&lt;p&gt;Os ado&amp;ccedil;antes artificiais encontrados em muitas bebidas a&amp;ccedil;ucaradas e refrigerantes podem causar o funcionamento irregular de alguns vasos sangu&amp;iacute;neos, levando a uma s&amp;eacute;rie de problemas de sa&amp;uacute;de, como press&amp;atilde;o alta, aumento da frequ&amp;ecirc;ncia card&amp;iacute;aca, redu&amp;ccedil;&amp;atilde;o do fluxo sangu&amp;iacute;neo para o c&amp;eacute;rebro e o sistema digestivo, e outros problemas vitais. &amp;oacute;rg&amp;atilde;os.&lt;/p&gt;\n&lt;p&gt;Como um dos elementos mais importantes da vida humana, a &amp;aacute;gua pode ajudar a melhorar a circula&amp;ccedil;&amp;atilde;o sangu&amp;iacute;nea no corpo, garantindo assim que os vasos sangu&amp;iacute;neos n&amp;atilde;o sejam obstru&amp;iacute;dos de forma alguma. Portanto, se voc&amp;ecirc; deseja que seu sistema circulat&amp;oacute;rio sangu&amp;iacute;neo funcione de maneira eficiente, voc&amp;ecirc; precisa abandonar os refrigerantes e outras bebidas a&amp;ccedil;ucaradas o mais r&amp;aacute;pido poss&amp;iacute;vel e substitu&amp;iacute;-los por &amp;aacute;gua pot&amp;aacute;vel pura.&lt;/p&gt;</t>
  </si>
  <si>
    <t>&lt;h1&gt;স্বাস্থ্যের জন্য জল দিয়ে পানীয় প্রতিস্থাপন&lt;/h1&gt;\n&lt;h2&gt;1. আপনি আপনার শরীর থেকে টক্সিন ফ্লাশ আউট&lt;/h2&gt;\n&lt;p&gt;অতিরিক্ত সোডা/কোমল পানীয় পান করলে কিডনির ক্ষতি হতে পারে।যেহেতু কিডনি শরীর থেকে টক্সিন এবং বর্জ্য নির্মূল করতে সাহায্য করে, তাই উচ্চ চিনি খাওয়ার কারণে উল্লিখিত কার্য সম্পাদনে তাদের অক্ষমতা বিপাকীয় বর্জ্য জমা হতে পারে যা অনেক গুরুতর স্বাস্থ্য সমস্যার কারণ হতে পারে।&lt;/p&gt;\n&lt;p&gt;অন্যদিকে পানি হল একটি প্রাকৃতিক লুব্রিকেন্ট যা কিডনিকে ভালোভাবে কাজ করতে সাহায্য করে। পর্যাপ্ত জল পান করার মাধ্যমে, আপনার কিডনিগুলি তাদের সর্বাধিক কাজ করতে সক্ষম হয় যা আপনাকে রক্ত এবং প্রস্রাব থেকে বিষাক্ত পদার্থগুলিকে মূত্রাশয়ের মাধ্যমে বের করে দিতে সাহায্য করে, এইভাবে আপনাকে আপনার শরীর এবং সিস্টেমকে ভেতর থেকে পরিষ্কার রাখতে সহায়তা করে।&lt;/p&gt;\n&lt;h2&gt;2. আপনি আপনার পেশীর সহনশীলতা এবং নমনীয়তা উন্নত করেন&lt;/h2&gt;\n&lt;p&gt;হাড় তৈরি এবং রক্ষণাবেক্ষণের ক্ষেত্রে, ক্যালসিয়াম একটি গুরুত্বপূর্ণ খনিজ যা প্রয়োজনীয়। প্রচুর পরিমাণে কার্বনেটেড পানীয় খাওয়া (যে পানীয়গুলিতে দ্রবীভূত কার্বন ডাই অক্সাইড থাকে) ক্যালসিয়াম শোষণে হস্তক্ষেপ করতে পারে, যার ফলে হাড় এবং পেশী দুর্বল হয়। সুতরাং, এটি প্রতিরোধ করার জন্য, এটি অপরিহার্য যে আপনি কোমল পানীয় এবং এনার্জি ড্রিংকগুলিকে কঠোরভাবে কমিয়ে দিন যাতে কার্বনেশন রয়েছে এবং এগুলিকে জল দিয়ে প্রতিস্থাপন করুন৷&lt;/p&gt;\n&lt;p&gt;আমাদের দেহে জলের গুরুত্বকে অত্যধিক গুরুত্ব দেওয়া যায় না। অনেকেই হয়ত জানেন না যে জল আমাদের পেশী গঠনের একটি বড় অংশ। জল প্রয়োজনীয় খনিজগুলি শোষণ এবং ধরে রাখতে সাহায্য করে, যা আমাদের সুস্থ এবং শক্তিশালী হাড় বজায় রাখতে সহায়তা করে। যেমন, নিজেকে ভাল-হাইড্রেটেড রাখার মাধ্যমে, আপনি শুধুমাত্র আপনার পেশীর সহনশীলতাই উন্নত করতে পারবেন না কিন্তু আপনি আপনার নমনীয়তাও উন্নত করতে পারবেন, যা আপনাকে আপনার সমস্ত কিছুতে সর্বোচ্চ কর্মক্ষমতা অর্জন করতে সাহায্য করবে।&lt;/p&gt;\n&lt;h2&gt;3. ফোকাস এবং মনোনিবেশ করার আপনার ক্ষমতা তীক্ষ্ণ হয়&lt;/h2&gt;\n&lt;p&gt;আপনার শারীরিক স্বাস্থ্যকে প্রভাবিত করার পাশাপাশি, চিনিযুক্ত ফিজি পানীয় বা কার্বনেটেড পানীয় আপনার মানসিক স্বাস্থ্যের ক্ষতি করতে পারে। এই পানীয়গুলির অত্যধিক সেবনের ফলে ডিহাইড্রেশন হতে পারে এবং মস্তিষ্কের নির্দিষ্ট রাসায়নিকগুলিতে ভারসাম্যহীনতা সৃষ্টি করতে পারে, যার ফলে বিষণ্নতা, দুর্বল স্মৃতিশক্তি, মস্তিষ্কের ক্লান্তি এবং মানসিক স্বচ্ছতার অভাবের মতো সমস্যা দেখা দেয়।&lt;/p&gt;\n&lt;p&gt;জলে স্যুইচ করে, আপনি কার্যকরভাবে এই পানীয়গুলির খারাপ প্রভাবগুলির বিরুদ্ধে লড়াই করতে সক্ষম হন। এছাড়াও, আপনার শরীর ভালভাবে হাইড্রেটেড আছে তা নিশ্চিত করার মাধ্যমে, আপনি নিশ্চিত করছেন যে আপনার মস্তিষ্ক, যা 80% জল দ্বারা গঠিত, এটি সর্বোত্তমভাবে কাজ করার জন্য প্রয়োজনীয় পরিমাণ অক্সিজেন অ্যাক্সেস করতে সক্ষম। স্তর&lt;/p&gt;\n&lt;p&gt;জল আপনার ভাল ফোকাস করার ক্ষমতা বাড়াতে সাহায্য করে। এটি একাগ্রতা এবং স্মৃতিশক্তি বাড়াতেও সাহায্য করে। উপরন্তু, এটি দিনের ক্লান্তি হ্রাস করে এবং শিশু এবং প্রাপ্তবয়স্ক উভয়ের মনোযোগের ঘাটতিজনিত ব্যাধি প্রতিরোধে সহায়তা করে।&lt;/p&gt;\n&lt;h2&gt;4. আপনি আপনার বিপাকীয় হার বাড়ান&lt;/h2&gt;\n&lt;p&gt;মেটাবলিজম বলতে বোঝায় যে হারে আপনার শরীর খাদ্যকে শক্তিতে রূপান্তর করতে সক্ষম হয়।&lt;/p&gt;\n&lt;p&gt;প্রচুর পরিমাণে মিষ্টি, ক্যাফেইনযুক্ত এবং কার্বনেটেড পানীয় পান করলে ডিহাইড্রেশন হয়, যা বিপাকীয় ব্যাধিগুলির ঝুঁকি বাড়ায় যার ফলে ওজন বৃদ্ধি, চিনির লোভ, অলসতা, জয়েন্ট এবং পেশী ব্যথা ইত্যাদি হয়।&lt;/p&gt;\n&lt;p&gt;এই পানীয়গুলিকে জল দিয়ে প্রতিস্থাপন করে, আপনি আপনার শরীরকে হাইড্রেট করতে সক্ষম হন, এইভাবে আপনার বিপাকীয় হারকে ত্বরান্বিত করে এবং দ্রুত ক্যালোরি পোড়ানোর দিকে পরিচালিত করে। এছাড়াও, জল রক্তে শর্করার মাত্রা নিয়ন্ত্রণ ও পরিচালনা করতে সাহায্য করে ক্লান্তি, অলসতা এবং চিনির লোভকে দূরে রাখে যা আরও ভাল স্বাস্থ্যের প্রচার করে।&lt;/p&gt;\n&lt;h2&gt;5. আপনি একটি উজ্জ্বল এবং স্বাস্থ্যকর ত্বকের রঙ পান&lt;/h2&gt;\n&lt;p&gt;আপনার প্রিয় কোমল পানীয়কে সাধারণ জল দিয়ে প্রতিস্থাপন করার একটি প্রধান সুবিধা হল উজ্জ্বল এবং উজ্জ্বল ত্বক। বায়ুযুক্ত পানীয়গুলি ত্বকের কোষ এবং কোলাজেন বন্ধনের ক্ষতির কারণ হিসাবে পরিচিত যার ফলে অকাল বার্ধক্য, নিস্তেজতা, শুষ্কতা, কালো দাগ, বলিরেখা এবং অন্যান্য।&lt;/p&gt;\n&lt;p&gt;এইভাবে, এই ক্ষতিকারক পানীয়গুলির প্রভাবকে বাতিল করতে এবং আপনার শরীরকে ডিটক্সিফাই করতে, আপনাকে প্রতিদিন পর্যাপ্ত জল পান করার পরামর্শ দেওয়া হয়। এটি টক্সিন বের করে দিতে সাহায্য করে এবং রক্ত ও পেশী কোষের দ্রুত উৎপাদনের সুবিধা দেয়, আপনাকে খুব অল্প সময়ের মধ্যে একটি উজ্জ্বল এবং স্বাস্থ্যকর ত্বকের রঙ প্রদান করে।&lt;/p&gt;\n&lt;h2&gt;6. আপনি আপনার পাচনতন্ত্রকে উদ্দীপিত করতে সক্ষম&lt;/h2&gt;\n&lt;p&gt;কার্বনেটেড পানীয়তে প্রাথমিকভাবে দ্রবীভূত কার্বন ডাই অক্সাইড থাকে যা বদহজম এবং পেট ফাঁপা হতে পারে। একইভাবে, কোমল পানীয় বা সোডা বেশিরভাগই অ্যাসিডিক এবং এগুলির উচ্চ মাত্রায় সেবনের ফলে পিএইচ ভারসাম্যহীনতা দেখা দিতে পারে যার ফলে ফুলে যাওয়া, পেটের আলসার, ডায়রিয়া, গ্যাস এবং পেটে ব্যথার মতো গুরুতর হজম সমস্যা দেখা দিতে পারে।&lt;/p&gt;\n&lt;p&gt;অতএব, এই সমস্যাগুলি থেকে দূরে থাকার জন্য এবং একটি স্বাস্থ্যকর এবং উন্নত পাচনতন্ত্র অর্জনের জন্য, পানীয় জলে পরিবর্তন করা অপরিহার্য। প্রতিদিন পর্যাপ্ত পরিমাণে জল খাওয়া পেটের রোগ প্রতিরোধে সাহায্য করবে এবং অন্ত্রের গতিবিধি উন্নত করবে। এছাড়াও, এটি আপনার শরীরের পিএইচ স্তরের ভারসাম্য উন্নত করতে এবং কোষ্ঠকাঠিন্য প্রতিরোধে সহায়তা করবে।&lt;/p&gt;\n&lt;h2&gt;7. জল রক্ত সঞ্চালন উন্নত&lt;/h2&gt;\n&lt;p&gt;অনেক চিনিযুক্ত পানীয় এবং সোডায় পাওয়া কৃত্রিম সুইটনারগুলি কিছু রক্তনালীকে অনিয়মিতভাবে সঞ্চালন করতে পারে যার ফলে উচ্চ রক্তচাপ, হৃদস্পন্দন বৃদ্ধি, মস্তিষ্ক এবং পাচনতন্ত্রে রক্ত প্রবাহ হ্রাস করা এবং অন্যান্য গুরুত্বপূর্ণ স্বাস্থ্য সমস্যা দেখা দিতে পারে। অঙ্গ&lt;/p&gt;\n&lt;p&gt;মানব জীবনের সবচেয়ে গুরুত্বপূর্ণ উপাদানগুলির মধ্যে একটি হিসাবে, জল শরীরের রক্ত সঞ্চালন উন্নত করতে সাহায্য করতে পারে, যার ফলে আপনার রক্তনালীগুলি কোনওভাবেই বাধাগ্রস্ত হয় না তা নিশ্চিত করে।তাই, আপনি যদি আপনার রক্ত সঞ্চালন ব্যবস্থা কার্যকরভাবে কাজ করতে চান তাহলে যত তাড়াতাড়ি সম্ভব সোডা এবং অন্যান্য চিনিযুক্ত পানীয় ত্যাগ করতে হবে এবং বিশুদ্ধ পানীয় জল দিয়ে প্রতিস্থাপন করতে হবে।&lt;/p&gt;</t>
  </si>
  <si>
    <t>&lt;h1 dir=\"rtl\" style=\"text-align: justify;\"&gt;&lt;span style=\"font-size:20pt;\"&gt;صحت کے لیے مشروبات کو پانی سے بدلنا&lt;/span&gt;&lt;/h1&gt;\n&lt;h2 dir=\"rtl\" style=\"text-align: justify;\"&gt;&lt;span style=\"font-size:16pt;\"&gt;1. آپ اپنے جسم سے ٹاکسن نکالتے ہیں۔&lt;/span&gt;&lt;/h2&gt;\n&lt;p dir=\"rtl\" style=\"text-align: justify;\"&gt;&lt;span style=\"font-size:11.5pt;\"&gt;بہت زیادہ سوڈا/سافٹ ڈرنکس پینا گردوں کو نقصان پہنچا سکتا ہے۔ چونکہ گردے جسم سے زہریلے مادوں اور فضلات کو ختم کرنے میں مدد کرتے ہیں، لہٰذا چینی کے زیادہ استعمال کی وجہ سے ان کا مذکورہ فعل انجام دینے میں ناکامی میٹابولک فضلہ کے جمع ہونے کا باعث بنتی ہے جو کہ صحت کے بہت سے سنگین مسائل کا باعث بن سکتی ہے۔&lt;/span&gt;&lt;/p&gt;\n&lt;p dir=\"rtl\" style=\"text-align: justify;\"&gt;&lt;span style=\"font-size:11.5pt;\"&gt;دوسری طرف پانی ایک قدرتی چکنا کرنے والا مادہ ہے جو گردوں کو اچھی طرح کام کرنے میں مدد کرتا ہے۔ کافی پانی پینے سے، آپ کے گردے اپنی زیادہ سے زیادہ کارکردگی کا مظاہرہ کرنے کے قابل ہوتے ہیں اور آپ کو مثانے کے ذریعے خون اور پیشاب سے زہریلے مادوں کو باہر نکالنے میں مدد دیتے ہیں، اس طرح آپ کو اپنے جسم اور نظام کو اندر سے صاف رکھنے میں مدد ملتی ہے۔&lt;/span&gt;&lt;/p&gt;\n&lt;h2 dir=\"rtl\" style=\"text-align: justify;\"&gt;&lt;span style=\"font-size:16pt;\"&gt;2. آپ اپنے پٹھوں کی برداشت اور لچک کو بہتر بناتے ہیں۔&lt;/span&gt;&lt;/h2&gt;\n&lt;p dir=\"rtl\" style=\"text-align: justify;\"&gt;&lt;span style=\"font-size:11.5pt;\"&gt;جب ہڈیوں کی تعمیر اور دیکھ بھال کی بات آتی ہے تو، کیلشیم ان اہم معدنیات میں سے ایک ہے جس کی ضرورت ہوتی ہے۔ بڑی مقدار میں کاربونیٹیڈ مشروبات (مشروبات جن میں تحلیل شدہ کاربن ڈائی آکسائیڈ ہوتی ہے) کا استعمال کیلشیم کے جذب میں مداخلت کر سکتا ہے، جس کے نتیجے میں ہڈیاں اور پٹھے کمزور ہوتے ہیں۔ اس طرح، اس سے بچنے کے لیے، یہ ضروری ہے کہ آپ سافٹ ڈرنکس اور انرجی ڈرنکس کو سختی سے کم کریں جن میں کاربونیشن ہوتا ہے اور ان کو پانی سے بدل دیں۔&lt;/span&gt;&lt;/p&gt;\n&lt;p dir=\"rtl\" style=\"text-align: justify;\"&gt;&lt;span style=\"font-size:11.5pt;\"&gt;ہمارے جسموں میں پانی کی اہمیت پر زیادہ زور نہیں دیا جا سکتا۔ بہت سے لوگ اس حقیقت سے واقف نہیں ہوں گے کہ پانی ہمارے پٹھوں کی ساخت کا ایک بڑا حصہ ہے۔ پانی ضروری معدنیات کو جذب اور برقرار رکھنے میں مدد کرتا ہے، جس کے نتیجے میں، ہمیں صحت مند اور مضبوط ہڈیوں کو برقرار رکھنے میں مدد ملتی ہے۔ اس طرح، اپنے آپ کو اچھی طرح سے ہائیڈریٹ رکھ کر، آپ نہ صرف اپنے پٹھوں کی برداشت کو بہتر بنانے کے قابل ہوتے ہیں بلکہ آپ اپنی لچک کو بھی بہتر بنانے کے قابل ہوتے ہیں، جس سے آپ کو اپنے تمام کاموں میں اعلیٰ کارکردگی حاصل کرنے میں مدد ملے گی۔&lt;/span&gt;&lt;/p&gt;\n&lt;h2 dir=\"rtl\" style=\"text-align: justify;\"&gt;&lt;span style=\"font-size:16pt;\"&gt;3. آپ کی توجہ مرکوز کرنے اور توجہ مرکوز کرنے کی صلاحیت تیز تر ہو جاتی ہے۔&lt;/span&gt;&lt;/h2&gt;\n&lt;p dir=\"rtl\" style=\"text-align: justify;\"&gt;&lt;span style=\"font-size:11.5pt;\"&gt;آپ کی جسمانی صحت کو متاثر کرنے کے علاوہ، میٹھے فیزی ڈرنکس یا کاربونیٹیڈ مشروبات آپ کی دماغی صحت کو بھی نقصان پہنچا سکتے ہیں۔ ان مشروبات کا زیادہ استعمال پانی کی کمی کا باعث بن سکتا ہے اور دماغ کے بعض کیمیکلز میں عدم توازن پیدا کر سکتا ہے، جس کے نتیجے میں ڈپریشن، کمزور یادداشت، دماغی تھکاوٹ، اور ذہنی وضاحت کی کمی جیسے مسائل پیدا ہوتے ہیں۔&lt;/span&gt;&lt;/p&gt;\n&lt;p dir=\"rtl\" style=\"text-align: justify;\"&gt;&lt;span style=\"font-size:11.5pt;\"&gt;پانی میں تبدیل ہونے سے، آپ ان مشروبات کے مضر اثرات کا مؤثر طریقے سے مقابلہ کر سکتے ہیں۔ اس کے علاوہ، یہ یقینی بنا کر کہ آپ کا جسم اچھی طرح سے ہائیڈریٹ ہے، آپ اس بات کو یقینی بنا رہے ہیں کہ آپ کا دماغ، جو کہ 80% پانی سے بنا ہے، آکسیجن کی مطلوبہ مقدار تک رسائی حاصل کرنے کے قابل ہے جو اسے زیادہ سے زیادہ کام کرنے کے لیے درکار ہے۔ سطح&lt;/span&gt;&lt;/p&gt;\n&lt;p dir=\"rtl\" style=\"text-align: justify;\"&gt;&lt;span style=\"font-size:11.5pt;\"&gt;پانی بہتر توجہ مرکوز کرنے کی آپ کی صلاحیت کو بڑھانے میں مدد کرتا ہے۔ یہ حراستی اور یادداشت کی طاقت کو بڑھانے میں بھی مدد کرتا ہے۔ مزید برآں، یہ دن کی تھکاوٹ کو کم کرتا ہے اور بچوں اور بڑوں دونوں میں توجہ کی کمی کے عوارض کو روکنے میں مدد کرتا ہے۔&lt;/span&gt;&lt;/p&gt;\n&lt;h2 dir=\"rtl\" style=\"text-align: justify;\"&gt;&lt;span style=\"font-size:16pt;\"&gt;4. آپ اپنے میٹابولک ریٹ کو بڑھاتے ہیں۔&lt;/span&gt;&lt;/h2&gt;\n&lt;p dir=\"rtl\" style=\"text-align: justify;\"&gt;&lt;span style=\"font-size:11.5pt;\"&gt;میٹابولزم سے مراد وہ شرح ہے جس پر آپ کا جسم خوراک کو توانائی میں تبدیل کرنے کے قابل ہے۔&lt;/span&gt;&lt;/p&gt;\n&lt;p dir=\"rtl\" style=\"text-align: justify;\"&gt;&lt;span style=\"font-size:11.5pt;\"&gt;زیادہ مقدار میں میٹھے، کیفین والے اور کاربونیٹیڈ مشروبات پینے سے پانی کی کمی ہوتی ہے، جس سے میٹابولک امراض کا خطرہ بڑھ جاتا ہے جس کے نتیجے میں وزن بڑھنا، شوگر کی خواہش، سستی، جوڑوں اور پٹھوں میں درد وغیرہ ہوتے ہیں۔&lt;/span&gt;&lt;/p&gt;\n&lt;p dir=\"rtl\" style=\"text-align: justify;\"&gt;&lt;span style=\"font-size:11.5pt;\"&gt;ان مشروبات کو پانی سے بدل کر، آپ اپنے جسم کو ہائیڈریٹ کرنے کے قابل ہوتے ہیں، اس طرح آپ کی میٹابولک ریٹ تیز ہوتی ہے، اور کیلوریز کو تیزی سے جلانا پڑتا ہے۔ اس کے علاوہ، پانی تھکاوٹ، سستی، اور شوگر کی خواہش کو دور رکھنے کے لیے خون میں شکر کی سطح کو منظم اور منظم کرنے میں مدد کرتا ہے جو اچھی صحت کو مزید فروغ دیتا ہے۔&lt;/span&gt;&lt;/p&gt;\n&lt;h2 dir=\"rtl\" style=\"text-align: justify;\"&gt;&lt;span style=\"font-size:16pt;\"&gt;5. آپ کو ایک چمکدار اور صحت مند جلد کا رنگ ملتا ہے۔&lt;/span&gt;&lt;/h2&gt;\n&lt;p dir=\"rtl\" style=\"text-align: justify;\"&gt;&lt;span style=\"font-size:11.5pt;\"&gt;اپنے پسندیدہ سافٹ ڈرنکس کو سادہ پانی سے تبدیل کرنے کا ایک بڑا فائدہ چمکدار اور چمکدار جلد ہے۔ ایریٹڈ ڈرنکس جلد کے خلیوں اور کولیجن بانڈز کو نقصان پہنچانے کے لیے جانا جاتا ہے جس کے نتیجے میں قبل از وقت بڑھاپے، پھیکا پن، خشکی، سیاہ دھبے، جھریاں اور دیگر ہوتے ہیں۔&lt;/span&gt;&lt;/p&gt;\n&lt;p dir=\"rtl\" style=\"text-align: justify;\"&gt;&lt;span style=\"font-size:11.5pt;\"&gt;اس طرح، ان نقصان دہ مشروبات کے اثرات کو ختم کرنے اور اپنے جسم کو زہر آلود کرنے کے لیے، یہ مشورہ دیا جاتا ہے کہ آپ روزانہ کی بنیاد پر کافی پانی پییں۔ اس سے زہریلے مادوں کو باہر نکالنے میں مدد ملتی ہے اور خون اور پٹھوں کے خلیوں کی تیزی سے پیداوار میں مدد ملتی ہے، جس سے آپ کو بہت کم وقت میں جلد کی چمکدار اور صحت مند رنگت ملتی ہے۔&lt;/span&gt;&lt;/p&gt;\n&lt;h2 dir=\"rtl\" style=\"text-align: justify;\"&gt;&lt;span style=\"font-size:16pt;\"&gt;6. آپ اپنے نظام انہضام کو متحرک کرنے کے قابل ہیں۔&lt;/span&gt;&lt;/h2&gt;\n&lt;p dir=\"rtl\" style=\"text-align: justify;\"&gt;&lt;span style=\"font-size:11.5pt;\"&gt;کاربونیٹیڈ مشروبات بنیادی طور پر تحلیل شدہ کاربن ڈائی آکسائیڈ پر مشتمل ہوتے ہیں جو بدہضمی اور پیٹ پھولنے کا سبب بن سکتے ہیں۔ اسی طرح، سافٹ ڈرنکس یا سوڈا زیادہ تر تیزابیت والے ہوتے ہیں اور ان کا زیادہ استعمال پی ایچ میں عدم توازن کا باعث بنتا ہے جس کے نتیجے میں ہاضمے کے سنگین مسائل جیسے اپھارہ، معدے کے السر، اسہال، گیس اور پیٹ میں درد ہو سکتا ہے۔&lt;/span&gt;&lt;/p&gt;\n&lt;p dir=\"rtl\" style=\"text-align: justify;\"&gt;&lt;span style=\"font-size:11.5pt;\"&gt;لہذا، ان مسائل سے بچنے اور صحت مند اور بہتر نظام انہضام کے حصول کے لیے، پینے کے پانی کو تبدیل کرنا ضروری ہے۔ روزانہ کی بنیاد پر پانی کا مناسب استعمال پیٹ کے امراض کو روکنے میں مدد کرے گا اور آنتوں کی حرکت کو بہتر بنائے گا۔ اس کے علاوہ، یہ آپ کے جسم میں پی ایچ لیول کے توازن کو بہتر بنانے اور قبض کو روکنے میں مدد فراہم کرے گا۔&lt;/span&gt;&lt;/p&gt;\n&lt;h2 dir=\"rtl\" style=\"text-align: justify;\"&gt;&lt;span style=\"font-size:16pt;\"&gt;7. پانی خون کی گردش کو بہتر بناتا ہے۔&lt;/span&gt;&lt;/h2&gt;\n&lt;p dir=\"rtl\" style=\"text-align: justify;\"&gt;&lt;span style=\"font-size:11.5pt;\"&gt;بہت سے میٹھے مشروبات اور سوڈا میں پائے جانے والے مصنوعی مٹھاس خون کی کچھ شریانوں کو بے قاعدگی سے انجام دینے کا سبب بن سکتے ہیں جس سے صحت کے مسائل جیسے کہ ہائی بلڈ پریشر، دل کی دھڑکن میں اضافہ، دماغ اور نظام ہضم میں خون کے بہاؤ کو کم کرنا، اور دیگر اہم اعضاء&lt;/span&gt;&lt;/p&gt;\n&lt;p dir=\"rtl\" style=\"text-align: justify;\"&gt;&lt;span style=\"font-size:11.5pt;\"&gt;انسانی زندگی کے سب سے اہم عناصر میں سے ایک کے طور پر، پانی جسم میں خون کی گردش کو بہتر بنانے میں مدد کر سکتا ہے، اس طرح اس بات کو یقینی بناتا ہے کہ آپ کی خون کی شریانوں میں کسی بھی طرح کی رکاوٹ نہیں ہے۔ اس لیے، اگر آپ چاہتے ہیں کہ آپ کا دوران خون کا نظام مؤثر طریقے سے کام کرے تو آپ کو جلد از جلد سوڈاس اور دیگر شکر والے مشروبات کو چھوڑنا چاہیے اور ان کی جگہ پینے کے صاف پانی سے لینا چاہیے۔&lt;/span&gt;&lt;/p&gt;</t>
  </si>
  <si>
    <t>&lt;h1&gt;Getr&amp;auml;nke durch Wasser f&amp;uuml;r die Gesundheit ersetzen&lt;/h1&gt;\n&lt;h2&gt;1. Sie sp&amp;uuml;len Giftstoffe aus Ihrem K&amp;ouml;rper&lt;/h2&gt;\n&lt;p&gt;Zu viel Limonade/Erfrischungsgetr&amp;auml;nke k&amp;ouml;nnen zu Nierensch&amp;auml;den f&amp;uuml;hren. Da die Nieren dabei helfen, Giftstoffe und Abfallstoffe aus dem K&amp;ouml;rper auszuscheiden, kann ihre Unf&amp;auml;higkeit, diese Funktion aufgrund eines hohen Zuckerkonsums zu erf&amp;uuml;llen, zur Ansammlung von Stoffwechselabf&amp;auml;llen f&amp;uuml;hren, die viele ernsthafte Gesundheitsprobleme verursachen k&amp;ouml;nnen.&lt;/p&gt;\n&lt;p&gt;Wasser hingegen ist ein nat&amp;uuml;rliches Schmiermittel, das die Nierenfunktion unterst&amp;uuml;tzt. Wenn Sie ausreichend Wasser trinken, sind Ihre Nieren in der Lage, ihre maximale Leistung zu erbringen, indem sie Ihnen helfen, Giftstoffe aus dem Blut und Urin &amp;uuml;ber die Blase auszusp&amp;uuml;len und so Ihren K&amp;ouml;rper und Ihr System von innen heraus sauber zu halten.&lt;/p&gt;\n&lt;h2&gt;2. Sie verbessern die Ausdauer und Flexibilit&amp;auml;t Ihrer Muskeln&lt;/h2&gt;\n&lt;p&gt;Wenn es um den Aufbau und Erhalt der Knochen geht, ist Kalzium einer der wichtigen Mineralstoffe, die ben&amp;ouml;tigt werden. Der Konsum gro&amp;szlig;er Mengen kohlens&amp;auml;urehaltiger Getr&amp;auml;nke (Getr&amp;auml;nke, die gel&amp;ouml;stes Kohlendioxid enthalten) kann die Kalziumaufnahme beeintr&amp;auml;chtigen und zu schwachen Knochen und Muskeln f&amp;uuml;hren. Um dies zu verhindern, ist es daher unerl&amp;auml;sslich, den Verzehr von kohlens&amp;auml;urehaltigen Erfrischungsgetr&amp;auml;nken und Energy-Drinks stark zu reduzieren und diese durch Wasser zu ersetzen.&lt;/p&gt;\n&lt;p&gt;Die Bedeutung von Wasser in unserem K&amp;ouml;rper kann nicht genug betont werden. Nicht vielen ist vielleicht bewusst, dass Wasser einen gro&amp;szlig;en Teil unserer Muskelzusammensetzung ausmacht. Wasser tr&amp;auml;gt dazu bei, essentielle Mineralien aufzunehmen und zu speichern, was uns wiederum dabei hilft, gesunde und starke Knochen zu erhalten. Wenn Sie also ausreichend Fl&amp;uuml;ssigkeit zu sich nehmen, verbessern Sie nicht nur Ihre Muskelausdauer, sondern auch Ihre Flexibilit&amp;auml;t, was Ihnen dabei hilft, bei allem, was Sie tun, H&amp;ouml;chstleistungen zu erbringen.&lt;/p&gt;\n&lt;h2&gt;3. Ihre Konzentrations- und Konzentrationsf&amp;auml;higkeit wird verbessert&lt;/h2&gt;\n&lt;p&gt;Zuckerhaltige Limonaden oder kohlens&amp;auml;urehaltige Getr&amp;auml;nke k&amp;ouml;nnen nicht nur Ihre k&amp;ouml;rperliche Gesundheit beeintr&amp;auml;chtigen, sondern auch Ihre geistige Gesundheit beeintr&amp;auml;chtigen. Ein &amp;uuml;berm&amp;auml;&amp;szlig;iger Konsum dieser Getr&amp;auml;nke kann zu Dehydrierung f&amp;uuml;hren und ein Ungleichgewicht bestimmter Gehirnchemikalien ausl&amp;ouml;sen, was zu Problemen wie Depressionen, schlechtem Ged&amp;auml;chtnis, Gehirnerm&amp;uuml;dung und mangelnder geistiger Klarheit f&amp;uuml;hren kann.&lt;/p&gt;\n&lt;p&gt;Durch den Umstieg auf Wasser k&amp;ouml;nnen Sie die sch&amp;auml;dlichen Auswirkungen dieser Getr&amp;auml;nke wirksam bek&amp;auml;mpfen. Indem Sie sicherstellen, dass Ihr K&amp;ouml;rper gut hydriert ist, stellen Sie au&amp;szlig;erdem sicher, dass Ihr Gehirn, das zu 80 % aus Wasser besteht, auf die erforderliche Menge an Sauerstoff zugreifen kann, die es f&amp;uuml;r eine optimale Funktion ben&amp;ouml;tigt Ebene.&lt;/p&gt;\n&lt;p&gt;Wasser tr&amp;auml;gt dazu bei, dass Sie sich besser konzentrieren k&amp;ouml;nnen. Es hilft auch, die Konzentration und das Ged&amp;auml;chtnis zu steigern. Dar&amp;uuml;ber hinaus reduziert es die Tagesm&amp;uuml;digkeit und hilft, Aufmerksamkeitsdefizitst&amp;ouml;rungen sowohl bei Kindern als auch bei Erwachsenen vorzubeugen.&lt;/p&gt;\n&lt;h2&gt;4. Sie steigern Ihren Stoffwechsel&lt;/h2&gt;\n&lt;p&gt;Unter Stoffwechsel versteht man die Geschwindigkeit, mit der Ihr K&amp;ouml;rper Nahrung in Energie umwandeln kann.&lt;/p&gt;\n&lt;p&gt;Der Konsum gro&amp;szlig;er Mengen ges&amp;uuml;&amp;szlig;ter, koffeinhaltiger und kohlens&amp;auml;urehaltiger Getr&amp;auml;nke f&amp;uuml;hrt zu Dehydrierung, was das Risiko von Stoffwechselst&amp;ouml;rungen erh&amp;ouml;ht, die zu Gewichtszunahme, Hei&amp;szlig;hunger auf Zucker, Lethargie, Gelenk- und Muskelschmerzen usw. f&amp;uuml;hren.&lt;/p&gt;\n&lt;p&gt;Indem Sie diese Getr&amp;auml;nke durch Wasser ersetzen, k&amp;ouml;nnen Sie Ihren K&amp;ouml;rper mit Feuchtigkeit versorgen, was Ihren Stoffwechsel beschleunigt und zu einer schnelleren Kalorienverbrennung f&amp;uuml;hrt. Dar&amp;uuml;ber hinaus hilft Wasser dabei, den Blutzuckerspiegel zu regulieren und zu kontrollieren, wodurch M&amp;uuml;digkeit, Lethargie und Hei&amp;szlig;hunger auf Zucker in Schach gehalten werden, was die Gesundheit zus&amp;auml;tzlich f&amp;ouml;rdert.&lt;/p&gt;\n&lt;h2&gt;5. Sie erhalten einen strahlenden und ges&amp;uuml;nderen Teint&lt;/h2&gt;\n&lt;p&gt;Einer der gr&amp;ouml;&amp;szlig;ten Vorteile, wenn Sie Ihre Lieblings-Erfrischungsgetr&amp;auml;nke durch klares Wasser ersetzen, ist eine strahlende Haut. Es ist bekannt, dass kohlens&amp;auml;urehaltige Getr&amp;auml;nke Sch&amp;auml;den an Hautzellen und Kollagenbindungen verursachen, was zu vorzeitiger Hautalterung, Mattheit, Trockenheit, dunklen Flecken, Falten und anderem f&amp;uuml;hrt.&lt;/p&gt;\n&lt;p&gt;Um die Wirkung dieser sch&amp;auml;dlichen Getr&amp;auml;nke zu neutralisieren und den K&amp;ouml;rper zu entgiften, ist es daher ratsam, t&amp;auml;glich ausreichend Wasser zu trinken. Dies hilft, Giftstoffe auszusp&amp;uuml;len und erm&amp;ouml;glicht eine schnellere Produktion von Blut und Muskelzellen, sodass Sie in k&amp;uuml;rzester Zeit einen strahlenden und ges&amp;uuml;nderen Teint erhalten.&lt;/p&gt;\n&lt;h2&gt;6. Sie k&amp;ouml;nnen Ihr Verdauungssystem stimulieren&lt;/h2&gt;\n&lt;p&gt;Kohlens&amp;auml;urehaltige Getr&amp;auml;nke bestehen haupts&amp;auml;chlich aus gel&amp;ouml;stem Kohlendioxid, das zu Verdauungsbeschwerden und Bl&amp;auml;hungen f&amp;uuml;hren kann. Ebenso sind Erfrischungsgetr&amp;auml;nke oder Limonaden meist s&amp;auml;urehaltig und ein hoher Konsum kann zu einem Ungleichgewicht des pH-Werts f&amp;uuml;hren, was zu einer Reihe schwerwiegender Verdauungsprobleme wie Bl&amp;auml;hungen, Magengeschw&amp;uuml;ren, Durchfall, Bl&amp;auml;hungen und Magenschmerzen f&amp;uuml;hren kann.&lt;/p&gt;\n&lt;p&gt;Um diese Probleme zu vermeiden und ein gesundes und verbessertes Verdauungssystem zu erreichen, ist daher die Umstellung auf Trinkwasser unerl&amp;auml;sslich. Eine ausreichende t&amp;auml;gliche Wasseraufnahme beugt Magenbeschwerden vor und verbessert den Stuhlgang. Dar&amp;uuml;ber hinaus tr&amp;auml;gt es dazu bei, das pH-Gleichgewicht in Ihrem K&amp;ouml;rper zu verbessern und Verstopfung vorzubeugen.&lt;/p&gt;\n&lt;h2&gt;7. Wasser verbessert die Durchblutung&lt;/h2&gt;\n&lt;p&gt;K&amp;uuml;nstliche S&amp;uuml;&amp;szlig;stoffe, die in vielen zuckerhaltigen Getr&amp;auml;nken und Limonaden enthalten sind, k&amp;ouml;nnen dazu f&amp;uuml;hren, dass einige Blutgef&amp;auml;&amp;szlig;e unregelm&amp;auml;&amp;szlig;ig funktionieren, was zu einer Reihe gesundheitlicher Probleme wie Bluthochdruck, erh&amp;ouml;hter Herzfrequenz, verminderter Durchblutung des Gehirns und des Verdauungssystems und anderen lebenswichtigen Problemen f&amp;uuml;hrt Organe.&lt;/p&gt;\n&lt;p&gt;Als eines der wichtigsten Elemente des menschlichen Lebens kann Wasser dazu beitragen, die Blutzirkulation im K&amp;ouml;rper zu verbessern und so sicherzustellen, dass Ihre Blutgef&amp;auml;&amp;szlig;e in keiner Weise behindert werden. Wenn Sie also m&amp;ouml;chten, dass Ihr Blutkreislaufsystem effizient funktioniert, m&amp;uuml;ssen Sie so schnell wie m&amp;ouml;glich auf Limonaden und andere zuckerhaltige Getr&amp;auml;nke verzichten und diese durch reines Trinkwasser ersetzen.&lt;/p&gt;</t>
  </si>
  <si>
    <t>&lt;h1&gt;健康のために飲み物を水に置き換える&lt;/h1&gt;\n&lt;h2&gt;1. 体から毒素を排出する&lt;/h2&gt;\n&lt;p&gt;ソーダ/ソフトドリンクを飲みすぎると、腎臓に損傷を与える可能性があります。腎臓は体から毒素や老廃物を除去するのに役立っているため、糖分の過剰摂取により腎臓の機能が果たせなくなると、代謝老廃物の蓄積につながり、多くの深刻な健康上の問題を引き起こす可能性があります。&lt;/p&gt;\n&lt;p&gt;一方、水は腎臓の機能を助ける天然の潤滑剤です。 十分な水を飲むことで、腎臓の機能が最大限に発揮され、血液や尿から膀胱を通して毒素を洗い流すことができ、体とシステムを内側から外側まできれいに保つことができます。&lt;/p&gt;\n&lt;h2&gt;2. 筋肉の持久力と柔軟性が向上します&lt;/h2&gt;\n&lt;p&gt;骨の形成と維持に関しては、カルシウムは必要とされる重要なミネラルの 1 つです。 炭酸飲料（二酸化炭素が溶けている飲み物）を大量に摂取すると、カルシウムの吸収が妨げられ、骨や筋肉が弱くなる可能性があります。 したがって、これを防ぐためには、炭酸を含む清涼飲料水や栄養ドリンクを大幅に減らし、それらを水に置き換えることが不可欠です。&lt;/p&gt;\n&lt;p&gt;私たちの体内における水の重要性は、どれだけ強調してもしすぎることはありません。 私たちの筋肉構成の大部分を水が構成しているという事実を知っている人はあまりいないかもしれません。 水は必須ミネラルの吸収と保持を助け、その結果、健康で強い骨を維持するのに役立ちます。 そのため、水分を十分に補給することで、筋持久力が向上するだけでなく、柔軟性も向上し、あらゆる動作で最高のパフォーマンスを達成することができます。&lt;/p&gt;\n&lt;h2&gt;3. 集中力と集中力がより鋭くなる&lt;/h2&gt;\n&lt;p&gt;身体の健康に影響を与えるだけでなく、甘い炭酸飲料や炭酸飲料は精神的な健康にも害を及ぼす可能性があります。 これらの飲料の過剰摂取は脱水症状を引き起こす可能性があり、特定の脳内化学物質の不均衡を引き起こし、うつ病、記憶力の低下、脳疲労、精神的明晰さの欠如などの問題を引き起こす可能性があります。&lt;/p&gt;\n&lt;p&gt;水に切り替えることで、これらの飲み物の悪影響と効果的に戦うことができます。 また、体に十分な水分を補給することで、80% が水分で構成される脳が最適な状態で機能するために必要な量の酸素を確実に供給できるようになります。 レベル。&lt;/p&gt;\n&lt;p&gt;水は集中力を高めるのに役立ちます。 集中力や記憶力の向上にも役立ちます。 さらに、日中の疲労を軽減し、子供と大人の両方の注意欠陥障害の予防にも役立ちます。&lt;/p&gt;\n&lt;h2&gt;4. 代謝率を高める&lt;/h2&gt;\n&lt;p&gt;代謝とは、体が食物をエネルギーに変換できる速度を指します。&lt;/p&gt;\n&lt;p&gt;甘い飲み物、カフェイン入りの飲み物、炭酸飲料を大量に飲むと脱水症状を引き起こし、体重増加、砂糖への渇望、嗜眠、関節痛、筋肉痛などを引き起こす代謝異常のリスクが高まります。&lt;/p&gt;\n&lt;p&gt;これらの飲み物を水に置き換えることで、体に水分を補給することができ、代謝率が上がり、カロリーのより速い燃焼につながります。 さらに、水は血糖値の調節と管理に役立ち、疲労、無気力、砂糖への渇望を抑え、さらに健康を促進します。&lt;/p&gt;\n&lt;h2&gt;5. 輝くような健康的な肌を手に入れましょう&lt;/h2&gt;\n&lt;p&gt;お気に入りのソフトドリンクを普通の水に置き換えることの大きな利点の 1 つは、肌が明るく輝くようになります。 空気を含んだ飲み物は、皮膚細胞やコラーゲン結合に損傷を与え、早期老化、くすみ、乾燥、シミ、シワなどを引き起こすことが知られています。&lt;/p&gt;\n&lt;p&gt;したがって、これらの有害な飲み物の影響を無効にし、体を解毒するために、毎日十分な量の水を飲むことをお勧めします。 これにより毒素が排出され、血液や筋肉細胞の生成が促進され、非常に短期間で輝くような健康的な肌が得られます。&lt;/p&gt;\n&lt;h2&gt;6. 消化器系を刺激できる&lt;/h2&gt;\n&lt;p&gt;炭酸飲料は主に溶解した二酸化炭素で構成されており、消化不良や鼓腸を引き起こす可能性があります。 同様に、ソフトドリンクやソーダはほとんどが酸性であり、大量に摂取すると pH バランスが崩れ、膨満感、胃潰瘍、下痢、ガス、腹痛などの深刻な消化上の問題を引き起こす可能性があります。&lt;/p&gt;\n&lt;p&gt;したがって、これらの問題を回避し、健康で改善された消化器系を実現するには、飲料水に切り替えることが不可欠です。 日常的に水分を十分に摂取することで、胃腸障害を予防し、便通を良くすることができます。 さらに、体内の pH レベルのバランスを改善し、便秘の予防にも役立ちます。&lt;/p&gt;\n&lt;h2&gt;7. 水は血液循環を改善します&lt;/h2&gt;\n&lt;p&gt;多くの甘い飲み物や炭酸飲料に含まれる人工甘味料は、一部の血管の機能を不規則にし、高血圧、心拍数の上昇、脳や消化器系への血流の減少、その他の重要な機能などのさまざまな健康上の問題を引き起こす可能性があります。 臓器。&lt;/p&gt;\n&lt;p&gt;人間の生活にとって最も重要な要素の 1 つである水は、体内の血液循環を改善し、血管がいかなる形でも妨げられないようにします。したがって、血液循環システムを効率的に機能させたい場合は、できるだけ早くソーダやその他の甘い飲み物をやめて、純粋な飲料水に置き換える必要があります。&lt;/p&gt;</t>
  </si>
  <si>
    <t>&lt;h1&gt;आरोग्यासाठी पाण्याने पेये बदलणे&lt;/h1&gt;\n&lt;h2&gt;1. तुम्ही तुमच्या शरीरातून विषारी पदार्थ बाहेर काढता&lt;/h2&gt;\n&lt;p&gt;जास्त सोडा/सॉफ्ट ड्रिंक प्यायल्याने किडनी खराब होऊ शकते. मूत्रपिंड शरीरातील विषारी पदार्थ आणि कचरा काढून टाकण्यास मदत करत असल्याने, जास्त साखरेच्या वापरामुळे ते कार्य करण्यास असमर्थतेमुळे चयापचय कचरा जमा होऊ शकतो ज्यामुळे बर्याच गंभीर आरोग्य समस्या उद्भवू शकतात.&lt;/p&gt;\n&lt;p&gt;दुसरीकडे, पाणी हे एक नैसर्गिक स्नेहक आहे जे मूत्रपिंडांना चांगले कार्य करण्यास मदत करते. पुरेसे पाणी प्यायल्याने, तुमची मूत्रपिंडे त्यांच्या जास्तीत जास्त कार्यप्रदर्शन करण्यास सक्षम असतात ज्यामुळे तुम्हाला रक्त आणि मूत्रामधून विषारी पदार्थ मूत्राशयातून बाहेर काढण्यात मदत होते, अशा प्रकारे तुमचे शरीर आणि प्रणाली आतून स्वच्छ ठेवण्यास मदत होते.&lt;/p&gt;\n&lt;h2&gt;2. तुम्ही तुमच्या स्नायूंची सहनशक्ती आणि लवचिकता सुधारता&lt;/h2&gt;\n&lt;p&gt;जेव्हा हाडे बनवण्याचा आणि राखण्यासाठी येतो तेव्हा कॅल्शियम हे आवश्यक असलेल्या महत्त्वपूर्ण खनिजांपैकी एक आहे. मोठ्या प्रमाणात कार्बोनेटेड पेये (विरघळलेले कार्बन डायऑक्साइड असलेले पेय) सेवन केल्याने कॅल्शियम शोषणात व्यत्यय येऊ शकतो, परिणामी हाडे आणि स्नायू कमकुवत होतात. अशाप्रकारे, हे टाळण्यासाठी, तुम्ही कार्बोनेशन असलेल्या शीतपेये आणि ऊर्जा पेयांवर कठोरपणे कपात करणे आणि ते पाण्याने बदलणे आवश्यक आहे.&lt;/p&gt;\n&lt;p&gt;आपल्या शरीरातील पाण्याचे महत्त्व जास्त सांगता येणार नाही. आपल्या स्नायूंच्या रचनेत पाण्याचा एक मोठा भाग असतो हे अनेकांना माहीत नसेल. पाणी आवश्यक खनिजे शोषून घेण्यास आणि टिकवून ठेवण्यास मदत करते, ज्यामुळे आपल्याला निरोगी आणि मजबूत हाडे राखण्यास मदत होते. अशा प्रकारे, स्वतःला हायड्रेटेड ठेवून, तुम्ही केवळ तुमची स्नायूंची सहनशक्ती सुधारण्यास सक्षम नाही तर तुम्ही तुमची लवचिकता देखील सुधारण्यास सक्षम आहात, जे तुम्हाला तुम्ही करत असलेल्या सर्व गोष्टींमध्ये सर्वोच्च कामगिरी प्राप्त करण्यात मदत करेल.&lt;/p&gt;\n&lt;h2&gt;3. तुमची लक्ष केंद्रित करण्याची आणि लक्ष केंद्रित करण्याची क्षमता अधिक तीव्र होते&lt;/h2&gt;\n&lt;p&gt;तुमच्या शारीरिक आरोग्यावर परिणाम करण्यासोबतच, साखरयुक्त फिजी ड्रिंक्स किंवा कार्बोनेटेड पेये तुमच्या मानसिक आरोग्यालाही हानी पोहोचवू शकतात. या शीतपेयांच्या अतिसेवनामुळे निर्जलीकरण होऊ शकते आणि मेंदूच्या विशिष्ट रसायनांमध्ये असंतुलन निर्माण होऊ शकते, परिणामी उदासीनता, खराब स्मरणशक्ती, मेंदूचा थकवा आणि मानसिक स्पष्टता नसणे यासारख्या समस्या उद्भवू शकतात.&lt;/p&gt;\n&lt;p&gt;पाण्यावर स्विच करून, तुम्ही या पेयांच्या दुष्परिणामांचा प्रभावीपणे सामना करू शकता. तसेच, तुमचे शरीर चांगले हायड्रेटेड आहे याची खात्री करून तुम्ही हे सुनिश्चित करत आहात की तुमचा मेंदू, जो 80% पाण्याने बनलेला आहे, तो चांगल्या प्रकारे कार्य करण्यासाठी आवश्यक असलेल्या ऑक्सिजनमध्ये प्रवेश करण्यास सक्षम आहे. पातळी&lt;/p&gt;\n&lt;p&gt;पाणी अधिक चांगले लक्ष केंद्रित करण्याची तुमची क्षमता वाढवण्यास मदत करते. हे एकाग्रता आणि स्मरणशक्ती वाढविण्यास मदत करते. याव्यतिरिक्त, ते दिवसाचा थकवा कमी करते आणि मुले आणि प्रौढ दोघांमध्येही लक्ष कमी होण्याचे विकार टाळण्यास मदत करते.&lt;/p&gt;\n&lt;h2&gt;4. तुम्ही तुमचा मेटाबॉलिक रेट वाढवता&lt;/h2&gt;\n&lt;p&gt;चयापचय म्हणजे ज्या दराने तुमचे शरीर अन्नाचे ऊर्जेत रूपांतर करण्यास सक्षम आहे.&lt;/p&gt;\n&lt;p&gt;मोठ्या प्रमाणात गोड, कॅफिनयुक्त आणि कार्बोनेटेड पेये प्यायल्याने निर्जलीकरण होते, ज्यामुळे चयापचय विकारांचा धोका वाढतो ज्यामुळे वजन वाढणे, साखरेची लालसा, सुस्ती, सांधे आणि स्नायू दुखणे इ.&lt;/p&gt;\n&lt;p&gt;ही पेये पाण्याने बदलून, तुम्ही तुमचे शरीर हायड्रेट करू शकता, त्यामुळे तुमचा चयापचय गती वाढेल आणि कॅलरी जलद बर्न होईल. शिवाय, पाणी रक्तातील साखरेची पातळी नियंत्रित आणि व्यवस्थापित करण्यात मदत करते ज्यामुळे थकवा, आळस आणि साखरेची लालसा दूर होते ज्यामुळे आरोग्य चांगले राहते.&lt;/p&gt;\n&lt;h2&gt;5. तुम्हाला एक चमकदार आणि निरोगी त्वचा रंग मिळेल&lt;/h2&gt;\n&lt;p&gt;तुमचे आवडते शीतपेय साध्या पाण्याने बदलण्याचा एक प्रमुख फायदा म्हणजे चमकदार आणि तेजस्वी त्वचा. एरेटेड ड्रिंक्स त्वचेच्या पेशी आणि कोलेजन बॉन्ड्सना नुकसान करतात म्हणून ओळखले जातात परिणामी अकाली वृद्धत्व, निस्तेजपणा, कोरडेपणा, काळे डाग, सुरकुत्या आणि इतर.&lt;/p&gt;\n&lt;p&gt;अशा प्रकारे, या हानिकारक पेयांचे परिणाम कमी करण्यासाठी आणि आपल्या शरीराला डिटॉक्स करण्यासाठी, आपण दररोज पुरेसे पाणी पिण्याचा सल्ला दिला जातो. हे विषारी द्रव्ये बाहेर काढण्यास मदत करते आणि रक्त आणि स्नायू पेशींचे जलद उत्पादन सुलभ करते, ज्यामुळे तुम्हाला अतिशय कमी वेळात चमकदार आणि निरोगी त्वचेचा रंग मिळतो.&lt;/p&gt;\n&lt;h2&gt;6. तुम्ही तुमची पाचक प्रणाली उत्तेजित करण्यास सक्षम आहात&lt;/h2&gt;\n&lt;p&gt;कार्बोनेटेड पेयांमध्ये प्रामुख्याने विरघळलेला कार्बन डायऑक्साइड असतो ज्यामुळे अपचन आणि पोट फुगणे होऊ शकते. त्याचप्रमाणे, सॉफ्ट ड्रिंक्स किंवा सोडा हे मुख्यतः आम्लयुक्त असतात आणि त्यांच्या जास्त सेवनाने पीएच असंतुलन होऊ शकते ज्यामुळे सूज येणे, पोटात अल्सर, अतिसार, गॅस आणि पोटदुखी यासारख्या गंभीर पचन समस्या उद्भवू शकतात.&lt;/p&gt;\n&lt;p&gt;म्हणून, या समस्यांपासून दूर राहण्यासाठी आणि निरोगी आणि सुधारित पचनसंस्था प्राप्त करण्यासाठी, पिण्याच्या पाण्यावर स्विच करणे आवश्यक आहे. दररोज पुरेसे पाणी पिण्याने पोटाचे विकार टाळण्यास मदत होईल आणि आतड्याची हालचाल सुधारेल. शिवाय, ते तुमच्या शरीरातील पीएच पातळीचे संतुलन सुधारण्यास आणि बद्धकोष्ठता टाळण्यासाठी मदत करेल.&lt;/p&gt;\n&lt;h2&gt;7. पाणी रक्ताभिसरण सुधारते&lt;/h2&gt;\n&lt;p&gt;अनेक शर्करायुक्त पेये आणि सोडामध्ये आढळणारे कृत्रिम गोड पदार्थ काही रक्तवाहिन्यांचे कार्य अनियमितपणे करू शकतात ज्यामुळे उच्च रक्तदाब, हृदय गती वाढणे, मेंदू आणि पाचक प्रणालीमध्ये रक्त प्रवाह कमी होणे आणि इतर महत्त्वपूर्ण आरोग्य समस्या उद्भवू शकतात. अवयव&lt;/p&gt;\n&lt;p&gt;मानवी जीवनातील सर्वात महत्त्वपूर्ण घटकांपैकी एक म्हणून, पाणी शरीरातील रक्त परिसंचरण सुधारण्यास मदत करू शकते, ज्यामुळे आपल्या रक्तवाहिन्यांना कोणत्याही प्रकारे अडथळा येत नाही याची खात्री होते. त्यामुळे, तुमची रक्ताभिसरण प्रणाली कार्यक्षमतेने कार्य करू इच्छित असल्यास, तुम्ही सोडा आणि इतर शर्करायुक्त पेये लवकरात लवकर सोडणे आवश्यक आहे आणि ते शुद्ध पिण्याच्या पाण्याने बदलणे आवश्यक आहे.&lt;/p&gt;</t>
  </si>
  <si>
    <t>&lt;h1&gt;ఆరోగ్యం కోసం పానీయాలను నీటితో భర్తీ చేయడం&lt;/h1&gt;\n&lt;h2&gt;1. మీరు మీ శరీరం నుండి విషాన్ని బయటకు పంపుతారు&lt;/h2&gt;\n&lt;p&gt;సోడా/శీతల పానీయాలు ఎక్కువగా తాగడం వల్ల కిడ్నీ దెబ్బతింటుంది. మూత్రపిండాలు శరీరం నుండి విషాన్ని మరియు వ్యర్థాలను తొలగించడంలో సహాయపడతాయి కాబట్టి, అధిక చక్కెర వినియోగం కారణంగా వారు చెప్పిన పనితీరును నిర్వహించలేకపోవడం జీవక్రియ వ్యర్థాలు పేరుకుపోవడానికి దారితీస్తుంది, ఇది చాలా తీవ్రమైన ఆరోగ్య సమస్యలను కలిగిస్తుంది.&lt;/p&gt;\n&lt;p&gt;నీరు, మరోవైపు, మూత్రపిండాలు బాగా పనిచేయడానికి సహాయపడే సహజమైన కందెన. తగినంత నీరు త్రాగడం ద్వారా, మీ మూత్రపిండాలు రక్తం మరియు మూత్రం నుండి విషాన్ని మూత్రాశయం ద్వారా బయటకు పంపడంలో మీకు సహాయపడతాయి, తద్వారా మీ శరీరం మరియు వ్యవస్థను లోపలి నుండి శుభ్రంగా ఉంచడంలో మీకు సహాయపడతాయి.&lt;/p&gt;\n&lt;h2&gt;2. మీరు మీ కండరాల ఓర్పు &amp;amp; ఫ్లెక్సిబిలిటీని మెరుగుపరుస్తారు&lt;/h2&gt;\n&lt;p&gt;ఎముకలను నిర్మించడం మరియు నిర్వహించడం విషయానికి వస్తే, కాల్షియం అవసరమైన ముఖ్యమైన ఖనిజాలలో ఒకటి. పెద్ద మొత్తంలో కార్బోనేటేడ్ డ్రింక్స్ (కరిగిన కార్బన్ డయాక్సైడ్ ఉన్న పానీయాలు) తీసుకోవడం వల్ల కాల్షియం శోషణకు ఆటంకం ఏర్పడుతుంది, ఫలితంగా ఎముకలు మరియు కండరాలు బలహీనపడతాయి. అందువల్ల, దీనిని నివారించడానికి, మీరు శీతల పానీయాలు మరియు కార్బొనేషన్ కలిగిన ఎనర్జీ డ్రింక్స్&amp;zwnj;ను తీవ్రంగా తగ్గించి, వాటిని నీటితో భర్తీ చేయడం చాలా అవసరం.&lt;/p&gt;\n&lt;p&gt;మన శరీరంలో నీటి ప్రాముఖ్యతను అతిగా నొక్కి చెప్పలేము. మన కండరాల కూర్పులో ఎక్కువ భాగం నీరు అనే వాస్తవం చాలా మందికి తెలియదు. నీరు అవసరమైన ఖనిజాలను గ్రహిస్తుంది మరియు నిలుపుకోవడంలో సహాయపడుతుంది, ఇది ఆరోగ్యకరమైన మరియు బలమైన ఎముకలను నిర్వహించడానికి మాకు సహాయపడుతుంది. అలాగే, మిమ్మల్ని మీరు బాగా హైడ్రేటెడ్&amp;zwnj;గా ఉంచుకోవడం ద్వారా, మీరు మీ కండరాల ఓర్పును మెరుగుపరచడమే కాకుండా, మీ వశ్యతను కూడా మెరుగుపరచగలుగుతారు, ఇది మీరు చేసే ప్రతి పనిలో గరిష్ట పనితీరును సాధించడంలో మీకు సహాయపడుతుంది.&lt;/p&gt;\n&lt;h2&gt;3. ఫోకస్ &amp;amp; ఏకాగ్రత మీ సామర్థ్యం మరింత పదునుగా ఉంటుంది&lt;/h2&gt;\n&lt;p&gt;మీ శారీరక ఆరోగ్యాన్ని ప్రభావితం చేయడమే కాకుండా, పంచదార మెత్తని పానీయాలు లేదా కార్బోనేటేడ్ పానీయాలు మీ మానసిక ఆరోగ్యాన్ని కూడా దెబ్బతీస్తాయి. ఈ పానీయాల అధిక వినియోగం నిర్జలీకరణానికి దారితీస్తుంది మరియు కొన్ని మెదడు రసాయనాలలో అసమతుల్యతను ప్రేరేపిస్తుంది, దీని ఫలితంగా నిరాశ, బలహీనమైన జ్ఞాపకశక్తి, మెదడు అలసట మరియు మానసిక స్పష్టత లేకపోవడం వంటి సమస్యలు వస్తాయి.&lt;/p&gt;\n&lt;p&gt;నీటికి మారడం ద్వారా, మీరు ఈ పానీయాల యొక్క చెడు ప్రభావాలను సమర్థవంతంగా ఎదుర్కోగలుగుతారు. అలాగే, మీ శరీరం బాగా హైడ్రేటెడ్&amp;zwnj;గా ఉండేలా చూసుకోవడం ద్వారా, 80% నీటితో తయారైన మీ మెదడు సరైన స్థాయిలో పనిచేయడానికి అవసరమైన ఆక్సిజన్&amp;zwnj;ను యాక్సెస్ చేయగలదని మీరు నిర్ధారిస్తున్నారు. స్థాయి.&lt;/p&gt;\n&lt;p&gt;నీరు మీ దృష్టిని మెరుగుపరచడంలో సహాయపడుతుంది. ఇది ఏకాగ్రత మరియు జ్ఞాపకశక్తిని పెంచడానికి కూడా సహాయపడుతుంది. అదనంగా, ఇది పగటిపూట అలసటను తగ్గిస్తుంది మరియు పిల్లలు మరియు పెద్దలు ఇద్దరిలో శ్రద్ధ లోటు రుగ్మతలను నివారించడంలో సహాయపడుతుంది.&lt;/p&gt;\n&lt;h2&gt;4. మీరు మీ జీవక్రియ రేటును పెంచుతారు&lt;/h2&gt;\n&lt;p&gt;జీవక్రియ అనేది మీ శరీరం ఆహారాన్ని శక్తిగా మార్చగల రేటును సూచిస్తుంది.&lt;/p&gt;\n&lt;p&gt;పెద్ద మొత్తంలో తీపి, కెఫిన్ మరియు కార్బోనేటేడ్ పానీయాలు తాగడం డీహైడ్రేషన్&amp;zwnj;కు దారి తీస్తుంది, ఇది బరువు పెరగడం, చక్కెర కోరికలు, బద్ధకం, కీళ్ల మరియు కండరాల నొప్పులు మొదలైన వాటి ఫలితంగా జీవక్రియ రుగ్మతల ప్రమాదాన్ని పెంచుతుంది.&lt;/p&gt;\n&lt;p&gt;ఈ పానీయాలను నీటితో భర్తీ చేయడం ద్వారా, మీరు మీ శరీరాన్ని హైడ్రేట్ చేయగలుగుతారు, తద్వారా మీ జీవక్రియ రేటును వేగవంతం చేస్తుంది మరియు కేలరీలు వేగంగా బర్నింగ్&amp;zwnj;కు దారి తీస్తుంది. అదనంగా, నీరు అలసట, బద్ధకం మరియు చక్కెర కోరికలను అరికట్టడానికి రక్తంలో చక్కెర స్థాయిలను నియంత్రించడంలో మరియు నిర్వహించడంలో సహాయపడుతుంది, ఇది మంచి ఆరోగ్యాన్ని మరింత మెరుగుపరుస్తుంది.&lt;/p&gt;\n&lt;h2&gt;5. మీరు గ్లోయింగ్ మరియు హెల్తీ స్కిన్ కాంప్లెక్షన్ పొందుతారు&lt;/h2&gt;\n&lt;p&gt;మీకు ఇష్టమైన శీతల పానీయాలను సాధారణ నీటితో భర్తీ చేయడం వల్ల కలిగే ప్రధాన ప్రయోజనాల్లో ఒకటి ప్రకాశవంతమైన మరియు ప్రకాశవంతమైన చర్మం. ఎరేటెడ్ డ్రింక్స్ చర్మ కణాలు మరియు కొల్లాజెన్ బంధాలకు హాని కలిగిస్తాయి, ఫలితంగా అకాల వృద్ధాప్యం, నీరసం, పొడి, నల్ల మచ్చలు, ముడతలు మరియు ఇతరాలు.&lt;/p&gt;\n&lt;p&gt;అందువల్ల, ఈ హానికరమైన పానీయాల ప్రభావాలను రద్దు చేయడానికి మరియు మీ శరీరాన్ని నిర్విషీకరణ చేయడానికి, మీరు రోజూ తగినంత నీరు త్రాగటం మంచిది. ఇది టాక్సిన్స్&amp;zwnj;ను బయటకు పంపడానికి సహాయపడుతుంది మరియు రక్తం మరియు కండరాల కణాల వేగవంతమైన ఉత్పత్తిని సులభతరం చేస్తుంది, చాలా తక్కువ సమయంలో మీకు మెరుస్తున్న మరియు ఆరోగ్యకరమైన చర్మ ఛాయను అందిస్తుంది.&lt;/p&gt;\n&lt;h2&gt;6. మీరు మీ జీర్ణవ్యవస్థను ఉత్తేజపరచగలరు&lt;/h2&gt;\n&lt;p&gt;కార్బోనేటేడ్ పానీయాలు ప్రధానంగా కరిగిన కార్బన్ డయాక్సైడ్&amp;zwnj;ను కలిగి ఉంటాయి, ఇవి అజీర్ణం మరియు అపానవాయువుకు కారణమవుతాయి. అదేవిధంగా, శీతల పానీయాలు లేదా సోడా ఎక్కువగా ఆమ్లంగా ఉంటాయి మరియు వాటి అధిక వినియోగం pH అసమతుల్యతకు దారితీస్తుంది, ఇది ఉబ్బరం, కడుపు పూతల, అతిసారం, గ్యాస్ మరియు కడుపు నొప్పి వంటి తీవ్రమైన జీర్ణ సమస్యలకు దారితీస్తుంది.&lt;/p&gt;\n&lt;p&gt;అందువల్ల, ఈ సమస్యల నుండి దూరంగా ఉండటానికి మరియు ఆరోగ్యకరమైన మరియు మెరుగైన జీర్ణవ్యవస్థను సాధించడానికి, త్రాగునీటికి మారడం అవసరం. రోజు వారీగా నీటిని తగినంతగా తీసుకోవడం వల్ల కడుపు రుగ్మతలను నివారించడంలో సహాయపడుతుంది మరియు ప్రేగు కదలికలను మెరుగుపరుస్తుంది. అదనంగా, ఇది మీ శరీరంలో pH స్థాయిల సమతుల్యతను మెరుగుపరచడంలో సహాయపడుతుంది మరియు మలబద్ధకాన్ని నివారించడంలో సహాయపడుతుంది.&lt;/p&gt;\n&lt;h2&gt;7. నీరు రక్త ప్రసరణను మెరుగుపరుస్తుంది&lt;/h2&gt;\n&lt;p&gt;అనేక చక్కెర పానీయాలు మరియు సోడాలో కనిపించే కృత్రిమ స్వీటెనర్లు కొన్ని రక్త నాళాలు సక్రమంగా పనిచేయడానికి కారణమవుతాయి, ఇది అధిక రక్తపోటు, హృదయ స్పందన రేటును పెంచడం, మెదడు మరియు జీర్ణవ్యవస్థకు రక్త ప్రవాహాన్ని తగ్గించడం మరియు ఇతర ముఖ్యమైన ఆరోగ్య సమస్యల శ్రేణికి దారితీస్తుంది. అవయవాలు.&lt;/p&gt;\n&lt;p&gt;మానవ జీవితంలో అత్యంత కీలకమైన అంశాలలో ఒకటిగా, నీరు శరీరంలో రక్త ప్రసరణను మెరుగుపరచడంలో సహాయపడుతుంది, తద్వారా మీ రక్తనాళాలకు ఎలాంటి ఆటంకం కలగకుండా చూస్తుంది. అందువల్ల, మీ రక్త ప్రసరణ వ్యవస్థ సమర్థవంతంగా పనిచేయాలంటే, మీరు వీలైనంత త్వరగా సోడాలు మరియు ఇతర చక్కెర పానీయాలను వదిలివేయాలి మరియు వాటిని స్వచ్ఛమైన త్రాగునీటితో భర్తీ చేయాలి.&lt;/p&gt;</t>
  </si>
  <si>
    <t>&lt;h1&gt;Sağlık İ&amp;ccedil;in İ&amp;ccedil;ecekleri Suyla Değiştirmek&lt;/h1&gt;\n&lt;h2&gt;1. V&amp;uuml;cudunuzdaki Toksinleri Temizlersiniz&lt;/h2&gt;\n&lt;p&gt;&amp;Ccedil;ok fazla soda/meşrubat i&amp;ccedil;mek b&amp;ouml;brek hasarına neden olabilir. B&amp;ouml;brekler v&amp;uuml;cuttan toksinlerin ve atıkların atılmasına yardımcı olduğundan, aşırı şeker t&amp;uuml;ketimi nedeniyle s&amp;ouml;z konusu işlevi yerine getirememeleri, metabolik atıkların birikmesine yol a&amp;ccedil;arak bir&amp;ccedil;ok ciddi sağlık sorununa neden olabilir.&lt;/p&gt;\n&lt;p&gt;Su ise b&amp;ouml;breklerin iyi &amp;ccedil;alışmasına yardımcı olan doğal bir yağlayıcıdır. Yeterli su i&amp;ccedil;tiğinizde, b&amp;ouml;brekleriniz kandaki ve idrardaki toksinleri mesane yoluyla temizlemenize yardımcı olarak maksimum performans g&amp;ouml;sterebilir, b&amp;ouml;ylece v&amp;uuml;cudunuzu ve sisteminizi i&amp;ccedil;ten dışa temiz tutmanıza yardımcı olur.&lt;/p&gt;\n&lt;h2&gt;2. Kaslarınızın Dayanıklılığını ve Esnekliğini Artırırsınız&lt;/h2&gt;\n&lt;p&gt;Kemiklerin inşası ve bakımı s&amp;ouml;z konusu olduğunda Kalsiyum gerekli olan &amp;ouml;nemli minerallerden biridir. &amp;Ccedil;ok miktarda gazlı i&amp;ccedil;ecek (&amp;ccedil;&amp;ouml;z&amp;uuml;nm&amp;uuml;ş karbondioksit i&amp;ccedil;eren i&amp;ccedil;ecekler) t&amp;uuml;ketmek, kalsiyum emilimini engelleyerek kemiklerin ve kasların zayıflamasına neden olabilir. Bu nedenle, bunu &amp;ouml;nlemek i&amp;ccedil;in gazlı i&amp;ccedil;ecekleri ve karbonat i&amp;ccedil;eren enerji i&amp;ccedil;eceklerini ciddi oranda azaltmanız ve yerine su koymanız gerekiyor.&lt;/p&gt;\n&lt;p&gt;Suyun v&amp;uuml;cudumuzdaki &amp;ouml;nemi abartılamaz. Pek &amp;ccedil;ok kişi suyun kas kompozisyonumuzun b&amp;uuml;y&amp;uuml;k bir b&amp;ouml;l&amp;uuml;m&amp;uuml;n&amp;uuml; oluşturduğunun farkında olmayabilir. Su, temel minerallerin emilmesine ve korunmasına yardımcı olur, bu da sağlıklı ve g&amp;uuml;&amp;ccedil;l&amp;uuml; kemikleri korumamıza yardımcı olur. Bu nedenle, kendinizi iyi susuz bırakarak yalnızca kas dayanıklılığınızı artırmakla kalmaz, aynı zamanda esnekliğinizi de geliştirirsiniz, bu da yaptığınız her şeyde en y&amp;uuml;ksek performansı elde etmenize yardımcı olur.&lt;/p&gt;\n&lt;h2&gt;3. Odaklanma ve Konsantre Olma Beceriniz Keskinleşiyor&lt;/h2&gt;\n&lt;p&gt;Şekerli gazlı i&amp;ccedil;ecekler veya gazlı i&amp;ccedil;ecekler fiziksel sağlığınızı etkilemenin yanı sıra zihinsel sağlığınıza da zarar verebilir. Bu i&amp;ccedil;eceklerin aşırı t&amp;uuml;ketimi dehidrasyona yol a&amp;ccedil;abilir ve bazı beyin kimyasallarında dengesizliği tetikleyebilir; bu da depresyon, zayıf hafıza, beyin yorgunluğu ve zihinsel netlik eksikliği gibi sorunlara yol a&amp;ccedil;abilir.&lt;/p&gt;\n&lt;p&gt;Suya ge&amp;ccedil;erek bu i&amp;ccedil;eceklerin k&amp;ouml;t&amp;uuml; etkileriyle etkili bir şekilde m&amp;uuml;cadele edebilirsiniz. Ayrıca v&amp;uuml;cudunuzun iyi nemlendirilmesini sağlayarak, %80\'i sudan oluşan beyninizin optimum d&amp;uuml;zeyde &amp;ccedil;alışması i&amp;ccedil;in ihtiya&amp;ccedil; duyulan oksijen miktarına erişebildiğinden emin olursunuz. seviye.&lt;/p&gt;\n&lt;p&gt;Su, daha iyi odaklanma yeteneğinizi geliştirmenize yardımcı olur. Aynı zamanda konsantrasyon ve hafıza g&amp;uuml;c&amp;uuml;n&amp;uuml;n artmasına da yardımcı olur. Ayrıca g&amp;uuml;nd&amp;uuml;z yorgunluğunu azaltır ve hem &amp;ccedil;ocuklarda hem de yetişkinlerde dikkat eksikliği bozukluklarının &amp;ouml;nlenmesine yardımcı olur.&lt;/p&gt;\n&lt;h2&gt;4. Metabolizma Hızınızı Artırırsınız&lt;/h2&gt;\n&lt;p&gt;Metabolizma, v&amp;uuml;cudunuzun yiyecekleri enerjiye d&amp;ouml;n&amp;uuml;şt&amp;uuml;rebilme hızını ifade eder.&lt;/p&gt;\n&lt;p&gt;&amp;Ccedil;ok miktarda şekerli, kafeinli ve gazlı i&amp;ccedil;ecek i&amp;ccedil;mek dehidrasyona neden olur; bu da kilo alımı, şeker isteği, uyuşukluk, eklem ve kas ağrıları vb. ile sonu&amp;ccedil;lanan metabolik bozuklukların riskini artırır.&lt;/p&gt;\n&lt;p&gt;Bu i&amp;ccedil;ecekleri suyla değiştirerek v&amp;uuml;cudunuzun su ihtiyacını karşılayabilir, b&amp;ouml;ylece metabolizma hızınızı hızlandırabilir ve kalorilerin daha hızlı yakılmasını sağlayabilirsiniz. Ayrıca su, kan şekeri seviyelerinin d&amp;uuml;zenlenmesine ve y&amp;ouml;netilmesine yardımcı olarak yorgunluk, uyuşukluk ve şeker isteğini uzak tutar ve bu da sağlığın daha iyi olmasını sağlar.&lt;/p&gt;\n&lt;h2&gt;5. Parlayan ve Daha Sağlıklı Bir Cilt Cildine Sahip Olursunuz&lt;/h2&gt;\n&lt;p&gt;En sevdiğiniz alkols&amp;uuml;z i&amp;ccedil;ecekleri sade su ile değiştirmenin en b&amp;uuml;y&amp;uuml;k faydalarından biri parlak ve ışıltılı bir cilttir. Gazlı i&amp;ccedil;eceklerin cilt h&amp;uuml;crelerine ve kollajen bağlarına zarar vererek erken yaşlanma, donukluk, kuruluk, koyu lekeler, kırışıklıklar ve diğer sorunlara neden olduğu bilinmektedir.&lt;/p&gt;\n&lt;p&gt;Bu zararlı i&amp;ccedil;eceklerin etkilerini ortadan kaldırmak ve v&amp;uuml;cudunuzu toksinlerden arındırmak i&amp;ccedil;in her g&amp;uuml;n yeterli miktarda su i&amp;ccedil;meniz &amp;ouml;nerilir. Bu, toksinlerin atılmasına yardımcı olur ve kan ve kas h&amp;uuml;crelerinin daha hızlı &amp;uuml;retimini kolaylaştırarak &amp;ccedil;ok kısa s&amp;uuml;rede parlak ve sağlıklı bir cilt rengine sahip olmanızı sağlar.&lt;/p&gt;\n&lt;h2&gt;6. Sindirim Sisteminizi Uyartabilirsiniz&lt;/h2&gt;\n&lt;p&gt;Gazlı i&amp;ccedil;ecekler &amp;ouml;ncelikle hazımsızlığa ve şişkinliğe neden olabilecek &amp;ccedil;&amp;ouml;z&amp;uuml;nm&amp;uuml;ş karbondioksitten oluşur. Benzer şekilde, alkols&amp;uuml;z i&amp;ccedil;ecekler veya soda &amp;ccedil;oğunlukla asidiktir ve bunların y&amp;uuml;ksek t&amp;uuml;ketimi pH dengesizliğine yol a&amp;ccedil;arak şişkinlik, mide &amp;uuml;lseri, ishal, gaz ve mide ağrısı gibi bir dizi ciddi sindirim sorunlarına yol a&amp;ccedil;abilir.&lt;/p&gt;\n&lt;p&gt;Bu nedenle bu sorunlardan uzak durmak, sağlıklı ve gelişmiş bir sindirim sistemine sahip olmak i&amp;ccedil;in i&amp;ccedil;me suyuna ge&amp;ccedil;mek &amp;ccedil;ok &amp;ouml;nemlidir. G&amp;uuml;nl&amp;uuml;k olarak yeterli su alımı, mide rahatsızlıklarının &amp;ouml;nlenmesine yardımcı olacak ve bağırsak hareketlerini iyileştirecektir. Ayrıca v&amp;uuml;cudunuzdaki pH seviyelerinin dengesini iyileştirmeye ve kabızlığı &amp;ouml;nlemeye yardımcı olacaktır.&lt;/p&gt;\n&lt;h2&gt;7. Su Kan Dolaşımını Artırır&lt;/h2&gt;\n&lt;p&gt;Bir&amp;ccedil;ok şekerli i&amp;ccedil;ecek ve sodada bulunan yapay tatlandırıcılar bazı kan damarlarının d&amp;uuml;zensiz &amp;ccedil;alışmasına neden olarak y&amp;uuml;ksek tansiyon, kalp atış hızının artması, beyne ve sindirim sistemine kan akışının azalması ve diğer hayati sağlık sorunlarına yol a&amp;ccedil;abilir. organlar.&lt;/p&gt;\n&lt;p&gt;İnsan yaşamının en &amp;ouml;nemli unsurlarından biri olan su, v&amp;uuml;cuttaki kan dolaşımını iyileştirmeye yardımcı olarak kan damarlarınızın hi&amp;ccedil;bir şekilde engellenmemesini sağlar. Dolayısıyla kan dolaşım sisteminizin verimli &amp;ccedil;alışmasını istiyorsanız gazoz ve diğer şekerli i&amp;ccedil;ecekleri bir an &amp;ouml;nce bırakmanız ve bunların yerine saf i&amp;ccedil;me suyu kullanmanız gerekir.&lt;/p&gt;</t>
  </si>
  <si>
    <t>&lt;h1&gt;ஆரோக்கியத்திற்காக பானங்களை தண்ணீருடன் மாற்றுதல்&lt;/h1&gt;\n&lt;h2&gt;1. உங்கள் உடலில் இருந்து நச்சுக்களை வெளியேற்றுகிறீர்கள்&lt;/h2&gt;\n&lt;p&gt;அளவுக்கு அதிகமாக சோடா/குளிர்பானங்கள் குடிப்பது சிறுநீரக பாதிப்பை ஏற்படுத்தும். சிறுநீரகங்கள் உடலில் இருந்து நச்சுகள் மற்றும் கழிவுகளை அகற்ற உதவுவதால், அதிக சர்க்கரை நுகர்வு காரணமாக கூறப்பட்ட செயல்பாட்டைச் செய்ய இயலாமை வளர்சிதை மாற்றக் கழிவுகள் குவிவதற்கு வழிவகுக்கும், இது கடுமையான உடல்நலப் பிரச்சினைகளை ஏற்படுத்தும்.&lt;/p&gt;\n&lt;p&gt;தண்ணீர், மறுபுறம், சிறுநீரகங்கள் நன்றாக செயல்பட உதவும் ஒரு இயற்கை மசகு எண்ணெய் ஆகும். போதுமான தண்ணீர் குடிப்பதன் மூலம், உங்கள் சிறுநீரகங்கள் அதிகபட்சமாக செயல்பட முடியும், இரத்தம் மற்றும் சிறுநீரில் இருந்து நச்சுகளை சிறுநீர்ப்பை வழியாக வெளியேற்ற உதவுகிறது, இதனால் உங்கள் உடலையும் அமைப்பையும் உள்ளே இருந்து சுத்தமாக வைத்திருக்க உதவுகிறது.&lt;/p&gt;\n&lt;h2&gt;2. நீங்கள் உங்கள் தசைகளின் சகிப்புத்தன்மை மற்றும் நெகிழ்வுத்தன்மையை மேம்படுத்துகிறீர்கள்&lt;/h2&gt;\n&lt;p&gt;எலும்புகளை கட்டியெழுப்புவதற்கும் பராமரிப்பதற்கும் கால்சியம் தேவைப்படும் முக்கியமான கனிமங்களில் ஒன்றாகும். அதிக அளவு கார்பனேற்றப்பட்ட பானங்களை உட்கொள்வது (கரைந்த கார்பன் டை ஆக்சைடு கொண்ட பானங்கள்) கால்சியம் உறிஞ்சுதலில் குறுக்கிடலாம், இதன் விளைவாக எலும்புகள் மற்றும் தசைகள் பலவீனமாகின்றன. எனவே, இதைத் தடுக்க, கார்பனேற்றம் கொண்ட குளிர்பானங்கள் மற்றும் ஆற்றல் பானங்கள் ஆகியவற்றைக் கடுமையாகக் குறைத்து, அவற்றை தண்ணீருடன் மாற்றுவது அவசியம்.&lt;/p&gt;\n&lt;p&gt;நம் உடலில் நீரின் முக்கியத்துவத்தை மிகைப்படுத்த முடியாது. நீர் நமது தசை அமைப்பில் பெரும்பகுதியைக் கொண்டுள்ளது என்பது பலருக்குத் தெரியாது. நீர் அத்தியாவசிய தாதுக்களை உறிஞ்சி தக்கவைத்துக்கொள்ள உதவுகிறது, இது ஆரோக்கியமான மற்றும் வலுவான எலும்புகளை பராமரிக்க உதவுகிறது. எனவே, உங்களை நன்கு நீரேற்றமாக வைத்திருப்பதன் மூலம், உங்கள் தசை சகிப்புத்தன்மையை மேம்படுத்துவது மட்டுமல்லாமல், உங்கள் நெகிழ்வுத்தன்மையையும் மேம்படுத்த முடியும், இது நீங்கள் செய்யும் எல்லாவற்றிலும் உச்ச செயல்திறனை அடைய உதவும்.&lt;/p&gt;\n&lt;h2&gt;3. உங்கள் கவனம் மற்றும் கவனம் செலுத்தும் திறன் கூர்மையாகிறது&lt;/h2&gt;\n&lt;p&gt;உங்கள் உடல் ஆரோக்கியத்தை பாதிக்காமல், சர்க்கரை கலந்த பானங்கள் அல்லது கார்பனேற்றப்பட்ட பானங்கள் உங்கள் மன ஆரோக்கியத்தையும் பாதிக்கலாம். இந்த பானங்களை அதிகமாக உட்கொள்வது நீரிழப்புக்கு வழிவகுக்கும் மற்றும் சில மூளை இரசாயனங்களில் ஏற்றத்தாழ்வை ஏற்படுத்தலாம், இதன் விளைவாக மனச்சோர்வு, மோசமான நினைவாற்றல், மூளை சோர்வு மற்றும் மன தெளிவின்மை போன்ற பிரச்சினைகள் ஏற்படலாம்.&lt;/p&gt;\n&lt;p&gt;தண்ணீருக்கு மாறுவதன் மூலம், இந்த பானங்களின் மோசமான விளைவுகளை நீங்கள் திறம்பட எதிர்த்துப் போராட முடியும். மேலும், உங்கள் உடல் நன்கு நீரேற்றமாக இருப்பதை உறுதி செய்வதன் மூலம், 80% தண்ணீரால் ஆன உங்கள் மூளை, உகந்த அளவில் செயல்படுவதற்கு தேவையான அளவு ஆக்ஸிஜனை அணுக முடியும் என்பதை உறுதிசெய்கிறீர்கள். நிலை.&lt;/p&gt;\n&lt;p&gt;நீர் சிறப்பாக கவனம் செலுத்தும் திறனை அதிகரிக்க உதவுகிறது. செறிவு மற்றும் நினைவாற்றலை அதிகரிக்கவும் உதவுகிறது. கூடுதலாக, இது பகல்நேர சோர்வைக் குறைக்கிறது மற்றும் குழந்தைகள் மற்றும் பெரியவர்கள் இருவருக்கும் கவனக்குறைவு குறைபாடுகளைத் தடுக்க உதவுகிறது.&lt;/p&gt;\n&lt;h2&gt;4. நீங்கள் உங்கள் வளர்சிதை மாற்ற விகிதத்தை அதிகரிக்கிறீர்கள்&lt;/h2&gt;\n&lt;p&gt;வளர்சிதை மாற்றம் என்பது உங்கள் உடல் உணவை ஆற்றலாக மாற்றும் விகிதத்தைக் குறிக்கிறது.&lt;/p&gt;\n&lt;p&gt;அதிக அளவு இனிப்பு, காஃபின் மற்றும் கார்பனேற்றப்பட்ட பானங்களை குடிப்பது நீரிழப்புக்கு வழிவகுக்கிறது, இது எடை அதிகரிப்பு, சர்க்கரை பசி, சோம்பல், மூட்டு மற்றும் தசை வலிகள் போன்றவற்றின் விளைவாக வளர்சிதை மாற்றக் கோளாறுகளின் அபாயத்தை அதிகரிக்கிறது.&lt;/p&gt;\n&lt;p&gt;இந்த பானங்களை தண்ணீருடன் மாற்றுவதன் மூலம், உங்கள் உடலை ஹைட்ரேட் செய்ய முடியும், இதனால் உங்கள் வளர்சிதை மாற்ற விகிதத்தை விரைவுபடுத்துகிறது மற்றும் கலோரிகளை வேகமாக எரிக்க வழிவகுக்கிறது. கூடுதலாக, நீர் இரத்த சர்க்கரை அளவைக் கட்டுப்படுத்தவும் நிர்வகிக்கவும் உதவுகிறது, இது சோர்வு, சோம்பல் மற்றும் சர்க்கரை பசியைத் தடுக்கிறது, இது மேலும் நல்ல ஆரோக்கியத்தை மேம்படுத்துகிறது.&lt;/p&gt;\n&lt;h2&gt;5. நீங்கள் ஒளிரும் மற்றும் ஆரோக்கியமான சருமத்தை பெறுவீர்கள்&lt;/h2&gt;\n&lt;p&gt;உங்களுக்கு பிடித்த குளிர்பானங்களை வெற்று நீரில் மாற்றுவதன் முக்கிய நன்மைகளில் ஒன்று பிரகாசமான மற்றும் கதிரியக்க சருமம். காற்றோட்டமான பானங்கள் தோல் செல்கள் மற்றும் கொலாஜன் பிணைப்புகளுக்கு சேதம் விளைவிப்பதாக அறியப்படுகிறது, இதன் விளைவாக முன்கூட்டிய வயதான, மந்தமான, வறட்சி, கரும்புள்ளிகள், சுருக்கங்கள் மற்றும் பிற.&lt;/p&gt;\n&lt;p&gt;எனவே, இந்த தீங்கு விளைவிக்கும் பானங்களின் விளைவுகளை நீக்குவதற்கும், உங்கள் உடலை நச்சுத்தன்மையாக்குவதற்கும், தினமும் போதுமான அளவு தண்ணீர் குடிப்பது நல்லது. இது நச்சுகளை வெளியேற்ற உதவுகிறது மற்றும் இரத்தம் மற்றும் தசை செல்களின் விரைவான உற்பத்தியை எளிதாக்குகிறது, மிகக் குறுகிய காலத்தில் ஒளிரும் மற்றும் ஆரோக்கியமான சருமத்தை உங்களுக்கு வழங்குகிறது.&lt;/p&gt;\n&lt;h2&gt;6. உங்களால் உங்கள் செரிமான அமைப்பைத் தூண்ட முடியும்&lt;/h2&gt;\n&lt;p&gt;கார்பனேற்றப்பட்ட பானங்கள் முதன்மையாக கரைந்த கார்பன் டை ஆக்சைடைக் கொண்டிருக்கின்றன, அவை அஜீரணம் மற்றும் வாய்வு ஏற்படலாம். இதேபோல், குளிர்பானங்கள் அல்லது சோடா பெரும்பாலும் அமிலத்தன்மை கொண்டவை மற்றும் அவற்றை அதிக அளவில் உட்கொள்வது pH சமநிலையின்மைக்கு வழிவகுக்கும், வீக்கம், வயிற்றுப் புண்கள், வயிற்றுப்போக்கு, வாயு மற்றும் வயிற்று வலி போன்ற தீவிர செரிமான பிரச்சனைகளுக்கு வழிவகுக்கும்.&lt;/p&gt;\n&lt;p&gt;எனவே, இந்தப் பிரச்சினைகளைத் தவிர்க்கவும், ஆரோக்கியமான மற்றும் மேம்பட்ட செரிமான அமைப்பை அடையவும், குடிநீருக்கு மாறுவது அவசியம். தினமும் போதுமான அளவு தண்ணீர் உட்கொள்வது வயிற்றுக் கோளாறுகளைத் தடுக்கவும், குடல் இயக்கத்தை மேம்படுத்தவும் உதவும். கூடுதலாக, இது உங்கள் உடலில் pH அளவை சமநிலைப்படுத்தவும், மலச்சிக்கலைத் தடுக்கவும் உதவும்.&lt;/p&gt;\n&lt;h2&gt;7. நீர் இரத்த ஓட்டத்தை மேம்படுத்துகிறது&lt;/h2&gt;\n&lt;p&gt;பல சர்க்கரை பானங்கள் மற்றும் சோடாவில் காணப்படும் செயற்கை இனிப்புகள் சில இரத்த நாளங்கள் சீரற்ற முறையில் செயல்பட காரணமாக உயர் இரத்த அழுத்தம், இதயத் துடிப்பு அதிகரிப்பு, மூளை மற்றும் செரிமான அமைப்புக்கு இரத்த ஓட்டம் குறைதல் மற்றும் பிற முக்கியமான உடல்நலப் பிரச்சினைகளுக்கு வழிவகுக்கும். உறுப்புகள்.&lt;/p&gt;\n&lt;p&gt;மனித வாழ்க்கையின் மிக முக்கியமான கூறுகளில் ஒன்றாக, நீர் உடலில் இரத்த ஓட்டத்தை மேம்படுத்த உதவுகிறது, இதன் மூலம் உங்கள் இரத்த நாளங்கள் எந்த வகையிலும் தடைபடாமல் இருப்பதை உறுதி செய்கிறது. எனவே, உங்கள் இரத்த ஓட்ட அமைப்பு திறம்பட செயல்பட விரும்பினால், நீங்கள் சோடாக்கள் மற்றும் பிற சர்க்கரை பானங்களை விரைவில் விட்டுவிட்டு, சுத்தமான குடிநீரை மாற்ற வேண்டும்.&lt;/p&gt;</t>
  </si>
  <si>
    <t>&lt;h1&gt;건강을 위해 음료를 물로 대체하기&lt;/h1&gt;\n&lt;h2&gt;1. 몸에서 독소를 씻어냅니다.&lt;/h2&gt;\n&lt;p&gt;탄산음료/청량음료를 너무 많이 마시면 신장 손상을 일으킬 수 있습니다. 신장은 몸에서 독소와 노폐물을 제거하는 데 도움이 되기 때문에, 높은 설탕 섭취로 인해 신장이 신장 기능을 수행하지 못하게 되면 대사 노폐물이 축적되어 심각한 건강 문제를 일으킬 수 있습니다.&lt;/p&gt;\n&lt;p&gt;반면에 물은 신장이 잘 기능하도록 돕는 천연 윤활제입니다. 물을 충분히 마시면 신장이 최대의 기능을 발휘하여 방광을 통해 혈액과 소변의 독소를 씻어내는 데 도움을 주어 몸과 시스템을 안쪽에서 바깥쪽으로 깨끗하게 유지하는 데 도움이 됩니다.&lt;/p&gt;\n&lt;h2&gt;2. 근육의 지구력과 유연성을 향상시킵니다.&lt;/h2&gt;\n&lt;p&gt;뼈를 만들고 유지하는 데 있어서 칼슘은 필요한 중요한 미네랄 중 하나입니다. 탄산음료(용해된 이산화탄소를 함유한 음료)를 다량 섭취하면 칼슘 흡수를 방해하여 뼈와 근육이 약해질 수 있습니다. 따라서 이를 예방하기 위해서는 탄산이 함유된 청량음료와 에너지 드링크를 대폭 줄이고 이를 물로 대체하는 것이 필수적이다.&lt;/p&gt;\n&lt;p&gt;우리 몸에서 물의 중요성은 아무리 강조해도 지나치지 않습니다. 물이 우리 근육 구성의 큰 부분을 구성한다는 사실을 아는 사람은 많지 않을 것입니다. 물은 필수 미네랄을 흡수하고 유지하는 데 도움을 주며, 결과적으로 우리가 건강하고 강한 뼈를 유지하는 데 도움이 됩니다. 따라서 수분을 충분히 유지함으로써 근육 지구력을 향상시킬 수 있을 뿐만 아니라 유연성도 향상시켜 수행하는 모든 활동에서 최고의 성과를 달성하는 데 도움이 됩니다.&lt;/p&gt;\n&lt;h2&gt;3. 집중하는 능력이 더욱 선명해집니다.&lt;/h2&gt;\n&lt;p&gt;신체 건강에 영향을 미치는 것 외에도 단 탄산 음료나 탄산 음료는 정신 건강에도 해를 끼칠 수 있습니다. 이러한 음료를 과도하게 섭취하면 탈수로 이어질 수 있으며 특정 뇌 화학 물질의 불균형을 유발하여 우울증, 기억력 저하, 뇌 피로 및 정신 선명도 부족과 같은 문제를 일으킬 수 있습니다.&lt;/p&gt;\n&lt;p&gt;물로 전환하면 이러한 음료의 부작용을 효과적으로 퇴치할 수 있습니다. 또한 신체에 충분한 수분을 공급함으로써 80%의 물로 구성된 뇌가 최적의 상태로 기능하는 데 필요한 산소량에 접근할 수 있게 됩니다. 수준.&lt;/p&gt;\n&lt;p&gt;물은 집중력을 향상시키는 데 도움이 됩니다. 집중력과 기억력을 높이는 데도 도움이 됩니다. 또한 주간 피로를 줄이고 어린이와 성인 모두의 주의력 결핍 장애를 예방하는 데 도움이 됩니다.&lt;/p&gt;\n&lt;h2&gt;4. 신진대사율을 높입니다.&lt;/h2&gt;\n&lt;p&gt;신진대사는 신체가 음식을 에너지로 전환할 수 있는 속도를 나타냅니다.&lt;/p&gt;\n&lt;p&gt;가당, 카페인, 탄산 음료를 다량 섭취하면 탈수 현상이 발생하여 대사 장애로 인해 체중 증가, 설탕 갈망, 무기력증, 관절 및 근육통 등이 발생할 위험이 높아집니다.&lt;/p&gt;\n&lt;p&gt;이러한 음료를 물로 대체하면 몸에 수분을 공급할 수 있어 신진대사 속도가 빨라지고 칼로리 소모가 빨라집니다. 또한 물은 혈당 수치를 조절하고 관리하여 피로, 무기력, 설탕에 대한 갈망을 억제하여 건강을 더욱 증진시킵니다.&lt;/p&gt;\n&lt;h2&gt;5. 빛나고 건강한 피부색을 갖게 됩니다.&lt;/h2&gt;\n&lt;p&gt;좋아하는 청량음료를 일반 물로 대체할 때 얻을 수 있는 주요 이점 중 하나는 밝고 빛나는 피부입니다. 탄산음료는 피부 세포와 콜라겐 결합을 손상시켜 조기 노화, 칙칙함, 건조함, 기미, 주름 등을 유발하는 것으로 알려져 있습니다.&lt;/p&gt;\n&lt;p&gt;따라서 이러한 해로운 음료의 영향을 무효화하고 몸을 해독하려면 매일 충분한 물을 마시는 것이 좋습니다. 이는 독소를 제거하는 데 도움이 되고 혈액 및 근육 세포의 생성을 촉진하여 매우 짧은 시간 내에 윤기 있고 건강한 피부 안색을 제공합니다.&lt;/p&gt;\n&lt;h2&gt;6. 소화 시스템을 자극할 수 있습니다.&lt;/h2&gt;\n&lt;p&gt;탄산음료는 주로 소화불량과 헛배부름을 유발할 수 있는 용해된 이산화탄소로 구성됩니다. 마찬가지로, 청량음료나 탄산음료는 대부분 산성이므로 많이 섭취하면 pH 불균형을 초래하여 팽만감, 위궤양, 설사, 가스 및 복통과 같은 심각한 소화 문제를 일으킬 수 있습니다.&lt;/p&gt;\n&lt;p&gt;따라서 이러한 문제를 피하고 건강하고 개선된 소화 시스템을 달성하려면 식수로 전환하는 것이 필수적입니다. 매일 적절한 물을 섭취하면 위장 장애를 예방하고 배변 활동을 개선하는 데 도움이 됩니다. 또한 신체의 pH 수준 균형을 개선하고 변비 예방에 도움이 됩니다.&lt;/p&gt;\n&lt;h2&gt;7. 물은 혈액 순환을 개선합니다.&lt;/h2&gt;\n&lt;p&gt;많은 단 음료와 탄산음료에서 발견되는 인공 감미료는 일부 혈관을 불규칙하게 작동시켜 고혈압, 심박수 증가, 뇌 및 소화 시스템으로의 혈류 감소 및 기타 중요한 건강 문제를 일으킬 수 있습니다. 장기.&lt;/p&gt;\n&lt;p&gt;인간의 삶에서 가장 중요한 요소 중 하나인 물은 신체의 혈액 순환을 개선하여 혈관이 어떤 식으로든 방해받지 않도록 도와줍니다. 따라서 혈액 순환 시스템이 효율적으로 작동하려면 가능한 한 빨리 탄산음료와 기타 단 음료를 끊고 순수한 식수로 대체해야 합니다.&lt;/p&gt;</t>
  </si>
  <si>
    <t>&lt;h1&gt;Thay thế đồ uống bằng nước v&amp;igrave; sức khỏe&lt;/h1&gt;\n&lt;h2&gt;1. Bạn thải độc tố ra khỏi cơ thể&lt;/h2&gt;\n&lt;p&gt;Uống qu&amp;aacute; nhiều soda/nước ngọt c&amp;oacute; thể g&amp;acirc;y tổn thương thận. V&amp;igrave; thận gi&amp;uacute;p loại bỏ độc tố v&amp;agrave; chất thải ra khỏi cơ thể n&amp;ecirc;n việc thận kh&amp;ocirc;ng thể thực hiện chức năng n&amp;oacute;i tr&amp;ecirc;n do ti&amp;ecirc;u thụ nhiều đường c&amp;oacute; thể dẫn đến sự t&amp;iacute;ch tụ chất thải trao đổi chất, g&amp;acirc;y ra nhiều vấn đề sức khỏe nghi&amp;ecirc;m trọng.&lt;/p&gt;\n&lt;p&gt;Mặt kh&amp;aacute;c, nước l&amp;agrave; chất b&amp;ocirc;i trơn tự nhi&amp;ecirc;n gi&amp;uacute;p thận hoạt động tốt. Bằng c&amp;aacute;ch uống đủ nước, thận của bạn c&amp;oacute; thể hoạt động tối đa, gi&amp;uacute;p bạn loại bỏ độc tố từ m&amp;aacute;u v&amp;agrave; nước tiểu qua b&amp;agrave;ng quang, từ đ&amp;oacute; gi&amp;uacute;p bạn giữ cho cơ thể v&amp;agrave; hệ thống của m&amp;igrave;nh sạch sẽ từ trong ra ngo&amp;agrave;i.&lt;/p&gt;\n&lt;h2&gt;2. Bạn cải thiện độ bền v&amp;agrave; t&amp;iacute;nh linh hoạt của cơ bắp&lt;/h2&gt;\n&lt;p&gt;Khi n&amp;oacute;i đến việc x&amp;acirc;y dựng v&amp;agrave; duy tr&amp;igrave; xương, Canxi l&amp;agrave; một trong những kho&amp;aacute;ng chất quan trọng cần thiết. Ti&amp;ecirc;u thụ một lượng lớn đồ uống c&amp;oacute; ga (đồ uống c&amp;oacute; chứa carbon dioxide h&amp;ograve;a tan) c&amp;oacute; thể cản trở sự hấp thụ canxi, dẫn đến xương v&amp;agrave; cơ yếu. V&amp;igrave; vậy, để ngăn chặn điều n&amp;agrave;y, điều cần thiết l&amp;agrave; bạn phải cắt giảm nghi&amp;ecirc;m ngặt nước ngọt v&amp;agrave; nước tăng lực c&amp;oacute; chứa cacbonat v&amp;agrave; thay thế ch&amp;uacute;ng bằng nước.&lt;/p&gt;\n&lt;p&gt;Tầm quan trọng của nước trong cơ thể ch&amp;uacute;ng ta kh&amp;ocirc;ng thể được nhấn mạnh qu&amp;aacute; mức. Kh&amp;ocirc;ng nhiều người c&amp;oacute; thể nhận thức được thực tế rằng Nước chiếm một phần lớn trong th&amp;agrave;nh phần cơ bắp của ch&amp;uacute;ng ta. Nước gi&amp;uacute;p hấp thụ v&amp;agrave; giữ lại c&amp;aacute;c kho&amp;aacute;ng chất thiết yếu, từ đ&amp;oacute; gi&amp;uacute;p ch&amp;uacute;ng ta duy tr&amp;igrave; xương chắc khỏe. Do đ&amp;oacute;, bằng c&amp;aacute;ch giữ cho cơ thể đủ nước, bạn kh&amp;ocirc;ng chỉ c&amp;oacute; thể cải thiện sức bền cơ bắp m&amp;agrave; c&amp;ograve;n c&amp;oacute; thể cải thiện t&amp;iacute;nh linh hoạt của m&amp;igrave;nh, điều n&amp;agrave;y sẽ gi&amp;uacute;p bạn đạt được hiệu suất cao nhất trong mọi việc bạn l&amp;agrave;m.&lt;/p&gt;\n&lt;h2&gt;3. Khả năng tập trung của bạn trở n&amp;ecirc;n sắc b&amp;eacute;n hơn&lt;/h2&gt;\n&lt;p&gt;Ngo&amp;agrave;i việc ảnh hưởng đến sức khỏe thể chất, đồ uống c&amp;oacute; ga hoặc đồ uống c&amp;oacute; ga c&amp;ograve;n c&amp;oacute; thể g&amp;acirc;y tổn hại đến sức khỏe tinh thần của bạn. Việc ti&amp;ecirc;u thụ qu&amp;aacute; nhiều những đồ uống n&amp;agrave;y c&amp;oacute; thể dẫn đến mất nước v&amp;agrave; c&amp;oacute; thể g&amp;acirc;y ra sự mất c&amp;acirc;n bằng trong một số h&amp;oacute;a chất trong n&amp;atilde;o, dẫn đến c&amp;aacute;c vấn đề như trầm cảm, tr&amp;iacute; nhớ k&amp;eacute;m, mệt mỏi n&amp;atilde;o v&amp;agrave; tinh thần thiếu minh mẫn.&lt;/p&gt;\n&lt;p&gt;Bằng c&amp;aacute;ch chuyển sang uống nước, bạn c&amp;oacute; thể chống lại t&amp;aacute;c hại của những đồ uống n&amp;agrave;y một c&amp;aacute;ch hiệu quả. Ngo&amp;agrave;i ra, bằng c&amp;aacute;ch đảm bảo cơ thể đủ nước, bạn đang đảm bảo rằng bộ n&amp;atilde;o của bạn, được tạo th&amp;agrave;nh từ 80% l&amp;agrave; nước, c&amp;oacute; thể tiếp cận lượng oxy cần thiết để n&amp;oacute; hoạt động ở mức tối ưu. mức độ.&lt;/p&gt;\n&lt;p&gt;Nước gi&amp;uacute;p tăng cường khả năng tập trung của bạn tốt hơn. N&amp;oacute; cũng gi&amp;uacute;p tăng khả năng tập trung v&amp;agrave; tr&amp;iacute; nhớ. Ngo&amp;agrave;i ra, n&amp;oacute; l&amp;agrave;m giảm mệt mỏi v&amp;agrave;o ban ng&amp;agrave;y v&amp;agrave; hỗ trợ ngăn ngừa rối loạn thiếu tập trung ở cả trẻ em v&amp;agrave; người lớn.&lt;/p&gt;\n&lt;h2&gt;4. Bạn tăng tỷ lệ trao đổi chất của m&amp;igrave;nh&lt;/h2&gt;\n&lt;p&gt;Trao đổi chất đề cập đến tốc độ cơ thể bạn c&amp;oacute; thể chuyển đổi thức ăn th&amp;agrave;nh năng lượng.&lt;/p&gt;\n&lt;p&gt;Uống nhiều đồ uống c&amp;oacute; đường, chứa caffein, c&amp;oacute; ga dẫn đến mất nước, l&amp;agrave;m tăng nguy cơ rối loạn chuyển h&amp;oacute;a dẫn đến tăng c&amp;acirc;n, th&amp;egrave;m đường, uể oải, đau khớp, cơ bắp&amp;hellip;&lt;/p&gt;\n&lt;p&gt;Bằng c&amp;aacute;ch thay thế những đồ uống n&amp;agrave;y bằng nước, bạn c&amp;oacute; thể cung cấp nước cho cơ thể, do đ&amp;oacute; đẩy nhanh tốc độ trao đổi chất v&amp;agrave; dẫn đến đốt ch&amp;aacute;y calo nhanh hơn. Ngo&amp;agrave;i ra, nước gi&amp;uacute;p điều chỉnh v&amp;agrave; quản l&amp;yacute; lượng đường trong m&amp;aacute;u, gi&amp;uacute;p giảm mệt mỏi, thờ ơ v&amp;agrave; th&amp;egrave;m đường, gi&amp;uacute;p tăng cường sức khỏe tốt hơn.&lt;/p&gt;\n&lt;h2&gt;5. Bạn C&amp;oacute; Được L&amp;agrave;n Da S&amp;aacute;ng V&amp;agrave; Khỏe Mạnh Hơn&lt;/h2&gt;\n&lt;p&gt;Một trong những lợi &amp;iacute;ch ch&amp;iacute;nh của việc thay thế nước ngọt y&amp;ecirc;u th&amp;iacute;ch bằng nước lọc l&amp;agrave; l&amp;agrave;n da tươi s&amp;aacute;ng v&amp;agrave; rạng rỡ. Đồ uống c&amp;oacute; ga được biết l&amp;agrave; g&amp;acirc;y tổn thương tế b&amp;agrave;o da v&amp;agrave; li&amp;ecirc;n kết collagen, dẫn đến l&amp;atilde;o h&amp;oacute;a sớm, xỉn m&amp;agrave;u, kh&amp;ocirc;, đốm đen, nếp nhăn v&amp;agrave; nhiều vấn đề kh&amp;aacute;c.&lt;/p&gt;\n&lt;p&gt;V&amp;igrave; vậy, để v&amp;ocirc; hiệu h&amp;oacute;a t&amp;aacute;c dụng của những đồ uống c&amp;oacute; hại n&amp;agrave;y v&amp;agrave; giải độc cơ thể, bạn n&amp;ecirc;n uống đủ nước h&amp;agrave;ng ng&amp;agrave;y. Điều n&amp;agrave;y gi&amp;uacute;p loại bỏ độc tố v&amp;agrave; tạo điều kiện sản xuất m&amp;aacute;u v&amp;agrave; tế b&amp;agrave;o cơ nhanh hơn, mang lại cho bạn l&amp;agrave;n da s&amp;aacute;ng v&amp;agrave; khỏe mạnh hơn trong một khoảng thời gian rất ngắn.&lt;/p&gt;\n&lt;h2&gt;6. Bạn c&amp;oacute; thể k&amp;iacute;ch th&amp;iacute;ch hệ ti&amp;ecirc;u h&amp;oacute;a của m&amp;igrave;nh&lt;/h2&gt;\n&lt;p&gt;Đồ uống c&amp;oacute; ga chủ yếu bao gồm carbon dioxide h&amp;ograve;a tan c&amp;oacute; thể g&amp;acirc;y kh&amp;oacute; ti&amp;ecirc;u v&amp;agrave; đầy hơi. Tương tự, nước ngọt hoặc soda chủ yếu c&amp;oacute; t&amp;iacute;nh axit v&amp;agrave; ti&amp;ecirc;u thụ nhiều ch&amp;uacute;ng c&amp;oacute; thể dẫn đến mất c&amp;acirc;n bằng độ pH, dẫn đến một loạt c&amp;aacute;c vấn đề ti&amp;ecirc;u h&amp;oacute;a nghi&amp;ecirc;m trọng như đầy hơi, lo&amp;eacute;t dạ d&amp;agrave;y, ti&amp;ecirc;u chảy, đầy hơi v&amp;agrave; đau dạ d&amp;agrave;y.&lt;/p&gt;\n&lt;p&gt;V&amp;igrave; vậy, để tr&amp;aacute;nh những vấn đề n&amp;agrave;y v&amp;agrave; c&amp;oacute; được một hệ ti&amp;ecirc;u h&amp;oacute;a khỏe mạnh v&amp;agrave; được cải thiện, việc chuyển sang uống nước l&amp;agrave; điều cần thiết. Uống đủ nước h&amp;agrave;ng ng&amp;agrave;y sẽ gi&amp;uacute;p ngăn ngừa rối loạn dạ d&amp;agrave;y v&amp;agrave; cải thiện nhu động ruột. Ngo&amp;agrave;i ra, n&amp;oacute; sẽ gi&amp;uacute;p cải thiện sự c&amp;acirc;n bằng độ pH trong cơ thể bạn v&amp;agrave; hỗ trợ ngăn ngừa t&amp;aacute;o b&amp;oacute;n.&lt;/p&gt;\n&lt;h2&gt;7. Nước cải thiện lưu th&amp;ocirc;ng m&amp;aacute;u&lt;/h2&gt;\n&lt;p&gt;Chất l&amp;agrave;m ngọt nh&amp;acirc;n tạo c&amp;oacute; trong nhiều đồ uống c&amp;oacute; đường v&amp;agrave; soda c&amp;oacute; thể khiến một số mạch m&amp;aacute;u hoạt động kh&amp;ocirc;ng đều, dẫn đến một loạt vấn đề sức khỏe như huyết &amp;aacute;p cao, tăng nhịp tim, giảm lưu lượng m&amp;aacute;u đến n&amp;atilde;o v&amp;agrave; hệ ti&amp;ecirc;u h&amp;oacute;a, v.v. Nội tạng.&lt;/p&gt;\n&lt;p&gt;L&amp;agrave; một trong những yếu tố quan trọng nhất của cuộc sống con người, nước c&amp;oacute; thể gi&amp;uacute;p cải thiện lưu th&amp;ocirc;ng m&amp;aacute;u trong cơ thể, từ đ&amp;oacute; đảm bảo rằng c&amp;aacute;c mạch m&amp;aacute;u của bạn kh&amp;ocirc;ng bị cản trở dưới bất kỳ h&amp;igrave;nh thức n&amp;agrave;o. Do đ&amp;oacute;, nếu muốn hệ tuần ho&amp;agrave;n m&amp;aacute;u hoạt động hiệu quả th&amp;igrave; bạn cần bỏ soda v&amp;agrave; c&amp;aacute;c đồ uống c&amp;oacute; đường kh&amp;aacute;c c&amp;agrave;ng sớm c&amp;agrave;ng tốt v&amp;agrave; thay thế ch&amp;uacute;ng bằng nước uống tinh khiết.&lt;/p&gt;</t>
  </si>
  <si>
    <t>&lt;h1&gt;Sostituire le bevande con l\'acqua per la salute&lt;/h1&gt;\n&lt;h2&gt;1. Elimina le tossine dal tuo corpo&lt;/h2&gt;\n&lt;p&gt;Bere troppe bibite gassate/analcoliche pu&amp;ograve; causare danni ai reni. Poich&amp;eacute; i reni aiutano ad eliminare le tossine e le scorie dal corpo, la loro incapacit&amp;agrave; di svolgere tale funzione a causa dell&amp;rsquo;elevato consumo di zuccheri pu&amp;ograve; portare all&amp;rsquo;accumulo di scorie metaboliche che possono causare molti seri problemi di salute.&lt;/p&gt;\n&lt;p&gt;L&amp;rsquo;acqua, invece, &amp;egrave; un lubrificante naturale che aiuta i reni a funzionare bene. Bevendo abbastanza acqua, i tuoi reni sono in grado di funzionare al massimo aiutandoti a eliminare le tossine dal sangue e dalle urine attraverso la vescica, aiutandoti cos&amp;igrave; a mantenere il tuo corpo e il tuo sistema puliti dall\'interno.&lt;/p&gt;\n&lt;h2&gt;2. Migliori la resistenza e la flessibilit&amp;agrave; dei tuoi muscoli&lt;/h2&gt;\n&lt;p&gt;Quando si tratta di costruire e mantenere le ossa, il calcio &amp;egrave; uno dei minerali pi&amp;ugrave; importanti necessari. Il consumo di grandi quantit&amp;agrave; di bevande gassate (bevande che contengono anidride carbonica disciolta) pu&amp;ograve; interferire con l&amp;rsquo;assorbimento del calcio, con conseguente indebolimento delle ossa e dei muscoli. Pertanto, per evitare ci&amp;ograve;, &amp;egrave; essenziale ridurre drasticamente le bevande analcoliche e le bevande energetiche che contengono carbonatazione e sostituirle con acqua.&lt;/p&gt;\n&lt;p&gt;L&amp;rsquo;importanza dell&amp;rsquo;acqua nel nostro corpo non pu&amp;ograve; essere sottovalutata. Non molti potrebbero essere consapevoli del fatto che l\'acqua costituisce gran parte della nostra composizione muscolare. L&amp;rsquo;acqua aiuta ad assorbire e trattenere i minerali essenziali che, a loro volta, ci aiutano a mantenere le ossa sane e forti. Pertanto, mantenendoti ben idratato, puoi non solo migliorare la tua resistenza muscolare, ma anche la tua flessibilit&amp;agrave;, il che ti aiuter&amp;agrave; a raggiungere le massime prestazioni in tutto ci&amp;ograve; che fai.&lt;/p&gt;\n&lt;h2&gt;3. La tua capacit&amp;agrave; di focalizzarti e concentrarti diventa pi&amp;ugrave; acuta&lt;/h2&gt;\n&lt;p&gt;Oltre a compromettere la salute fisica, le bevande gassate zuccherate o le bevande gassate possono anche danneggiare la salute mentale. Il consumo eccessivo di queste bevande pu&amp;ograve; portare alla disidratazione e innescare uno squilibrio in alcune sostanze chimiche del cervello, causando problemi come depressione, scarsa memoria, affaticamento cerebrale e mancanza di lucidit&amp;agrave; mentale.&lt;/p&gt;\n&lt;p&gt;Passando all\'acqua, puoi combattere efficacemente gli effetti negativi di queste bevande. Inoltre, assicurandoti che il tuo corpo sia ben idratato, ti assicuri che il tuo cervello, composto per l\'80% da acqua, sia in grado di accedere alla quantit&amp;agrave; di ossigeno necessaria per funzionare in modo ottimale. livello.&lt;/p&gt;\n&lt;p&gt;L\'acqua aiuta a migliorare la tua capacit&amp;agrave; di concentrarti meglio. Aiuta anche ad aumentare la concentrazione e il potere della memoria. Inoltre, riduce l&amp;rsquo;affaticamento diurno e aiuta a prevenire i disturbi da deficit di attenzione sia nei bambini che negli adulti.&lt;/p&gt;\n&lt;h2&gt;4. Aumenti il tuo tasso metabolico&lt;/h2&gt;\n&lt;p&gt;Il metabolismo si riferisce alla velocit&amp;agrave; con cui il tuo corpo &amp;egrave; in grado di convertire il cibo in energia.&lt;/p&gt;\n&lt;p&gt;Bere grandi quantit&amp;agrave; di bevande zuccherate, contenenti caffeina e gassate porta alla disidratazione, che aumenta il rischio di disturbi metabolici con conseguente aumento di peso, desiderio di zucchero, letargia, dolori articolari e muscolari, ecc.&lt;/p&gt;\n&lt;p&gt;Sostituendo queste bevande con acqua, puoi idratare il tuo corpo, accelerando cos&amp;igrave; il tasso metabolico e portando a una combustione pi&amp;ugrave; rapida delle calorie. Inoltre, l\'acqua aiuta a regolare e gestire i livelli di zucchero nel sangue tenendo a bada l\'affaticamento, la letargia e la voglia di zucchero, il che promuove ulteriormente la buona salute.&lt;/p&gt;\n&lt;h2&gt;5. Ottieni una carnagione della pelle luminosa e pi&amp;ugrave; sana&lt;/h2&gt;\n&lt;p&gt;Uno dei maggiori vantaggi derivanti dalla sostituzione delle tue bevande analcoliche preferite con acqua semplice &amp;egrave; la pelle luminosa e luminosa. &amp;Egrave; noto che le bevande gassate causano danni alle cellule della pelle e ai legami del collagene con conseguente invecchiamento precoce, opacit&amp;agrave;, secchezza, macchie scure, rughe e altri.&lt;/p&gt;\n&lt;p&gt;Pertanto, per annullare gli effetti di queste bevande nocive e disintossicare l\'organismo, &amp;egrave; consigliabile bere quotidianamente acqua a sufficienza. Ci&amp;ograve; aiuta a eliminare le tossine e facilita una produzione pi&amp;ugrave; rapida di sangue e cellule muscolari, fornendo una carnagione luminosa e pi&amp;ugrave; sana in un brevissimo lasso di tempo.&lt;/p&gt;\n&lt;h2&gt;6. Sei in grado di stimolare il tuo sistema digestivo&lt;/h2&gt;\n&lt;p&gt;Le bevande gassate sono costituite principalmente da anidride carbonica disciolta che pu&amp;ograve; causare indigestione e flatulenza. Allo stesso modo, le bevande analcoliche o le bibite gassate sono per lo pi&amp;ugrave; acide e un loro consumo elevato pu&amp;ograve; portare a uno squilibrio del pH che porta a una serie di gravi problemi di digestione come gonfiore, ulcere allo stomaco, diarrea, gas e mal di stomaco.&lt;/p&gt;\n&lt;p&gt;Pertanto, per evitare questi problemi e ottenere un sistema digestivo sano e migliorato, &amp;egrave; essenziale passare all&amp;rsquo;acqua potabile. Un\'adeguata assunzione quotidiana di acqua aiuter&amp;agrave; a prevenire i disturbi di stomaco e migliorer&amp;agrave; i movimenti intestinali. Inoltre, aiuter&amp;agrave; a migliorare l\'equilibrio dei livelli di pH nel corpo e aiuter&amp;agrave; a prevenire la stitichezza.&lt;/p&gt;\n&lt;h2&gt;7. L\'acqua migliora la circolazione sanguigna&lt;/h2&gt;\n&lt;p&gt;I dolcificanti artificiali presenti in molte bevande zuccherate e soda possono causare il funzionamento irregolare di alcuni vasi sanguigni, portando a una serie di problemi di salute come ipertensione, aumento della frequenza cardiaca, riduzione del flusso sanguigno al cervello e al sistema digestivo e altri problemi vitali. organi.&lt;/p&gt;\n&lt;p&gt;Essendo uno degli elementi pi&amp;ugrave; cruciali della vita umana, l\'acqua pu&amp;ograve; aiutare a migliorare la circolazione sanguigna nel corpo, garantendo cos&amp;igrave; che i vasi sanguigni non siano in alcun modo ostacolati. Quindi, se vuoi che il tuo sistema circolatorio funzioni in modo efficiente, devi abbandonare le bibite gassate e le altre bevande zuccherate il prima possibile e sostituirle con acqua potabile pura.&lt;/p&gt;</t>
  </si>
  <si>
    <t>&lt;h1&gt;การเปลี่ยนเครื่องดื่มด้วยน้ำเพื่อสุขภาพ&lt;/h1&gt;\n&lt;h2&gt;1. คุณล้างสารพิษออกจากร่างกายของคุณ&lt;/h2&gt;\n&lt;p&gt;การดื่มโซดา/น้ำอัดลมมากเกินไปอาจทำให้ไตถูกทำลายได้เนื่องจากไตช่วยกำจัดสารพิษและของเสียออกจากร่างกาย การไม่สามารถทำหน้าที่ดังกล่าวได้เนื่องจากการบริโภคน้ำตาลสูงอาจนำไปสู่การสะสมของเสียจากการเผาผลาญซึ่งอาจทำให้เกิดปัญหาสุขภาพร้ายแรงได้มากมาย&lt;/p&gt;\n&lt;p&gt;ในทางกลับกัน น้ำเป็นสารหล่อลื่นตามธรรมชาติที่ช่วยให้ไตทำงานได้ดี ด้วยการดื่มน้ำให้เพียงพอ ไตของคุณจะสามารถทำงานได้อย่างเต็มประสิทธิภาพโดยช่วยให้คุณล้างสารพิษออกจากเลือดและปัสสาวะผ่านทางกระเพาะปัสสาวะ จึงช่วยให้คุณรักษาร่างกายและระบบของคุณให้สะอาดจากภายในสู่ภายนอก&lt;/p&gt;\n&lt;h2&gt;2. คุณปรับปรุงความอดทนและความยืดหยุ่นของกล้ามเนื้อ&lt;/h2&gt;\n&lt;p&gt;เมื่อพูดถึงการสร้างและบำรุงรักษากระดูก แคลเซียมถือเป็นแร่ธาตุสำคัญชนิดหนึ่งที่จำเป็น การบริโภคเครื่องดื่มอัดลมจำนวนมาก (เครื่องดื่มที่มีคาร์บอนไดออกไซด์ละลายอยู่) อาจรบกวนการดูดซึมแคลเซียม ส่งผลให้กระดูกและกล้ามเนื้ออ่อนแอ ดังนั้น เพื่อป้องกันสิ่งนี้ จำเป็นอย่างยิ่งที่คุณจะต้องลดปริมาณน้ำอัดลมและเครื่องดื่มชูกำลังที่มีคาร์บอนไดออกไซด์ลงอย่างรุนแรง และแทนที่ด้วยน้ำเปล่า&lt;/p&gt;\n&lt;p&gt;ความสำคัญของน้ำในร่างกายของเราไม่สามารถเน้นมากเกินไปได้ มีคนไม่มากที่รู้ว่าน้ำเป็นส่วนประกอบส่วนใหญ่ของกล้ามเนื้อของเรา น้ำช่วยดูดซับและกักเก็บแร่ธาตุที่จำเป็น ซึ่งจะช่วยรักษากระดูกให้แข็งแรงและแข็งแรง ด้วยเหตุนี้ การรักษาร่างกายให้มีน้ำเพียงพอ คุณจึงไม่เพียงแต่ปรับปรุงความทนทานของกล้ามเนื้อเท่านั้น แต่ยังปรับปรุงความยืดหยุ่นได้อีกด้วย ซึ่งจะช่วยให้คุณบรรลุประสิทธิภาพสูงสุดในทุกสิ่งที่คุณทำ&lt;/p&gt;\n&lt;h2&gt;3. ความสามารถในการโฟกัสและสมาธิของคุณคมชัดขึ้น&lt;/h2&gt;\n&lt;p&gt;นอกจากจะส่งผลต่อสุขภาพกายแล้ว น้ำอัดลมที่มีน้ำตาลหรือน้ำอัดลมยังส่งผลเสียต่อสุขภาพจิตอีกด้วย การบริโภคเครื่องดื่มเหล่านี้มากเกินไปอาจทำให้เกิดภาวะขาดน้ำและอาจกระตุ้นให้เกิดความไม่สมดุลของสารเคมีในสมอง ส่งผลให้เกิดปัญหาต่างๆ เช่น ภาวะซึมเศร้า ความจำไม่ดี สมองล้า และขาดความชัดเจนของจิตใจ&lt;/p&gt;\n&lt;p&gt;การเปลี่ยนไปใช้น้ำจะทำให้คุณสามารถต่อสู้กับผลร้ายของเครื่องดื่มเหล่านี้ได้อย่างมีประสิทธิภาพ นอกจากนี้ การทำให้แน่ใจว่าร่างกายของคุณมีน้ำเพียงพอ เท่ากับคุณกำลังทำให้แน่ใจว่าสมองซึ่งประกอบด้วยน้ำถึง 80% สามารถเข้าถึงออกซิเจนในปริมาณที่ต้องการซึ่งจำเป็นเพื่อให้สมองสามารถทำงานได้อย่างเหมาะสมที่สุด ระดับ.&lt;/p&gt;\n&lt;p&gt;น้ำช่วยเพิ่มความสามารถในการโฟกัสได้ดีขึ้น นอกจากนี้ยังช่วยเพิ่มสมาธิและพลังความจำ นอกจากนี้ยังช่วยลดความเหนื่อยล้าในเวลากลางวันและช่วยป้องกันความผิดปกติของสมาธิทั้งในเด็กและผู้ใหญ่&lt;/p&gt;\n&lt;h2&gt;4. คุณเพิ่มอัตราการเผาผลาญของคุณ&lt;/h2&gt;\n&lt;p&gt;การเผาผลาญหมายถึงอัตราที่ร่างกายของคุณสามารถเปลี่ยนอาหารให้เป็นพลังงานได้&lt;/p&gt;\n&lt;p&gt;การดื่มเครื่องดื่มรสหวาน คาเฟอีน และน้ำอัดลมในปริมาณมากทำให้เกิดภาวะขาดน้ำ ซึ่งเพิ่มความเสี่ยงต่อความผิดปกติของระบบเผาผลาญ ส่งผลให้น้ำหนักเพิ่มขึ้น ความอยากน้ำตาล ความง่วง ปวดข้อและกล้ามเนื้อ เป็นต้น&lt;/p&gt;\n&lt;p&gt;การเปลี่ยนเครื่องดื่มเหล่านี้ด้วยน้ำ จะทำให้ร่างกายได้รับความชุ่มชื้น ซึ่งจะช่วยเร่งอัตราการเผาผลาญและนำไปสู่การเผาผลาญแคลอรี่ได้เร็วขึ้น นอกจากนี้ น้ำยังช่วยควบคุมและจัดการระดับน้ำตาลในเลือด ลดอาการเหนื่อยล้า ความง่วง และความอยากน้ำตาล ซึ่งจะช่วยส่งเสริมสุขภาพที่ดีอีกด้วย&lt;/p&gt;\n&lt;h2&gt;5. คุณมีผิวที่เปล่งประกายและมีสุขภาพดีขึ้น&lt;/h2&gt;\n&lt;p&gt;ประโยชน์หลักประการหนึ่งของการเปลี่ยนน้ำอัดลมที่คุณชื่นชอบด้วยน้ำเปล่าคือผิวที่สดใสและเปล่งปลั่ง เป็นที่รู้กันว่าเครื่องดื่มเติมอากาศก่อให้เกิดความเสียหายต่อเซลล์ผิวและพันธะคอลลาเจน ส่งผลให้เกิดริ้วรอยก่อนวัย ความหมองคล้ำ ความแห้งกร้าน จุดด่างดำ ริ้วรอย และอื่นๆ&lt;/p&gt;\n&lt;p&gt;ดังนั้น เพื่อลบล้างผลกระทบของเครื่องดื่มที่เป็นอันตรายเหล่านี้และเพื่อล้างพิษในร่างกาย ขอแนะนำให้คุณดื่มน้ำให้เพียงพอในแต่ละวัน ซึ่งจะช่วยล้างสารพิษและอำนวยความสะดวกในการผลิตเลือดและเซลล์กล้ามเนื้อได้เร็วขึ้น ให้ผิวของคุณเปล่งประกายและมีสุขภาพดีขึ้นในระยะเวลาอันสั้น&lt;/p&gt;\n&lt;h2&gt;6. คุณสามารถกระตุ้นระบบย่อยอาหารของคุณได้&lt;/h2&gt;\n&lt;p&gt;เครื่องดื่มอัดลมส่วนใหญ่ประกอบด้วยคาร์บอนไดออกไซด์ที่ละลายในน้ำซึ่งอาจทำให้อาหารไม่ย่อยและท้องอืดได้ ในทำนองเดียวกัน น้ำอัดลมหรือน้ำอัดลมส่วนใหญ่มีความเป็นกรด และการบริโภคในปริมาณมากอาจทำให้เกิดความไม่สมดุลของ pH ซึ่งนำไปสู่ปัญหาการย่อยอาหารที่รุนแรง เช่น ท้องอืด แผลในกระเพาะอาหาร ท้องเสีย มีลมในท้อง และปวดท้อง&lt;/p&gt;\n&lt;p&gt;ดังนั้นเพื่อหลีกเลี่ยงปัญหาเหล่านี้และเพื่อให้ระบบย่อยอาหารแข็งแรงและดีขึ้น การเปลี่ยนมาใช้น้ำดื่มจึงเป็นสิ่งสำคัญ การดื่มน้ำอย่างเพียงพอในแต่ละวันจะช่วยป้องกันความผิดปกติของกระเพาะอาหารและช่วยให้การเคลื่อนไหวของลำไส้ดีขึ้น นอกจากนี้ยังช่วยปรับปรุงความสมดุลของระดับ pH ในร่างกายของคุณและช่วยป้องกันอาการท้องผูก&lt;/p&gt;\n&lt;h2&gt;7. น้ำช่วยเพิ่มการไหลเวียนโลหิต&lt;/h2&gt;\n&lt;p&gt;สารให้ความหวานเทียมที่พบในเครื่องดื่มที่มีน้ำตาลและน้ำอัดลมหลายชนิดอาจทำให้หลอดเลือดบางส่วนทำงานผิดปกติ นำไปสู่ปัญหาสุขภาพต่างๆ เช่น ความดันโลหิตสูง เพิ่มอัตราการเต้นของหัวใจ ลดการไหลเวียนของเลือดไปยังสมองและระบบย่อยอาหาร และอื่นๆ ที่สำคัญ อวัยวะ&lt;/p&gt;\n&lt;p&gt;เนื่องจากน้ำเป็นองค์ประกอบที่สำคัญที่สุดอย่างหนึ่งในชีวิตมนุษย์ จึงช่วยเพิ่มการไหลเวียนโลหิตในร่างกายได้ จึงมั่นใจได้ว่าหลอดเลือดของคุณจะไม่ถูกขัดขวางแต่อย่างใดดังนั้น หากคุณต้องการให้ระบบไหลเวียนโลหิตทำงานอย่างมีประสิทธิภาพ คุณจะต้องเลิกน้ำอัดลมและเครื่องดื่มที่มีน้ำตาลอื่นๆ โดยเร็วที่สุดและแทนที่ด้วยน้ำดื่มบริสุทธิ์&lt;/p&gt;</t>
  </si>
  <si>
    <t>DRINK_ON_EMPTY_STOMATCH</t>
  </si>
  <si>
    <t>&lt;h1&gt;Drink Water on an Empty Stomach?&lt;/h1&gt;\n&lt;p&gt;Water possesses certain properties to improve your health. Here are the various benefits of drinking water on an empty stomach:&lt;/p&gt;\n&lt;h2&gt;Cleanses Your Bowels&lt;/h2&gt;\n&lt;p&gt;Drinking water on an empty stomach helps in cleansing your bowels. It creates an urge to move the bowel and therefore helps to regulate your digestive tract. If you experience difficulty while passing motion or if you feel constipated, drink plenty of water as it helps in clearing the waste from your body.&lt;/p&gt;\n&lt;h2&gt;Flushes Toxins From The Body&lt;/h2&gt;\n&lt;p&gt;Drinking water helps in flushing out all the toxins from the body. It helps in detoxifying yourself. It eliminates all the toxins from the body and cleanses the system. Elimination of toxins improves the quality of the skin and brings a glow on the face.&lt;/p&gt;\n&lt;h2&gt;Prevents Headaches&lt;/h2&gt;\n&lt;p&gt;One of the main reasons for headache is the lack of regular water intake. Dehydration leads to headache. Drinking water not only prevents headache but also arrests bad odor and other dental problems.&lt;/p&gt;\n&lt;h2&gt;Increases Hunger&lt;/h2&gt;\n&lt;p&gt;Drinking water early in the morning, on an empty stomach, clears all the waste from the body and makes you feel hungry.&lt;/p&gt;\n&lt;h2&gt;Increases Energy&lt;/h2&gt;\n&lt;p&gt;Drinking water on an empty stomach stimulates the red blood cells to populate at a faster rate, which inturn boosts the energy levels of the body.&lt;/p&gt;\n&lt;h2&gt;Speeds Up Your Metabolism&lt;/h2&gt;\n&lt;p&gt;A person on a diet should drink plenty of water for an increased metabolism rate. The metabolic rate increases about 25 percent by drinking water on an empty stomach. Faster digestion also results in healthy weight loss.&lt;/p&gt;\n&lt;h2&gt;Helps In Reducing Weight&lt;/h2&gt;\n&lt;p&gt;Water has no calories and so drinking plenty of water when on diet is essential as it helps in losing weight. It also flushes out all the toxins and reduces acidity. As water increases metabolism, your body also tends to burn calories faster. This is one of the best strategies to reduce weight.&lt;/p&gt;\n&lt;h2&gt;Improves Your Skin&lt;/h2&gt;\n&lt;p&gt;Dehydration causes a number of problems, of which skin problem is one. Dehydration causes premature wrinkles and makes the skin porous. Drinking water on an empty stomach regulates blood flow and improves the quality of the skin. It also helps in releasing toxins from the body and makes the skin radiant.&lt;/p&gt;\n&lt;h2&gt;Promotes Healthy Hair&lt;/h2&gt;\n&lt;p&gt;Drinking plenty of water also promotes healthy and shiny hair. Water makes up to 1/4th of the hair and therefore insufficient intake of water can make the hair strand brittle and weak. Regular intake of water improves and enhances the quality of hair.&lt;/p&gt;\n&lt;h2&gt;Prevents Kidney Stones&lt;/h2&gt;\n&lt;p&gt;Drinking water on an empty stomach prevents the formation of kidney stones. It also prevents bladder infections. Water dilutes the acids and prevents the formation of stones in the kidney.&lt;/p&gt;\n&lt;h2&gt;Strengthens Immune System&lt;/h2&gt;\n&lt;p&gt;Drinking plenty of water flushes out all the toxins and prevents infections from spreading through the body. This ultimately strengthens the immune system and keeps the body away from various kinds of infections.&lt;/p&gt;\n&lt;p&gt;Drink a glass of water on an empty stomach every day, to experience these benefits.&amp;nbsp;&lt;/p&gt;</t>
  </si>
  <si>
    <t>&lt;h1&gt;खाली पेट पानी पियें?&lt;/h1&gt;\n&lt;p&gt;पानी में आपके स्वास्थ्य को बेहतर बनाने के कुछ खास गुण होते हैं। खाली पेट पानी पीने के विभिन्न फायदे इस प्रकार हैं:&lt;/p&gt;\n&lt;h2&gt;आपकी आंतों को साफ करता है&lt;/h2&gt;\n&lt;p&gt;खाली पेट पानी पीने से आपकी आंतों को साफ करने में मदद मिलती है। यह मल त्यागने की इच्छा पैदा करता है और इसलिए आपके पाचन तंत्र को नियंत्रित करने में मदद करता है। यदि आपको मोशन करते समय कठिनाई महसूस होती है या आपको कब्ज़ महसूस होता है, तो खूब पानी पिएं क्योंकि यह आपके शरीर से अपशिष्ट को साफ करने में मदद करता है।&lt;/p&gt;\n&lt;h2&gt;शरीर से विषाक्त पदार्थों को बाहर निकालता है&lt;/h2&gt;\n&lt;p&gt;पानी पीने से शरीर से सभी विषाक्त पदार्थों को बाहर निकालने में मदद मिलती है। यह खुद को डिटॉक्सीफाई करने में मदद करता है। यह शरीर से सभी विषाक्त पदार्थों को बाहर निकालता है और सिस्टम को साफ करता है। विषाक्त पदार्थ बाहर निकलने से त्वचा की गुणवत्ता में सुधार होता है और चेहरे पर चमक आती है।&lt;/p&gt;\n&lt;h2&gt;सिरदर्द को रोकता है&lt;/h2&gt;\n&lt;p&gt;सिरदर्द का एक मुख्य कारण नियमित रूप से पानी का सेवन न करना है। निर्जलीकरण से सिरदर्द होता है। पानी पीने से न केवल सिरदर्द से बचाव होता है बल्कि दुर्गंध और दांतों की अन्य समस्याएं भी दूर होती हैं।&lt;/p&gt;\n&lt;h2&gt;भूख बढ़ाता है&lt;/h2&gt;\n&lt;p&gt;सुबह-सुबह खाली पेट पानी पीने से शरीर की सारी गंदगी साफ हो जाती है और आपको भूख लगने लगती है।&lt;/p&gt;\n&lt;h2&gt;ऊर्जा बढ़ाता है&lt;/h2&gt;\n&lt;p&gt;खाली पेट पानी पीने से लाल रक्त कोशिकाएं तेजी से बढ़ने लगती हैं, जिससे शरीर में ऊर्जा का स्तर बढ़ जाता है।&lt;/p&gt;\n&lt;h2&gt;आपके चयापचय को गति देता है&lt;/h2&gt;\n&lt;p&gt;चयापचय दर बढ़ाने के लिए आहार पर रहने वाले व्यक्ति को खूब पानी पीना चाहिए। खाली पेट पानी पीने से मेटाबॉलिक रेट करीब 25 प्रतिशत तक बढ़ जाता है। तेजी से पाचन से स्वस्थ वजन भी कम होता है।&lt;/p&gt;\n&lt;h2&gt;वजन कम करने में मदद करता है&lt;/h2&gt;\n&lt;p&gt;पानी में कोई कैलोरी नहीं होती है और इसलिए आहार के दौरान खूब पानी पीना जरूरी है क्योंकि इससे वजन कम करने में मदद मिलती है। यह सभी विषाक्त पदार्थों को बाहर निकालता है और एसिडिटी को कम करता है। जैसे-जैसे पानी मेटाबॉलिज्म बढ़ाता है, आपका शरीर भी तेजी से कैलोरी बर्न करता है। यह वजन कम करने की सबसे अच्छी रणनीतियों में से एक है।&lt;/p&gt;\n&lt;h2&gt;आपकी त्वचा में सुधार लाता है&lt;/h2&gt;\n&lt;p&gt;डिहाइड्रेशन कई समस्याओं का कारण बनता है, जिनमें से त्वचा की समस्या भी एक है। निर्जलीकरण समय से पहले झुर्रियों का कारण बनता है और त्वचा को छिद्रपूर्ण बनाता है। खाली पेट पानी पीने से रक्त प्रवाह नियंत्रित होता है और त्वचा की गुणवत्ता में सुधार होता है। यह शरीर से विषाक्त पदार्थों को बाहर निकालने में भी मदद करता है और त्वचा को चमकदार बनाता है।&lt;/p&gt;\n&lt;h2&gt;स्वस्थ बालों को बढ़ावा देता है&lt;/h2&gt;\n&lt;p&gt;खूब पानी पीने से बाल भी स्वस्थ और चमकदार बनते हैं। बालों का एक-चौथाई हिस्सा पानी से बनता है और इसलिए पानी का अपर्याप्त सेवन बालों को भंगुर और कमजोर बना सकता है। पानी के नियमित सेवन से बालों की गुणवत्ता में सुधार और वृद्धि होती है।&lt;/p&gt;\n&lt;h2&gt;गुर्दे की पथरी को रोकता है&lt;/h2&gt;\n&lt;p&gt;खाली पेट पानी पीने से किडनी में पथरी बनने से बचाव होता है। यह मूत्राशय के संक्रमण से भी बचाता है। पानी एसिड को पतला करता है और किडनी में पथरी बनने से रोकता है।&lt;/p&gt;\n&lt;h2&gt;इम्यून सिस्टम को मजबूत बनाता है&lt;/h2&gt;\n&lt;p&gt;भरपूर पानी पीने से सभी विषाक्त पदार्थ बाहर निकल जाते हैं और संक्रमण को शरीर में फैलने से रोकता है। यह अंततः प्रतिरक्षा प्रणाली को मजबूत करता है और शरीर को विभिन्न प्रकार के संक्रमणों से दूर रखता है।&lt;/p&gt;\n&lt;p&gt;इन लाभों का अनुभव करने के लिए प्रतिदिन खाली पेट एक गिलास पानी पियें।&lt;/p&gt;</t>
  </si>
  <si>
    <t>&lt;h1&gt;&amp;iquest;Beber agua con el est&amp;oacute;mago vac&amp;iacute;o?&lt;/h1&gt;\n&lt;p&gt;El agua posee ciertas propiedades para mejorar tu salud. Estos son los diversos beneficios de beber agua con el est&amp;oacute;mago vac&amp;iacute;o:&lt;/p&gt;\n&lt;h2&gt;Limpia tus intestinos&lt;/h2&gt;\n&lt;p&gt;Beber agua con el est&amp;oacute;mago vac&amp;iacute;o ayuda a limpiar los intestinos. Crea una necesidad de defecar y, por lo tanto, ayuda a regular el tracto digestivo. Si tiene dificultades para realizar movimientos o si se siente estre&amp;ntilde;ido, beba mucha agua, ya que ayuda a eliminar los desechos de su cuerpo.&lt;/p&gt;\n&lt;h2&gt;Elimina las toxinas del cuerpo&lt;/h2&gt;\n&lt;p&gt;Beber agua ayuda a eliminar todas las toxinas del cuerpo. Ayuda a desintoxicarse. Elimina todas las toxinas del cuerpo y limpia el sistema. La eliminaci&amp;oacute;n de toxinas mejora la calidad de la piel y aporta luminosidad al rostro.&lt;/p&gt;\n&lt;h2&gt;Previene dolores de cabeza&lt;/h2&gt;\n&lt;p&gt;Una de las principales razones del dolor de cabeza es la falta de ingesta regular de agua. La deshidrataci&amp;oacute;n provoca dolor de cabeza. Beber agua no s&amp;oacute;lo previene el dolor de cabeza sino que tambi&amp;eacute;n previene el mal olor y otros problemas dentales.&lt;/p&gt;\n&lt;h2&gt;Aumenta el hambre&lt;/h2&gt;\n&lt;p&gt;Beber agua temprano en la ma&amp;ntilde;ana, en ayunas, elimina todos los desechos del cuerpo y provoca hambre.&lt;/p&gt;\n&lt;h2&gt;Aumenta la energ&amp;iacute;a&lt;/h2&gt;\n&lt;p&gt;Beber agua con el est&amp;oacute;mago vac&amp;iacute;o estimula la poblaci&amp;oacute;n de gl&amp;oacute;bulos rojos a un ritmo m&amp;aacute;s r&amp;aacute;pido, lo que a su vez aumenta los niveles de energ&amp;iacute;a del cuerpo.&lt;/p&gt;\n&lt;h2&gt;Acelera tu metabolismo&lt;/h2&gt;\n&lt;p&gt;Una persona que est&amp;aacute; a dieta debe beber mucha agua para aumentar la tasa metab&amp;oacute;lica. La tasa metab&amp;oacute;lica aumenta alrededor del 25 por ciento al beber agua con el est&amp;oacute;mago vac&amp;iacute;o. Una digesti&amp;oacute;n m&amp;aacute;s r&amp;aacute;pida tambi&amp;eacute;n resulta en una p&amp;eacute;rdida de peso saludable.&lt;/p&gt;\n&lt;h2&gt;Ayuda a reducir el peso&lt;/h2&gt;\n&lt;p&gt;El agua no tiene calor&amp;iacute;as, por lo que beber mucha agua durante la dieta es esencial, ya que ayuda a perder peso. Tambi&amp;eacute;n elimina todas las toxinas y reduce la acidez. A medida que el agua aumenta el metabolismo, su cuerpo tambi&amp;eacute;n tiende a quemar calor&amp;iacute;as m&amp;aacute;s r&amp;aacute;pido. Esta es una de las mejores estrategias para reducir peso.&lt;/p&gt;\n&lt;h2&gt;Mejora tu piel&lt;/h2&gt;\n&lt;p&gt;La deshidrataci&amp;oacute;n causa una serie de problemas, uno de los cuales es el problema de la piel. La deshidrataci&amp;oacute;n provoca arrugas prematuras y vuelve la piel porosa. Beber agua en ayunas regula el flujo sangu&amp;iacute;neo y mejora la calidad de la piel. Tambi&amp;eacute;n ayuda a liberar toxinas del cuerpo y hace que la piel est&amp;eacute; radiante.&lt;/p&gt;\n&lt;h2&gt;Promueve el cabello sano&lt;/h2&gt;\n&lt;p&gt;Beber mucha agua tambi&amp;eacute;n promueve un cabello sano y brillante. El agua constituye hasta 1/4 del cabello y, por lo tanto, una ingesta insuficiente de agua puede hacer que el cabello se vuelva quebradizo y d&amp;eacute;bil. La ingesta regular de agua mejora y potencia la calidad del cabello.&lt;/p&gt;\n&lt;h2&gt;Previene los c&amp;aacute;lculos renales&lt;/h2&gt;\n&lt;p&gt;Beber agua en ayunas previene la formaci&amp;oacute;n de c&amp;aacute;lculos renales. Tambi&amp;eacute;n previene las infecciones de la vejiga. El agua diluye los &amp;aacute;cidos y previene la formaci&amp;oacute;n de c&amp;aacute;lculos en el ri&amp;ntilde;&amp;oacute;n.&lt;/p&gt;\n&lt;h2&gt;Fortalece el sistema inmunol&amp;oacute;gico&lt;/h2&gt;\n&lt;p&gt;Beber mucha agua elimina todas las toxinas y evita que las infecciones se propaguen por el cuerpo. En &amp;uacute;ltima instancia, esto fortalece el sistema inmunol&amp;oacute;gico y mantiene al cuerpo alejado de diversos tipos de infecciones.&lt;/p&gt;\n&lt;p&gt;Beba un vaso de agua en ayunas todos los d&amp;iacute;as para experimentar estos beneficios.&lt;/p&gt;</t>
  </si>
  <si>
    <t>&lt;h1&gt;Boire de l&amp;rsquo;eau le ventre vide ?&lt;/h1&gt;\n&lt;p&gt;L\'eau poss&amp;egrave;de certaines propri&amp;eacute;t&amp;eacute;s pour am&amp;eacute;liorer votre sant&amp;eacute;. Voici les diff&amp;eacute;rents bienfaits de boire de l&amp;rsquo;eau &amp;agrave; jeun :&lt;/p&gt;\n&lt;h2&gt;Nettoie vos intestins&lt;/h2&gt;\n&lt;p&gt;Boire de l&amp;rsquo;eau &amp;agrave; jeun aide &amp;agrave; nettoyer vos intestins. Cela cr&amp;eacute;e une envie d&amp;rsquo;aller &amp;agrave; la selle et aide donc &amp;agrave; r&amp;eacute;guler votre tube digestif. Si vous &amp;eacute;prouvez des difficult&amp;eacute;s &amp;agrave; faire des mouvements ou si vous vous sentez constip&amp;eacute;, buvez beaucoup d\'eau car cela aide &amp;agrave; &amp;eacute;liminer les d&amp;eacute;chets de votre corps.&lt;/p&gt;\n&lt;h2&gt;&amp;Eacute;limine les toxines du corps&lt;/h2&gt;\n&lt;p&gt;Boire de l&amp;rsquo;eau aide &amp;agrave; &amp;eacute;liminer toutes les toxines du corps. Cela aide &amp;agrave; vous d&amp;eacute;toxifier. Il &amp;eacute;limine toutes les toxines du corps et nettoie le syst&amp;egrave;me. L\'&amp;eacute;limination des toxines am&amp;eacute;liore la qualit&amp;eacute; de la peau et apporte un &amp;eacute;clat au visage.&lt;/p&gt;\n&lt;h2&gt;Pr&amp;eacute;vient les maux de t&amp;ecirc;te&lt;/h2&gt;\n&lt;p&gt;L&amp;rsquo;une des principales causes des maux de t&amp;ecirc;te est le manque de consommation r&amp;eacute;guli&amp;egrave;re d&amp;rsquo;eau. La d&amp;eacute;shydratation entra&amp;icirc;ne des maux de t&amp;ecirc;te. Boire de l&amp;rsquo;eau pr&amp;eacute;vient non seulement les maux de t&amp;ecirc;te, mais arr&amp;ecirc;te &amp;eacute;galement les mauvaises odeurs et autres probl&amp;egrave;mes dentaires.&lt;/p&gt;\n&lt;h2&gt;Augmente la faim&lt;/h2&gt;\n&lt;p&gt;Boire de l&amp;rsquo;eau t&amp;ocirc;t le matin, &amp;agrave; jeun, &amp;eacute;limine tous les d&amp;eacute;chets du corps et donne faim.&lt;/p&gt;\n&lt;h2&gt;Augmente l\'&amp;eacute;nergie&lt;/h2&gt;\n&lt;p&gt;Boire de l&amp;rsquo;eau &amp;agrave; jeun stimule le peuplement des globules rouges &amp;agrave; un rythme plus rapide, ce qui augmente les niveaux d&amp;rsquo;&amp;eacute;nergie du corps.&lt;/p&gt;\n&lt;h2&gt;Acc&amp;eacute;l&amp;egrave;re votre m&amp;eacute;tabolisme&lt;/h2&gt;\n&lt;p&gt;Une personne au r&amp;eacute;gime doit boire beaucoup d&amp;rsquo;eau pour augmenter son m&amp;eacute;tabolisme. Le taux m&amp;eacute;tabolique augmente d&amp;rsquo;environ 25 pour cent en buvant de l&amp;rsquo;eau &amp;agrave; jeun. Une digestion plus rapide entra&amp;icirc;ne &amp;eacute;galement une perte de poids saine.&lt;/p&gt;\n&lt;h2&gt;Aide &amp;agrave; r&amp;eacute;duire le poids&lt;/h2&gt;\n&lt;p&gt;L\'eau ne contient pas de calories et il est donc essentiel de boire beaucoup d\'eau pendant un r&amp;eacute;gime, car elle aide &amp;agrave; perdre du poids. Il &amp;eacute;limine &amp;eacute;galement toutes les toxines et r&amp;eacute;duit l\'acidit&amp;eacute;. &amp;Agrave; mesure que l&amp;rsquo;eau augmente le m&amp;eacute;tabolisme, votre corps a &amp;eacute;galement tendance &amp;agrave; br&amp;ucirc;ler des calories plus rapidement. C&amp;rsquo;est l&amp;rsquo;une des meilleures strat&amp;eacute;gies pour perdre du poids.&lt;/p&gt;\n&lt;h2&gt;Am&amp;eacute;liore votre peau&lt;/h2&gt;\n&lt;p&gt;La d&amp;eacute;shydratation provoque un certain nombre de probl&amp;egrave;mes, parmi lesquels les probl&amp;egrave;mes de peau. La d&amp;eacute;shydratation provoque des rides pr&amp;eacute;matur&amp;eacute;es et rend la peau poreuse. Boire de l&amp;rsquo;eau &amp;agrave; jeun r&amp;eacute;gule le flux sanguin et am&amp;eacute;liore la qualit&amp;eacute; de la peau. Il aide &amp;eacute;galement &amp;agrave; &amp;eacute;liminer les toxines du corps et rend la peau &amp;eacute;clatante.&lt;/p&gt;\n&lt;h2&gt;Favorise des cheveux sains&lt;/h2&gt;\n&lt;p&gt;Boire beaucoup d&amp;rsquo;eau favorise &amp;eacute;galement des cheveux sains et brillants. L\'eau repr&amp;eacute;sente jusqu\'&amp;agrave; 1/4 des cheveux et, par cons&amp;eacute;quent, un apport insuffisant en eau peut rendre les m&amp;egrave;ches de cheveux cassantes et faibles. La consommation r&amp;eacute;guli&amp;egrave;re d\'eau am&amp;eacute;liore et renforce la qualit&amp;eacute; des cheveux.&lt;/p&gt;\n&lt;h2&gt;Pr&amp;eacute;vient les calculs r&amp;eacute;naux&lt;/h2&gt;\n&lt;p&gt;Boire de l&amp;rsquo;eau &amp;agrave; jeun pr&amp;eacute;vient la formation de calculs r&amp;eacute;naux. Il pr&amp;eacute;vient &amp;eacute;galement les infections de la vessie. L\'eau dilue les acides et pr&amp;eacute;vient la formation de calculs r&amp;eacute;naux.&lt;/p&gt;\n&lt;h2&gt;Renforce le syst&amp;egrave;me immunitaire&lt;/h2&gt;\n&lt;p&gt;Boire beaucoup d&amp;rsquo;eau &amp;eacute;limine toutes les toxines et emp&amp;ecirc;che les infections de se propager dans le corps. Cela renforce finalement le syst&amp;egrave;me immunitaire et &amp;eacute;loigne le corps de divers types d&amp;rsquo;infections.&lt;/p&gt;\n&lt;p&gt;Buvez un verre d&amp;rsquo;eau &amp;agrave; jeun chaque jour pour b&amp;eacute;n&amp;eacute;ficier de ces bienfaits.&lt;/p&gt;</t>
  </si>
  <si>
    <t>&lt;h1 dir=\"rtl\" style=\"text-align: justify;\"&gt;&lt;span style=\"font-size:20pt;\"&gt;شرب الماء على معدة فارغة؟&lt;/span&gt;&lt;/h1&gt;\n&lt;p dir=\"rtl\" style=\"text-align: justify;\"&gt;&lt;span style=\"font-size:11.5pt;\"&gt;يمتلك الماء خصائص معينة لتحسين صحتك. فيما يلي الفوائد المختلفة لشرب الماء على معدة فارغة:&lt;/span&gt;&lt;/p&gt;\n&lt;h2 dir=\"rtl\" style=\"text-align: justify;\"&gt;&lt;span style=\"font-size:16pt;\"&gt;ينظف أمعائك&lt;/span&gt;&lt;/h2&gt;\n&lt;p dir=\"rtl\" style=\"text-align: justify;\"&gt;&lt;span style=\"font-size:11.5pt;\"&gt;شرب الماء على معدة فارغة يساعد في تطهير الأمعاء. فهو يخلق الرغبة في تحريك الأمعاء وبالتالي يساعد على تنظيم الجهاز الهضمي. إذا كنت تواجه صعوبة في تمرير الحركة أو إذا كنت تشعر بالإمساك، اشرب الكثير من الماء لأنه يساعد في إزالة الفضلات من جسمك.&lt;/span&gt;&lt;/p&gt;\n&lt;h2 dir=\"rtl\" style=\"text-align: justify;\"&gt;&lt;span style=\"font-size:16pt;\"&gt;يطرد السموم من الجسم&lt;/span&gt;&lt;/h2&gt;\n&lt;p dir=\"rtl\" style=\"text-align: justify;\"&gt;&lt;span style=\"font-size:11.5pt;\"&gt;شرب الماء يساعد في طرد كافة السموم من الجسم. يساعد في إزالة السموم من نفسك. يزيل جميع السموم من الجسم وينظف الجسم. التخلص من السموم يحسن نوعية الجلد ويضفي توهجًا على الوجه.&lt;/span&gt;&lt;/p&gt;\n&lt;h2 dir=\"rtl\" style=\"text-align: justify;\"&gt;&lt;span style=\"font-size:16pt;\"&gt;يمنع الصداع&lt;/span&gt;&lt;/h2&gt;\n&lt;p dir=\"rtl\" style=\"text-align: justify;\"&gt;&lt;span style=\"font-size:11.5pt;\"&gt;أحد الأسباب الرئيسية للصداع هو عدم تناول الماء بشكل منتظم. الجفاف يؤدي إلى الصداع. شرب الماء لا يمنع الصداع فحسب، بل يمنع أيضًا الروائح الكريهة ومشاكل الأسنان الأخرى.&lt;/span&gt;&lt;/p&gt;\n&lt;h2 dir=\"rtl\" style=\"text-align: justify;\"&gt;&lt;span style=\"font-size:16pt;\"&gt;يزيد من الجوع&lt;/span&gt;&lt;/h2&gt;\n&lt;p dir=\"rtl\" style=\"text-align: justify;\"&gt;&lt;span style=\"font-size:11.5pt;\"&gt;شرب الماء في الصباح الباكر، على معدة فارغة، يزيل كل الفضلات من الجسم، ويجعلك تشعر بالجوع.&lt;/span&gt;&lt;/p&gt;\n&lt;h2 dir=\"rtl\" style=\"text-align: justify;\"&gt;&lt;span style=\"font-size:16pt;\"&gt;يزيد الطاقة&lt;/span&gt;&lt;/h2&gt;\n&lt;p dir=\"rtl\" style=\"text-align: justify;\"&gt;&lt;span style=\"font-size:11.5pt;\"&gt;شرب الماء على معدة فارغة يحفز خلايا الدم الحمراء على الانتشار بمعدل أسرع، مما يعزز بدوره مستويات الطاقة في الجسم.&lt;/span&gt;&lt;/p&gt;\n&lt;h2 dir=\"rtl\" style=\"text-align: justify;\"&gt;&lt;span style=\"font-size:16pt;\"&gt;يسرع عملية التمثيل الغذائي الخاص بك&lt;/span&gt;&lt;/h2&gt;\n&lt;p dir=\"rtl\" style=\"text-align: justify;\"&gt;&lt;span style=\"font-size:11.5pt;\"&gt;يجب على الشخص الذي يتبع نظامًا غذائيًا أن يشرب الكثير من الماء لزيادة معدل التمثيل الغذائي. ويرتفع معدل الأيض بحوالي 25 بالمئة عند شرب الماء على معدة فارغة. يؤدي الهضم الأسرع أيضًا إلى فقدان الوزن الصحي.&lt;/span&gt;&lt;/p&gt;\n&lt;h2 dir=\"rtl\" style=\"text-align: justify;\"&gt;&lt;span style=\"font-size:16pt;\"&gt;يساعد في خفض الوزن&lt;/span&gt;&lt;/h2&gt;\n&lt;p dir=\"rtl\" style=\"text-align: justify;\"&gt;&lt;span style=\"font-size:11.5pt;\"&gt;لا يحتوي الماء على سعرات حرارية، لذا فإن شرب الكثير من الماء أثناء اتباع نظام غذائي أمر ضروري لأنه يساعد في فقدان الوزن. كما أنه يطرد جميع السموم ويقلل الحموضة. مع زيادة الماء في عملية التمثيل الغذائي، يميل جسمك أيضًا إلى حرق السعرات الحرارية بشكل أسرع. هذه واحدة من أفضل الاستراتيجيات لتقليل الوزن.&lt;/span&gt;&lt;/p&gt;\n&lt;h2 dir=\"rtl\" style=\"text-align: justify;\"&gt;&lt;span style=\"font-size:16pt;\"&gt;يحسن بشرتك&lt;/span&gt;&lt;/h2&gt;\n&lt;p dir=\"rtl\" style=\"text-align: justify;\"&gt;&lt;span style=\"font-size:11.5pt;\"&gt;يسبب الجفاف عدداً من المشاكل، من بينها مشكلة الجلد. الجفاف يسبب التجاعيد المبكرة ويجعل الجلد مساميًا. شرب الماء على معدة فارغة ينظم تدفق الدم ويحسن نوعية الجلد. كما أنه يساعد في إخراج السموم من الجسم ويجعل البشرة مشعة.&lt;/span&gt;&lt;/p&gt;\n&lt;h2 dir=\"rtl\" style=\"text-align: justify;\"&gt;&lt;span style=\"font-size:16pt;\"&gt;يعزز صحة الشعر&lt;/span&gt;&lt;/h2&gt;\n&lt;p dir=\"rtl\" style=\"text-align: justify;\"&gt;&lt;span style=\"font-size:11.5pt;\"&gt;كما أن شرب الكثير من الماء يعزز الشعر الصحي واللامع. يشكل الماء ما يصل إلى ربع الشعرة، وبالتالي فإن تناول كمية غير كافية من الماء يمكن أن يجعل خصلة الشعر هشة وضعيفة. تناول الماء بانتظام يحسن ويعزز نوعية الشعر.&lt;/span&gt;&lt;/p&gt;\n&lt;h2 dir=\"rtl\" style=\"text-align: justify;\"&gt;&lt;span style=\"font-size:16pt;\"&gt;يمنع حصوات الكلى&lt;/span&gt;&lt;/h2&gt;\n&lt;p dir=\"rtl\" style=\"text-align: justify;\"&gt;&lt;span style=\"font-size:11.5pt;\"&gt;شرب الماء على الريق يمنع تكون حصوات الكلى. كما يمنع التهابات المثانة. يخفف الماء الأحماض ويمنع تكون الحصوات في الكلى.&lt;/span&gt;&lt;/p&gt;\n&lt;h2 dir=\"rtl\" style=\"text-align: justify;\"&gt;&lt;span style=\"font-size:16pt;\"&gt;يقوي جهاز المناعة&lt;/span&gt;&lt;/h2&gt;\n&lt;p dir=\"rtl\" style=\"text-align: justify;\"&gt;&lt;span style=\"font-size:11.5pt;\"&gt;شرب الكثير من الماء يطرد جميع السموم ويمنع انتشار العدوى عبر الجسم. وهذا في النهاية يقوي جهاز المناعة ويبقي الجسم بعيدًا عن أنواع العدوى المختلفة.&lt;/span&gt;&lt;/p&gt;\n&lt;p dir=\"rtl\" style=\"text-align: justify;\"&gt;&lt;span style=\"font-size:11.5pt;\"&gt;اشربي كوبًا من الماء على معدة فارغة يوميًا لتجربة هذه الفوائد.&lt;/span&gt;&lt;/p&gt;</t>
  </si>
  <si>
    <t>&lt;h1&gt;Пить воду натощак?&lt;/h1&gt;\n&lt;p&gt;Вода обладает определенными свойствами для улучшения вашего здоровья. Вот различные преимущества употребления воды натощак:&lt;/p&gt;\n&lt;h2&gt;Очищает кишечник&lt;/h2&gt;\n&lt;p&gt;Питьевая вода натощак помогает очистить кишечник. Он вызывает позывы к дефекации и, следовательно, помогает регулировать пищеварительный тракт. Если вы испытываете трудности при движении или чувствуете запор, пейте много воды, поскольку она помогает выводить шлаки из организма.&lt;/p&gt;\n&lt;h2&gt;Вымывает токсины из организма&lt;/h2&gt;\n&lt;p&gt;Питьевая вода помогает вымыть все токсины из организма. Это помогает в детоксикации. Он выводит все токсины из организма и очищает систему. Выведение токсинов улучшает качество кожи и придает лицу сияние.&lt;/p&gt;\n&lt;h2&gt;Предотвращает головные боли&lt;/h2&gt;\n&lt;p&gt;Одной из основных причин головной боли является отсутствие регулярного приема воды. Обезвоживание приводит к головной боли. Питьевая вода не только предотвращает головную боль, но также устраняет неприятный запах и другие проблемы с зубами.&lt;/p&gt;\n&lt;h2&gt;Увеличивает голод&lt;/h2&gt;\n&lt;p&gt;Питьевая вода рано утром натощак выводит все шлаки из организма и вызывает чувство голода.&lt;/p&gt;\n&lt;h2&gt;Увеличивает энергию&lt;/h2&gt;\n&lt;p&gt;Употребление воды натощак стимулирует рост эритроцитов быстрее, что, в свою очередь, повышает уровень энергии в организме.&lt;/p&gt;\n&lt;h2&gt;Ускоряет ваш метаболизм&lt;/h2&gt;\n&lt;p&gt;Человеку, соблюдающему диету, следует пить много воды для ускорения обмена веществ. Скорость метаболизма увеличивается примерно на 25 процентов, если пить воду натощак. Более быстрое пищеварение также приводит к здоровой потере веса.&lt;/p&gt;\n&lt;h2&gt;Помогает снизить вес&lt;/h2&gt;\n&lt;p&gt;В воде нет калорий, поэтому во время диеты необходимо пить много воды, поскольку она помогает похудеть. Он также вымывает все токсины и снижает кислотность. Поскольку вода ускоряет обмен веществ, ваше тело также имеет тенденцию сжигать калории быстрее. Это одна из лучших стратегий для снижения веса.&lt;/p&gt;\n&lt;h2&gt;Улучшает вашу кожу&lt;/h2&gt;\n&lt;p&gt;Обезвоживание вызывает ряд проблем, одна из которых &amp;ndash; проблемы с кожей. Обезвоживание вызывает преждевременное появление морщин и делает кожу пористой. Употребление воды натощак регулирует кровоток и улучшает качество кожи. Он также помогает выводить токсины из организма и делает кожу сияющей.&lt;/p&gt;\n&lt;h2&gt;Способствует здоровью волос&lt;/h2&gt;\n&lt;p&gt;Употребление большого количества воды также способствует здоровью и блеску волос. Вода составляет до 1/4 волоса, поэтому недостаточное потребление воды может сделать прядь волос ломкой и слабой. Регулярное употребление воды улучшает и улучшает качество волос.&lt;/p&gt;\n&lt;h2&gt;Предотвращает образование камней в почках&lt;/h2&gt;\n&lt;p&gt;Употребление воды натощак предотвращает образование камней в почках. Это также предотвращает инфекции мочевого пузыря. Вода разбавляет кислоты и предотвращает образование камней в почках.&lt;/p&gt;\n&lt;h2&gt;Укрепляет иммунную систему&lt;/h2&gt;\n&lt;p&gt;Обильное питье вымывает все токсины и предотвращает распространение инфекций по организму. Это в конечном итоге укрепляет иммунную систему и предохраняет организм от различного рода инфекций.&lt;/p&gt;\n&lt;p&gt;Выпивайте стакан воды натощак каждый день, чтобы ощутить эти преимущества.&lt;/p&gt;</t>
  </si>
  <si>
    <t>&lt;h1&gt;Beber &amp;aacute;gua com o est&amp;ocirc;mago vazio?&lt;/h1&gt;\n&lt;p&gt;A &amp;aacute;gua possui certas propriedades para melhorar sua sa&amp;uacute;de. Aqui est&amp;atilde;o os v&amp;aacute;rios benef&amp;iacute;cios de beber &amp;aacute;gua com o est&amp;ocirc;mago vazio:&lt;/p&gt;\n&lt;h2&gt;Limpa seus intestinos&lt;/h2&gt;\n&lt;p&gt;Beber &amp;aacute;gua com o est&amp;ocirc;mago vazio ajuda a limpar o intestino. Cria uma necessidade de evacuar e, portanto, ajuda a regular o trato digestivo. Se voc&amp;ecirc; tiver dificuldade para se movimentar ou se sentir pris&amp;atilde;o de ventre, beba bastante &amp;aacute;gua, pois ajuda a eliminar os res&amp;iacute;duos do corpo.&lt;/p&gt;\n&lt;h2&gt;Elimina toxinas do corpo&lt;/h2&gt;\n&lt;p&gt;Beber &amp;aacute;gua ajuda a eliminar todas as toxinas do corpo. Ajuda a se desintoxicar. Elimina todas as toxinas do corpo e limpa o sistema. A elimina&amp;ccedil;&amp;atilde;o de toxinas melhora a qualidade da pele e traz brilho ao rosto.&lt;/p&gt;\n&lt;h2&gt;Previne dores de cabe&amp;ccedil;a&lt;/h2&gt;\n&lt;p&gt;Um dos principais motivos da dor de cabe&amp;ccedil;a &amp;eacute; a falta de ingest&amp;atilde;o regular de &amp;aacute;gua. A desidrata&amp;ccedil;&amp;atilde;o leva &amp;agrave; dor de cabe&amp;ccedil;a. Beber &amp;aacute;gua n&amp;atilde;o s&amp;oacute; evita dores de cabe&amp;ccedil;a, mas tamb&amp;eacute;m previne o mau cheiro e outros problemas dent&amp;aacute;rios.&lt;/p&gt;\n&lt;h2&gt;Aumenta a fome&lt;/h2&gt;\n&lt;p&gt;Beber &amp;aacute;gua de manh&amp;atilde; cedo, com o est&amp;ocirc;mago vazio, elimina todos os res&amp;iacute;duos do corpo e d&amp;aacute; fome.&lt;/p&gt;\n&lt;h2&gt;Aumenta a energia&lt;/h2&gt;\n&lt;p&gt;Beber &amp;aacute;gua com o est&amp;ocirc;mago vazio estimula os gl&amp;oacute;bulos vermelhos a se povoarem mais rapidamente, o que, por sua vez, aumenta os n&amp;iacute;veis de energia do corpo.&lt;/p&gt;\n&lt;h2&gt;Acelera seu metabolismo&lt;/h2&gt;\n&lt;p&gt;Uma pessoa em dieta deve beber bastante &amp;aacute;gua para aumentar a taxa de metabolismo. A taxa metab&amp;oacute;lica aumenta cerca de 25% ao beber &amp;aacute;gua com o est&amp;ocirc;mago vazio. Uma digest&amp;atilde;o mais r&amp;aacute;pida tamb&amp;eacute;m resulta em perda de peso saud&amp;aacute;vel.&lt;/p&gt;\n&lt;h2&gt;Ajuda na redu&amp;ccedil;&amp;atilde;o de peso&lt;/h2&gt;\n&lt;p&gt;A &amp;aacute;gua n&amp;atilde;o tem calorias e por isso beber bastante &amp;aacute;gua durante a dieta &amp;eacute; essencial, pois ajuda na perda de peso. Tamb&amp;eacute;m elimina todas as toxinas e reduz a acidez. &amp;Agrave; medida que a &amp;aacute;gua aumenta o metabolismo, seu corpo tamb&amp;eacute;m tende a queimar calorias mais rapidamente. Esta &amp;eacute; uma das melhores estrat&amp;eacute;gias para reduzir peso.&lt;/p&gt;\n&lt;h2&gt;Melhora sua pele&lt;/h2&gt;\n&lt;p&gt;A desidrata&amp;ccedil;&amp;atilde;o causa uma s&amp;eacute;rie de problemas, dos quais o problema de pele &amp;eacute; um deles. A desidrata&amp;ccedil;&amp;atilde;o causa rugas prematuras e torna a pele porosa. Beber &amp;aacute;gua com o est&amp;ocirc;mago vazio regula o fluxo sangu&amp;iacute;neo e melhora a qualidade da pele. Tamb&amp;eacute;m ajuda a liberar toxinas do corpo e deixa a pele radiante.&lt;/p&gt;\n&lt;h2&gt;Promove cabelos saud&amp;aacute;veis&lt;/h2&gt;\n&lt;p&gt;Beber bastante &amp;aacute;gua tamb&amp;eacute;m promove cabelos saud&amp;aacute;veis e brilhantes. A &amp;aacute;gua representa 1/4 do cabelo e, portanto, a ingest&amp;atilde;o insuficiente de &amp;aacute;gua pode tornar o fio de cabelo quebradi&amp;ccedil;o e fraco. A ingest&amp;atilde;o regular de &amp;aacute;gua melhora e melhora a qualidade do cabelo.&lt;/p&gt;\n&lt;h2&gt;Previne pedras nos rins&lt;/h2&gt;\n&lt;p&gt;Beber &amp;aacute;gua com o est&amp;ocirc;mago vazio evita a forma&amp;ccedil;&amp;atilde;o de c&amp;aacute;lculos renais. Tamb&amp;eacute;m previne infec&amp;ccedil;&amp;otilde;es da bexiga. A &amp;aacute;gua dilui os &amp;aacute;cidos e evita a forma&amp;ccedil;&amp;atilde;o de c&amp;aacute;lculos renais.&lt;/p&gt;\n&lt;h2&gt;Fortalece o sistema imunol&amp;oacute;gico&lt;/h2&gt;\n&lt;p&gt;Beber bastante &amp;aacute;gua elimina todas as toxinas e evita que infec&amp;ccedil;&amp;otilde;es se espalhem pelo corpo. Em &amp;uacute;ltima an&amp;aacute;lise, isso fortalece o sistema imunol&amp;oacute;gico e mant&amp;eacute;m o corpo longe de v&amp;aacute;rios tipos de infec&amp;ccedil;&amp;otilde;es.&lt;/p&gt;\n&lt;p&gt;Beba um copo de &amp;aacute;gua com o est&amp;ocirc;mago vazio todos os dias para experimentar esses benef&amp;iacute;cios.&lt;/p&gt;</t>
  </si>
  <si>
    <t>&lt;h1&gt;খালি পেটে পানি পান করবেন?&lt;/h1&gt;\n&lt;p&gt;আপনার স্বাস্থ্যের উন্নতির জন্য জলের কিছু বৈশিষ্ট্য রয়েছে। এখানে খালি পেটে পানি পানের বিভিন্ন উপকারিতা রয়েছে:&lt;/p&gt;\n&lt;h2&gt;আপনার অন্ত্র পরিষ্কার করে&lt;/h2&gt;\n&lt;p&gt;খালি পেটে পানি পান করা আপনার অন্ত্র পরিষ্কার করতে সাহায্য করে। এটি অন্ত্র সরানোর তাগিদ তৈরি করে এবং তাই আপনার পরিপাকতন্ত্রকে নিয়ন্ত্রণ করতে সাহায্য করে। যদি আপনি চলাচলের সময় অসুবিধা অনুভব করেন বা আপনি যদি কোষ্ঠকাঠিন্য অনুভব করেন তবে প্রচুর পরিমাণে জল পান করুন কারণ এটি আপনার শরীর থেকে বর্জ্য পরিষ্কার করতে সহায়তা করে।&lt;/p&gt;\n&lt;h2&gt;শরীর থেকে টক্সিন বের করে দেয়&lt;/h2&gt;\n&lt;p&gt;পানি পান শরীর থেকে সমস্ত টক্সিন বের করে দিতে সাহায্য করে। এটি নিজেকে ডিটক্সিফাই করতে সাহায্য করে। এটি শরীর থেকে সমস্ত টক্সিন বের করে দেয় এবং সিস্টেমকে পরিষ্কার করে। টক্সিন দূর করে ত্বকের গুণমান উন্নত করে এবং মুখে উজ্জ্বলতা আনে।&lt;/p&gt;\n&lt;h2&gt;মাথাব্যথা প্রতিরোধ করে&lt;/h2&gt;\n&lt;p&gt;মাথাব্যথার অন্যতম প্রধান কারণ হল নিয়মিত পানি পান না করা। ডিহাইড্রেশন মাথাব্যথার দিকে পরিচালিত করে। পানি পান করা শুধু মাথাব্যথাই প্রতিরোধ করে না, দুর্গন্ধ এবং দাঁতের অন্যান্য সমস্যাও প্রতিরোধ করে।&lt;/p&gt;\n&lt;h2&gt;ক্ষুধা বাড়ায়&lt;/h2&gt;\n&lt;p&gt;সকালে খালি পেটে জল পান করলে শরীর থেকে সমস্ত বর্জ্য পরিষ্কার হয় এবং আপনার ক্ষুধা লাগে।&lt;/p&gt;\n&lt;h2&gt;শক্তি বৃদ্ধি করে&lt;/h2&gt;\n&lt;p&gt;খালি পেটে জল পান করা লোহিত রক্তকণিকাকে দ্রুত হারে জনসংখ্যার জন্য উদ্দীপিত করে, যা শরীরের শক্তির মাত্রা বাড়ায়।&lt;/p&gt;\n&lt;h2&gt;আপনার মেটাবলিজমকে ত্বরান্বিত করে&lt;/h2&gt;\n&lt;p&gt;ডায়েটে থাকা একজন ব্যক্তির বিপাকের হার বৃদ্ধির জন্য প্রচুর পরিমাণে জল পান করা উচিত। খালি পেটে পানি পান করলে বিপাকীয় হার প্রায় 25 শতাংশ বৃদ্ধি পায়। দ্রুত হজমের ফলে স্বাস্থ্যকর ওজন হ্রাস পায়।&lt;/p&gt;\n&lt;h2&gt;ওজন কমাতে সাহায্য করে&lt;/h2&gt;\n&lt;p&gt;পানিতে কোন ক্যালোরি নেই এবং তাই ডায়েট করার সময় প্রচুর পানি পান করা অপরিহার্য কারণ এটি ওজন কমাতে সাহায্য করে। এটি সমস্ত বিষাক্ত পদার্থকে বের করে দেয় এবং অ্যাসিডিটি কমায়। জল যেমন বিপাক বাড়ায়, আপনার শরীরও দ্রুত ক্যালোরি পোড়াতে থাকে। এটি ওজন কমানোর অন্যতম সেরা কৌশল।&lt;/p&gt;\n&lt;h2&gt;আপনার ত্বকের উন্নতি করে&lt;/h2&gt;\n&lt;p&gt;ডিহাইড্রেশনের কারণে অনেক সমস্যা হয়, যার মধ্যে ত্বকের সমস্যা একটি। ডিহাইড্রেশন অকালে বলিরেখা সৃষ্টি করে এবং ত্বককে ছিদ্রযুক্ত করে তোলে। খালি পেটে পানি পান রক্ত প্রবাহ নিয়ন্ত্রণ করে এবং ত্বকের গুণমান উন্নত করে। এছাড়াও এটি শরীর থেকে টক্সিন বের করতে সাহায্য করে এবং ত্বককে উজ্জ্বল করে তোলে।&lt;/p&gt;\n&lt;h2&gt;স্বাস্থ্যকর চুল প্রচার করে&lt;/h2&gt;\n&lt;p&gt;প্রচুর পরিমাণে জল পান করা স্বাস্থ্যকর এবং চকচকে চুলকেও উন্নীত করে। পানি চুলের 1/4 ভাগ পর্যন্ত তৈরি করে এবং তাই অপর্যাপ্ত পানি গ্রহণ চুলের স্ট্র্যান্ডকে ভঙ্গুর এবং দুর্বল করে তুলতে পারে। নিয়মিত পানি খেলে চুলের গুণাগুণ বৃদ্ধি পায়।&lt;/p&gt;\n&lt;h2&gt;কিডনির পাথর প্রতিরোধ করে&lt;/h2&gt;\n&lt;p&gt;খালি পেটে পানি পান করলে কিডনিতে পাথর হওয়া রোধ হয়। এটি মূত্রাশয়ের সংক্রমণও প্রতিরোধ করে। জল অ্যাসিডকে পাতলা করে এবং কিডনিতে পাথর তৈরিতে বাধা দেয়।&lt;/p&gt;\n&lt;h2&gt;ইমিউন সিস্টেমকে শক্তিশালী করে&lt;/h2&gt;\n&lt;p&gt;প্রচুর পানি পান করা সমস্ত টক্সিনকে বের করে দেয় এবং সংক্রমণকে শরীরে ছড়াতে বাধা দেয়। এটি শেষ পর্যন্ত ইমিউন সিস্টেমকে শক্তিশালী করে এবং শরীরকে বিভিন্ন ধরণের সংক্রমণ থেকে দূরে রাখে।&lt;/p&gt;\n&lt;p&gt;এই উপকারিতাগুলি অনুভব করতে প্রতিদিন খালি পেটে এক গ্লাস জল পান করুন।&lt;/p&gt;</t>
  </si>
  <si>
    <t>&lt;h1 dir=\"rtl\" style=\"text-align: justify;\"&gt;&lt;span style=\"font-size:20pt;\"&gt;خالی پیٹ پر پانی پینا؟&lt;/span&gt;&lt;/h1&gt;\n&lt;p dir=\"rtl\" style=\"text-align: justify;\"&gt;&lt;span style=\"font-size:11.5pt;\"&gt;پانی آپ کی صحت کو بہتر بنانے کے لیے کچھ خاص خصوصیات رکھتا ہے۔ خالی پیٹ پانی پینے کے مختلف فوائد درج ذیل ہیں۔&lt;/span&gt;&lt;/p&gt;\n&lt;h2 dir=\"rtl\" style=\"text-align: justify;\"&gt;&lt;span style=\"font-size:16pt;\"&gt;آپ کے آنتوں کو صاف کرتا ہے۔&lt;/span&gt;&lt;/h2&gt;\n&lt;p dir=\"rtl\" style=\"text-align: justify;\"&gt;&lt;span style=\"font-size:11.5pt;\"&gt;خالی پیٹ پانی پینے سے آنتوں کو صاف کرنے میں مدد ملتی ہے۔ یہ آنتوں کو حرکت دینے کی خواہش پیدا کرتا ہے اور اس وجہ سے آپ کے ہاضمے کو منظم کرنے میں مدد کرتا ہے۔ اگر آپ کو حرکت کرنے میں دشواری کا سامنا کرنا پڑتا ہے یا اگر آپ کو قبض محسوس ہوتی ہے تو وافر مقدار میں پانی پئیں کیونکہ یہ آپ کے جسم سے فضلہ کو صاف کرنے میں مدد کرتا ہے۔&lt;/span&gt;&lt;/p&gt;\n&lt;h2 dir=\"rtl\" style=\"text-align: justify;\"&gt;&lt;span style=\"font-size:16pt;\"&gt;جسم سے زہریلے مادوں کو خارج کرتا ہے۔&lt;/span&gt;&lt;/h2&gt;\n&lt;p dir=\"rtl\" style=\"text-align: justify;\"&gt;&lt;span style=\"font-size:11.5pt;\"&gt;پانی پینے سے جسم سے تمام زہریلے مادوں کو باہر نکالنے میں مدد ملتی ہے۔ یہ خود کو detoxify کرنے میں مدد کرتا ہے۔ یہ جسم سے تمام زہریلے مادوں کو خارج کرتا ہے اور نظام کو صاف کرتا ہے۔ زہریلے مادوں کے خاتمے سے جلد کا معیار بہتر ہوتا ہے اور چہرے پر نکھار آتا ہے۔&lt;/span&gt;&lt;/p&gt;\n&lt;h2 dir=\"rtl\" style=\"text-align: justify;\"&gt;&lt;span style=\"font-size:16pt;\"&gt;سر درد کو روکتا ہے۔&lt;/span&gt;&lt;/h2&gt;\n&lt;p dir=\"rtl\" style=\"text-align: justify;\"&gt;&lt;span style=\"font-size:11.5pt;\"&gt;سر درد کی ایک بڑی وجہ پانی کا باقاعدگی سے استعمال نہ کرنا ہے۔ پانی کی کمی سر درد کا باعث بنتی ہے۔ پانی پینا نہ صرف سر درد سے بچاتا ہے بلکہ بدبو اور دانتوں کے دیگر مسائل کو بھی روکتا ہے۔&lt;/span&gt;&lt;/p&gt;\n&lt;h2 dir=\"rtl\" style=\"text-align: justify;\"&gt;&lt;span style=\"font-size:16pt;\"&gt;بھوک بڑھاتا ہے۔&lt;/span&gt;&lt;/h2&gt;\n&lt;p dir=\"rtl\" style=\"text-align: justify;\"&gt;&lt;span style=\"font-size:11.5pt;\"&gt;صبح سویرے خالی پیٹ پانی پینا جسم سے تمام فضلات کو صاف کرتا ہے اور آپ کو بھوک لگتی ہے۔&lt;/span&gt;&lt;/p&gt;\n&lt;h2 dir=\"rtl\" style=\"text-align: justify;\"&gt;&lt;span style=\"font-size:16pt;\"&gt;توانائی کو بڑھاتا ہے۔&lt;/span&gt;&lt;/h2&gt;\n&lt;p dir=\"rtl\" style=\"text-align: justify;\"&gt;&lt;span style=\"font-size:11.5pt;\"&gt;خالی پیٹ پانی پینا خون کے سرخ خلیات کو تیزی سے آباد ہونے کے لیے متحرک کرتا ہے، جس سے جسم کی توانائی کی سطح بڑھ جاتی ہے۔&lt;/span&gt;&lt;/p&gt;\n&lt;h2 dir=\"rtl\" style=\"text-align: justify;\"&gt;&lt;span style=\"font-size:16pt;\"&gt;آپ کے میٹابولزم کو تیز کرتا ہے۔&lt;/span&gt;&lt;/h2&gt;\n&lt;p dir=\"rtl\" style=\"text-align: justify;\"&gt;&lt;span style=\"font-size:11.5pt;\"&gt;غذا میں شامل شخص کو میٹابولزم کی شرح میں اضافے کے لیے کافی مقدار میں پانی پینا چاہیے۔ خالی پیٹ پانی پینے سے میٹابولک ریٹ تقریباً 25 فیصد بڑھ جاتا ہے۔ تیز ہاضمہ بھی صحت مند وزن میں کمی کا باعث بنتا ہے۔&lt;/span&gt;&lt;/p&gt;\n&lt;h2 dir=\"rtl\" style=\"text-align: justify;\"&gt;&lt;span style=\"font-size:16pt;\"&gt;وزن کم کرنے میں مدد کرتا ہے۔&lt;/span&gt;&lt;/h2&gt;\n&lt;p dir=\"rtl\" style=\"text-align: justify;\"&gt;&lt;span style=\"font-size:11.5pt;\"&gt;پانی میں کوئی کیلوریز نہیں ہوتی اور اس لیے خوراک کے دوران وافر مقدار میں پانی پینا ضروری ہے کیونکہ اس سے وزن کم کرنے میں مدد ملتی ہے۔ یہ تمام زہریلے مادوں کو بھی خارج کرتا ہے اور تیزابیت کو کم کرتا ہے۔ جیسا کہ پانی میٹابولزم کو بڑھاتا ہے، آپ کا جسم بھی تیزی سے کیلوریز جلاتا ہے۔ یہ وزن کم کرنے کی بہترین حکمت عملیوں میں سے ایک ہے۔&lt;/span&gt;&lt;/p&gt;\n&lt;h2 dir=\"rtl\" style=\"text-align: justify;\"&gt;&lt;span style=\"font-size:16pt;\"&gt;آپ کی جلد کو بہتر بناتا ہے۔&lt;/span&gt;&lt;/h2&gt;\n&lt;p dir=\"rtl\" style=\"text-align: justify;\"&gt;&lt;span style=\"font-size:11.5pt;\"&gt;پانی کی کمی بہت سے مسائل کا باعث بنتی ہے، جن میں جلد کا مسئلہ ایک ہے۔ پانی کی کمی وقت سے پہلے جھریوں کا سبب بنتی ہے اور جلد کو غیر محفوظ بنا دیتی ہے۔ خالی پیٹ پانی پینا خون کے بہاؤ کو منظم کرتا ہے اور جلد کا معیار بہتر کرتا ہے۔ یہ جسم سے زہریلے مادوں کے اخراج میں بھی مدد کرتا ہے اور جلد کو چمکدار بناتا ہے۔&lt;/span&gt;&lt;/p&gt;\n&lt;h2 dir=\"rtl\" style=\"text-align: justify;\"&gt;&lt;span style=\"font-size:16pt;\"&gt;صحت مند بالوں کو فروغ دیتا ہے۔&lt;/span&gt;&lt;/h2&gt;\n&lt;p dir=\"rtl\" style=\"text-align: justify;\"&gt;&lt;span style=\"font-size:11.5pt;\"&gt;وافر مقدار میں پانی پینا صحت مند اور چمکدار بالوں کو بھی فروغ دیتا ہے۔ پانی بالوں کا 1/4 حصہ بناتا ہے اس لیے پانی کی ناکافی مقدار بالوں کی پٹی کو ٹوٹ پھوٹ اور کمزور بنا سکتی ہے۔ پانی کا باقاعدگی سے استعمال بالوں کی کوالٹی کو بہتر اور بہتر کرتا ہے۔&lt;/span&gt;&lt;/p&gt;\n&lt;h2 dir=\"rtl\" style=\"text-align: justify;\"&gt;&lt;span style=\"font-size:16pt;\"&gt;گردے کی پتھری کو روکتا ہے۔&lt;/span&gt;&lt;/h2&gt;\n&lt;p dir=\"rtl\" style=\"text-align: justify;\"&gt;&lt;span style=\"font-size:11.5pt;\"&gt;خالی پیٹ پانی پینا گردے میں پتھری بننے سے روکتا ہے۔ یہ مثانے کے انفیکشن کو بھی روکتا ہے۔ پانی تیزاب کو پتلا کرتا ہے اور گردے میں پتھری بننے سے روکتا ہے۔&lt;/span&gt;&lt;/p&gt;\n&lt;h2 dir=\"rtl\" style=\"text-align: justify;\"&gt;&lt;span style=\"font-size:16pt;\"&gt;مدافعتی نظام کو مضبوط کرتا ہے۔&lt;/span&gt;&lt;/h2&gt;\n&lt;p dir=\"rtl\" style=\"text-align: justify;\"&gt;&lt;span style=\"font-size:11.5pt;\"&gt;وافر مقدار میں پانی پینا تمام زہریلے مادوں کو خارج کرتا ہے اور انفیکشن کو جسم میں پھیلنے سے روکتا ہے۔ یہ بالآخر مدافعتی نظام کو مضبوط بناتا ہے اور جسم کو مختلف قسم کے انفیکشن سے دور رکھتا ہے۔&lt;/span&gt;&lt;/p&gt;\n&lt;p dir=\"rtl\" style=\"text-align: justify;\"&gt;&lt;span style=\"font-size:11.5pt;\"&gt;ان فوائد کا تجربہ کرنے کے لیے روزانہ خالی پیٹ ایک گلاس پانی پییں۔&lt;/span&gt;&lt;/p&gt;</t>
  </si>
  <si>
    <t>&lt;h1&gt;Wasser auf n&amp;uuml;chternen Magen trinken?&lt;/h1&gt;\n&lt;p&gt;Wasser besitzt bestimmte Eigenschaften, die Ihre Gesundheit verbessern. Hier sind die verschiedenen Vorteile des Trinkens von Wasser auf n&amp;uuml;chternen Magen:&lt;/p&gt;\n&lt;h2&gt;Reinigt Ihren Darm&lt;/h2&gt;\n&lt;p&gt;Wasser auf n&amp;uuml;chternen Magen zu trinken hilft bei der Darmreinigung. Es erzeugt den Drang, den Darm zu bewegen, und hilft so, Ihren Verdauungstrakt zu regulieren. Wenn Sie Schwierigkeiten beim Durchf&amp;uuml;hren von Bewegungen haben oder wenn Sie Verstopfung versp&amp;uuml;ren, trinken Sie viel Wasser, da dies dabei hilft, die Abfallstoffe aus Ihrem K&amp;ouml;rper zu entfernen.&lt;/p&gt;\n&lt;h2&gt;Sp&amp;uuml;lt Giftstoffe aus dem K&amp;ouml;rper&lt;/h2&gt;\n&lt;p&gt;Trinkwasser hilft dabei, alle Giftstoffe aus dem K&amp;ouml;rper auszusp&amp;uuml;len. Es hilft bei der Entgiftung. Es beseitigt alle Giftstoffe aus dem K&amp;ouml;rper und reinigt das System. Die Beseitigung von Giftstoffen verbessert die Hautqualit&amp;auml;t und verleiht dem Gesicht ein strahlendes Aussehen.&lt;/p&gt;\n&lt;h2&gt;Verhindert Kopfschmerzen&lt;/h2&gt;\n&lt;p&gt;Einer der Hauptgr&amp;uuml;nde f&amp;uuml;r Kopfschmerzen ist die mangelnde regelm&amp;auml;&amp;szlig;ige Wasseraufnahme. Dehydrierung f&amp;uuml;hrt zu Kopfschmerzen. Trinkwasser beugt nicht nur Kopfschmerzen vor, sondern beugt auch unangenehmen Ger&amp;uuml;chen und anderen Zahnproblemen vor.&lt;/p&gt;\n&lt;h2&gt;Erh&amp;ouml;ht den Hunger&lt;/h2&gt;\n&lt;p&gt;Das Trinken von Wasser am fr&amp;uuml;hen Morgen auf n&amp;uuml;chternen Magen reinigt den K&amp;ouml;rper von allen Schlackenstoffen und macht hungrig.&lt;/p&gt;\n&lt;h2&gt;Erh&amp;ouml;ht die Energie&lt;/h2&gt;\n&lt;p&gt;Das Trinken von Wasser auf n&amp;uuml;chternen Magen stimuliert die schnellere Vermehrung der roten Blutk&amp;ouml;rperchen, was wiederum das Energieniveau des K&amp;ouml;rpers steigert.&lt;/p&gt;\n&lt;h2&gt;Beschleunigt Ihren Stoffwechsel&lt;/h2&gt;\n&lt;p&gt;Wer eine Di&amp;auml;t macht, sollte viel Wasser trinken, um den Stoffwechsel anzukurbeln. Durch das Trinken von Wasser auf n&amp;uuml;chternen Magen erh&amp;ouml;ht sich die Stoffwechselrate um etwa 25 Prozent. Eine schnellere Verdauung f&amp;uuml;hrt auch zu einer gesunden Gewichtsabnahme.&lt;/p&gt;\n&lt;h2&gt;Hilft bei der Gewichtsreduzierung&lt;/h2&gt;\n&lt;p&gt;Wasser hat keine Kalorien und daher ist es wichtig, w&amp;auml;hrend einer Di&amp;auml;t viel Wasser zu trinken, da es beim Abnehmen hilft. Au&amp;szlig;erdem werden alle Giftstoffe ausgesp&amp;uuml;lt und der S&amp;auml;uregehalt reduziert. Da Wasser den Stoffwechsel ankurbelt, neigt Ihr K&amp;ouml;rper auch dazu, Kalorien schneller zu verbrennen. Dies ist eine der besten Strategien zur Gewichtsreduktion.&lt;/p&gt;\n&lt;h2&gt;Verbessert Ihre Haut&lt;/h2&gt;\n&lt;p&gt;Dehydrierung verursacht eine Reihe von Problemen, darunter auch Hautprobleme. Dehydrierung f&amp;uuml;hrt zu vorzeitiger Faltenbildung und macht die Haut por&amp;ouml;s. Das Trinken von Wasser auf n&amp;uuml;chternen Magen reguliert die Durchblutung und verbessert die Hautqualit&amp;auml;t. Es hilft auch dabei, Giftstoffe aus dem K&amp;ouml;rper auszuscheiden und sorgt f&amp;uuml;r eine strahlende Haut.&lt;/p&gt;\n&lt;h2&gt;F&amp;ouml;rdert gesundes Haar&lt;/h2&gt;\n&lt;p&gt;Viel Wasser zu trinken f&amp;ouml;rdert au&amp;szlig;erdem gesundes und gl&amp;auml;nzendes Haar. Wasser macht bis zu einem Viertel des Haares aus und daher kann eine unzureichende Wasseraufnahme dazu f&amp;uuml;hren, dass die Haarstr&amp;auml;hne br&amp;uuml;chig und schwach wird. Regelm&amp;auml;&amp;szlig;ige Wasserzufuhr verbessert und steigert die Haarqualit&amp;auml;t.&lt;/p&gt;\n&lt;h2&gt;Verhindert Nierensteine&lt;/h2&gt;\n&lt;p&gt;Das Trinken von Wasser auf n&amp;uuml;chternen Magen verhindert die Bildung von Nierensteinen. Es beugt auch Blasenentz&amp;uuml;ndungen vor. Wasser verd&amp;uuml;nnt die S&amp;auml;uren und verhindert die Bildung von Steinen in der Niere.&lt;/p&gt;\n&lt;h2&gt;St&amp;auml;rkt das Immunsystem&lt;/h2&gt;\n&lt;p&gt;Wenn Sie viel Wasser trinken, werden alle Giftstoffe ausgeschwemmt und die Ausbreitung von Infektionen im K&amp;ouml;rper verhindert. Dies st&amp;auml;rkt letztendlich das Immunsystem und h&amp;auml;lt den K&amp;ouml;rper von verschiedenen Arten von Infektionen fern.&lt;/p&gt;\n&lt;p&gt;Trinken Sie jeden Tag ein Glas Wasser auf n&amp;uuml;chternen Magen, um diese Vorteile zu erleben.&lt;/p&gt;</t>
  </si>
  <si>
    <t>&lt;h1&gt;胃が空っぽのときに水を飲む？&lt;/h1&gt;\n&lt;p&gt;水には健康を改善する特定の特性があります。 空腹時に水を飲むことのさまざまな利点は次のとおりです。&lt;/p&gt;\n&lt;h2&gt;腸をきれいにする&lt;/h2&gt;\n&lt;p&gt;空腹時に水を飲むと腸がきれいになります。 腸を動かしたいという衝動を引き起こし、消化管の調節に役立ちます。 排泄時に困難を感じた場合、または便秘を感じた場合は、体内の老廃物を除去するのに役立つので、水をたくさん飲んでください。&lt;/p&gt;\n&lt;h2&gt;体から毒素を洗い流します&lt;/h2&gt;\n&lt;p&gt;水を飲むことは、体からすべての毒素を洗い流すのに役立ちます。 自分自身の解毒に役立ちます。 体からすべての毒素を除去し、システムを浄化します。 毒素の除去は肌の質を改善し、顔に輝きをもたらします。&lt;/p&gt;\n&lt;h2&gt;頭痛を防ぐ&lt;/h2&gt;\n&lt;p&gt;頭痛の主な原因の 1 つは、定期的な水分摂取の欠如です。 脱水症状は頭痛を引き起こします。 水を飲むことは頭痛を防ぐだけでなく、悪臭やその他の歯の問題も防ぎます。&lt;/p&gt;\n&lt;h2&gt;飢餓が増加する&lt;/h2&gt;\n&lt;p&gt;早朝、空腹時に水を飲むと、体内の老廃物がすべて除去され、空腹感を感じます。&lt;/p&gt;\n&lt;h2&gt;エネルギーを増加します&lt;/h2&gt;\n&lt;p&gt;空腹時に水を飲むと、赤血球の増殖が促進され、その結果、体のエネルギーレベルが高まります。&lt;/p&gt;\n&lt;h2&gt;代謝を促進します&lt;/h2&gt;\n&lt;p&gt;ダイエット中の人は代謝率を高めるために水をたくさん飲む必要があります。 空腹時に水を飲むと代謝率が約 25% 増加します。 消化が速くなると、健康的な体重減少にもつながります。&lt;/p&gt;\n&lt;h2&gt;体重を減らすのに役立ちます&lt;/h2&gt;\n&lt;p&gt;水にはカロリーがないので、ダイエット中は体重を減らすのに十分な水を飲むことが不可欠です。 また、すべての毒素を洗い流し、酸性度を減らします。 水は代謝を高めるため、体はカロリーをより早く燃焼する傾向があります。 これは体重を減らすための最良の戦略の 1 つです。&lt;/p&gt;\n&lt;h2&gt;肌を改善する&lt;/h2&gt;\n&lt;p&gt;脱水症状はさまざまな問題を引き起こしますが、そのうちの 1 つは皮膚の問題です。 脱水は早期のしわを引き起こし、皮膚を多孔質にします。 空腹時に水を飲むと血流が調節され、肌の質が改善されます。 また、体から毒素を排出するのに役立ち、肌を輝かせます。&lt;/p&gt;\n&lt;h2&gt;健康な髪を促進&lt;/h2&gt;\n&lt;p&gt;水をたくさん飲むと、健康でつやのある髪も促進されます。 髪の1/4は水分で占められているため、水分の摂取が不足すると髪がもろくなり弱くなってしまいます。 水を定期的に摂取すると、髪の質が改善され、強化されます。&lt;/p&gt;\n&lt;h2&gt;腎臓結石の予防&lt;/h2&gt;\n&lt;p&gt;空腹時に水を飲むと、腎臓結石の形成が防止されます。 膀胱感染症の予防にもなります。 水は酸を薄め、腎臓での結石の形成を防ぎます。&lt;/p&gt;\n&lt;h2&gt;免疫システムを強化する&lt;/h2&gt;\n&lt;p&gt;水をたくさん飲むと毒素がすべて排出され、感染症が体に広がるのを防ぎます。 これは最終的に免疫システムを強化し、体をさまざまな種類の感染症から遠ざけます。&lt;/p&gt;\n&lt;p&gt;これらの効果を実感するには、毎日空腹時にコップ1杯の水を飲んでください。&lt;/p&gt;</t>
  </si>
  <si>
    <t>&lt;h1&gt;रिकाम्या पोटावर पाणी प्या?&lt;/h1&gt;\n&lt;p&gt;तुमचे आरोग्य सुधारण्यासाठी पाण्यामध्ये काही गुणधर्म असतात. रिकाम्या पोटी पाणी पिण्याचे विविध फायदे येथे आहेत:&lt;/p&gt;\n&lt;h2&gt;तुमचे आतडे साफ करते&lt;/h2&gt;\n&lt;p&gt;रिकाम्या पोटी पाणी प्यायल्याने आतडे साफ होण्यास मदत होते. त्यामुळे आतडी हलवण्याची इच्छा निर्माण होते आणि त्यामुळे तुमची पचनक्रिया व्यवस्थित राहण्यास मदत होते. जर तुम्हाला हालचाल करताना अडचण येत असेल किंवा तुम्हाला बद्धकोष्ठता वाटत असेल तर भरपूर पाणी प्या कारण ते तुमच्या शरीरातील कचरा साफ करण्यास मदत करते.&lt;/p&gt;\n&lt;h2&gt;शरीरातून विषारी पदार्थ बाहेर काढते&lt;/h2&gt;\n&lt;p&gt;पाणी प्यायल्याने शरीरातील सर्व विषारी पदार्थ बाहेर टाकण्यास मदत होते. हे स्वत: ला डिटॉक्सिफाई करण्यास मदत करते. हे शरीरातील सर्व विषारी पदार्थ काढून टाकते आणि प्रणाली स्वच्छ करते. विषारी पदार्थ काढून टाकल्याने त्वचेची गुणवत्ता सुधारते आणि चेहऱ्यावर चमक येते.&lt;/p&gt;\n&lt;h2&gt;डोकेदुखी टाळते&lt;/h2&gt;\n&lt;p&gt;डोकेदुखीचे मुख्य कारण म्हणजे नियमित पाणी न पिणे. निर्जलीकरणामुळे डोकेदुखी होते. पाणी प्यायल्याने केवळ डोकेदुखीच नाही तर दुर्गंधी आणि दातांच्या इतर समस्याही दूर होतात.&lt;/p&gt;\n&lt;h2&gt;भूक वाढते&lt;/h2&gt;\n&lt;p&gt;सकाळी लवकर रिकाम्या पोटी पाणी प्यायल्याने शरीरातील सर्व कचरा निघून जातो आणि तुम्हाला भूक लागते.&lt;/p&gt;\n&lt;h2&gt;ऊर्जा वाढते&lt;/h2&gt;\n&lt;p&gt;रिकाम्या पोटी पाणी प्यायल्याने लाल रक्तपेशी जलद गतीने तयार होतात, ज्यामुळे शरीरातील उर्जेची पातळी वाढते.&lt;/p&gt;\n&lt;h2&gt;तुमची चयापचय गती वाढवते&lt;/h2&gt;\n&lt;p&gt;आहारातील व्यक्तीने चयापचय दर वाढण्यासाठी भरपूर पाणी प्यावे. रिकाम्या पोटी पाणी प्यायल्याने चयापचय दर सुमारे 25 टक्के वाढतो. जलद पचन देखील निरोगी वजन कमी करते.&lt;/p&gt;\n&lt;h2&gt;वजन कमी करण्यास मदत होते&lt;/h2&gt;\n&lt;p&gt;पाण्यामध्ये कॅलरीज नसतात आणि त्यामुळे आहारात असताना भरपूर पाणी पिणे आवश्यक आहे कारण ते वजन कमी करण्यास मदत करते. हे सर्व विषारी पदार्थ बाहेर टाकते आणि आम्लता कमी करते. पाणी चयापचय वाढवते म्हणून, तुमचे शरीर देखील जलद कॅलरी बर्न करते. वजन कमी करण्यासाठी ही एक उत्तम रणनीती आहे.&lt;/p&gt;\n&lt;h2&gt;तुमची त्वचा सुधारते&lt;/h2&gt;\n&lt;p&gt;डिहायड्रेशनमुळे अनेक समस्या उद्भवतात, त्यापैकी त्वचेची समस्या एक आहे. डिहायड्रेशनमुळे अकाली सुरकुत्या पडतात आणि त्वचा सच्छिद्र बनते. रिकाम्या पोटी पाणी प्यायल्याने रक्त प्रवाह नियंत्रित होतो आणि त्वचेची गुणवत्ता सुधारते. हे शरीरातील विषारी पदार्थ बाहेर टाकण्यास मदत करते आणि त्वचा चमकदार बनवते.&lt;/p&gt;\n&lt;h2&gt;निरोगी केसांना प्रोत्साहन देते&lt;/h2&gt;\n&lt;p&gt;भरपूर पाणी प्यायल्याने केस निरोगी आणि चमकदार होतात. केसांचा १/४ था भाग पाणी बनवते आणि त्यामुळे अपुरे पाणी घेतल्याने केस ठिसूळ आणि कमकुवत होऊ शकतात. नियमित पाण्याचे सेवन केल्याने केसांची गुणवत्ता सुधारते आणि सुधारते.&lt;/p&gt;\n&lt;h2&gt;किडनी स्टोनला प्रतिबंध करते&lt;/h2&gt;\n&lt;p&gt;रिकाम्या पोटी पाणी प्यायल्याने किडनी स्टोन तयार होण्यास प्रतिबंध होतो. हे मूत्राशय संक्रमणास देखील प्रतिबंध करते. पाणी आम्ल पातळ करते आणि मूत्रपिंडात दगड तयार होण्यास प्रतिबंध करते.&lt;/p&gt;\n&lt;h2&gt;रोगप्रतिकारक शक्ती मजबूत करते&lt;/h2&gt;\n&lt;p&gt;भरपूर पाणी प्यायल्याने सर्व विषारी द्रव्ये बाहेर पडतात आणि संसर्ग शरीरात पसरण्यापासून रोखतात. हे शेवटी रोगप्रतिकारक शक्ती मजबूत करते आणि शरीराला विविध प्रकारच्या संक्रमणांपासून दूर ठेवते.&lt;/p&gt;\n&lt;p&gt;हे फायदे अनुभवण्यासाठी दररोज रिकाम्या पोटी एक ग्लास पाणी प्या.&lt;/p&gt;</t>
  </si>
  <si>
    <t>&lt;h1&gt;ఖాళీ కడుపుతో నీళ్లు తాగాలా?&lt;/h1&gt;\n&lt;p&gt;నీరు మీ ఆరోగ్యాన్ని మెరుగుపరచడానికి కొన్ని లక్షణాలను కలిగి ఉంటుంది. ఖాళీ కడుపుతో నీరు త్రాగడం వల్ల కలిగే అనేక ప్రయోజనాలు ఇక్కడ ఉన్నాయి:&lt;/p&gt;\n&lt;h2&gt;మీ ప్రేగులను శుభ్రపరుస్తుంది&lt;/h2&gt;\n&lt;p&gt;ఖాళీ కడుపుతో నీరు త్రాగడం మీ ప్రేగులను శుభ్రపరచడంలో సహాయపడుతుంది. ఇది ప్రేగులను కదిలించాలనే కోరికను సృష్టిస్తుంది మరియు అందువల్ల మీ జీర్ణవ్యవస్థను నియంత్రించడంలో సహాయపడుతుంది. మీరు కదలికలో ఇబ్బందిని అనుభవిస్తే లేదా మీకు మలబద్ధకం అనిపిస్తే, పుష్కలంగా నీరు త్రాగండి ఎందుకంటే ఇది మీ శరీరం నుండి వ్యర్థాలను తొలగించడంలో సహాయపడుతుంది.&lt;/p&gt;\n&lt;h2&gt;శరీరం నుండి టాక్సిన్స్ ఫ్లష్ చేస్తుంది&lt;/h2&gt;\n&lt;p&gt;నీరు తాగడం వల్ల శరీరంలోని అన్ని టాక్సిన్స్ బయటకు వెళ్లిపోతాయి. ఇది మిమ్మల్ని మీరు నిర్విషీకరణ చేయడంలో సహాయపడుతుంది. ఇది శరీరం నుండి అన్ని విషాలను తొలగిస్తుంది మరియు వ్యవస్థను శుభ్రపరుస్తుంది. టాక్సిన్స్&amp;zwnj;ను తొలగించడం వల్ల చర్మం నాణ్యత మెరుగుపడి ముఖంలో మెరుపు వస్తుంది.&lt;/p&gt;\n&lt;h2&gt;తలనొప్పిని నివారిస్తుంది&lt;/h2&gt;\n&lt;p&gt;తలనొప్పికి ప్రధాన కారణాలలో ఒకటి క్రమం తప్పకుండా నీరు తీసుకోకపోవడం. డీహైడ్రేషన్ తలనొప్పికి దారితీస్తుంది. నీళ్లు తాగడం వల్ల తలనొప్పి రాకుండా ఉండటమే కాకుండా దుర్వాసన మరియు ఇతర దంత సమస్యలను కూడా దూరం చేస్తుంది.&lt;/p&gt;\n&lt;h2&gt;ఆకలిని పెంచుతుంది&lt;/h2&gt;\n&lt;p&gt;ఉదయాన్నే ఖాళీ కడుపుతో నీరు తాగడం వల్ల శరీరంలోని వ్యర్థాలన్నీ తొలగిపోయి ఆకలి వేస్తుంది.&lt;/p&gt;\n&lt;h2&gt;ఎనర్జీని పెంచుతుంది&lt;/h2&gt;\n&lt;p&gt;ఖాళీ కడుపుతో నీరు త్రాగడం వల్ల ఎర్ర రక్త కణాలు వేగంగా వృద్ధి చెందడానికి ప్రేరేపిస్తుంది, ఇది శరీరంలోని శక్తి స్థాయిలను పెంచుతుంది.&lt;/p&gt;\n&lt;h2&gt;మీ జీవక్రియను వేగవంతం చేస్తుంది&lt;/h2&gt;\n&lt;p&gt;ఆహారంలో ఉన్న వ్యక్తి జీవక్రియ రేటు పెరగడానికి పుష్కలంగా నీరు త్రాగాలి. ఖాళీ కడుపుతో నీరు త్రాగడం ద్వారా జీవక్రియ రేటు 25 శాతం పెరుగుతుంది. వేగవంతమైన జీర్ణక్రియ కూడా ఆరోగ్యకరమైన బరువును తగ్గిస్తుంది.&lt;/p&gt;\n&lt;h2&gt;బరువు తగ్గించడంలో సహాయపడుతుంది&lt;/h2&gt;\n&lt;p&gt;నీటిలో కేలరీలు ఉండవు మరియు ఆహారంలో ఉన్నప్పుడు పుష్కలంగా నీరు త్రాగడం చాలా అవసరం, ఎందుకంటే ఇది బరువు తగ్గడంలో సహాయపడుతుంది. ఇది అన్ని టాక్సిన్స్ ను కూడా బయటకు పంపుతుంది మరియు ఎసిడిటీని తగ్గిస్తుంది. నీరు జీవక్రియను పెంచుతుంది కాబట్టి, మీ శరీరం కేలరీలను వేగంగా బర్న్ చేస్తుంది. బరువు తగ్గించుకోవడానికి ఇది ఉత్తమమైన వ్యూహాలలో ఒకటి.&lt;/p&gt;\n&lt;h2&gt;మీ చర్మాన్ని మెరుగుపరుస్తుంది&lt;/h2&gt;\n&lt;p&gt;డీహైడ్రేషన్ అనేక సమస్యలను కలిగిస్తుంది, వాటిలో చర్మ సమస్య ఒకటి. డీహైడ్రేషన్ వల్ల అకాల ముడతలు ఏర్పడి చర్మం పోరస్ గా మారుతుంది. ఖాళీ కడుపుతో నీరు త్రాగడం వల్ల రక్త ప్రవాహాన్ని క్రమబద్ధీకరిస్తుంది మరియు చర్మం యొక్క నాణ్యతను మెరుగుపరుస్తుంది. ఇది శరీరం నుండి విషాన్ని విడుదల చేయడంలో సహాయపడుతుంది మరియు చర్మాన్ని కాంతివంతంగా చేస్తుంది.&lt;/p&gt;\n&lt;h2&gt;ఆరోగ్యకరమైన జుట్టును ప్రమోట్ చేస్తుంది&lt;/h2&gt;\n&lt;p&gt;పుష్కలంగా నీరు త్రాగడం వల్ల జుట్టు ఆరోగ్యంగా మరియు మెరిసేలా చేస్తుంది. నీరు జుట్టులో 1/4వ వంతు వరకు ఉంటుంది మరియు అందుచేత నీటిని తగినంతగా తీసుకోవడం వలన జుట్టు స్ట్రాండ్ పెళుసుగా మరియు బలహీనంగా మారుతుంది. నీటిని క్రమం తప్పకుండా తీసుకోవడం వల్ల జుట్టు నాణ్యత పెరుగుతుంది మరియు మెరుగుపడుతుంది.&lt;/p&gt;\n&lt;h2&gt;కిడ్నీ స్టోన్స్ నివారిస్తుంది&lt;/h2&gt;\n&lt;p&gt;ఖాళీ కడుపుతో నీళ్లు తాగడం వల్ల కిడ్నీలో రాళ్లు ఏర్పడకుండా నిరోధిస్తుంది. ఇది మూత్రాశయ ఇన్ఫెక్షన్లను కూడా నివారిస్తుంది. నీరు ఆమ్లాలను పలుచన చేస్తుంది మరియు కిడ్నీలో రాళ్లు ఏర్పడకుండా చేస్తుంది.&lt;/p&gt;\n&lt;h2&gt;రోగనిరోధక వ్యవస్థను బలపరుస్తుంది&lt;/h2&gt;\n&lt;p&gt;పుష్కలంగా నీరు త్రాగడం వల్ల అన్ని టాక్సిన్స్ బయటకు వెళ్లి, శరీరంలో ఇన్ఫెక్షన్లు వ్యాపించకుండా నిరోధిస్తుంది. ఇది అంతిమంగా రోగనిరోధక శక్తిని బలపరుస్తుంది మరియు వివిధ రకాల ఇన్ఫెక్షన్ల నుండి శరీరాన్ని దూరంగా ఉంచుతుంది.&lt;/p&gt;\n&lt;p&gt;ఈ ప్రయోజనాలను అనుభవించడానికి ప్రతిరోజూ ఖాళీ కడుపుతో ఒక గ్లాసు నీరు త్రాగండి.&lt;/p&gt;</t>
  </si>
  <si>
    <t>&lt;h1&gt;A&amp;ccedil; Karnına Su İ&amp;ccedil;ilir mi?&lt;/h1&gt;\n&lt;p&gt;Su, sağlığınızı iyileştirecek bazı &amp;ouml;zelliklere sahiptir. A&amp;ccedil; karnına su i&amp;ccedil;menin &amp;ccedil;eşitli faydaları şunlardır:&lt;/p&gt;\n&lt;h2&gt;Bağırsaklarınızı Temizler&lt;/h2&gt;\n&lt;p&gt;A&amp;ccedil; karnına su i&amp;ccedil;mek bağırsaklarınızın temizlenmesine yardımcı olur. Bağırsakları hareket ettirme isteği yaratır ve bu nedenle sindirim sisteminizi d&amp;uuml;zenlemeye yardımcı olur. Hareket etmekte zorluk &amp;ccedil;ekiyorsanız veya kabızlık hissediyorsanız bol su i&amp;ccedil;iniz &amp;ccedil;&amp;uuml;nk&amp;uuml; v&amp;uuml;cudunuzdaki atıkların temizlenmesine yardımcı olur.&lt;/p&gt;\n&lt;h2&gt;V&amp;uuml;cuttaki Toksinleri Temizler&lt;/h2&gt;\n&lt;p&gt;Su i&amp;ccedil;mek v&amp;uuml;cuttaki t&amp;uuml;m toksinlerin atılmasına yardımcı olur. Kendinizi detoksifiye etmenize yardımcı olur. V&amp;uuml;cuttaki t&amp;uuml;m toksinleri uzaklaştırır ve sistemi temizler. Toksinlerin ortadan kaldırılması cildin kalitesini artırır ve y&amp;uuml;ze parlaklık kazandırır.&lt;/p&gt;\n&lt;h2&gt;Baş Ağrısını &amp;Ouml;nler&lt;/h2&gt;\n&lt;p&gt;Baş ağrısının ana nedenlerinden biri d&amp;uuml;zenli su alımının olmamasıdır. Dehidrasyon baş ağrısına yol a&amp;ccedil;ar. Su i&amp;ccedil;mek sadece baş ağrısını &amp;ouml;nlemekle kalmaz, aynı zamanda k&amp;ouml;t&amp;uuml; kokuyu ve diğer diş problemlerini de ortadan kaldırır.&lt;/p&gt;\n&lt;h2&gt;A&amp;ccedil;lığı Artırır&lt;/h2&gt;\n&lt;p&gt;Sabahın erken saatlerinde a&amp;ccedil; karnına su i&amp;ccedil;mek v&amp;uuml;cuttaki t&amp;uuml;m atıkların temizlenmesini sağlar ve kendinizi a&amp;ccedil; hissetmenize neden olur.&lt;/p&gt;\n&lt;h2&gt;Enerjiyi Artırır&lt;/h2&gt;\n&lt;p&gt;A&amp;ccedil; karnına su i&amp;ccedil;mek, kırmızı kan h&amp;uuml;crelerinin daha hızlı &amp;ccedil;oğalmasını teşvik eder ve bu da v&amp;uuml;cudun enerji seviyelerini artırır.&lt;/p&gt;\n&lt;h2&gt;Metabolizmanızı Hızlandırır&lt;/h2&gt;\n&lt;p&gt;Diyet yapan kişinin metabolizma hızının artması i&amp;ccedil;in bol su i&amp;ccedil;mesi gerekir. A&amp;ccedil; karnına su i&amp;ccedil;ildiğinde metabolizma hızı yaklaşık y&amp;uuml;zde 25 artar. Daha hızlı sindirim aynı zamanda sağlıklı kilo kaybına da neden olur.&lt;/p&gt;\n&lt;h2&gt;Ağırlığın Azaltılmasına Yardımcı Olur&lt;/h2&gt;\n&lt;p&gt;Suyun kalorisi yoktur ve bu nedenle diyet yaparken bol miktarda su i&amp;ccedil;mek, kilo vermeye yardımcı olduğu i&amp;ccedil;in &amp;ccedil;ok &amp;ouml;nemlidir. Ayrıca t&amp;uuml;m toksinleri temizler ve asitliği azaltır. Su metabolizmayı artırdık&amp;ccedil;a v&amp;uuml;cudunuz da kalorileri daha hızlı yakma eğilimindedir. Bu, ağırlığı azaltmak i&amp;ccedil;in en iyi stratejilerden biridir.&lt;/p&gt;\n&lt;h2&gt;Cildinizi İyileştirir&lt;/h2&gt;\n&lt;p&gt;Dehidrasyon bir dizi soruna neden olur; cilt sorunu da bunlardan biridir. Dehidrasyon erken kırışıklıklara neden olur ve cildi g&amp;ouml;zenekli hale getirir. A&amp;ccedil; karnına su i&amp;ccedil;mek kan akışını d&amp;uuml;zenler ve cilt kalitesini artırır. Ayrıca v&amp;uuml;cuttan toksinlerin atılmasına yardımcı olur ve cildin parlak olmasını sağlar.&lt;/p&gt;\n&lt;h2&gt;Sağlıklı Sa&amp;ccedil;ları Destekler&lt;/h2&gt;\n&lt;p&gt;Bol su i&amp;ccedil;mek aynı zamanda sağlıklı ve parlak sa&amp;ccedil;lara da katkıda bulunur. Su sa&amp;ccedil;ın 1/4\'&amp;uuml;n&amp;uuml; oluşturur ve bu nedenle yetersiz su alımı sa&amp;ccedil; telini kırılgan ve zayıf hale getirebilir. D&amp;uuml;zenli su alımı sa&amp;ccedil;ın kalitesini artırır ve iyileştirir.&lt;/p&gt;\n&lt;h2&gt;B&amp;ouml;brek Taşlarını &amp;Ouml;nler&lt;/h2&gt;\n&lt;p&gt;A&amp;ccedil; karnına su i&amp;ccedil;mek b&amp;ouml;brek taşı oluşumunu engeller. Ayrıca mesane enfeksiyonlarını da &amp;ouml;nler. Su asitleri sulandırır ve b&amp;ouml;brekte taş oluşumunu engeller.&lt;/p&gt;\n&lt;h2&gt;Bağışıklık Sistemini G&amp;uuml;&amp;ccedil;lendirir&lt;/h2&gt;\n&lt;p&gt;Bol su i&amp;ccedil;mek t&amp;uuml;m toksinleri temizler ve enfeksiyonların v&amp;uuml;cuda yayılmasını &amp;ouml;nler. Bu sonu&amp;ccedil;ta bağışıklık sistemini g&amp;uuml;&amp;ccedil;lendirir ve v&amp;uuml;cudu &amp;ccedil;eşitli enfeksiyonlardan uzak tutar.&lt;/p&gt;\n&lt;p&gt;Bu faydalardan yararlanmak i&amp;ccedil;in her g&amp;uuml;n a&amp;ccedil; karnına bir bardak su i&amp;ccedil;in.&lt;/p&gt;</t>
  </si>
  <si>
    <t>&lt;h1&gt;வெறும் வயிற்றில் தண்ணீர் குடிப்பதா?&lt;/h1&gt;\n&lt;p&gt;உங்கள் ஆரோக்கியத்தை மேம்படுத்த தண்ணீர் சில பண்புகளைக் கொண்டுள்ளது. வெறும் வயிற்றில் தண்ணீர் குடிப்பதால் கிடைக்கும் பல்வேறு நன்மைகள்:&lt;/p&gt;\n&lt;h2&gt;உங்கள் குடல்களை சுத்தப்படுத்துகிறது&lt;/h2&gt;\n&lt;p&gt;வெறும் வயிற்றில் தண்ணீர் குடிப்பது உங்கள் குடல்களை சுத்தப்படுத்த உதவுகிறது. இது குடலை நகர்த்துவதற்கான தூண்டுதலை உருவாக்குகிறது, எனவே உங்கள் செரிமான மண்டலத்தை சீராக்க உதவுகிறது. இயக்கத்தின் போது உங்களுக்கு சிரமம் ஏற்பட்டாலோ அல்லது மலச்சிக்கல் ஏற்பட்டாலோ, நிறைய தண்ணீர் குடிக்கவும், ஏனெனில் இது உங்கள் உடலில் உள்ள கழிவுகளை அகற்ற உதவுகிறது.&lt;/p&gt;\n&lt;h2&gt;உடலில் இருந்து நச்சுக்களை வெளியேற்றுகிறது&lt;/h2&gt;\n&lt;p&gt;தண்ணீர் குடிப்பது உடலில் உள்ள அனைத்து நச்சுகளையும் வெளியேற்ற உதவுகிறது. இது உங்களை நச்சுத்தன்மையாக்க உதவுகிறது. இது உடலில் இருந்து அனைத்து நச்சுகளையும் நீக்கி, அமைப்பை சுத்தப்படுத்துகிறது. நச்சுக்களை நீக்கி, சருமத்தின் தரத்தை மேம்படுத்தி, முகத்தில் பொலிவைத் தருகிறது.&lt;/p&gt;\n&lt;h2&gt;தலைவலி வராமல் தடுக்கிறது&lt;/h2&gt;\n&lt;p&gt;தலைவலிக்கான முக்கிய காரணங்களில் ஒன்று வழக்கமான தண்ணீர் உட்கொள்ளல் இல்லாதது. நீரிழப்பு தலைவலிக்கு வழிவகுக்கிறது. தண்ணீர் குடிப்பது தலைவலியைத் தடுப்பது மட்டுமல்லாமல், துர்நாற்றம் மற்றும் பிற பல் பிரச்சனைகளையும் தடுக்கிறது.&lt;/p&gt;\n&lt;h2&gt;பசியை அதிகரிக்கிறது&lt;/h2&gt;\n&lt;p&gt;காலையில் வெறும் வயிற்றில் தண்ணீர் குடிப்பதால், உடலில் உள்ள கழிவுகள் அனைத்தும் வெளியேறி, பசி எடுக்கும்.&lt;/p&gt;\n&lt;h2&gt;ஆற்றல் அதிகரிக்கிறது&lt;/h2&gt;\n&lt;p&gt;வெறும் வயிற்றில் தண்ணீர் குடிப்பதால், இரத்த சிவப்பணுக்கள் வேகமாக வளர தூண்டுகிறது, இது உடலின் ஆற்றல் மட்டத்தை அதிகரிக்கிறது.&lt;/p&gt;\n&lt;h2&gt;உங்கள் வளர்சிதை மாற்றத்தை துரிதப்படுத்துகிறது&lt;/h2&gt;\n&lt;p&gt;உணவில் உள்ள ஒருவர் வளர்சிதை மாற்ற விகிதத்தை அதிகரிக்க நிறைய தண்ணீர் குடிக்க வேண்டும். வெறும் வயிற்றில் தண்ணீர் குடிப்பதன் மூலம் வளர்சிதை மாற்ற விகிதம் சுமார் 25 சதவீதம் அதிகரிக்கிறது. விரைவான செரிமானமும் ஆரோக்கியமான எடை இழப்புக்கு வழிவகுக்கிறது.&lt;/p&gt;\n&lt;h2&gt;உடல் எடையை குறைக்க உதவுகிறது&lt;/h2&gt;\n&lt;p&gt;தண்ணீரில் கலோரிகள் இல்லை, எனவே உணவில் இருக்கும்போது நிறைய தண்ணீர் குடிப்பது அவசியம், ஏனெனில் இது எடையைக் குறைக்க உதவுகிறது. மேலும் அனைத்து நச்சுகளையும் வெளியேற்றி அமிலத்தன்மையை குறைக்கிறது. நீர் வளர்சிதை மாற்றத்தை அதிகரிப்பதால், உங்கள் உடலும் கலோரிகளை வேகமாக எரிக்க முனைகிறது. உடல் எடையை குறைப்பதற்கான சிறந்த உத்திகளில் இதுவும் ஒன்று.&lt;/p&gt;\n&lt;h2&gt;உங்கள் சருமத்தை மேம்படுத்துகிறது&lt;/h2&gt;\n&lt;p&gt;நீரிழப்பு பல பிரச்சனைகளை ஏற்படுத்துகிறது, அதில் தோல் பிரச்சனையும் ஒன்று. நீரிழப்பினால் முன்கூட்டிய சுருக்கங்கள் ஏற்பட்டு சருமத்தை நுண்துளைகளாக ஆக்குகிறது. வெறும் வயிற்றில் தண்ணீர் குடிப்பதால் ரத்த ஓட்டம் சீராகி சருமத்தின் தரம் மேம்படும். மேலும் இது உடலில் உள்ள நச்சுக்களை வெளியேற்றி சருமத்தை பொலிவாக்குகிறது.&lt;/p&gt;\n&lt;h2&gt;ஆரோக்கியமான முடியை ஊக்குவிக்கிறது&lt;/h2&gt;\n&lt;p&gt;நிறைய தண்ணீர் குடிப்பது ஆரோக்கியமான மற்றும் பளபளப்பான முடியை மேம்படுத்துகிறது. முடியில் 1/4 பங்கு வரை தண்ணீர் உள்ளது, எனவே போதுமான அளவு தண்ணீர் எடுத்துக் கொள்ளாதது முடியின் இழையை உடையக்கூடியதாகவும் பலவீனமாகவும் இருக்கும். தொடர்ந்து தண்ணீர் உட்கொள்வது முடியின் தரத்தை மேம்படுத்தி மேம்படுத்துகிறது.&lt;/p&gt;\n&lt;h2&gt;சிறுநீரக கற்களைத் தடுக்கிறது&lt;/h2&gt;\n&lt;p&gt;வெறும் வயிற்றில் தண்ணீர் குடிப்பது சிறுநீரக கற்கள் உருவாவதை தடுக்கிறது. இது சிறுநீர்ப்பை தொற்றுகளையும் தடுக்கிறது. நீர் அமிலங்களை நீர்த்துப்போகச் செய்து சிறுநீரகத்தில் கற்கள் உருவாவதைத் தடுக்கிறது.&lt;/p&gt;\n&lt;h2&gt;நோயெதிர்ப்பு மண்டலத்தை பலப்படுத்துகிறது&lt;/h2&gt;\n&lt;p&gt;நிறைய தண்ணீர் குடிப்பது அனைத்து நச்சுகளையும் வெளியேற்றுகிறது மற்றும் உடலில் தொற்று பரவாமல் தடுக்கிறது. இது இறுதியில் நோயெதிர்ப்பு மண்டலத்தை பலப்படுத்துகிறது மற்றும் பல்வேறு வகையான தொற்றுநோய்களிலிருந்து உடலைத் தடுக்கிறது.&lt;/p&gt;\n&lt;p&gt;இந்த நன்மைகளை அனுபவிக்க, தினமும் வெறும் வயிற்றில் ஒரு கிளாஸ் தண்ணீர் குடிக்கவும்.&lt;/p&gt;</t>
  </si>
  <si>
    <t>&lt;h1&gt;빈속에 물을 마셔라?&lt;/h1&gt;\n&lt;p&gt;물은 건강을 향상시키는 특정 특성을 가지고 있습니다. 공복에 물을 마시는 것의 다양한 이점은 다음과 같습니다.&lt;/p&gt;\n&lt;h2&gt;장을 깨끗하게 해준다&lt;/h2&gt;\n&lt;p&gt;공복에 물을 마시는 것은 장을 깨끗하게 하는 데 도움이 됩니다. 장을 움직이고 싶은 충동을 일으키므로 소화관을 조절하는 데 도움이 됩니다. 움직임이 불편하거나 변비가 느껴진다면 물을 충분히 마셔 체내 노폐물을 제거하는 데 도움을 주세요.&lt;/p&gt;\n&lt;h2&gt;몸에서 독소를 씻어냅니다.&lt;/h2&gt;\n&lt;p&gt;물을 마시는 것은 신체의 모든 독소를 제거하는 데 도움이 됩니다. 스스로 해독하는 데 도움이 됩니다. 그것은 신체의 모든 독소를 제거하고 시스템을 정화합니다. 독소를 제거하면 피부의 질이 향상되고 얼굴에 윤기가 나게 됩니다.&lt;/p&gt;\n&lt;h2&gt;두통을 예방합니다&lt;/h2&gt;\n&lt;p&gt;두통의 주요 원인 중 하나는 정기적인 물 섭취 부족입니다. 탈수는 두통을 유발합니다. 물을 마시면 두통을 예방할 수 있을 뿐만 아니라 악취 및 기타 치아 문제도 예방할 수 있습니다.&lt;/p&gt;\n&lt;h2&gt;배고픔을 증가시킨다&lt;/h2&gt;\n&lt;p&gt;아침 일찍 공복에 물을 마시면 몸의 노폐물이 모두 제거되어 배고픔을 느끼게 됩니다.&lt;/p&gt;\n&lt;h2&gt;에너지 증가&lt;/h2&gt;\n&lt;p&gt;공복에 물을 마시면 적혈구가 더 빠른 속도로 생성되도록 자극하여 신체의 에너지 수준을 향상시킵니다.&lt;/p&gt;\n&lt;h2&gt;신진대사 속도를 높입니다&lt;/h2&gt;\n&lt;p&gt;다이어트 중인 사람은 신진대사율을 높이려면 물을 많이 마셔야 한다. 공복에 물을 마시면 신진대사율이 약 25% 증가한다. 소화가 빨라지면 건강한 체중 감량도 가능합니다.&lt;/p&gt;\n&lt;h2&gt;체중 감량에 도움&lt;/h2&gt;\n&lt;p&gt;물은 칼로리가 없기 때문에 다이어트를 할 때 물을 많이 마시는 것이 체중 감량에 도움이 됩니다. 또한 모든 독소를 제거하고 산도를 감소시킵니다. 물이 신진대사를 증가시키면 신체는 칼로리를 더 빨리 소모하는 경향이 있습니다. 이것은 체중을 줄이는 가장 좋은 전략 중 하나입니다.&lt;/p&gt;\n&lt;h2&gt;피부 개선&lt;/h2&gt;\n&lt;p&gt;탈수는 여러 가지 문제를 일으키며, 그 중 피부 문제가 하나입니다. 탈수는 조기 주름을 유발하고 피부를 다공성으로 만듭니다. 공복에 물을 마시면 혈류를 조절하고 피부의 질을 향상시킵니다. 또한 몸의 독소를 배출하는 데 도움이 되고 피부를 윤기나게 만들어 줍니다.&lt;/p&gt;\n&lt;h2&gt;건강한 모발을 촉진합니다&lt;/h2&gt;\n&lt;p&gt;물을 많이 마시면 머리카락도 건강해지고 윤기가 납니다. 물은 머리카락의 1/4을 차지하기 때문에 물 섭취가 부족하면 머리카락이 부서지고 약해질 수 있습니다. 정기적으로 물을 섭취하면 모발의 질이 향상되고 향상됩니다.&lt;/p&gt;\n&lt;h2&gt;신장 결석 예방&lt;/h2&gt;\n&lt;p&gt;공복에 물을 마시면 신장 결석이 생기는 것을 예방할 수 있습니다. 또한 방광 감염을 예방합니다. 물은 산을 희석시키고 신장에 결석이 생기는 것을 방지합니다.&lt;/p&gt;\n&lt;h2&gt;면역체계 강화&lt;/h2&gt;\n&lt;p&gt;물을 많이 마시면 모든 독소가 제거되고 감염이 몸 전체로 퍼지는 것을 예방할 수 있습니다. 이는 궁극적으로 면역 체계를 강화하고 신체를 다양한 종류의 감염으로부터 보호합니다.&lt;/p&gt;\n&lt;p&gt;이러한 효능을 경험하려면 매일 공복에 물 한 잔을 마셔보세요.&lt;/p&gt;</t>
  </si>
  <si>
    <t>&lt;h1&gt;Uống nước khi bụng đ&amp;oacute;i?&lt;/h1&gt;\n&lt;p&gt;Nước sở hữu những đặc t&amp;iacute;nh nhất định để cải thiện sức khỏe của bạn. Dưới đ&amp;acirc;y l&amp;agrave; những lợi &amp;iacute;ch kh&amp;aacute;c nhau của việc uống nước khi bụng đ&amp;oacute;i:&lt;/p&gt;\n&lt;h2&gt;L&amp;agrave;m sạch ruột của bạn&lt;/h2&gt;\n&lt;p&gt;Uống nước khi bụng đ&amp;oacute;i gi&amp;uacute;p l&amp;agrave;m sạch ruột. N&amp;oacute; tạo ra nhu cầu đi ti&amp;ecirc;u v&amp;agrave; do đ&amp;oacute; gi&amp;uacute;p điều h&amp;ograve;a đường ti&amp;ecirc;u h&amp;oacute;a của bạn. Nếu bạn gặp kh&amp;oacute; khăn khi di chuyển hoặc nếu bạn cảm thấy t&amp;aacute;o b&amp;oacute;n, h&amp;atilde;y uống nhiều nước v&amp;igrave; n&amp;oacute; gi&amp;uacute;p loại bỏ chất thải ra khỏi cơ thể.&lt;/p&gt;\n&lt;h2&gt;Thải độc tố khỏi cơ thể&lt;/h2&gt;\n&lt;p&gt;Uống nước gi&amp;uacute;p loại bỏ tất cả c&amp;aacute;c chất độc ra khỏi cơ thể. N&amp;oacute; gi&amp;uacute;p giải độc ch&amp;iacute;nh m&amp;igrave;nh. N&amp;oacute; loại bỏ tất cả c&amp;aacute;c độc tố khỏi cơ thể v&amp;agrave; l&amp;agrave;m sạch hệ thống. Việc loại bỏ độc tố gi&amp;uacute;p cải thiện chất lượng của l&amp;agrave;n da v&amp;agrave; mang lại vẻ tươi s&amp;aacute;ng cho khu&amp;ocirc;n mặt.&lt;/p&gt;\n&lt;h2&gt;Ngăn ngừa đau đầu&lt;/h2&gt;\n&lt;p&gt;Một trong những nguy&amp;ecirc;n nh&amp;acirc;n ch&amp;iacute;nh g&amp;acirc;y đau đầu l&amp;agrave; thiếu uống nước thường xuy&amp;ecirc;n. Mất nước dẫn đến đau đầu. Uống nước kh&amp;ocirc;ng chỉ ngăn ngừa đau đầu m&amp;agrave; c&amp;ograve;n ngăn ngừa m&amp;ugrave;i h&amp;ocirc;i v&amp;agrave; c&amp;aacute;c vấn đề răng miệng kh&amp;aacute;c.&lt;/p&gt;\n&lt;h2&gt;Tăng cảm gi&amp;aacute;c đ&amp;oacute;i&lt;/h2&gt;\n&lt;p&gt;Uống nước v&amp;agrave;o s&amp;aacute;ng sớm, khi bụng đ&amp;oacute;i sẽ loại bỏ mọi chất thải ra khỏi cơ thể v&amp;agrave; khiến bạn cảm thấy đ&amp;oacute;i.&lt;/p&gt;\n&lt;h2&gt;Tăng năng lượng&lt;/h2&gt;\n&lt;p&gt;Uống nước khi bụng đ&amp;oacute;i sẽ k&amp;iacute;ch th&amp;iacute;ch c&amp;aacute;c tế b&amp;agrave;o hồng cầu sinh s&amp;ocirc;i với tốc độ nhanh hơn, từ đ&amp;oacute; gi&amp;uacute;p tăng mức năng lượng cho cơ thể.&lt;/p&gt;\n&lt;h2&gt;Tăng tốc độ trao đổi chất của bạn&lt;/h2&gt;\n&lt;p&gt;Một người đang ăn ki&amp;ecirc;ng n&amp;ecirc;n uống nhiều nước để tăng tốc độ trao đổi chất. Tỷ lệ trao đổi chất tăng khoảng 25% khi uống nước khi bụng đ&amp;oacute;i. Ti&amp;ecirc;u h&amp;oacute;a nhanh hơn cũng gi&amp;uacute;p giảm c&amp;acirc;n l&amp;agrave;nh mạnh.&lt;/p&gt;\n&lt;h2&gt;Gi&amp;uacute;p giảm c&amp;acirc;n&lt;/h2&gt;\n&lt;p&gt;Nước kh&amp;ocirc;ng c&amp;oacute; calo n&amp;ecirc;n uống nhiều nước khi ăn ki&amp;ecirc;ng l&amp;agrave; điều cần thiết v&amp;igrave; n&amp;oacute; gi&amp;uacute;p giảm c&amp;acirc;n. N&amp;oacute; cũng loại bỏ tất cả c&amp;aacute;c độc tố v&amp;agrave; l&amp;agrave;m giảm độ axit. Khi nước l&amp;agrave;m tăng qu&amp;aacute; tr&amp;igrave;nh trao đổi chất, cơ thể bạn cũng c&amp;oacute; xu hướng đốt ch&amp;aacute;y calo nhanh hơn. Đ&amp;acirc;y l&amp;agrave; một trong những chiến lược tốt nhất để giảm c&amp;acirc;n.&lt;/p&gt;\n&lt;h2&gt;Cải thiện l&amp;agrave;n da của bạn&lt;/h2&gt;\n&lt;p&gt;Mất nước g&amp;acirc;y ra một số vấn đề, trong đ&amp;oacute; vấn đề về da l&amp;agrave; một trong số đ&amp;oacute;. Mất nước g&amp;acirc;y ra nếp nhăn sớm v&amp;agrave; l&amp;agrave;m cho da trở n&amp;ecirc;n xốp. Uống nước khi bụng đ&amp;oacute;i sẽ điều h&amp;ograve;a lưu lượng m&amp;aacute;u v&amp;agrave; cải thiện chất lượng của da. N&amp;oacute; cũng gi&amp;uacute;p giải ph&amp;oacute;ng độc tố khỏi cơ thể v&amp;agrave; l&amp;agrave;m cho l&amp;agrave;n da rạng rỡ.&lt;/p&gt;\n&lt;h2&gt;Th&amp;uacute;c đẩy m&amp;aacute;i t&amp;oacute;c khỏe mạnh&lt;/h2&gt;\n&lt;p&gt;Uống nhiều nước c&amp;ograve;n gi&amp;uacute;p t&amp;oacute;c khỏe v&amp;agrave; b&amp;oacute;ng mượt. Nước chiếm tới 1/4 sợi t&amp;oacute;c v&amp;agrave; do đ&amp;oacute;, uống kh&amp;ocirc;ng đủ nước c&amp;oacute; thể khiến sợi t&amp;oacute;c trở n&amp;ecirc;n gi&amp;ograve;n v&amp;agrave; yếu. Uống nước thường xuy&amp;ecirc;n sẽ cải thiện v&amp;agrave; n&amp;acirc;ng cao chất lượng của t&amp;oacute;c.&lt;/p&gt;\n&lt;h2&gt;Ngăn ngừa sỏi thận&lt;/h2&gt;\n&lt;p&gt;Uống nước khi bụng đ&amp;oacute;i sẽ ngăn ngừa sự h&amp;igrave;nh th&amp;agrave;nh sỏi thận. N&amp;oacute; cũng ngăn ngừa nhiễm tr&amp;ugrave;ng b&amp;agrave;ng quang. Nước l&amp;agrave;m lo&amp;atilde;ng axit v&amp;agrave; ngăn ngừa sự h&amp;igrave;nh th&amp;agrave;nh sỏi trong thận.&lt;/p&gt;\n&lt;h2&gt;Tăng cường hệ thống miễn dịch&lt;/h2&gt;\n&lt;p&gt;Uống nhiều nước sẽ loại bỏ tất cả c&amp;aacute;c độc tố v&amp;agrave; ngăn ngừa nhiễm tr&amp;ugrave;ng l&amp;acirc;y lan khắp cơ thể. Điều n&amp;agrave;y cuối c&amp;ugrave;ng sẽ tăng cường hệ thống miễn dịch v&amp;agrave; giữ cho cơ thể tr&amp;aacute;nh xa c&amp;aacute;c loại bệnh nhiễm tr&amp;ugrave;ng.&lt;/p&gt;\n&lt;p&gt;H&amp;atilde;y uống một cốc nước khi bụng đ&amp;oacute;i mỗi ng&amp;agrave;y để trải nghiệm những lợi &amp;iacute;ch n&amp;agrave;y.&lt;/p&gt;</t>
  </si>
  <si>
    <t>&lt;h1&gt;Bere Acqua a Stomaco Vuoto?&lt;/h1&gt;\n&lt;p&gt;L&amp;rsquo;acqua possiede alcune propriet&amp;agrave; per migliorare la tua salute. Ecco i vari benefici del bere acqua a stomaco vuoto:&lt;/p&gt;\n&lt;h2&gt;Pulisce il tuo intestino&lt;/h2&gt;\n&lt;p&gt;Bere acqua a stomaco vuoto aiuta a pulire l\'intestino. Crea il bisogno di muovere l\'intestino e quindi aiuta a regolare il tratto digestivo. Se riscontri difficolt&amp;agrave; nel movimento o se ti senti stitico, bevi molta acqua poich&amp;eacute; aiuta a eliminare i rifiuti dal tuo corpo.&lt;/p&gt;\n&lt;h2&gt;Elimina le tossine dal corpo&lt;/h2&gt;\n&lt;p&gt;L\'acqua potabile aiuta a eliminare tutte le tossine dal corpo. Aiuta a disintossicarsi. Elimina tutte le tossine dal corpo e purifica il sistema. L\'eliminazione delle tossine migliora la qualit&amp;agrave; della pelle e dona luminosit&amp;agrave; al viso.&lt;/p&gt;\n&lt;h2&gt;Previene il mal di testa&lt;/h2&gt;\n&lt;p&gt;Uno dei motivi principali del mal di testa &amp;egrave; la mancanza di assunzione regolare di acqua. La disidratazione porta al mal di testa. L&amp;rsquo;acqua potabile non solo previene il mal di testa, ma arresta anche il cattivo odore e altri problemi dentali.&lt;/p&gt;\n&lt;h2&gt;Aumenta la fame&lt;/h2&gt;\n&lt;p&gt;Bere acqua al mattino presto, a stomaco vuoto, elimina tutte le scorie dal corpo e fa venire fame.&lt;/p&gt;\n&lt;h2&gt;Aumenta l\'energia&lt;/h2&gt;\n&lt;p&gt;Bere acqua a stomaco vuoto stimola i globuli rossi a popolare pi&amp;ugrave; velocemente, il che a sua volta aumenta i livelli di energia del corpo.&lt;/p&gt;\n&lt;h2&gt;Accelera il tuo metabolismo&lt;/h2&gt;\n&lt;p&gt;Una persona a dieta dovrebbe bere molta acqua per aumentare il tasso di metabolismo. Il tasso metabolico aumenta di circa il 25% bevendo acqua a stomaco vuoto. Una digestione pi&amp;ugrave; rapida si traduce anche in una sana perdita di peso.&lt;/p&gt;\n&lt;h2&gt;Aiuta a ridurre il peso&lt;/h2&gt;\n&lt;p&gt;L\'acqua non ha calorie, quindi berne molta quando si &amp;egrave; a dieta &amp;egrave; essenziale poich&amp;eacute; aiuta a perdere peso. Inoltre elimina tutte le tossine e riduce l\'acidit&amp;agrave;. Poich&amp;eacute; l&amp;rsquo;acqua aumenta il metabolismo, il tuo corpo tende anche a bruciare calorie pi&amp;ugrave; velocemente. Questa &amp;egrave; una delle migliori strategie per ridurre il peso.&lt;/p&gt;\n&lt;h2&gt;Migliora la tua pelle&lt;/h2&gt;\n&lt;p&gt;La disidratazione causa una serie di problemi, uno dei quali &amp;egrave; quello della pelle. La disidratazione provoca rughe premature e rende la pelle porosa. Bere acqua a stomaco vuoto regola il flusso sanguigno e migliora la qualit&amp;agrave; della pelle. Aiuta anche a rilasciare le tossine dal corpo e rende la pelle luminosa.&lt;/p&gt;\n&lt;h2&gt;Promuove capelli sani&lt;/h2&gt;\n&lt;p&gt;Bere molta acqua favorisce inoltre capelli sani e lucenti. L\'acqua costituisce fino a 1/4 dei capelli e quindi un apporto insufficiente di acqua pu&amp;ograve; rendere i capelli fragili e deboli. L\'assunzione regolare di acqua migliora e migliora la qualit&amp;agrave; dei capelli.&lt;/p&gt;\n&lt;h2&gt;Previene i calcoli renali&lt;/h2&gt;\n&lt;p&gt;Bere acqua a stomaco vuoto previene la formazione di calcoli renali. Previene anche le infezioni della vescica. L\'acqua diluisce gli acidi e previene la formazione di calcoli nei reni.&lt;/p&gt;\n&lt;h2&gt;Rafforza il sistema immunitario&lt;/h2&gt;\n&lt;p&gt;Bere molta acqua elimina tutte le tossine e previene la diffusione delle infezioni nel corpo. Ci&amp;ograve; alla fine rafforza il sistema immunitario e mantiene il corpo lontano da vari tipi di infezioni.&lt;/p&gt;\n&lt;p&gt;Bevi ogni giorno un bicchiere d\'acqua a stomaco vuoto per sperimentare questi benefici.&lt;/p&gt;</t>
  </si>
  <si>
    <t>&lt;h1&gt;ดื่มน้ำตอนท้องว่าง?&lt;/h1&gt;\n&lt;p&gt;น้ำมีคุณสมบัติบางอย่างที่ช่วยให้สุขภาพของคุณดีขึ้น ประโยชน์ต่างๆ ของการดื่มน้ำในขณะท้องว่างมีดังนี้&lt;/p&gt;\n&lt;h2&gt;ทำความสะอาดลำไส้ของคุณ&lt;/h2&gt;\n&lt;p&gt;การดื่มน้ำในขณะท้องว่างจะช่วยทำความสะอาดลำไส้ มันกระตุ้นให้เกิดการเคลื่อนไหวของลำไส้และช่วยควบคุมระบบย่อยอาหารของคุณ หากคุณประสบปัญหาขณะเคลื่อนไหวหรือรู้สึกท้องผูก ให้ดื่มน้ำปริมาณมาก เพราะจะช่วยกำจัดของเสียออกจากร่างกาย&lt;/p&gt;\n&lt;h2&gt;ขับสารพิษออกจากร่างกาย&lt;/h2&gt;\n&lt;p&gt;การดื่มน้ำช่วยในการล้างสารพิษทั้งหมดออกจากร่างกาย ช่วยในการล้างพิษตัวเอง ช่วยขจัดสารพิษทั้งหมดออกจากร่างกายและทำความสะอาดระบบ การกำจัดสารพิษช่วยเพิ่มคุณภาพของผิวและทำให้ใบหน้าเปล่งประกาย&lt;/p&gt;\n&lt;h2&gt;ป้องกันอาการปวดหัว&lt;/h2&gt;\n&lt;p&gt;สาเหตุหลักประการหนึ่งของอาการปวดหัวคือการดื่มน้ำไม่เพียงพอเป็นประจำ ภาวะขาดน้ำทำให้เกิดอาการปวดหัว การดื่มน้ำไม่เพียงป้องกันอาการปวดศีรษะ แต่ยังระงับกลิ่นปากและปัญหาทางทันตกรรมอื่นๆ อีกด้วย&lt;/p&gt;\n&lt;h2&gt;เพิ่มความหิว&lt;/h2&gt;\n&lt;p&gt;การดื่มน้ำในตอนเช้าขณะท้องว่างจะช่วยล้างของเสียออกจากร่างกายและทำให้คุณรู้สึกหิว&lt;/p&gt;\n&lt;h2&gt;เพิ่มพลังงาน&lt;/h2&gt;\n&lt;p&gt;การดื่มน้ำในขณะท้องว่างจะกระตุ้นเซลล์เม็ดเลือดแดงให้มีจำนวนเร็วขึ้น ซึ่งจะช่วยเพิ่มระดับพลังงานของร่างกาย&lt;/p&gt;\n&lt;h2&gt;เร่งการเผาผลาญของคุณ&lt;/h2&gt;\n&lt;p&gt;ผู้ที่กำลังควบคุมอาหารควรดื่มน้ำปริมาณมากเพื่อเพิ่มอัตราการเผาผลาญ อัตราการเผาผลาญเพิ่มขึ้นประมาณร้อยละ 25 โดยการดื่มน้ำในขณะท้องว่าง การย่อยอาหารเร็วขึ้นยังส่งผลให้น้ำหนักลดลงอีกด้วย&lt;/p&gt;\n&lt;h2&gt;ช่วยในการลดน้ำหนัก&lt;/h2&gt;\n&lt;p&gt;น้ำไม่มีแคลอรี่ ดังนั้นการดื่มน้ำปริมาณมากขณะควบคุมอาหารจึงเป็นสิ่งจำเป็นเนื่องจากช่วยในการลดน้ำหนัก นอกจากนี้ยังช่วยขับสารพิษทั้งหมดและลดความเป็นกรดอีกด้วย เมื่อน้ำเพิ่มการเผาผลาญ ร่างกายของคุณก็มีแนวโน้มที่จะเผาผลาญแคลอรีได้เร็วขึ้นเช่นกัน นี่เป็นหนึ่งในกลยุทธ์ที่ดีที่สุดในการลดน้ำหนัก&lt;/p&gt;\n&lt;h2&gt;ปรับปรุงผิวของคุณ&lt;/h2&gt;\n&lt;p&gt;ภาวะขาดน้ำทำให้เกิดปัญหาหลายประการ ซึ่งหนึ่งในนั้นคือปัญหาผิว การขาดน้ำทำให้เกิดริ้วรอยก่อนวัยและทำให้ผิวมีรูพรุน การดื่มน้ำในขณะท้องว่างจะควบคุมการไหลเวียนของเลือดและปรับปรุงคุณภาพของผิวหนัง อีกทั้งยังช่วยในการขับสารพิษออกจากร่างกายและทำให้ผิวพรรณเปล่งปลั่ง&lt;/p&gt;\n&lt;h2&gt;ส่งเสริมสุขภาพเส้นผม&lt;/h2&gt;\n&lt;p&gt;การดื่มน้ำปริมาณมากยังช่วยให้เส้นผมแข็งแรงและเป็นเงางามอีกด้วย น้ำคิดเป็น 1/4 ของเส้นผม ดังนั้นการได้รับน้ำไม่เพียงพออาจทำให้เส้นผมเปราะและอ่อนแอได้ การดื่มน้ำเป็นประจำจะช่วยเพิ่มและปรับปรุงคุณภาพของเส้นผม&lt;/p&gt;\n&lt;h2&gt;ป้องกันนิ่วในไต&lt;/h2&gt;\n&lt;p&gt;การดื่มน้ำในขณะท้องว่างจะช่วยป้องกันการเกิดนิ่วในไต นอกจากนี้ยังป้องกันการติดเชื้อในกระเพาะปัสสาวะ น้ำจะทำให้กรดเจือจางและป้องกันการเกิดนิ่วในไต&lt;/p&gt;\n&lt;h2&gt;เสริมสร้างระบบภูมิคุ้มกัน&lt;/h2&gt;\n&lt;p&gt;การดื่มน้ำปริมาณมากจะช่วยล้างสารพิษทั้งหมดและป้องกันการติดเชื้อไม่ให้แพร่กระจายไปทั่วร่างกาย ในที่สุดสิ่งนี้จะเสริมสร้างระบบภูมิคุ้มกันให้แข็งแรงและช่วยให้ร่างกายห่างไกลจากการติดเชื้อประเภทต่างๆ&lt;/p&gt;\n&lt;p&gt;ดื่มน้ำหนึ่งแก้วในขณะท้องว่างทุกวันเพื่อรับประโยชน์เหล่านี้&lt;/p&gt;</t>
  </si>
  <si>
    <t>BENEFIT_LEMON_WATER</t>
  </si>
  <si>
    <t>&lt;h1&gt;Benefits of Drinking Lemon Water&lt;/h1&gt;\n&lt;h2&gt;Aids in digestion&lt;/h2&gt;\n&lt;p&gt;Acid helps break down food. That&amp;rsquo;s why there&amp;rsquo;s so much of it in our stomachs. The acid in lemons may be especially helpful in supplementing stomach acid levels, which tend to decline as we age.&lt;/p&gt;\n&lt;h2&gt;Helps you stay hydrated&lt;/h2&gt;\n&lt;p&gt;Most of us don&amp;rsquo;t drink enough water. A daily lemon water habit is an easy way to get your day off on the right foot. How do you know if you&amp;rsquo;re drinking enough? Your urine is almost clear.&lt;/p&gt;\n&lt;h2&gt;Weight-loss friendly&lt;/h2&gt;\n&lt;p&gt;We&amp;rsquo;re creatures of habit. Ponder the impact of replacing your morning OJ or latte with lemon water. Not just once, but perhaps 20 times a month &amp;mdash; and multiply that by 10 years. Your waistline will thank you.&lt;/p&gt;\n&lt;h2&gt;Prevents oxidation&lt;/h2&gt;\n&lt;p&gt;Like all produce, lemons contain phytonutrients, which protect your body against disease. These phytonutrients have powerful antioxidant properties, which prevent cell damage from oxidation, the same mechanism that causes rust.&lt;/p&gt;\n&lt;h2&gt;Supplies a healthy dose of vitamin C&lt;/h2&gt;\n&lt;p&gt;Juice half a lemon into your water and you&amp;rsquo;ll add a mere 6 calories to your diet. Plus you&amp;rsquo;ll get more than a sixth of your daily vitamin C, which is needed to protect us from cell damage and repair injury.&lt;/p&gt;\n&lt;h2&gt;Provides a potassium boost&lt;/h2&gt;\n&lt;p&gt;Your body can&amp;rsquo;t function without potassium. It&amp;rsquo;s necessary for nerve-muscle communication, transporting nutrients and waste and blood pressure regulation. Fruits and vegetables are important sources of potassium.&lt;/p&gt;\n&lt;h2&gt;Helps prevent kidney stones&lt;/h2&gt;\n&lt;p&gt;Lemon water helps prevent painful stones in those deficient in urinary citrate (a form of citric acid). More importantly, increased fluids help prevent dehydration &amp;mdash; a common cause of kidney stones.&lt;/p&gt;</t>
  </si>
  <si>
    <t>&lt;h1&gt;नींबू पानी पीने के फायदे&lt;/h1&gt;\n&lt;h2&gt;पाचन में सहायक&lt;/h2&gt;\n&lt;p&gt;एसिड भोजन को तोड़ने में मदद करता है। इसीलिए हमारे पेट में इसकी बहुत अधिक मात्रा होती है। नींबू में मौजूद एसिड पेट में एसिड के स्तर को पूरा करने में विशेष रूप से सहायक हो सकता है, जो उम्र बढ़ने के साथ कम होने लगता है।&lt;/p&gt;\n&lt;h2&gt;आपको हाइड्रेटेड रहने में मदद करता है&lt;/h2&gt;\n&lt;p&gt;हममें से अधिकांश लोग पर्याप्त पानी नहीं पीते। रोजाना नींबू पानी की आदत आपके दिन को आराम से बिताने का एक आसान तरीका है। आपको कैसे पता चलेगा कि आप पर्याप्त शराब पी रहे हैं? आपका पेशाब लगभग साफ़ है.&lt;/p&gt;\n&lt;h2&gt;वजन घटाने के अनुकूल&lt;/h2&gt;\n&lt;p&gt;हम आदत के प्राणी हैं। अपने सुबह के ओजे या लैटे को नींबू पानी से बदलने के प्रभाव पर विचार करें। सिर्फ एक बार नहीं, बल्कि शायद महीने में 20 बार - और इसे 10 साल से गुणा करें। आपकी कमर आपको धन्यवाद देगी.&lt;/p&gt;\n&lt;h2&gt;ऑक्सीकरण रोकता है&lt;/h2&gt;\n&lt;p&gt;सभी उत्पादों की तरह, नींबू में फाइटोन्यूट्रिएंट्स होते हैं, जो आपके शरीर को बीमारी से बचाते हैं। इन फाइटोन्यूट्रिएंट्स में शक्तिशाली एंटीऑक्सीडेंट गुण होते हैं, जो ऑक्सीकरण से कोशिका क्षति को रोकते हैं, वही तंत्र जो जंग का कारण बनता है।&lt;/p&gt;\n&lt;h2&gt;विटामिन सी की स्वस्थ खुराक प्रदान करता है&lt;/h2&gt;\n&lt;p&gt;अपने पानी में आधा नींबू का रस मिलाएं और आप अपने आहार में केवल 6 कैलोरी जोड़ देंगे। साथ ही आपको अपने दैनिक विटामिन सी का छठा हिस्सा से अधिक मिलेगा, जो हमें कोशिका क्षति से बचाने और चोट की मरम्मत के लिए आवश्यक है।&lt;/p&gt;\n&lt;h2&gt;पोटेशियम बूस्ट प्रदान करता है&lt;/h2&gt;\n&lt;p&gt;आपका शरीर पोटेशियम के बिना कार्य नहीं कर सकता। यह तंत्रिका-मांसपेशियों के संचार, पोषक तत्वों और अपशिष्ट के परिवहन और रक्तचाप विनियमन के लिए आवश्यक है। फल और सब्जियाँ पोटेशियम के महत्वपूर्ण स्रोत हैं।&lt;/p&gt;\n&lt;h2&gt;गुर्दे की पथरी को रोकने में मदद करता है&lt;/h2&gt;\n&lt;p&gt;जिन लोगों में यूरिनरी साइट्रेट (साइट्रिक एसिड का एक रूप) की कमी होती है, उनमें नींबू पानी दर्दनाक पथरी को रोकने में मदद करता है। अधिक महत्वपूर्ण बात यह है कि बढ़े हुए तरल पदार्थ निर्जलीकरण को रोकने में मदद करते हैं - गुर्दे की पथरी का एक सामान्य कारण।&lt;/p&gt;</t>
  </si>
  <si>
    <t>&lt;h1&gt;Beneficios de beber agua con lim&amp;oacute;n&lt;/h1&gt;\n&lt;h2&gt;Ayuda en la digesti&amp;oacute;n&lt;/h2&gt;\n&lt;p&gt;El &amp;aacute;cido ayuda a descomponer los alimentos. Por eso hay tanto en nuestro est&amp;oacute;mago. El &amp;aacute;cido de los limones puede ser especialmente &amp;uacute;til para complementar los niveles de &amp;aacute;cido del est&amp;oacute;mago, que tienden a disminuir a medida que envejecemos.&lt;/p&gt;\n&lt;h2&gt;Te ayuda a mantenerte hidratado&lt;/h2&gt;\n&lt;p&gt;La mayor&amp;iacute;a de nosotros no bebemos suficiente agua. El h&amp;aacute;bito diario del agua con lim&amp;oacute;n es una forma f&amp;aacute;cil de empezar el d&amp;iacute;a con el pie derecho. &amp;iquest;C&amp;oacute;mo sabes si est&amp;aacute;s bebiendo lo suficiente? Su orina es casi clara.&lt;/p&gt;\n&lt;h2&gt;Apto para bajar de peso&lt;/h2&gt;\n&lt;p&gt;Somos criaturas de h&amp;aacute;bitos. Considere el impacto de reemplazar el zumo de naranja o el caf&amp;eacute; con leche de la ma&amp;ntilde;ana por agua con lim&amp;oacute;n. No s&amp;oacute;lo una vez, sino quiz&amp;aacute;s 20 veces al mes, y multipl&amp;iacute;quelo por 10 a&amp;ntilde;os. Tu cintura te lo agradecer&amp;aacute;.&lt;/p&gt;\n&lt;h2&gt;Previene la oxidaci&amp;oacute;n&lt;/h2&gt;\n&lt;p&gt;Como todos los productos agr&amp;iacute;colas, los limones contienen fitonutrientes que protegen el cuerpo contra las enfermedades. Estos fitonutrientes tienen poderosas propiedades antioxidantes, que previenen el da&amp;ntilde;o celular causado por la oxidaci&amp;oacute;n, el mismo mecanismo que causa la oxidaci&amp;oacute;n.&lt;/p&gt;\n&lt;h2&gt;Proporciona una dosis saludable de vitamina C.&lt;/h2&gt;\n&lt;p&gt;Exprime medio lim&amp;oacute;n en tu agua y agregar&amp;aacute;s solo 6 calor&amp;iacute;as a tu dieta. Adem&amp;aacute;s, obtendr&amp;aacute;s m&amp;aacute;s de una sexta parte de tu vitamina C diaria, que es necesaria para protegernos del da&amp;ntilde;o celular y reparar lesiones.&lt;/p&gt;\n&lt;h2&gt;Proporciona un aumento de potasio.&lt;/h2&gt;\n&lt;p&gt;Su cuerpo no puede funcionar sin potasio. Es necesario para la comunicaci&amp;oacute;n nervio-m&amp;uacute;sculo, el transporte de nutrientes y desechos y la regulaci&amp;oacute;n de la presi&amp;oacute;n arterial. Las frutas y verduras son fuentes importantes de potasio.&lt;/p&gt;\n&lt;h2&gt;Ayuda a prevenir c&amp;aacute;lculos renales&lt;/h2&gt;\n&lt;p&gt;El agua con lim&amp;oacute;n ayuda a prevenir c&amp;aacute;lculos dolorosos en personas con deficiencia de citrato urinario (una forma de &amp;aacute;cido c&amp;iacute;trico). M&amp;aacute;s importante a&amp;uacute;n, el aumento de l&amp;iacute;quidos ayuda a prevenir la deshidrataci&amp;oacute;n, una causa com&amp;uacute;n de c&amp;aacute;lculos renales.&lt;/p&gt;</t>
  </si>
  <si>
    <t>&lt;h1&gt;Avantages de boire de l&amp;rsquo;eau citronn&amp;eacute;e&lt;/h1&gt;\n&lt;h2&gt;Aide &amp;agrave; la digestion&lt;/h2&gt;\n&lt;p&gt;L\'acide aide &amp;agrave; d&amp;eacute;composer les aliments. C&amp;rsquo;est pour cela qu&amp;rsquo;il y en a tant dans notre estomac. L&amp;rsquo;acide contenu dans les citrons peut &amp;ecirc;tre particuli&amp;egrave;rement utile pour compl&amp;eacute;ter les niveaux d&amp;rsquo;acide gastrique, qui ont tendance &amp;agrave; diminuer avec l&amp;rsquo;&amp;acirc;ge.&lt;/p&gt;\n&lt;h2&gt;Vous aide &amp;agrave; rester hydrat&amp;eacute;&lt;/h2&gt;\n&lt;p&gt;La plupart d&amp;rsquo;entre nous ne boivent pas assez d&amp;rsquo;eau. Boire quotidiennement de l&amp;rsquo;eau citronn&amp;eacute;e est un moyen facile de commencer la journ&amp;eacute;e du bon pied. Comment savoir si vous buvez suffisamment ? Votre urine est presque claire.&lt;/p&gt;\n&lt;h2&gt;Adapt&amp;eacute; &amp;agrave; la perte de poids&lt;/h2&gt;\n&lt;p&gt;Nous sommes des cr&amp;eacute;atures d&amp;rsquo;habitudes. R&amp;eacute;fl&amp;eacute;chissez &amp;agrave; l&amp;rsquo;impact du remplacement de votre jus de fruit ou de votre caf&amp;eacute; au lait du matin par de l&amp;rsquo;eau citronn&amp;eacute;e. Pas seulement une fois, mais peut-&amp;ecirc;tre 20 fois par mois &amp;ndash; et multipliez cela par 10 ans. Votre tour de taille vous remerciera.&lt;/p&gt;\n&lt;h2&gt;Emp&amp;ecirc;che l\'oxydation&lt;/h2&gt;\n&lt;p&gt;Comme tous les produits, les citrons contiennent des phytonutriments qui prot&amp;egrave;gent votre corps contre les maladies. Ces phytonutriments ont de puissantes propri&amp;eacute;t&amp;eacute;s antioxydantes, qui pr&amp;eacute;viennent les dommages cellulaires dus &amp;agrave; l&amp;rsquo;oxydation, le m&amp;ecirc;me m&amp;eacute;canisme qui provoque la rouille.&lt;/p&gt;\n&lt;h2&gt;Fournit une bonne dose de vitamine C&lt;/h2&gt;\n&lt;p&gt;Pressez un demi-citron dans votre eau et vous n&amp;rsquo;ajouterez que 6 calories &amp;agrave; votre alimentation. De plus, vous obtiendrez plus d&amp;rsquo;un sixi&amp;egrave;me de votre apport quotidien en vitamine C, n&amp;eacute;cessaire pour nous prot&amp;eacute;ger des dommages cellulaires et r&amp;eacute;parer les blessures.&lt;/p&gt;\n&lt;h2&gt;Fournit un boost de potassium&lt;/h2&gt;\n&lt;p&gt;Votre corps ne peut pas fonctionner sans potassium. Il est n&amp;eacute;cessaire &amp;agrave; la communication nerf-muscle, au transport des nutriments et des d&amp;eacute;chets et &amp;agrave; la r&amp;eacute;gulation de la pression art&amp;eacute;rielle. Les fruits et l&amp;eacute;gumes sont d&amp;rsquo;importantes sources de potassium.&lt;/p&gt;\n&lt;h2&gt;Aide &amp;agrave; pr&amp;eacute;venir les calculs r&amp;eacute;naux&lt;/h2&gt;\n&lt;p&gt;L&amp;rsquo;eau citronn&amp;eacute;e aide &amp;agrave; pr&amp;eacute;venir les calculs douloureux chez les personnes d&amp;eacute;ficientes en citrate urinaire (une forme d&amp;rsquo;acide citrique). Plus important encore, une augmentation des liquides aide &amp;agrave; pr&amp;eacute;venir la d&amp;eacute;shydratation, une cause fr&amp;eacute;quente de calculs r&amp;eacute;naux.&lt;/p&gt;</t>
  </si>
  <si>
    <t>&lt;h1 dir=\"rtl\" style=\"text-align: justify;\"&gt;&lt;span style=\"font-size:20pt;\"&gt;فوائد شرب الماء بالليمون&lt;/span&gt;&lt;/h1&gt;\n&lt;h2 dir=\"rtl\" style=\"text-align: justify;\"&gt;&lt;span style=\"font-size:16pt;\"&gt;يساعد في عملية الهضم&lt;/span&gt;&lt;/h2&gt;\n&lt;p dir=\"rtl\" style=\"text-align: justify;\"&gt;&lt;span style=\"font-size:11.5pt;\"&gt;يساعد الحمض على تكسير الطعام. ولهذا السبب يوجد الكثير منه في بطوننا. قد يكون الحمض الموجود في الليمون مفيدًا بشكل خاص في تكملة مستويات حمض المعدة، والتي تميل إلى الانخفاض مع تقدمنا في العمر.&lt;/span&gt;&lt;/p&gt;\n&lt;h2 dir=\"rtl\" style=\"text-align: justify;\"&gt;&lt;span style=\"font-size:16pt;\"&gt;يساعدك على البقاء رطبًا&lt;/span&gt;&lt;/h2&gt;\n&lt;p dir=\"rtl\" style=\"text-align: justify;\"&gt;&lt;span style=\"font-size:11.5pt;\"&gt;معظمنا لا يشرب كمية كافية من الماء. إن عادة شرب الماء بالليمون يوميًا هي طريقة سهلة لقضاء يومك بشكل صحيح. كيف تعرف إذا كنت تشرب ما يكفي؟ البول الخاص بك هو واضح تقريبا.&lt;/span&gt;&lt;/p&gt;\n&lt;h2 dir=\"rtl\" style=\"text-align: justify;\"&gt;&lt;span style=\"font-size:16pt;\"&gt;صديق لخسارة الوزن&lt;/span&gt;&lt;/h2&gt;\n&lt;p dir=\"rtl\" style=\"text-align: justify;\"&gt;&lt;span style=\"font-size:11.5pt;\"&gt;نحن مخلوقات من العادة. فكر في تأثير استبدال عصير البرتقال أو اللاتيه في الصباح بماء الليمون. ليس مرة واحدة فقط، بل ربما 20 مرة في الشهر، ثم اضرب ذلك في 10 سنوات. محيط الخصر لديك سوف يشكرك.&lt;/span&gt;&lt;/p&gt;\n&lt;h2 dir=\"rtl\" style=\"text-align: justify;\"&gt;&lt;span style=\"font-size:16pt;\"&gt;يمنع الأكسدة&lt;/span&gt;&lt;/h2&gt;\n&lt;p dir=\"rtl\" style=\"text-align: justify;\"&gt;&lt;span style=\"font-size:11.5pt;\"&gt;مثل جميع المنتجات، يحتوي الليمون على المغذيات النباتية، التي تحمي الجسم من الأمراض. تتمتع هذه المغذيات النباتية بخصائص قوية مضادة للأكسدة، والتي تمنع تلف الخلايا بسبب الأكسدة، وهي نفس الآلية التي تسبب الصدأ.&lt;/span&gt;&lt;/p&gt;\n&lt;h2 dir=\"rtl\" style=\"text-align: justify;\"&gt;&lt;span style=\"font-size:16pt;\"&gt;يوفر جرعة صحية من فيتامين&amp;nbsp;&lt;/span&gt;&lt;/h2&gt;\n&lt;p dir=\"rtl\" style=\"text-align: justify;\"&gt;&lt;span style=\"font-size:11.5pt;\"&gt;اعصر نصف ليمونة في الماء وستضيف 6 سعرات حرارية فقط إلى نظامك الغذائي. بالإضافة إلى أنك ستحصل على أكثر من سدس حاجتك اليومية من فيتامين C، وهو ضروري لحمايتنا من تلف الخلايا وإصلاح الإصابات.&lt;/span&gt;&lt;/p&gt;\n&lt;h2 dir=\"rtl\" style=\"text-align: justify;\"&gt;&lt;span style=\"font-size:16pt;\"&gt;يوفر دفعة من البوتاسيوم&lt;/span&gt;&lt;/h2&gt;\n&lt;p dir=\"rtl\" style=\"text-align: justify;\"&gt;&lt;span style=\"font-size:11.5pt;\"&gt;لا يمكن لجسمك أن يعمل بدون البوتاسيوم. فهو ضروري للتواصل بين الأعصاب والعضلات، ونقل العناصر الغذائية والنفايات وتنظيم ضغط الدم. تعتبر الفواكه والخضروات مصادر مهمة للبوتاسيوم.&lt;/span&gt;&lt;/p&gt;\n&lt;h2 dir=\"rtl\" style=\"text-align: justify;\"&gt;&lt;span style=\"font-size:16pt;\"&gt;يساعد على الوقاية من حصوات الكلى&lt;/span&gt;&lt;/h2&gt;\n&lt;p dir=\"rtl\" style=\"text-align: justify;\"&gt;&lt;span style=\"font-size:11.5pt;\"&gt;يساعد ماء الليمون على منع تكون الحصوات المؤلمة لدى الأشخاص الذين يعانون من نقص السترات البولية (أحد أشكال حمض الستريك). والأهم من ذلك، أن زيادة السوائل تساعد على منع الجفاف، وهو سبب شائع لحصوات الكلى.&lt;/span&gt;&lt;/p&gt;</t>
  </si>
  <si>
    <t>&lt;h1&gt;Преимущества употребления лимонной воды&lt;/h1&gt;\n&lt;h2&gt;Помощь в пищеварении&lt;/h2&gt;\n&lt;p&gt;Кислота помогает расщеплять пищу. Вот почему его так много в наших желудках. Кислота в лимонах может быть особенно полезна для повышения уровня кислоты в желудке, который имеет тенденцию снижаться с возрастом.&lt;/p&gt;\n&lt;h2&gt;Помогает вам избежать обезвоживания&lt;/h2&gt;\n&lt;p&gt;Большинство из нас пьют недостаточно воды. Ежедневная привычка пить воду с лимоном &amp;mdash; это простой способ провести выходной с правильной ногой. Как узнать, достаточно ли вы пьете? Ваша моча почти прозрачная.&lt;/p&gt;\n&lt;h2&gt;Подходит для похудания&lt;/h2&gt;\n&lt;p&gt;Мы существа привычки. Подумайте о последствиях замены утреннего апельсинового сока или латте лимонной водой. Не один раз, а, возможно, 20 раз в месяц &amp;mdash; и умножьте это на 10 лет. Ваша талия скажет вам спасибо.&lt;/p&gt;\n&lt;h2&gt;Предотвращает окисление&lt;/h2&gt;\n&lt;p&gt;Как и все продукты, лимоны содержат фитонутриенты, которые защищают организм от болезней. Эти фитонутриенты обладают мощными антиоксидантными свойствами, которые предотвращают повреждение клеток в результате окисления &amp;mdash; того же механизма, который вызывает ржавчину.&lt;/p&gt;\n&lt;h2&gt;Обеспечивает здоровую дозу витамина С&lt;/h2&gt;\n&lt;p&gt;Выжмите сок половины лимона в воду, и вы добавите в свой рацион всего 6 калорий. Кроме того, вы будете получать более шестой дневной нормы витамина С, который необходим для защиты наших клеток от повреждения клеток и восстановления повреждений.&lt;/p&gt;\n&lt;h2&gt;Обеспечивает повышение уровня калия&lt;/h2&gt;\n&lt;p&gt;Ваше тело не может функционировать без калия. Он необходим для нервно-мышечной связи, транспортировки питательных веществ и отходов, а также регулирования артериального давления. Фрукты и овощи являются важными источниками калия.&lt;/p&gt;\n&lt;h2&gt;Помогает предотвратить камни в почках&lt;/h2&gt;\n&lt;p&gt;Лимонная вода помогает предотвратить болезненные камни у людей с дефицитом цитрата в моче (форма лимонной кислоты). Что еще более важно, увеличение количества жидкости помогает предотвратить обезвоживание &amp;mdash; частую причину образования камней в почках.</t>
  </si>
  <si>
    <t>&lt;h1&gt;Benef&amp;iacute;cios de beber &amp;aacute;gua com lim&amp;atilde;o&lt;/h1&gt;\n&lt;h2&gt;Ajuda na digest&amp;atilde;o&lt;/h2&gt;\n&lt;p&gt;O &amp;aacute;cido ajuda a quebrar os alimentos. &amp;Eacute; por isso que h&amp;aacute; tanto em nossos est&amp;ocirc;magos. O &amp;aacute;cido dos lim&amp;otilde;es pode ser especialmente &amp;uacute;til na suplementa&amp;ccedil;&amp;atilde;o dos n&amp;iacute;veis de &amp;aacute;cido estomacal, que tendem a diminuir &amp;agrave; medida que envelhecemos.&lt;/p&gt;\n&lt;h2&gt;Ajuda voc&amp;ecirc; a se manter hidratado&lt;/h2&gt;\n&lt;p&gt;A maioria de n&amp;oacute;s n&amp;atilde;o bebe &amp;aacute;gua suficiente. O h&amp;aacute;bito di&amp;aacute;rio de beber &amp;aacute;gua com lim&amp;atilde;o &amp;eacute; uma maneira f&amp;aacute;cil de come&amp;ccedil;ar o dia com o p&amp;eacute; direito. Como saber se voc&amp;ecirc; est&amp;aacute; bebendo o suficiente? Sua urina est&amp;aacute; quase clara.&lt;/p&gt;\n&lt;h2&gt;Amig&amp;aacute;vel para perda de peso&lt;/h2&gt;\n&lt;p&gt;Somos criaturas de h&amp;aacute;bitos. Pense no impacto de substituir seu suco de laranja ou caf&amp;eacute; com leite pela manh&amp;atilde; por &amp;aacute;gua com lim&amp;atilde;o. N&amp;atilde;o apenas uma vez, mas talvez 20 vezes por m&amp;ecirc;s &amp;ndash; e multiplique isso por 10 anos. Sua cintura vai agradecer.&lt;/p&gt;\n&lt;h2&gt;Previne a oxida&amp;ccedil;&amp;atilde;o&lt;/h2&gt;\n&lt;p&gt;Como todos os produtos, os lim&amp;otilde;es cont&amp;ecirc;m fitonutrientes, que protegem o corpo contra doen&amp;ccedil;as. Esses fitonutrientes possuem poderosas propriedades antioxidantes, que evitam danos celulares causados pela oxida&amp;ccedil;&amp;atilde;o, o mesmo mecanismo que causa a ferrugem.&lt;/p&gt;\n&lt;h2&gt;Fornece uma dose saud&amp;aacute;vel de vitamina C&lt;/h2&gt;\n&lt;p&gt;Esprema meio lim&amp;atilde;o na &amp;aacute;gua e voc&amp;ecirc; adicionar&amp;aacute; apenas 6 calorias &amp;agrave; sua dieta. Al&amp;eacute;m disso, voc&amp;ecirc; receber&amp;aacute; mais de um sexto de sua vitamina C di&amp;aacute;ria, necess&amp;aacute;ria para nos proteger de danos celulares e reparar les&amp;otilde;es.&lt;/p&gt;\n&lt;h2&gt;Fornece um aumento de pot&amp;aacute;ssio&lt;/h2&gt;\n&lt;p&gt;Seu corpo n&amp;atilde;o pode funcionar sem pot&amp;aacute;ssio. &amp;Eacute; necess&amp;aacute;rio para a comunica&amp;ccedil;&amp;atilde;o nervo-m&amp;uacute;sculo, transporte de nutrientes e res&amp;iacute;duos e regula&amp;ccedil;&amp;atilde;o da press&amp;atilde;o arterial. Frutas e vegetais s&amp;atilde;o importantes fontes de pot&amp;aacute;ssio.&lt;/p&gt;\n&lt;h2&gt;Ajuda a prevenir pedras nos rins&lt;/h2&gt;\n&lt;p&gt;A &amp;aacute;gua com lim&amp;atilde;o ajuda a prevenir pedras dolorosas em pessoas com defici&amp;ecirc;ncia de citrato urin&amp;aacute;rio (uma forma de &amp;aacute;cido c&amp;iacute;trico). Mais importante ainda, o aumento de l&amp;iacute;quidos ajuda a prevenir a desidrata&amp;ccedil;&amp;atilde;o &amp;ndash; uma causa comum de pedras nos rins.&lt;/p&gt;</t>
  </si>
  <si>
    <t>&lt;h1&gt;লেবু পানি পানের উপকারিতা&lt;/h1&gt;\n&lt;h2&gt;হজমে সাহায্য করে&lt;/h2&gt;\n&lt;p&gt;অ্যাসিড খাবার ভাঙ্গাতে সাহায্য করে। তাই আমাদের পেটে এর অনেক কিছু রয়েছে। লেবুতে থাকা অ্যাসিড পাকস্থলীর অ্যাসিডের মাত্রা পরিপূরক করতে বিশেষভাবে সহায়ক হতে পারে, যা বয়স বাড়ার সঙ্গে সঙ্গে কমতে থাকে।&lt;/p&gt;\n&lt;h2&gt;আপনাকে হাইড্রেটেড থাকতে সাহায্য করে&lt;/h2&gt;\n&lt;p&gt;আমাদের অধিকাংশই পর্যাপ্ত পানি পান করি না। একটি দৈনিক লেবু জল অভ্যাস ডান পায়ে আপনার দিন ছুটি পেতে একটি সহজ উপায়. আপনি পর্যাপ্ত পান করছেন কিনা তা আপনি কিভাবে জানবেন? আপনার প্রস্রাব প্রায় পরিষ্কার।&lt;/p&gt;\n&lt;h2&gt;ওজন কমানোর বন্ধুত্বপূর্ণ&lt;/h2&gt;\n&lt;p&gt;আমরা অভ্যাসের প্রাণী। লেবু জল দিয়ে আপনার সকালের ওজে বা ল্যাটে প্রতিস্থাপনের প্রভাব সম্পর্কে চিন্তা করুন। শুধু একবার নয়, সম্ভবত মাসে 20 বার - এবং এটি 10 বছর দ্বারা গুণ করুন। আপনার কোমর লাইন আপনাকে ধন্যবাদ হবে.&lt;/p&gt;\n&lt;h2&gt;জারণ রোধ করে&lt;/h2&gt;\n&lt;p&gt;সমস্ত পণ্যের মতো, লেবুতে ফাইটোনিউট্রিয়েন্ট রয়েছে, যা আপনার শরীরকে রোগের বিরুদ্ধে রক্ষা করে। এই ফাইটোনিউট্রিয়েন্টগুলির শক্তিশালী অ্যান্টিঅক্সিডেন্ট বৈশিষ্ট্য রয়েছে, যা অক্সিডেশন থেকে কোষের ক্ষতি প্রতিরোধ করে, একই প্রক্রিয়া যা মরিচা সৃষ্টি করে।&lt;/p&gt;\n&lt;h2&gt;ভিটামিন সি এর একটি স্বাস্থ্যকর ডোজ সরবরাহ করে&lt;/h2&gt;\n&lt;p&gt;আপনার জলে অর্ধেক লেবুর রস দিন এবং আপনি আপনার ডায়েটে মাত্র 6 ক্যালোরি যোগ করবেন। এছাড়াও আপনি আপনার দৈনিক ভিটামিন সি-এর এক ষষ্ঠাংশেরও বেশি পাবেন, যা আমাদের কোষের ক্ষতি এবং মেরামতের আঘাত থেকে রক্ষা করার জন্য প্রয়োজন।&lt;/p&gt;\n&lt;h2&gt;একটি পটাসিয়াম বুস্ট প্রদান করে&lt;/h2&gt;\n&lt;p&gt;আপনার শরীর পটাসিয়াম ছাড়া কাজ করতে পারে না। এটি স্নায়ু-পেশী যোগাযোগ, পুষ্টি এবং বর্জ্য পরিবহন এবং রক্তচাপ নিয়ন্ত্রণের জন্য প্রয়োজনীয়। ফল এবং সবজি পটাসিয়ামের গুরুত্বপূর্ণ উৎস।&lt;/p&gt;\n&lt;h2&gt;কিডনিতে পাথর প্রতিরোধে সাহায্য করে&lt;/h2&gt;\n&lt;p&gt;লেবু জল মূত্রনালীর সাইট্রেটের (এক ধরনের সাইট্রিক অ্যাসিড) ঘাটতিতে বেদনাদায়ক পাথর প্রতিরোধ করতে সাহায্য করে। আরও গুরুত্বপূর্ণ, বর্ধিত তরল ডিহাইড্রেশন প্রতিরোধে সাহায্য করে - কিডনিতে পাথরের একটি সাধারণ কারণ।&lt;/p&gt;</t>
  </si>
  <si>
    <t>&lt;h1 dir=\"rtl\" style=\"text-align: justify;\"&gt;&lt;span style=\"font-size:20pt;\"&gt;لیموں پانی پین&amp;iexcl;ے کے فوائد&lt;/span&gt;&lt;/h1&gt;\n&lt;h2 dir=\"rtl\" style=\"text-align: justify;\"&gt;&lt;span style=\"font-size:16pt;\"&gt;ہاضمے میں معاون ہے۔&lt;/span&gt;&lt;/h2&gt;\n&lt;p dir=\"rtl\" style=\"text-align: justify;\"&gt;&lt;span style=\"font-size:11.5pt;\"&gt;تیزاب کھانے کو توڑنے میں مدد کرتا ہے۔ اس لیے ہمارے پیٹ میں بہت کچھ ہے۔ لیموں میں موجود تیزاب معدے میں تیزابیت کی سطح کو بڑھانے میں خاص طور پر مددگار ثابت ہو سکتا ہے، جو ہماری عمر کے ساتھ ساتھ کم ہوتا جاتا ہے۔&lt;/span&gt;&lt;/p&gt;\n&lt;h2 dir=\"rtl\" style=\"text-align: justify;\"&gt;&lt;span style=\"font-size:16pt;\"&gt;آپ کو ہائیڈریٹ رہنے میں مدد کرتا ہے۔&lt;/span&gt;&lt;/h2&gt;\n&lt;p dir=\"rtl\" style=\"text-align: justify;\"&gt;&lt;span style=\"font-size:11.5pt;\"&gt;ہم میں سے اکثر کافی پانی نہیں پیتے۔ روزانہ لیموں پانی کی عادت آپ کے دن کو دائیں پاؤں پر گزارنے کا ایک آسان طریقہ ہے۔ آپ کو کیسے پتہ چلے گا کہ آپ کافی پی رہے ہیں؟ آپ کا پیشاب تقریباً صاف ہے۔&lt;/span&gt;&lt;/p&gt;\n&lt;h2 dir=\"rtl\" style=\"text-align: justify;\"&gt;&lt;span style=\"font-size:16pt;\"&gt;وزن میں کمی کے لیے دوستانہ&lt;/span&gt;&lt;/h2&gt;\n&lt;p dir=\"rtl\" style=\"text-align: justify;\"&gt;&lt;span style=\"font-size:11.5pt;\"&gt;ہم عادت کی مخلوق ہیں۔ اپنے صبح کے OJ یا لیٹ کو لیموں کے پانی سے تبدیل کرنے کے اثرات پر غور کریں۔ صرف ایک بار نہیں، بلکہ شاید مہینے میں 20 بار - اور اسے 10 سال سے ضرب دیں۔ آپ کی کمر آپ کا شکریہ ادا کرے گی۔&lt;/span&gt;&lt;/p&gt;\n&lt;h2 dir=\"rtl\" style=\"text-align: justify;\"&gt;&lt;span style=\"font-size:16pt;\"&gt;آکسیکرن کو روکتا ہے۔&lt;/span&gt;&lt;/h2&gt;\n&lt;p dir=\"rtl\" style=\"text-align: justify;\"&gt;&lt;span style=\"font-size:11.5pt;\"&gt;تمام پیداوار کی طرح، لیموں میں فائٹونیوٹرینٹس ہوتے ہیں، جو آپ کے جسم کو بیماریوں سے بچاتے ہیں۔ ان فائٹونیوٹرینٹس میں طاقتور اینٹی آکسیڈنٹ خصوصیات ہیں، جو سیل کو آکسیڈیشن سے ہونے والے نقصان کو روکتے ہیں، وہی طریقہ کار جو زنگ کا سبب بنتا ہے۔&lt;/span&gt;&lt;/p&gt;\n&lt;h2 dir=\"rtl\" style=\"text-align: justify;\"&gt;&lt;span style=\"font-size:16pt;\"&gt;وٹامن سی کی صحت مند خوراک فراہم کرتا ہے۔&lt;/span&gt;&lt;/h2&gt;\n&lt;p dir=\"rtl\" style=\"text-align: justify;\"&gt;&lt;span style=\"font-size:11.5pt;\"&gt;اپنے پانی میں آدھے لیموں کا رس ڈالیں اور آپ اپنی خوراک میں محض 6 کیلوریز کا اضافہ کریں گے۔ اس کے علاوہ آپ کو اپنے یومیہ وٹامن سی کے چھٹے حصے سے زیادہ ملے گا، جس کی ضرورت ہمیں خلیوں کو پہنچنے والے نقصان اور مرمت کی چوٹ سے بچانے کے لیے ہے۔&lt;/span&gt;&lt;/p&gt;\n&lt;h2 dir=\"rtl\" style=\"text-align: justify;\"&gt;&lt;span style=\"font-size:16pt;\"&gt;پوٹاشیم کو فروغ دیتا ہے۔&lt;/span&gt;&lt;/h2&gt;\n&lt;p dir=\"rtl\" style=\"text-align: justify;\"&gt;&lt;span style=\"font-size:11.5pt;\"&gt;آپ کا جسم پوٹاشیم کے بغیر کام نہیں کر سکتا۔ یہ اعصابی پٹھوں کے مواصلات، غذائی اجزاء اور فضلہ اور بلڈ پریشر کے ریگولیشن کے لئے ضروری ہے. پھل اور سبزیاں پوٹاشیم کے اہم ذرائع ہیں۔&lt;/span&gt;&lt;/p&gt;\n&lt;h2 dir=\"rtl\" style=\"text-align: justify;\"&gt;&lt;span style=\"font-size:16pt;\"&gt;گردے کی پتھری کو روکنے میں مدد کرتا ہے۔&lt;/span&gt;&lt;/h2&gt;\n&lt;p dir=\"rtl\" style=\"text-align: justify;\"&gt;&lt;span style=\"font-size:11.5pt;\"&gt;لیموں کا پانی پیشاب کی سائٹریٹ (سائٹرک ایسڈ کی ایک شکل) کی کمی والے لوگوں میں دردناک پتھری کو روکنے میں مدد کرتا ہے۔ زیادہ اہم بات یہ ہے کہ سیالوں میں اضافہ پانی کی کمی کو روکنے میں مدد کرتا ہے - گردے کی پتھری کی ایک عام وجہ۔&lt;/span&gt;&lt;/p&gt;</t>
  </si>
  <si>
    <t>&lt;h1&gt;Vorteile des Trinkens von Zitronenwasser&lt;/h1&gt;\n&lt;h2&gt;Hilft bei der Verdauung&lt;/h2&gt;\n&lt;p&gt;S&amp;auml;ure hilft, Nahrung aufzuspalten. Deshalb befindet sich so viel davon in unserem Magen. Die S&amp;auml;ure in Zitronen kann besonders hilfreich bei der Erg&amp;auml;nzung des Magens&amp;auml;urespiegels sein, der mit zunehmendem Alter tendenziell abnimmt.&lt;/p&gt;\n&lt;h2&gt;Hilft Ihnen, hydriert zu bleiben&lt;/h2&gt;\n&lt;p&gt;Die meisten von uns trinken nicht genug Wasser. Die t&amp;auml;gliche Gewohnheit, Zitronenwasser zu trinken, ist eine einfache M&amp;ouml;glichkeit, gut in den Tag zu starten. Woher wissen Sie, ob Sie genug trinken? Ihr Urin ist fast klar.&lt;/p&gt;\n&lt;h2&gt;Abnehmfreundlich&lt;/h2&gt;\n&lt;p&gt;Wir sind Gewohnheitstiere. Denken Sie dar&amp;uuml;ber nach, welche Auswirkungen es hat, wenn Sie Ihren morgendlichen Orangensaft oder Latte Macchiato durch Zitronenwasser ersetzen. Nicht nur einmal, sondern vielleicht 20 Mal im Monat &amp;ndash; und das multipliziert mit 10 Jahren. Ihre Taille wird es Ihnen danken.&lt;/p&gt;\n&lt;h2&gt;Verhindert Oxidation&lt;/h2&gt;\n&lt;p&gt;Wie alle Produkte enthalten Zitronen Phyton&amp;auml;hrstoffe, die Ihren K&amp;ouml;rper vor Krankheiten sch&amp;uuml;tzen. Diese Phyton&amp;auml;hrstoffe haben starke antioxidative Eigenschaften, die Zellsch&amp;auml;den durch Oxidation verhindern, den gleichen Mechanismus, der Rost verursacht.&lt;/p&gt;\n&lt;h2&gt;Liefert eine gesunde Dosis Vitamin C&lt;/h2&gt;\n&lt;p&gt;Geben Sie den Saft einer halben Zitrone in Ihr Wasser und Sie f&amp;uuml;gen Ihrer Ern&amp;auml;hrung nur 6 Kalorien hinzu. Au&amp;szlig;erdem erhalten Sie mehr als ein Sechstel Ihres t&amp;auml;glichen Bedarfs an Vitamin C, das zum Schutz vor Zellsch&amp;auml;den und zur Reparatur von Verletzungen ben&amp;ouml;tigt wird.&lt;/p&gt;\n&lt;h2&gt;Sorgt f&amp;uuml;r einen Kaliumschub&lt;/h2&gt;\n&lt;p&gt;Ohne Kalium kann Ihr K&amp;ouml;rper nicht funktionieren. Es ist f&amp;uuml;r die Nerven-Muskel-Kommunikation, den Transport von N&amp;auml;hrstoffen und Abfallstoffen sowie die Regulierung des Blutdrucks notwendig. Obst und Gem&amp;uuml;se sind wichtige Kaliumlieferanten.&lt;/p&gt;\n&lt;h2&gt;Hilft Nierensteinen vorzubeugen&lt;/h2&gt;\n&lt;p&gt;Zitronenwasser beugt schmerzhaften Steinen bei Personen vor, denen Citrat (eine Form von Zitronens&amp;auml;ure) im Urin fehlt. Noch wichtiger ist, dass eine erh&amp;ouml;hte Fl&amp;uuml;ssigkeitszufuhr dazu beitr&amp;auml;gt, Dehydrierung zu verhindern &amp;ndash; eine h&amp;auml;ufige Ursache f&amp;uuml;r Nierensteine.&lt;/p&gt;</t>
  </si>
  <si>
    <t>&lt;h1&gt;レモン水を飲むことの利点&lt;/h1&gt;\n&lt;h2&gt;消化を助ける&lt;/h2&gt;\n&lt;p&gt;酸は食物を分解するのに役立ちます。 だからこそ私たちの胃の中にたくさんのものが存在しているのです。 レモンに含まれる酸は、年齢とともに低下する傾向にある胃酸レベルを補うのに特に役立つ可能性があります。&lt;/p&gt;\n&lt;h2&gt;水分補給を助ける&lt;/h2&gt;\n&lt;p&gt;私たちのほとんどは十分な水を飲みません。 毎日レモン水を飲む習慣は、良い一日を過ごすための簡単な方法です。 自分が十分に飲んでいるかどうかをどうやって知ることができますか? 尿はほぼ透明です。&lt;/p&gt;\n&lt;h2&gt;減量に優しい&lt;/h2&gt;\n&lt;p&gt;私たちは習慣の生き物です。 朝のOJやカフェラテをレモン水に置き換えた場合の影響について考えてみましょう。 1 回だけではなく、おそらく月に 20 回、それに 10 年を掛けます。 あなたのウエストラインはあなたに感謝するでしょう。&lt;/p&gt;\n&lt;h2&gt;酸化を防ぐ&lt;/h2&gt;\n&lt;p&gt;すべての農産物と同様、レモンには病気から体を守る植物栄養素が含まれています。 これらの植物栄養素には強力な抗酸化作用があり、サビを引き起こすのと同じメカニズムである酸化による細胞の損傷を防ぎます。&lt;/p&gt;\n&lt;h2&gt;健康的な量のビタミンCを供給します&lt;/h2&gt;\n&lt;p&gt;レモン半分の果汁を水に入れると、食事に加えるカロリーはわずか 6 カロリーです。 さらに、細胞の損傷から私たちを守り、怪我を修復するために必要な、1日のビタミンCの6分の1以上を摂取できます。&lt;/p&gt;\n&lt;h2&gt;カリウムをブーストします&lt;/h2&gt;\n&lt;p&gt;あなたの体はカリウムなしでは機能できません。 神経と筋肉のコミュニケーション、栄養素や老廃物の輸送、血圧の調節に必要です。 果物と野菜はカリウムの重要な供給源です。&lt;/p&gt;\n&lt;h2&gt;腎臓結石の予防に役立ちます&lt;/h2&gt;\n&lt;p&gt;レモン水は、尿中のクエン酸塩（クエン酸の一種）が不足している人の痛みを伴う結石の予防に役立ちます。 さらに重要なのは、水分を増やすと、腎臓結石の一般的な原因である脱水症状の予防に役立ちます。&lt;/p&gt;</t>
  </si>
  <si>
    <t>&lt;h1&gt;लिंबू पाणी पिण्याचे फायदे&lt;/h1&gt;\n&lt;h2&gt;पचनास मदत करते&lt;/h2&gt;\n&lt;p&gt;ऍसिड अन्न तोडण्यास मदत करते. म्हणूनच आपल्या पोटात बरेच काही आहे. लिंबूमधील आम्ल विशेषतः पोटातील आम्ल पातळी वाढवण्यासाठी उपयुक्त ठरू शकते, जे वयानुसार कमी होत जाते.&lt;/p&gt;\n&lt;h2&gt;तुम्हाला हायड्रेटेड राहण्यास मदत करते&lt;/h2&gt;\n&lt;p&gt;आपल्यापैकी बरेच जण पुरेसे पाणी पीत नाहीत. रोजच्या लिंबू पाण्याची सवय हा तुमचा दिवस उजव्या पायावर घालवण्याचा सोपा मार्ग आहे. तुम्ही पुरेसे मद्यपान करत आहात हे तुम्हाला कसे कळेल? तुमचे लघवी जवळजवळ स्पष्ट आहे.&lt;/p&gt;\n&lt;h2&gt;वजन कमी करण्यासाठी अनुकूल&lt;/h2&gt;\n&lt;p&gt;आपण सवयीचे प्राणी आहोत. तुमचा सकाळचा ओजे किंवा लेट लिंबू पाण्याने बदलण्याचा काय परिणाम होतो यावर विचार करा. फक्त एकदाच नाही तर महिन्यातून 20 वेळा - आणि ते 10 वर्षांनी गुणाकार करा. तुमची कंबर तुमचे आभार मानेल.&lt;/p&gt;\n&lt;h2&gt;ऑक्सिडेशन प्रतिबंधित करते&lt;/h2&gt;\n&lt;p&gt;सर्व उत्पादनांप्रमाणे, लिंबूमध्ये फायटोन्यूट्रिएंट्स असतात, जे आपल्या शरीराचे रोगापासून संरक्षण करतात. या फायटोन्युट्रिएंट्समध्ये शक्तिशाली अँटिऑक्सिडेंट गुणधर्म असतात, जे ऑक्सिडेशनपासून सेलचे नुकसान टाळतात, त्याच यंत्रणा ज्यामुळे गंज येतो.&lt;/p&gt;\n&lt;h2&gt;व्हिटॅमिन सीचा निरोगी डोस पुरवतो&lt;/h2&gt;\n&lt;p&gt;तुमच्या पाण्यात अर्ध्या लिंबाचा रस टाका आणि तुम्ही तुमच्या आहारात फक्त 6 कॅलरीज घालाल. तसेच तुम्हाला तुमच्या दैनंदिन व्हिटॅमिन सीच्या सहाव्या भागापेक्षा जास्त मिळेल, जे आम्हाला पेशींच्या नुकसानीपासून आणि दुखापतीपासून वाचवण्यासाठी आवश्यक आहे.&lt;/p&gt;\n&lt;h2&gt;पोटॅशियम बूस्ट प्रदान करते&lt;/h2&gt;\n&lt;p&gt;पोटॅशियमशिवाय तुमचे शरीर कार्य करू शकत नाही. मज्जातंतू-स्नायूंच्या संप्रेषणासाठी, पोषक तत्वांची वाहतूक आणि कचरा आणि रक्तदाब नियमनासाठी हे आवश्यक आहे. फळे आणि भाज्या हे पोटॅशियमचे महत्त्वाचे स्रोत आहेत.&lt;/p&gt;\n&lt;h2&gt;किडनी स्टोन टाळण्यासाठी मदत करते&lt;/h2&gt;\n&lt;p&gt;लिंबू पाणी मूत्रमार्गात सायट्रेट (सायट्रिक ऍसिडचा एक प्रकार) ची कमतरता असलेल्या वेदनादायक दगडांना रोखण्यास मदत करते. सर्वात महत्त्वाचे म्हणजे, वाढलेले द्रव निर्जलीकरण टाळण्यास मदत करते - मूत्रपिंड दगडांचे एक सामान्य कारण.&lt;/p&gt;</t>
  </si>
  <si>
    <t>&lt;h1&gt;లెమన్ వాటర్ తాగడం వల్ల కలిగే ప్రయోజనాలు&lt;/h1&gt;\n&lt;h2&gt;జీర్ణక్రియకు సహకరిస్తుంది&lt;/h2&gt;\n&lt;p&gt;యాసిడ్ ఆహారాన్ని విచ్ఛిన్నం చేయడానికి సహాయపడుతుంది. అందుకే మన కడుపులో చాలా ఉంటుంది. నిమ్మకాయలలోని యాసిడ్ కడుపులోని యాసిడ్ స్థాయిలను సప్లిమెంట్ చేయడంలో ప్రత్యేకంగా సహాయపడుతుంది, ఇది వయసు పెరిగే కొద్దీ తగ్గిపోతుంది.&lt;/p&gt;\n&lt;h2&gt;మీరు హైడ్రేటెడ్&amp;zwnj;గా ఉండటానికి సహాయపడుతుంది&lt;/h2&gt;\n&lt;p&gt;మనలో చాలామంది తగినంత నీరు త్రాగరు. రోజువారీ నిమ్మకాయ నీటి అలవాటు మీ రోజును కుడి పాదంలో ఉంచడానికి సులభమైన మార్గం. మీరు తగినంతగా తాగితే మీకు ఎలా తెలుస్తుంది? మీ మూత్రం దాదాపు స్పష్టంగా ఉంది.&lt;/p&gt;\n&lt;h2&gt;బరువు తగ్గడానికి అనుకూలమైనది&lt;/h2&gt;\n&lt;p&gt;మనం అలవాటు జీవులం. మీ ఉదయం OJ లేదా లాట్&amp;zwnj;ని నిమ్మకాయ నీటితో భర్తీ చేయడం వల్ల కలిగే ప్రభావాన్ని ఆలోచించండి. ఒక్కసారి మాత్రమే కాదు, బహుశా నెలకు 20 సార్లు - మరియు దానిని 10 సంవత్సరాలతో గుణించండి. మీ నడుము మీకు కృతజ్ఞతలు తెలుపుతుంది.&lt;/p&gt;\n&lt;h2&gt;ఆక్సీకరణను నివారిస్తుంది&lt;/h2&gt;\n&lt;p&gt;అన్ని ఉత్పత్తుల మాదిరిగానే, నిమ్మకాయలు ఫైటోన్యూట్రియెంట్లను కలిగి ఉంటాయి, ఇవి మీ శరీరాన్ని వ్యాధుల నుండి రక్షిస్తాయి. ఈ ఫైటోన్యూట్రియెంట్లు శక్తివంతమైన యాంటీ ఆక్సిడెంట్ లక్షణాలను కలిగి ఉంటాయి, ఇవి ఆక్సీకరణం నుండి సెల్ డ్యామేజ్&amp;zwnj;ను నిరోధిస్తాయి, అదే మెకానిజం తుప్పు పట్టేలా చేస్తుంది.&lt;/p&gt;\n&lt;h2&gt;విటమిన్ సి యొక్క ఆరోగ్యకరమైన మోతాదును సరఫరా చేస్తుంది&lt;/h2&gt;\n&lt;p&gt;మీ నీటిలో సగం నిమ్మకాయను జ్యూస్ చేయండి మరియు మీరు మీ ఆహారంలో కేవలం 6 కేలరీలు జోడించవచ్చు. అదనంగా, మీరు మీ రోజువారీ విటమిన్ సిలో ఆరవ వంతు కంటే ఎక్కువ పొందుతారు, ఇది సెల్ డ్యామేజ్ మరియు రిపేర్ గాయం నుండి మమ్మల్ని రక్షించడానికి అవసరం.&lt;/p&gt;\n&lt;h2&gt;పొటాషియం బూస్ట్&amp;zwnj;ను అందిస్తుంది&lt;/h2&gt;\n&lt;p&gt;పొటాషియం లేకుండా మీ శరీరం పనిచేయదు. ఇది నరాల-కండరాల కమ్యూనికేషన్, పోషకాలు మరియు వ్యర్థాలను రవాణా చేయడం మరియు రక్తపోటు నియంత్రణకు అవసరం. పండ్లు మరియు కూరగాయలు పొటాషియం యొక్క ముఖ్యమైన వనరులు.&lt;/p&gt;\n&lt;h2&gt;కిడ్నీలో రాళ్లను నివారించడంలో సహాయపడుతుంది&lt;/h2&gt;\n&lt;p&gt;యూరినరీ సిట్రేట్ (సిట్రిక్ యాసిడ్ యొక్క ఒక రూపం) లోపం ఉన్నవారిలో బాధాకరమైన రాళ్లను నిరోధించడంలో నిమ్మరసం సహాయపడుతుంది. మరీ ముఖ్యంగా, పెరిగిన ద్రవాలు నిర్జలీకరణాన్ని నిరోధించడంలో సహాయపడతాయి - మూత్రపిండాల్లో రాళ్లకు సాధారణ కారణం.&lt;/p&gt;</t>
  </si>
  <si>
    <t>&lt;h1&gt;Limonlu Su İ&amp;ccedil;menin Faydaları&lt;/h1&gt;\n&lt;h2&gt;Sindirime yardımcı olur&lt;/h2&gt;\n&lt;p&gt;Asit yiyeceklerin par&amp;ccedil;alanmasına yardımcı olur. Bu y&amp;uuml;zden midemizde bu kadar &amp;ccedil;ok var. Limondaki asit, yaşlandık&amp;ccedil;a azalma eğiliminde olan mide asidi seviyelerinin desteklenmesinde &amp;ouml;zellikle yararlı olabilir.&lt;/p&gt;\n&lt;h2&gt;Sulu kalmanıza yardımcı olur&lt;/h2&gt;\n&lt;p&gt;&amp;Ccedil;oğumuz yeterince su i&amp;ccedil;miyoruz. G&amp;uuml;nl&amp;uuml;k limonlu su alışkanlığı, g&amp;uuml;n&amp;uuml;n&amp;uuml;z&amp;uuml; sağlıklı ge&amp;ccedil;irmenin kolay bir yoludur. Yeterince i&amp;ccedil;ip i&amp;ccedil;mediğinizi nasıl anlarsınız? İdrarınız neredeyse temiz.&lt;/p&gt;\n&lt;h2&gt;Kilo verme dostu&lt;/h2&gt;\n&lt;p&gt;Biz alışkanlık yaratıklarıyız. Sabah portakal suyu veya lattenizi limonlu suyla değiştirmenin etkisini d&amp;uuml;ş&amp;uuml;n&amp;uuml;n. Sadece bir kez değil, belki ayda 20 kez - ve bunu 10 yılla &amp;ccedil;arpın. Beliniz size teşekk&amp;uuml;r edecek.&lt;/p&gt;\n&lt;h2&gt;Oksidasyonu &amp;ouml;nler&lt;/h2&gt;\n&lt;p&gt;T&amp;uuml;m &amp;uuml;r&amp;uuml;nler gibi limon da v&amp;uuml;cudunuzu hastalıklara karşı koruyan bitkisel besinler i&amp;ccedil;erir. Bu bitkisel besinler, paslanmaya neden olan mekanizmanın aynısı olan oksidasyondan kaynaklanan h&amp;uuml;cre hasarını &amp;ouml;nleyen g&amp;uuml;&amp;ccedil;l&amp;uuml; antioksidan &amp;ouml;zelliklere sahiptir.&lt;/p&gt;\n&lt;h2&gt;Sağlıklı bir C vitamini dozu sağlar&lt;/h2&gt;\n&lt;p&gt;Suyunuza yarım limon sıkın ve diyetinize sadece 6 kalori ekleyeceksiniz. Ayrıca bizi h&amp;uuml;cre hasarından korumak ve hasarları onarmak i&amp;ccedil;in gerekli olan g&amp;uuml;nl&amp;uuml;k C vitamini ihtiyacınızın altıda birinden fazlasını alacaksınız.&lt;/p&gt;\n&lt;h2&gt;Potasyum takviyesi sağlar&lt;/h2&gt;\n&lt;p&gt;V&amp;uuml;cudunuz potasyum olmadan &amp;ccedil;alışamaz. Sinir-kas iletişimi, besinlerin ve atıkların taşınması ve kan basıncının d&amp;uuml;zenlenmesi i&amp;ccedil;in gereklidir. Meyve ve sebzeler &amp;ouml;nemli potasyum kaynaklarıdır.&lt;/p&gt;\n&lt;h2&gt;B&amp;ouml;brek taşlarını &amp;ouml;nlemeye yardımcı olur&lt;/h2&gt;\n&lt;p&gt;Limon suyu, idrar sitrat (bir t&amp;uuml;r sitrik asit) eksikliği olanlarda ağrılı taşların &amp;ouml;nlenmesine yardımcı olur. Daha da &amp;ouml;nemlisi, artan sıvılar, b&amp;ouml;brek taşlarının yaygın bir nedeni olan dehidrasyonun &amp;ouml;nlenmesine yardımcı olur.&lt;/p&gt;</t>
  </si>
  <si>
    <t>&lt;h1&gt;எலுமிச்சை தண்ணீர் குடிப்பதால் கிடைக்கும் நன்மைகள்&lt;/h1&gt;\n&lt;h2&gt;செரிமானத்திற்கு உதவுகிறது&lt;/h2&gt;\n&lt;p&gt;அமிலம் உணவை உடைக்க உதவுகிறது. அதனால்தான் நம் வயிற்றில் அது அதிகம் இருக்கிறது. எலுமிச்சையில் உள்ள அமிலம் வயிற்றில் உள்ள அமில அளவுகளை நிரப்புவதில் குறிப்பாக உதவியாக இருக்கும், இது வயதாகும்போது குறையும்.&lt;/p&gt;\n&lt;h2&gt;நீரேற்றமாக இருக்க உதவுகிறது&lt;/h2&gt;\n&lt;p&gt;நம்மில் பெரும்பாலானோர் போதுமான அளவு தண்ணீர் குடிப்பதில்லை. தினசரி எலுமிச்சை தண்ணீர் பழக்கம் உங்கள் நாளை வலது காலில் பெற எளிதான வழியாகும். நீங்கள் போதுமான அளவு குடிக்கிறீர்களா என்று உங்களுக்கு எப்படித் தெரியும்? உங்கள் சிறுநீர் கிட்டத்தட்ட தெளிவாக உள்ளது.&lt;/p&gt;\n&lt;h2&gt;எடை இழப்புக்கு ஏற்றது&lt;/h2&gt;\n&lt;p&gt;நாங்கள் பழக்கத்தின் உயிரினங்கள். உங்கள் காலை OJ அல்லது லேட்டை எலுமிச்சை நீரில் மாற்றுவதன் தாக்கத்தை சிந்தியுங்கள். ஒரு முறை மட்டுமல்ல, ஒரு மாதத்திற்கு 20 முறை - அதை 10 வருடங்களால் பெருக்கவும். உங்கள் இடுப்பு உங்களுக்கு நன்றி சொல்லும்.&lt;/p&gt;\n&lt;h2&gt;ஆக்ஸிஜனேற்றத்தைத் தடுக்கிறது&lt;/h2&gt;\n&lt;p&gt;எல்லா பொருட்களையும் போலவே, எலுமிச்சையிலும் பைட்டோநியூட்ரியண்ட்கள் உள்ளன, இது உங்கள் உடலை நோய்களிலிருந்து பாதுகாக்கிறது. இந்த பைட்டோநியூட்ரியண்ட்கள் சக்திவாய்ந்த ஆக்ஸிஜனேற்ற பண்புகளைக் கொண்டுள்ளன, அவை ஆக்ஸிஜனேற்றத்திலிருந்து செல் சேதத்தைத் தடுக்கின்றன, அதே பொறிமுறையானது துருவை ஏற்படுத்துகிறது.&lt;/p&gt;\n&lt;h2&gt;வைட்டமின் சி ஆரோக்கியமான அளவை வழங்குகிறது&lt;/h2&gt;\n&lt;p&gt;உங்கள் தண்ணீரில் அரை எலுமிச்சை சாறு மற்றும் உங்கள் உணவில் வெறும் 6 கலோரிகளை சேர்க்கலாம். மேலும், உங்கள் தினசரி வைட்டமின் சி-யில் ஆறில் ஒரு பங்கிற்கும் அதிகமாகப் பெறுவீர்கள், இது செல் சேதத்திலிருந்தும் பழுதுபார்க்கும் காயத்திலிருந்தும் நம்மைப் பாதுகாக்கத் தேவைப்படுகிறது.&lt;/p&gt;\n&lt;h2&gt;பொட்டாசியம் ஊக்கத்தை அளிக்கிறது&lt;/h2&gt;\n&lt;p&gt;பொட்டாசியம் இல்லாமல் உங்கள் உடல் இயங்காது. நரம்பு-தசை தொடர்பு, ஊட்டச்சத்துக்கள் மற்றும் கழிவுகள் மற்றும் இரத்த அழுத்தத்தை ஒழுங்குபடுத்துவதற்கு இது அவசியம். பழங்கள் மற்றும் காய்கறிகள் பொட்டாசியத்தின் முக்கிய ஆதாரங்கள்.&lt;/p&gt;\n&lt;h2&gt;சிறுநீரக கற்களைத் தடுக்க உதவுகிறது&lt;/h2&gt;\n&lt;p&gt;எலுமிச்சை நீர் சிறுநீர் சிட்ரேட் (சிட்ரிக் அமிலத்தின் ஒரு வடிவம்) குறைபாடு உள்ளவர்களுக்கு வலிமிகுந்த கற்களைத் தடுக்க உதவுகிறது. மிக முக்கியமாக, அதிகரித்த திரவங்கள் நீரிழப்பைத் தடுக்க உதவுகின்றன - சிறுநீரக கற்களுக்கு பொதுவான காரணம்.&lt;/p&gt;</t>
  </si>
  <si>
    <t>&lt;h1&gt;레몬 물을 마시는 것의 이점&lt;/h1&gt;\n&lt;h2&gt;소화에 도움&lt;/h2&gt;\n&lt;p&gt;산은 음식을 분해하는 데 도움이 됩니다. 그렇기 때문에 우리의 뱃속에는 그 양이 너무 많습니다. 레몬의 산은 나이가 들수록 감소하는 위산 수치를 보충하는 데 특히 도움이 될 수 있습니다.&lt;/p&gt;\n&lt;h2&gt;수분을 유지하는 데 도움이 됩니다.&lt;/h2&gt;\n&lt;p&gt;우리 대부분은 물을 충분히 마시지 않습니다. 매일 레몬물을 마시는 습관은 하루를 기분 좋게 보내는 쉬운 방법입니다. 술을 충분히 마시고 있는지 어떻게 알 수 있나요? 소변이 거의 깨끗해졌습니다.&lt;/p&gt;\n&lt;h2&gt;체중 감량 친화적&lt;/h2&gt;\n&lt;p&gt;우리는 습관의 동물입니다. 아침 OJ나 라떼를 레몬수로 대체할 때의 영향을 생각해 보세요. 한 번도 아니고 한 달에 20번 정도요. 여기에 10년을 곱하면 됩니다. 당신의 허리 둘레가 당신에게 감사할 것입니다.&lt;/p&gt;\n&lt;h2&gt;산화를 방지합니다&lt;/h2&gt;\n&lt;p&gt;모든 농산물과 마찬가지로 레몬에는 질병으로부터 신체를 보호하는 식물 영양소가 포함되어 있습니다. 이러한 식물 영양소는 강력한 항산화 특성을 가지고 있어 녹을 유발하는 것과 동일한 메커니즘인 산화로 인한 세포 손상을 방지합니다.&lt;/p&gt;\n&lt;h2&gt;건강한 양의 비타민 C를 공급합니다.&lt;/h2&gt;\n&lt;p&gt;물에 레몬 반 개를 주스로 넣으면 식단에 단 6칼로리가 추가됩니다. 또한 세포 손상으로부터 우리를 보호하고 부상을 복구하는 데 필요한 일일 비타민 C의 6분의 1 이상을 섭취하게 됩니다.&lt;/p&gt;\n&lt;h2&gt;칼륨 부스트 제공&lt;/h2&gt;\n&lt;p&gt;칼륨이 없으면 신체가 기능할 수 없습니다. 신경과 근육의 소통, 영양분과 노폐물 운반, 혈압 조절에 필요합니다. 과일과 채소는 칼륨의 중요한 공급원입니다.&lt;/p&gt;\n&lt;h2&gt;신장 결석 예방에 도움이 됩니다.&lt;/h2&gt;\n&lt;p&gt;레몬수는 요로 구연산염(구연산의 한 형태)이 부족한 사람들의 고통스러운 결석을 예방하는 데 도움이 됩니다. 더 중요한 것은 체액의 증가가 신장 결석의 일반적인 원인인 탈수를 예방하는 데 도움이 된다는 것입니다.&lt;/p&gt;</t>
  </si>
  <si>
    <t>&lt;h1&gt;Lợi &amp;iacute;ch của việc uống nước chanh&lt;/h1&gt;\n&lt;h2&gt;Hỗ trợ ti&amp;ecirc;u h&amp;oacute;a&lt;/h2&gt;\n&lt;p&gt;Axit gi&amp;uacute;p ph&amp;acirc;n hủy thức ăn. Đ&amp;oacute; l&amp;agrave; l&amp;yacute; do tại sao c&amp;oacute; rất nhiều thứ trong dạ d&amp;agrave;y của ch&amp;uacute;ng ta. Axit trong chanh c&amp;oacute; thể đặc biệt hữu &amp;iacute;ch trong việc bổ sung lượng axit dạ d&amp;agrave;y c&amp;oacute; xu hướng giảm khi ch&amp;uacute;ng ta gi&amp;agrave; đi.&lt;/p&gt;\n&lt;h2&gt;Gi&amp;uacute;p bạn giữ nước&lt;/h2&gt;\n&lt;p&gt;Hầu hết ch&amp;uacute;ng ta kh&amp;ocirc;ng uống đủ nước. Th&amp;oacute;i quen uống nước chanh h&amp;agrave;ng ng&amp;agrave;y l&amp;agrave; một c&amp;aacute;ch dễ d&amp;agrave;ng để bạn c&amp;oacute; một ng&amp;agrave;y nghỉ vui vẻ. L&amp;agrave;m thế n&amp;agrave;o để bạn biết nếu bạn uống đủ? Nước tiểu của bạn gần như trong.&lt;/p&gt;\n&lt;h2&gt;Giảm c&amp;acirc;n th&amp;acirc;n thiện&lt;/h2&gt;\n&lt;p&gt;Ch&amp;uacute;ng ta l&amp;agrave; sinh vật của th&amp;oacute;i quen. H&amp;atilde;y suy ngẫm về t&amp;aacute;c động của việc thay thế OJ hoặc latte buổi s&amp;aacute;ng bằng nước chanh. Kh&amp;ocirc;ng chỉ một lần, m&amp;agrave; c&amp;oacute; lẽ l&amp;agrave; 20 lần một th&amp;aacute;ng - v&amp;agrave; nh&amp;acirc;n số đ&amp;oacute; với 10 năm. V&amp;ograve;ng eo của bạn sẽ cảm ơn bạn.&lt;/p&gt;\n&lt;h2&gt;Ngăn chặn qu&amp;aacute; tr&amp;igrave;nh oxy h&amp;oacute;a&lt;/h2&gt;\n&lt;p&gt;Giống như tất cả c&amp;aacute;c sản phẩm kh&amp;aacute;c, chanh c&amp;oacute; chứa chất dinh dưỡng thực vật gi&amp;uacute;p bảo vệ cơ thể bạn chống lại bệnh tật. Những chất dinh dưỡng thực vật n&amp;agrave;y c&amp;oacute; đặc t&amp;iacute;nh chống oxy h&amp;oacute;a mạnh mẽ, gi&amp;uacute;p ngăn ngừa tổn thương tế b&amp;agrave;o do qu&amp;aacute; tr&amp;igrave;nh oxy h&amp;oacute;a, cơ chế tương tự g&amp;acirc;y ra bệnh gỉ sắt.&lt;/p&gt;\n&lt;h2&gt;Cung cấp một lượng vitamin C l&amp;agrave;nh mạnh&lt;/h2&gt;\n&lt;p&gt;Vắt nửa quả chanh v&amp;agrave;o nước v&amp;agrave; bạn sẽ chỉ bổ sung th&amp;ecirc;m 6 calo v&amp;agrave;o chế độ ăn uống của m&amp;igrave;nh. Ngo&amp;agrave;i ra, bạn sẽ nhận được hơn 1/6 lượng vitamin C h&amp;agrave;ng ng&amp;agrave;y, cần thiết để bảo vệ ch&amp;uacute;ng ta khỏi tổn thương tế b&amp;agrave;o v&amp;agrave; chữa l&amp;agrave;nh vết thương.&lt;/p&gt;\n&lt;h2&gt;Cung cấp tăng cường kali&lt;/h2&gt;\n&lt;p&gt;Cơ thể bạn kh&amp;ocirc;ng thể hoạt động nếu kh&amp;ocirc;ng c&amp;oacute; kali. N&amp;oacute; cần thiết cho sự giao tiếp giữa thần kinh v&amp;agrave; cơ, vận chuyển chất dinh dưỡng, chất thải v&amp;agrave; điều h&amp;ograve;a huyết &amp;aacute;p. Tr&amp;aacute;i c&amp;acirc;y v&amp;agrave; rau quả l&amp;agrave; nguồn cung cấp kali quan trọng.&lt;/p&gt;\n&lt;h2&gt;Gi&amp;uacute;p ngăn ngừa sỏi thận&lt;/h2&gt;\n&lt;p&gt;Nước chanh gi&amp;uacute;p ngăn ngừa sỏi g&amp;acirc;y đau ở những người thiếu citrate trong nước tiểu (một dạng axit citric). Quan trọng hơn, tăng lượng chất lỏng gi&amp;uacute;p ngăn ngừa t&amp;igrave;nh trạng mất nước &amp;ndash; nguy&amp;ecirc;n nh&amp;acirc;n phổ biến g&amp;acirc;y sỏi thận.&lt;/p&gt;</t>
  </si>
  <si>
    <t>&lt;h1&gt;Benefici di bere acqua e limone&lt;/h1&gt;\n&lt;h2&gt;Aiuta la digestione&lt;/h2&gt;\n&lt;p&gt;L\'acido aiuta a scomporre il cibo. Ecco perch&amp;eacute; ce n&amp;rsquo;&amp;egrave; cos&amp;igrave; tanta nel nostro stomaco. L&amp;rsquo;acido contenuto nei limoni pu&amp;ograve; essere particolarmente utile per integrare i livelli di acido nello stomaco, che tendono a diminuire con l&amp;rsquo;avanzare dell&amp;rsquo;et&amp;agrave;.&lt;/p&gt;\n&lt;h2&gt;Ti aiuta a rimanere idratato&lt;/h2&gt;\n&lt;p&gt;La maggior parte di noi non beve abbastanza acqua. L\'abitudine quotidiana all\'acqua e limone &amp;egrave; un modo semplice per iniziare la giornata con il piede giusto. Come fai a sapere se stai bevendo abbastanza? La tua urina &amp;egrave; quasi limpida.&lt;/p&gt;\n&lt;h2&gt;Adatto alla perdita di peso&lt;/h2&gt;\n&lt;p&gt;Siamo creature abitudinarie. Rifletti sull\'impatto della sostituzione della tua succo d\'arancia o del latte macchiato mattutino con acqua e limone. Non solo una volta, ma forse 20 volte al mese &amp;ndash; e moltiplicalo per 10 anni. Il tuo girovita ti ringrazier&amp;agrave;.&lt;/p&gt;\n&lt;h2&gt;Previene l\'ossidazione&lt;/h2&gt;\n&lt;p&gt;Come tutti i prodotti, i limoni contengono fitonutrienti che proteggono il corpo dalle malattie. Questi fitonutrienti hanno potenti propriet&amp;agrave; antiossidanti, che prevengono i danni cellulari dovuti all&amp;rsquo;ossidazione, lo stesso meccanismo che provoca la ruggine.&lt;/p&gt;\n&lt;h2&gt;Fornisce una buona dose di vitamina C&lt;/h2&gt;\n&lt;p&gt;Spremi mezzo limone nell\'acqua e aggiungerai solo 6 calorie alla tua dieta. Inoltre otterrai pi&amp;ugrave; di un sesto della tua vitamina C giornaliera, necessaria per proteggerci dai danni cellulari e riparare le lesioni.&lt;/p&gt;\n&lt;h2&gt;Fornisce una spinta di potassio&lt;/h2&gt;\n&lt;p&gt;Il tuo corpo non pu&amp;ograve; funzionare senza potassio. &amp;Egrave; necessario per la comunicazione nervo-muscolo, per il trasporto di nutrienti e scorie e per la regolazione della pressione sanguigna. Frutta e verdura sono importanti fonti di potassio.&lt;/p&gt;\n&lt;h2&gt;Aiuta a prevenire i calcoli renali&lt;/h2&gt;\n&lt;p&gt;L\'acqua e limone aiuta a prevenire calcoli dolorosi in soggetti carenti di citrato urinario (una forma di acido citrico). Ancora pi&amp;ugrave; importante, l&amp;rsquo;aumento dei liquidi aiuta a prevenire la disidratazione, una causa comune di calcoli renali.&lt;/p&gt;</t>
  </si>
  <si>
    <t>&lt;h1&gt;ประโยชน์ของการดื่มน้ำมะนาว&lt;/h1&gt;\n&lt;h2&gt;ช่วยในการย่อยอาหาร&lt;/h2&gt;\n&lt;p&gt;กรดช่วยสลายอาหาร นั่นเป็นเหตุผลว่าทำไมจึงมีมันมากมายในท้องของเรา กรดในมะนาวอาจมีประโยชน์อย่างยิ่งในการเสริมระดับกรดในกระเพาะอาหาร ซึ่งมีแนวโน้มลดลงเมื่อเราอายุมากขึ้น&lt;/p&gt;\n&lt;h2&gt;ช่วยให้คุณไม่ขาดน้ำ&lt;/h2&gt;\n&lt;p&gt;พวกเราส่วนใหญ่ดื่มน้ำไม่เพียงพอ การดื่มน้ำมะนาวทุกวันเป็นวิธีง่ายๆ ที่จะช่วยให้คุณมีวันหยุดได้อย่างเหมาะสม คุณจะรู้ได้อย่างไรว่าคุณดื่มเพียงพอแล้ว? ปัสสาวะของคุณเกือบจะใสแล้ว&lt;/p&gt;\n&lt;h2&gt;เป็นมิตรต่อการลดน้ำหนัก&lt;/h2&gt;\n&lt;p&gt;เราเป็นสัตว์ที่มีนิสัย ไตร่ตรองถึงผลกระทบของการเปลี่ยน OJ ในตอนเช้าหรือลาเต้ด้วยน้ำมะนาว ไม่ใช่แค่ครั้งเดียว แต่อาจจะ 20 ครั้งต่อเดือน และคูณด้วย 10 ปี รอบเอวของคุณจะขอบคุณ&lt;/p&gt;\n&lt;h2&gt;ป้องกันการเกิดออกซิเดชัน&lt;/h2&gt;\n&lt;p&gt;เช่นเดียวกับผลิตภัณฑ์อื่นๆ มะนาวมีสารไฟโตนิวเทรียนท์ซึ่งช่วยปกป้องร่างกายจากโรคภัยไข้เจ็บ ไฟโตนิวเทรียนท์เหล่านี้มีคุณสมบัติต้านอนุมูลอิสระที่มีประสิทธิภาพ ซึ่งป้องกันความเสียหายของเซลล์จากการเกิดออกซิเดชัน ซึ่งเป็นกลไกเดียวกับที่ทำให้เกิดสนิม&lt;/p&gt;\n&lt;h2&gt;ให้วิตามินซีในปริมาณที่ดีต่อสุขภาพ&lt;/h2&gt;\n&lt;p&gt;คั้นน้ำมะนาวครึ่งลูกลงในน้ำและเพิ่มแคลอรี่ให้กับอาหารของคุณเพียง 6 แคลอรี่ นอกจากนี้คุณยังจะได้รับวิตามินซีมากกว่าหนึ่งในหกในแต่ละวัน ซึ่งจำเป็นต่อการปกป้องเราจากความเสียหายของเซลล์และการซ่อมแซมอาการบาดเจ็บ&lt;/p&gt;\n&lt;h2&gt;ช่วยเพิ่มโพแทสเซียม&lt;/h2&gt;\n&lt;p&gt;ร่างกายของคุณไม่สามารถทำงานได้หากไม่มีโพแทสเซียม จำเป็นสำหรับการสื่อสารระหว่างเส้นประสาทและกล้ามเนื้อ การลำเลียงสารอาหาร ของเสีย และการควบคุมความดันโลหิต ผักและผลไม้เป็นแหล่งโพแทสเซียมที่สำคัญ&lt;/p&gt;\n&lt;h2&gt;ช่วยป้องกันนิ่วในไต&lt;/h2&gt;\n&lt;p&gt;น้ำมะนาวช่วยป้องกันนิ่วที่ก่อให้เกิดความเจ็บปวดในผู้ที่ขาดซิเตรตในปัสสาวะ (กรดซิตริกรูปแบบหนึ่ง) ที่สำคัญกว่านั้น ของเหลวที่เพิ่มขึ้นจะช่วยป้องกันภาวะขาดน้ำ ซึ่งเป็นสาเหตุทั่วไปของนิ่วในไต&lt;/p&gt;</t>
  </si>
  <si>
    <t>IS_OK_DRINK_DURING_MEAL</t>
  </si>
  <si>
    <t>&lt;h1&gt;Is it OK to Drink Water During a Meal?&lt;/h1&gt;\n&lt;p&gt;There\'s no concern that water thins down or weakens down (dilutes) the digestive juices or interfere with digestion. In fact, drinking water during or after a meal helps how your body breaks down and processes food (digestion).&lt;/p&gt;\n&lt;p&gt;Water is vital for good health. Water and other drinks help break down food so that your body can take in (absorb) the nutrients. Water also makes stool softer, which helps prevent constipation. Choose water when possible instead of drinks full of sugar.&lt;/p&gt;</t>
  </si>
  <si>
    <t>&lt;h1&gt;क्या भोजन के दौरान पानी पीना ठीक है?&lt;/h1&gt;\n&lt;p&gt;इसमें कोई चिंता की बात नहीं है कि पानी पाचक रसों को पतला या कमजोर (पतला) कर देता है या पाचन में बाधा डालता है। वास्तव में, भोजन के दौरान या बाद में पानी पीने से आपके शरीर को भोजन को पचाने और पचाने में मदद मिलती है।&lt;/p&gt;\n&lt;p&gt;अच्छे स्वास्थ्य के लिए पानी बेहद जरूरी है। पानी और अन्य पेय भोजन को तोड़ने में मदद करते हैं ताकि आपका शरीर पोषक तत्वों को ग्रहण (अवशोषित) कर सके। पानी मल को भी नरम बनाता है, जो कब्ज को रोकने में मदद करता है। जब संभव हो तो चीनी से भरे पेय पदार्थों के बजाय पानी चुनें।&lt;/p&gt;</t>
  </si>
  <si>
    <t>&lt;h1&gt;&amp;iquest;Est&amp;aacute; bien beber agua durante las comidas?&lt;/h1&gt;\n&lt;p&gt;No hay preocupaci&amp;oacute;n de que el agua diluya o debilite (diluya) los jugos digestivos o interfiera con la digesti&amp;oacute;n. De hecho, beber agua durante o despu&amp;eacute;s de una comida ayuda a que el cuerpo descomponga y procese los alimentos (digesti&amp;oacute;n).&lt;/p&gt;\n&lt;p&gt;El agua es vital para una buena salud. El agua y otras bebidas ayudan a descomponer los alimentos para que su cuerpo pueda absorber (absorber) los nutrientes. El agua tambi&amp;eacute;n suaviza las heces, lo que ayuda a prevenir el estre&amp;ntilde;imiento. Elija agua cuando sea posible en lugar de bebidas llenas de az&amp;uacute;car.&lt;/p&gt;</t>
  </si>
  <si>
    <t>&lt;h1&gt;Est-il acceptable de boire de l&amp;rsquo;eau pendant un repas ?&lt;/h1&gt;\n&lt;p&gt;Il n\'y a aucune crainte que l\'eau fluidifie ou affaiblisse (dilue) les sucs digestifs ou interf&amp;egrave;re avec la digestion. En fait, boire de l&amp;rsquo;eau pendant ou apr&amp;egrave;s un repas aide votre corps &amp;agrave; d&amp;eacute;composer et &amp;agrave; traiter les aliments (digestion).&lt;/p&gt;\n&lt;p&gt;L\'eau est vitale pour une bonne sant&amp;eacute;. L\'eau et les autres boissons aident &amp;agrave; d&amp;eacute;composer les aliments afin que votre corps puisse absorber (absorber) les nutriments. L&amp;rsquo;eau rend &amp;eacute;galement les selles plus molles, ce qui aide &amp;agrave; pr&amp;eacute;venir la constipation. Choisissez de l\'eau lorsque cela est possible plut&amp;ocirc;t que des boissons pleines de sucre.&lt;/p&gt;</t>
  </si>
  <si>
    <t>&lt;h1 dir=\"rtl\" style=\"text-align: justify;\"&gt;&lt;span style=\"font-size:20pt;\"&gt;هل يجوز شرب الماء أثناء الوجبة؟&lt;/span&gt;&lt;/h1&gt;\n&lt;p dir=\"rtl\" style=\"text-align: justify;\"&gt;&lt;span style=\"font-size:11.5pt;\"&gt;ليس هناك قلق من أن الماء يخفف أو يضعف (يخفف) العصارات الهضمية أو يتداخل مع عملية الهضم. في الواقع، يساعد شرب الماء أثناء أو بعد الوجبة على كيفية تفكيك الجسم ومعالجة الطعام (الهضم).&lt;/span&gt;&lt;/p&gt;\n&lt;p dir=\"rtl\" style=\"text-align: justify;\"&gt;&lt;span style=\"font-size:11.5pt;\"&gt;الماء أمر حيوي لصحة جيدة. يساعد الماء والمشروبات الأخرى على تكسير الطعام حتى يتمكن جسمك من امتصاص (امتصاص) العناصر الغذائية. كما أن الماء يجعل البراز أكثر ليونة، مما يساعد على منع الإمساك. اختر الماء عندما يكون ذلك ممكنًا بدلاً من المشروبات المليئة بالسكر.&lt;/span&gt;&lt;/p&gt;</t>
  </si>
  <si>
    <t>&lt;h1&gt;Можно ли пить воду во время еды?&lt;/h1&gt;\n&lt;p&gt;Не беспокойтесь о том, что вода разжижает или ослабляет (разбавляет) пищеварительные соки или мешает пищеварению. Фактически, питье воды во время или после еды помогает вашему организму расщеплять и перерабатывать пищу (пищеварению).&lt;/p&gt;\n&lt;p&gt;Вода жизненно важна для хорошего здоровья. Вода и другие напитки помогают расщеплять пищу, чтобы ваш организм мог усваивать питательные вещества. Вода также делает стул более мягким, что помогает предотвратить запор. По возможности выбирайте воду вместо напитков, полных сахара.&lt;/p&gt;</t>
  </si>
  <si>
    <t>&lt;h1&gt;Posso beber &amp;aacute;gua durante uma refei&amp;ccedil;&amp;atilde;o?&lt;/h1&gt;\n&lt;p&gt;N&amp;atilde;o h&amp;aacute; preocupa&amp;ccedil;&amp;atilde;o de que a &amp;aacute;gua afine ou enfraque&amp;ccedil;a (dilua) os sucos digestivos ou interfira na digest&amp;atilde;o. Na verdade, beber &amp;aacute;gua durante ou ap&amp;oacute;s uma refei&amp;ccedil;&amp;atilde;o ajuda o corpo a decompor e processar os alimentos (digest&amp;atilde;o).&lt;/p&gt;\n&lt;p&gt;A &amp;aacute;gua &amp;eacute; vital para uma boa sa&amp;uacute;de. &amp;Aacute;gua e outras bebidas ajudam a quebrar os alimentos para que seu corpo possa absorver (absorver) os nutrientes. A &amp;aacute;gua tamb&amp;eacute;m torna as fezes mais macias, o que ajuda a prevenir a constipa&amp;ccedil;&amp;atilde;o. Escolha &amp;aacute;gua quando poss&amp;iacute;vel em vez de bebidas cheias de a&amp;ccedil;&amp;uacute;car.&lt;/p&gt;</t>
  </si>
  <si>
    <t>&lt;h1&gt;খাবারের সময় পানি পান করা কি ঠিক?&lt;/h1&gt;\n&lt;p&gt;পানি হজমের রসকে পাতলা করে বা দুর্বল করে (পাতলা করে) বা হজমে হস্তক্ষেপ করে এমন কোনো উদ্বেগ নেই। প্রকৃতপক্ষে, খাবারের সময় বা পরে জল পান করা আপনার শরীরকে কীভাবে ভেঙ্গে যায় এবং খাদ্য প্রক্রিয়াকরণ (হজম) করতে সহায়তা করে।&lt;/p&gt;\n&lt;p&gt;সুস্বাস্থ্যের জন্য পানি অত্যাবশ্যক। জল এবং অন্যান্য পানীয় খাদ্য ভাঙ্গাতে সাহায্য করে যাতে আপনার শরীর পুষ্টি গ্রহণ (শোষণ) করতে পারে। জল মলকে নরম করে, যা কোষ্ঠকাঠিন্য প্রতিরোধ করতে সাহায্য করে। চিনি পূর্ণ পানীয়ের পরিবর্তে সম্ভব হলে পানি বেছে নিন।&lt;/p&gt;</t>
  </si>
  <si>
    <t>&lt;h1 dir=\"rtl\" style=\"text-align: justify;\"&gt;&lt;span style=\"font-size:20pt;\"&gt;کیا کھانے کے دوران پانی پینا ٹھیک ہے؟&lt;/span&gt;&lt;/h1&gt;\n&lt;p dir=\"rtl\" style=\"text-align: justify;\"&gt;&lt;span style=\"font-size:11.5pt;\"&gt;اس میں کوئی تشویش نہیں ہے کہ پانی ہضم کے جوس کو پتلا یا کمزور کر دیتا ہے یا ہاضمے میں خلل ڈالتا ہے۔ درحقیقت، کھانے کے دوران یا اس کے بعد پانی پینے سے یہ مدد ملتی ہے کہ آپ کا جسم کس طرح ٹوٹتا ہے اور خوراک (ہضم) پر عمل کرتا ہے۔&lt;/span&gt;&lt;/p&gt;\n&lt;p dir=\"rtl\" style=\"text-align: justify;\"&gt;&lt;span style=\"font-size:11.5pt;\"&gt;اچھی صحت کے لیے پانی بہت ضروری ہے۔ پانی اور دیگر مشروبات کھانے کو توڑنے میں مدد کرتے ہیں تاکہ آپ کا جسم غذائی اجزاء کو جذب کر سکے۔ پانی پاخانہ کو بھی نرم کرتا ہے، جو قبض کو روکنے میں مدد کرتا ہے۔ چینی سے بھرے مشروبات کے بجائے جب ممکن ہو پانی کا انتخاب کریں۔&lt;/span&gt;&lt;/p&gt;</t>
  </si>
  <si>
    <t>&lt;h1&gt;Darf man w&amp;auml;hrend einer Mahlzeit Wasser trinken?&lt;/h1&gt;\n&lt;p&gt;Es besteht keine Sorge, dass Wasser die Verdauungss&amp;auml;fte verd&amp;uuml;nnt oder schw&amp;auml;cht (verd&amp;uuml;nnt) oder die Verdauung beeintr&amp;auml;chtigt. Tats&amp;auml;chlich hilft das Trinken von Wasser w&amp;auml;hrend oder nach einer Mahlzeit Ihrem K&amp;ouml;rper dabei, Nahrung aufzuspalten und zu verarbeiten (Verdauung).&lt;/p&gt;\n&lt;p&gt;Wasser ist f&amp;uuml;r eine gute Gesundheit lebenswichtig. Wasser und andere Getr&amp;auml;nke helfen dabei, die Nahrung aufzuspalten, sodass Ihr K&amp;ouml;rper die N&amp;auml;hrstoffe aufnehmen (absorbieren) kann. Wasser macht den Stuhl au&amp;szlig;erdem weicher, was Verstopfung vorbeugt. W&amp;auml;hlen Sie nach M&amp;ouml;glichkeit Wasser anstelle von zuckerhaltigen Getr&amp;auml;nken.&lt;/p&gt;</t>
  </si>
  <si>
    <t>&lt;h1&gt;食事中に水を飲んでも大丈夫ですか？&lt;/h1&gt;\n&lt;p&gt;水が消化液を薄めたり弱めたり（薄めたり）、消化を妨げる心配はありません。 実際、食中または食後に水を飲むと、体の分解と食物の処理 (消化) が促進されます。&lt;/p&gt;\n&lt;p&gt;水は健康のために不可欠です。 水やその他の飲み物は食べ物の分解を助け、体が栄養素を摂取（吸収）できるようにします。 また、水を飲むと便が柔らかくなり、便秘の予防にもなります。 砂糖がたっぷり入った飲み物ではなく、可能であれば水を選びましょう。&lt;/p&gt;</t>
  </si>
  <si>
    <t>&lt;h1&gt;जेवण करताना पाणी पिणे योग्य आहे का?&lt;/h1&gt;\n&lt;p&gt;पाणी पातळ होते किंवा पाचक रस कमकुवत करते (पातळ करते) किंवा पचनात व्यत्यय आणतो याची चिंता नाही. खरं तर, जेवणादरम्यान किंवा नंतर पाणी पिण्यामुळे तुमचे शरीर कसे विघटित होते आणि अन्न (पचन) प्रक्रिया होते.&lt;/p&gt;\n&lt;p&gt;उत्तम आरोग्यासाठी पाणी आवश्यक आहे. पाणी आणि इतर पेये अन्न तोडण्यास मदत करतात जेणेकरून तुमचे शरीर पोषक तत्वे शोषून घेऊ शकेल. पाणी देखील मल मऊ करते, जे बद्धकोष्ठता टाळण्यास मदत करते. साखरेने भरलेल्या पेयांऐवजी शक्य असेल तेव्हा पाणी निवडा.&lt;/p&gt;</t>
  </si>
  <si>
    <t>&lt;h1&gt;భోజనం చేసేటప్పుడు నీళ్లు తాగడం మంచిదేనా?&lt;/h1&gt;\n&lt;p&gt;జీర్ణ రసాలను నీరు పలుచగా లేదా బలహీనపరుస్తుంది (పలచన చేస్తుంది) లేదా జీర్ణక్రియకు ఆటంకం కలిగిస్తుందనే ఆందోళన లేదు. నిజానికి, భోజనం సమయంలో లేదా తర్వాత నీరు త్రాగడం మీ శరీరం ఎలా విచ్ఛిన్నమవుతుంది మరియు ఆహారాన్ని (జీర్ణం) ఎలా ప్రాసెస్ చేస్తుంది.&lt;/p&gt;\n&lt;p&gt;మంచి ఆరోగ్యానికి నీరు చాలా ముఖ్యమైనది. నీరు మరియు ఇతర పానీయాలు ఆహారాన్ని విచ్ఛిన్నం చేయడంలో సహాయపడతాయి, తద్వారా మీ శరీరం పోషకాలను తీసుకోవచ్చు (గ్రహిస్తుంది). నీరు కూడా మలాన్ని మృదువుగా చేస్తుంది, ఇది మలబద్ధకాన్ని నివారిస్తుంది. చక్కెరతో నిండిన పానీయాలకు బదులుగా సాధ్యమైనప్పుడు నీటిని ఎంచుకోండి.&lt;/p&gt;</t>
  </si>
  <si>
    <t>&lt;h1&gt;Yemek Sırasında Su İ&amp;ccedil;mek Doğru mudur?&lt;/h1&gt;\n&lt;p&gt;Suyun sindirim sıvılarını incelttiği veya zayıflattığı (seyrelttiği) veya sindirime m&amp;uuml;dahale ettiği konusunda herhangi bir endişe yoktur. Aslında yemek sırasında veya sonrasında su i&amp;ccedil;mek v&amp;uuml;cudunuzun yiyecekleri par&amp;ccedil;alamasına ve işlemesine (sindirim) yardımcı olur.&lt;/p&gt;\n&lt;p&gt;Su sağlık i&amp;ccedil;in hayati &amp;ouml;neme sahiptir. Su ve diğer i&amp;ccedil;ecekler, v&amp;uuml;cudunuzun besinleri alabilmesi (emebilmesi) i&amp;ccedil;in yiyeceklerin par&amp;ccedil;alanmasına yardımcı olur. Su aynı zamanda dışkıyı daha yumuşak hale getirerek kabızlığın &amp;ouml;nlenmesine yardımcı olur. Şeker dolu i&amp;ccedil;ecekler yerine m&amp;uuml;mk&amp;uuml;n olduğunca suyu tercih edin.&lt;/p&gt;</t>
  </si>
  <si>
    <t>&lt;h1&gt;உணவின் போது தண்ணீர் குடிப்பது சரியா?&lt;/h1&gt;\n&lt;p&gt;செரிமான சாறுகளை நீர் மெல்லியதாக அல்லது பலவீனப்படுத்துகிறது அல்லது செரிமானத்தில் குறுக்கிடுகிறது என்பதில் எந்த கவலையும் இல்லை. உண்மையில், உணவின் போது அல்லது அதற்குப் பிறகு தண்ணீர் குடிப்பது உங்கள் உடல் எவ்வாறு உடைந்து உணவைச் செயலாக்குகிறது (செரிமானம்) உதவுகிறது.&lt;/p&gt;\n&lt;p&gt;நல்ல ஆரோக்கியத்திற்கு தண்ணீர் இன்றியமையாதது. தண்ணீர் மற்றும் பிற பானங்கள் உணவை உடைக்க உதவுகின்றன, இதனால் உங்கள் உடல் ஊட்டச்சத்துக்களை எடுத்துக் கொள்ளலாம் (உறிஞ்சுகிறது). நீர் மலத்தை மென்மையாக்குகிறது, இது மலச்சிக்கலைத் தடுக்க உதவுகிறது. சர்க்கரை நிறைந்த பானங்களுக்குப் பதிலாக முடிந்தவரை தண்ணீரைத் தேர்ந்தெடுங்கள்.&lt;/p&gt;</t>
  </si>
  <si>
    <t>&lt;h1&gt;식사 중에 물을 마셔도 괜찮나요?&lt;/h1&gt;\n&lt;p&gt;물이 소화액을 묽게 하거나 약화(희석)시키거나 소화를 방해할 염려가 없습니다. 실제로 식사 중이나 식사 후에 물을 마시는 것은 신체가 음식을 분해하고 처리하는 방식(소화)에 도움이 됩니다.&lt;/p&gt;\n&lt;p&gt;물은 건강에 필수적입니다. 물과 기타 음료는 음식을 분해하여 신체가 영양분을 섭취(흡수)할 수 있도록 도와줍니다. 물은 또한 대변을 부드럽게 만들어 변비 예방에 도움이 됩니다. 가능하면 설탕이 가득한 음료수 대신 물을 선택하십시오.&lt;/p&gt;</t>
  </si>
  <si>
    <t>&lt;h1&gt;C&amp;oacute; n&amp;ecirc;n uống nước trong bữa ăn?&lt;/h1&gt;\n&lt;p&gt;Kh&amp;ocirc;ng c&amp;oacute; lo ngại rằng nước sẽ lo&amp;atilde;ng đi hoặc l&amp;agrave;m suy yếu (pha lo&amp;atilde;ng) dịch ti&amp;ecirc;u h&amp;oacute;a hoặc cản trở qu&amp;aacute; tr&amp;igrave;nh ti&amp;ecirc;u h&amp;oacute;a. Tr&amp;ecirc;n thực tế, uống nước trong hoặc sau bữa ăn sẽ gi&amp;uacute;p cơ thể bạn ph&amp;acirc;n hủy v&amp;agrave; xử l&amp;yacute; thức ăn (ti&amp;ecirc;u h&amp;oacute;a).&lt;/p&gt;\n&lt;p&gt;Nước rất quan trọng để c&amp;oacute; sức khỏe tốt. Nước v&amp;agrave; c&amp;aacute;c đồ uống kh&amp;aacute;c gi&amp;uacute;p ph&amp;acirc;n hủy thức ăn để cơ thể bạn c&amp;oacute; thể hấp thụ (hấp thụ) c&amp;aacute;c chất dinh dưỡng. Nước c&amp;ograve;n l&amp;agrave;m ph&amp;acirc;n mềm hơn, gi&amp;uacute;p ngăn ngừa t&amp;aacute;o b&amp;oacute;n. Chọn nước khi c&amp;oacute; thể thay v&amp;igrave; đồ uống nhiều đường.&lt;/p&gt;</t>
  </si>
  <si>
    <t>&lt;h1&gt;&amp;Egrave; corretto bere acqua durante il pasto?&lt;/h1&gt;\n&lt;p&gt;Non c\'&amp;egrave; da preoccuparsi che l\'acqua fluidifichi o indebolisca (diluisca) i succhi digestivi o interferisca con la digestione. Infatti, bere acqua durante o dopo un pasto aiuta il corpo a scomporre ed elaborare il cibo (digestione).&lt;/p&gt;\n&lt;p&gt;L&amp;rsquo;acqua &amp;egrave; vitale per una buona salute. L\'acqua e altre bevande aiutano a scomporre il cibo in modo che il corpo possa assorbire (assorbire) i nutrienti. L&amp;rsquo;acqua rende anche le feci pi&amp;ugrave; morbide, il che aiuta a prevenire la stitichezza. Scegli l\'acqua quando possibile invece delle bevande piene di zucchero.&lt;/p&gt;</t>
  </si>
  <si>
    <t>&lt;h1&gt;เป็นไปได้ไหมที่จะดื่มน้ำระหว่างมื้ออาหาร?&lt;/h1&gt;\n&lt;p&gt;ไม่ต้องกังวลว่าน้ำจะลดลงหรือทำให้น้ำย่อยลดลง (เจือจาง) หรือรบกวนการย่อยอาหาร ที่จริงแล้ว การดื่มน้ำระหว่างหรือหลังมื้ออาหารช่วยให้ร่างกายสลายและประมวลผลอาหาร (การย่อยอาหาร)&lt;/p&gt;\n&lt;p&gt;น้ำมีความสำคัญต่อสุขภาพที่ดี น้ำและเครื่องดื่มอื่นๆ ช่วยสลายอาหารเพื่อให้ร่างกายสามารถรับ (ดูดซับ) สารอาหารได้ น้ำยังทำให้อุจจาระนิ่มลงซึ่งช่วยป้องกันอาการท้องผูก เลือกน้ำเมื่อเป็นไปได้แทนเครื่องดื่มที่เต็มไปด้วยน้ำตาล&lt;/p&gt;</t>
  </si>
  <si>
    <t>BENEFIT_FOR_HEALTH</t>
  </si>
  <si>
    <t>&lt;h1&gt;Drink Water: The Benefits for Health&lt;/h1&gt;\n&lt;p&gt;Getting enough water every day is important for your health. Drinking water can prevent dehydration, a condition that can cause unclear thinking, result in mood change, cause your body to overheat, and lead to constipation and kidney stones. Water has no calories, so it can also help with managing body weight and reducing calorie intake when substituted for drinks with calories, such as sweet tea or regular soda.&lt;/p&gt;\n&lt;p&gt;Water helps your body:&lt;/p&gt;\n&lt;ul&gt;\n&lt;li&gt;Keep a normal temperature.&lt;/li&gt;\n&lt;li&gt;Lubricate and cushion joints.&lt;/li&gt;\n&lt;li&gt;Protect your spinal cord and other sensitive tissues.&lt;/li&gt;\n&lt;li&gt;Get rid of wastes through urination, perspiration, and bowel movements.&lt;/li&gt;\n&lt;/ul&gt;\n&lt;p&gt;Your body needs more water when you are:&lt;/p&gt;\n&lt;ul&gt;\n&lt;li&gt;In hot climates.&lt;/li&gt;\n&lt;li&gt;More physically active.&lt;/li&gt;\n&lt;li&gt;Running a fever.&lt;/li&gt;\n&lt;li&gt;Having diarrhea or vomiting.&lt;/li&gt;\n&lt;/ul&gt;</t>
  </si>
  <si>
    <t>&lt;h1&gt;पानी पियें: स्वास्थ्य के लिए लाभ&lt;/h1&gt;\n&lt;p&gt;प्रतिदिन पर्याप्त पानी पीना आपके स्वास्थ्य के लिए महत्वपूर्ण है। पानी पीने से निर्जलीकरण को रोका जा सकता है, एक ऐसी स्थिति जो अस्पष्ट सोच का कारण बन सकती है, जिसके परिणामस्वरूप मूड में बदलाव हो सकता है, आपके शरीर में अत्यधिक गर्मी हो सकती है, और कब्ज और गुर्दे की पथरी हो सकती है। पानी में कोई कैलोरी नहीं होती है, इसलिए यह शरीर के वजन को प्रबंधित करने और मीठी चाय या नियमित सोडा जैसे कैलोरी वाले पेय के स्थान पर कैलोरी की मात्रा कम करने में भी मदद कर सकता है।&lt;/p&gt;\n&lt;p&gt;पानी आपके शरीर की मदद करता है:&lt;/p&gt;\n&lt;ul&gt;\n&lt;li&gt;सामान्य तापमान रखें.&lt;/li&gt;\n&lt;li&gt;जोड़ों को चिकनाई और कुशन दें।&lt;/li&gt;\n&lt;li&gt;अपनी रीढ़ की हड्डी और अन्य संवेदनशील ऊतकों को सुरक्षित रखें।&lt;/li&gt;\n&lt;li&gt;पेशाब, पसीने और मल त्याग के माध्यम से अपशिष्ट पदार्थों से छुटकारा पाएं।&lt;/li&gt;\n&lt;/ul&gt;\n&lt;p&gt;&lt;br /&gt;&lt;br /&gt;&lt;/p&gt;\n&lt;p&gt;आपके शरीर को अधिक पानी की आवश्यकता तब होती है जब आप:&lt;/p&gt;\n&lt;ul&gt;\n&lt;li&gt;गर्म मौसम में.&lt;/li&gt;\n&lt;li&gt;शारीरिक रूप से अधिक सक्रिय।&lt;/li&gt;\n&lt;li&gt;बुखार चल रहा है.&lt;/li&gt;\n&lt;li&gt;दस्त या उल्टी होना.&lt;/li&gt;\n&lt;/ul&gt;</t>
  </si>
  <si>
    <t>&lt;h1&gt;Beber agua: los beneficios para la salud&lt;/h1&gt;\n&lt;p&gt;Obtener suficiente agua todos los d&amp;iacute;as es importante para su salud. Beber agua puede prevenir la deshidrataci&amp;oacute;n, una afecci&amp;oacute;n que puede provocar pensamientos confusos, provocar cambios de humor, sobrecalentamiento del cuerpo y provocar estre&amp;ntilde;imiento y c&amp;aacute;lculos renales. El agua no tiene calor&amp;iacute;as, por lo que tambi&amp;eacute;n puede ayudar a controlar el peso corporal y reducir la ingesta de calor&amp;iacute;as cuando se sustituye por bebidas con calor&amp;iacute;as, como el t&amp;eacute; dulce o los refrescos regulares.&lt;/p&gt;\n&lt;p&gt;El agua ayuda a tu cuerpo:&lt;/p&gt;\n&lt;ul&gt;\n&lt;li&gt;Mantenga una temperatura normal.&lt;/li&gt;\n&lt;li&gt;Lubrique y amortig&amp;uuml;e las articulaciones.&lt;/li&gt;\n&lt;li&gt;Proteja su m&amp;eacute;dula espinal y otros tejidos sensibles.&lt;/li&gt;\n&lt;li&gt;Desh&amp;aacute;gase de los desechos a trav&amp;eacute;s de la orina, la transpiraci&amp;oacute;n y las deposiciones.&lt;/li&gt;\n&lt;/ul&gt;\n&lt;p&gt;Tu cuerpo necesita m&amp;aacute;s agua cuando est&amp;aacute;s:&lt;/p&gt;\n&lt;ul&gt;\n&lt;li&gt;En climas c&amp;aacute;lidos.&lt;/li&gt;\n&lt;li&gt;M&amp;aacute;s actividad f&amp;iacute;sica.&lt;/li&gt;\n&lt;li&gt;Tener fiebre.&lt;/li&gt;\n&lt;li&gt;Tener diarrea o v&amp;oacute;mitos.&lt;/li&gt;\n&lt;/ul&gt;</t>
  </si>
  <si>
    <t>&lt;h1&gt;Boire de l&amp;rsquo;eau : les bienfaits pour la sant&amp;eacute;&lt;/h1&gt;\n&lt;p&gt;Boire suffisamment d&amp;rsquo;eau chaque jour est important pour votre sant&amp;eacute;. Boire de l\'eau peut pr&amp;eacute;venir la d&amp;eacute;shydratation, une condition qui peut provoquer des pens&amp;eacute;es floues, entra&amp;icirc;ner des changements d\'humeur, provoquer une surchauffe de votre corps et entra&amp;icirc;ner de la constipation et des calculs r&amp;eacute;naux. L\'eau ne contient pas de calories, elle peut donc &amp;eacute;galement aider &amp;agrave; g&amp;eacute;rer le poids corporel et &amp;agrave; r&amp;eacute;duire l\'apport calorique lorsqu\'elle est remplac&amp;eacute;e par des boissons riches en calories, comme le th&amp;eacute; sucr&amp;eacute; ou les sodas ordinaires.&lt;/p&gt;\n&lt;p&gt;L\'eau aide votre corps :&lt;/p&gt;\n&lt;ul&gt;\n&lt;li&gt;Gardez une temp&amp;eacute;rature normale.&lt;/li&gt;\n&lt;li&gt;Lubrifier et amortir les joints.&lt;/li&gt;\n&lt;li&gt;Prot&amp;eacute;gez votre moelle &amp;eacute;pini&amp;egrave;re et autres tissus sensibles.&lt;/li&gt;\n&lt;li&gt;D&amp;eacute;barrassez-vous des d&amp;eacute;chets caus&amp;eacute;s par la miction, la transpiration et les selles.&lt;/li&gt;\n&lt;/ul&gt;\n&lt;p&gt;Votre corps a besoin de plus d&amp;rsquo;eau lorsque vous :&lt;/p&gt;\n&lt;ul&gt;\n&lt;li&gt;Dans les climats chauds.&lt;/li&gt;\n&lt;li&gt;Plus actif physiquement.&lt;/li&gt;\n&lt;li&gt;Avoir de la fi&amp;egrave;vre.&lt;/li&gt;\n&lt;li&gt;Avoir de la diarrh&amp;eacute;e ou des vomissements.&lt;/li&gt;\n&lt;/ul&gt;</t>
  </si>
  <si>
    <t>&lt;h1 dir=\"rtl\" style=\"text-align: justify;\"&gt;&lt;span style=\"font-size:20pt;\"&gt;شرب الماء: فوائد للصحة&lt;/span&gt;&lt;/h1&gt;\n&lt;p dir=\"rtl\" style=\"text-align: justify;\"&gt;&lt;span style=\"font-size:11.5pt;\"&gt;الحصول على كمية كافية من الماء كل يوم مهم لصحتك. شرب الماء يمكن أن يمنع الجفاف، وهي حالة يمكن أن تسبب تفكيرًا غير واضح، وتؤدي إلى تغير المزاج، وتتسبب في ارتفاع درجة حرارة الجسم، وتؤدي إلى الإمساك وحصوات الكلى. لا يحتوي الماء على سعرات حرارية، لذلك يمكن أن يساعد أيضًا في التحكم في وزن الجسم وتقليل السعرات الحرارية عند استبداله بالمشروبات ذات السعرات الحرارية، مثل الشاي الحلو أو الصودا العادية.&lt;/span&gt;&lt;/p&gt;\n&lt;p dir=\"rtl\" style=\"text-align: justify;\"&gt;&lt;span style=\"font-size:11.5pt;\"&gt;الماء يساعد جسمك:&lt;/span&gt;&lt;/p&gt;\n&lt;ul&gt;\n    &lt;li dir=\"rtl\" style=\"list-style-type:disc;font-size:11.5pt;\"&gt;\n        &lt;p dir=\"rtl\" style=\"text-align: justify;\"&gt;&lt;span style=\"font-size:11.5pt;\"&gt;حافظ على درجة حرارة طبيعية.&lt;/span&gt;&lt;/p&gt;\n    &lt;/li&gt;\n    &lt;li dir=\"rtl\" style=\"list-style-type:disc;font-size:11.5pt;\"&gt;\n        &lt;p dir=\"rtl\" style=\"text-align: justify;\"&gt;&lt;span style=\"font-size:11.5pt;\"&gt;تليين ووسادة المفاصل.&lt;/span&gt;&lt;/p&gt;\n    &lt;/li&gt;\n    &lt;li dir=\"rtl\" style=\"list-style-type:disc;font-size:11.5pt;\"&gt;\n        &lt;p dir=\"rtl\" style=\"text-align: justify;\"&gt;&lt;span style=\"font-size:11.5pt;\"&gt;حماية الحبل الشوكي والأنسجة الحساسة الأخرى.&lt;/span&gt;&lt;/p&gt;\n    &lt;/li&gt;\n    &lt;li dir=\"rtl\" style=\"list-style-type:disc;font-size:11.5pt;\"&gt;\n        &lt;p dir=\"rtl\" style=\"text-align: justify;\"&gt;&lt;span style=\"font-size:11.5pt;\"&gt;التخلص من الفضلات عن طريق التبول والعرق وحركة الأمعاء.&lt;/span&gt;&lt;/p&gt;\n    &lt;/li&gt;\n&lt;/ul&gt;\n&lt;p&gt;&lt;br&gt;&lt;/p&gt;\n&lt;p&gt;&lt;br&gt;&lt;/p&gt;\n&lt;p dir=\"rtl\" style=\"text-align: justify;\"&gt;&lt;span style=\"font-size:11.5pt;\"&gt;يحتاج جسمك إلى المزيد من الماء عندما تكون:&lt;/span&gt;&lt;/p&gt;\n&lt;ul&gt;\n    &lt;li dir=\"rtl\" style=\"list-style-type:disc;font-size:11.5pt;\"&gt;\n        &lt;p dir=\"rtl\" style=\"text-align: justify;\"&gt;&lt;span style=\"font-size:11.5pt;\"&gt;في المناخات الحارة.&lt;/span&gt;&lt;/p&gt;\n    &lt;/li&gt;\n    &lt;li dir=\"rtl\" style=\"list-style-type:disc;font-size:11.5pt;\"&gt;\n        &lt;p dir=\"rtl\" style=\"text-align: justify;\"&gt;&lt;span style=\"font-size:11.5pt;\"&gt;أكثر نشاطا بدنيا.&lt;/span&gt;&lt;/p&gt;\n    &lt;/li&gt;\n    &lt;li dir=\"rtl\" style=\"list-style-type:disc;font-size:11.5pt;\"&gt;\n        &lt;p dir=\"rtl\" style=\"text-align: justify;\"&gt;&lt;span style=\"font-size:11.5pt;\"&gt;تشغيل الحمى.&lt;/span&gt;&lt;/p&gt;\n    &lt;/li&gt;\n    &lt;li dir=\"rtl\" style=\"list-style-type:disc;font-size:11.5pt;\"&gt;\n        &lt;p dir=\"rtl\" style=\"text-align: justify;\"&gt;&lt;span style=\"font-size:11.5pt;\"&gt;الإصابة بالإسهال أو القيء.&lt;/span&gt;&lt;/p&gt;\n    &lt;/li&gt;\n&lt;/ul&gt;</t>
  </si>
  <si>
    <t>&lt;h1&gt;Пейте воду: польза для здоровья&lt;/h1&gt;\n&lt;p&gt;Ежедневное получение достаточного количества воды важно для вашего здоровья. Питьевая вода может предотвратить обезвоживание &amp;mdash; состояние, которое может вызвать неясное мышление, привести к изменению настроения, вызвать перегрев тела, а также привести к запорам и камням в почках. Вода не содержит калорий, поэтому она также может помочь контролировать вес тела и снизить потребление калорий, если ее заменить калорийными напитками, такими как сладкий чай или обычная газированная вода.&lt;/p&gt;\n&lt;p&gt;Вода помогает вашему организму:&lt;/p&gt;\n&lt;ul&gt;\n&lt;li&gt;Поддерживайте нормальную температуру.&lt;/li&gt;\n&lt;li&gt;Смажьте и смягчите соединения.&lt;/li&gt;\n&lt;li&gt;Защитите свой спинной мозг и другие чувствительные ткани.&lt;/li&gt;\n&lt;li&gt;Избавьтесь от отходов посредством мочеиспускания, пота и дефекации.&lt;/li&gt;\n&lt;/ul&gt;\n&lt;p&gt;Вашему организму требуется больше воды, когда вы:&lt;/p&gt;\n&lt;ul&gt;\n&lt;li&gt;В жарком климате.&lt;/li&gt;\n&lt;li&gt;Более физически активен.&lt;/li&gt;\n&lt;li&gt;Лихорадка.&lt;/li&gt;\n&lt;li&gt;Понос или рвота.&lt;/li&gt;\n&lt;/ul&gt;</t>
  </si>
  <si>
    <t>&lt;h1&gt;Beba &amp;aacute;gua: os benef&amp;iacute;cios para a sa&amp;uacute;de&lt;/h1&gt;\n&lt;p&gt;Obter &amp;aacute;gua suficiente todos os dias &amp;eacute; importante para sua sa&amp;uacute;de. Beber &amp;aacute;gua pode prevenir a desidrata&amp;ccedil;&amp;atilde;o, uma condi&amp;ccedil;&amp;atilde;o que pode causar pensamentos confusos, resultar em altera&amp;ccedil;&amp;otilde;es de humor, causar superaquecimento do corpo e causar pris&amp;atilde;o de ventre e pedras nos rins. A &amp;aacute;gua n&amp;atilde;o tem calorias, por isso tamb&amp;eacute;m pode ajudar no controle do peso corporal e na redu&amp;ccedil;&amp;atilde;o da ingest&amp;atilde;o de calorias quando substitu&amp;iacute;da por bebidas cal&amp;oacute;ricas, como ch&amp;aacute; doce ou refrigerante comum.&lt;/p&gt;\n&lt;p&gt;A &amp;aacute;gua ajuda seu corpo:&lt;/p&gt;\n&lt;ul&gt;\n&lt;li&gt;Mantenha uma temperatura normal.&lt;/li&gt;\n&lt;li&gt;Lubrifique e amorte&amp;ccedil;a as juntas.&lt;/li&gt;\n&lt;li&gt;Proteja sua medula espinhal e outros tecidos sens&amp;iacute;veis.&lt;/li&gt;\n&lt;li&gt;Livre-se dos res&amp;iacute;duos atrav&amp;eacute;s da mic&amp;ccedil;&amp;atilde;o, transpira&amp;ccedil;&amp;atilde;o e evacua&amp;ccedil;&amp;otilde;es.&lt;/li&gt;\n&lt;/ul&gt;\n&lt;p&gt;Seu corpo precisa de mais &amp;aacute;gua quando voc&amp;ecirc;:&lt;/p&gt;\n&lt;ul&gt;\n&lt;li&gt;Em climas quentes.&lt;/li&gt;\n&lt;li&gt;Mais fisicamente ativo.&lt;/li&gt;\n&lt;li&gt;Com febre.&lt;/li&gt;\n&lt;li&gt;Tendo diarr&amp;eacute;ia ou v&amp;ocirc;mito.&lt;/li&gt;\n&lt;/ul&gt;</t>
  </si>
  <si>
    <t>&lt;h1&gt;পানি পান করুন: স্বাস্থ্যের জন্য উপকারিতা&lt;/h1&gt;\n&lt;p&gt;প্রতিদিন পর্যাপ্ত পানি পান আপনার স্বাস্থ্যের জন্য গুরুত্বপূর্ণ। পানি পান করা ডিহাইড্রেশন প্রতিরোধ করতে পারে, এমন একটি অবস্থা যা অস্পষ্ট চিন্তাভাবনার কারণ হতে পারে, ফলে মেজাজ পরিবর্তন হতে পারে, আপনার শরীর অতিরিক্ত গরম হতে পারে এবং কোষ্ঠকাঠিন্য এবং কিডনিতে পাথর হতে পারে। পানিতে কোনো ক্যালোরি নেই, তাই এটি শরীরের ওজন নিয়ন্ত্রণে এবং ক্যালোরির পরিমাণ কমাতেও সাহায্য করতে পারে যখন ক্যালোরিযুক্ত পানীয়, যেমন মিষ্টি চা বা নিয়মিত সোডা।&lt;/p&gt;\n&lt;p&gt;জল আপনার শরীরকে সাহায্য করে:&lt;/p&gt;\n&lt;ul&gt;\n&lt;li&gt;স্বাভাবিক তাপমাত্রা রাখুন।&lt;/li&gt;\n&lt;li&gt;লুব্রিকেট এবং কুশন জয়েন্টগুলোতে.&lt;/li&gt;\n&lt;li&gt;আপনার মেরুদণ্ড এবং অন্যান্য সংবেদনশীল টিস্যু রক্ষা করুন।&lt;/li&gt;\n&lt;li&gt;প্রস্রাব, ঘাম এবং মলত্যাগের মাধ্যমে বর্জ্য পরিত্রাণ পান।&lt;/li&gt;\n&lt;/ul&gt;\n&lt;p&gt;&lt;br /&gt;&lt;br /&gt;&lt;/p&gt;\n&lt;p&gt;আপনার শরীরের আরও জল প্রয়োজন যখন আপনি:&lt;/p&gt;\n&lt;ul&gt;\n&lt;li&gt;গরম জলবায়ুতে।&lt;/li&gt;\n&lt;li&gt;শারীরিকভাবে আরও সক্রিয়।&lt;/li&gt;\n&lt;li&gt;জ্বর চলছে।&lt;/li&gt;\n&lt;li&gt;ডায়রিয়া বা বমি হওয়া।&lt;/li&gt;\n&lt;/ul&gt;</t>
  </si>
  <si>
    <t>&lt;h1 dir=\"rtl\" style=\"text-align: justify;\"&gt;&lt;span style=\"font-size:20pt;\"&gt;پانی پینا: صحت کے لیے فوائد&lt;/span&gt;&lt;/h1&gt;\n&lt;p dir=\"rtl\" style=\"text-align: justify;\"&gt;&lt;span style=\"font-size:11.5pt;\"&gt;روزانہ کافی پانی پینا آپ کی صحت کے لیے اہم ہے۔ پانی پینے سے پانی کی کمی کو روکا جا سکتا ہے، ایک ایسی حالت جو غیر واضح سوچ کا باعث بن سکتی ہے، اس کے نتیجے میں موڈ بدل سکتا ہے، آپ کے جسم کو زیادہ گرم کر سکتا ہے، اور قبض اور گردے کی پتھری کا باعث بن سکتا ہے۔ پانی میں کیلوریز نہیں ہوتی ہیں، اس لیے یہ جسم کے وزن کو سنبھالنے اور کیلوریز کی مقدار کو کم کرنے میں بھی مدد کر سکتا ہے جب کیلوریز والے مشروبات، جیسے میٹھی چائے یا باقاعدہ سوڈا کو متبادل بنایا جائے۔&lt;/span&gt;&lt;/p&gt;\n&lt;p dir=\"rtl\" style=\"text-align: justify;\"&gt;&lt;span style=\"font-size:11.5pt;\"&gt;پانی آپ کے جسم کی مدد کرتا ہے:&lt;/span&gt;&lt;/p&gt;\n&lt;ul&gt;\n    &lt;li dir=\"rtl\" style=\"list-style-type:disc;font-size:11.5pt;\"&gt;\n        &lt;p dir=\"rtl\" style=\"text-align: justify;\"&gt;&lt;span style=\"font-size:11.5pt;\"&gt;معمول کا درجہ حرارت رکھیں۔&lt;/span&gt;&lt;/p&gt;\n    &lt;/li&gt;\n    &lt;li dir=\"rtl\" style=\"list-style-type:disc;font-size:11.5pt;\"&gt;\n        &lt;p dir=\"rtl\" style=\"text-align: justify;\"&gt;&lt;span style=\"font-size:11.5pt;\"&gt;چکنا اور کشن جوڑ۔&lt;/span&gt;&lt;/p&gt;\n    &lt;/li&gt;\n    &lt;li dir=\"rtl\" style=\"list-style-type:disc;font-size:11.5pt;\"&gt;\n        &lt;p dir=\"rtl\" style=\"text-align: justify;\"&gt;&lt;span style=\"font-size:11.5pt;\"&gt;اپنی ریڑھ کی ہڈی اور دیگر حساس ٹشوز کی حفاظت کریں۔&lt;/span&gt;&lt;/p&gt;\n    &lt;/li&gt;\n    &lt;li dir=\"rtl\" style=\"list-style-type:disc;font-size:11.5pt;\"&gt;\n        &lt;p dir=\"rtl\" style=\"text-align: justify;\"&gt;&lt;span style=\"font-size:11.5pt;\"&gt;پیشاب، پسینہ اور آنتوں کی حرکت کے ذریعے فضلہ سے چھٹکارا حاصل کریں۔&lt;/span&gt;&lt;/p&gt;\n    &lt;/li&gt;\n&lt;/ul&gt;\n&lt;p&gt;&lt;br&gt;&lt;/p&gt;\n&lt;p&gt;&lt;br&gt;&lt;/p&gt;\n&lt;p dir=\"rtl\" style=\"text-align: justify;\"&gt;&lt;span style=\"font-size:11.5pt;\"&gt;آپ کے جسم کو زیادہ پانی کی ضرورت ہوتی ہے جب آپ:&lt;/span&gt;&lt;/p&gt;\n&lt;ul&gt;\n    &lt;li dir=\"rtl\" style=\"list-style-type:disc;font-size:11.5pt;\"&gt;\n        &lt;p dir=\"rtl\" style=\"text-align: justify;\"&gt;&lt;span style=\"font-size:11.5pt;\"&gt;گرم آب و ہوا میں۔&lt;/span&gt;&lt;/p&gt;\n    &lt;/li&gt;\n    &lt;li dir=\"rtl\" style=\"list-style-type:disc;font-size:11.5pt;\"&gt;\n        &lt;p dir=\"rtl\" style=\"text-align: justify;\"&gt;&lt;span style=\"font-size:11.5pt;\"&gt;جسمانی طور پر زیادہ فعال۔&lt;/span&gt;&lt;/p&gt;\n    &lt;/li&gt;\n    &lt;li dir=\"rtl\" style=\"list-style-type:disc;font-size:11.5pt;\"&gt;\n        &lt;p dir=\"rtl\" style=\"text-align: justify;\"&gt;&lt;span style=\"font-size:11.5pt;\"&gt;بخار چل رہا ہے۔&lt;/span&gt;&lt;/p&gt;\n    &lt;/li&gt;\n    &lt;li dir=\"rtl\" style=\"list-style-type:disc;font-size:11.5pt;\"&gt;\n        &lt;p dir=\"rtl\" style=\"text-align: justify;\"&gt;&lt;span style=\"font-size:11.5pt;\"&gt;اسہال یا الٹی ہونا۔&lt;/span&gt;&lt;/p&gt;\n    &lt;/li&gt;\n&lt;/ul&gt;</t>
  </si>
  <si>
    <t>&lt;h1&gt;Wasser trinken: Die Vorteile f&amp;uuml;r die Gesundheit&lt;/h1&gt;\n&lt;p&gt;F&amp;uuml;r Ihre Gesundheit ist es wichtig, jeden Tag ausreichend Wasser zu sich zu nehmen. Trinkwasser kann Dehydrierung vorbeugen, ein Zustand, der zu unklarem Denken, Stimmungsschwankungen, &amp;Uuml;berhitzung des K&amp;ouml;rpers sowie Verstopfung und Nierensteinen f&amp;uuml;hren kann. Wasser hat keine Kalorien und kann daher auch dabei helfen, das K&amp;ouml;rpergewicht zu kontrollieren und die Kalorienaufnahme zu reduzieren, wenn es durch kalorienhaltige Getr&amp;auml;nke wie s&amp;uuml;&amp;szlig;en Tee oder normale Limonade ersetzt wird.&lt;/p&gt;\n&lt;p&gt;Wasser hilft Ihrem K&amp;ouml;rper:&lt;/p&gt;\n&lt;ul&gt;\n&lt;li&gt;Halten Sie eine normale Temperatur ein.&lt;/li&gt;\n&lt;li&gt;Gelenke schmieren und abfedern.&lt;/li&gt;\n&lt;li&gt;Sch&amp;uuml;tzen Sie Ihr R&amp;uuml;ckenmark und andere empfindliche Gewebe.&lt;/li&gt;\n&lt;li&gt;Beseitigen Sie Abfallstoffe durch Wasserlassen, Schwei&amp;szlig; und Stuhlgang.&lt;/li&gt;\n&lt;/ul&gt;\n&lt;p&gt;Ihr K&amp;ouml;rper ben&amp;ouml;tigt mehr Wasser, wenn Sie:&lt;/p&gt;\n&lt;ul&gt;\n&lt;li&gt;In hei&amp;szlig;en Klimazonen.&lt;/li&gt;\n&lt;li&gt;K&amp;ouml;rperlich aktiver.&lt;/li&gt;\n&lt;li&gt;Ich habe Fieber.&lt;/li&gt;\n&lt;li&gt;Durchfall oder Erbrechen haben.&lt;/li&gt;\n&lt;/ul&gt;</t>
  </si>
  <si>
    <t>&lt;h1&gt;水を飲む: 健康への利点&lt;/h1&gt;\n&lt;p&gt;毎日十分な水を摂取することは健康にとって重要です。 水を飲むと、脱水症状を防ぐことができます。脱水症状は、曖昧な思考を引き起こし、気分の変化を引き起こし、体の過熱を引き起こし、便秘や腎臓結石を引き起こす可能性があります。 水にはカロリーがないため、甘いお茶や通常の炭酸飲料などのカロリーのある飲み物の代わりにすると、体重管理やカロリー摂取量の削減にも役立ちます。&lt;/p&gt;\n&lt;p&gt;水は体に次のような効果をもたらします。&lt;/p&gt;\n&lt;ul&gt;\n&lt;li&gt;常温を保ちます。&lt;/li&gt;\n&lt;li&gt;関節を潤滑し、クッションを与えます。&lt;/li&gt;\n&lt;li&gt;脊髄やその他の敏感な組織を保護します。&lt;/li&gt;\n&lt;li&gt;排尿、発汗、排便によって老廃物を排出します。&lt;/li&gt;\n&lt;/ul&gt;\n&lt;p&gt;次のような場合、体はより多くの水を必要とします。&lt;/p&gt;\n&lt;ul&gt;\n&lt;li&gt;暑い気候では。&lt;/li&gt;\n&lt;li&gt;より身体的に活動的になります。&lt;/li&gt;\n&lt;li&gt;発熱中。&lt;/li&gt;\n&lt;li&gt;下痢や嘔吐がある。&lt;/li&gt;\n&lt;/ul&gt;</t>
  </si>
  <si>
    <t>&lt;h1&gt;पाणी प्या: आरोग्यासाठी फायदे&lt;/h1&gt;\n&lt;p&gt;दररोज पुरेसे पाणी मिळणे आपल्या आरोग्यासाठी महत्त्वाचे आहे. पाणी पिण्यामुळे निर्जलीकरण टाळता येते, अशी स्थिती ज्यामुळे अस्पष्ट विचार होऊ शकतो, परिणामी मूड बदलू शकतो, तुमचे शरीर जास्त गरम होऊ शकते आणि बद्धकोष्ठता आणि किडनी स्टोन होऊ शकते. पाण्यामध्ये कॅलरीज नसतात, त्यामुळे गोड चहा किंवा नियमित सोडा यांसारख्या कॅलरीयुक्त पेयांच्या बदल्यात ते शरीराचे वजन नियंत्रित करण्यात आणि कॅलरीजचे सेवन कमी करण्यात देखील मदत करू शकते.&lt;/p&gt;\n&lt;p&gt;पाणी शरीराला मदत करते:&lt;/p&gt;\n&lt;ul&gt;\n&lt;li&gt;सामान्य तापमान ठेवा.&lt;/li&gt;\n&lt;li&gt;वंगण आणि उशी सांधे.&lt;/li&gt;\n&lt;li&gt;तुमचा पाठीचा कणा आणि इतर संवेदनशील ऊतींचे रक्षण करा.&lt;/li&gt;\n&lt;li&gt;लघवी, घाम आणि मलविसर्जन याद्वारे कचरा बाहेर काढा.&lt;/li&gt;\n&lt;/ul&gt;\n&lt;p&gt;जेव्हा तुम्ही असाल तेव्हा तुमच्या शरीराला जास्त पाण्याची गरज आहे:&lt;/p&gt;\n&lt;ul&gt;\n&lt;li&gt;उष्ण हवामानात.&lt;/li&gt;\n&lt;li&gt;शारीरिकदृष्ट्या अधिक सक्रिय.&lt;/li&gt;\n&lt;li&gt;ताप चालू आहे.&lt;/li&gt;\n&lt;li&gt;अतिसार किंवा उलट्या होणे.&lt;/li&gt;\n&lt;/ul&gt;</t>
  </si>
  <si>
    <t>&lt;h1&gt;నీరు త్రాగండి: ఆరోగ్యానికి ప్రయోజనాలు&lt;/h1&gt;\n&lt;p&gt;ప్రతిరోజూ తగినంత నీరు తీసుకోవడం మీ ఆరోగ్యానికి చాలా ముఖ్యం. నీరు త్రాగడం నిర్జలీకరణాన్ని నిరోధించవచ్చు, ఇది అస్పష్టమైన ఆలోచనను కలిగిస్తుంది, మూడ్ మార్పుకు దారితీస్తుంది, మీ శరీరం వేడెక్కడానికి కారణమవుతుంది మరియు మలబద్ధకం మరియు మూత్రపిండాల్లో రాళ్లకు దారితీస్తుంది. నీటిలో కేలరీలు లేవు, కాబట్టి ఇది శరీర బరువును నిర్వహించడంలో మరియు స్వీట్ టీ లేదా సాధారణ సోడా వంటి కేలరీలతో కూడిన పానీయాలకు ప్రత్యామ్నాయంగా కేలరీల తీసుకోవడం తగ్గించడంలో కూడా సహాయపడుతుంది.&lt;/p&gt;\n&lt;p&gt;నీరు మీ శరీరానికి సహాయపడుతుంది:&lt;/p&gt;\n&lt;ul&gt;\n&lt;li&gt;సాధారణ ఉష్ణోగ్రత ఉంచండి.&lt;/li&gt;\n&lt;li&gt;లూబ్రికేట్ మరియు కుషన్ కీళ్ళు.&lt;/li&gt;\n&lt;li&gt;మీ వెన్నుపాము మరియు ఇతర సున్నితమైన కణజాలాలను రక్షించండి.&lt;/li&gt;\n&lt;li&gt;మూత్రవిసర్జన, చెమట మరియు ప్రేగు కదలికల ద్వారా వ్యర్థాలను వదిలించుకోండి.&lt;/li&gt;\n&lt;/ul&gt;\n&lt;p&gt;మీరు ఇలా ఉన్నప్పుడు మీ శరీరానికి ఎక్కువ నీరు అవసరం:&lt;/p&gt;\n&lt;ul&gt;\n&lt;li&gt;వేడి వాతావరణంలో.&lt;/li&gt;\n&lt;li&gt;శారీరకంగా మరింత చురుకుగా ఉంటారు.&lt;/li&gt;\n&lt;li&gt;జ్వరం వస్తోంది.&lt;/li&gt;\n&lt;li&gt;అతిసారం లేదా వాంతులు కలిగి ఉండటం.&lt;/li&gt;\n&lt;/ul&gt;</t>
  </si>
  <si>
    <t>&lt;h1&gt;Su İ&amp;ccedil;me: Sağlığa Faydaları&lt;/h1&gt;\n&lt;p&gt;Her g&amp;uuml;n yeterli su almak sağlığınız i&amp;ccedil;in &amp;ouml;nemlidir. İ&amp;ccedil;me suyu, belirsiz d&amp;uuml;ş&amp;uuml;nmeye neden olabilen, ruh hali değişikliğine yol a&amp;ccedil;abilen, v&amp;uuml;cudunuzun aşırı ısınmasına neden olan ve kabızlığa ve b&amp;ouml;brek taşlarına yol a&amp;ccedil;abilen bir durum olan dehidrasyonu &amp;ouml;nleyebilir. Suyun kalorisi yoktur, bu nedenle tatlı &amp;ccedil;ay veya normal soda gibi kalorili i&amp;ccedil;eceklerin yerine kullanıldığında v&amp;uuml;cut ağırlığının y&amp;ouml;netilmesine ve kalori alımının azaltılmasına da yardımcı olabilir.&lt;/p&gt;\n&lt;p&gt;Su v&amp;uuml;cudunuza yardımcı olur:&lt;/p&gt;\n&lt;ul&gt;\n&lt;li&gt;Normal bir sıcaklığı koruyun.&lt;/li&gt;\n&lt;li&gt;Bağlantı noktalarını yağlayın ve tamponlayın.&lt;/li&gt;\n&lt;li&gt;Omuriliğinizi ve diğer hassas dokularınızı koruyun.&lt;/li&gt;\n&lt;li&gt;İdrar, terleme ve bağırsak hareketleriyle atıklardan kurtulun.&lt;/li&gt;\n&lt;/ul&gt;\n&lt;p&gt;Aşağıdaki durumlarda v&amp;uuml;cudunuzun daha fazla suya ihtiyacı vardır:&lt;/p&gt;\n&lt;ul&gt;\n&lt;li&gt;Sıcak iklimlerde.&lt;/li&gt;\n&lt;li&gt;Fiziksel olarak daha aktif.&lt;/li&gt;\n&lt;li&gt;Ateşi var.&lt;/li&gt;\n&lt;li&gt;İshal veya kusma olması.&lt;/li&gt;\n&lt;/ul&gt;</t>
  </si>
  <si>
    <t>&lt;h1&gt;தண்ணீர் குடிக்கவும்: ஆரோக்கியத்திற்கான நன்மைகள்&lt;/h1&gt;\n&lt;p&gt;தினமும் போதுமான அளவு தண்ணீர் பெறுவது உங்கள் ஆரோக்கியத்திற்கு முக்கியம். தண்ணீர் குடிப்பதால் நீர்ப்போக்கு ஏற்படுவதைத் தடுக்கலாம், இது தெளிவற்ற சிந்தனையை ஏற்படுத்தும், மனநிலை மாற்றத்தை ஏற்படுத்தும், உங்கள் உடலை அதிக வெப்பமடையச் செய்து, மலச்சிக்கல் மற்றும் சிறுநீரகக் கற்களுக்கு வழிவகுக்கும். தண்ணீரில் கலோரிகள் இல்லை, எனவே இது உடல் எடையை நிர்வகிப்பதற்கும், இனிப்பு தேநீர் அல்லது வழக்கமான சோடா போன்ற கலோரிகள் கொண்ட பானங்களுக்குப் பதிலாக கலோரி உட்கொள்ளலைக் குறைக்கவும் உதவும்.&lt;/p&gt;\n&lt;p&gt;தண்ணீர் உங்கள் உடலுக்கு உதவுகிறது:&lt;/p&gt;\n&lt;ul&gt;\n&lt;li&gt;சாதாரண வெப்பநிலையை வைத்திருங்கள்.&lt;/li&gt;\n&lt;li&gt;லூப்ரிகேட் மற்றும் குஷன் மூட்டுகள்.&lt;/li&gt;\n&lt;li&gt;உங்கள் முதுகுத் தண்டு மற்றும் பிற உணர்திறன் திசுக்களைப் பாதுகாக்கவும்.&lt;/li&gt;\n&lt;li&gt;சிறுநீர் கழித்தல், வியர்வை, குடல் இயக்கம் மூலம் கழிவுகளை வெளியேற்றவும்.&lt;/li&gt;\n&lt;/ul&gt;\n&lt;p&gt;நீங்கள் இருக்கும்போது உங்கள் உடலுக்கு அதிக தண்ணீர் தேவைப்படுகிறது:&lt;/p&gt;\n&lt;ul&gt;\n&lt;li&gt;வெப்பமான காலநிலையில்.&lt;/li&gt;\n&lt;li&gt;அதிக உடல் உழைப்பு.&lt;/li&gt;\n&lt;li&gt;காய்ச்சல் ஓடுகிறது.&lt;/li&gt;\n&lt;li&gt;வயிற்றுப்போக்கு அல்லது வாந்தி இருப்பது.&lt;/li&gt;\n&lt;/ul&gt;</t>
  </si>
  <si>
    <t>&lt;h1&gt;물 마시기: 건강에 대한 이점&lt;/h1&gt;\n&lt;p&gt;매일 충분한 물을 섭취하는 것이 건강에 중요합니다. 물을 마시면 불분명한 사고를 유발하고, 기분 변화를 일으키고, 신체 과열을 유발하고, 변비와 신장 결석을 유발할 수 있는 상태인 탈수를 예방할 수 있습니다. 물에는 칼로리가 없기 때문에 달콤한 차나 일반 탄산음료 등 칼로리가 있는 음료를 대체하면 체중 관리와 칼로리 섭취량 감소에도 도움이 될 수 있습니다.&lt;/p&gt;\n&lt;p&gt;물은 신체에 다음과 같은 도움을 줍니다.&lt;/p&gt;\n&lt;ul&gt;\n&lt;li&gt;상온을 유지하세요.&lt;/li&gt;\n&lt;li&gt;조인트에 윤활유를 바르고 쿠션을 바르십시오.&lt;/li&gt;\n&lt;li&gt;척수와 기타 민감한 조직을 보호하십시오.&lt;/li&gt;\n&lt;li&gt;배뇨, 땀, 배변을 통해 노폐물을 제거하세요.&lt;/li&gt;\n&lt;/ul&gt;\n&lt;p&gt;다음과 같은 경우 신체에 더 많은 물이 필요합니다.&lt;/p&gt;\n&lt;ul&gt;\n&lt;li&gt;더운 기후에서.&lt;/li&gt;\n&lt;li&gt;신체적으로 더 활동적입니다.&lt;/li&gt;\n&lt;li&gt;열이 나다.&lt;/li&gt;\n&lt;li&gt;설사 또는 구토가 있습니다.&lt;/li&gt;\n&lt;/ul&gt;</t>
  </si>
  <si>
    <t>&lt;h1&gt;Uống nước: Lợi &amp;iacute;ch cho sức khỏe&lt;/h1&gt;\n&lt;p&gt;Uống đủ nước mỗi ng&amp;agrave;y rất quan trọng đối với sức khỏe của bạn. Uống nước c&amp;oacute; thể ngăn ngừa t&amp;igrave;nh trạng mất nước, một t&amp;igrave;nh trạng c&amp;oacute; thể g&amp;acirc;y ra suy nghĩ kh&amp;ocirc;ng r&amp;otilde; r&amp;agrave;ng, dẫn đến thay đổi t&amp;acirc;m trạng, khiến cơ thể bạn qu&amp;aacute; n&amp;oacute;ng, dẫn đến t&amp;aacute;o b&amp;oacute;n v&amp;agrave; sỏi thận. Nước kh&amp;ocirc;ng c&amp;oacute; calo, v&amp;igrave; vậy n&amp;oacute; cũng c&amp;oacute; thể gi&amp;uacute;p quản l&amp;yacute; trọng lượng cơ thể v&amp;agrave; giảm lượng calo nạp v&amp;agrave;o khi thay thế đồ uống c&amp;oacute; nhiều calo, chẳng hạn như tr&amp;agrave; ngọt hoặc soda th&amp;ocirc;ng thường.&lt;/p&gt;\n&lt;p&gt;Nước gi&amp;uacute;p cơ thể bạn:&lt;/p&gt;\n&lt;ul&gt;\n&lt;li&gt;Giữ nhiệt độ b&amp;igrave;nh thường.&lt;/li&gt;\n&lt;li&gt;B&amp;ocirc;i trơn v&amp;agrave; đệm khớp.&lt;/li&gt;\n&lt;li&gt;Bảo vệ tủy sống của bạn v&amp;agrave; c&amp;aacute;c m&amp;ocirc; nhạy cảm kh&amp;aacute;c.&lt;/li&gt;\n&lt;li&gt;Loại bỏ chất thải th&amp;ocirc;ng qua việc đi tiểu, đổ mồ h&amp;ocirc;i v&amp;agrave; đi ti&amp;ecirc;u.&lt;/li&gt;\n&lt;/ul&gt;\n&lt;p&gt;Cơ thể bạn cần nhiều nước hơn khi bạn:&lt;/p&gt;\n&lt;ul&gt;\n&lt;li&gt;Ở v&amp;ugrave;ng kh&amp;iacute; hậu n&amp;oacute;ng.&lt;/li&gt;\n&lt;li&gt;Hoạt động thể chất nhiều hơn.&lt;/li&gt;\n&lt;li&gt;Đang sốt.&lt;/li&gt;\n&lt;li&gt;Bị ti&amp;ecirc;u chảy hoặc n&amp;ocirc;n mửa.&lt;/li&gt;\n&lt;/ul&gt;</t>
  </si>
  <si>
    <t>&lt;h1&gt;Bere acqua: i benefici per la salute&lt;/h1&gt;\n&lt;p&gt;Bere abbastanza acqua ogni giorno &amp;egrave; importante per la tua salute. L\'acqua potabile pu&amp;ograve; prevenire la disidratazione, una condizione che pu&amp;ograve; causare pensieri poco chiari, provocare cambiamenti di umore, causare il surriscaldamento del corpo e portare a stitichezza e calcoli renali. L\'acqua non ha calorie, quindi pu&amp;ograve; anche aiutare a gestire il peso corporeo e a ridurre l\'apporto calorico se sostituita con bevande caloriche, come il t&amp;egrave; dolce o la soda normale.&lt;/p&gt;\n&lt;p&gt;L\'acqua aiuta il tuo corpo:&lt;/p&gt;\n&lt;ul&gt;\n&lt;li&gt;Mantenere una temperatura normale.&lt;/li&gt;\n&lt;li&gt;Lubrificare e ammortizzare le articolazioni.&lt;/li&gt;\n&lt;li&gt;Proteggi il midollo spinale e altri tessuti sensibili.&lt;/li&gt;\n&lt;li&gt;Eliminare i rifiuti attraverso la minzione, la traspirazione e i movimenti intestinali.&lt;/li&gt;\n&lt;/ul&gt;\n&lt;h1&gt;&lt;br /&gt;&lt;br /&gt;&lt;/h1&gt;\n&lt;p&gt;Il tuo corpo ha bisogno di pi&amp;ugrave; acqua quando sei:&lt;/p&gt;\n&lt;ul&gt;\n&lt;li&gt;Nei climi caldi.&lt;/li&gt;\n&lt;li&gt;Pi&amp;ugrave; attivo fisicamente.&lt;/li&gt;\n&lt;li&gt;Ho la febbre.&lt;/li&gt;\n&lt;li&gt;Avere diarrea o vomito.&lt;/li&gt;\n&lt;/ul&gt;</t>
  </si>
  <si>
    <t>&lt;h1&gt;ดื่มน้ำ: ประโยชน์ต่อสุขภาพ&lt;/h1&gt;\n&lt;p&gt;การดื่มน้ำให้เพียงพอทุกวันเป็นสิ่งสำคัญสำหรับสุขภาพของคุณ การดื่มน้ำสามารถป้องกันภาวะขาดน้ำ ซึ่งเป็นภาวะที่ทำให้คิดไม่ชัดเจน ส่งผลให้อารมณ์เปลี่ยนแปลง ทำให้ร่างกายร้อนจัด ท้องผูกและนิ่วในไต น้ำไม่มีแคลอรี่ ดังนั้นจึงสามารถช่วยควบคุมน้ำหนักตัวและลดปริมาณแคลอรี่เมื่อทดแทนเครื่องดื่มที่มีแคลอรี่ เช่น ชาหวานหรือน้ำอัดลมธรรมดา&lt;/p&gt;\n&lt;p&gt;น้ำช่วยให้ร่างกายของคุณ:&lt;/p&gt;\n&lt;ul&gt;\n&lt;li&gt;รักษาอุณหภูมิปกติ&lt;/li&gt;\n&lt;li&gt;หล่อลื่นและกันกระแทกข้อต่อ&lt;/li&gt;\n&lt;li&gt;ปกป้องไขสันหลังและเนื้อเยื่อที่บอบบางอื่นๆ&lt;/li&gt;\n&lt;li&gt;กำจัดของเสียโดยการปัสสาวะ เหงื่อ และการเคลื่อนไหวของลำไส้&lt;/li&gt;\n&lt;/ul&gt;\n&lt;p&gt;ร่างกายของคุณต้องการน้ำมากขึ้นเมื่อคุณ:&lt;/p&gt;\n&lt;ul&gt;\n&lt;li&gt;ในสภาพอากาศร้อน&lt;/li&gt;\n&lt;li&gt;มีการเคลื่อนไหวร่างกายมากขึ้น&lt;/li&gt;\n&lt;li&gt;ไข้ขึ้น.&lt;/li&gt;\n&lt;li&gt;มีอาการท้องร่วงหรืออาเจียน&lt;/li&gt;\n&lt;/ul&gt;</t>
  </si>
  <si>
    <t>DANGER_OF_OVERHYDRATION</t>
  </si>
  <si>
    <t>&lt;h1&gt;Dangers of Overhydration&lt;/h1&gt;\n&lt;p&gt;When a person consumes an excessive amount of water and cells in their brain start to swell, the pressure inside their skull increases. This causes the first symptoms of water intoxication, which include:&lt;/p&gt;\n&lt;ul&gt;\n&lt;li&gt;headaches&lt;/li&gt;\n&lt;li&gt;nausea&lt;/li&gt;\n&lt;li&gt;vomiting&lt;/li&gt;\n&lt;/ul&gt;\n&lt;p&gt;Severe cases of water intoxication can produce more serious symptoms, such as:&lt;/p&gt;\n&lt;ul&gt;\n&lt;li&gt;drowsiness&lt;/li&gt;\n&lt;li&gt;muscle weakness or cramping&lt;/li&gt;\n&lt;li&gt;increased blood pressure&lt;/li&gt;\n&lt;li&gt;double vision&lt;/li&gt;\n&lt;li&gt;confusion&lt;/li&gt;\n&lt;li&gt;inability to identify sensory information&lt;/li&gt;\n&lt;li&gt;difficulty breathing&lt;/li&gt;\n&lt;/ul&gt;\n&lt;p&gt;A buildup of fluid in the brain is called cerebral edema. This can affect the brain stem and cause central nervous system dysfunction.&lt;/p&gt;\n&lt;p&gt;In severe cases, water intoxication can cause seizures, brain damage, a coma, and even death.&lt;/p&gt;</t>
  </si>
  <si>
    <t>&lt;h1&gt;ओवरहाइड्रेशन के खतरे&lt;/h1&gt;\n&lt;p&gt;जब कोई व्यक्ति अत्यधिक मात्रा में पानी का सेवन करता है और उसके मस्तिष्क की कोशिकाएं सूजने लगती हैं, तो उसकी खोपड़ी के अंदर दबाव बढ़ जाता है। यह पानी के नशे के पहले लक्षणों का कारण बनता है, जिसमें शामिल हैं:&lt;/p&gt;\n&lt;ul&gt;\n&lt;li&gt;सिर दर्द&lt;/li&gt;\n&lt;li&gt;जी मिचलाना&lt;/li&gt;\n&lt;li&gt;उल्टी करना&lt;/li&gt;\n&lt;/ul&gt;\n&lt;p&gt;पानी के नशे के गंभीर मामले अधिक गंभीर लक्षण पैदा कर सकते हैं, जैसे:&lt;/p&gt;\n&lt;ul&gt;\n&lt;li&gt;तंद्रा&lt;/li&gt;\n&lt;li&gt;मांसपेशियों में कमजोरी या ऐंठन&lt;/li&gt;\n&lt;li&gt;रक्तचाप में वृद्धि&lt;/li&gt;\n&lt;li&gt;दोहरी दृष्टि&lt;/li&gt;\n&lt;li&gt;भ्रम&lt;/li&gt;\n&lt;li&gt;संवेदी जानकारी की पहचान करने में असमर्थता&lt;/li&gt;\n&lt;li&gt;सांस लेने में दिक्क्त&lt;/li&gt;\n&lt;/ul&gt;\n&lt;p&gt;मस्तिष्क में तरल पदार्थ के जमा होने को सेरेब्रल एडिमा कहा जाता है। यह मस्तिष्क तंत्र को प्रभावित कर सकता है और केंद्रीय तंत्रिका तंत्र की शिथिलता का कारण बन सकता है।&lt;/p&gt;\n&lt;p&gt;गंभीर मामलों में, पानी का नशा दौरे, मस्तिष्क क्षति, कोमा और यहां तक कि मृत्यु का कारण बन सकता है।&lt;/p&gt;</t>
  </si>
  <si>
    <t>&lt;h1&gt;Peligros de la sobrehidrataci&amp;oacute;n&lt;/h1&gt;\n&lt;p&gt;Cuando una persona consume una cantidad excesiva de agua y las c&amp;eacute;lulas de su cerebro comienzan a hincharse, la presi&amp;oacute;n dentro de su cr&amp;aacute;neo aumenta. Esto provoca los primeros s&amp;iacute;ntomas de intoxicaci&amp;oacute;n por agua, que incluyen:&lt;/p&gt;\n&lt;ul&gt;\n&lt;li&gt;dolores de cabeza&lt;/li&gt;\n&lt;li&gt;n&amp;aacute;useas&lt;/li&gt;\n&lt;li&gt;v&amp;oacute;mitos&lt;/li&gt;\n&lt;/ul&gt;\n&lt;p&gt;Los casos graves de intoxicaci&amp;oacute;n por agua pueden producir s&amp;iacute;ntomas m&amp;aacute;s graves, como:&lt;/p&gt;\n&lt;ul&gt;\n&lt;li&gt;somnolencia&lt;/li&gt;\n&lt;li&gt;debilidad muscular o calambres&lt;/li&gt;\n&lt;li&gt;aumento de la presi&amp;oacute;n arterial&lt;/li&gt;\n&lt;li&gt;visi&amp;oacute;n doble&lt;/li&gt;\n&lt;li&gt;confusi&amp;oacute;n&lt;/li&gt;\n&lt;li&gt;incapacidad para identificar informaci&amp;oacute;n sensorial&lt;/li&gt;\n&lt;li&gt;respiraci&amp;oacute;n dificultosa&lt;/li&gt;\n&lt;/ul&gt;\n&lt;p&gt;Una acumulaci&amp;oacute;n de l&amp;iacute;quido en el cerebro se llama edema cerebral. Esto puede afectar el tronco del enc&amp;eacute;falo y provocar una disfunci&amp;oacute;n del sistema nervioso central.&lt;/p&gt;\n&lt;p&gt;En casos graves, la intoxicaci&amp;oacute;n por agua puede provocar convulsiones, da&amp;ntilde;o cerebral, coma e incluso la muerte.&lt;/p&gt;</t>
  </si>
  <si>
    <t>&lt;h1&gt;Dangers de la surhydratation&lt;/h1&gt;\n&lt;p&gt;Lorsqu&amp;rsquo;une personne consomme une quantit&amp;eacute; excessive d&amp;rsquo;eau et que les cellules de son cerveau commencent &amp;agrave; gonfler, la pression &amp;agrave; l&amp;rsquo;int&amp;eacute;rieur de son cr&amp;acirc;ne augmente. Cela provoque les premiers sympt&amp;ocirc;mes d&amp;rsquo;intoxication hydrique, parmi lesquels :&lt;/p&gt;\n&lt;ul&gt;\n&lt;li&gt;maux de t&amp;ecirc;te&lt;/li&gt;\n&lt;li&gt;naus&amp;eacute;e&lt;/li&gt;\n&lt;li&gt;vomissement&lt;/li&gt;\n&lt;/ul&gt;\n&lt;p&gt;Les cas graves d&amp;rsquo;intoxication hydrique peuvent produire des sympt&amp;ocirc;mes plus graves, tels que :&lt;/p&gt;\n&lt;ul&gt;\n&lt;li&gt;somnolence&lt;/li&gt;\n&lt;li&gt;faiblesse musculaire ou crampes&lt;/li&gt;\n&lt;li&gt;augmentation de la pression art&amp;eacute;rielle&lt;/li&gt;\n&lt;li&gt;vision double&lt;/li&gt;\n&lt;li&gt;confusion&lt;/li&gt;\n&lt;li&gt;incapacit&amp;eacute; &amp;agrave; identifier les informations sensorielles&lt;/li&gt;\n&lt;li&gt;difficult&amp;eacute; &amp;agrave; respirer&lt;/li&gt;\n&lt;/ul&gt;\n&lt;p&gt;Une accumulation de liquide dans le cerveau est appel&amp;eacute;e &amp;oelig;d&amp;egrave;me c&amp;eacute;r&amp;eacute;bral. Cela peut affecter le tronc c&amp;eacute;r&amp;eacute;bral et provoquer un dysfonctionnement du syst&amp;egrave;me nerveux central.&lt;/p&gt;\n&lt;p&gt;Dans les cas graves, l&amp;rsquo;intoxication hydrique peut provoquer des convulsions, des l&amp;eacute;sions c&amp;eacute;r&amp;eacute;brales, le coma et m&amp;ecirc;me la mort.&lt;/p&gt;</t>
  </si>
  <si>
    <t>&lt;h1 dir=\"rtl\" style=\"text-align: justify;\"&gt;&lt;span style=\"font-size:20pt;\"&gt;مخاطر الجفاف&lt;/span&gt;&lt;/h1&gt;\n&lt;p dir=\"rtl\" style=\"text-align: justify;\"&gt;&lt;span style=\"font-size:11.5pt;\"&gt;عندما يستهلك الشخص كمية زائدة من الماء وتبدأ الخلايا في دماغه بالانتفاخ، يزداد الضغط داخل جمجمته. وهذا يسبب الأعراض الأولى لتسمم الماء، والتي تشمل:&lt;/span&gt;&lt;/p&gt;\n&lt;ul&gt;\n    &lt;li dir=\"rtl\" style=\"list-style-type:disc;font-size:11.5pt;\"&gt;\n        &lt;p dir=\"rtl\" style=\"text-align: justify;\"&gt;&lt;span style=\"font-size:11.5pt;\"&gt;الصداع&lt;/span&gt;&lt;/p&gt;\n    &lt;/li&gt;\n    &lt;li dir=\"rtl\" style=\"list-style-type:disc;font-size:11.5pt;\"&gt;\n        &lt;p dir=\"rtl\" style=\"text-align: justify;\"&gt;&lt;span style=\"font-size:11.5pt;\"&gt;غثيان&lt;/span&gt;&lt;/p&gt;\n    &lt;/li&gt;\n    &lt;li dir=\"rtl\" style=\"list-style-type:disc;font-size:11.5pt;\"&gt;\n        &lt;p dir=\"rtl\" style=\"text-align: justify;\"&gt;&lt;span style=\"font-size:11.5pt;\"&gt;القيء&lt;/span&gt;&lt;/p&gt;\n    &lt;/li&gt;\n&lt;/ul&gt;\n&lt;p dir=\"rtl\" style=\"text-align: justify;\"&gt;&lt;span style=\"font-size:11.5pt;\"&gt;الحالات الشديدة من التسمم المائي يمكن أن تؤدي إلى أعراض أكثر خطورة، مثل:&lt;/span&gt;&lt;/p&gt;\n&lt;ul&gt;\n    &lt;li dir=\"rtl\" style=\"list-style-type:disc;font-size:11.5pt;\"&gt;\n        &lt;p dir=\"rtl\" style=\"text-align: justify;\"&gt;&lt;span style=\"font-size:11.5pt;\"&gt;النعاس&lt;/span&gt;&lt;/p&gt;\n    &lt;/li&gt;\n    &lt;li dir=\"rtl\" style=\"list-style-type:disc;font-size:11.5pt;\"&gt;\n        &lt;p dir=\"rtl\" style=\"text-align: justify;\"&gt;&lt;span style=\"font-size:11.5pt;\"&gt;ضعف العضلات أو التشنج&lt;/span&gt;&lt;/p&gt;\n    &lt;/li&gt;\n    &lt;li dir=\"rtl\" style=\"list-style-type:disc;font-size:11.5pt;\"&gt;\n        &lt;p dir=\"rtl\" style=\"text-align: justify;\"&gt;&lt;span style=\"font-size:11.5pt;\"&gt;زيادة ضغط الدم&lt;/span&gt;&lt;/p&gt;\n    &lt;/li&gt;\n    &lt;li dir=\"rtl\" style=\"list-style-type:disc;font-size:11.5pt;\"&gt;\n        &lt;p dir=\"rtl\" style=\"text-align: justify;\"&gt;&lt;span style=\"font-size:11.5pt;\"&gt;رؤية مزدوجة&lt;/span&gt;&lt;/p&gt;\n    &lt;/li&gt;\n    &lt;li dir=\"rtl\" style=\"list-style-type:disc;font-size:11.5pt;\"&gt;\n        &lt;p dir=\"rtl\" style=\"text-align: justify;\"&gt;&lt;span style=\"font-size:11.5pt;\"&gt;ارتباك&lt;/span&gt;&lt;/p&gt;\n    &lt;/li&gt;\n    &lt;li dir=\"rtl\" style=\"list-style-type:disc;font-size:11.5pt;\"&gt;\n        &lt;p dir=\"rtl\" style=\"text-align: justify;\"&gt;&lt;span style=\"font-size:11.5pt;\"&gt;عدم القدرة على تحديد المعلومات الحسية&lt;/span&gt;&lt;/p&gt;\n    &lt;/li&gt;\n    &lt;li dir=\"rtl\" style=\"list-style-type:disc;font-size:11.5pt;\"&gt;\n        &lt;p dir=\"rtl\" style=\"text-align: justify;\"&gt;&lt;span style=\"font-size:11.5pt;\"&gt;صعوبة في التنفس&lt;/span&gt;&lt;/p&gt;\n    &lt;/li&gt;\n&lt;/ul&gt;\n&lt;p dir=\"rtl\" style=\"text-align: justify;\"&gt;&lt;span style=\"font-size:11.5pt;\"&gt;ويسمى تراكم السوائل في الدماغ بالوذمة الدماغية. وهذا يمكن أن يؤثر على جذع الدماغ ويسبب خللاً في الجهاز العصبي المركزي.&lt;/span&gt;&lt;/p&gt;\n&lt;p dir=\"rtl\" style=\"text-align: justify;\"&gt;&lt;span style=\"font-size:11.5pt;\"&gt;في الحالات الشديدة، يمكن أن يسبب التسمم بالمياه نوبات، وتلف في الدماغ، وغيبوبة، وحتى الموت.&lt;/span&gt;&lt;/p&gt;</t>
  </si>
  <si>
    <t>&lt;h1&gt;Опасности чрезмерной гидратации&lt;/h1&gt;\n&lt;p&gt;Когда человек потребляет чрезмерное количество воды и клетки его мозга начинают опухать, давление внутри черепа увеличивается. Это вызывает первые симптомы водной интоксикации, к которым относятся:&lt;/p&gt;\n&lt;ul&gt;\n&lt;li&gt;головные боли&lt;/li&gt;\n&lt;li&gt;тошнота&lt;/li&gt;\n&lt;li&gt;рвота&lt;/li&gt;\n&lt;/ul&gt;\n&lt;p&gt;Тяжелые случаи водной интоксикации могут вызывать более серьезные симптомы, такие как:&lt;/p&gt;\n&lt;ul&gt;\n&lt;li&gt;сонливость&lt;/li&gt;\n&lt;li&gt;мышечная слабость или судороги&lt;/li&gt;\n&lt;li&gt;повышенное кровяное давление&lt;/li&gt;\n&lt;li&gt;двойное зрение&lt;/li&gt;\n&lt;li&gt;путаница&lt;/li&gt;\n&lt;li&gt;неспособность идентифицировать сенсорную информацию&lt;/li&gt;\n&lt;li&gt;затрудненное дыхание&lt;/li&gt;\n&lt;/ul&gt;\n&lt;p&gt;Накопление жидкости в головном мозге называется отеком мозга. Это может повлиять на ствол мозга и вызвать дисфункцию центральной нервной системы.&lt;/p&gt;\n&lt;p&gt;В тяжелых случаях водная интоксикация может вызвать судороги, повреждение головного мозга, кому и даже смерть.&lt;/p&gt;</t>
  </si>
  <si>
    <t>&lt;h1&gt;Perigos da hiperidrata&amp;ccedil;&amp;atilde;o&lt;/h1&gt;\n&lt;p&gt;Quando uma pessoa consome uma quantidade excessiva de &amp;aacute;gua e as c&amp;eacute;lulas do c&amp;eacute;rebro come&amp;ccedil;am a inchar, a press&amp;atilde;o dentro do cr&amp;acirc;nio aumenta. Isso causa os primeiros sintomas de intoxica&amp;ccedil;&amp;atilde;o por &amp;aacute;gua, que incluem:&lt;/p&gt;\n&lt;ul&gt;\n&lt;li&gt;dores de cabe&amp;ccedil;a&lt;/li&gt;\n&lt;li&gt;n&amp;aacute;usea&lt;/li&gt;\n&lt;li&gt;v&amp;ocirc;mito&lt;/li&gt;\n&lt;/ul&gt;\n&lt;p&gt;Casos graves de intoxica&amp;ccedil;&amp;atilde;o por &amp;aacute;gua podem produzir sintomas mais graves, como:&lt;/p&gt;\n&lt;ul&gt;\n&lt;li&gt;sonol&amp;ecirc;ncia&lt;/li&gt;\n&lt;li&gt;fraqueza muscular ou c&amp;atilde;ibras&lt;/li&gt;\n&lt;li&gt;aumento da press&amp;atilde;o arterial&lt;/li&gt;\n&lt;li&gt;vis&amp;atilde;o dupla&lt;/li&gt;\n&lt;li&gt;confus&amp;atilde;o&lt;/li&gt;\n&lt;li&gt;incapacidade de identificar informa&amp;ccedil;&amp;otilde;es sensoriais&lt;/li&gt;\n&lt;li&gt;dificuldade ao respirar&lt;/li&gt;\n&lt;/ul&gt;\n&lt;p&gt;Um ac&amp;uacute;mulo de l&amp;iacute;quido no c&amp;eacute;rebro &amp;eacute; chamado de edema cerebral. Isso pode afetar o tronco cerebral e causar disfun&amp;ccedil;&amp;atilde;o do sistema nervoso central.&lt;/p&gt;\n&lt;p&gt;Em casos graves, a intoxica&amp;ccedil;&amp;atilde;o por &amp;aacute;gua pode causar convuls&amp;otilde;es, danos cerebrais, coma e at&amp;eacute; morte.&lt;/p&gt;</t>
  </si>
  <si>
    <t>&lt;p&gt;ওভারহাইড্রেশনের বিপদ&lt;/p&gt;\n&lt;p&gt;যখন একজন ব্যক্তি অতিরিক্ত পরিমাণে পানি পান করে এবং তাদের মস্তিষ্কের কোষগুলি ফুলে উঠতে শুরু করে, তখন তাদের মাথার খুলির ভিতরে চাপ বেড়ে যায়। এটি জলের নেশার প্রথম লক্ষণগুলির কারণ হয়, যার মধ্যে রয়েছে:&lt;/p&gt;\n&lt;ul&gt;\n&lt;li&gt;মাথাব্যথা&lt;/li&gt;\n&lt;li&gt;বমি বমি ভাব&lt;/li&gt;\n&lt;li&gt;বমি&lt;/li&gt;\n&lt;/ul&gt;\n&lt;p&gt;জলের নেশার গুরুতর ক্ষেত্রে আরও গুরুতর লক্ষণ দেখা দিতে পারে, যেমন:&lt;/p&gt;\n&lt;ul&gt;\n&lt;li&gt;তন্দ্রা&lt;/li&gt;\n&lt;li&gt;পেশী দুর্বলতা বা ক্র্যাম্পিং&lt;/li&gt;\n&lt;li&gt;রক্তচাপ বৃদ্ধি&lt;/li&gt;\n&lt;li&gt;ডবল দৃষ্টি&lt;/li&gt;\n&lt;li&gt;বিভ্রান্তি&lt;/li&gt;\n&lt;li&gt;সংবেদনশীল তথ্য সনাক্ত করতে অক্ষমতা&lt;/li&gt;\n&lt;li&gt;শ্বাস নিতে অসুবিধা&lt;/li&gt;\n&lt;/ul&gt;\n&lt;p&gt;মস্তিষ্কে তরল জমা হওয়াকে সেরিব্রাল এডিমা বলে। এটি মস্তিষ্কের স্টেমকে প্রভাবিত করতে পারে এবং কেন্দ্রীয় স্নায়ুতন্ত্রের কর্মহীনতার কারণ হতে পারে।&lt;/p&gt;\n&lt;p&gt;গুরুতর ক্ষেত্রে, জলের নেশা খিঁচুনি, মস্তিষ্কের ক্ষতি, কোমা এবং এমনকি মৃত্যুর কারণ হতে পারে।&lt;/p&gt;</t>
  </si>
  <si>
    <t>&lt;h1 dir=\"rtl\" style=\"text-align: justify;\"&gt;&lt;span style=\"font-size:20pt;\"&gt;اوور ہائیڈریشن کے خطرات&lt;/span&gt;&lt;/h1&gt;\n&lt;p dir=\"rtl\" style=\"text-align: justify;\"&gt;&lt;span style=\"font-size:11.5pt;\"&gt;جب کوئی شخص زیادہ مقدار میں پانی استعمال کرتا ہے اور اس کے دماغ کے خلیے پھولنے لگتے ہیں تو اس کی کھوپڑی کے اندر دباؤ بڑھ جاتا ہے۔ یہ پانی کے نشے کی پہلی علامات کا سبب بنتا ہے، جن میں شامل ہیں:&lt;/span&gt;&lt;/p&gt;\n&lt;ul&gt;\n    &lt;li dir=\"rtl\" style=\"list-style-type:disc;font-size:11.5pt;\"&gt;\n        &lt;p dir=\"rtl\" style=\"text-align: justify;\"&gt;&lt;span style=\"font-size:11.5pt;\"&gt;سر درد&lt;/span&gt;&lt;/p&gt;\n    &lt;/li&gt;\n    &lt;li dir=\"rtl\" style=\"list-style-type:disc;font-size:11.5pt;\"&gt;\n        &lt;p dir=\"rtl\" style=\"text-align: justify;\"&gt;&lt;span style=\"font-size:11.5pt;\"&gt;متلی&lt;/span&gt;&lt;/p&gt;\n    &lt;/li&gt;\n    &lt;li dir=\"rtl\" style=\"list-style-type:disc;font-size:11.5pt;\"&gt;\n        &lt;p dir=\"rtl\" style=\"text-align: justify;\"&gt;&lt;span style=\"font-size:11.5pt;\"&gt;قے&lt;/span&gt;&lt;/p&gt;\n    &lt;/li&gt;\n&lt;/ul&gt;\n&lt;p dir=\"rtl\" style=\"text-align: justify;\"&gt;&lt;span style=\"font-size:11.5pt;\"&gt;پانی کے نشے کی شدید صورتیں زیادہ سنگین علامات پیدا کر سکتی ہیں، جیسے:&lt;/span&gt;&lt;/p&gt;\n&lt;ul&gt;\n    &lt;li dir=\"rtl\" style=\"list-style-type:disc;font-size:11.5pt;\"&gt;\n        &lt;p dir=\"rtl\" style=\"text-align: justify;\"&gt;&lt;span style=\"font-size:11.5pt;\"&gt;غنودگی&lt;/span&gt;&lt;/p&gt;\n    &lt;/li&gt;\n    &lt;li dir=\"rtl\" style=\"list-style-type:disc;font-size:11.5pt;\"&gt;\n        &lt;p dir=\"rtl\" style=\"text-align: justify;\"&gt;&lt;span style=\"font-size:11.5pt;\"&gt;پٹھوں کی کمزوری یا درد&lt;/span&gt;&lt;/p&gt;\n    &lt;/li&gt;\n    &lt;li dir=\"rtl\" style=\"list-style-type:disc;font-size:11.5pt;\"&gt;\n        &lt;p dir=\"rtl\" style=\"text-align: justify;\"&gt;&lt;span style=\"font-size:11.5pt;\"&gt;بلڈ پریشر میں اضافہ&lt;/span&gt;&lt;/p&gt;\n    &lt;/li&gt;\n    &lt;li dir=\"rtl\" style=\"list-style-type:disc;font-size:11.5pt;\"&gt;\n        &lt;p dir=\"rtl\" style=\"text-align: justify;\"&gt;&lt;span style=\"font-size:11.5pt;\"&gt;دوہری بصارت&lt;/span&gt;&lt;/p&gt;\n    &lt;/li&gt;\n    &lt;li dir=\"rtl\" style=\"list-style-type:disc;font-size:11.5pt;\"&gt;\n        &lt;p dir=\"rtl\" style=\"text-align: justify;\"&gt;&lt;span style=\"font-size:11.5pt;\"&gt;الجھاؤ&lt;/span&gt;&lt;/p&gt;\n    &lt;/li&gt;\n    &lt;li dir=\"rtl\" style=\"list-style-type:disc;font-size:11.5pt;\"&gt;\n        &lt;p dir=\"rtl\" style=\"text-align: justify;\"&gt;&lt;span style=\"font-size:11.5pt;\"&gt;حسی معلومات کی شناخت کرنے میں ناکامی۔&lt;/span&gt;&lt;/p&gt;\n    &lt;/li&gt;\n    &lt;li dir=\"rtl\" style=\"list-style-type:disc;font-size:11.5pt;\"&gt;\n        &lt;p dir=\"rtl\" style=\"text-align: justify;\"&gt;&lt;span style=\"font-size:11.5pt;\"&gt;سانس لینے میں دشواری&lt;/span&gt;&lt;/p&gt;\n    &lt;/li&gt;\n&lt;/ul&gt;\n&lt;p dir=\"rtl\" style=\"text-align: justify;\"&gt;&lt;span style=\"font-size:11.5pt;\"&gt;دماغ میں سیال کے جمع ہونے کو دماغی ورم کہا جاتا ہے۔ یہ دماغی خلیہ کو متاثر کر سکتا ہے اور مرکزی اعصابی نظام کی خرابی کا سبب بن سکتا ہے۔&lt;/span&gt;&lt;/p&gt;\n&lt;p dir=\"rtl\" style=\"text-align: justify;\"&gt;&lt;span style=\"font-size:11.5pt;\"&gt;شدید حالتوں میں، پانی کا نشہ دورے، دماغی نقصان، کوما، اور یہاں تک کہ موت کا سبب بن سکتا ہے۔&lt;/span&gt;&lt;/p&gt;</t>
  </si>
  <si>
    <t>&lt;h1&gt;Gefahren einer &amp;Uuml;berhydrierung&lt;/h1&gt;\n&lt;p&gt;Wenn eine Person &amp;uuml;berm&amp;auml;&amp;szlig;ig viel Wasser zu sich nimmt und die Zellen in ihrem Gehirn anschwellen, erh&amp;ouml;ht sich der Druck im Sch&amp;auml;delinneren. Dies verursacht die ersten Symptome einer Wasservergiftung, darunter:&lt;/p&gt;\n&lt;ul&gt;\n&lt;li&gt;Kopfschmerzen&lt;/li&gt;\n&lt;li&gt;Brechreiz&lt;/li&gt;\n&lt;li&gt;Erbrechen&lt;/li&gt;\n&lt;/ul&gt;\n&lt;p&gt;Schwere F&amp;auml;lle einer Wasservergiftung k&amp;ouml;nnen schwerwiegendere Symptome hervorrufen, wie zum Beispiel:&lt;/p&gt;\n&lt;ul&gt;\n&lt;li&gt;Schl&amp;auml;frigkeit&lt;/li&gt;\n&lt;li&gt;Muskelschw&amp;auml;che oder Kr&amp;auml;mpfe&lt;/li&gt;\n&lt;li&gt;erh&amp;ouml;hter Blutdruck&lt;/li&gt;\n&lt;li&gt;Doppeltsehen&lt;/li&gt;\n&lt;li&gt;Verwirrung&lt;/li&gt;\n&lt;li&gt;Unf&amp;auml;higkeit, sensorische Informationen zu identifizieren&lt;/li&gt;\n&lt;li&gt;Schwierigkeiten beim Atmen&lt;/li&gt;\n&lt;/ul&gt;\n&lt;p&gt;Eine Ansammlung von Fl&amp;uuml;ssigkeit im Gehirn wird als Hirn&amp;ouml;dem bezeichnet. Dies kann den Hirnstamm beeintr&amp;auml;chtigen und zu Funktionsst&amp;ouml;rungen des zentralen Nervensystems f&amp;uuml;hren.&lt;/p&gt;\n&lt;p&gt;In schweren F&amp;auml;llen kann eine Wasservergiftung zu Krampfanf&amp;auml;llen, Hirnsch&amp;auml;den, Koma und sogar zum Tod f&amp;uuml;hren.&lt;/p&gt;</t>
  </si>
  <si>
    <t>&lt;h1&gt;過剰な水分補給の危険性&lt;/h1&gt;\n&lt;p&gt;人が過剰な量の水を摂取し、脳の細胞が膨張し始めると、頭蓋骨内の圧力が上昇します。 これにより、次のような水中毒の最初の症状が引き起こされます。&lt;/p&gt;\n&lt;ul&gt;\n&lt;li&gt;頭痛&lt;/li&gt;\n&lt;li&gt;吐き気&lt;/li&gt;\n&lt;li&gt;嘔吐&lt;/li&gt;\n&lt;/ul&gt;\n&lt;p&gt;重度の水中毒の場合は、次のようなさらに深刻な症状が発生する可能性があります。&lt;/p&gt;\n&lt;ul&gt;\n&lt;li&gt;眠気&lt;/li&gt;\n&lt;li&gt;筋力低下またはけいれん&lt;/li&gt;\n&lt;li&gt;血圧の上昇&lt;/li&gt;\n&lt;li&gt;複視&lt;/li&gt;\n&lt;li&gt;混乱&lt;/li&gt;\n&lt;li&gt;感覚情報を識別できない&lt;/li&gt;\n&lt;li&gt;呼吸困難&lt;/li&gt;\n&lt;/ul&gt;\n&lt;p&gt;脳内に体液が溜まることを脳浮腫といいます。 これは脳幹に影響を与え、中枢神経系の機能不全を引き起こす可能性があります。&lt;/p&gt;\n&lt;p&gt;重度の場合、水中毒は発作、脳損傷、昏睡状態を引き起こし、さらには死に至ることもあります。&lt;/p&gt;</t>
  </si>
  <si>
    <t>&lt;h1&gt;ओव्हरहायड्रेशनचे धोके&lt;/h1&gt;\n&lt;p&gt;जेव्हा एखादी व्यक्ती जास्त प्रमाणात पाणी घेते आणि त्यांच्या मेंदूतील पेशी फुगायला लागतात तेव्हा त्यांच्या कवटीच्या आत दाब वाढतो. यामुळे पाण्याच्या नशेची पहिली लक्षणे उद्भवतात, ज्यात हे समाविष्ट आहे:&lt;/p&gt;\n&lt;ul&gt;\n&lt;li&gt;डोकेदुखी&lt;/li&gt;\n&lt;li&gt;मळमळ&lt;/li&gt;\n&lt;li&gt;उलट्या&lt;/li&gt;\n&lt;/ul&gt;\n&lt;p&gt;पाण्याच्या नशेच्या गंभीर प्रकरणांमध्ये अधिक गंभीर लक्षणे उद्भवू शकतात, जसे की:&lt;/p&gt;\n&lt;ul&gt;\n&lt;li&gt;तंद्री&lt;/li&gt;\n&lt;li&gt;स्नायू कमकुवत होणे किंवा पेटके येणे&lt;/li&gt;\n&lt;li&gt;वाढलेला रक्तदाब&lt;/li&gt;\n&lt;li&gt;दुहेरी दृष्टी&lt;/li&gt;\n&lt;li&gt;गोंधळ&lt;/li&gt;\n&lt;li&gt;संवेदी माहिती ओळखण्यास असमर्थता&lt;/li&gt;\n&lt;li&gt;श्वास घेण्यात अडचण&lt;/li&gt;\n&lt;/ul&gt;\n&lt;p&gt;मेंदूमध्ये द्रव जमा होण्याला सेरेब्रल एडीमा म्हणतात. हे मेंदूच्या स्टेमवर परिणाम करू शकते आणि मध्यवर्ती मज्जासंस्थेचे बिघडलेले कार्य होऊ शकते.&lt;/p&gt;\n&lt;p&gt;गंभीर प्रकरणांमध्ये, पाण्याच्या नशेमुळे दौरे, मेंदूचे नुकसान, कोमा आणि मृत्यू देखील होऊ शकतो.&lt;/p&gt;</t>
  </si>
  <si>
    <t>&lt;h1&gt;ఓవర్&amp;zwnj;హైడ్రేషన్ ప్రమాదాలు&lt;/h1&gt;\n&lt;p&gt;ఒక వ్యక్తి అధిక మొత్తంలో నీటిని తీసుకుంటే మరియు వారి మెదడులోని కణాలు ఉబ్బడం ప్రారంభించినప్పుడు, వారి పుర్రె లోపల ఒత్తిడి పెరుగుతుంది. ఇది నీటి మత్తు యొక్క మొదటి లక్షణాలను కలిగిస్తుంది, వీటిలో ఇవి ఉన్నాయి:&lt;/p&gt;\n&lt;ul&gt;\n&lt;li&gt;తలనొప్పులు&lt;/li&gt;\n&lt;li&gt;వికారం&lt;/li&gt;\n&lt;li&gt;వాంతులు అవుతున్నాయి&lt;/li&gt;\n&lt;/ul&gt;\n&lt;p&gt;నీటి మత్తు యొక్క తీవ్రమైన కేసులు మరింత తీవ్రమైన లక్షణాలను కలిగిస్తాయి, అవి:&lt;/p&gt;\n&lt;ul&gt;\n&lt;li&gt;మగత&lt;/li&gt;\n&lt;li&gt;కండరాల బలహీనత లేదా తిమ్మిరి&lt;/li&gt;\n&lt;li&gt;పెరిగిన రక్తపోటు&lt;/li&gt;\n&lt;li&gt;డబుల్ దృష్టి&lt;/li&gt;\n&lt;li&gt;గందరగోళం&lt;/li&gt;\n&lt;li&gt;ఇంద్రియ సమాచారాన్ని గుర్తించలేకపోవడం&lt;/li&gt;\n&lt;li&gt;శ్వాస తీసుకోవడంలో ఇబ్బంది&lt;/li&gt;\n&lt;/ul&gt;\n&lt;p&gt;మెదడులో ద్రవం పేరుకుపోవడాన్ని సెరిబ్రల్ ఎడెమా అంటారు. ఇది మెదడు కాండంపై ప్రభావం చూపుతుంది మరియు కేంద్ర నాడీ వ్యవస్థ పనిచేయకపోవడానికి కారణమవుతుంది.&lt;/p&gt;\n&lt;p&gt;తీవ్రమైన సందర్భాల్లో, నీటి మత్తు మూర్ఛలు, మెదడు దెబ్బతినడం, కోమా మరియు మరణానికి కూడా కారణమవుతుంది.&lt;/p&gt;</t>
  </si>
  <si>
    <t>&lt;h1&gt;Aşırı Sulamanın Tehlikeleri&lt;/h1&gt;\n&lt;p&gt;Kişi aşırı su t&amp;uuml;kettiğinde beyindeki h&amp;uuml;creler şişmeye başladığında kafatası i&amp;ccedil;indeki basın&amp;ccedil; artar. Bu, aşağıdakileri i&amp;ccedil;eren su zehirlenmesinin ilk semptomlarına neden olur:&lt;/p&gt;\n&lt;ul&gt;\n&lt;li&gt;baş ağrısı&lt;/li&gt;\n&lt;li&gt;mide bulantısı&lt;/li&gt;\n&lt;li&gt;kusma&lt;/li&gt;\n&lt;/ul&gt;\n&lt;p&gt;Şiddetli su zehirlenmesi vakaları daha ciddi semptomlara neden olabilir:&lt;/p&gt;\n&lt;ul&gt;\n&lt;li&gt;uyuşukluk&lt;/li&gt;\n&lt;li&gt;kas zayıflığı veya kramp&lt;/li&gt;\n&lt;li&gt;artan kan basıncı&lt;/li&gt;\n&lt;li&gt;&amp;ccedil;ift g&amp;ouml;rme&lt;/li&gt;\n&lt;li&gt;bilin&amp;ccedil; bulanıklığı, konf&amp;uuml;zyon&lt;/li&gt;\n&lt;li&gt;duyusal bilgiyi tanımlayamama&lt;/li&gt;\n&lt;li&gt;nefes almada zorluk&lt;/li&gt;\n&lt;/ul&gt;\n&lt;p&gt;Beyinde sıvı birikmesine beyin &amp;ouml;demi denir. Bu, beyin sapını etkileyebilir ve merkezi sinir sistemi fonksiyon bozukluğuna neden olabilir.&lt;/p&gt;\n&lt;p&gt;Ağır vakalarda su zehirlenmesi n&amp;ouml;betlere, beyin hasarına, komaya ve hatta &amp;ouml;l&amp;uuml;me neden olabilir.&lt;/p&gt;</t>
  </si>
  <si>
    <t>&lt;h1&gt;அதிகப்படியான நீரேற்றத்தின் ஆபத்துகள்&lt;/h1&gt;\n&lt;p&gt;ஒரு நபர் அதிகப்படியான தண்ணீரை உட்கொண்டால், அவரது மூளையில் உள்ள செல்கள் வீங்கத் தொடங்கும் போது, அவரது மண்டை ஓட்டின் அழுத்தம் அதிகரிக்கிறது. இது தண்ணீர் போதையின் முதல் அறிகுறிகளை ஏற்படுத்துகிறது, இதில் பின்வருவன அடங்கும்:&lt;/p&gt;\n&lt;ul&gt;\n&lt;li&gt;தலைவலி&lt;/li&gt;\n&lt;li&gt;குமட்டல்&lt;/li&gt;\n&lt;li&gt;வாந்தி&lt;/li&gt;\n&lt;/ul&gt;\n&lt;p&gt;தண்ணீர் போதையின் கடுமையான நிகழ்வுகள் மிகவும் தீவிரமான அறிகுறிகளை உருவாக்கலாம்:&lt;/p&gt;\n&lt;ul&gt;\n&lt;li&gt;தூக்கம்&lt;/li&gt;\n&lt;li&gt;தசை பலவீனம் அல்லது தசைப்பிடிப்பு&lt;/li&gt;\n&lt;li&gt;அதிகரித்த இரத்த அழுத்தம்&lt;/li&gt;\n&lt;li&gt;இரட்டை பார்வை&lt;/li&gt;\n&lt;li&gt;குழப்பம்&lt;/li&gt;\n&lt;li&gt;உணர்ச்சி தகவல்களை அடையாளம் காண இயலாமை&lt;/li&gt;\n&lt;li&gt;சுவாசிப்பதில் சிரமம்&lt;/li&gt;\n&lt;/ul&gt;\n&lt;p&gt;மூளையில் திரவம் குவிவது பெருமூளை எடிமா என்று அழைக்கப்படுகிறது. இது மூளைத் தண்டைப் பாதித்து மத்திய நரம்பு மண்டலச் செயலிழப்பை ஏற்படுத்தும்.&lt;/p&gt;\n&lt;p&gt;கடுமையான சந்தர்ப்பங்களில், தண்ணீர் போதை வலிப்பு, மூளை பாதிப்பு, கோமா மற்றும் மரணம் கூட ஏற்படலாம்.&lt;/p&gt;</t>
  </si>
  <si>
    <t>&lt;h1&gt;과잉수분공급의 위험&lt;/h1&gt;\n&lt;p&gt;사람이 과도한 양의 물을 섭취하고 뇌의 세포가 부풀어 오르기 시작하면 두개골 내부의 압력이 증가합니다. 이로 인해 다음과 같은 물 중독의 첫 증상이 나타납니다.&lt;/p&gt;\n&lt;ul&gt;\n&lt;li&gt;두통&lt;/li&gt;\n&lt;li&gt;메스꺼움&lt;/li&gt;\n&lt;li&gt;구토&lt;/li&gt;\n&lt;/ul&gt;\n&lt;p&gt;심각한 물 중독 사례는 다음과 같은 더 심각한 증상을 유발할 수 있습니다.&lt;/p&gt;\n&lt;ul&gt;\n&lt;li&gt;졸음&lt;/li&gt;\n&lt;li&gt;근육 약화 또는 경련&lt;/li&gt;\n&lt;li&gt;혈압 증가&lt;/li&gt;\n&lt;li&gt;복시&lt;/li&gt;\n&lt;li&gt;착란&lt;/li&gt;\n&lt;li&gt;감각 정보를 식별할 수 없음&lt;/li&gt;\n&lt;li&gt;호흡 곤란&lt;/li&gt;\n&lt;/ul&gt;\n&lt;p&gt;뇌에 체액이 축적되는 것을 뇌부종이라고 합니다. 이는 뇌간에 영향을 미치고 중추신경계 기능 장애를 일으킬 수 있습니다.&lt;/p&gt;\n&lt;p&gt;심각한 경우 물 중독으로 인해 발작, 뇌 손상, 혼수상태, 심지어 사망까지 초래할 수 있습니다.&lt;/p&gt;</t>
  </si>
  <si>
    <t>&lt;h1&gt;Nguy hiểm của t&amp;igrave;nh trạng thừa nước&lt;/h1&gt;\n&lt;p&gt;Khi một người ti&amp;ecirc;u thụ qu&amp;aacute; nhiều nước v&amp;agrave; c&amp;aacute;c tế b&amp;agrave;o trong n&amp;atilde;o bắt đầu sưng l&amp;ecirc;n, &amp;aacute;p lực b&amp;ecirc;n trong hộp sọ của họ sẽ tăng l&amp;ecirc;n. Điều n&amp;agrave;y g&amp;acirc;y ra c&amp;aacute;c triệu chứng đầu ti&amp;ecirc;n của ngộ độc nước, bao gồm:&lt;/p&gt;\n&lt;ul&gt;\n&lt;li&gt;đau đầu&lt;/li&gt;\n&lt;li&gt;buồn n&amp;ocirc;n&lt;/li&gt;\n&lt;li&gt;n&amp;ocirc;n mửa&lt;/li&gt;\n&lt;/ul&gt;\n&lt;p&gt;C&amp;aacute;c trường hợp nhiễm độc nước nặng c&amp;oacute; thể g&amp;acirc;y ra c&amp;aacute;c triệu chứng nghi&amp;ecirc;m trọng hơn, chẳng hạn như:&lt;/p&gt;\n&lt;ul&gt;\n&lt;li&gt;buồn ngủ&lt;/li&gt;\n&lt;li&gt;yếu cơ hoặc chuột r&amp;uacute;t&lt;/li&gt;\n&lt;li&gt;tăng huyết &amp;aacute;p&lt;/li&gt;\n&lt;li&gt;tầm nh&amp;igrave;n đ&amp;ocirc;i&lt;/li&gt;\n&lt;li&gt;l&amp;uacute; lẫn&lt;/li&gt;\n&lt;li&gt;kh&amp;ocirc;ng c&amp;oacute; khả năng x&amp;aacute;c định th&amp;ocirc;ng tin cảm gi&amp;aacute;c&lt;/li&gt;\n&lt;li&gt;kh&amp;oacute; thở&lt;/li&gt;\n&lt;/ul&gt;\n&lt;p&gt;Sự t&amp;iacute;ch tụ chất lỏng trong n&amp;atilde;o được gọi l&amp;agrave; ph&amp;ugrave; n&amp;atilde;o. Điều n&amp;agrave;y c&amp;oacute; thể ảnh hưởng đến th&amp;acirc;n n&amp;atilde;o v&amp;agrave; g&amp;acirc;y rối loạn chức năng hệ thần kinh trung ương.&lt;/p&gt;\n&lt;p&gt;Trong trường hợp nghi&amp;ecirc;m trọng, ngộ độc nước c&amp;oacute; thể g&amp;acirc;y co giật, tổn thương n&amp;atilde;o, h&amp;ocirc;n m&amp;ecirc; v&amp;agrave; thậm ch&amp;iacute; tử vong.&lt;/p&gt;</t>
  </si>
  <si>
    <t>&lt;h1&gt;Pericoli di iperidratazione&lt;/h1&gt;\n&lt;p&gt;Quando una persona consuma una quantit&amp;agrave; eccessiva di acqua e le cellule del cervello iniziano a gonfiarsi, la pressione all&amp;rsquo;interno del cranio aumenta. Ci&amp;ograve; provoca i primi sintomi di intossicazione da acqua, che includono:&lt;/p&gt;\n&lt;ul&gt;\n&lt;li&gt;mal di testa&lt;/li&gt;\n&lt;li&gt;nausea&lt;/li&gt;\n&lt;li&gt;vomito&lt;/li&gt;\n&lt;/ul&gt;\n&lt;p&gt;Casi gravi di intossicazione da acqua possono produrre sintomi pi&amp;ugrave; gravi, come:&lt;/p&gt;\n&lt;ul&gt;\n&lt;li&gt;sonnolenza&lt;/li&gt;\n&lt;li&gt;debolezza muscolare o crampi&lt;/li&gt;\n&lt;li&gt;aumento della pressione sanguigna&lt;/li&gt;\n&lt;li&gt;visione doppia&lt;/li&gt;\n&lt;li&gt;confusione&lt;/li&gt;\n&lt;li&gt;incapacit&amp;agrave; di identificare le informazioni sensoriali&lt;/li&gt;\n&lt;li&gt;respirazione difficoltosa&lt;/li&gt;\n&lt;/ul&gt;\n&lt;p&gt;Un accumulo di liquido nel cervello &amp;egrave; chiamato edema cerebrale. Ci&amp;ograve; pu&amp;ograve; influenzare il tronco encefalico e causare disfunzioni del sistema nervoso centrale.&lt;/p&gt;\n&lt;p&gt;Nei casi pi&amp;ugrave; gravi, l&amp;rsquo;intossicazione da acqua pu&amp;ograve; causare convulsioni, danni cerebrali, coma e persino la morte.&lt;/p&gt;</t>
  </si>
  <si>
    <t>&lt;h1&gt;อันตรายจากภาวะขาดน้ำ&lt;/h1&gt;\n&lt;p&gt;เมื่อบุคคลหนึ่งใช้น้ำในปริมาณมากเกินไปและเซลล์ในสมองเริ่มบวม แรงกดดันภายในกะโหลกศีรษะจะเพิ่มขึ้น สิ่งนี้ทำให้เกิดอาการแรกของการเป็นพิษจากน้ำซึ่งรวมถึง:&lt;/p&gt;\n&lt;ul&gt;\n&lt;li&gt;ปวดหัว&lt;/li&gt;\n&lt;li&gt;คลื่นไส้&lt;/li&gt;\n&lt;li&gt;อาเจียน&lt;/li&gt;\n&lt;/ul&gt;\n&lt;p&gt;กรณีพิษจากน้ำที่รุนแรงอาจทำให้เกิดอาการรุนแรงมากขึ้น เช่น:&lt;/p&gt;\n&lt;ul&gt;\n&lt;li&gt;อาการง่วงนอน&lt;/li&gt;\n&lt;li&gt;กล้ามเนื้ออ่อนแรงหรือเป็นตะคริว&lt;/li&gt;\n&lt;li&gt;ความดันโลหิตเพิ่มขึ้น&lt;/li&gt;\n&lt;li&gt;การมองเห็นสองครั้ง&lt;/li&gt;\n&lt;li&gt;ความสับสน&lt;/li&gt;\n&lt;li&gt;ไม่สามารถระบุข้อมูลทางประสาทสัมผัสได้&lt;/li&gt;\n&lt;li&gt;หายใจลำบาก&lt;/li&gt;\n&lt;/ul&gt;\n&lt;p&gt;การสะสมของของเหลวในสมองเรียกว่าภาวะสมองบวม สิ่งนี้อาจส่งผลต่อก้านสมองและทำให้ระบบประสาทส่วนกลางทำงานผิดปกติ&lt;/p&gt;\n&lt;p&gt;ในกรณีที่รุนแรง พิษจากน้ำอาจทำให้เกิดอาการชัก สมองถูกทำลาย โคม่า และอาจถึงแก่ชีวิตได้&lt;/p&gt;</t>
  </si>
  <si>
    <t>WHY_SHOULD_GIVE_BABY_WATER</t>
  </si>
  <si>
    <t>&lt;h1&gt;Why You Shouldn&amp;rsquo;t Give Babies Water?&lt;/h1&gt;\n&lt;p&gt;Giving babies water can throw off the delicate sodium balance in their bodies, which can be very dangerous. When you give a baby water, it can dilute the sodium in their bloodstream. That can cause a condition called hyponatremia, or what some people may call &amp;ldquo;water intoxication&amp;rdquo;.&lt;/p&gt;\n&lt;p&gt;Among other things, your kidneys help remove excess fluid by filtering it into your bladder (allowing you to pee it out). That essentially keeps your system from flooding with water.&lt;/p&gt;\n&lt;p&gt;Adult kidneys are about the size of a large avocado, so healthy, grownup kidneys can typically keep up with removing any extra fluids we take in.&lt;/p&gt;\n&lt;p&gt;Newborn kidneys, on the other hand, are about the size of a grape. So, it&amp;rsquo;s easier for your baby&amp;rsquo;s kidneys to get overwhelmed. And it doesn&amp;rsquo;t take much for your baby&amp;rsquo;s body to get more water than it can handle.&amp;nbsp;&lt;/p&gt;\n&lt;p&gt;When a baby&amp;rsquo;s (or adult&amp;rsquo;s) body is overloaded with water, it can begin to dilute their blood. That&amp;rsquo;s when things get dangerous. Because waterlogged blood lowers the sodium content in your body.&lt;/p&gt;\n&lt;p&gt;When your baby&amp;rsquo;s sodium content goes too low because of taking in too much water, it can lead to serious symptoms, like seizures and even coma and permanent brain damage.&amp;nbsp;&lt;/p&gt;</t>
  </si>
  <si>
    <t>&lt;h1&gt;आपको बच्चों को पानी क्यों नहीं देना चाहिए?&lt;/h1&gt;\n&lt;p&gt;बच्चों को पानी पिलाने से उनके शरीर में सोडियम का नाजुक संतुलन बिगड़ सकता है, जो बहुत खतरनाक हो सकता है। जब आप बच्चे को पानी देते हैं, तो यह उनके रक्तप्रवाह में सोडियम को पतला कर सकता है। यह हाइपोनेट्रेमिया नामक स्थिति का कारण बन सकता है, या जिसे कुछ लोग \"पानी का नशा\" कह सकते हैं।&lt;/p&gt;\n&lt;p&gt;अन्य बातों के अलावा, आपकी किडनी आपके मूत्राशय में फ़िल्टर करके अतिरिक्त तरल पदार्थ को निकालने में मदद करती है (आपको इसे पेशाब करने की अनुमति देती है)। यह अनिवार्य रूप से आपके सिस्टम को पानी से भरने से बचाता है।&lt;/p&gt;\n&lt;p&gt;वयस्क गुर्दे एक बड़े एवोकैडो के आकार के होते हैं, इसलिए स्वस्थ, वयस्क गुर्दे आम तौर पर हमारे द्वारा ग्रहण किए गए किसी भी अतिरिक्त तरल पदार्थ को निकाल सकते हैं।&lt;/p&gt;\n&lt;p&gt;दूसरी ओर, नवजात शिशु की किडनी अंगूर के आकार की होती है। इसलिए, आपके बच्चे की किडनी के लिए काम करना आसान हो जाता है। और आपके बच्चे के शरीर को उसकी क्षमता से अधिक पानी प्राप्त करने में ज्यादा समय नहीं लगता है।&lt;/p&gt;\n&lt;p&gt;जब किसी बच्चे (या वयस्क) के शरीर में पानी की मात्रा अधिक हो जाती है, तो यह उनके रक्त को पतला करना शुरू कर सकता है। तभी चीजें खतरनाक हो जाती हैं। क्योंकि रक्त में जमा पानी आपके शरीर में सोडियम की मात्रा को कम कर देता है।&lt;/p&gt;\n&lt;p&gt;जब बहुत अधिक पानी पीने के कारण आपके बच्चे में सोडियम की मात्रा बहुत कम हो जाती है, तो इससे गंभीर लक्षण हो सकते हैं, जैसे दौरे पड़ना और यहां तक कि कोमा और स्थायी मस्तिष्क क्षति भी हो सकती है।&lt;/p&gt;</t>
  </si>
  <si>
    <t>&lt;h1&gt;&amp;iquest;Por qu&amp;eacute; no deber&amp;iacute;a darles agua a los beb&amp;eacute;s?&lt;/h1&gt;\n&lt;p&gt;Dar agua a los beb&amp;eacute;s puede alterar el delicado equilibrio de sodio en sus cuerpos, lo que puede ser muy peligroso. Cuando le das agua a un beb&amp;eacute;, puedes diluir el sodio en su torrente sangu&amp;iacute;neo. Eso puede causar una condici&amp;oacute;n llamada hiponatremia, o lo que algunas personas llaman &amp;ldquo;intoxicaci&amp;oacute;n por agua&amp;rdquo;.&lt;/p&gt;\n&lt;p&gt;Entre otras cosas, los ri&amp;ntilde;ones ayudan a eliminar el exceso de l&amp;iacute;quido filtr&amp;aacute;ndolo hacia la vejiga (lo que le permite orinar). B&amp;aacute;sicamente, eso evita que su sistema se inunde de agua.&lt;/p&gt;\n&lt;p&gt;Los ri&amp;ntilde;ones adultos son aproximadamente del tama&amp;ntilde;o de un aguacate grande, por lo que los ri&amp;ntilde;ones adultos sanos normalmente pueden seguir eliminando cualquier l&amp;iacute;quido adicional que ingieramos.&lt;/p&gt;\n&lt;p&gt;Los ri&amp;ntilde;ones del reci&amp;eacute;n nacido, por otro lado, son aproximadamente del tama&amp;ntilde;o de una uva. Por lo tanto, es m&amp;aacute;s f&amp;aacute;cil que los ri&amp;ntilde;ones de su beb&amp;eacute; se abrumen. Y no hace falta mucho para que el cuerpo de su beb&amp;eacute; obtenga m&amp;aacute;s agua de la que puede soportar.&lt;/p&gt;\n&lt;p&gt;Cuando el cuerpo de un beb&amp;eacute; (o de un adulto) est&amp;aacute; sobrecargado de agua, puede comenzar a diluir su sangre. Ah&amp;iacute; es cuando las cosas se ponen peligrosas. Porque la sangre empapada reduce el contenido de sodio en su cuerpo.&lt;/p&gt;\n&lt;p&gt;Cuando el contenido de sodio de su beb&amp;eacute; baja demasiado debido a que bebe demasiada agua, puede provocar s&amp;iacute;ntomas graves, como convulsiones e incluso coma y da&amp;ntilde;o cerebral permanente.&lt;/p&gt;</t>
  </si>
  <si>
    <t>&lt;h1&gt;Pourquoi ne devriez-vous pas donner d&amp;rsquo;eau aux b&amp;eacute;b&amp;eacute;s ?&lt;/h1&gt;\n&lt;p&gt;Donner de l&amp;rsquo;eau aux b&amp;eacute;b&amp;eacute;s peut perturber l&amp;rsquo;&amp;eacute;quilibre d&amp;eacute;licat du sodium dans leur corps, ce qui peut &amp;ecirc;tre tr&amp;egrave;s dangereux. Lorsque vous donnez de l&amp;rsquo;eau &amp;agrave; un b&amp;eacute;b&amp;eacute;, cela peut diluer le sodium dans sa circulation sanguine. Cela peut provoquer une maladie appel&amp;eacute;e hyponatr&amp;eacute;mie, ou ce que certains pourraient appeler une &amp;laquo; intoxication hydrique &amp;raquo;.&lt;/p&gt;\n&lt;p&gt;Entre autres choses, vos reins aident &amp;agrave; &amp;eacute;liminer l&amp;rsquo;exc&amp;egrave;s de liquide en le filtrant dans votre vessie (vous permettant de l&amp;rsquo;uriner). Cela emp&amp;ecirc;che essentiellement votre syst&amp;egrave;me d&amp;rsquo;&amp;ecirc;tre inond&amp;eacute; d&amp;rsquo;eau.&lt;/p&gt;\n&lt;p&gt;Les reins adultes ont &amp;agrave; peu pr&amp;egrave;s la taille d&amp;rsquo;un gros avocat, donc des reins adultes en bonne sant&amp;eacute; peuvent g&amp;eacute;n&amp;eacute;ralement &amp;eacute;liminer tout liquide suppl&amp;eacute;mentaire que nous absorbons.&lt;/p&gt;\n&lt;p&gt;Les reins du nouveau-n&amp;eacute;, en revanche, ont &amp;agrave; peu pr&amp;egrave;s la taille d&amp;rsquo;un raisin. Il est donc plus facile pour les reins de votre b&amp;eacute;b&amp;eacute; d&amp;rsquo;&amp;ecirc;tre submerg&amp;eacute;s. Et il n&amp;rsquo;en faut pas beaucoup pour que le corps de votre b&amp;eacute;b&amp;eacute; obtienne plus d&amp;rsquo;eau qu&amp;rsquo;il ne peut en supporter.&lt;/p&gt;\n&lt;p&gt;Lorsque le corps d&amp;rsquo;un b&amp;eacute;b&amp;eacute; (ou d&amp;rsquo;un adulte) est surcharg&amp;eacute; d&amp;rsquo;eau, il peut commencer &amp;agrave; diluer son sang. C&amp;rsquo;est alors que les choses deviennent dangereuses. Parce que le sang gorg&amp;eacute; d&amp;rsquo;eau diminue la teneur en sodium de votre corps.&lt;/p&gt;\n&lt;p&gt;Lorsque la teneur en sodium de votre b&amp;eacute;b&amp;eacute; devient trop faible en raison d&amp;rsquo;une consommation excessive d&amp;rsquo;eau, cela peut entra&amp;icirc;ner des sympt&amp;ocirc;mes graves, comme des convulsions, voire un coma et des l&amp;eacute;sions c&amp;eacute;r&amp;eacute;brales permanentes.&lt;/p&gt;</t>
  </si>
  <si>
    <t>&lt;h1 dir=\"rtl\" style=\"text-align: justify;\"&gt;&lt;span style=\"font-size:20pt;\"&gt;لماذا لا يجب عليك إعطاء الماء للأطفال؟&lt;/span&gt;&lt;/h1&gt;\n&lt;p dir=\"rtl\" style=\"text-align: justify;\"&gt;&lt;span style=\"font-size:11.5pt;\"&gt;يمكن أن يؤدي إعطاء الماء للأطفال إلى التخلص من توازن الصوديوم الدقيق في أجسامهم، وهو ما قد يكون خطيرًا للغاية. عندما تعطي طفلك الماء، فإنه يمكن أن يخفف الصوديوم في مجرى الدم. يمكن أن يسبب ذلك حالة تسمى نقص صوديوم الدم، أو ما قد يسميه البعض &amp;quot;التسمم المائي&amp;quot;.&lt;/span&gt;&lt;/p&gt;\n&lt;p dir=\"rtl\" style=\"text-align: justify;\"&gt;&lt;span style=\"font-size:11.5pt;\"&gt;من بين أمور أخرى، تساعد الكليتان على إزالة السوائل الزائدة عن طريق تصفيتها في المثانة (مما يسمح لك بالتبول). وهذا يمنع نظامك من الفيضان بالمياه.&lt;/span&gt;&lt;/p&gt;\n&lt;p dir=\"rtl\" style=\"text-align: justify;\"&gt;&lt;span style=\"font-size:11.5pt;\"&gt;يبلغ حجم الكلى البالغة حجم ثمرة الأفوكادو الكبيرة تقريبًا، لذا يمكن للكلى السليمة الناضجة عادةً مواكبة إزالة أي سوائل إضافية نتناولها.&lt;/span&gt;&lt;/p&gt;\n&lt;p dir=\"rtl\" style=\"text-align: justify;\"&gt;&lt;span style=\"font-size:11.5pt;\"&gt;ومن ناحية أخرى، يبلغ حجم كلى الأطفال حديثي الولادة حجم حبة العنب تقريبًا. لذلك، من الأسهل أن تصاب كليتا طفلك بالإرهاق. ولا يتطلب الأمر الكثير حتى يحصل جسم طفلك على كمية أكبر من الماء مما يستطيع تحمله.&lt;/span&gt;&lt;/p&gt;\n&lt;p dir=\"rtl\" style=\"text-align: justify;\"&gt;&lt;span style=\"font-size:11.5pt;\"&gt;عندما يكون جسم الطفل (أو الشخص البالغ) مثقلًا بالمياه، يمكن أن يبدأ في تخفيف دمه. وذلك عندما تصبح الأمور خطيرة. لأن الدم المشبع بالمياه يقلل من محتوى الصوديوم في الجسم.&lt;/span&gt;&lt;/p&gt;\n&lt;p dir=\"rtl\" style=\"text-align: justify;\"&gt;&lt;span style=\"font-size:11.5pt;\"&gt;عندما ينخفض محتوى الصوديوم لدى طفلك كثيرًا بسبب تناول الكثير من الماء، فقد يؤدي ذلك إلى أعراض خطيرة، مثل النوبات وحتى الغيبوبة وتلف الدماغ الدائم.&lt;/span&gt;&lt;/p&gt;</t>
  </si>
  <si>
    <t>&lt;h1&gt;Почему нельзя давать детям воду?&lt;/h1&gt;\n&lt;p&gt;Если давать детям воду, это может нарушить хрупкий баланс натрия в их организме, что может быть очень опасно. Когда вы даете ребенку воду, она может разбавить натрий в его кровотоке. Это может вызвать состояние, называемое гипонатриемией, или то, что некоторые люди называют &amp;laquo;водной интоксикацией&amp;raquo;.&lt;/p&gt;\n&lt;p&gt;Помимо прочего, почки помогают удалять лишнюю жидкость, фильтруя ее в мочевой пузырь (что позволяет вам справить нужду). По сути, это предохраняет вашу систему от затопления водой.&lt;/p&gt;\n&lt;p&gt;Почки взрослого человека размером с большой авокадо, поэтому здоровые взрослые почки обычно способны справляться с удалением любой лишней жидкости, которую мы принимаем.&lt;/p&gt;\n&lt;p&gt;Почки новорожденного, напротив, имеют размер виноградины. Таким образом, почкам вашего ребенка легче перегрузиться. Организму вашего ребенка не потребуется много времени, чтобы получить больше воды, чем он может выдержать.&lt;/p&gt;\n&lt;p&gt;Когда организм ребенка (или взрослого) перегружен водой, она может начать разжижать кровь. Вот тогда ситуация становится опасной. Потому что переувлажненная кровь снижает содержание натрия в организме.&lt;/p&gt;\n&lt;p&gt;Когда содержание натрия у вашего ребенка становится слишком низким из-за употребления слишком большого количества воды, это может привести к серьезным симптомам, таким как судороги и даже кома и необратимое повреждение головного мозга.&lt;/p&gt;</t>
  </si>
  <si>
    <t>&lt;h1&gt;Por que voc&amp;ecirc; n&amp;atilde;o deve dar &amp;aacute;gua aos beb&amp;ecirc;s?&lt;/h1&gt;\n&lt;p&gt;Dar &amp;aacute;gua aos beb&amp;ecirc;s pode prejudicar o delicado equil&amp;iacute;brio de s&amp;oacute;dio em seus corpos, o que pode ser muito perigoso. Quando voc&amp;ecirc; d&amp;aacute; &amp;aacute;gua a um beb&amp;ecirc;, isso pode diluir o s&amp;oacute;dio na corrente sangu&amp;iacute;nea. Isso pode causar uma condi&amp;ccedil;&amp;atilde;o chamada hiponatremia, ou o que algumas pessoas podem chamar de &amp;ldquo;intoxica&amp;ccedil;&amp;atilde;o por &amp;aacute;gua&amp;rdquo;.&lt;/p&gt;\n&lt;p&gt;Entre outras coisas, os rins ajudam a remover o excesso de l&amp;iacute;quido, filtrando-o para a bexiga (permitindo que voc&amp;ecirc; fa&amp;ccedil;a xixi). Isso essencialmente evita que seu sistema seja inundado com &amp;aacute;gua.&lt;/p&gt;\n&lt;p&gt;Os rins adultos s&amp;atilde;o aproximadamente do tamanho de um abacate grande, ent&amp;atilde;o rins saud&amp;aacute;veis e adultos normalmente conseguem remover quaisquer l&amp;iacute;quidos extras que ingerimos.&lt;/p&gt;\n&lt;p&gt;Os rins dos rec&amp;eacute;m-nascidos, por outro lado, s&amp;atilde;o aproximadamente do tamanho de uma uva. Portanto, &amp;eacute; mais f&amp;aacute;cil para os rins do seu beb&amp;ecirc; ficarem sobrecarregados. E n&amp;atilde;o &amp;eacute; preciso muito para que o corpo do seu beb&amp;ecirc; receba mais &amp;aacute;gua do que pode suportar.&lt;/p&gt;\n&lt;p&gt;Quando o corpo de um beb&amp;ecirc; (ou adulto) est&amp;aacute; sobrecarregado com &amp;aacute;gua, pode come&amp;ccedil;ar a diluir o sangue. &amp;Eacute; a&amp;iacute; que as coisas ficam perigosas. Porque o sangue encharcado reduz o teor de s&amp;oacute;dio no corpo.&lt;/p&gt;\n&lt;p&gt;Quando o teor de s&amp;oacute;dio do seu beb&amp;ecirc; fica muito baixo devido &amp;agrave; ingest&amp;atilde;o excessiva de &amp;aacute;gua, isso pode causar sintomas graves, como convuls&amp;otilde;es e at&amp;eacute; coma e danos cerebrais permanentes.&lt;/p&gt;</t>
  </si>
  <si>
    <t>&lt;h1&gt;কেন আপনার বাচ্চাদের জল দেওয়া উচিত নয়?&lt;/h1&gt;\n&lt;p&gt;বাচ্চাদের জল দেওয়া তাদের শরীরের সূক্ষ্ম সোডিয়াম ভারসাম্যকে ফেলে দিতে পারে, যা খুব বিপজ্জনক হতে পারে। আপনি যখন একটি শিশুকে জল দেন, তখন এটি তাদের রক্তে সোডিয়ামকে পাতলা করতে পারে। এটি হাইপোনাট্রেমিয়া নামক একটি অবস্থার কারণ হতে পারে, বা কিছু লোক যাকে \"জলের নেশা\" বলতে পারে।&lt;/p&gt;\n&lt;p&gt;অন্যান্য জিনিসের মধ্যে, আপনার কিডনি আপনার মূত্রাশয়ে ফিল্টার করে অতিরিক্ত তরল অপসারণ করতে সহায়তা করে (আপনাকে এটি প্রস্রাব করার অনুমতি দেয়)। এটি মূলত আপনার সিস্টেমকে জলে বন্যা থেকে রক্ষা করে।&lt;/p&gt;\n&lt;p&gt;প্রাপ্তবয়স্কদের কিডনি একটি বড় অ্যাভোকাডোর আকারের হয়, তাই স্বাস্থ্যকর, প্রাপ্তবয়স্ক কিডনি সাধারণত আমরা যে কোনো অতিরিক্ত তরল গ্রহণ করি তা অপসারণ করতে পারে।&lt;/p&gt;\n&lt;p&gt;অন্যদিকে নবজাতকের কিডনি আঙ্গুরের মতো। সুতরাং, আপনার শিশুর কিডনির জন্য অভিভূত হওয়া সহজ। এবং আপনার শিশুর শরীর যতটা না সামলাতে পারে তার থেকে বেশি জল পেতে খুব বেশি কিছু লাগে না।&lt;/p&gt;\n&lt;p&gt;যখন একটি শিশুর (বা প্রাপ্তবয়স্কদের) শরীর পানিতে ভরে যায়, তখন এটি তাদের রক্তকে পাতলা করতে শুরু করতে পারে। তখনই জিনিসগুলি বিপজ্জনক হয়ে ওঠে। কারণ জলাবদ্ধ রক্ত আপনার শরীরে সোডিয়ামের পরিমাণ কমিয়ে দেয়।&lt;/p&gt;\n&lt;p&gt;অত্যধিক জল খাওয়ার কারণে যখন আপনার শিশুর সোডিয়ামের পরিমাণ খুব কম হয়ে যায়, তখন এটি গুরুতর লক্ষণগুলির দিকে নিয়ে যেতে পারে, যেমন খিঁচুনি এমনকি কোমা এবং স্থায়ী মস্তিষ্কের ক্ষতি।&lt;/p&gt;</t>
  </si>
  <si>
    <t>&lt;h1 dir=\"rtl\" style=\"text-align: justify;\"&gt;&lt;span style=\"font-size:20pt;\"&gt;آپ کو بچوں کو پانی کیوں نہیں دینا چاہئے؟&lt;/span&gt;&lt;/h1&gt;\n&lt;p dir=\"rtl\" style=\"text-align: justify;\"&gt;&lt;span style=\"font-size:11.5pt;\"&gt;بچوں کو پانی دینا ان کے جسم میں سوڈیم کا نازک توازن ختم کر سکتا ہے، جو بہت خطرناک ہو سکتا ہے۔ جب آپ بچے کو پانی دیتے ہیں، تو یہ ان کے خون میں سوڈیم کو پتلا کر سکتا ہے۔ یہ ایک ایسی حالت کا سبب بن سکتا ہے جسے hyponatremia کہا جاتا ہے، یا جسے کچھ لوگ &amp;quot;پانی کا نشہ&amp;quot; کہہ سکتے ہیں۔&lt;/span&gt;&lt;/p&gt;\n&lt;p dir=\"rtl\" style=\"text-align: justify;\"&gt;&lt;span style=\"font-size:11.5pt;\"&gt;دوسری چیزوں کے علاوہ، آپ کے گردے اضافی سیال کو آپ کے مثانے میں فلٹر کرکے نکالنے میں مدد کرتے ہیں (آپ کو اسے پیشاب کرنے کی اجازت دیتا ہے)۔ یہ بنیادی طور پر آپ کے سسٹم کو پانی سے بھرنے سے رکھتا ہے۔&lt;/span&gt;&lt;/p&gt;\n&lt;p dir=\"rtl\" style=\"text-align: justify;\"&gt;&lt;span style=\"font-size:11.5pt;\"&gt;بالغوں کے گردے ایک بڑے ایوکاڈو کے سائز کے ہوتے ہیں، اس لیے صحت مند، بالغ گردے عام طور پر کسی بھی اضافی سیال کو نکالتے رہتے ہیں جو ہم لیتے ہیں۔&lt;/span&gt;&lt;/p&gt;\n&lt;p dir=\"rtl\" style=\"text-align: justify;\"&gt;&lt;span style=\"font-size:11.5pt;\"&gt;دوسری طرف نوزائیدہ گردے انگور کے سائز کے ہوتے ہیں۔ لہٰذا، آپ کے بچے کے گردے کا مغلوب ہونا آسان ہے۔ اور آپ کے بچے کے جسم کو اس سے زیادہ پانی حاصل کرنے میں زیادہ وقت نہیں لگتا جتنا وہ سنبھال سکتا ہے۔&lt;/span&gt;&lt;/p&gt;\n&lt;p dir=\"rtl\" style=\"text-align: justify;\"&gt;&lt;span style=\"font-size:11.5pt;\"&gt;جب کسی بچے (یا بالغ) کا جسم پانی سے بھر جاتا ہے، تو یہ ان کے خون کو پتلا کرنا شروع کر سکتا ہے۔ یہ تب ہوتا ہے جب چیزیں خطرناک ہوجاتی ہیں۔ کیونکہ پانی بھرا ہوا خون آپ کے جسم میں سوڈیم کی مقدار کو کم کرتا ہے۔&lt;/span&gt;&lt;/p&gt;\n&lt;p dir=\"rtl\" style=\"text-align: justify;\"&gt;&lt;span style=\"font-size:11.5pt;\"&gt;جب بہت زیادہ پانی پینے کی وجہ سے آپ کے بچے میں سوڈیم کا مواد بہت کم ہوجاتا ہے، تو یہ سنگین علامات کا باعث بن سکتا ہے، جیسے دورے اور یہاں تک کہ کوما اور دماغ کو مستقل نقصان۔&lt;/span&gt;&lt;/p&gt;</t>
  </si>
  <si>
    <t>&lt;h1&gt;Warum sollten Sie Babys kein Wasser geben?&lt;/h1&gt;\n&lt;p&gt;Wenn man Babys Wasser gibt, kann das empfindliche Natriumgleichgewicht in ihrem K&amp;ouml;rper durcheinander geraten, was sehr gef&amp;auml;hrlich sein kann. Wenn Sie einem Baby Wasser geben, kann dies das Natrium in seinem Blutkreislauf verd&amp;uuml;nnen. Dies kann zu einer sogenannten Hyponatri&amp;auml;mie f&amp;uuml;hren, die manche Menschen als &amp;bdquo;Wasserintoxikation&amp;ldquo; bezeichnen.&lt;/p&gt;\n&lt;p&gt;Unter anderem helfen Ihre Nieren dabei, &amp;uuml;bersch&amp;uuml;ssige Fl&amp;uuml;ssigkeit zu entfernen, indem sie diese in Ihre Blase filtern (sodass Sie sie ausurinieren k&amp;ouml;nnen). Dadurch wird im Wesentlichen verhindert, dass Ihr System mit Wasser &amp;uuml;berflutet wird.&lt;/p&gt;\n&lt;p&gt;Erwachsene Nieren sind etwa so gro&amp;szlig; wie eine gro&amp;szlig;e Avocado, sodass gesunde, erwachsene Nieren normalerweise mit der Entfernung der zus&amp;auml;tzlichen Fl&amp;uuml;ssigkeit, die wir aufnehmen, Schritt halten k&amp;ouml;nnen.&lt;/p&gt;\n&lt;p&gt;Neugeborene Nieren hingegen haben etwa die Gr&amp;ouml;&amp;szlig;e einer Weintraube. Daher ist es f&amp;uuml;r die Nieren Ihres Babys einfacher, &amp;uuml;berlastet zu werden. Und es braucht nicht viel, damit der K&amp;ouml;rper Ihres Babys mehr Wasser bekommt, als er verarbeiten kann.&lt;/p&gt;\n&lt;p&gt;Wenn der K&amp;ouml;rper eines Babys (oder eines Erwachsenen) mit Wasser &amp;uuml;berlastet ist, kann es zu einer Verd&amp;uuml;nnung des Blutes kommen. Dann wird es gef&amp;auml;hrlich. Denn durchn&amp;auml;sstes Blut senkt den Natriumgehalt in Ihrem K&amp;ouml;rper.&lt;/p&gt;\n&lt;p&gt;Wenn der Natriumgehalt Ihres Babys aufgrund der Aufnahme von zu viel Wasser zu niedrig ist, kann dies zu schwerwiegenden Symptomen wie Krampfanf&amp;auml;llen und sogar Koma und bleibenden Hirnsch&amp;auml;den f&amp;uuml;hren.&lt;/p&gt;</t>
  </si>
  <si>
    <t>&lt;h1&gt;なぜ赤ちゃんに水を与えてはいけないのでしょうか？&lt;/h1&gt;\n&lt;p&gt;赤ちゃんに水を与えると、体内の微妙なナトリウムバランスが崩れる可能性があり、非常に危険です。 赤ちゃんに水を与えると、血流中のナトリウムが薄まる可能性があります。 これにより、低ナトリウム血症、または一部の人が「水中毒」と呼ぶ症状を引き起こす可能性があります。&lt;/p&gt;\n&lt;p&gt;とりわけ、腎臓は余分な水分を濾過して膀胱に送り込み、余分な水分を除去するのに役立ちます（おしっこを排出できるようにします）。 これにより、システムへの水の浸水が基本的に防止されます。&lt;/p&gt;\n&lt;p&gt;成人の腎臓は大きなアボカドほどの大きさなので、健康で成人した腎臓は通常、摂取した余分な水分を除去し続けることができます。&lt;/p&gt;\n&lt;p&gt;一方、生まれたばかりの腎臓はブドウくらいの大きさです。 そのため、赤ちゃんの腎臓が負担を受けやすくなります。 そして、赤ちゃんの体が処理できる量を超える水分を摂取するのに、それほど時間はかかりません。&lt;/p&gt;\n&lt;p&gt;赤ちゃん（または大人）の体に水分が過剰になると、血液が薄まり始める可能性があります。 そのとき、事態は危険になります。 血液が水浸しになると体内のナトリウム含有量が低下するためです。&lt;/p&gt;\n&lt;p&gt;水分の過剰摂取により赤ちゃんのナトリウム含有量が低くなりすぎると、発作、さらには昏睡や永続的な脳損傷などの重篤な症状を引き起こす可能性があります。&lt;/p&gt;</t>
  </si>
  <si>
    <t>&lt;h1&gt;तुम्ही बाळांना पाणी का देऊ नये?&lt;/h1&gt;\n&lt;p&gt;लहान मुलांना पाणी दिल्याने त्यांच्या शरीरातील सोडियमचे नाजूक संतुलन बिघडू शकते, जे खूप धोकादायक असू शकते. जेव्हा तुम्ही बाळाला पाणी देता तेव्हा ते त्यांच्या रक्तप्रवाहातील सोडियम पातळ करू शकते. यामुळे हायपोनेट्रेमिया नावाची स्थिती उद्भवू शकते किंवा काही लोक ज्याला \"पाणी नशा\" म्हणू शकतात.&lt;/p&gt;\n&lt;p&gt;इतर गोष्टींबरोबरच, तुमचे मूत्रपिंड तुमच्या मूत्राशयात फिल्टर करून अतिरिक्त द्रव काढून टाकण्यास मदत करतात (तुम्हाला ते लघवी करू देते). ते मूलत: तुमची प्रणाली पाण्याने भरण्यापासून ठेवते.&lt;/p&gt;\n&lt;p&gt;प्रौढ किडनी मोठ्या एवोकॅडोच्या आकाराची असतात, त्यामुळे निरोगी, प्रौढ मूत्रपिंड सामान्यत: आपण घेत असलेले कोणतेही अतिरिक्त द्रव काढून टाकणे चालू ठेवू शकतात.&lt;/p&gt;\n&lt;p&gt;दुसरीकडे, नवजात मूत्रपिंडाचा आकार द्राक्षाएवढा असतो. त्यामुळे, तुमच्या बाळाच्या किडनीला दबून जाणे सोपे आहे. आणि तुमच्या बाळाच्या शरीराला ते हाताळू शकतील त्यापेक्षा जास्त पाणी मिळण्यासाठी जास्त वेळ लागत नाही.&lt;/p&gt;\n&lt;p&gt;जेव्हा बाळाचे (किंवा प्रौढांचे) शरीर पाण्याने ओव्हरलोड होते तेव्हा ते त्यांचे रक्त पातळ करू शकते. तेव्हा गोष्टी धोकादायक होतात. कारण पाणी साचलेले रक्त तुमच्या शरीरातील सोडियमचे प्रमाण कमी करते.&lt;/p&gt;\n&lt;p&gt;जास्त पाणी घेतल्याने जेव्हा तुमच्या बाळाचे सोडियमचे प्रमाण खूप कमी होते, तेव्हा त्यामुळे गंभीर लक्षणे होऊ शकतात, जसे की फेफरे आणि कोमा आणि मेंदूचे कायमचे नुकसान.&lt;/p&gt;</t>
  </si>
  <si>
    <t>&lt;h1&gt;మీరు పిల్లలకు నీరు ఎందుకు ఇవ్వకూడదు?&lt;/h1&gt;\n&lt;p&gt;పిల్లలకు నీరు ఇవ్వడం వల్ల వారి శరీరంలోని సున్నితమైన సోడియం బ్యాలెన్స్ పోతుంది, ఇది చాలా ప్రమాదకరం. మీరు శిశువుకు నీరు ఇచ్చినప్పుడు, అది వారి రక్తప్రవాహంలో సోడియంను పలుచన చేస్తుంది. అది హైపోనాట్రేమియా అని పిలవబడే పరిస్థితిని కలిగిస్తుంది లేదా కొంతమంది \"నీటి మత్తు\" అని పిలవవచ్చు.&lt;/p&gt;\n&lt;p&gt;ఇతర విషయాలతోపాటు, మీ మూత్రపిండాలు మీ మూత్రాశయంలోకి ఫిల్టర్ చేయడం ద్వారా అదనపు ద్రవాన్ని తొలగించడంలో సహాయపడతాయి (మీకు మూత్ర విసర్జన చేయడానికి వీలు కల్పిస్తుంది). ఇది తప్పనిసరిగా మీ సిస్టమ్&amp;zwnj;ను నీటితో ప్రవహించకుండా చేస్తుంది.&lt;/p&gt;\n&lt;p&gt;అడల్ట్ కిడ్నీలు పెద్ద అవకాడో పరిమాణంలో ఉంటాయి, కాబట్టి ఆరోగ్యకరమైన, ఎదిగిన కిడ్నీలు సాధారణంగా మనం తీసుకునే అదనపు ద్రవాలను తొలగిస్తాయి.&lt;/p&gt;\n&lt;p&gt;నవజాత కిడ్నీలు, మరోవైపు, ద్రాక్ష పరిమాణంలో ఉంటాయి. కాబట్టి, మీ శిశువు యొక్క మూత్రపిండాలు నిష్ఫలంగా ఉండటం సులభం. మరియు మీ శిశువు శరీరానికి అది నిర్వహించగలిగే దానికంటే ఎక్కువ నీరు పొందడానికి ఎక్కువ సమయం పట్టదు.&lt;/p&gt;\n&lt;p&gt;శిశువు (లేదా పెద్దల) శరీరం నీటితో ఓవర్&amp;zwnj;లోడ్ అయినప్పుడు, అది వారి రక్తాన్ని పలుచన చేయడం ప్రారంభించవచ్చు. అలాంటప్పుడు విషయాలు ప్రమాదకరంగా మారతాయి. ఎందుకంటే నీళ్లతో నిండిన రక్తం మీ శరీరంలో సోడియం కంటెంట్&amp;zwnj;ను తగ్గిస్తుంది.&lt;/p&gt;\n&lt;p&gt;ఎక్కువ నీరు తీసుకోవడం వల్ల మీ బిడ్డ సోడియం కంటెంట్ చాలా తక్కువగా ఉన్నప్పుడు, అది మూర్ఛలు మరియు కోమా మరియు శాశ్వత మెదడు దెబ్బతినడం వంటి తీవ్రమైన లక్షణాలకు దారితీస్తుంది.&lt;/p&gt;</t>
  </si>
  <si>
    <t>&lt;h1&gt;Bebeklere Neden Su Vermemelisiniz?&lt;/h1&gt;\n&lt;p&gt;Bebeklere su vermek v&amp;uuml;cutlarındaki hassas sodyum dengesini bozabilir ve bu &amp;ccedil;ok tehlikeli olabilir. Bir bebeğe su verdiğinizde kan dolaşımındaki sodyumun seyreltilmesine neden olabilir. Bu, hiponatremi adı verilen bir duruma veya bazı insanların \"su zehirlenmesi\" diyebileceği duruma neden olabilir.&lt;/p&gt;\n&lt;p&gt;Diğer şeylerin yanı sıra, b&amp;ouml;brekleriniz fazla sıvıyı mesanenize filtreleyerek (işemenizi sağlayarak) dışarı atılmasına yardımcı olur. Bu aslında sisteminizin su basmasını &amp;ouml;nler.&lt;/p&gt;\n&lt;p&gt;Yetişkin b&amp;ouml;brekleri yaklaşık olarak b&amp;uuml;y&amp;uuml;k bir avokado b&amp;uuml;y&amp;uuml;kl&amp;uuml;ğ&amp;uuml;ndedir, dolayısıyla sağlıklı yetişkin b&amp;ouml;brekleri genellikle aldığımız ekstra sıvıları atmaya ayak uydurabilir.&lt;/p&gt;\n&lt;p&gt;Yenidoğan b&amp;ouml;brekleri ise yaklaşık &amp;uuml;z&amp;uuml;m b&amp;uuml;y&amp;uuml;kl&amp;uuml;ğ&amp;uuml;ndedir. B&amp;ouml;ylece bebeğinizin b&amp;ouml;breklerinin bunalması daha kolay olur. Bebeğinizin v&amp;uuml;cudunun kaldırabileceğinden daha fazla su alması fazla bir şey gerektirmez.&lt;/p&gt;\n&lt;p&gt;Bir bebeğin (veya bir yetişkinin) v&amp;uuml;cudu suyla aşırı y&amp;uuml;klendiğinde, kanını sulandırmaya başlayabilir. İşte o zaman işler tehlikeli hale gelir. &amp;Ccedil;&amp;uuml;nk&amp;uuml; suya doymuş kan v&amp;uuml;cudunuzdaki sodyum i&amp;ccedil;eriğini azaltır.&lt;/p&gt;\n&lt;p&gt;&amp;Ccedil;ok fazla su alması nedeniyle bebeğinizin sodyum i&amp;ccedil;eriği &amp;ccedil;ok d&amp;uuml;şt&amp;uuml;ğ&amp;uuml;nde, n&amp;ouml;betler, hatta koma ve kalıcı beyin hasarı gibi ciddi semptomlara yol a&amp;ccedil;abilir.&lt;/p&gt;</t>
  </si>
  <si>
    <t>&lt;h1&gt;ஏன் குழந்தைகளுக்கு தண்ணீர் கொடுக்க கூடாது?&lt;/h1&gt;\n&lt;p&gt;குழந்தைகளுக்கு தண்ணீர் கொடுப்பது அவர்களின் உடலில் உள்ள மென்மையான சோடியம் சமநிலையை தூக்கி எறியலாம், இது மிகவும் ஆபத்தானது. நீங்கள் ஒரு குழந்தைக்கு தண்ணீர் கொடுக்கும்போது, அது அவர்களின் இரத்த ஓட்டத்தில் சோடியத்தை நீர்த்துப்போகச் செய்யும். இது ஹைபோநெட்ரீமியா எனப்படும் நிலையை ஏற்படுத்தலாம் அல்லது சிலர் \"நீர் போதை\" என்று அழைக்கலாம்.&lt;/p&gt;\n&lt;p&gt;மற்றவற்றுடன், உங்கள் சிறுநீரகங்கள் அதிகப்படியான திரவத்தை உங்கள் சிறுநீர்ப்பையில் வடிகட்டுவதன் மூலம் அகற்ற உதவுகின்றன (அதை வெளியேற்ற உங்களை அனுமதிக்கிறது). இது உங்கள் கணினியை தண்ணீரில் வெள்ளத்தில் இருந்து பாதுகாக்கிறது.&lt;/p&gt;\n&lt;p&gt;வயதுவந்த சிறுநீரகங்கள் பெரிய வெண்ணெய் பழத்தின் அளவைக் கொண்டுள்ளன, எனவே ஆரோக்கியமான, வளர்ந்த சிறுநீரகங்கள் பொதுவாக நாம் எடுத்துக் கொள்ளும் கூடுதல் திரவங்களை அகற்றுவதைத் தொடரும்.&lt;/p&gt;\n&lt;p&gt;புதிதாகப் பிறந்த சிறுநீரகங்கள், மறுபுறம், ஒரு திராட்சை அளவு. எனவே, உங்கள் குழந்தையின் சிறுநீரகங்கள் அதிகமாகிவிடுவது எளிது. மேலும் உங்கள் குழந்தையின் உடல் கையாளக்கூடியதை விட அதிகமான தண்ணீரைப் பெறுவதற்கு அதிக நேரம் எடுக்காது.&lt;/p&gt;\n&lt;p&gt;ஒரு குழந்தையின் (அல்லது வயது வந்தவரின்) உடலில் தண்ணீர் அதிகமாக இருக்கும்போது, அது அவர்களின் இரத்தத்தை நீர்த்துப்போகச் செய்ய ஆரம்பிக்கும். அப்போதுதான் விஷயங்கள் ஆபத்தானவை. ஏனெனில் நீர் தேங்கிய இரத்தம் உங்கள் உடலில் உள்ள சோடியத்தை குறைக்கிறது.&lt;/p&gt;\n&lt;p&gt;அதிகப்படியான தண்ணீரை உட்கொள்வதால் உங்கள் குழந்தையின் சோடியம் உள்ளடக்கம் மிகவும் குறைவாக இருந்தால், அது வலிப்புத்தாக்கங்கள் மற்றும் கோமா மற்றும் நிரந்தர மூளை பாதிப்பு போன்ற தீவிர அறிகுறிகளுக்கு வழிவகுக்கும்.&lt;/p&gt;</t>
  </si>
  <si>
    <t>&lt;h1&gt;왜 아기에게 물을 주면 안되나요?&lt;/h1&gt;\n&lt;p&gt;아기에게 물을 주는 것은 신체의 섬세한 나트륨 균형을 무너뜨릴 수 있으며 이는 매우 위험할 수 있습니다. 아기에게 물을 주면 혈류의 나트륨이 희석될 수 있습니다. 이는 저나트륨혈증 또는 일부 사람들이 \"물 중독\"이라고 부르는 상태를 유발할 수 있습니다.&lt;/p&gt;\n&lt;p&gt;무엇보다도 신장은 과도한 체액을 방광으로 여과하여 제거하는 데 도움을 줍니다(소변을 볼 수 있도록 함). 이는 본질적으로 시스템에 물이 범람하는 것을 방지합니다.&lt;/p&gt;\n&lt;p&gt;성인 신장은 큰 아보카도 정도의 크기이므로 건강한 성인 신장은 일반적으로 우리가 섭취하는 추가 체액을 제거할 수 있습니다.&lt;/p&gt;\n&lt;p&gt;반면에 갓 태어난 신장은 포도알 크기 정도입니다. 따라서 아기의 신장이 압도되기 쉽습니다. 그리고 아기의 몸이 감당할 수 있는 것보다 더 많은 물을 섭취하는 데 많은 시간이 걸리지 않습니다.&lt;/p&gt;\n&lt;p&gt;아기(또는 성인)의 몸에 수분이 너무 많으면 혈액이 희석되기 시작할 수 있습니다. 그때 상황이 위험해집니다. 물에 젖은 혈액은 체내 나트륨 함량을 낮추기 때문입니다.&lt;/p&gt;\n&lt;p&gt;물을 너무 많이 섭취하여 아기의 나트륨 함량이 너무 낮아지면 발작, 혼수상태 및 영구적인 뇌 손상과 같은 심각한 증상이 나타날 수 있습니다.&lt;/p&gt;</t>
  </si>
  <si>
    <t>&lt;h1&gt;Tại sao bạn kh&amp;ocirc;ng n&amp;ecirc;n cho trẻ sơ sinh uống nước?&lt;/h1&gt;\n&lt;p&gt;Cho trẻ uống nước c&amp;oacute; thể l&amp;agrave;m mất c&amp;acirc;n bằng natri mong manh trong cơ thể, điều n&amp;agrave;y c&amp;oacute; thể rất nguy hiểm. Khi bạn cho trẻ uống nước, n&amp;oacute; c&amp;oacute; thể l&amp;agrave;m lo&amp;atilde;ng natri trong m&amp;aacute;u của trẻ. Điều đ&amp;oacute; c&amp;oacute; thể g&amp;acirc;y ra t&amp;igrave;nh trạng gọi l&amp;agrave; hạ natri m&amp;aacute;u, hay t&amp;igrave;nh trạng m&amp;agrave; một số người c&amp;oacute; thể gọi l&amp;agrave; &amp;ldquo;ngộ độc nước&amp;rdquo;.&lt;/p&gt;\n&lt;p&gt;Trong số những chức năng kh&amp;aacute;c, thận của bạn gi&amp;uacute;p loại bỏ chất lỏng dư thừa bằng c&amp;aacute;ch lọc n&amp;oacute; v&amp;agrave;o b&amp;agrave;ng quang (cho ph&amp;eacute;p bạn tiểu ra ngo&amp;agrave;i). Điều đ&amp;oacute; về cơ bản gi&amp;uacute;p hệ thống của bạn kh&amp;ocirc;ng bị ngập nước.&lt;/p&gt;\n&lt;p&gt;Thận của người trưởng th&amp;agrave;nh c&amp;oacute; k&amp;iacute;ch thước bằng một quả bơ lớn, v&amp;igrave; vậy, những quả thận trưởng th&amp;agrave;nh khỏe mạnh thường c&amp;oacute; thể loại bỏ bất kỳ chất lỏng dư thừa n&amp;agrave;o m&amp;agrave; ch&amp;uacute;ng ta đưa v&amp;agrave;o.&lt;/p&gt;\n&lt;p&gt;Mặt kh&amp;aacute;c, thận của trẻ sơ sinh c&amp;oacute; k&amp;iacute;ch thước bằng một quả nho. V&amp;igrave; vậy, thận của b&amp;eacute; sẽ dễ bị qu&amp;aacute; tải hơn. V&amp;agrave; cơ thể b&amp;eacute; sẽ mất &amp;iacute;t thời gian để nhận được nhiều nước hơn mức c&amp;oacute; thể xử l&amp;yacute;.&lt;/p&gt;\n&lt;p&gt;Khi cơ thể của em b&amp;eacute; (hoặc người lớn) bị qu&amp;aacute; tải nước, n&amp;oacute; c&amp;oacute; thể bắt đầu l&amp;agrave;m lo&amp;atilde;ng m&amp;aacute;u của ch&amp;uacute;ng. Đ&amp;oacute; l&amp;agrave; khi mọi thứ trở n&amp;ecirc;n nguy hiểm. V&amp;igrave; m&amp;aacute;u &amp;uacute;ng l&amp;agrave;m giảm h&amp;agrave;m lượng natri trong cơ thể bạn.&lt;/p&gt;\n&lt;p&gt;Khi h&amp;agrave;m lượng natri của con bạn xuống qu&amp;aacute; thấp do uống qu&amp;aacute; nhiều nước, n&amp;oacute; c&amp;oacute; thể dẫn đến c&amp;aacute;c triệu chứng nghi&amp;ecirc;m trọng, như co giật, thậm ch&amp;iacute; h&amp;ocirc;n m&amp;ecirc; v&amp;agrave; tổn thương n&amp;atilde;o vĩnh viễn.&lt;/p&gt;</t>
  </si>
  <si>
    <t>&lt;h1&gt;Perch&amp;eacute; non dovresti dare acqua ai bambini?&lt;/h1&gt;\n&lt;p&gt;Dare acqua ai bambini pu&amp;ograve; compromettere il delicato equilibrio del sodio nel loro corpo, il che pu&amp;ograve; essere molto pericoloso. Quando si d&amp;agrave; acqua a un bambino, &amp;egrave; possibile diluire il sodio nel flusso sanguigno. Ci&amp;ograve; pu&amp;ograve; causare una condizione chiamata iponatriemia, o ci&amp;ograve; che alcune persone potrebbero chiamare &amp;ldquo;intossicazione da acqua&amp;rdquo;.&lt;/p&gt;\n&lt;p&gt;Tra le altre cose, i reni aiutano a rimuovere i liquidi in eccesso filtrandoli nella vescica (permettendoti di espellerli con la pip&amp;igrave;). Ci&amp;ograve; essenzialmente impedisce al tuo sistema di inondarsi d\'acqua.&lt;/p&gt;\n&lt;p&gt;I reni adulti hanno le dimensioni di un grande avocado, quindi i reni adulti sani possono in genere tenere il passo con l\'eliminazione di eventuali liquidi in eccesso che assumiamo.&lt;/p&gt;\n&lt;p&gt;I reni neonati, invece, hanno le dimensioni di un acino d\'uva. Quindi, &amp;egrave; pi&amp;ugrave; facile che i reni del tuo bambino vengano sopraffatti. E non ci vuole molto perch&amp;eacute; il corpo del tuo bambino riceva pi&amp;ugrave; acqua di quanta ne possa gestire.&lt;/p&gt;\n&lt;p&gt;Quando il corpo di un bambino (o di un adulto) &amp;egrave; sovraccarico di acqua, pu&amp;ograve; iniziare a diluire il sangue. &amp;Egrave; allora che le cose diventano pericolose. Perch&amp;eacute; il sangue impregnato d\'acqua abbassa il contenuto di sodio nel corpo.&lt;/p&gt;\n&lt;p&gt;Quando il contenuto di sodio del tuo bambino diventa troppo basso a causa dell&amp;rsquo;assunzione di troppa acqua, possono verificarsi sintomi gravi, come convulsioni e persino coma e danni cerebrali permanenti.&lt;/p&gt;</t>
  </si>
  <si>
    <t>&lt;h1&gt;ทำไมคุณไม่ควรให้น้ำแก่ทารก?&lt;/h1&gt;\n&lt;p&gt;การให้น้ำแก่ทารกอาจทำให้ความสมดุลของโซเดียมในร่างกายลดลง ซึ่งอาจเป็นอันตรายได้ เมื่อคุณให้น้ำแก่ทารก โซเดียมในกระแสเลือดของทารกจะเจือจางลง นั่นอาจทำให้เกิดภาวะที่เรียกว่าภาวะโซเดียมในเลือดต่ำ หรือสิ่งที่บางคนอาจเรียกว่า \"พิษจากน้ำ\"&lt;/p&gt;\n&lt;p&gt;เหนือสิ่งอื่นใด ไตของคุณช่วยกำจัดของเหลวส่วนเกินโดยการกรองของเหลวเข้าไปในกระเพาะปัสสาวะ (ทำให้คุณปัสสาวะออกมาได้) นั่นช่วยป้องกันไม่ให้ระบบของคุณน้ำท่วม&lt;/p&gt;\n&lt;p&gt;ไตของผู้ใหญ่มีขนาดพอๆ กับอะโวคาโดลูกใหญ่ ดังนั้นไตที่โตเต็มวัยและมีสุขภาพดีมักจะสามารถขับของเหลวส่วนเกินที่เรารับเข้าไปได้ทัน&lt;/p&gt;\n&lt;p&gt;ในทางกลับกัน ไตของทารกแรกเกิดมีขนาดประมาณผลองุ่น ดังนั้นจึงง่ายกว่าที่ไตของทารกจะทำงานหนักเกินไป และร่างกายของทารกก็ไม่จำเป็นต้องได้รับน้ำมากเกินกว่าจะรับได้&lt;/p&gt;\n&lt;p&gt;เมื่อร่างกายของทารก (หรือผู้ใหญ่) มีน้ำมากเกินไป เลือดของทารกจะเริ่มเจือจาง นั่นคือเวลาที่สิ่งต่าง ๆ ตกอยู่ในอันตราย เพราะเลือดที่เปียกชุ่มจะทำให้ปริมาณโซเดียมในร่างกายลดลง&lt;/p&gt;\n&lt;p&gt;เมื่อปริมาณโซเดียมของทารกต่ำเกินไปเนื่องจากการดื่มน้ำมากเกินไป อาจนำไปสู่อาการร้ายแรง เช่น อาการชัก หรือแม้แต่อาการโคม่าและความเสียหายของสมองอย่างถาวร&lt;/p&gt;</t>
  </si>
  <si>
    <t>Trung Giản thể</t>
  </si>
  <si>
    <t>zh</t>
  </si>
  <si>
    <t>&lt;h1&gt;Cholesterol&lt;/h1&gt;\n&lt;p&gt;Cholesterol is a component of blood lipids and plays an important role in most body activities. Cholesterol is an indispensable element in the functioning of nerve fiber cells, as well as in the production of certain hormones, helping the body function normally and healthily.&lt;/p&gt;\n&lt;p&gt;Cholesterol is formed from two sources, either synthetically or from food. About 75% of cholesterol in the blood is produced in the liver and other organs in the body, the rest comes from food. Foods that contain cholesterol are foods of animal origin such as meat, milk, egg yolks, and animal organ edema.&lt;/p&gt;</t>
  </si>
  <si>
    <t>&lt;h1&gt;胆固醇&lt;/h1&gt;\n&lt;p&gt;胆固醇是血脂的组成部分，在大多数身体活动中发挥着重要作用。 胆固醇是神经纤维细胞功能以及某些激素产生中不可或缺的元素，有助于身体正常健康地运作。&lt;/p&gt;\n&lt;p&gt;胆固醇有两种来源，合成的或食物的。 血液中大约75%的胆固醇是在肝脏和体内其他器官中产生的，其余的来自食物。 含有胆固醇的食物有肉、奶、蛋黄、动物器官水肿等动物源性食物。&lt;/p&gt;</t>
  </si>
  <si>
    <t>&lt;h1&gt;कोलेस्ट्रॉल&lt;/h1&gt;\n&lt;p&gt;कोलेस्ट्रॉल रक्त लिपिड का एक घटक है और शरीर की अधिकांश गतिविधियों में महत्वपूर्ण भूमिका निभाता है। कोलेस्ट्रॉल तंत्रिका फाइबर कोशिकाओं के कामकाज में एक अनिवार्य तत्व है, साथ ही कुछ हार्मोन के उत्पादन में भी, जो शरीर को सामान्य और स्वस्थ रूप से कार्य करने में मदद करता है।&lt;/p&gt;\n&lt;p&gt;कोलेस्ट्रॉल दो स्रोतों से बनता है, या तो कृत्रिम रूप से या भोजन से। रक्त में लगभग 75% कोलेस्ट्रॉल यकृत और शरीर के अन्य अंगों में उत्पन्न होता है, बाकी भोजन से आता है। जिन खाद्य पदार्थों में कोलेस्ट्रॉल होता है वे पशु मूल के खाद्य पदार्थ हैं जैसे मांस, दूध, अंडे की जर्दी और पशु अंग शोफ।&lt;/p&gt;</t>
  </si>
  <si>
    <t>&lt;h1&gt;Colesterol&lt;/h1&gt;\n&lt;p&gt;El colesterol es un componente de los l&amp;iacute;pidos sangu&amp;iacute;neos y desempe&amp;ntilde;a un papel importante en la mayor&amp;iacute;a de las actividades corporales. El colesterol es un elemento indispensable en el funcionamiento de las c&amp;eacute;lulas de las fibras nerviosas, as&amp;iacute; como en la producci&amp;oacute;n de determinadas hormonas, ayudando al organismo a funcionar con normalidad y salud.&lt;/p&gt;\n&lt;p&gt;El colesterol se forma a partir de dos fuentes, ya sea sint&amp;eacute;ticamente o a partir de los alimentos. Aproximadamente el 75% del colesterol en la sangre se produce en el h&amp;iacute;gado y otros &amp;oacute;rganos del cuerpo, el resto proviene de los alimentos. Los alimentos que contienen colesterol son alimentos de origen animal como la carne, la leche, las yemas de huevo y los edemas de &amp;oacute;rganos animales.&lt;/p&gt;</t>
  </si>
  <si>
    <t>&lt;h1&gt;&lt;span style=\"font-weight: 400;\"&gt;Cholest&amp;eacute;rol&lt;/span&gt;&lt;/h1&gt;\n&lt;p&gt;&lt;span style=\"font-weight: 400;\"&gt;Le cholest&amp;eacute;rol est un composant des lipides sanguins et joue un r&amp;ocirc;le important dans la plupart des activit&amp;eacute;s corporelles. Le cholest&amp;eacute;rol est un &amp;eacute;l&amp;eacute;ment indispensable au fonctionnement des cellules des fibres nerveuses, ainsi qu\'&amp;agrave; la production de certaines hormones, aidant l\'organisme &amp;agrave; fonctionner normalement et sainement.&lt;/span&gt;&lt;/p&gt;\n&lt;p&gt;&lt;span style=\"font-weight: 400;\"&gt;Le cholest&amp;eacute;rol est form&amp;eacute; &amp;agrave; partir de deux sources, soit synth&amp;eacute;tiquement, soit alimentaire. Environ 75 % du cholest&amp;eacute;rol pr&amp;eacute;sent dans le sang est produit dans le foie et d&amp;rsquo;autres organes du corps, le reste provient de l&amp;rsquo;alimentation. Les aliments qui contiennent du cholest&amp;eacute;rol sont des aliments d\'origine animale comme la viande, le lait, les jaunes d\'&amp;oelig;ufs et l\'&amp;oelig;d&amp;egrave;me des organes animaux.&lt;/span&gt;&lt;/p&gt;</t>
  </si>
  <si>
    <t>&lt;h1&gt;Холестерин&lt;/h1&gt;\n&lt;p&gt;Холестерин является компонентом липидов крови и играет важную роль в большинстве функций организма. Холестерин является незаменимым элементом в функционировании клеток нервных волокон, а также в выработке некоторых гормонов, помогающих организму нормально и здорово функционировать.&lt;/p&gt;\n&lt;p&gt;Холестерин образуется из двух источников: синтетически или с пищей. Около 75% холестерина в крови вырабатывается в печени и других органах организма, остальное поступает с пищей. К продуктам, содержащим холестерин, относятся продукты животного происхождения, такие как мясо, молоко, яичные желтки и отеки органов животных.&lt;/p&gt;</t>
  </si>
  <si>
    <t>&lt;h1&gt;Colesterol&lt;/h1&gt;\n&lt;p&gt;O colesterol &amp;eacute; um componente dos lip&amp;iacute;dios do sangue e desempenha um papel importante na maioria das atividades corporais. O colesterol &amp;eacute; um elemento indispens&amp;aacute;vel no funcionamento das c&amp;eacute;lulas das fibras nervosas, bem como na produ&amp;ccedil;&amp;atilde;o de certos horm&amp;ocirc;nios, ajudando o corpo a funcionar de maneira normal e saud&amp;aacute;vel.&lt;/p&gt;\n&lt;p&gt;O colesterol &amp;eacute; formado a partir de duas fontes, sint&amp;eacute;tica ou alimentar. Cerca de 75% do colesterol no sangue &amp;eacute; produzido no f&amp;iacute;gado e em outros &amp;oacute;rg&amp;atilde;os do corpo, o restante vem dos alimentos. Os alimentos que cont&amp;ecirc;m colesterol s&amp;atilde;o alimentos de origem animal, como carne, leite, gema de ovo e edema de &amp;oacute;rg&amp;atilde;os de animais.&lt;/p&gt;</t>
  </si>
  <si>
    <t>&lt;h1&gt;কোলেস্টেরল&lt;/h1&gt;\n&lt;p&gt;কোলেস্টেরল রক্তের লিপিডের একটি উপাদান এবং শরীরের বেশিরভাগ ক্রিয়াকলাপে গুরুত্বপূর্ণ ভূমিকা পালন করে। কোলেস্টেরল স্নায়ু ফাইবার কোষের কার্যকারিতা, সেইসাথে নির্দিষ্ট হরমোন উৎপাদনে একটি অপরিহার্য উপাদান যা শরীরকে স্বাভাবিক এবং স্বাস্থ্যকরভাবে কাজ করতে সহায়তা করে।&lt;/p&gt;\n&lt;p&gt;কোলেস্টেরল দুটি উত্স থেকে গঠিত হয়, হয় কৃত্রিমভাবে বা খাদ্য থেকে। রক্তে প্রায় 75% কোলেস্টেরল লিভার এবং শরীরের অন্যান্য অঙ্গে উত্পাদিত হয়, বাকিটা আসে খাবার থেকে। যেসব খাবারে কোলেস্টেরল থাকে সেগুলো হল প্রাণীজ খাবার যেমন মাংস, দুধ, ডিমের কুসুম এবং পশুর অঙ্গের শোথ।&lt;/p&gt;</t>
  </si>
  <si>
    <t>&lt;h1&gt;কোলেস্টেরল&lt;/h1&gt;\\n&lt;p&gt;কোলেস্টেরল রক্তের লিপিডের একটি উপাদান এবং শরীরের বেশিরভাগ ক্রিয়াকলাপে গুরুত্বপূর্ণ ভূমিকা পালন করে। কোলেস্টেরল স্নায়ু ফাইবার কোষের কার্যকারিতা, সেইসাথে নির্দিষ্ট হরমোন উৎপাদনে একটি অপরিহার্য উপাদান যা শরীরকে স্বাভাবিক এবং স্বাস্থ্যকরভাবে কাজ করতে সহায়তা করে।&lt;/p&gt;\\n&lt;p&gt;কোলেস্টেরল দুটি উত্স থেকে গঠিত হয়, হয় কৃত্রিমভাবে বা খাদ্য থেকে। রক্তে প্রায় 75% কোলেস্টেরল লিভার এবং শরীরের অন্যান্য অঙ্গে উত্পাদিত হয়, বাকিটা আসে খাবার থেকে। যেসব খাবারে কোলেস্টেরল থাকে সেগুলো হল প্রাণীজ খাবার যেমন মাংস, দুধ, ডিমের কুসুম এবং পশুর অঙ্গের শোথ।&lt;/p&gt;</t>
  </si>
  <si>
    <t>&lt;h1&gt;コレステロール&lt;/h1&gt;\n&lt;p&gt;コレステロールは血中脂質の構成要素であり、ほとんどの身体活動において重要な役割を果たします。 コレステロールは、神経線維細胞の機能や特定のホルモンの生成に不可欠な要素であり、体の正常かつ健康的な機能を助けます。&lt;/p&gt;\n&lt;p&gt;コレステロールは、合成または食品の 2 つの供給源から生成されます。 血液中のコレステロールの約75％は肝臓や体内の他の臓器で生成され、残りは食物から摂取されます。 コレステロールを含む食品は、肉、牛乳、卵黄、動物臓器浮腫などの動物由来の食品です。&lt;/p&gt;</t>
  </si>
  <si>
    <t>&lt;h1&gt;कोलेस्टेरॉल&lt;/h1&gt;\n&lt;p&gt;कोलेस्टेरॉल हा रक्तातील लिपिडचा एक घटक आहे आणि शरीराच्या बहुतेक क्रियाकलापांमध्ये महत्त्वाची भूमिका बजावते. कोलेस्टेरॉल हे तंत्रिका फायबर पेशींच्या कार्यामध्ये तसेच काही हार्मोन्सच्या निर्मितीमध्ये एक अपरिहार्य घटक आहे, ज्यामुळे शरीराला सामान्यपणे आणि निरोगीपणे कार्य करण्यास मदत होते.&lt;/p&gt;\n&lt;p&gt;कोलेस्टेरॉल दोन स्त्रोतांपासून तयार होते, एकतर कृत्रिमरित्या किंवा अन्नातून. रक्तातील सुमारे 75% कोलेस्टेरॉल यकृत आणि शरीरातील इतर अवयवांमध्ये तयार होते, उर्वरित अन्नातून येते. कोलेस्टेरॉल असलेले अन्न म्हणजे मांस, दूध, अंड्यातील पिवळ बलक आणि प्राण्यांच्या अवयवांचा सूज यासारखे प्राणी उत्पत्तीचे पदार्थ.&lt;/p&gt;</t>
  </si>
  <si>
    <t>&lt;h1&gt;उच्च कोलेस्ट्रॉल प्रतिबंध&lt;/h1&gt;\n&lt;p&gt;तुमचे कोलेस्ट्रॉल कमी करणारे हृदय-निरोगी जीवनशैलीतील बदल तुम्हाला प्रथम उच्च कोलेस्टेरॉल होण्यापासून रोखू शकतात. उच्च कोलेस्टेरॉल टाळण्यासाठी, आपण हे करू शकता:&lt;/p&gt;\n&lt;ul&gt;\n&lt;li&gt;फळे, भाज्या आणि संपूर्ण धान्य यावर भर देणारा कमी मीठयुक्त आहार घ्या&lt;/li&gt;\n&lt;li&gt;प्राण्यांच्या चरबीचे प्रमाण मर्यादित ठेवा आणि चांगल्या चरबीचा वापर कमी प्रमाणात करा&lt;/li&gt;\n&lt;li&gt;निरोगी वजन राखा&lt;/li&gt;\n&lt;li&gt;धूम्रपान सोडा&lt;/li&gt;\n&lt;li&gt;आठवड्यातील बहुतेक दिवस किमान 30 मिनिटे व्यायाम करा&lt;/li&gt;\n&lt;li&gt;कमी प्रमाणात दारू प्या&lt;/li&gt;\n&lt;li&gt;तणाव व्यवस्थापित करा&lt;/li&gt;\n&lt;/ul&gt;</t>
  </si>
  <si>
    <t>&lt;h1&gt;Kolesterol&lt;/h1&gt;\n&lt;p&gt;Kolesterol kan lipitlerinin bir bileşenidir ve &amp;ccedil;oğu v&amp;uuml;cut aktivitesinde &amp;ouml;nemli bir rol oynar. Kolesterol, sinir lifi h&amp;uuml;crelerinin işleyişinde ve v&amp;uuml;cudun normal ve sağlıklı &amp;ccedil;alışmasına yardımcı olan bazı hormonların &amp;uuml;retiminde vazge&amp;ccedil;ilmez bir unsurdur.&lt;/p&gt;\n&lt;p&gt;Kolesterol, sentetik olarak veya gıdalardan olmak &amp;uuml;zere iki kaynaktan oluşur. Kandaki kolesterol&amp;uuml;n yaklaşık %75\'i karaciğerde ve v&amp;uuml;cudun diğer organlarında &amp;uuml;retilir, geri kalanı besinlerden gelir. Kolesterol i&amp;ccedil;eren besinler et, s&amp;uuml;t, yumurta sarısı gibi hayvansal kaynaklı besinler ve hayvansal organ &amp;ouml;demidir.&lt;/p&gt;</t>
  </si>
  <si>
    <t>&lt;h1&gt;கொலஸ்ட்ரால்&lt;/h1&gt;\n&lt;p&gt;கொலஸ்ட்ரால் இரத்த லிப்பிட்களின் ஒரு அங்கமாகும் மற்றும் பெரும்பாலான உடல் செயல்பாடுகளில் முக்கிய பங்கு வகிக்கிறது. கொலஸ்ட்ரால் என்பது நரம்பு நார் செல்களின் செயல்பாட்டிலும், சில ஹார்மோன்களின் உற்பத்தியிலும் இன்றியமையாத உறுப்பு ஆகும், இது உடல் சாதாரணமாகவும் ஆரோக்கியமாகவும் செயல்பட உதவுகிறது.&lt;/p&gt;\n&lt;p&gt;கொலஸ்ட்ரால் செயற்கையாக அல்லது உணவில் இருந்து இரண்டு மூலங்களிலிருந்து உருவாகிறது. இரத்தத்தில் உள்ள கொலஸ்ட்ரால் 75% கல்லீரல் மற்றும் உடலில் உள்ள பிற உறுப்புகளில் உற்பத்தி செய்யப்படுகிறது, மீதமுள்ளவை உணவில் இருந்து வருகிறது. கொலஸ்ட்ரால் கொண்ட உணவுகள் இறைச்சி, பால், முட்டையின் மஞ்சள் கரு மற்றும் விலங்கு உறுப்பு வீக்கம் போன்ற விலங்கு தோற்றம் கொண்ட உணவுகள்.&lt;/p&gt;</t>
  </si>
  <si>
    <t>&lt;h1&gt;콜레스테롤&lt;/h1&gt;\n&lt;p&gt;콜레스테롤은 혈중 지질의 구성 성분이며 대부분의 신체 활동에서 중요한 역할을 합니다. 콜레스테롤은 신경섬유 세포의 기능뿐만 아니라 특정 호르몬의 생성에도 없어서는 안 될 요소로, 신체가 정상적으로 건강하게 기능하도록 돕습니다.&lt;/p&gt;\n&lt;p&gt;콜레스테롤은 합성 또는 식품이라는 두 가지 소스에서 형성됩니다. 혈액 내 콜레스테롤의 약 75%는 간과 신체의 다른 기관에서 생성되며 나머지는 음식에서 나옵니다. 콜레스테롤이 함유된 식품은 고기, 우유, 달걀 노른자, 동물 장기 부종 등 동물성 식품입니다.&lt;/p&gt;</t>
  </si>
  <si>
    <t>&lt;h1&gt;Cholesterol&lt;/h1&gt;\n&lt;p&gt;Cholesterol l&amp;agrave; một th&amp;agrave;nh phần của lipid m&amp;aacute;u, đồng thời đ&amp;oacute;ng vai tr&amp;ograve; quan trọng trong hầu hết c&amp;aacute;c hoạt động của cơ thể. Cholesterol l&amp;agrave; một yếu tố kh&amp;ocirc;ng thể thiếu trong qu&amp;aacute; tr&amp;igrave;nh hoạt động của tế b&amp;agrave;o sợi thần kinh, cũng như trong c&amp;ocirc;ng việc sản xuất một số loại hormone gi&amp;uacute;p cơ thể hoạt động b&amp;igrave;nh thường v&amp;agrave; khỏe mạnh.&lt;/p&gt;\n&lt;p&gt;Cholesterol được h&amp;igrave;nh th&amp;agrave;nh từ 2 nguồn l&amp;agrave; từ cơ sở tổng hợp hoặc từ thức ăn. Khoảng 75% cholesterol trong m&amp;aacute;u được sản xuất ở gan v&amp;agrave; c&amp;aacute;c cơ chất kh&amp;aacute;c trong cơ thể, phần c&amp;ograve;n lại l&amp;agrave; từ thức ăn. C&amp;aacute;c loại thực phẩm c&amp;oacute; chứa cholesterol đều l&amp;agrave; c&amp;aacute;c loại thức ăn c&amp;oacute; nguồn gốc từ động vật như thịt, sữa, l&amp;ograve;ng đỏ trứng, ph&amp;ugrave; động vật.&lt;/p&gt;</t>
  </si>
  <si>
    <t>&lt;h1&gt;Colesterolo&lt;/h1&gt;\n&lt;p&gt;Il colesterolo &amp;egrave; un componente dei lipidi nel sangue e svolge un ruolo importante nella maggior parte delle attivit&amp;agrave; del corpo. Il colesterolo &amp;egrave; un elemento indispensabile nel funzionamento delle cellule delle fibre nervose, nonch&amp;eacute; nella produzione di alcuni ormoni, aiutando il corpo a funzionare normalmente e in modo sano.&lt;/p&gt;\n&lt;p&gt;Il colesterolo &amp;egrave; formato da due fonti, sinteticamente o dal cibo. Circa il 75% del colesterolo nel sangue &amp;egrave; prodotto nel fegato e in altri organi del corpo, il resto proviene dal cibo. Gli alimenti che contengono colesterolo sono alimenti di origine animale come carne, latte, tuorli d\'uovo ed edema di organi animali.&lt;/p&gt;</t>
  </si>
  <si>
    <t>&lt;h1&gt;คอเลสเตอรอล&lt;/h1&gt;\n&lt;p&gt;คอเลสเตอรอลเป็นส่วนประกอบของไขมันในเลือดและมีบทบาทสำคัญในกิจกรรมส่วนใหญ่ของร่างกาย คอเลสเตอรอลเป็นองค์ประกอบที่ขาดไม่ได้ในการทำงานของเส้นใยประสาทตลอดจนในการผลิตฮอร์โมนบางชนิดช่วยให้ร่างกายทำงานได้ตามปกติและมีสุขภาพดี&lt;/p&gt;\n&lt;p&gt;คอเลสเตอรอลเกิดขึ้นได้จากสองแหล่ง ทั้งจากการสังเคราะห์หรือจากอาหาร คอเลสเตอรอลในเลือดประมาณ 75% ผลิตในตับและอวัยวะอื่นๆ ในร่างกาย ส่วนที่เหลือมาจากอาหาร อาหารที่มีคอเลสเตอรอล ได้แก่ อาหารที่ได้จากสัตว์ เช่น เนื้อสัตว์ นม ไข่แดง และอาการบวมน้ำของอวัยวะสัตว์&lt;/p&gt;</t>
  </si>
  <si>
    <t>&lt;h1&gt;Why cholesterol matters&lt;/h1&gt;\n&lt;p&gt;Cholesterol circulates in the blood. As the amount of cholesterol in your blood increases, so does the risk to your health. High cholesterol contributes to a higher risk of cardiovascular diseases, such as heart disease and stroke. That&amp;rsquo;s why it&amp;rsquo;s important to have your cholesterol tested, so you can know your levels.&lt;/p&gt;\n&lt;p&gt;The two types of cholesterol are: LDL cholesterol, which is bad, and HDL, which is good. Too much of the bad kind, or not enough of the good kind, increases the risk cholesterol will slowly build up in the inner walls of the arteries that feed the heart and brain.&lt;/p&gt;\n&lt;p&gt;Cholesterol can join with other substances to form a thick, hard deposit on the inside of the arteries. This can narrow the arteries and make them less flexible &amp;ndash; a condition known as atherosclerosis. If a blood clot forms and blocks one of these narrowed arteries, a heart attack or stroke can result.&lt;/p&gt;</t>
  </si>
  <si>
    <t>&lt;h1&gt;为什么胆固醇很重要&lt;/h1&gt;\n&lt;p&gt;胆固醇在血液中循环。 随着血液中胆固醇含量的增加，您的健康风险也会增加。 高胆固醇会增加患心血管疾病的风险，例如心脏病和中风。 这就是为什么检查胆固醇很重要，这样您就可以了解自己的水平。&lt;/p&gt;\n&lt;p&gt;胆固醇有两种类型：低密度脂蛋白胆固醇（坏胆固醇）和高密度脂蛋白胆固醇（好胆固醇）。 坏胆固醇过多或好胆固醇不足，都会增加胆固醇在为心脏和大脑供血的动脉内壁缓慢积聚的风险。&lt;/p&gt;\n&lt;p&gt;胆固醇可以与其他物质结合在动脉内部形成厚而硬的沉积物。 这会使动脉变窄并降低其灵活性&amp;mdash;&amp;mdash;这种情况称为动脉粥样硬化。 如果血凝块形成并阻塞其中一根狭窄的动脉，可能会导致心脏病发作或中风。&lt;/p&gt;</t>
  </si>
  <si>
    <t>&lt;h1&gt;कोलेस्ट्रॉल क्यों मायने रखता है&lt;/h1&gt;\n&lt;p&gt;कोलेस्ट्रॉल रक्त में घूमता रहता है। जैसे-जैसे आपके रक्त में कोलेस्ट्रॉल की मात्रा बढ़ती है, वैसे-वैसे आपके स्वास्थ्य के लिए खतरा भी बढ़ता है। उच्च कोलेस्ट्रॉल हृदय रोग और स्ट्रोक जैसी हृदय संबंधी बीमारियों के उच्च जोखिम में योगदान देता है। इसलिए अपने कोलेस्ट्रॉल का परीक्षण कराना महत्वपूर्ण है, ताकि आप अपने स्तर को जान सकें।&lt;/p&gt;\n&lt;p&gt;कोलेस्ट्रॉल दो प्रकार के होते हैं: एलडीएल कोलेस्ट्रॉल, जो खराब है, और एचडीएल, जो अच्छा है। बुरी किस्म की बहुत अधिक मात्रा, या अच्छी किस्म की पर्याप्त मात्रा न होने से हृदय और मस्तिष्क को पोषण देने वाली धमनियों की भीतरी दीवारों में धीरे-धीरे कोलेस्ट्रॉल जमा होने का खतरा बढ़ जाता है।&lt;/p&gt;\n&lt;p&gt;कोलेस्ट्रॉल अन्य पदार्थों के साथ मिलकर धमनियों के अंदर एक गाढ़ा, कठोर जमाव बना सकता है। यह धमनियों को संकीर्ण कर सकता है और उन्हें कम लचीला बना सकता है - एक स्थिति जिसे एथेरोस्क्लेरोसिस के रूप में जाना जाता है। यदि रक्त का थक्का बन जाता है और इन संकुचित धमनियों में से किसी एक को अवरुद्ध कर देता है, तो दिल का दौरा या स्ट्रोक हो सकता है।&lt;/p&gt;</t>
  </si>
  <si>
    <t>&lt;h1&gt;Por qu&amp;eacute; es importante el colesterol&lt;/h1&gt;\n&lt;p&gt;El colesterol circula en la sangre. A medida que aumenta la cantidad de colesterol en la sangre, tambi&amp;eacute;n aumenta el riesgo para su salud. El colesterol alto contribuye a un mayor riesgo de enfermedades cardiovasculares, como enfermedades card&amp;iacute;acas y accidentes cerebrovasculares. Por eso es importante hacerse una prueba de colesterol para poder conocer sus niveles.&lt;/p&gt;\n&lt;p&gt;Los dos tipos de colesterol son: el colesterol LDL, que es malo, y el HDL, que es bueno. Demasiado del tipo malo, o poco del tipo bueno, aumenta el riesgo de que el colesterol se acumule lentamente en las paredes internas de las arterias que alimentan el coraz&amp;oacute;n y el cerebro.&lt;/p&gt;\n&lt;p&gt;El colesterol puede unirse con otras sustancias para formar un dep&amp;oacute;sito espeso y duro en el interior de las arterias. Esto puede estrechar las arterias y hacerlas menos flexibles, una condici&amp;oacute;n conocida como aterosclerosis. Si se forma un co&amp;aacute;gulo de sangre y bloquea una de estas arterias estrechadas, puede producirse un ataque card&amp;iacute;aco o un derrame cerebral.&lt;/p&gt;</t>
  </si>
  <si>
    <t>&lt;h1&gt;&lt;span style=\"font-weight: 400;\"&gt;Pourquoi le cholest&amp;eacute;rol est important&lt;/span&gt;&lt;/h1&gt;\n&lt;p&gt;&lt;span style=\"font-weight: 400;\"&gt;Le cholest&amp;eacute;rol circule dans le sang. &amp;Agrave; mesure que la quantit&amp;eacute; de cholest&amp;eacute;rol dans votre sang augmente, les risques pour votre sant&amp;eacute; augmentent &amp;eacute;galement. Un taux de cholest&amp;eacute;rol &amp;eacute;lev&amp;eacute; contribue &amp;agrave; un risque plus &amp;eacute;lev&amp;eacute; de maladies cardiovasculaires, telles que les maladies cardiaques et les accidents vasculaires c&amp;eacute;r&amp;eacute;braux. C&amp;rsquo;est pourquoi il est important de faire tester votre taux de cholest&amp;eacute;rol afin de conna&amp;icirc;tre votre taux.&lt;/span&gt;&lt;/p&gt;\n&lt;p&gt;&lt;span style=\"font-weight: 400;\"&gt;Les deux types de cholest&amp;eacute;rol sont : le cholest&amp;eacute;rol LDL, qui est mauvais, et le cholest&amp;eacute;rol HDL, qui est bon. Trop de mauvais, ou pas assez de bons, augmente le risque que le cholest&amp;eacute;rol s\'accumule lentement dans les parois internes des art&amp;egrave;res qui alimentent le c&amp;oelig;ur et le cerveau.&lt;/span&gt;&lt;/p&gt;\n&lt;p&gt;&lt;span style=\"font-weight: 400;\"&gt;Le cholest&amp;eacute;rol peut se lier &amp;agrave; d&amp;rsquo;autres substances pour former un d&amp;eacute;p&amp;ocirc;t &amp;eacute;pais et dur &amp;agrave; l&amp;rsquo;int&amp;eacute;rieur des art&amp;egrave;res. Cela peut r&amp;eacute;tr&amp;eacute;cir les art&amp;egrave;res et les rendre moins flexibles &amp;ndash; une condition connue sous le nom d&amp;rsquo;ath&amp;eacute;roscl&amp;eacute;rose. Si un caillot sanguin se forme et bloque l&amp;rsquo;une de ces art&amp;egrave;res r&amp;eacute;tr&amp;eacute;cies, une crise cardiaque ou un accident vasculaire c&amp;eacute;r&amp;eacute;bral peut en r&amp;eacute;sulter.&lt;/span&gt;&lt;/p&gt;</t>
  </si>
  <si>
    <t>&lt;h1&gt;Почему холестерин важен&lt;/h1&gt;\n&lt;p&gt;Холестерин циркулирует в крови. По мере увеличения количества холестерина в крови увеличивается и риск для вашего здоровья. Высокий уровень холестерина способствует более высокому риску сердечно-сосудистых заболеваний, таких как болезни сердца и инсульт. Вот почему так важно сдать анализ на холестерин, чтобы узнать свой уровень.&lt;/p&gt;\n&lt;p&gt;Два типа холестерина: холестерин ЛПНП (плохой) и ЛПВП (хороший). Слишком большое количество плохого или недостаточное количество хорошего увеличивает риск медленного накопления холестерина во внутренних стенках артерий, питающих сердце и мозг.&lt;/p&gt;\n&lt;p&gt;Холестерин может соединяться с другими веществами, образуя толстые, твердые отложения на внутренней стороне артерий. Это может сузить артерии и сделать их менее гибкими &amp;ndash; состояние, известное как атеросклероз. Если образуется тромб и блокирует одну из этих суженных артерий, это может привести к сердечному приступу или инсульту.&lt;/p&gt;</t>
  </si>
  <si>
    <t>&lt;h1&gt;Por que o colesterol &amp;eacute; importante&lt;/h1&gt;\n&lt;p&gt;O colesterol circula no sangue. &amp;Agrave; medida que a quantidade de colesterol no sangue aumenta, aumenta tamb&amp;eacute;m o risco para a sa&amp;uacute;de. O colesterol elevado contribui para um maior risco de doen&amp;ccedil;as cardiovasculares, como doen&amp;ccedil;as card&amp;iacute;acas e derrames. &amp;Eacute; por isso que &amp;eacute; importante testar seu colesterol, para que voc&amp;ecirc; possa conhecer seus n&amp;iacute;veis.&lt;/p&gt;\n&lt;p&gt;Os dois tipos de colesterol s&amp;atilde;o: colesterol LDL, que &amp;eacute; ruim, e HDL, que &amp;eacute; bom. Muito do tipo ruim, ou insuficiente do tipo bom, aumenta o risco de o colesterol se acumular lentamente nas paredes internas das art&amp;eacute;rias que alimentam o cora&amp;ccedil;&amp;atilde;o e o c&amp;eacute;rebro.&lt;/p&gt;\n&lt;p&gt;O colesterol pode se juntar a outras subst&amp;acirc;ncias para formar um dep&amp;oacute;sito espesso e duro no interior das art&amp;eacute;rias. Isto pode estreitar as art&amp;eacute;rias e torn&amp;aacute;-las menos flex&amp;iacute;veis &amp;ndash; uma condi&amp;ccedil;&amp;atilde;o conhecida como aterosclerose. Se um co&amp;aacute;gulo sangu&amp;iacute;neo se formar e bloquear uma dessas art&amp;eacute;rias estreitadas, pode ocorrer um ataque card&amp;iacute;aco ou acidente vascular cerebral.&lt;/p&gt;</t>
  </si>
  <si>
    <t>&lt;h1&gt;কোলেস্টেরল কেন গুরুত্বপূর্ণ&lt;/h1&gt;\n&lt;p&gt;কোলেস্টেরল রক্তে সঞ্চালিত হয়। আপনার রক্তে কোলেস্টেরলের পরিমাণ বাড়ার সাথে সাথে আপনার স্বাস্থ্যের ঝুঁকিও বেড়ে যায়। উচ্চ কোলেস্টেরল হৃদরোগ এবং স্ট্রোকের মতো কার্ডিওভাসকুলার রোগের উচ্চ ঝুঁকিতে অবদান রাখে। এই কারণেই আপনার কোলেস্টেরল পরীক্ষা করা গুরুত্বপূর্ণ, যাতে আপনি আপনার মাত্রা জানতে পারেন।&lt;/p&gt;\n&lt;p&gt;দুই ধরনের কোলেস্টেরল হল: এলডিএল কোলেস্টেরল, যা খারাপ, এবং এইচডিএল, যা ভাল। অত্যধিক খারাপ ধরণের, বা ভাল ধরণের যথেষ্ট নয়, ঝুঁকি বাড়ায় কোলেস্টেরল ধীরে ধীরে ধমনীর ভিতরের দেয়ালে তৈরি হবে যা হৃৎপিণ্ড এবং মস্তিষ্ককে খাওয়ায়।&lt;/p&gt;\n&lt;p&gt;কোলেস্টেরল অন্যান্য পদার্থের সাথে যোগ হয়ে ধমনীর ভিতরে একটি পুরু, শক্ত জমা তৈরি করতে পারে। এটি ধমনীগুলিকে সংকুচিত করতে পারে এবং তাদের কম নমনীয় করে তুলতে পারে - একটি অবস্থা যা এথেরোস্ক্লেরোসিস নামে পরিচিত। যদি একটি রক্ত জমাট বাঁধে এবং এই সরু ধমনীগুলির মধ্যে একটিকে ব্লক করে, তাহলে হার্ট অ্যাটাক বা স্ট্রোক হতে পারে।&lt;/p&gt;</t>
  </si>
  <si>
    <t>&lt;h1&gt;Warum Cholesterin wichtig ist&lt;/h1&gt;\n&lt;p&gt;Cholesterin zirkuliert im Blut. Mit steigendem Cholesterinspiegel im Blut steigt auch das Risiko f&amp;uuml;r Ihre Gesundheit. Ein hoher Cholesterinspiegel tr&amp;auml;gt zu einem h&amp;ouml;heren Risiko f&amp;uuml;r Herz-Kreislauf-Erkrankungen wie Herzerkrankungen und Schlaganfall bei. Deshalb ist es wichtig, dass Sie Ihren Cholesterinspiegel testen lassen, damit Sie Ihre Werte kennen.&lt;/p&gt;\n&lt;p&gt;Es gibt zwei Arten von Cholesterin: das schlechte LDL-Cholesterin und das gute HDL-Cholesterin. Zu viel Schlechtes oder zu wenig Gutes erh&amp;ouml;ht das Risiko, dass sich langsam Cholesterin in den Innenw&amp;auml;nden der Arterien ansammelt, die Herz und Gehirn versorgen.&lt;/p&gt;\n&lt;p&gt;Cholesterin kann sich mit anderen Substanzen verbinden und eine dicke, harte Ablagerung auf der Innenseite der Arterien bilden. Dies kann die Arterien verengen und sie weniger flexibel machen &amp;ndash; ein Zustand, der als Arteriosklerose bekannt ist. Wenn sich ein Blutgerinnsel bildet und eine dieser verengten Arterien verstopft, kann dies zu einem Herzinfarkt oder Schlaganfall f&amp;uuml;hren.&lt;/p&gt;</t>
  </si>
  <si>
    <t>&lt;h1&gt;なぜコレステロールが重要なのか&lt;/h1&gt;\n&lt;p&gt;コレステロールは血液中を循環します。 血中のコレステロール量が増加すると、健康へのリスクも増加します。 高コレステロールは、心臓病や脳卒中などの心血管疾患のリスクを高めます。 そのため、自分のコレステロール値を知るために、コレステロール検査を受けることが重要です。&lt;/p&gt;\n&lt;p&gt;コレステロールには2種類あり、悪玉コレステロールであるLDLコレステロールと善玉コレステロールであるHDLコレステロールです。 悪玉コレステロールが多すぎたり、善玉コレステロールが不足したりすると、心臓や脳に栄養を与える動脈の内壁にコレステロールがゆっくりと蓄積するリスクが高まります。&lt;/p&gt;\n&lt;p&gt;コレステロールは他の物質と結合して、動脈の内側に厚くて硬い沈着物を形成することがあります。 これにより動脈が狭くなり、柔軟性が低下する可能性があります。これはアテローム性動脈硬化症として知られる状態です。 血栓が形成され、これらの狭くなった動脈の 1 つが詰まると、心臓発作や脳卒中が発生する可能性があります。&lt;/p&gt;</t>
  </si>
  <si>
    <t>&lt;h1&gt;कोलेस्ट्रॉल महत्त्वाचे का&lt;/h1&gt;\n&lt;p&gt;कोलेस्टेरॉल रक्तात फिरते. तुमच्या रक्तातील कोलेस्टेरॉलचे प्रमाण जसजसे वाढते तसतसे तुमच्या आरोग्यालाही धोका निर्माण होतो. उच्च कोलेस्टेरॉल हृदयरोग आणि स्ट्रोक सारख्या हृदय व रक्तवाहिन्यासंबंधी रोगांच्या उच्च जोखमीमध्ये योगदान देते. म्हणूनच तुमच्या कोलेस्टेरॉलची चाचणी घेणे महत्त्वाचे आहे, जेणेकरून तुम्ही तुमचे स्तर जाणून घेऊ शकता.&lt;/p&gt;\n&lt;p&gt;कोलेस्टेरॉलचे दोन प्रकार आहेत: एलडीएल कोलेस्ट्रॉल, जे वाईट आहे आणि एचडीएल, जे चांगले आहे. खूप जास्त वाईट प्रकार, किंवा चांगल्या प्रकारची पुरेशी नसल्यामुळे, हृदय आणि मेंदूला पोषण देणाऱ्या धमन्यांच्या आतील भिंतींमध्ये कोलेस्टेरॉल हळूहळू तयार होण्याचा धोका वाढतो.&lt;/p&gt;\n&lt;p&gt;कोलेस्टेरॉल इतर पदार्थांसोबत जोडून रक्तवाहिन्यांच्या आतील बाजूस जाड, कठीण जमा होऊ शकतो. यामुळे धमन्या अरुंद होऊ शकतात आणि त्या कमी लवचिक बनू शकतात - ही स्थिती एथेरोस्क्लेरोसिस म्हणून ओळखली जाते. जर रक्ताची गुठळी तयार झाली आणि यापैकी एक अरुंद धमनी अवरोधित केली तर हृदयविकाराचा झटका किंवा स्ट्रोक होऊ शकतो.&lt;/p&gt;</t>
  </si>
  <si>
    <t>&lt;h1&gt;కొలెస్ట్రాల్ ఎందుకు ముఖ్యమైనది&lt;/h1&gt;\n&lt;p&gt;కొలెస్ట్రాల్ రక్తంలో తిరుగుతుంది. మీ రక్తంలో కొలెస్ట్రాల్ పరిమాణం పెరిగేకొద్దీ, మీ ఆరోగ్యానికి ప్రమాదం పెరుగుతుంది. అధిక కొలెస్ట్రాల్ గుండె జబ్బులు మరియు స్ట్రోక్ వంటి హృదయ సంబంధ వ్యాధుల ప్రమాదానికి దోహదం చేస్తుంది. అందుకే మీ కొలెస్ట్రాల్&amp;zwnj;ను పరీక్షించుకోవడం చాలా ముఖ్యం, కాబట్టి మీరు మీ స్థాయిలను తెలుసుకోవచ్చు.&lt;/p&gt;\n&lt;p&gt;కొలెస్ట్రాల్ రెండు రకాలు: LDL కొలెస్ట్రాల్, ఇది చెడు మరియు HDL, ఇది మంచిది. చాలా చెడ్డ రకం, లేదా తగినంత మంచి రకం, ప్రమాదాన్ని పెంచుతుంది కొలెస్ట్రాల్ గుండె మరియు మెదడుకు ఆహారం ఇచ్చే ధమనుల లోపలి గోడలలో నెమ్మదిగా పెరుగుతుంది.&lt;/p&gt;\n&lt;p&gt;కొలెస్ట్రాల్ ఇతర పదార్ధాలతో చేరి ధమనుల లోపలి భాగంలో దట్టమైన, గట్టి నిక్షేపంగా ఏర్పడుతుంది. ఇది ధమనులను ఇరుకైనదిగా చేస్తుంది మరియు వాటిని తక్కువ అనువైనదిగా చేస్తుంది - ఈ పరిస్థితిని అథెరోస్క్లెరోసిస్ అంటారు. రక్తం గడ్డకట్టడం ఏర్పడి, ఈ ఇరుకైన ధమనులలో ఒకదానిని అడ్డుకుంటే, గుండెపోటు లేదా స్ట్రోక్ సంభవించవచ్చు.&lt;/p&gt;</t>
  </si>
  <si>
    <t>&lt;h1&gt;Kolesterol neden &amp;ouml;nemlidir?&lt;/h1&gt;\n&lt;p&gt;Kolesterol kanda dolaşır. Kanınızdaki kolesterol miktarı arttık&amp;ccedil;a sağlığınız i&amp;ccedil;in risk de artar. Y&amp;uuml;ksek kolesterol, kalp hastalığı ve fel&amp;ccedil; gibi daha y&amp;uuml;ksek kardiyovask&amp;uuml;ler hastalık riskine katkıda bulunur. Bu nedenle kolesterol&amp;uuml;n&amp;uuml;z&amp;uuml; test ettirmeniz &amp;ouml;nemlidir, b&amp;ouml;ylece seviyenizi &amp;ouml;ğrenebilirsiniz.&lt;/p&gt;\n&lt;p&gt;Kolesterol&amp;uuml;n iki t&amp;uuml;r&amp;uuml; vardır: k&amp;ouml;t&amp;uuml; olan LDL kolesterol ve iyi olan HDL. K&amp;ouml;t&amp;uuml; t&amp;uuml;r&amp;uuml;n &amp;ccedil;ok fazla olması ya da iyi t&amp;uuml;r&amp;uuml;n yeterli olmaması, kalbi ve beyni besleyen arterlerin i&amp;ccedil; duvarlarında kolesterol&amp;uuml;n yavaş yavaş birikmesi riskini artırır.&lt;/p&gt;\n&lt;p&gt;Kolesterol diğer maddelerle birleşerek atardamarların i&amp;ccedil; kısmında kalın, sert bir tortu oluşturabilir. Bu, atardamarları daraltabilir ve onları daha az esnek hale getirebilir; bu durum ateroskleroz olarak bilinir. Eğer bir kan pıhtısı oluşur ve bu daralmış arterlerden birini tıkarsa kalp krizi veya fel&amp;ccedil; meydana gelebilir.&lt;/p&gt;</t>
  </si>
  <si>
    <t>&lt;h1&gt;கொலஸ்ட்ரால் ஏன் முக்கியமானது&lt;/h1&gt;\n&lt;p&gt;கொலஸ்ட்ரால் இரத்தத்தில் சுற்றுகிறது. உங்கள் இரத்தத்தில் கொலஸ்ட்ராலின் அளவு அதிகரிப்பதால், உங்கள் ஆரோக்கியத்திற்கு ஆபத்து ஏற்படும். அதிக கொலஸ்ட்ரால் இதய நோய் மற்றும் பக்கவாதம் போன்ற இருதய நோய்களின் அதிக ஆபத்துக்கு பங்களிக்கிறது. அதனால்தான் உங்கள் கொலஸ்ட்ராலைப் பரிசோதிப்பது முக்கியம், அதனால் உங்கள் அளவை அறிந்துகொள்ளலாம்.&lt;/p&gt;\n&lt;p&gt;இரண்டு வகையான கொலஸ்ட்ரால்: எல்.டி.எல் கொழுப்பு, கெட்டது மற்றும் எச்.டி.எல், நல்லது. அதிக அளவு கெட்டது, அல்லது போதுமான அளவு நல்லதல்ல, ஆபத்தை அதிகரிக்கிறது, இதயம் மற்றும் மூளைக்கு உணவளிக்கும் தமனிகளின் உள் சுவர்களில் கொலஸ்ட்ரால் மெதுவாக உருவாகும்.&lt;/p&gt;\n&lt;p&gt;கொலஸ்ட்ரால் மற்ற பொருட்களுடன் சேர்ந்து தமனிகளின் உட்புறத்தில் தடிமனான, கடினமான படிவுகளை உருவாக்குகிறது. இது தமனிகளை சுருக்கி, அவற்றை குறைந்த நெகிழ்வுத்தன்மையை ஏற்படுத்தும் - இது பெருந்தமனி தடிப்புத் தோல் அழற்சி என்று அழைக்கப்படுகிறது. இந்த குறுகலான தமனிகளில் ஒன்றை இரத்த உறைவு உருவாக்கி, அடைத்தால், மாரடைப்பு அல்லது பக்கவாதம் ஏற்படலாம்.&lt;/p&gt;</t>
  </si>
  <si>
    <t>&lt;h1&gt;콜레스테롤이 중요한 이유&lt;/h1&gt;\n&lt;p&gt;콜레스테롤은 혈액 속에서 순환합니다. 혈중 콜레스테롤 양이 증가하면 건강에 대한 위험도 증가합니다. 콜레스테롤이 높으면 심장병, 뇌졸중 등 심혈관 질환의 위험이 높아집니다. 그렇기 때문에 콜레스테롤 검사를 받아 수치를 파악하는 것이 중요합니다.&lt;/p&gt;\n&lt;p&gt;콜레스테롤에는 두 가지 유형이 있습니다: 나쁜 LDL 콜레스테롤과 좋은 HDL 콜레스테롤입니다. 나쁜 종류가 너무 많거나 좋은 종류가 충분하지 않으면 콜레스테롤이 심장과 뇌에 영양을 공급하는 동맥의 내벽에 천천히 축적될 위험이 높아집니다.&lt;/p&gt;\n&lt;p&gt;콜레스테롤은 다른 물질과 결합하여 동맥 내부에 두껍고 단단한 침전물을 형성할 수 있습니다. 이로 인해 동맥이 좁아지고 유연성이 떨어지게 되는데, 이를 죽상동맥경화증이라고 합니다. 혈전이 형성되어 좁아진 동맥 중 하나를 막는 경우 심장마비나 뇌졸중이 발생할 수 있습니다.&lt;/p&gt;</t>
  </si>
  <si>
    <t>&lt;h1&gt;Tại sao cholesterol lại quan trọng&lt;/h1&gt;\n&lt;p&gt;Cholesterol lưu th&amp;ocirc;ng trong m&amp;aacute;u. Khi lượng cholesterol trong m&amp;aacute;u tăng l&amp;ecirc;n, nguy cơ đối với sức khỏe của bạn cũng tăng theo. Cholesterol cao g&amp;oacute;p phần l&amp;agrave;m tăng nguy cơ mắc c&amp;aacute;c bệnh tim mạch, chẳng hạn như bệnh tim v&amp;agrave; đột quỵ. Đ&amp;oacute; l&amp;agrave; l&amp;yacute; do tại sao việc kiểm tra cholesterol lại quan trọng để bạn c&amp;oacute; thể biết được mức độ của m&amp;igrave;nh.&lt;/p&gt;\n&lt;p&gt;Hai loại cholesterol l&amp;agrave;: cholesterol LDL, loại xấu v&amp;agrave; HDL, loại cholesterol tốt. Qu&amp;aacute; nhiều loại xấu hoặc kh&amp;ocirc;ng đủ loại tốt sẽ l&amp;agrave;m tăng nguy cơ cholesterol sẽ dần dần t&amp;iacute;ch tụ ở th&amp;agrave;nh trong của động mạch nu&amp;ocirc;i tim v&amp;agrave; n&amp;atilde;o.&lt;/p&gt;\n&lt;p&gt;Cholesterol c&amp;oacute; thể kết hợp với c&amp;aacute;c chất kh&amp;aacute;c tạo th&amp;agrave;nh lớp cặn d&amp;agrave;y v&amp;agrave; cứng b&amp;ecirc;n trong động mạch. Điều n&amp;agrave;y c&amp;oacute; thể thu hẹp c&amp;aacute;c động mạch v&amp;agrave; khiến ch&amp;uacute;ng k&amp;eacute;m linh hoạt &amp;ndash; một t&amp;igrave;nh trạng được gọi l&amp;agrave; xơ vữa động mạch. Nếu cục m&amp;aacute;u đ&amp;ocirc;ng h&amp;igrave;nh th&amp;agrave;nh v&amp;agrave; l&amp;agrave;m tắc nghẽn một trong những động mạch bị thu hẹp n&amp;agrave;y, cơn đau tim hoặc đột quỵ c&amp;oacute; thể xảy ra.&lt;/p&gt;</t>
  </si>
  <si>
    <t>&lt;h1&gt;Perch&amp;eacute; il colesterolo &amp;egrave; importante&lt;/h1&gt;\n&lt;p&gt;Il colesterolo circola nel sangue. Man mano che la quantit&amp;agrave; di colesterolo nel sangue aumenta, aumenta anche il rischio per la salute. Il colesterolo alto contribuisce ad un rischio maggiore di malattie cardiovascolari, come malattie cardiache e ictus. Ecco perch&amp;eacute; &amp;egrave; importante sottoporsi a un test del colesterolo, in modo da poter conoscere i propri livelli.&lt;/p&gt;\n&lt;p&gt;I due tipi di colesterolo sono: il colesterolo LDL, che &amp;egrave; cattivo, e il colesterolo HDL, che &amp;egrave; buono. Troppo del tipo cattivo, o non abbastanza del tipo buono, aumenta il rischio che il colesterolo si accumuli lentamente nelle pareti interne delle arterie che alimentano il cuore e il cervello.&lt;/p&gt;\n&lt;p&gt;Il colesterolo pu&amp;ograve; unirsi ad altre sostanze per formare un deposito spesso e duro all&amp;rsquo;interno delle arterie. Ci&amp;ograve; pu&amp;ograve; restringere le arterie e renderle meno flessibili, una condizione nota come aterosclerosi. Se si forma un coagulo di sangue che blocca una di queste arterie ristrette, pu&amp;ograve; verificarsi un infarto o un ictus.&lt;/p&gt;</t>
  </si>
  <si>
    <t>&lt;h1&gt;ทำไมคอเลสเตอรอลถึงมีความสำคัญ&lt;/h1&gt;\n&lt;p&gt;คอเลสเตอรอลไหลเวียนในเลือด เนื่องจากปริมาณคอเลสเตอรอลในเลือดของคุณเพิ่มขึ้น ความเสี่ยงต่อสุขภาพของคุณก็เพิ่มขึ้นเช่นกัน คอเลสเตอรอลสูงก่อให้เกิดความเสี่ยงที่สูงขึ้นต่อโรคหลอดเลือดหัวใจ เช่น โรคหัวใจและโรคหลอดเลือดสมอง นั่นเป็นเหตุผลว่าทำไมการทดสอบคอเลสเตอรอลจึงเป็นสิ่งสำคัญ เพื่อที่คุณจะได้ทราบระดับของตัวเอง&lt;/p&gt;\n&lt;p&gt;คอเลสเตอรอลมีสองประเภทคือ: LDL คอเลสเตอรอลที่ไม่ดี และ HDL ซึ่งเป็นสิ่งที่ดี ชนิดที่ไม่ดีมากเกินไปหรือชนิดดีไม่เพียงพอ จะเพิ่มความเสี่ยงที่คอเลสเตอรอลจะสะสมในผนังด้านในของหลอดเลือดแดงที่หล่อเลี้ยงหัวใจและสมองอย่างช้าๆ&lt;/p&gt;\n&lt;p&gt;คอเลสเตอรอลสามารถจับตัวกับสารอื่นๆ ทำให้เกิดการสะสมตัวแข็งที่ด้านในของหลอดเลือดแดง ซึ่งจะทำให้หลอดเลือดแดงตีบตันและทำให้มีความยืดหยุ่นน้อยลง ซึ่งเป็นภาวะที่เรียกว่าหลอดเลือดแข็งตัว (atherosclerosis) หากลิ่มเลือดก่อตัวและปิดกั้นหลอดเลือดแดงที่ตีบตันเส้นใดเส้นหนึ่ง อาจส่งผลให้หัวใจวายหรือโรคหลอดเลือดสมองได้&lt;/p&gt;</t>
  </si>
  <si>
    <t>&lt;h1&gt;Normal Cholesterol Level&lt;/h1&gt;\n&lt;p&gt;Results are given in milligrams per deciliter (mg/dL). Here are the ranges for total cholesterol in adults:&lt;/p&gt;\n&lt;ul&gt;\n&lt;li&gt;&lt;strong&gt;Normal&lt;/strong&gt;: Less than 200 mg/dL&lt;/li&gt;\n&lt;li&gt;&lt;strong&gt;Borderline&lt;/strong&gt;&lt;strong&gt;high&lt;/strong&gt;: 200 to 239 mg/dL&lt;/li&gt;\n&lt;li&gt;&lt;strong&gt;High&lt;/strong&gt;: At or above 240 mg/dL&lt;/li&gt;\n&lt;/ul&gt;</t>
  </si>
  <si>
    <t>&lt;h1&gt;正常胆固醇水平&lt;/h1&gt;\n&lt;p&gt;结果以毫克每分升 (mg/dL) 为单位给出。 以下是成人总胆固醇的范围：&lt;/p&gt;\n&lt;ul&gt;\n&lt;li&gt;正常：低于 200 mg/dL&lt;/li&gt;\n&lt;li&gt;临界高：200 至 239 mg/dL&lt;/li&gt;\n&lt;li&gt;高：等于或高于 240 mg/dL&lt;/li&gt;\n&lt;/ul&gt;</t>
  </si>
  <si>
    <t>&lt;h1&gt;सामान्य कोलेस्ट्रॉल स्तर&lt;/h1&gt;\n&lt;p&gt;परिणाम मिलीग्राम प्रति डेसीलीटर (मिलीग्राम/डीएल) में दिए गए हैं। यहां वयस्कों में कुल कोलेस्ट्रॉल की श्रेणियां दी गई हैं:&lt;/p&gt;\n&lt;ul&gt;\n&lt;li&gt;सामान्य: 200 मिलीग्राम/डीएल से कम&lt;/li&gt;\n&lt;li&gt;सीमा रेखा उच्च: 200 से 239 मिलीग्राम/डीएल&lt;/li&gt;\n&lt;li&gt;उच्च: 240 मिलीग्राम/डीएल पर या उससे ऊपर&lt;/li&gt;\n&lt;/ul&gt;</t>
  </si>
  <si>
    <t>&lt;h1&gt;Nivel normal de colesterol&lt;/h1&gt;\n&lt;p&gt;Los resultados se dan en miligramos por decilitro (mg/dL). Estos son los rangos de colesterol total en adultos:&lt;/p&gt;\n&lt;ul&gt;\n&lt;li&gt;Normal: Menos de 200 mg/dL&lt;/li&gt;\n&lt;li&gt;L&amp;iacute;mite alto: 200 a 239 mg/dL&lt;/li&gt;\n&lt;li&gt;Alto: igual o superior a 240 mg/dL&lt;/li&gt;\n&lt;/ul&gt;</t>
  </si>
  <si>
    <t>&lt;h1&gt;Niveau de cholest&amp;eacute;rol normal&lt;/h1&gt;\n&lt;p&gt;Les r&amp;eacute;sultats sont donn&amp;eacute;s en milligrammes par d&amp;eacute;cilitre (mg/dL). Voici les fourchettes de cholest&amp;eacute;rol total chez les adultes :&lt;/p&gt;\n&lt;ul&gt;\n&lt;li&gt;Normal : moins de 200 mg/dL&lt;/li&gt;\n&lt;li&gt;Limite &amp;eacute;lev&amp;eacute;e : 200 &amp;agrave; 239 mg/dL&lt;/li&gt;\n&lt;li&gt;&amp;Eacute;lev&amp;eacute; : &amp;eacute;gal ou sup&amp;eacute;rieur &amp;agrave; 240 mg/dL&lt;/li&gt;\n&lt;/ul&gt;</t>
  </si>
  <si>
    <t>&lt;h1&gt;Нормальный уровень холестерина&lt;/h1&gt;\n&lt;p&gt;Результаты приведены в миллиграммах на децилитр (мг/дл). Вот диапазоны общего холестерина у взрослых:&lt;/p&gt;\n&lt;ul&gt;\n&lt;li&gt;Нормальный: менее 200 мг/дл.&lt;/li&gt;\n&lt;li&gt;Пограничный высокий уровень: от 200 до 239 мг/дл.&lt;/li&gt;\n&lt;li&gt;Высокий: 240 мг/дл или выше.&lt;/li&gt;\n&lt;/ul&gt;</t>
  </si>
  <si>
    <t>&lt;h1&gt;N&amp;iacute;vel normal de colesterol&lt;/h1&gt;\n&lt;p&gt;Os resultados s&amp;atilde;o dados em miligramas por decilitro (mg/dL). Aqui est&amp;atilde;o os intervalos de colesterol total em adultos:&lt;/p&gt;\n&lt;ul&gt;\n&lt;li&gt;Normal: Menos de 200 mg/dL&lt;/li&gt;\n&lt;li&gt;Limite alto: 200 a 239 mg/dL&lt;/li&gt;\n&lt;li&gt;Alto: igual ou superior a 240 mg/dL&lt;/li&gt;\n&lt;/ul&gt;</t>
  </si>
  <si>
    <t>&lt;h1&gt;সাধারণ কোলেস্টেরলের মাত্রা&lt;/h1&gt;\n&lt;p&gt;ফলাফল প্রতি ডেসিলিটারে (mg/dL) মিলিগ্রামে দেওয়া হয়। এখানে প্রাপ্তবয়স্কদের মোট কোলেস্টেরলের রেঞ্জ রয়েছে:&lt;/p&gt;\n&lt;ul&gt;\n&lt;li&gt;সাধারণ: 200 mg/dL এর কম&lt;/li&gt;\n&lt;li&gt;সীমারেখা উচ্চ: 200 থেকে 239 mg/dL&lt;/li&gt;\n&lt;li&gt;উচ্চ: 240 mg/dL বা তার উপরে&lt;/li&gt;\n&lt;/ul&gt;</t>
  </si>
  <si>
    <t>&lt;h1&gt;Normaler Cholesterinspiegel&lt;/h1&gt;\n&lt;p&gt;Die Ergebnisse werden in Milligramm pro Deziliter (mg/dL) angegeben. Hier sind die Bereiche f&amp;uuml;r Gesamtcholesterin bei Erwachsenen:&lt;/p&gt;\n&lt;ul&gt;\n&lt;li&gt;Normal: Weniger als 200 mg/dL&lt;/li&gt;\n&lt;li&gt;Grenzwertiger H&amp;ouml;chstwert: 200 bis 239 mg/dL&lt;/li&gt;\n&lt;li&gt;Hoch: Bei oder &amp;uuml;ber 240 mg/dL&lt;/li&gt;\n&lt;/ul&gt;</t>
  </si>
  <si>
    <t>&lt;h1&gt;正常コレステロール値&lt;/h1&gt;\n&lt;p&gt;結果はミリグラム/デシリットル (mg/dL) で示されます。 成人の総コレステロールの範囲は次のとおりです。&lt;/p&gt;\n&lt;ul&gt;\n&lt;li&gt;正常：200mg/dL未満&lt;/li&gt;\n&lt;li&gt;最高値の境界線: 200 ～ 239 mg/dL&lt;/li&gt;\n&lt;li&gt;高: 240 mg/dL 以上&lt;/li&gt;\n&lt;/ul&gt;</t>
  </si>
  <si>
    <t>&lt;h1&gt;सामान्य कोलेस्ट्रॉल पातळी&lt;/h1&gt;\n&lt;p&gt;परिणाम मिलीग्राम प्रति डेसीलिटर (mg/dL) मध्ये दिले जातात. प्रौढांमधील एकूण कोलेस्टेरॉलच्या श्रेणी येथे आहेत:&lt;/p&gt;\n&lt;ul&gt;\n&lt;li&gt;सामान्य: 200 mg/dL पेक्षा कमी&lt;/li&gt;\n&lt;li&gt;सीमारेषा उच्च: 200 ते 239 mg/dL&lt;/li&gt;\n&lt;li&gt;उच्च: 240 mg/dL वर किंवा जास्त&lt;/li&gt;\n&lt;/ul&gt;</t>
  </si>
  <si>
    <t>&lt;h1&gt;సాధారణ కొలెస్ట్రాల్ స్థాయి&lt;/h1&gt;\n&lt;p&gt;ఫలితాలు డెసిలీటర్&amp;zwnj;కు మిల్లీగ్రాముల (mg/dL)లో ఇవ్వబడ్డాయి. పెద్దవారిలో మొత్తం కొలెస్ట్రాల్ యొక్క పరిధులు ఇక్కడ ఉన్నాయి:&lt;/p&gt;\n&lt;ul&gt;\n&lt;li&gt;సాధారణం: 200 mg/dL కంటే తక్కువ&lt;/li&gt;\n&lt;li&gt;సరిహద్దురేఖ అధికం: 200 నుండి 239 mg/dL&lt;/li&gt;\n&lt;li&gt;అధికం: 240 mg/dL వద్ద లేదా అంతకంటే ఎక్కువ&lt;/li&gt;\n&lt;/ul&gt;</t>
  </si>
  <si>
    <t>&lt;h1&gt;Normal Kolesterol Seviyesi&lt;/h1&gt;\n&lt;p&gt;Sonu&amp;ccedil;lar dekilitre başına miligram (mg/dL) cinsinden verilir. Yetişkinlerde toplam kolesterol aralıkları şunlardır:&lt;/p&gt;\n&lt;ul&gt;\n&lt;li&gt;Normal: 200 mg/dL\'den az&lt;/li&gt;\n&lt;li&gt;Sınırda y&amp;uuml;ksek: 200 ila 239 mg/dL&lt;/li&gt;\n&lt;li&gt;Y&amp;uuml;ksek: 240 mg/dL veya &amp;uuml;zerinde&lt;/li&gt;\n&lt;/ul&gt;</t>
  </si>
  <si>
    <t>&lt;h1&gt;சாதாரண கொலஸ்ட்ரால் அளவு&lt;/h1&gt;\n&lt;p&gt;முடிவுகள் ஒரு டெசிலிட்டருக்கு மில்லிகிராமில் (mg/dL) கொடுக்கப்பட்டுள்ளன. பெரியவர்களில் மொத்த கொலஸ்ட்ராலின் வரம்புகள் இங்கே:&lt;/p&gt;\n&lt;ul&gt;\n&lt;li&gt;இயல்பானது: 200 mg/dL க்கும் குறைவானது&lt;/li&gt;\n&lt;li&gt;எல்லைக்கோடு உயர்: 200 முதல் 239 mg/dL&lt;/li&gt;\n&lt;li&gt;அதிக: 240 mg/dL அல்லது அதற்கு மேல்&lt;/li&gt;\n&lt;/ul&gt;</t>
  </si>
  <si>
    <t>&lt;h1&gt;&amp;nbsp;정상 콜레스테롤 수치&lt;/h1&gt;\n&lt;p&gt;결과는 데시리터당 밀리그램(mg/dL)으로 표시됩니다. 성인의 총 콜레스테롤 범위는 다음과 같습니다.&lt;/p&gt;\n&lt;ul&gt;\n&lt;li&gt;정상: 200mg/dL 미만&lt;/li&gt;\n&lt;li&gt;경계선 최고: 200~239mg/dL&lt;/li&gt;\n&lt;li&gt;높음: 240mg/dL 이상&lt;/li&gt;\n&lt;/ul&gt;</t>
  </si>
  <si>
    <t>&lt;h1&gt;Mức cholesterol b&amp;igrave;nh thường&lt;/h1&gt;\n&lt;p&gt;Kết quả được t&amp;iacute;nh bằng miligam tr&amp;ecirc;n deciliter (mg/dL). Dưới đ&amp;acirc;y l&amp;agrave; phạm vi cholesterol to&amp;agrave;n phần ở người lớn:&lt;/p&gt;\n&lt;ul&gt;\n&lt;li&gt;B&amp;igrave;nh thường: Dưới 200 mg/dL&lt;/li&gt;\n&lt;li&gt;Đường bi&amp;ecirc;n giới cao: 200 đến 239 mg/dL&lt;/li&gt;\n&lt;li&gt;Cao: Bằng hoặc cao hơn 240 mg/dL&lt;/li&gt;\n&lt;/ul&gt;</t>
  </si>
  <si>
    <t>&lt;h1&gt;Livello di colesterolo normale&lt;/h1&gt;\n&lt;p&gt;I risultati sono forniti in milligrammi per decilitro (mg/dL). Ecco gli intervalli del colesterolo totale negli adulti:&lt;/p&gt;\n&lt;ul&gt;\n&lt;li&gt;Normale: inferiore a 200 mg/dl&lt;/li&gt;\n&lt;li&gt;Borderline alto: da 200 a 239 mg/dl&lt;/li&gt;\n&lt;li&gt;Alto: pari o superiore a 240 mg/dl&lt;/li&gt;\n&lt;/ul&gt;</t>
  </si>
  <si>
    <t>&lt;h1&gt;ระดับคอเลสเตอรอลปกติ&lt;/h1&gt;\n&lt;p&gt;ผลลัพธ์จะได้รับเป็นมิลลิกรัมต่อเดซิลิตร (mg/dL) ต่อไปนี้เป็นช่วงของคอเลสเตอรอลรวมในผู้ใหญ่:&lt;/p&gt;\n&lt;ul&gt;\n&lt;li&gt;ปกติ: น้อยกว่า 200 มก./ดล&lt;/li&gt;\n&lt;li&gt;เส้นขอบสูง: 200 ถึง 239 มก./ดล&lt;/li&gt;\n&lt;li&gt;สูง: เท่ากับหรือสูงกว่า 240 มก./ดล&lt;/li&gt;\n&lt;/ul&gt;</t>
  </si>
  <si>
    <t>&lt;h1&gt;High Cholesterol Causes&lt;/h1&gt;\n&lt;p&gt;Factors you can control &amp;mdash; such as inactivity, obesity and an unhealthy diet &amp;mdash; contribute to harmful cholesterol and triglyceride levels. Factors beyond your control might play a role, too. For example, your genetic makeup might make it more difficult for your body to remove LDL cholesterol from your blood or break it down in the liver.&lt;/p&gt;\n&lt;p&gt;Medical conditions that can cause unhealthy cholesterol levels include:&lt;/p&gt;\n&lt;ul&gt;\n&lt;li&gt;Chronic kidney disease&lt;/li&gt;\n&lt;li&gt;Diabetes&lt;/li&gt;\n&lt;li&gt;HIV/AIDS&lt;/li&gt;\n&lt;li&gt;Hypothyroidism&lt;/li&gt;\n&lt;li&gt;Lupus&lt;/li&gt;\n&lt;/ul&gt;\n&lt;p&gt;Cholesterol levels can also be worsened by some types of medications you may be taking for other health problems, such as:&lt;/p&gt;\n&lt;ul&gt;\n&lt;li&gt;Acne&lt;/li&gt;\n&lt;li&gt;Cancer&lt;/li&gt;\n&lt;li&gt;High blood pressure&lt;/li&gt;\n&lt;li&gt;HIV/AIDS&lt;/li&gt;\n&lt;li&gt;Irregular heart rhythms&lt;/li&gt;\n&lt;li&gt;Organ transplants&lt;/li&gt;\n&lt;/ul&gt;\n&lt;p&gt;Factors that can increase your risk of unhealthy cholesterol levels include:&lt;/p&gt;\n&lt;ul&gt;\n&lt;li&gt;&lt;strong&gt;Poor diet.&lt;/strong&gt; Eating too much saturated fat or trans fats can result in unhealthy cholesterol levels. Saturated fats are found in fatty cuts of meat and full-fat dairy products. Trans fats are often found in packaged snacks or desserts.&lt;/li&gt;\n&lt;li&gt;&lt;strong&gt;Obesity.&lt;/strong&gt; Having a body mass index (BMI) of 30 or greater puts you at risk of high cholesterol.&lt;/li&gt;\n&lt;li&gt;&lt;strong&gt;Lack of exercise.&lt;/strong&gt; Exercise helps boost your body\'s HDL, the \"good,\" cholesterol.&lt;/li&gt;\n&lt;li&gt;&lt;strong&gt;Smoking.&lt;/strong&gt; Cigarette smoking may lower your level of HDL, the \"good,\" cholesterol.&lt;/li&gt;\n&lt;li&gt;&lt;strong&gt;Alcohol.&lt;/strong&gt; Drinking too much alcohol can increase your total cholesterol level.&lt;/li&gt;\n&lt;li&gt;&lt;strong&gt;Age.&lt;/strong&gt; Even young children can have unhealthy cholesterol, but it\'s much more common in people over 40. As you age, your liver becomes less able to remove LDL cholesterol.&lt;/li&gt;\n&lt;/ul&gt;</t>
  </si>
  <si>
    <t>&lt;h1&gt;高胆固醇的原因&lt;/h1&gt;\n&lt;p&gt;您可以控制的因素（例如不运动、肥胖和不健康的饮食）会导致有害的胆固醇和甘油三酯水平。 您无法控制的因素也可能发挥作用。 例如，您的基因构成可能会使您的身体更难以从血液中清除低密度脂蛋白胆固醇或在肝脏中分解它。&lt;/p&gt;\n&lt;p&gt;可能导致不健康胆固醇水平的医疗状况包括：&lt;/p&gt;\n&lt;ul&gt;\n&lt;li&gt;慢性肾病&lt;/li&gt;\n&lt;li&gt;糖尿病&lt;/li&gt;\n&lt;li&gt;HIV爱滋病&lt;/li&gt;\n&lt;li&gt;甲状腺功能减退症&lt;/li&gt;\n&lt;li&gt;狼疮&lt;/li&gt;\n&lt;/ul&gt;\n&lt;p&gt;您为治疗其他健康问题而服用的某些药物也会使胆固醇水平恶化，例如：&lt;/p&gt;\n&lt;ul&gt;\n&lt;li&gt;粉刺&lt;/li&gt;\n&lt;li&gt;癌症&lt;/li&gt;\n&lt;li&gt;高血压&lt;/li&gt;\n&lt;li&gt;HIV爱滋病&lt;/li&gt;\n&lt;li&gt;心律不规则&lt;/li&gt;\n&lt;li&gt;器官移植&lt;/li&gt;\n&lt;/ul&gt;\n&lt;p&gt;可能增加不健康胆固醇水平风险的因素包括：&lt;/p&gt;\n&lt;ul&gt;\n&lt;li&gt;不良的饮食习惯。 吃太多饱和脂肪或反式脂肪会导致不健康的胆固醇水平。 饱和脂肪存在于肉类的脂肪块和全脂乳制品中。 反式脂肪通常存在于包装零食或甜点中。&lt;/li&gt;\n&lt;li&gt;肥胖。 体重指数 (BMI) 为 30 或更高会使您面临高胆固醇的风险。&lt;/li&gt;\n&lt;li&gt;缺乏锻炼。 锻炼有助于提高体内的高密度脂蛋白（HDL），即&amp;ldquo;好&amp;rdquo;胆固醇。&lt;/li&gt;\n&lt;li&gt;抽烟。 吸烟可能会降低高密度脂蛋白（&amp;ldquo;好&amp;rdquo;胆固醇）的水平。&lt;/li&gt;\n&lt;li&gt;酒精。 饮酒过多会增加总胆固醇水平。&lt;/li&gt;\n&lt;li&gt;年龄。 即使是幼儿也可能含有不健康的胆固醇，但这种情况在 40 岁以上的人群中更为常见。随着年龄的增长，肝脏清除低密度脂蛋白胆固醇的能力会降低。&lt;/li&gt;\n&lt;/ul&gt;</t>
  </si>
  <si>
    <t>&lt;h1&gt;उच्च कोलेस्ट्रॉल के कारण&lt;/h1&gt;\n&lt;p&gt;जिन कारकों को आप नियंत्रित कर सकते हैं - जैसे निष्क्रियता, मोटापा और अस्वास्थ्यकर आहार - हानिकारक कोलेस्ट्रॉल और ट्राइग्लिसराइड के स्तर में योगदान करते हैं। आपके नियंत्रण से परे कारक भी भूमिका निभा सकते हैं। उदाहरण के लिए, आपकी आनुवंशिक संरचना आपके शरीर के लिए आपके रक्त से एलडीएल कोलेस्ट्रॉल को निकालना या यकृत में इसे तोड़ना अधिक कठिन बना सकती है।&lt;/p&gt;\n&lt;p&gt;चिकित्सीय स्थितियाँ जो अस्वास्थ्यकर कोलेस्ट्रॉल स्तर का कारण बन सकती हैं उनमें शामिल हैं:&lt;/p&gt;\n&lt;ul&gt;\n&lt;li&gt;दीर्घकालिक वृक्क रोग&lt;/li&gt;\n&lt;li&gt;मधुमेह&lt;/li&gt;\n&lt;li&gt;एचआईवी/एड्स&lt;/li&gt;\n&lt;li&gt;हाइपोथायरायडिज्म&lt;/li&gt;\n&lt;li&gt;एक प्रकार का वृक्ष&lt;/li&gt;\n&lt;/ul&gt;\n&lt;p&gt;कोलेस्ट्रॉल का स्तर कुछ प्रकार की दवाओं से भी खराब हो सकता है जो आप अन्य स्वास्थ्य समस्याओं के लिए ले रहे हैं, जैसे:&lt;/p&gt;\n&lt;ul&gt;\n&lt;li&gt;मुंहासा&lt;/li&gt;\n&lt;li&gt;कैंसर&lt;/li&gt;\n&lt;li&gt;उच्च रक्तचाप&lt;/li&gt;\n&lt;li&gt;एचआईवी/एड्स&lt;/li&gt;\n&lt;li&gt;अनियमित हृदय ताल&lt;/li&gt;\n&lt;li&gt;अंग प्रत्यारोपण&lt;/li&gt;\n&lt;/ul&gt;\n&lt;p&gt;ऐसे कारक जो आपके अस्वास्थ्यकर कोलेस्ट्रॉल स्तर के जोखिम को बढ़ा सकते हैं उनमें शामिल हैं:&lt;/p&gt;\n&lt;ul&gt;\n&lt;li&gt;अल्प खुराक। बहुत अधिक संतृप्त वसा या ट्रांस वसा खाने से अस्वास्थ्यकर कोलेस्ट्रॉल का स्तर बढ़ सकता है। संतृप्त वसा मांस के वसायुक्त टुकड़ों और पूर्ण वसा वाले डेयरी उत्पादों में पाए जाते हैं। ट्रांस वसा अक्सर पैकेज्ड स्नैक्स या डेसर्ट में पाए जाते हैं।&lt;/li&gt;\n&lt;li&gt;मोटापा। 30 या उससे अधिक का बॉडी मास इंडेक्स (बीएमआई) होने से आपको उच्च कोलेस्ट्रॉल का खतरा होता है।&lt;/li&gt;\n&lt;li&gt;व्यायाम की कमी। व्यायाम आपके शरीर के एचडीएल, \"अच्छे\" कोलेस्ट्रॉल को बढ़ाने में मदद करता है।&lt;/li&gt;\n&lt;li&gt;धूम्रपान. सिगरेट पीने से आपका एचडीएल, \"अच्छा\" कोलेस्ट्रॉल का स्तर कम हो सकता है।&lt;/li&gt;\n&lt;li&gt;शराब। बहुत अधिक शराब पीने से आपका कुल कोलेस्ट्रॉल स्तर बढ़ सकता है।&lt;/li&gt;\n&lt;li&gt;आयु। यहां तक कि छोटे बच्चों में भी अस्वास्थ्यकर कोलेस्ट्रॉल हो सकता है, लेकिन 40 से अधिक उम्र के लोगों में यह अधिक आम है। जैसे-जैसे आपकी उम्र बढ़ती है, आपका लीवर एलडीएल कोलेस्ट्रॉल को हटाने में कम सक्षम हो जाता है।&lt;/li&gt;\n&lt;/ul&gt;</t>
  </si>
  <si>
    <t>&lt;h1&gt;Causas del colesterol alto&lt;/h1&gt;\n&lt;p&gt;Los factores que puedes controlar, como la inactividad, la obesidad y una dieta poco saludable, contribuyen a niveles da&amp;ntilde;inos de colesterol y triglic&amp;eacute;ridos. Los factores fuera de su control tambi&amp;eacute;n pueden influir. Por ejemplo, su composici&amp;oacute;n gen&amp;eacute;tica podr&amp;iacute;a hacer que a su cuerpo le resulte m&amp;aacute;s dif&amp;iacute;cil eliminar el colesterol LDL de la sangre o descomponerlo en el h&amp;iacute;gado.&lt;/p&gt;\n&lt;p&gt;Las condiciones m&amp;eacute;dicas que pueden causar niveles de colesterol no saludables incluyen:&lt;/p&gt;\n&lt;ul&gt;\n&lt;li&gt;Enfermedad renal cr&amp;oacute;nica&lt;/li&gt;\n&lt;li&gt;Diabetes&lt;/li&gt;\n&lt;li&gt;VIH/SIDA&lt;/li&gt;\n&lt;li&gt;hipotiroidismo&lt;/li&gt;\n&lt;li&gt;Lupus&lt;/li&gt;\n&lt;/ul&gt;\n&lt;p&gt;Los niveles de colesterol tambi&amp;eacute;n pueden empeorar con algunos tipos de medicamentos que est&amp;eacute; tomando para otros problemas de salud, como:&lt;/p&gt;\n&lt;ul&gt;\n&lt;li&gt;Acn&amp;eacute;&lt;/li&gt;\n&lt;li&gt;C&amp;aacute;ncer&lt;/li&gt;\n&lt;li&gt;Hipertensi&amp;oacute;n&lt;/li&gt;\n&lt;li&gt;VIH/SIDA&lt;/li&gt;\n&lt;li&gt;Ritmos card&amp;iacute;acos irregulares&lt;/li&gt;\n&lt;li&gt;Transplante de Organos&lt;/li&gt;\n&lt;/ul&gt;\n&lt;p&gt;Los factores que pueden aumentar su riesgo de tener niveles de colesterol no saludables incluyen:&lt;/p&gt;\n&lt;ul&gt;\n&lt;li&gt;&lt;strong&gt;Dieta pobre.&lt;/strong&gt; Comer demasiadas grasas saturadas o grasas trans puede provocar niveles de colesterol poco saludables. Las grasas saturadas se encuentran en los cortes grasos de carne y en los productos l&amp;aacute;cteos enteros. Las grasas trans se encuentran a menudo en postres o refrigerios envasados.&lt;/li&gt;\n&lt;li&gt;&lt;strong&gt;Obesidad.&lt;/strong&gt; Tener un &amp;iacute;ndice de masa corporal (IMC) de 30 o m&amp;aacute;s lo pone en riesgo de tener colesterol alto.&lt;/li&gt;\n&lt;li&gt;&lt;strong&gt;Falta de ejercicio.&lt;/strong&gt; El ejercicio ayuda a aumentar el HDL, el colesterol \"bueno\", del cuerpo.&lt;/li&gt;\n&lt;li&gt;&lt;strong&gt;De fumar.&lt;/strong&gt; Fumar cigarrillos puede reducir el nivel de HDL, el colesterol \"bueno\".&lt;/li&gt;\n&lt;li&gt;&lt;strong&gt;Alcohol.&lt;/strong&gt; Beber demasiado alcohol puede aumentar su nivel de colesterol total.&lt;/li&gt;\n&lt;li&gt;&lt;strong&gt;Edad&lt;/strong&gt;. Incluso los ni&amp;ntilde;os peque&amp;ntilde;os pueden tener colesterol no saludable, pero es mucho m&amp;aacute;s com&amp;uacute;n en personas mayores de 40 a&amp;ntilde;os. A medida que envejece, su h&amp;iacute;gado se vuelve menos capaz de eliminar el colesterol LDL.&lt;/li&gt;\n&lt;/ul&gt;</t>
  </si>
  <si>
    <t>&lt;h1&gt;Causes d&amp;rsquo;hypercholest&amp;eacute;rol&amp;eacute;mie&lt;/h1&gt;\n&lt;p&gt;Les facteurs que vous pouvez contr&amp;ocirc;ler, tels que l&amp;rsquo;inactivit&amp;eacute;, l&amp;rsquo;ob&amp;eacute;sit&amp;eacute; et une mauvaise alimentation, contribuent aux niveaux nocifs de cholest&amp;eacute;rol et de triglyc&amp;eacute;rides. Des facteurs ind&amp;eacute;pendants de votre volont&amp;eacute; peuvent &amp;eacute;galement jouer un r&amp;ocirc;le. Par exemple, votre constitution g&amp;eacute;n&amp;eacute;tique peut rendre plus difficile pour votre corps d&amp;rsquo;&amp;eacute;liminer le cholest&amp;eacute;rol LDL de votre sang ou de le d&amp;eacute;composer dans le foie.&lt;/p&gt;\n&lt;p&gt;Les conditions m&amp;eacute;dicales pouvant entra&amp;icirc;ner des taux de cholest&amp;eacute;rol malsains comprennent :&lt;/p&gt;\n&lt;ul&gt;\n&lt;li&gt;Maladie r&amp;eacute;nale chronique&lt;/li&gt;\n&lt;li&gt;Diab&amp;egrave;te&lt;/li&gt;\n&lt;li&gt;VIH/SIDA&lt;/li&gt;\n&lt;li&gt;Hypothyro&amp;iuml;die&lt;/li&gt;\n&lt;li&gt;Lupus&lt;/li&gt;\n&lt;/ul&gt;\n&lt;p&gt;Les niveaux de cholest&amp;eacute;rol peuvent &amp;eacute;galement &amp;ecirc;tre aggrav&amp;eacute;s par certains types de m&amp;eacute;dicaments que vous prenez pour d&amp;rsquo;autres probl&amp;egrave;mes de sant&amp;eacute;, tels que :&lt;/p&gt;\n&lt;ul&gt;\n&lt;li&gt;Acn&amp;eacute;&lt;/li&gt;\n&lt;li&gt;Cancer&lt;/li&gt;\n&lt;li&gt;Hypertension art&amp;eacute;rielle&lt;/li&gt;\n&lt;li&gt;VIH/SIDA&lt;/li&gt;\n&lt;li&gt;Rythmes cardiaques irr&amp;eacute;guliers&lt;/li&gt;\n&lt;li&gt;Greffes d\'organes&lt;/li&gt;\n&lt;/ul&gt;\n&lt;p&gt;Les facteurs qui peuvent augmenter votre risque de taux de cholest&amp;eacute;rol malsain comprennent :&lt;/p&gt;\n&lt;ul&gt;\n&lt;li&gt;&lt;strong&gt;Une mauvaise alimentation.&lt;/strong&gt; Manger trop de gras satur&amp;eacute;s ou de gras trans peut entra&amp;icirc;ner des taux de cholest&amp;eacute;rol malsains. Les graisses satur&amp;eacute;es se trouvent dans les coupes de viande grasses et les produits laitiers entiers. Les gras trans se trouvent souvent dans les collations ou les desserts emball&amp;eacute;s.&lt;/li&gt;\n&lt;li&gt;&lt;strong&gt;Ob&amp;eacute;sit&amp;eacute;.&lt;/strong&gt; Avoir un indice de masse corporelle (IMC) de 30 ou plus vous expose &amp;agrave; un risque d&amp;rsquo;hypercholest&amp;eacute;rol&amp;eacute;mie.&lt;/li&gt;\n&lt;li&gt;&lt;strong&gt;Le manque d\'exercice.&lt;/strong&gt; L&amp;rsquo;exercice aide &amp;agrave; augmenter le HDL de votre corps, le &amp;laquo; bon &amp;raquo; cholest&amp;eacute;rol.&lt;/li&gt;\n&lt;li&gt;&lt;strong&gt;Fumeur.&lt;/strong&gt; Le tabagisme peut r&amp;eacute;duire votre taux de HDL, le &amp;laquo; bon &amp;raquo; cholest&amp;eacute;rol.&lt;/li&gt;\n&lt;li&gt;&lt;strong&gt;Alcool.&lt;/strong&gt; Boire trop d&amp;rsquo;alcool peut augmenter votre taux de cholest&amp;eacute;rol total.&lt;/li&gt;\n&lt;li&gt;&lt;strong&gt;&amp;Acirc;ge&lt;/strong&gt;. M&amp;ecirc;me les jeunes enfants peuvent avoir un taux de cholest&amp;eacute;rol malsain, mais cela est beaucoup plus fr&amp;eacute;quent chez les personnes de plus de 40 ans. &amp;Agrave; mesure que vous vieillissez, votre foie devient moins capable d\'&amp;eacute;liminer le cholest&amp;eacute;rol LDL.&lt;/li&gt;\n&lt;/ul&gt;</t>
  </si>
  <si>
    <t>&lt;h1&gt;Причины высокого уровня холестерина&lt;/h1&gt;\n&lt;p&gt;Факторы, которые вы можете контролировать, такие как малоподвижный образ жизни, ожирение и нездоровое питание, способствуют повышению уровня вредного холестерина и триглицеридов. Факторы, находящиеся вне вашего контроля, также могут сыграть свою роль. Например, ваша генетическая структура может затруднить удаление холестерина ЛПНП из крови или расщепление его в печени.&lt;/p&gt;\n&lt;p&gt;Медицинские состояния, которые могут вызвать нездоровый уровень холестерина, включают:&lt;/p&gt;\n&lt;ul&gt;\n&lt;li&gt;Хроническая болезнь почек&lt;/li&gt;\n&lt;li&gt;Диабет&lt;/li&gt;\n&lt;li&gt;ВИЧ/СПИД&lt;/li&gt;\n&lt;li&gt;Гипотиреоз&lt;/li&gt;\n&lt;li&gt;Волчанка&lt;/li&gt;\n&lt;/ul&gt;\n&lt;p&gt;Уровень холестерина также может ухудшиться из-за некоторых типов лекарств, которые вы принимаете по поводу других проблем со здоровьем, таких как:&lt;/p&gt;\n&lt;ul&gt;\n&lt;li&gt;Акне&lt;/li&gt;\n&lt;li&gt;Рак&lt;/li&gt;\n&lt;li&gt;Повышенное артериальное давление&lt;/li&gt;\n&lt;li&gt;ВИЧ/СПИД&lt;/li&gt;\n&lt;li&gt;Нерегулярные сердечные ритмы&lt;/li&gt;\n&lt;li&gt;Трансплантация органов&lt;/li&gt;\n&lt;/ul&gt;\n&lt;p&gt;Факторы, которые могут увеличить риск нездорового уровня холестерина, включают:&lt;/p&gt;\n&lt;ul&gt;\n&lt;li&gt;Плохое питание. Употребление слишком большого количества насыщенных жиров или трансжиров может привести к нездоровому уровню холестерина. Насыщенные жиры содержатся в жирных кусках мяса и жирных молочных продуктах. Трансжиры часто встречаются в упакованных закусках или десертах.&lt;/li&gt;\n&lt;li&gt;Ожирение. Индекс массы тела (ИМТ) 30 или выше подвергает вас риску высокого уровня холестерина.&lt;/li&gt;\n&lt;li&gt;Недостаток упражнений. Упражнения помогают повысить уровень ЛПВП в организме, &amp;laquo;хорошего&amp;raquo; холестерина.&lt;/li&gt;\n&lt;li&gt;Курение. Курение сигарет может снизить уровень ЛПВП, &amp;laquo;хорошего&amp;raquo; холестерина.&lt;/li&gt;\n&lt;li&gt;Алкоголь. Употребление слишком большого количества алкоголя может повысить общий уровень холестерина.&lt;/li&gt;\n&lt;li&gt;Возраст. Даже у маленьких детей может быть нездоровый холестерин, но он гораздо чаще встречается у людей старше 40 лет. С возрастом ваша печень становится менее способной удалять холестерин ЛПНП.&lt;/li&gt;\n&lt;/ul&gt;</t>
  </si>
  <si>
    <t>&lt;h1&gt;Causas de colesterol alto&lt;/h1&gt;\n&lt;p&gt;Fatores que voc&amp;ecirc; pode controlar &amp;ndash; como inatividade, obesidade e dieta pouco saud&amp;aacute;vel &amp;ndash; contribuem para n&amp;iacute;veis prejudiciais de colesterol e triglicer&amp;iacute;deos. Fatores al&amp;eacute;m do seu controle tamb&amp;eacute;m podem desempenhar um papel. Por exemplo, a sua composi&amp;ccedil;&amp;atilde;o gen&amp;eacute;tica pode tornar mais dif&amp;iacute;cil para o seu corpo remover o colesterol LDL do sangue ou decomp&amp;ocirc;-lo no f&amp;iacute;gado.&lt;/p&gt;\n&lt;p&gt;As condi&amp;ccedil;&amp;otilde;es m&amp;eacute;dicas que podem causar n&amp;iacute;veis prejudiciais de colesterol incluem:&lt;/p&gt;\n&lt;ul&gt;\n&lt;li&gt;Doen&amp;ccedil;a renal cr&amp;ocirc;nica&lt;/li&gt;\n&lt;li&gt;Diabetes&lt;/li&gt;\n&lt;li&gt;VIH/SIDA&lt;/li&gt;\n&lt;li&gt;Hipotireoidismo&lt;/li&gt;\n&lt;li&gt;L&amp;uacute;pus&lt;/li&gt;\n&lt;/ul&gt;\n&lt;p&gt;Os n&amp;iacute;veis de colesterol tamb&amp;eacute;m podem ser agravados por alguns tipos de medicamentos que voc&amp;ecirc; pode tomar para outros problemas de sa&amp;uacute;de, como:&lt;/p&gt;\n&lt;ul&gt;\n&lt;li&gt;Acne&lt;/li&gt;\n&lt;li&gt;C&amp;acirc;ncer&lt;/li&gt;\n&lt;li&gt;Press&amp;atilde;o alta&lt;/li&gt;\n&lt;li&gt;VIH/SIDA&lt;/li&gt;\n&lt;li&gt;Ritmos card&amp;iacute;acos irregulares&lt;/li&gt;\n&lt;li&gt;Transplante de &amp;oacute;rg&amp;atilde;os&lt;/li&gt;\n&lt;/ul&gt;\n&lt;p&gt;Fatores que podem aumentar o risco de n&amp;iacute;veis prejudiciais de colesterol incluem:&lt;/p&gt;\n&lt;ul&gt;\n&lt;li&gt;Dieta pobre. Comer muita gordura saturada ou gordura trans pode resultar em n&amp;iacute;veis prejudiciais de colesterol. As gorduras saturadas s&amp;atilde;o encontradas em cortes gordurosos de carne e latic&amp;iacute;nios integrais. As gorduras trans s&amp;atilde;o frequentemente encontradas em lanches ou sobremesas embalados.&lt;/li&gt;\n&lt;li&gt;Obesidade. Ter um &amp;iacute;ndice de massa corporal (IMC) de 30 ou mais coloca voc&amp;ecirc; em risco de colesterol alto.&lt;/li&gt;\n&lt;li&gt;Falta de exerc&amp;iacute;cio. O exerc&amp;iacute;cio ajuda a aumentar o HDL do seu corpo, o colesterol &amp;ldquo;bom&amp;rdquo;.&lt;/li&gt;\n&lt;li&gt;Fumar. Fumar cigarro pode diminuir o n&amp;iacute;vel de HDL, o colesterol &amp;ldquo;bom&amp;rdquo;.&lt;/li&gt;\n&lt;li&gt;&amp;Aacute;lcool. Beber muito &amp;aacute;lcool pode aumentar o n&amp;iacute;vel de colesterol total.&lt;/li&gt;\n&lt;li&gt;Idade. Mesmo crian&amp;ccedil;as pequenas podem ter colesterol prejudicial, mas &amp;eacute; muito mais comum em pessoas com mais de 40 anos. &amp;Agrave; medida que envelhecemos, o f&amp;iacute;gado torna-se menos capaz de remover o colesterol LDL.&lt;/li&gt;\n&lt;/ul&gt;</t>
  </si>
  <si>
    <t>&lt;h1&gt;উচ্চ কোলেস্টেরলের কারণ&lt;/h1&gt;\n&lt;p&gt;যে বিষয়গুলি আপনি নিয়ন্ত্রণ করতে পারেন - যেমন নিষ্ক্রিয়তা, স্থূলতা এবং একটি অস্বাস্থ্যকর খাদ্য - ক্ষতিকারক কোলেস্টেরল এবং ট্রাইগ্লিসারাইডের মাত্রায় অবদান রাখে। আপনার নিয়ন্ত্রণের বাইরের কারণগুলিও একটি ভূমিকা পালন করতে পারে। উদাহরণস্বরূপ, আপনার জেনেটিক মেকআপ আপনার শরীরের জন্য আপনার রক্ত থেকে এলডিএল কোলেস্টেরল অপসারণ করা বা লিভারে ভেঙ্গে ফেলা আরও কঠিন করে তুলতে পারে।&lt;/p&gt;\n&lt;p&gt;অস্বাস্থ্যকর কোলেস্টেরলের মাত্রার কারণ হতে পারে এমন চিকিৎসা শর্তগুলির মধ্যে রয়েছে:&lt;/p&gt;\n&lt;ul&gt;\n&lt;li&gt;দীর্ঘস্থায়ী কিডনি রোগ&lt;/li&gt;\n&lt;li&gt;ডায়াবেটিস&lt;/li&gt;\n&lt;li&gt;এইচআইভি/এইডস&lt;/li&gt;\n&lt;li&gt;হাইপোথাইরয়েডিজম&lt;/li&gt;\n&lt;li&gt;লুপাস&lt;/li&gt;\n&lt;/ul&gt;\n&lt;p&gt;কোলেস্টেরলের মাত্রা আরও খারাপ হতে পারে কিছু ধরণের ওষুধ যা আপনি অন্যান্য স্বাস্থ্য সমস্যার জন্য গ্রহণ করছেন, যেমন:&lt;/p&gt;\n&lt;ul&gt;\n&lt;li&gt;ব্রণ&lt;/li&gt;\n&lt;li&gt;ক্যান্সার&lt;/li&gt;\n&lt;li&gt;উচ্চ্ রক্তচাপ&lt;/li&gt;\n&lt;li&gt;এইচআইভি/এইডস&lt;/li&gt;\n&lt;li&gt;অনিয়মিত হৃদযন্ত্রের ছন্দ&lt;/li&gt;\n&lt;li&gt;অঙ্গ প্রতিস্থাপন&lt;/li&gt;\n&lt;/ul&gt;\n&lt;p&gt;অস্বাস্থ্যকর কোলেস্টেরলের মাত্রার ঝুঁকি বাড়াতে পারে এমন কারণগুলির মধ্যে রয়েছে:&lt;/p&gt;\n&lt;p&gt;দরিদ্র খাদ্য. অত্যধিক স্যাচুরেটেড ফ্যাট বা ট্রান্স ফ্যাট খাওয়ার ফলে অস্বাস্থ্যকর কোলেস্টেরলের মাত্রা হতে পারে। স্যাচুরেটেড ফ্যাট পাওয়া যায় চর্বিযুক্ত মাংস এবং পূর্ণ চর্বিযুক্ত দুগ্ধজাত পণ্যে। ট্রান্স ফ্যাট প্রায়ই প্যাকেটজাত স্ন্যাকস বা ডেজার্টে পাওয়া যায়।&lt;/p&gt;\n&lt;p&gt;স্থূলতা। 30 বা তার বেশি বডি মাস ইনডেক্স (BMI) থাকলে তা আপনাকে উচ্চ কোলেস্টেরলের ঝুঁকিতে রাখে।&lt;/p&gt;\n&lt;p&gt;অনুশীলনের অভাব. ব্যায়াম আপনার শরীরের এইচডিএল, \"ভাল,\" কোলেস্টেরল বাড়াতে সাহায্য করে।&lt;/p&gt;\n&lt;p&gt;ধূমপান. সিগারেট ধূমপান আপনার এইচডিএল, \"ভাল,\" কোলেস্টেরলের মাত্রা কমিয়ে দিতে পারে।&lt;/p&gt;\n&lt;p&gt;মদ। অত্যধিক অ্যালকোহল পান করা আপনার মোট কোলেস্টেরলের মাত্রা বাড়িয়ে দিতে পারে।&lt;/p&gt;\n&lt;p&gt;বয়স। এমনকি ছোট বাচ্চাদেরও অস্বাস্থ্যকর কোলেস্টেরল থাকতে পারে, তবে এটি 40 বছরের বেশি বয়সী লোকেদের মধ্যে অনেক বেশি সাধারণ। আপনার বয়স বাড়ার সাথে সাথে আপনার লিভার LDL কোলেস্টেরল অপসারণ করতে কম সক্ষম হয়।&lt;/p&gt;</t>
  </si>
  <si>
    <t>&lt;h1&gt;Ursachen f&amp;uuml;r hohen Cholesterinspiegel&lt;/h1&gt;\n&lt;p&gt;Faktoren, die Sie kontrollieren k&amp;ouml;nnen &amp;ndash; wie Inaktivit&amp;auml;t, Fettleibigkeit und ungesunde Ern&amp;auml;hrung &amp;ndash; tragen zu sch&amp;auml;dlichen Cholesterin- und Triglyceridwerten bei. Auch Faktoren, auf die Sie keinen Einfluss haben, k&amp;ouml;nnten eine Rolle spielen. Beispielsweise kann es aufgrund Ihrer genetischen Ausstattung f&amp;uuml;r Ihren K&amp;ouml;rper schwieriger sein, LDL-Cholesterin aus Ihrem Blut zu entfernen oder es in der Leber abzubauen.&lt;/p&gt;\n&lt;p&gt;Zu den Erkrankungen, die einen ungesunden Cholesterinspiegel verursachen k&amp;ouml;nnen, geh&amp;ouml;ren:&lt;/p&gt;\n&lt;ul&gt;\n&lt;li&gt;Chronisches Nierenleiden&lt;/li&gt;\n&lt;li&gt;Diabetes&lt;/li&gt;\n&lt;li&gt;HIV/AIDS&lt;/li&gt;\n&lt;li&gt;Hypothyreose&lt;/li&gt;\n&lt;li&gt;Lupus&lt;/li&gt;\n&lt;/ul&gt;\n&lt;p&gt;Der Cholesterinspiegel kann auch durch bestimmte Medikamente, die Sie m&amp;ouml;glicherweise gegen andere Gesundheitsprobleme einnehmen, verschlechtert werden, wie zum Beispiel:&lt;/p&gt;\n&lt;ul&gt;\n&lt;li&gt;Akne&lt;/li&gt;\n&lt;li&gt;Krebs&lt;/li&gt;\n&lt;li&gt;Bluthochdruck&lt;/li&gt;\n&lt;li&gt;HIV/AIDS&lt;/li&gt;\n&lt;li&gt;Unregelm&amp;auml;&amp;szlig;ige Herzrhythmen&lt;/li&gt;\n&lt;li&gt;Organtransplantation&lt;/li&gt;\n&lt;/ul&gt;\n&lt;p&gt;Zu den Faktoren, die das Risiko eines ungesunden Cholesterinspiegels erh&amp;ouml;hen k&amp;ouml;nnen, geh&amp;ouml;ren:&lt;/p&gt;\n&lt;ul&gt;\n&lt;li&gt;&lt;strong&gt;Schlechte Ern&amp;auml;hrung.&lt;/strong&gt; Der Verzehr von zu viel ges&amp;auml;ttigtem Fett oder Transfetten kann zu einem ungesunden Cholesterinspiegel f&amp;uuml;hren. Ges&amp;auml;ttigte Fette kommen in fetten Fleischst&amp;uuml;cken und Vollmilchprodukten vor. Transfette finden sich h&amp;auml;ufig in abgepackten Snacks oder Desserts.&lt;/li&gt;\n&lt;li&gt;&lt;strong&gt;Fettleibigkeit&lt;/strong&gt;. Bei einem Body-Mass-Index (BMI) von 30 oder mehr besteht das Risiko eines hohen Cholesterinspiegels.&lt;/li&gt;\n&lt;li&gt;&lt;strong&gt;Bewegungsmangel&lt;/strong&gt;. Sport tr&amp;auml;gt dazu bei, das HDL-Cholesterin, das &amp;bdquo;gute&amp;ldquo; Cholesterin, Ihres K&amp;ouml;rpers zu steigern.&lt;/li&gt;\n&lt;li&gt;&lt;strong&gt;Rauchen&lt;/strong&gt;. Zigarettenrauchen kann Ihren HDL-Spiegel, das &amp;bdquo;gute&amp;ldquo; Cholesterin, senken.&lt;/li&gt;\n&lt;li&gt;&lt;strong&gt;Alkohol&lt;/strong&gt;. Zu viel Alkohol kann Ihren Gesamtcholesterinspiegel erh&amp;ouml;hen.&lt;/li&gt;\n&lt;li&gt;&lt;strong&gt;Alter&lt;/strong&gt;. Sogar kleine Kinder k&amp;ouml;nnen ungesundes Cholesterin haben, aber bei Menschen &amp;uuml;ber 40 kommt es viel h&amp;auml;ufiger vor. Mit zunehmendem Alter wird Ihre Leber weniger in der Lage, LDL-Cholesterin zu entfernen.&lt;/li&gt;\n&lt;/ul&gt;</t>
  </si>
  <si>
    <t>&lt;h1&gt;高コレステロールの原因&lt;/h1&gt;\n&lt;p&gt;運動不足、肥満、不健康な食事など、自分でコントロールできる要因が、有害なコレステロールやトリグリセリドのレベルに寄与します。 自分ではコントロールできない要因も影響を及ぼしている可能性があります。 たとえば、遺伝子構造により、体が血液から LDL コレステロールを除去したり、肝臓で LDL コレステロールを分解したりすることが難しくなる可能性があります。&lt;/p&gt;\n&lt;p&gt;不健康なコレステロール値を引き起こす可能性のある病状には、次のようなものがあります。&lt;/p&gt;\n&lt;ul&gt;\n&lt;li&gt;慢性腎臓病&lt;/li&gt;\n&lt;li&gt;糖尿病&lt;/li&gt;\n&lt;li&gt;HIV/エイズ&lt;/li&gt;\n&lt;li&gt;甲状腺機能低下症&lt;/li&gt;\n&lt;li&gt;ループス&lt;/li&gt;\n&lt;/ul&gt;\n&lt;p&gt;コレステロール値は、次のような他の健康上の問題のために服用しているいくつかの種類の薬によっても悪化する可能性があります。&lt;/p&gt;\n&lt;ul&gt;\n&lt;li&gt;ニキビ&lt;/li&gt;\n&lt;li&gt;癌&lt;/li&gt;\n&lt;li&gt;高血圧&lt;/li&gt;\n&lt;li&gt;HIV/エイズ&lt;/li&gt;\n&lt;li&gt;不規則な心臓のリズム&lt;/li&gt;\n&lt;li&gt;臓器移植&lt;/li&gt;\n&lt;/ul&gt;\n&lt;p&gt;不健康なコレステロール値のリスクを高める可能性のある要因には、次のようなものがあります。&lt;/p&gt;\n&lt;p&gt;貧しい食生活。 飽和脂肪やトランス脂肪を食べすぎると、不健康なコレステロール値が上昇する可能性があります。 飽和脂肪は、脂肪の多い肉や全脂肪乳製品に含まれています。 トランス脂肪は、包装されたスナックやデザートによく含まれています。&lt;/p&gt;\n&lt;p&gt;肥満。 体格指数（BMI）が 30 以上の場合、高コレステロールのリスクが高くなります。&lt;/p&gt;\n&lt;p&gt;運動不足。 運動は、体の HDL、つまり「善玉」コレステロールを増やすのに役立ちます。&lt;/p&gt;\n&lt;p&gt;喫煙。 喫煙は、HDL、つまり「善玉」コレステロールのレベルを低下させる可能性があります。&lt;/p&gt;\n&lt;p&gt;アルコール。 アルコールを飲みすぎると、総コレステロール値が上昇する可能性があります。&lt;/p&gt;\n&lt;p&gt;年。 幼い子供でも不健康なコレステロールを持っている場合がありますが、40 歳以上の人によく見られます。年齢を重ねると、肝臓が LDL コレステロールを除去する能力が低下します。&lt;/p&gt;</t>
  </si>
  <si>
    <t>&lt;h1&gt;उच्च कोलेस्ट्रॉल कारणे&lt;/h1&gt;\n&lt;p&gt;आपण नियंत्रित करू शकता असे घटक - जसे की निष्क्रियता, लठ्ठपणा आणि एक अस्वास्थ्यकर आहार - हानिकारक कोलेस्टेरॉल आणि ट्रायग्लिसराइड पातळीमध्ये योगदान देतात. तुमच्या नियंत्रणाबाहेरील घटक देखील भूमिका बजावू शकतात. उदाहरणार्थ, तुमच्या अनुवांशिक मेकअपमुळे तुमच्या शरीराला तुमच्या रक्तातून LDL कोलेस्टेरॉल काढून टाकणे किंवा ते यकृतामध्ये तोडणे अधिक कठीण होऊ शकते.&lt;/p&gt;\n&lt;p&gt;आरोग्यदायी कोलेस्टेरॉलच्या पातळीस कारणीभूत असलेल्या वैद्यकीय परिस्थितींमध्ये हे समाविष्ट आहे:&lt;/p&gt;\n&lt;ul&gt;\n&lt;li&gt;क्रॉनिक किडनी रोग&lt;/li&gt;\n&lt;li&gt;मधुमेह&lt;/li&gt;\n&lt;li&gt;एचआयव्ही/एड्स&lt;/li&gt;\n&lt;li&gt;हायपोथायरॉईडीझम&lt;/li&gt;\n&lt;li&gt;ल्युपस&lt;/li&gt;\n&lt;/ul&gt;\n&lt;p&gt;इतर आरोग्य समस्यांसाठी तुम्ही घेत असलेल्या काही प्रकारच्या औषधांमुळे कोलेस्टेरॉलची पातळी देखील खराब होऊ शकते, जसे की:&lt;/p&gt;\n&lt;ul&gt;\n&lt;li&gt;पुरळ&lt;/li&gt;\n&lt;li&gt;कर्करोग&lt;/li&gt;\n&lt;li&gt;उच्च रक्तदाब&lt;/li&gt;\n&lt;li&gt;एचआयव्ही/एड्स&lt;/li&gt;\n&lt;li&gt;अनियमित हृदय ताल&lt;/li&gt;\n&lt;li&gt;अवयव प्रत्यारोपण&lt;/li&gt;\n&lt;/ul&gt;\n&lt;p&gt;तुमच्या अस्वास्थ्यकर कोलेस्टेरॉलच्या पातळीचा धोका वाढवू शकणार्&amp;zwj;या घटकांमध्ये हे समाविष्ट आहे:&lt;/p&gt;\n&lt;ul&gt;\n&lt;li&gt;अयोग्य आहार. जास्त प्रमाणात सॅच्युरेटेड फॅट किंवा ट्रान्स फॅट खाल्ल्याने कोलेस्टेरॉलची पातळी खराब होऊ शकते. संतृप्त चरबी मांस आणि पूर्ण चरबीयुक्त दुग्धजन्य पदार्थांच्या फॅटी कट्समध्ये आढळतात. ट्रान्स फॅट्स बहुतेक वेळा पॅकबंद स्नॅक्स किंवा मिष्टान्नांमध्ये आढळतात.&lt;/li&gt;\n&lt;li&gt;लठ्ठपणा. बॉडी मास इंडेक्स (BMI) ३० किंवा त्यापेक्षा जास्त असल्यास तुम्हाला उच्च कोलेस्टेरॉलचा धोका असतो.&lt;/li&gt;\n&lt;li&gt;व्यायामाचा अभाव. व्यायामामुळे तुमच्या शरीरातील एचडीएल, \"चांगले\" कोलेस्टेरॉल वाढण्यास मदत होते.&lt;/li&gt;\n&lt;li&gt;धुम्रपान. सिगारेट ओढल्याने तुमची एचडीएल, \"चांगले\" कोलेस्ट्रॉलची पातळी कमी होऊ शकते.&lt;/li&gt;\n&lt;li&gt;दारू. जास्त मद्यपान केल्याने तुमच्या एकूण कोलेस्टेरॉलची पातळी वाढू शकते.&lt;/li&gt;\n&lt;li&gt;वय. अगदी लहान मुलांमध्येही अस्वास्थ्यकर कोलेस्टेरॉल असू शकते, परंतु 40 वर्षांपेक्षा जास्त वयाच्या लोकांमध्ये हे जास्त प्रमाणात आढळते. जसे तुमचे वय वाढत जाते, तुमचे यकृत LDL कोलेस्टेरॉल काढून टाकण्यास कमी सक्षम होते.&lt;/li&gt;\n&lt;/ul&gt;</t>
  </si>
  <si>
    <t>&lt;h1&gt;అధిక కొలెస్ట్రాల్ కారణాలు&lt;/h1&gt;\n&lt;p&gt;మీరు నియంత్రించగల కారకాలు - నిష్క్రియాత్మకత, ఊబకాయం మరియు అనారోగ్యకరమైన ఆహారం వంటివి - హానికరమైన కొలెస్ట్రాల్ మరియు ట్రైగ్లిజరైడ్ స్థాయిలకు దోహదం చేస్తాయి. మీ నియంత్రణకు మించిన కారకాలు కూడా పాత్ర పోషిస్తాయి. ఉదాహరణకు, మీ రక్తం నుండి LDL కొలెస్ట్రాల్&amp;zwnj;ను తొలగించడం లేదా కాలేయంలో విచ్ఛిన్నం చేయడం మీ శరీరానికి మీ జన్యుపరమైన అలంకరణ మరింత కష్టతరం చేస్తుంది.&lt;/p&gt;\n&lt;ul&gt;\n&lt;li&gt;అనారోగ్య కొలెస్ట్రాల్ స్థాయిలను కలిగించే వైద్య పరిస్థితులు:&lt;/li&gt;\n&lt;li&gt;దీర్ఘకాలిక మూత్రపిండ వ్యాధి&lt;/li&gt;\n&lt;li&gt;మధుమేహం&lt;/li&gt;\n&lt;li&gt;HIV/AIDS&lt;/li&gt;\n&lt;li&gt;హైపోథైరాయిడిజం&lt;/li&gt;\n&lt;li&gt;లూపస్&lt;/li&gt;\n&lt;/ul&gt;\n&lt;p&gt;కొలెస్ట్రాల్ స్థాయిలు మీరు ఇతర ఆరోగ్య సమస్యల కోసం తీసుకుంటున్న కొన్ని రకాల ఔషధాల ద్వారా కూడా అధ్వాన్నంగా మారవచ్చు, అవి:&lt;/p&gt;\n&lt;ul&gt;\n&lt;li&gt;మొటిమలు&lt;/li&gt;\n&lt;li&gt;క్యాన్సర్&lt;/li&gt;\n&lt;li&gt;అధిక రక్త పోటు&lt;/li&gt;\n&lt;li&gt;HIV/AIDS&lt;/li&gt;\n&lt;li&gt;క్రమరహిత గుండె లయలు&lt;/li&gt;\n&lt;li&gt;అవయవ మార్పిడి&lt;/li&gt;\n&lt;/ul&gt;\n&lt;p&gt;మీ అనారోగ్య కొలెస్ట్రాల్ స్థాయిల ప్రమాదాన్ని పెంచే కారకాలు:&lt;/p&gt;\n&lt;ul&gt;\n&lt;li&gt;ఆహార లేమి. చాలా ఎక్కువ సంతృప్త కొవ్వు లేదా ట్రాన్స్ ఫ్యాట్స్ తినడం వల్ల అనారోగ్య కొలెస్ట్రాల్ స్థాయిలు ఏర్పడతాయి. సంతృప్త కొవ్వులు మాంసం మరియు పూర్తి కొవ్వు పాల ఉత్పత్తుల కొవ్వు కోతలలో కనిపిస్తాయి. ట్రాన్స్ ఫ్యాట్స్ తరచుగా ప్యాక్ చేసిన స్నాక్స్ లేదా డెజర్ట్&amp;zwnj;లలో కనిపిస్తాయి.&lt;/li&gt;\n&lt;li&gt;ఊబకాయం. బాడీ మాస్ ఇండెక్స్ (BMI) 30 లేదా అంతకంటే ఎక్కువ ఉంటే మీరు అధిక కొలెస్ట్రాల్ ప్రమాదానికి గురవుతారు.&lt;/li&gt;\n&lt;li&gt;వ్యాయామం లేకపోవడం. వ్యాయామం మీ శరీరం యొక్క HDL, \"మంచి,\" కొలెస్ట్రాల్&amp;zwnj;ను పెంచడంలో సహాయపడుతుంది.&lt;/li&gt;\n&lt;li&gt;ధూమపానం. సిగరెట్ ధూమపానం మీ HDL స్థాయిని తగ్గిస్తుంది, \"మంచి,\" కొలెస్ట్రాల్.&lt;/li&gt;\n&lt;li&gt;మద్యం. ఎక్కువ ఆల్కహాల్ తాగడం వల్ల మీ మొత్తం కొలెస్ట్రాల్ స్థాయి పెరుగుతుంది.&lt;/li&gt;\n&lt;li&gt;వయస్సు. చిన్నపిల్లలు కూడా అనారోగ్యకరమైన కొలెస్ట్రాల్&amp;zwnj;ను కలిగి ఉండవచ్చు, కానీ 40 ఏళ్లు పైబడిన వారిలో ఇది చాలా సాధారణం. మీ వయస్సు పెరిగే కొద్దీ, మీ కాలేయం LDL కొలెస్ట్రాల్&amp;zwnj;ను తొలగించే సామర్థ్యాన్ని తగ్గిస్తుంది.&lt;/li&gt;\n&lt;/ul&gt;</t>
  </si>
  <si>
    <t>&lt;h1&gt;Y&amp;uuml;ksek Kolesterol Nedenleri&lt;/h1&gt;\n&lt;p&gt;Hareketsizlik, obezite ve sağlıksız beslenme gibi kontrol edebileceğiniz fakt&amp;ouml;rler, zararlı kolesterol ve trigliserit d&amp;uuml;zeylerine katkıda bulunur. Kontrol&amp;uuml;n&amp;uuml;z dışındaki fakt&amp;ouml;rler de rol oynayabilir. &amp;Ouml;rneğin, genetik yapınız v&amp;uuml;cudunuzun LDL kolesterol&amp;uuml; kanınızdan uzaklaştırmasını veya karaciğerde par&amp;ccedil;alamasını zorlaştırabilir.&lt;/p&gt;\n&lt;p&gt;Sağlıksız kolesterol d&amp;uuml;zeylerine neden olabilecek tıbbi durumlar şunlardır:&lt;/p&gt;\n&lt;ul&gt;\n&lt;li&gt;Kronik b&amp;ouml;brek hastalığı&lt;/li&gt;\n&lt;li&gt;Diyabet&lt;/li&gt;\n&lt;li&gt;HIV/AIDS&lt;/li&gt;\n&lt;li&gt;Hipotiroidizm&lt;/li&gt;\n&lt;li&gt;Lupus&lt;/li&gt;\n&lt;/ul&gt;\n&lt;p&gt;Kolesterol seviyeleri, diğer sağlık sorunları i&amp;ccedil;in alabileceğiniz bazı ila&amp;ccedil; t&amp;uuml;rleriyle de k&amp;ouml;t&amp;uuml;leşebilir; &amp;ouml;rneğin:&lt;/p&gt;\n&lt;ul&gt;\n&lt;li&gt;Akne&lt;/li&gt;\n&lt;li&gt;Kanser&lt;/li&gt;\n&lt;li&gt;Y&amp;uuml;ksek tansiyon&lt;/li&gt;\n&lt;li&gt;HIV/AIDS&lt;/li&gt;\n&lt;li&gt;D&amp;uuml;zensiz kalp ritimleri&lt;/li&gt;\n&lt;li&gt;Organ nakilleri&lt;/li&gt;\n&lt;/ul&gt;\n&lt;p&gt;Sağlıksız kolesterol d&amp;uuml;zeyi riskinizi artırabilecek fakt&amp;ouml;rler şunlardır:&lt;/p&gt;\n&lt;ul&gt;\n&lt;li&gt;K&amp;ouml;t&amp;uuml; beslenme. &amp;Ccedil;ok fazla doymuş yağ veya trans yağ t&amp;uuml;ketmek sağlıksız kolesterol d&amp;uuml;zeylerine neden olabilir. Doymuş yağlar, yağlı et ve tam yağlı s&amp;uuml;t &amp;uuml;r&amp;uuml;nlerinde bulunur. Trans yağlar genellikle paketlenmiş atıştırmalıklarda veya tatlılarda bulunur.&lt;/li&gt;\n&lt;li&gt;Obezite. V&amp;uuml;cut kitle indeksinin (BMI) 30 veya daha y&amp;uuml;ksek olması sizi y&amp;uuml;ksek kolesterol riskine sokar.&lt;/li&gt;\n&lt;li&gt;Egzersiz eksikliği. Egzersiz v&amp;uuml;cudunuzun HDL\'sini, yani \"iyi\" kolesterol&amp;uuml; artırmaya yardımcı olur.&lt;/li&gt;\n&lt;li&gt;Sigara i&amp;ccedil;mek. Sigara i&amp;ccedil;mek \"iyi\" kolesterol olan HDL seviyenizi d&amp;uuml;ş&amp;uuml;rebilir.&lt;/li&gt;\n&lt;li&gt;Alkol. &amp;Ccedil;ok fazla alkol i&amp;ccedil;mek toplam kolesterol seviyenizi artırabilir.&lt;/li&gt;\n&lt;li&gt;Yaş. K&amp;uuml;&amp;ccedil;&amp;uuml;k &amp;ccedil;ocuklarda bile sağlıksız kolesterol bulunabilir, ancak 40 yaşın &amp;uuml;zerindeki kişilerde bu durum &amp;ccedil;ok daha yaygındır. Yaşlandık&amp;ccedil;a karaciğeriniz LDL kolesterol&amp;uuml; daha az temizleyebilir hale gelir.&lt;/li&gt;\n&lt;/ul&gt;</t>
  </si>
  <si>
    <t>&lt;h1&gt;அதிக கொலஸ்ட்ரால் காரணங்கள்&lt;/h1&gt;\n&lt;p&gt;நீங்கள் கட்டுப்படுத்தக்கூடிய காரணிகள் - செயலற்ற தன்மை, உடல் பருமன் மற்றும் ஆரோக்கியமற்ற உணவு - தீங்கு விளைவிக்கும் கொலஸ்ட்ரால் மற்றும் ட்ரைகிளிசரைடு அளவுகளுக்கு பங்களிக்கின்றன. உங்கள் கட்டுப்பாட்டிற்கு அப்பாற்பட்ட காரணிகளும் ஒரு பாத்திரத்தை வகிக்கலாம். எடுத்துக்காட்டாக, உங்கள் இரத்தத்தில் இருந்து எல்டிஎல் கொழுப்பை அகற்றுவது அல்லது கல்லீரலில் அதை உடைப்பது என்பது உங்கள் மரபணு அமைப்பு மிகவும் கடினமாக இருக்கலாம்.&lt;/p&gt;\n&lt;p&gt;ஆரோக்கியமற்ற கொலஸ்ட்ரால் அளவை ஏற்படுத்தும் மருத்துவ நிலைமைகள் பின்வருமாறு:&lt;/p&gt;\n&lt;ul&gt;\n&lt;li&gt;நாள்பட்ட சிறுநீரக நோய்&lt;/li&gt;\n&lt;li&gt;நீரிழிவு நோய்&lt;/li&gt;\n&lt;li&gt;எச்.ஐ.வி/எய்ட்ஸ்&lt;/li&gt;\n&lt;li&gt;ஹைப்போ தைராய்டிசம்&lt;/li&gt;\n&lt;li&gt;லூபஸ்&lt;/li&gt;\n&lt;/ul&gt;\n&lt;p&gt;மற்ற உடல்நலப் பிரச்சனைகளுக்கு நீங்கள் எடுத்துக்கொள்ளும் சில வகையான மருந்துகளாலும் கொலஸ்ட்ரால் அளவுகள் மோசமடையலாம்:&lt;/p&gt;\n&lt;ul&gt;\n&lt;li&gt;முகப்பரு&lt;/li&gt;\n&lt;li&gt;புற்றுநோய்&lt;/li&gt;\n&lt;li&gt;உயர் இரத்த அழுத்தம்&lt;/li&gt;\n&lt;li&gt;எச்.ஐ.வி/எய்ட்ஸ்&lt;/li&gt;\n&lt;li&gt;ஒழுங்கற்ற இதய தாளங்கள்&lt;/li&gt;\n&lt;li&gt;உறுப்பு மாற்று அறுவை சிகிச்சை&lt;/li&gt;\n&lt;/ul&gt;\n&lt;p&gt;ஆரோக்கியமற்ற கொலஸ்ட்ரால் அளவுகளின் அபாயத்தை அதிகரிக்கும் காரணிகள்:&lt;/p&gt;\n&lt;ul&gt;\n&lt;li&gt;மோசமான உணவுமுறை. அதிக நிறைவுற்ற கொழுப்பு அல்லது டிரான்ஸ் கொழுப்புகளை சாப்பிடுவது ஆரோக்கியமற்ற கொலஸ்ட்ரால் அளவை ஏற்படுத்தும். நிறைவுற்ற கொழுப்புகள் இறைச்சி மற்றும் முழு கொழுப்பு பால் பொருட்களில் கொழுப்பு வெட்டுக்களில் காணப்படுகின்றன. டிரான்ஸ் கொழுப்புகள் பெரும்பாலும் தொகுக்கப்பட்ட தின்பண்டங்கள் அல்லது இனிப்புகளில் காணப்படுகின்றன.&lt;/li&gt;\n&lt;li&gt;உடல் பருமன். உடல் நிறை குறியீட்டெண் (பிஎம்ஐ) 30 அல்லது அதற்கும் அதிகமாக இருந்தால், அதிக கொலஸ்ட்ரால் ஏற்படும் அபாயம் உள்ளது.&lt;/li&gt;\n&lt;li&gt;உடற்பயிற்சி இல்லாமை. உடற்பயிற்சி உங்கள் உடலின் HDL, \"நல்ல\" கொலஸ்ட்ராலை அதிகரிக்க உதவுகிறது.&lt;/li&gt;\n&lt;li&gt;புகைபிடித்தல். சிகரெட் புகைத்தல் உங்கள் HDL அளவைக் குறைக்கலாம், \"நல்ல\" கொலஸ்ட்ரால்.&lt;/li&gt;\n&lt;li&gt;மது. அதிகமாக மது அருந்துவது உங்கள் மொத்த கொலஸ்ட்ரால் அளவை அதிகரிக்கலாம்.&lt;/li&gt;\n&lt;li&gt;வயது. சிறு குழந்தைகளுக்கு கூட ஆரோக்கியமற்ற கொலஸ்ட்ரால் இருக்கலாம், ஆனால் 40 வயதுக்கு மேற்பட்டவர்களில் இது மிகவும் பொதுவானது. உங்களுக்கு வயதாகும்போது, உங்கள் கல்லீரல் எல்டிஎல் கொழுப்பை அகற்றும் திறனைக் குறைக்கிறது.&lt;/li&gt;\n&lt;/ul&gt;</t>
  </si>
  <si>
    <t>&lt;h1&gt;높은 콜레스테롤의 원인&lt;/h1&gt;\n&lt;p&gt;무활동, 비만, 건강에 해로운 식습관 등 통제할 수 있는 요인들이 해로운 콜레스테롤과 중성지방 수치를 높이는 데 영향을 미칩니다. 귀하가 통제할 수 없는 요인도 중요한 역할을 할 수 있습니다. 예를 들어, 유전적 구성으로 인해 신체가 혈액에서 LDL 콜레스테롤을 제거하거나 간에서 분해하는 것이 더 어려워질 수 있습니다.&lt;/p&gt;\n&lt;p&gt;건강에 해로운 콜레스테롤 수치를 유발할 수 있는 의학적 상태는 다음과 같습니다.&lt;/p&gt;\n&lt;ul&gt;\n&lt;li&gt;만성 신장 질환&lt;/li&gt;\n&lt;li&gt;당뇨병&lt;/li&gt;\n&lt;li&gt;HIV/에이즈&lt;/li&gt;\n&lt;li&gt;갑상선 기능 저하증&lt;/li&gt;\n&lt;li&gt;낭창&lt;/li&gt;\n&lt;/ul&gt;\n&lt;p&gt;콜레스테롤 수치는 다음과 같은 다른 건강 문제로 인해 복용할 수 있는 일부 유형의 약물에 의해 악화될 수도 있습니다.&lt;/p&gt;\n&lt;ul&gt;\n&lt;li&gt;좌창&lt;/li&gt;\n&lt;li&gt;암&lt;/li&gt;\n&lt;li&gt;고혈압&lt;/li&gt;\n&lt;li&gt;HIV/에이즈&lt;/li&gt;\n&lt;li&gt;불규칙한 심장 박동&lt;/li&gt;\n&lt;li&gt;장기 이식&lt;/li&gt;\n&lt;/ul&gt;\n&lt;p&gt;건강에 해로운 콜레스테롤 수치의 위험을 증가시킬 수 있는 요인은 다음과 같습니다.&lt;/p&gt;\n&lt;ul&gt;\n&lt;li&gt;불쌍한 다이어트. 포화 지방이나 트랜스 지방을 너무 많이 섭취하면 건강에 해로운 콜레스테롤 수치가 발생할 수 있습니다. 포화 지방은 지방이 많은 육류와 전지방 유제품에서 발견됩니다. 트랜스 지방은 포장된 스낵이나 디저트에서 흔히 발견됩니다.&lt;/li&gt;\n&lt;li&gt;비만. 체질량지수(BMI)가 30 이상이면 콜레스테롤 수치가 높아질 위험이 있습니다.&lt;/li&gt;\n&lt;li&gt;운동 부족. 운동은 신체의 \"좋은\" 콜레스테롤인 HDL을 높이는 데 도움이 됩니다.&lt;/li&gt;\n&lt;li&gt;흡연. 담배를 피우면 \"좋은\" 콜레스테롤인 HDL 수치가 낮아질 수 있습니다.&lt;/li&gt;\n&lt;li&gt;술. 술을 너무 많이 마시면 총 콜레스테롤 수치가 높아질 수 있습니다.&lt;/li&gt;\n&lt;li&gt;나이. 어린 아이들도 건강에 해로운 콜레스테롤을 가질 수 있지만 40세 이상의 사람들에게는 훨씬 더 흔합니다. 나이가 들수록 간에서 LDL 콜레스테롤을 제거하는 능력이 떨어집니다.&lt;/li&gt;\n&lt;/ul&gt;</t>
  </si>
  <si>
    <t>&lt;h1&gt;Nguy&amp;ecirc;n nh&amp;acirc;n cholesterol cao&lt;/h1&gt;\n&lt;p&gt;C&amp;aacute;c yếu tố bạn c&amp;oacute; thể kiểm so&amp;aacute;t - chẳng hạn như lười vận động, b&amp;eacute;o ph&amp;igrave; v&amp;agrave; chế độ ăn uống kh&amp;ocirc;ng l&amp;agrave;nh mạnh - g&amp;oacute;p phần l&amp;agrave;m tăng mức cholesterol v&amp;agrave; chất b&amp;eacute;o trung t&amp;iacute;nh c&amp;oacute; hại. C&amp;aacute;c yếu tố ngo&amp;agrave;i tầm kiểm so&amp;aacute;t của bạn cũng c&amp;oacute; thể đ&amp;oacute;ng một vai tr&amp;ograve; n&amp;agrave;o đ&amp;oacute;. V&amp;iacute; dụ, cấu tr&amp;uacute;c di truyền của bạn c&amp;oacute; thể khiến cơ thể bạn gặp kh&amp;oacute; khăn hơn trong việc loại bỏ cholesterol LDL ra khỏi m&amp;aacute;u hoặc ph&amp;acirc;n hủy n&amp;oacute; ở gan.&lt;/p&gt;\n&lt;p&gt;C&amp;aacute;c t&amp;igrave;nh trạng bệnh l&amp;yacute; c&amp;oacute; thể g&amp;acirc;y ra mức cholesterol kh&amp;ocirc;ng tốt cho sức khỏe bao gồm:&lt;/p&gt;\n&lt;ul&gt;\n&lt;li&gt;Bệnh thận m&amp;atilde;n t&amp;iacute;nh&lt;/li&gt;\n&lt;li&gt;Bệnh tiểu đường&lt;/li&gt;\n&lt;li&gt;HIV/AIDS&lt;/li&gt;\n&lt;li&gt;Suy gi&amp;aacute;p&lt;/li&gt;\n&lt;li&gt;Lupus&lt;/li&gt;\n&lt;/ul&gt;\n&lt;p&gt;Mức cholesterol cũng c&amp;oacute; thể trở n&amp;ecirc;n tệ hơn do một số loại thuốc bạn c&amp;oacute; thể đang d&amp;ugrave;ng để điều trị c&amp;aacute;c vấn đề sức khỏe kh&amp;aacute;c, chẳng hạn như:&lt;/p&gt;\n&lt;ul&gt;\n&lt;li&gt;Mụn&lt;/li&gt;\n&lt;li&gt;Bệnh ung thư&lt;/li&gt;\n&lt;li&gt;Huyết &amp;aacute;p cao&lt;/li&gt;\n&lt;li&gt;HIV/AIDS&lt;/li&gt;\n&lt;li&gt;Nhịp tim kh&amp;ocirc;ng đều&lt;/li&gt;\n&lt;li&gt;Cấy gh&amp;eacute;p nội tạng&lt;/li&gt;\n&lt;/ul&gt;\n&lt;p&gt;C&amp;aacute;c yếu tố c&amp;oacute; thể l&amp;agrave;m tăng nguy cơ mức cholesterol kh&amp;ocirc;ng l&amp;agrave;nh mạnh bao gồm:&lt;/p&gt;\n&lt;ul&gt;\n&lt;li&gt;&lt;strong&gt;Chế độ ăn.&lt;/strong&gt; Ăn qu&amp;aacute; nhiều chất b&amp;eacute;o b&amp;atilde;o h&amp;ograve;a hoặc chất b&amp;eacute;o chuyển h&amp;oacute;a c&amp;oacute; thể dẫn đến mức cholesterol kh&amp;ocirc;ng l&amp;agrave;nh mạnh. Chất b&amp;eacute;o b&amp;atilde;o h&amp;ograve;a được t&amp;igrave;m thấy trong c thịt nhiều mỡ v&amp;agrave; c&amp;aacute;c sản phẩm từ sữa nguy&amp;ecirc;n chất b&amp;eacute;o. Chất b&amp;eacute;o chuyển h&amp;oacute;a thường được t&amp;igrave;m thấy trong đồ ăn vặt hoặc đồ ăn đ&amp;oacute;ng g&amp;oacute;i.&lt;/li&gt;\n&lt;li&gt;&lt;strong&gt;B&amp;eacute;o ph&amp;igrave;.&lt;/strong&gt; C&amp;oacute; chỉ số khối cơ thể (BMI) từ 30 trở l&amp;ecirc;n sẽ khiến bạn c&amp;oacute; nguy cơ bị cholesterol cao.&lt;/li&gt;\n&lt;li&gt;&lt;strong&gt;&amp;Iacute;t tập thể dục.&lt;/strong&gt; Tập thể dục gi&amp;uacute;p tăng cường HDL của cơ thể, loại cholesterol &amp;ldquo;tốt&amp;rdquo;.&lt;/li&gt;\n&lt;li&gt;&lt;strong&gt;H&amp;uacute;t thuốc.&lt;/strong&gt; H&amp;uacute;t thuốc l&amp;aacute; c&amp;oacute; thể l&amp;agrave;m giảm mức HDL, cholesterol \"tốt\".&lt;/li&gt;\n&lt;li&gt;&lt;strong&gt;Rượu bia.&lt;/strong&gt; Uống qu&amp;aacute; nhiều rượu c&amp;oacute; thể l&amp;agrave;m tăng mức cholesterol to&amp;agrave;n phần của bạn.&lt;/li&gt;\n&lt;li&gt;&lt;strong&gt;Tuổi.&lt;/strong&gt; Ngay cả trẻ nhỏ cũng c&amp;oacute; thể c&amp;oacute; cholesterol kh&amp;ocirc;ng tốt cho sức khỏe, nhưng n&amp;oacute; phổ biến hơn nhiều ở những người tr&amp;ecirc;n 40 tuổi. Khi bạn gi&amp;agrave; đi, gan của bạn loại bỏ cholesterol LDL k&amp;eacute;m hơn.&lt;/li&gt;\n&lt;/ul&gt;</t>
  </si>
  <si>
    <t>&lt;h1&gt;Cause del colesterolo alto&lt;/h1&gt;\n&lt;p&gt;Fattori che puoi controllare, come l&amp;rsquo;inattivit&amp;agrave;, l&amp;rsquo;obesit&amp;agrave; e una dieta non sana, contribuiscono a livelli dannosi di colesterolo e trigliceridi. Anche fattori fuori dal tuo controllo potrebbero avere un ruolo. Ad esempio, la tua composizione genetica potrebbe rendere pi&amp;ugrave; difficile per il tuo corpo rimuovere il colesterolo LDL dal sangue o scomporlo nel fegato.&lt;/p&gt;\n&lt;p&gt;Le condizioni mediche che possono causare livelli di colesterolo non salutari includono:&lt;/p&gt;\n&lt;ul&gt;\n&lt;li&gt;Malattia renale cronica&lt;/li&gt;\n&lt;li&gt;Diabete&lt;/li&gt;\n&lt;li&gt;HIV/AIDS&lt;/li&gt;\n&lt;li&gt;Ipotiroidismo&lt;/li&gt;\n&lt;li&gt;Lupus&lt;/li&gt;\n&lt;/ul&gt;\n&lt;p&gt;I livelli di colesterolo possono anche essere peggiorati da alcuni tipi di farmaci che potresti assumere per altri problemi di salute, come:&lt;/p&gt;\n&lt;ul&gt;\n&lt;li&gt;Acne&lt;/li&gt;\n&lt;li&gt;Cancro&lt;/li&gt;\n&lt;li&gt;Ipertensione&lt;/li&gt;\n&lt;li&gt;HIV/AIDS&lt;/li&gt;\n&lt;li&gt;Ritmi cardiaci irregolari&lt;/li&gt;\n&lt;li&gt;Trapianti di organi&lt;/li&gt;\n&lt;/ul&gt;\n&lt;p&gt;I fattori che possono aumentare il rischio di livelli di colesterolo non salutari includono:&lt;/p&gt;\n&lt;ul&gt;\n&lt;li&gt;Dieta povera. Mangiare troppi grassi saturi o grassi trans pu&amp;ograve; portare a livelli di colesterolo non salutari. I grassi saturi si trovano nei tagli grassi di carne e nei latticini grassi. I grassi trans si trovano spesso negli snack o nei dessert confezionati.&lt;/li&gt;\n&lt;li&gt;Obesit&amp;agrave;. Avere un indice di massa corporea (BMI) pari o superiore a 30 ti mette a rischio di colesterolo alto.&lt;/li&gt;\n&lt;li&gt;Mancanza di esercizio. L\'esercizio fisico aiuta ad aumentare l\'HDL del corpo, il colesterolo \"buono\".&lt;/li&gt;\n&lt;li&gt;Fumare. Il fumo di sigaretta pu&amp;ograve; abbassare il livello di HDL, il colesterolo &amp;ldquo;buono&amp;rdquo;.&lt;/li&gt;\n&lt;li&gt;Alcol. Bere troppo alcol pu&amp;ograve; aumentare il livello di colesterolo totale.&lt;/li&gt;\n&lt;li&gt;Et&amp;agrave;. Anche i bambini piccoli possono avere un colesterolo dannoso, ma &amp;egrave; molto pi&amp;ugrave; comune nelle persone sopra i 40 anni. Con l\'avanzare dell\'et&amp;agrave;, il fegato diventa meno capace di rimuovere il colesterolo LDL.&lt;/li&gt;\n&lt;/ul&gt;</t>
  </si>
  <si>
    <t>&lt;h1&gt;สาเหตุของคอเลสเตอรอลสูง&lt;/h1&gt;\n&lt;p&gt;ปัจจัยที่คุณสามารถควบคุมได้ เช่น การไม่ใช้งาน โรคอ้วน และการรับประทานอาหารที่ไม่ดีต่อสุขภาพ ส่งผลต่อระดับคอเลสเตอรอลและไตรกลีเซอไรด์ที่เป็นอันตราย ปัจจัยที่อยู่นอกเหนือการควบคุมของคุณอาจมีบทบาทเช่นกัน ตัวอย่างเช่น โครงสร้างทางพันธุกรรมของคุณอาจทำให้ร่างกายกำจัดคอเลสเตอรอลชนิด LDL ออกจากเลือดหรือสลายคอเลสเตอรอลในตับได้ยากขึ้น&lt;/p&gt;\n&lt;p&gt;เงื่อนไขทางการแพทย์ที่อาจทำให้ระดับคอเลสเตอรอลที่ไม่ดีต่อสุขภาพ ได้แก่:&lt;/p&gt;\n&lt;ul&gt;\n&lt;li&gt;โรคไตเรื้อรัง&lt;/li&gt;\n&lt;li&gt;โรคเบาหวาน&lt;/li&gt;\n&lt;li&gt;เอชไอวี/เอดส์&lt;/li&gt;\n&lt;li&gt;ภาวะไทรอยด์ทำงานต่ำ&lt;/li&gt;\n&lt;li&gt;โรคลูปัส&lt;/li&gt;\n&lt;/ul&gt;\n&lt;p&gt;ระดับคอเลสเตอรอลอาจทำให้แย่ลงได้ด้วยยาบางประเภทที่คุณอาจรับประทานเพื่อแก้ปัญหาสุขภาพอื่นๆ เช่น:&lt;/p&gt;\n&lt;ul&gt;\n&lt;li&gt;สิว&lt;/li&gt;\n&lt;li&gt;มะเร็ง&lt;/li&gt;\n&lt;li&gt;ความดันโลหิตสูง&lt;/li&gt;\n&lt;li&gt;เอชไอวี/เอดส์&lt;/li&gt;\n&lt;li&gt;จังหวะการเต้นของหัวใจไม่สม่ำเสมอ&lt;/li&gt;\n&lt;li&gt;การปลูกถ่ายอวัยวะ&lt;/li&gt;\n&lt;/ul&gt;\n&lt;p&gt;ปัจจัยที่สามารถเพิ่มความเสี่ยงต่อระดับคอเลสเตอรอลที่ไม่ดีต่อสุขภาพ ได้แก่:&lt;/p&gt;\n&lt;ul&gt;\n&lt;li&gt;อาหารที่ไม่ดี การรับประทานไขมันอิ่มตัวหรือไขมันทรานส์มากเกินไปอาจส่งผลให้ระดับคอเลสเตอรอลที่ไม่ดีต่อสุขภาพได้ ไขมันอิ่มตัวพบได้ในเนื้อสัตว์ที่มีไขมันเต็มส่วนและผลิตภัณฑ์นมที่มีไขมันเต็มส่วน ไขมันทรานส์มักพบในของว่างหรือขนมหวานแบบบรรจุกล่อง&lt;/li&gt;\n&lt;li&gt;โรคอ้วน การมีดัชนีมวลกาย (BMI) 30 ขึ้นไปทำให้คุณเสี่ยงต่อคอเลสเตอรอลสูง&lt;/li&gt;\n&lt;li&gt;ขาดการออกกำลังกาย. การออกกำลังกายช่วยเพิ่ม HDL ซึ่งเป็นคอเลสเตอรอล \"ดี\" ในร่างกาย&lt;/li&gt;\n&lt;li&gt;สูบบุหรี่. การสูบบุหรี่อาจลดระดับ HDL ซึ่งเป็นคอเลสเตอรอล \"ดี\" ของคุณได้&lt;/li&gt;\n&lt;li&gt;แอลกอฮอล์ การดื่มแอลกอฮอล์มากเกินไปอาจทำให้ระดับคอเลสเตอรอลรวมเพิ่มขึ้นได้&lt;/li&gt;\n&lt;li&gt;อายุ. แม้แต่เด็กเล็กก็อาจมีคอเลสเตอรอลที่ไม่ดีต่อสุขภาพได้ แต่จะพบได้บ่อยในผู้ที่มีอายุ 40 ปีขึ้นไป เมื่อคุณอายุมากขึ้น ตับของคุณจะไม่สามารถกำจัดคอเลสเตอรอลชนิด LDL ได้น้อยลง&lt;/li&gt;\n&lt;/ul&gt;</t>
  </si>
  <si>
    <t>&lt;h1&gt;Diagnosis of High Cholesterol&lt;/h1&gt;\n&lt;p&gt;A blood test to check cholesterol levels &amp;mdash; called a lipid panel or lipid profile &amp;mdash; typically reports:&lt;/p&gt;\n&lt;ul&gt;\n&lt;li&gt;Total cholesterol&lt;/li&gt;\n&lt;li&gt;LDL cholesterol&lt;/li&gt;\n&lt;li&gt;HDL cholesterol&lt;/li&gt;\n&lt;li&gt;Triglycerides &amp;mdash; a type of fat in the blood&lt;/li&gt;\n&lt;/ul&gt;\n&lt;p&gt;Generally you\'re required to fast, consuming no food or liquids other than water, for 9 to 12 hours before the test. Some cholesterol tests don\'t require fasting, so follow your doctor\'s instructions.&lt;/p&gt;</t>
  </si>
  <si>
    <t>&lt;h1&gt;高胆固醇的诊断&lt;/h1&gt;\n&lt;p&gt;检查胆固醇水平的血液测试（称为血脂组或血脂谱）通常会报告：&lt;/p&gt;\n&lt;ul&gt;\n&lt;li&gt;总胆固醇&lt;/li&gt;\n&lt;li&gt;低密度脂蛋白胆固醇&lt;/li&gt;\n&lt;li&gt;高密度脂蛋白胆固醇&lt;/li&gt;\n&lt;li&gt;甘油三酯&amp;mdash;&amp;mdash;血液中的一种脂肪&lt;/li&gt;\n&lt;/ul&gt;\n&lt;p&gt;一般来说，您需要在测试前 9 至 12 小时内禁食，除了水之外不吃任何食物或液体。 有些胆固醇测试不需要禁食，因此请遵循医生的指示。&lt;/p&gt;</t>
  </si>
  <si>
    <t>&lt;h1&gt;उच्च कोलेस्ट्रॉल का निदान&lt;/h1&gt;\n&lt;p&gt;कोलेस्ट्रॉल के स्तर की जाँच करने के लिए एक रक्त परीक्षण - जिसे लिपिड पैनल या लिपिड प्रोफ़ाइल कहा जाता है - आम तौर पर रिपोर्ट करता है:&lt;/p&gt;\n&lt;ul&gt;\n&lt;li&gt;कुल कोलेस्ट्रॉल&lt;/li&gt;\n&lt;li&gt;निम्न घनत्व वसा कोलेस्ट्रौल&lt;/li&gt;\n&lt;li&gt;एच डी एल कोलेस्ट्रॉल&lt;/li&gt;\n&lt;li&gt;ट्राइग्लिसराइड्स - रक्त में वसा का एक प्रकार&lt;/li&gt;\n&lt;/ul&gt;\n&lt;p&gt;आम तौर पर आपको परीक्षण से 9 से 12 घंटे पहले तक उपवास करना होता है, जिसमें पानी के अलावा कोई भोजन या तरल पदार्थ नहीं होता है। कुछ कोलेस्ट्रॉल परीक्षणों के लिए उपवास की आवश्यकता नहीं होती है, इसलिए अपने डॉक्टर के निर्देशों का पालन करें।&lt;/p&gt;</t>
  </si>
  <si>
    <t>&lt;h1&gt;Diagn&amp;oacute;stico de colesterol alto&lt;/h1&gt;\n&lt;p&gt;Un an&amp;aacute;lisis de sangre para verificar los niveles de colesterol, llamado panel de l&amp;iacute;pidos o perfil de l&amp;iacute;pidos, generalmente informa:&lt;/p&gt;\n&lt;ul&gt;\n&lt;li&gt;Colesterol total&lt;/li&gt;\n&lt;li&gt;Colesterol LDL&lt;/li&gt;\n&lt;li&gt;Colesterol HDL&lt;/li&gt;\n&lt;li&gt;Triglic&amp;eacute;ridos: un tipo de grasa en la sangre.&lt;/li&gt;\n&lt;/ul&gt;\n&lt;p&gt;Generalmente se requiere que usted est&amp;eacute; en ayunas, sin consumir alimentos ni l&amp;iacute;quidos que no sean agua, durante 9 a 12 horas antes de la prueba. Algunas pruebas de colesterol no requieren ayuno, as&amp;iacute; que siga las instrucciones de su m&amp;eacute;dico.&lt;/p&gt;</t>
  </si>
  <si>
    <t>&lt;h1&gt;Diagnostic de l\'hypercholest&amp;eacute;rol&amp;eacute;mie&lt;/h1&gt;\n&lt;p&gt;Un test sanguin pour v&amp;eacute;rifier les taux de cholest&amp;eacute;rol &amp;ndash; appel&amp;eacute; panel lipidique ou profil lipidique &amp;ndash; rapporte g&amp;eacute;n&amp;eacute;ralement :&lt;/p&gt;\n&lt;ul&gt;\n&lt;li&gt;Cholest&amp;eacute;rol total&lt;/li&gt;\n&lt;li&gt;Cholest&amp;eacute;rol LDL&lt;/li&gt;\n&lt;li&gt;Cholest&amp;eacute;rol HDL&lt;/li&gt;\n&lt;li&gt;Triglyc&amp;eacute;rides &amp;ndash; un type de graisse dans le sang&lt;/li&gt;\n&lt;/ul&gt;\n&lt;p&gt;G&amp;eacute;n&amp;eacute;ralement, vous devez je&amp;ucirc;ner, ne consommer aucun aliment ni liquide autre que de l\'eau, pendant 9 &amp;agrave; 12 heures avant le test. Certains tests de cholest&amp;eacute;rol ne n&amp;eacute;cessitent pas de je&amp;ucirc;ne, alors suivez les instructions de votre m&amp;eacute;decin.&lt;/p&gt;</t>
  </si>
  <si>
    <t>&lt;h1&gt;Диагностика высокого уровня холестерина&lt;/h1&gt;\n&lt;p&gt;Анализ крови для проверки уровня холестерина, называемый липидной панелью или липидным профилем, обычно сообщает:&lt;/p&gt;\n&lt;ul&gt;\n&lt;li&gt;Общий холестерин&lt;/li&gt;\n&lt;li&gt;Холестерин ЛПНП&lt;/li&gt;\n&lt;li&gt;Холестерин ЛПВП&lt;/li&gt;\n&lt;li&gt;Триглицериды &amp;mdash; тип жира в крови&lt;/li&gt;\n&lt;/ul&gt;\n&lt;p&gt;Обычно вам необходимо поститься, не употреблять никакой пищи и жидкостей, кроме воды, в течение 9&amp;ndash;12 часов перед тестом. Некоторые тесты на холестерин не требуют голодания, поэтому следуйте инструкциям врача.&lt;/p&gt;</t>
  </si>
  <si>
    <t>&lt;h1&gt;Diagn&amp;oacute;stico de colesterol alto&lt;/h1&gt;\n&lt;p&gt;Um exame de sangue para verificar os n&amp;iacute;veis de colesterol &amp;ndash; chamado painel lip&amp;iacute;dico ou perfil lip&amp;iacute;dico &amp;ndash; normalmente relata:&lt;/p&gt;\n&lt;ul&gt;\n&lt;li&gt;Colesterol total&lt;/li&gt;\n&lt;li&gt;colesterol LDL&lt;/li&gt;\n&lt;li&gt;colesterol HDL&lt;/li&gt;\n&lt;li&gt;Triglicer&amp;iacute;deos &amp;ndash; um tipo de gordura no sangue&lt;/li&gt;\n&lt;/ul&gt;\n&lt;p&gt;Geralmente voc&amp;ecirc; &amp;eacute; obrigado a jejuar, sem consumir alimentos ou l&amp;iacute;quidos al&amp;eacute;m de &amp;aacute;gua, por 9 a 12 horas antes do teste. Alguns testes de colesterol n&amp;atilde;o requerem jejum, portanto siga as instru&amp;ccedil;&amp;otilde;es do seu m&amp;eacute;dico.&lt;/p&gt;</t>
  </si>
  <si>
    <t>&lt;h1&gt;উচ্চ কোলেস্টেরল নির্ণয়&lt;/h1&gt;\n&lt;p&gt;কোলেস্টেরলের মাত্রা পরীক্ষা করার জন্য একটি রক্ত পরীক্ষা - যাকে লিপিড প্যানেল বা লিপিড প্রোফাইল বলা হয় - সাধারণত রিপোর্ট করে:&lt;/p&gt;\n&lt;ul&gt;\n&lt;li&gt;মোট কলেস্টেরল&lt;/li&gt;\n&lt;li&gt;এলডিএল কলেস্টেরল&lt;/li&gt;\n&lt;li&gt;এইচডিএল কলেস্টেরল&lt;/li&gt;\n&lt;li&gt;ট্রাইগ্লিসারাইডস - রক্তে এক ধরনের চর্বি&lt;/li&gt;\n&lt;/ul&gt;\n&lt;p&gt;সাধারণত পরীক্ষার 9 থেকে 12 ঘন্টা আগে আপনাকে উপবাস করতে হবে, জল ছাড়া অন্য কোন খাবার বা তরল গ্রহণ করবেন না। কিছু কোলেস্টেরল পরীক্ষার জন্য উপবাসের প্রয়োজন হয় না, তাই আপনার ডাক্তারের নির্দেশাবলী অনুসরণ করুন।&lt;/p&gt;</t>
  </si>
  <si>
    <t>&lt;h1&gt;Diagnose eines hohen Cholesterinspiegels&lt;/h1&gt;\n&lt;p&gt;Ein Bluttest zur &amp;Uuml;berpr&amp;uuml;fung des Cholesterinspiegels &amp;ndash; Lipid-Panel oder Lipidprofil genannt &amp;ndash; ergibt typischerweise Folgendes:&lt;/p&gt;\n&lt;ul&gt;\n&lt;li&gt;Gesamtcholesterin&lt;/li&gt;\n&lt;li&gt;LDL-Cholesterin&lt;/li&gt;\n&lt;li&gt;HDL-Cholesterin&lt;/li&gt;\n&lt;li&gt;Triglyceride &amp;ndash; eine Art Fett im Blut&lt;/li&gt;\n&lt;/ul&gt;\n&lt;p&gt;Im Allgemeinen m&amp;uuml;ssen Sie vor dem Test 9 bis 12 Stunden lang fasten und keine Nahrung oder Fl&amp;uuml;ssigkeiten au&amp;szlig;er Wasser zu sich nehmen. F&amp;uuml;r einige Cholesterintests ist kein Fasten erforderlich. Befolgen Sie daher die Anweisungen Ihres Arztes.&lt;/p&gt;</t>
  </si>
  <si>
    <t>&lt;h1&gt;高コレステロールの診断&lt;/h1&gt;\n&lt;p&gt;コレステロール値をチェックする血液検査（脂質パネルまたは脂質プロファイルと呼ばれます）では、通常、次の結果が報告されます。&lt;/p&gt;\n&lt;ul&gt;\n&lt;li&gt;総コレステロール&lt;/li&gt;\n&lt;li&gt;LDLコレステロール&lt;/li&gt;\n&lt;li&gt;HDLコレステロール&lt;/li&gt;\n&lt;li&gt;トリグリセリド &amp;mdash; 血液中の脂肪の一種&lt;/li&gt;\n&lt;/ul&gt;\n&lt;p&gt;一般に、検査の 9 ～ 12 時間前に絶食し、水以外の食べ物や液体を摂取する必要はありません。 コレステロール検査の中には絶食を必要としないものもありますので、医師の指示に従ってください。&lt;/p&gt;</t>
  </si>
  <si>
    <t>&lt;h1&gt;उच्च कोलेस्टेरॉलचे निदान&lt;/h1&gt;\n&lt;p&gt;कोलेस्टेरॉलची पातळी तपासण्यासाठी रक्त तपासणी &amp;mdash; ज्याला लिपिड पॅनेल किंवा लिपिड प्रोफाइल म्हणतात &amp;mdash; सामान्यत: अहवाल देतात:&lt;/p&gt;\n&lt;ul&gt;\n&lt;li&gt;एकूण कोलेस्टेरॉल&lt;/li&gt;\n&lt;li&gt;एलडीएल कोलेस्टेरॉल&lt;/li&gt;\n&lt;li&gt;एचडीएल कोलेस्ट्रॉल&lt;/li&gt;\n&lt;li&gt;ट्रायग्लिसराइड्स - रक्तातील चरबीचा एक प्रकार&lt;/li&gt;\n&lt;/ul&gt;\n&lt;p&gt;सामान्यत: तुम्हाला चाचणीपूर्वी 9 ते 12 तास उपवास करणे आवश्यक आहे, पाण्याशिवाय कोणतेही अन्न किंवा द्रवपदार्थ न घेणे. काही कोलेस्टेरॉल चाचण्यांसाठी उपवासाची आवश्यकता नसते, म्हणून तुमच्या डॉक्टरांच्या सूचनांचे पालन करा.&lt;/p&gt;</t>
  </si>
  <si>
    <t>&lt;h1&gt;అధిక కొలెస్ట్రాల్ నిర్ధారణ&lt;/h1&gt;\n&lt;p&gt;కొలెస్ట్రాల్ స్థాయిలను తనిఖీ చేయడానికి రక్త పరీక్ష - లిపిడ్ ప్యానెల్ లేదా లిపిడ్ ప్రొఫైల్ అని పిలుస్తారు - సాధారణంగా నివేదిస్తుంది:&lt;/p&gt;\n&lt;ul&gt;\n&lt;li&gt;మొత్తం కొలెస్ట్రాల్&lt;/li&gt;\n&lt;li&gt;LDL కొలెస్ట్రాల్&lt;/li&gt;\n&lt;li&gt;HDL కొలెస్ట్రాల్&lt;/li&gt;\n&lt;li&gt;ట్రైగ్లిజరైడ్స్ - రక్తంలో ఒక రకమైన కొవ్వు&lt;/li&gt;\n&lt;/ul&gt;\n&lt;p&gt;సాధారణంగా మీరు పరీక్షకు ముందు 9 నుండి 12 గంటల పాటు నీరు తప్ప ఆహారం లేదా ద్రవాలు తీసుకోకుండా ఉపవాసం ఉండాలి. కొన్ని కొలెస్ట్రాల్ పరీక్షలకు ఉపవాసం అవసరం లేదు, కాబట్టి మీ వైద్యుని సూచనలను అనుసరించండి.&lt;/p&gt;</t>
  </si>
  <si>
    <t>&lt;h1&gt;Y&amp;uuml;ksek Kolesterol Tanısı&lt;/h1&gt;\n&lt;p&gt;Lipit paneli veya lipit profili olarak adlandırılan kolesterol seviyelerini kontrol etmek i&amp;ccedil;in yapılan bir kan testi genellikle şunları bildirir:&lt;/p&gt;\n&lt;ul&gt;\n&lt;li&gt;Toplam kolesterol&lt;/li&gt;\n&lt;li&gt;LDL kolesterol&lt;/li&gt;\n&lt;li&gt;HDL kolesterol&lt;/li&gt;\n&lt;li&gt;Trigliseritler &amp;ndash; kandaki bir t&amp;uuml;r yağ&lt;/li&gt;\n&lt;/ul&gt;\n&lt;p&gt;Genellikle testten &amp;ouml;nceki 9 ila 12 saat boyunca oru&amp;ccedil; tutmanız, su dışında hi&amp;ccedil;bir yiyecek veya sıvı t&amp;uuml;ketmemeniz gerekir. Bazı kolesterol testleri a&amp;ccedil; kalmayı gerektirmez, bu nedenle doktorunuzun talimatlarına uyun.&lt;/p&gt;</t>
  </si>
  <si>
    <t>&lt;h1&gt;உயர் கொலஸ்ட்ரால் நோய் கண்டறிதல்&lt;/h1&gt;\n&lt;p&gt;கொலஸ்ட்ரால் அளவை சரிபார்க்க இரத்த பரிசோதனை - லிப்பிட் பேனல் அல்லது லிப்பிட் சுயவிவரம் என்று அழைக்கப்படுகிறது - பொதுவாக அறிக்கைகள்:&lt;/p&gt;\n&lt;ul&gt;\n&lt;li&gt;மொத்த கொழுப்பு&lt;/li&gt;\n&lt;li&gt;எல்டிஎல் கொழுப்பு&lt;/li&gt;\n&lt;li&gt;HDL கொழுப்பு&lt;/li&gt;\n&lt;li&gt;ட்ரைகிளிசரைடுகள் - இரத்தத்தில் உள்ள ஒரு வகை கொழுப்பு&lt;/li&gt;\n&lt;/ul&gt;\n&lt;p&gt;பொதுவாக, சோதனைக்கு 9 முதல் 12 மணிநேரம் வரை தண்ணீரைத் தவிர வேறு உணவு அல்லது திரவங்களை உட்கொள்ளாமல் உண்ணாவிரதம் இருக்க வேண்டும். சில கொலஸ்ட்ரால் சோதனைகளுக்கு உண்ணாவிரதம் தேவையில்லை, எனவே உங்கள் மருத்துவரின் வழிமுறைகளைப் பின்பற்றவும்.&lt;/p&gt;</t>
  </si>
  <si>
    <t>&lt;h1&gt;고콜레스테롤 진단&lt;/h1&gt;\n&lt;p&gt;콜레스테롤 수치를 확인하기 위한 혈액 검사(지질 패널 또는 지질 프로필이라고 함)는 일반적으로 다음을 보고합니다.&lt;/p&gt;\n&lt;ul&gt;\n&lt;li&gt;총 콜레스테롤&lt;/li&gt;\n&lt;li&gt;LDL 콜레스테롤&lt;/li&gt;\n&lt;li&gt;HDL 콜레스테롤&lt;/li&gt;\n&lt;li&gt;트리글리세리드 &amp;mdash; 혈액 내 지방의 일종&lt;/li&gt;\n&lt;/ul&gt;\n&lt;p&gt;일반적으로 검사 전 9~12시간 동안 물 이외의 음식이나 음료를 섭취하지 않고 금식해야 합니다. 일부 콜레스테롤 검사에는 금식이 필요하지 않으므로 의사의 지시를 따르십시오.&lt;/p&gt;</t>
  </si>
  <si>
    <t>&lt;h1&gt;Chẩn đo&amp;aacute;n cholesterol cao&lt;/h1&gt;\n&lt;p&gt;X&amp;eacute;t nghiệm m&amp;aacute;u để kiểm tra mức cholesterol &amp;ndash; được gọi l&amp;agrave; bảng lipid hoặc hồ sơ lipid &amp;ndash; thường b&amp;aacute;o c&amp;aacute;o:&lt;/p&gt;\n&lt;ul&gt;\n&lt;li&gt;Cholesterol to&amp;agrave;n phần&lt;/li&gt;\n&lt;li&gt;LDL cholesterol&lt;/li&gt;\n&lt;li&gt;HDL cholesterol&lt;/li&gt;\n&lt;li&gt;Triglyceride &amp;ndash; một loại chất b&amp;eacute;o trong m&amp;aacute;u&lt;/li&gt;\n&lt;/ul&gt;\n&lt;p&gt;N&amp;oacute;i chung, bạn phải nhịn ăn, kh&amp;ocirc;ng ăn hoặc uống chất lỏng n&amp;agrave;o kh&amp;aacute;c ngo&amp;agrave;i nước, trong v&amp;ograve;ng 9 đến 12 giờ trước khi x&amp;eacute;t nghiệm. Một số x&amp;eacute;t nghiệm cholesterol kh&amp;ocirc;ng y&amp;ecirc;u cầu nhịn ăn, v&amp;igrave; vậy h&amp;atilde;y l&amp;agrave;m theo hướng dẫn của b&amp;aacute;c sĩ.&lt;/p&gt;</t>
  </si>
  <si>
    <t>&lt;h1&gt;Diagnosi di colesterolo alto&lt;/h1&gt;\n&lt;p&gt;Un esame del sangue per controllare i livelli di colesterolo &amp;ndash; chiamato pannello lipidico o profilo lipidico &amp;ndash; riporta in genere:&lt;/p&gt;\n&lt;ul&gt;\n&lt;li&gt;Colesterolo totale&lt;/li&gt;\n&lt;li&gt;Colesterolo LDL&lt;/li&gt;\n&lt;li&gt;Colesterolo HDL&lt;/li&gt;\n&lt;li&gt;Trigliceridi: un tipo di grasso nel sangue&lt;/li&gt;\n&lt;/ul&gt;\n&lt;p&gt;Generalmente &amp;egrave; necessario digiunare, senza consumare cibo o liquidi diversi dall\'acqua, da 9 a 12 ore prima del test. Alcuni test del colesterolo non richiedono il digiuno, quindi segui le istruzioni del medico.&lt;/p&gt;</t>
  </si>
  <si>
    <t>&lt;h1&gt;การวินิจฉัยภาวะคอเลสเตอรอลสูง&lt;/h1&gt;\n&lt;p&gt;การตรวจเลือดเพื่อตรวจสอบระดับคอเลสเตอรอล - เรียกว่าแผงไขมันหรือโปรไฟล์ไขมัน - โดยทั่วไปแล้วจะรายงาน:&lt;/p&gt;\n&lt;ul&gt;\n&lt;li&gt;คอเลสเตอรอลรวม&lt;/li&gt;\n&lt;li&gt;แอลดีแอลคอเลสเตอรอล&lt;/li&gt;\n&lt;li&gt;เอชดีแอล คอเลสเตอรอล&lt;/li&gt;\n&lt;li&gt;ไตรกลีเซอไรด์ &amp;mdash; ไขมันชนิดหนึ่งในเลือด&lt;/li&gt;\n&lt;/ul&gt;\n&lt;p&gt;โดยทั่วไป คุณจะต้องอดอาหารและงดอาหารหรือของเหลวอื่นใดนอกจากน้ำเป็นเวลา 9 ถึง 12 ชั่วโมงก่อนการทดสอบ การตรวจคอเลสเตอรอลบางชนิดไม่จำเป็นต้องอดอาหาร ดังนั้นให้ปฏิบัติตามคำแนะนำของแพทย์&lt;/p&gt;</t>
  </si>
  <si>
    <t>&lt;h1&gt;High Cholesterol Prevention&lt;/h1&gt;\n&lt;p&gt;The same heart-healthy lifestyle changes that can lower your cholesterol can help prevent you from having high cholesterol in the first place. To help prevent high cholesterol, you can:&lt;/p&gt;\n&lt;ul&gt;\n&lt;li&gt;Eat a low-salt diet that emphasizes fruits, vegetables and whole grains&lt;/li&gt;\n&lt;li&gt;Limit the amount of animal fats and use good fats in moderation&lt;/li&gt;\n&lt;li&gt;Maintain a healthy weight&lt;/li&gt;\n&lt;li&gt;Quit smoking&lt;/li&gt;\n&lt;li&gt;Exercise on most days of the week for at least 30 minutes&lt;/li&gt;\n&lt;li&gt;Drink alcohol in moderation, if at all&lt;/li&gt;\n&lt;li&gt;Manage stress&lt;/li&gt;\n&lt;/ul&gt;</t>
  </si>
  <si>
    <t>&lt;h1&gt;预防高胆固醇&lt;/h1&gt;\n&lt;p&gt;同样，改变有益于心脏健康的生活方式可以降低胆固醇，也可以帮助您从一开始就预防高胆固醇。 为了帮助预防高胆固醇，您可以：&lt;/p&gt;\n&lt;ul&gt;\n&lt;li&gt;低盐饮食，强调水果、蔬菜和全谷物&lt;/li&gt;\n&lt;li&gt;限制动物脂肪的摄入量并适量使用优质脂肪&lt;/li&gt;\n&lt;li&gt;保持健康的体重&lt;/li&gt;\n&lt;li&gt;戒烟&lt;/li&gt;\n&lt;li&gt;一周中的大部分时间锻炼至少 30 分钟&lt;/li&gt;\n&lt;li&gt;如果有的话，请适量饮酒&lt;/li&gt;\n&lt;li&gt;管理压力&lt;/li&gt;\n&lt;/ul&gt;</t>
  </si>
  <si>
    <t>&lt;h1&gt;उच्च कोलेस्ट्रॉल की रोकथाम&lt;/h1&gt;\n&lt;p&gt;वही हृदय-स्वस्थ जीवनशैली में बदलाव जो आपके कोलेस्ट्रॉल को कम कर सकते हैं, आपको शुरुआत में ही उच्च कोलेस्ट्रॉल होने से रोकने में मदद कर सकते हैं। उच्च कोलेस्ट्रॉल को रोकने में मदद के लिए, आप यह कर सकते हैं:&lt;/p&gt;\n&lt;ul&gt;\n&lt;li&gt;कम नमक वाला आहार लें जिसमें फलों, सब्जियों और साबुत अनाज पर जोर दिया जाए&lt;/li&gt;\n&lt;li&gt;पशु वसा की मात्रा सीमित करें और अच्छी वसा का उपयोग कम मात्रा में करें&lt;/li&gt;\n&lt;li&gt;स्वस्थ वजन बनाए रखें&lt;/li&gt;\n&lt;li&gt;धूम्रपान छोड़ने&lt;/li&gt;\n&lt;li&gt;सप्ताह के अधिकांश दिनों में कम से कम 30 मिनट तक व्यायाम करें&lt;/li&gt;\n&lt;li&gt;अगर शराब पीएं तो कम मात्रा में पिएं&lt;/li&gt;\n&lt;li&gt;तनाव का प्रबंधन करो&lt;/li&gt;\n&lt;/ul&gt;</t>
  </si>
  <si>
    <t>&lt;h1&gt;Prevenci&amp;oacute;n del colesterol alto&lt;/h1&gt;\n&lt;p&gt;Los mismos cambios en el estilo de vida saludables para el coraz&amp;oacute;n que pueden reducir el colesterol pueden ayudar a prevenir el colesterol alto en primer lugar. Para ayudar a prevenir el colesterol alto, usted puede:&lt;/p&gt;\n&lt;ul&gt;\n&lt;li&gt;Consuma una dieta baja en sal que enfatice las frutas, verduras y cereales integrales.&lt;/li&gt;\n&lt;li&gt;Limite la cantidad de grasas animales y utilice grasas buenas con moderaci&amp;oacute;n.&lt;/li&gt;\n&lt;li&gt;Mantener un peso saludable&lt;/li&gt;\n&lt;li&gt;Dejar de fumar&lt;/li&gt;\n&lt;li&gt;Haga ejercicio la mayor&amp;iacute;a de los d&amp;iacute;as de la semana durante al menos 30 minutos.&lt;/li&gt;\n&lt;li&gt;Beba alcohol con moderaci&amp;oacute;n, si es que lo hace.&lt;/li&gt;\n&lt;li&gt;Manejar el estr&amp;eacute;s&lt;/li&gt;\n&lt;/ul&gt;</t>
  </si>
  <si>
    <t>&lt;h1&gt;Pr&amp;eacute;vention du cholest&amp;eacute;rol &amp;eacute;lev&amp;eacute;&lt;/h1&gt;\n&lt;p&gt;Les m&amp;ecirc;mes changements de mode de vie sains pour le c&amp;oelig;ur qui peuvent r&amp;eacute;duire votre taux de cholest&amp;eacute;rol peuvent vous aider &amp;agrave; pr&amp;eacute;venir un taux de cholest&amp;eacute;rol &amp;eacute;lev&amp;eacute;. Pour aider &amp;agrave; pr&amp;eacute;venir un taux de cholest&amp;eacute;rol &amp;eacute;lev&amp;eacute;, vous pouvez :&lt;/p&gt;\n&lt;ul&gt;\n&lt;li&gt;Adoptez un r&amp;eacute;gime pauvre en sel qui met l&amp;rsquo;accent sur les fruits, les l&amp;eacute;gumes et les grains entiers&lt;/li&gt;\n&lt;li&gt;Limitez la quantit&amp;eacute; de graisses animales et utilisez les bonnes graisses avec mod&amp;eacute;ration&lt;/li&gt;\n&lt;li&gt;Maintenir un poids sant&amp;eacute;&lt;/li&gt;\n&lt;li&gt;Arr&amp;ecirc;ter de fumer&lt;/li&gt;\n&lt;li&gt;Faites de l\'exercice la plupart des jours de la semaine pendant au moins 30 minutes&lt;/li&gt;\n&lt;li&gt;Boire de l\'alcool avec mod&amp;eacute;ration, voire pas du tout&lt;/li&gt;\n&lt;li&gt;G&amp;eacute;rer le stress&lt;/li&gt;\n&lt;/ul&gt;</t>
  </si>
  <si>
    <t>&lt;h1&gt;Профилактика высокого уровня холестерина&lt;/h1&gt;\n&lt;p&gt;Те же самые полезные для сердца изменения образа жизни, которые могут снизить уровень холестерина, могут в первую очередь помочь предотвратить высокий уровень холестерина. Чтобы предотвратить высокий уровень холестерина, вы можете:&lt;/p&gt;\n&lt;ul&gt;\n&lt;li&gt;Соблюдайте диету с низким содержанием соли, уделяя особое внимание фруктам, овощам и цельнозерновым продуктам.&lt;/li&gt;\n&lt;li&gt;Ограничьте количество животных жиров и употребляйте хорошие жиры в умеренных количествах.&lt;/li&gt;\n&lt;li&gt;Поддерживайте здоровый вес&lt;/li&gt;\n&lt;li&gt;Бросай курить&lt;/li&gt;\n&lt;li&gt;Занимайтесь спортом в большинстве дней недели не менее 30 минут.&lt;/li&gt;\n&lt;li&gt;Употребляйте алкоголь в умеренных количествах, если вообще употребляете&lt;/li&gt;\n&lt;li&gt;Справляться со стрессом&lt;/li&gt;\n&lt;/ul&gt;</t>
  </si>
  <si>
    <t>&lt;h1&gt;Preven&amp;ccedil;&amp;atilde;o de colesterol alto&lt;/h1&gt;\n&lt;p&gt;As mesmas mudan&amp;ccedil;as no estilo de vida saud&amp;aacute;vel para o cora&amp;ccedil;&amp;atilde;o que podem reduzir o colesterol podem ajudar a evitar que voc&amp;ecirc; tenha colesterol alto. Para ajudar a prevenir o colesterol alto, voc&amp;ecirc; pode:&lt;/p&gt;\n&lt;ul&gt;\n&lt;li&gt;Fa&amp;ccedil;a uma dieta com baixo teor de sal, que enfatize frutas, vegetais e gr&amp;atilde;os integrais&lt;/li&gt;\n&lt;li&gt;Limite a quantidade de gorduras animais e use gorduras boas com modera&amp;ccedil;&amp;atilde;o&lt;/li&gt;\n&lt;li&gt;Mantenha um peso saud&amp;aacute;vel&lt;/li&gt;\n&lt;li&gt;Parar de fumar&lt;/li&gt;\n&lt;li&gt;Pratique exerc&amp;iacute;cios na maioria dos dias da semana por pelo menos 30 minutos&lt;/li&gt;\n&lt;li&gt;Beba &amp;aacute;lcool com modera&amp;ccedil;&amp;atilde;o, se beber&lt;/li&gt;\n&lt;li&gt;Gerenciar o estresse&lt;/li&gt;\n&lt;/ul&gt;</t>
  </si>
  <si>
    <t>&lt;h1&gt;উচ্চ কোলেস্টেরল প্রতিরোধ&lt;/h1&gt;\n&lt;p&gt;একই হার্ট-স্বাস্থ্যকর জীবনধারা পরিবর্তন যা আপনার কোলেস্টেরল কমাতে পারে তা আপনাকে প্রথমে উচ্চ কোলেস্টেরল থাকা থেকে প্রতিরোধ করতে সাহায্য করতে পারে। উচ্চ কোলেস্টেরল প্রতিরোধ করতে, আপনি করতে পারেন:&lt;/p&gt;\n&lt;ul&gt;\n&lt;li&gt;ফল, শাকসবজি এবং গোটা শস্যের উপর জোর দেয় এমন কম লবণযুক্ত খাবার খান&lt;/li&gt;\n&lt;li&gt;প্রাণীজ চর্বির পরিমাণ সীমিত করুন এবং পরিমিত পরিমাণে ভালো চর্বি ব্যবহার করুন&lt;/li&gt;\n&lt;li&gt;একটি স্বাস্থ্যকর ওজন বজায় রাখা&lt;/li&gt;\n&lt;li&gt;ধুমপান ত্যাগ কর&lt;/li&gt;\n&lt;li&gt;সপ্তাহের বেশিরভাগ দিনে কমপক্ষে 30 মিনিট ব্যায়াম করুন&lt;/li&gt;\n&lt;li&gt;পরিমিতভাবে অ্যালকোহল পান করুন, যদি একেবারেই থাকে&lt;/li&gt;\n&lt;li&gt;চাপ কে সামলাও&lt;/li&gt;\n&lt;/ul&gt;</t>
  </si>
  <si>
    <t>&lt;h1&gt;Pr&amp;auml;vention von hohem Cholesterinspiegel&lt;/h1&gt;\n&lt;p&gt;Dieselben herzgesunden Lebensstil&amp;auml;nderungen, die Ihren Cholesterinspiegel senken k&amp;ouml;nnen, k&amp;ouml;nnen dazu beitragen, einen hohen Cholesterinspiegel von vornherein zu verhindern. Um einen hohen Cholesterinspiegel zu verhindern, k&amp;ouml;nnen Sie:&lt;/p&gt;\n&lt;ul&gt;\n&lt;li&gt;Ern&amp;auml;hren Sie sich salzarm und legen Sie Wert auf Obst, Gem&amp;uuml;se und Vollkornprodukte&lt;/li&gt;\n&lt;li&gt;Begrenzen Sie die Menge an tierischen Fetten und verwenden Sie gute Fette in Ma&amp;szlig;en&lt;/li&gt;\n&lt;li&gt;Ein gesundes Gewicht beibehalten&lt;/li&gt;\n&lt;li&gt;H&amp;ouml;ren Sie auf zu rauchen&lt;/li&gt;\n&lt;li&gt;Trainieren Sie an den meisten Tagen der Woche mindestens 30 Minuten lang&lt;/li&gt;\n&lt;li&gt;Trinken Sie Alkohol, wenn &amp;uuml;berhaupt, in Ma&amp;szlig;en&lt;/li&gt;\n&lt;li&gt;Stress bew&amp;auml;ltigen&lt;/li&gt;\n&lt;/ul&gt;</t>
  </si>
  <si>
    <t>&lt;h1&gt;高コレステロールの予防&lt;/h1&gt;\n&lt;p&gt;コレステロールを下げるために心臓の健康に良いライフスタイルを変えることは、そもそも高コレステロールを防ぐのに役立ちます。 高コレステロールを防ぐために、次のことができます。&lt;/p&gt;\n&lt;ul&gt;\n&lt;li&gt;果物、野菜、全粒穀物を重視した減塩食を食べる&lt;/li&gt;\n&lt;li&gt;動物性脂肪の量を制限し、良質な脂肪を適度に摂取する&lt;/li&gt;\n&lt;li&gt;健康的な体重を維持する&lt;/li&gt;\n&lt;li&gt;喫煙をやめる&lt;/li&gt;\n&lt;li&gt;ほぼ毎日、少なくとも 30 分間運動する&lt;/li&gt;\n&lt;li&gt;アルコールは、たとえ飲むとしても適度に飲みましょう&lt;/li&gt;\n&lt;li&gt;ストレス管理&lt;/li&gt;\n&lt;/ul&gt;</t>
  </si>
  <si>
    <t>&lt;h1&gt;అధిక కొలెస్ట్రాల్ నివారణ&lt;/h1&gt;\n&lt;p&gt;మీ కొలెస్ట్రాల్&amp;zwnj;ను తగ్గించగల అదే గుండె-ఆరోగ్యకరమైన జీవనశైలి మార్పులు మొదటి స్థానంలో అధిక కొలెస్ట్రాల్&amp;zwnj;ను కలిగి ఉండకుండా నిరోధించడంలో సహాయపడతాయి. అధిక కొలెస్ట్రాల్&amp;zwnj;ను నివారించడానికి, మీరు వీటిని చేయవచ్చు:&lt;/p&gt;\n&lt;ul&gt;\n&lt;li&gt;పండ్లు, కూరగాయలు మరియు తృణధాన్యాలకు ప్రాధాన్యతనిచ్చే తక్కువ ఉప్పు ఆహారాన్ని తినండి&lt;/li&gt;\n&lt;li&gt;జంతువుల కొవ్వుల పరిమాణాన్ని పరిమితం చేయండి మరియు మంచి కొవ్వులను మితంగా వాడండి&lt;/li&gt;\n&lt;li&gt;ఆరోగ్యకరమైన బరువును నిర్వహించండి&lt;/li&gt;\n&lt;li&gt;దూమపానం వదిలేయండి&lt;/li&gt;\n&lt;li&gt;వారంలో చాలా రోజులలో కనీసం 30 నిమిషాల పాటు వ్యాయామం చేయండి&lt;/li&gt;\n&lt;li&gt;మితంగా మద్యం సేవించండి&lt;/li&gt;\n&lt;li&gt;ఒత్తిడిని నిర్వహించండి&lt;/li&gt;\n&lt;/ul&gt;</t>
  </si>
  <si>
    <t>&lt;h1&gt;Y&amp;uuml;ksek Kolesterol&amp;uuml;n &amp;Ouml;nlenmesi&lt;/h1&gt;\n&lt;p&gt;Kolesterol&amp;uuml;n&amp;uuml;z&amp;uuml; d&amp;uuml;ş&amp;uuml;rebilecek aynı kalp-sağlıklı yaşam tarzı değişiklikleri, ilk etapta y&amp;uuml;ksek kolesterole sahip olmanızı engellemenize yardımcı olabilir. Y&amp;uuml;ksek kolesterol&amp;uuml;n &amp;ouml;nlenmesine yardımcı olmak i&amp;ccedil;in şunları yapabilirsiniz:&lt;/p&gt;\n&lt;ul&gt;\n&lt;li&gt;Meyveleri, sebzeleri ve tam tahılları vurgulayan az tuzlu bir diyet yiyin&lt;/li&gt;\n&lt;li&gt;Hayvansal yağ miktarını sınırlayın ve iyi yağları &amp;ouml;l&amp;ccedil;&amp;uuml;l&amp;uuml; kullanın.&lt;/li&gt;\n&lt;li&gt;Sağlıklı kilonuzu koruyun&lt;/li&gt;\n&lt;li&gt;Sigarayı bırakmak&lt;/li&gt;\n&lt;li&gt;Haftanın &amp;ccedil;oğu g&amp;uuml;n&amp;uuml;nde en az 30 dakika egzersiz yapın&lt;/li&gt;\n&lt;li&gt;Alkol&amp;uuml; &amp;ouml;l&amp;ccedil;&amp;uuml;l&amp;uuml; olarak t&amp;uuml;ketin, eğer varsa&lt;/li&gt;\n&lt;li&gt;Stres Y&amp;ouml;netimi&lt;/li&gt;\n&lt;/ul&gt;</t>
  </si>
  <si>
    <t>&lt;h1&gt;அதிக கொலஸ்ட்ரால் தடுப்பு&lt;/h1&gt;\n&lt;p&gt;உங்கள் கொலஸ்ட்ராலைக் குறைக்கும் அதே இதய-ஆரோக்கியமான வாழ்க்கை முறை மாற்றங்கள் முதலில் அதிக கொலஸ்ட்ரால் வராமல் தடுக்க உதவும். அதிக கொலஸ்ட்ரால் தடுக்க, நீங்கள்:&lt;/p&gt;\n&lt;ul&gt;\n&lt;li&gt;பழங்கள், காய்கறிகள் மற்றும் முழு தானியங்களை வலியுறுத்தும் குறைந்த உப்பு உணவை உண்ணுங்கள்&lt;/li&gt;\n&lt;li&gt;விலங்குகளின் கொழுப்பின் அளவைக் கட்டுப்படுத்தவும், நல்ல கொழுப்புகளை மிதமாகப் பயன்படுத்தவும்&lt;/li&gt;\n&lt;li&gt;ஆரோக்கியமான எடையை பராமரிக்கவும்&lt;/li&gt;\n&lt;li&gt;புகைபிடிப்பதை நிறுத்து&lt;/li&gt;\n&lt;li&gt;வாரத்தின் பெரும்பாலான நாட்களில் குறைந்தது 30 நிமிடங்களாவது உடற்பயிற்சி செய்யுங்கள்&lt;/li&gt;\n&lt;li&gt;அளவாக மது அருந்தினால் போதும்&lt;/li&gt;\n&lt;li&gt;மன அழுத்தத்தை நிர்வகிக்கவும்&lt;/li&gt;\n&lt;/ul&gt;</t>
  </si>
  <si>
    <t>&lt;h1&gt;고콜레스테롤 예방&lt;/h1&gt;\n&lt;p&gt;콜레스테롤을 낮출 수 있는 심장 건강에 좋은 생활방식의 변화는 애초에 콜레스테롤 수치가 높아지는 것을 예방하는 데 도움이 될 수 있습니다. 높은 콜레스테롤을 예방하려면 다음을 수행할 수 있습니다.&lt;/p&gt;\n&lt;ul&gt;\n&lt;li&gt;과일, 채소, 통곡물을 강조하는 저염식 식단을 섭취하세요.&lt;/li&gt;\n&lt;li&gt;동물성 지방의 양을 제한하고 좋은 지방을 적당히 사용하세요&lt;/li&gt;\n&lt;li&gt;건강한 체중을 유지하세요&lt;/li&gt;\n&lt;li&gt;담배를 끊으&lt;/li&gt;\n&lt;li&gt;일주일 중 대부분의 날에 최소 30분 동안 운동하세요.&lt;/li&gt;\n&lt;li&gt;술을 적당히 마시십시오.&lt;/li&gt;\n&lt;li&gt;스트레스 관리&lt;/li&gt;\n&lt;/ul&gt;</t>
  </si>
  <si>
    <t>&lt;h1&gt;Hạn chế cholesterol cao&lt;/h1&gt;\n&lt;p&gt;Những thay đổi lối sống l&amp;agrave;nh mạnh cho tim c&amp;oacute; thể l&amp;agrave;m giảm cholesterol cũng c&amp;oacute; thể gi&amp;uacute;p ngăn ngừa t&amp;igrave;nh trạng cholesterol cao ngay từ đầu. Để gi&amp;uacute;p ngăn ngừa cholesterol cao, bạn c&amp;oacute; thể:&lt;/p&gt;\n&lt;ul&gt;\n&lt;li&gt;Ăn chế độ ăn &amp;iacute;t muối, chủ yếu l&amp;agrave; tr&amp;aacute;i c&amp;acirc;y, rau v&amp;agrave; ngũ cốc&lt;/li&gt;\n&lt;li&gt;Hạn chế lượng mỡ động vật v&amp;agrave; sử dụng mỡ tốt ở mức độ vừa phải&lt;/li&gt;\n&lt;li&gt;Duy tr&amp;igrave; c&amp;acirc;n nặng khỏe mạnh&lt;/li&gt;\n&lt;li&gt;Từ bỏ h&amp;uacute;t thuốc&lt;/li&gt;\n&lt;li&gt;Tập thể dục hầu hết c&amp;aacute;c ng&amp;agrave;y trong tuần trong &amp;iacute;t nhất 30 ph&amp;uacute;t&lt;/li&gt;\n&lt;li&gt;Uống rượu c&amp;oacute; chừng mực, nếu c&amp;oacute;&lt;/li&gt;\n&lt;li&gt;Quản l&amp;yacute; căng thẳng&lt;/li&gt;\n&lt;/ul&gt;</t>
  </si>
  <si>
    <t>&lt;h1&gt;Prevenzione del colesterolo alto&lt;/h1&gt;\n&lt;p&gt;Gli stessi cambiamenti nello stile di vita salutari per il cuore che possono abbassare il colesterolo possono aiutarti a prevenire in primo luogo il colesterolo alto. Per aiutare a prevenire il colesterolo alto, puoi:&lt;/p&gt;\n&lt;ul&gt;\n&lt;li&gt;Segui una dieta a basso contenuto di sale che privilegi frutta, verdura e cereali integrali&lt;/li&gt;\n&lt;li&gt;Limitare la quantit&amp;agrave; di grassi animali e utilizzare con moderazione i grassi buoni&lt;/li&gt;\n&lt;li&gt;Mantieni un peso sano&lt;/li&gt;\n&lt;li&gt;Smettere di fumare&lt;/li&gt;\n&lt;li&gt;Esercitati quasi tutti i giorni della settimana per almeno 30 minuti&lt;/li&gt;\n&lt;li&gt;Bevi alcolici con moderazione, se non del tutto&lt;/li&gt;\n&lt;li&gt;Gestire lo stress&lt;/li&gt;\n&lt;/ul&gt;</t>
  </si>
  <si>
    <t>&lt;h1&gt;การป้องกันคอเลสเตอรอลสูง&lt;/h1&gt;\n&lt;p&gt;การเปลี่ยนแปลงวิถีชีวิตที่ดีต่อสุขภาพหัวใจแบบเดียวกันซึ่งสามารถลดคอเลสเตอรอลของคุณได้สามารถช่วยป้องกันไม่ให้คุณมีคอเลสเตอรอลสูงได้ตั้งแต่แรก เพื่อช่วยป้องกันคอเลสเตอรอลสูง คุณสามารถ:&lt;/p&gt;\n&lt;ul&gt;\n&lt;li&gt;รับประทานอาหารที่มีเกลือต่ำโดยเน้นผัก ผลไม้ และธัญพืชไม่ขัดสี&lt;/li&gt;\n&lt;li&gt;จำกัดปริมาณไขมันสัตว์และใช้ไขมันดีในปริมาณที่พอเหมาะ&lt;/li&gt;\n&lt;li&gt;รักษาน้ำหนักให้แข็งแรง&lt;/li&gt;\n&lt;li&gt;เลิกสูบบุหรี่&lt;/li&gt;\n&lt;li&gt;ออกกำลังกายเกือบทุกวันในสัปดาห์เป็นเวลาอย่างน้อย 30 นาที&lt;/li&gt;\n&lt;li&gt;ดื่มแอลกอฮอล์ในปริมาณที่พอเหมาะหากเลย&lt;/li&gt;\n&lt;li&gt;จัดการความเครียด&lt;/li&gt;\n&lt;/ul&gt;</t>
  </si>
  <si>
    <t>&lt;h1&gt;Normal Blood Sugar Level&lt;/h1&gt;\n&lt;p&gt;Blood sugar (or blood glucose) is the body\'s main source of energy and is also an extremely important and necessary fuel source for organs, especially the nervous system and brain.&lt;/p&gt;\n&lt;p&gt;The glycemic index (GI) is defined as a value indicating the concentration of glucose in the blood, usually measured in units of mmol/l or mg/dl. Blood glucose levels continuously change day by day, even minute by minute, especially related to daily diet and activities. There is always a certain amount of sugar in the blood. If the blood sugar level is constantly high, it will lead to diabetes and complications affecting many organs, especially the kidneys, blood vessels, etc.&lt;/p&gt;\n&lt;p&gt;Blood sugar index is divided into 4 types: random blood sugar, fasting blood sugar, 1 hour post-meal blood sugar and 2 hour post-meal blood sugar and blood sugar is expressed through HbA1C index.&lt;/p&gt;\n&lt;p&gt;The blood sugar index helps determine the level of glucose in a person\'s blood at the time of the survey. From there, we can determine whether the patient is normal, pre-diabetic or diabetic.&lt;/p&gt;\n&lt;p&gt;The safe blood sugar index for normal people is as follows:&lt;/p&gt;\n&lt;ul&gt;\n&lt;li&gt;Random blood sugar: &amp;lt; 140 mg/dL (7.8 mmol/l).&lt;/li&gt;\n&lt;li&gt;Fasting blood sugar: &amp;lt; 100 mg/dL (&amp;lt; 5.6 mmol/l).&lt;/li&gt;\n&lt;li&gt;After meals: &amp;lt; 140mg/dl (7.8 mmol/l).&lt;/li&gt;\n&lt;li&gt;HbA1C: &amp;lt; 5.7 %.&lt;/li&gt;\n&lt;/ul&gt;\n&lt;p&gt;Details:&lt;/p&gt;\n&lt;ul&gt;\n&lt;li&gt;Fasting blood sugar:&lt;/li&gt;\n&lt;/ul&gt;\n&lt;p&gt;The fasting blood sugar index is measured for the first time in the morning, fasting for at least 8 hours or so when you have not eaten or drank any food. The fasting blood sugar index is around 70 mg/dL (3.9 mmol). /L) and 92 mg/dL (5.0 mmol/L) is normal.&lt;/p&gt;\n&lt;p&gt;Through research, medical experts have found that people with fasting blood sugar levels in this range have no risk of developing diabetes within the next 10 years or longer.&lt;/p&gt;\n&lt;ul&gt;\n&lt;li&gt;Blood sugar after meals:&lt;/li&gt;\n&lt;/ul&gt;\n&lt;p&gt;The postprandial blood sugar index of a normal healthy person is less than 140mg/dL (7.8 mmol/L) measured within 1 - 2 hours after eating.&lt;/p&gt;\n&lt;ul&gt;\n&lt;li&gt;Blood sugar at bedtime:&lt;/li&gt;\n&lt;/ul&gt;\n&lt;p&gt;Normal people\'s blood sugar before going to bed will range from 110-150mg/dl (equivalent to 6.0-8.3mmol/l).&lt;/p&gt;\n&lt;ul&gt;\n&lt;li&gt;Hemoglobin A1c (HbA1c) test:&lt;/li&gt;\n&lt;/ul&gt;\n&lt;p&gt;HbA1c below 48 mmol/mol (6.5%) is normal. HbA1C is often used to diagnose diabetes.&lt;/p&gt;\n&lt;p&gt;Blood sugar levels below 70 mg/dL (3.9 mmol/L) are considered hypoglycemic. This is a dangerous condition and requires immediate emergency treatment. This drop in blood sugar can continue and cause the patient to fall into a coma and cause brain damage.&lt;/p&gt;\n&lt;p&gt;However, if blood sugar levels are high, it may be because the ability of pancreatic cells to secrete insulin is reduced or there is enough insulin in the body but is ineffective (insulin resistance). To meet the body\'s needs, the pancreas must work harder and harder until it is overloaded and damaged. Besides, it also causes blood vessels to harden, also known as atherosclerosis. Most parts of the body are susceptible to damage due to high blood sugar levels.&lt;/p&gt;</t>
  </si>
  <si>
    <t>&lt;h1&gt;सामान्य रक्त शर्करा स्तर&lt;/h1&gt;\n&lt;p&gt;रक्त शर्करा (या रक्त ग्लूकोज) शरीर की ऊर्जा का मुख्य स्रोत है और अंगों, विशेष रूप से तंत्रिका तंत्र और मस्तिष्क के लिए एक अत्यंत महत्वपूर्ण और आवश्यक ईंधन स्रोत भी है।&lt;/p&gt;\n&lt;p&gt;ग्लाइसेमिक इंडेक्स (जीआई) को रक्त में ग्लूकोज की सांद्रता को दर्शाने वाले मान के रूप में परिभाषित किया जाता है, जिसे आमतौर पर mmol/l या mg/dl की इकाइयों में मापा जाता है। रक्त शर्करा का स्तर दिन-प्रतिदिन, यहां तक कि मिनट-दर-मिनट लगातार बदलता रहता है, विशेष रूप से दैनिक आहार और गतिविधियों से संबंधित। रक्त में हमेशा एक निश्चित मात्रा में शर्करा होती है। यदि रक्त शर्करा का स्तर लगातार ऊंचा रहता है, तो यह मधुमेह और कई अंगों, विशेषकर गुर्दे, रक्त वाहिकाओं आदि को प्रभावित करने वाली जटिलताओं को जन्म देगा।&lt;/p&gt;\n&lt;p&gt;रक्त शर्करा सूचकांक को 4 प्रकारों में विभाजित किया गया है: यादृच्छिक रक्त शर्करा, उपवास रक्त शर्करा, भोजन के 1 घंटे बाद रक्त शर्करा और भोजन के 2 घंटे बाद रक्त शर्करा और रक्त शर्करा को HbA1C सूचकांक के माध्यम से व्यक्त किया जाता है।&lt;/p&gt;\n&lt;p&gt;रक्त शर्करा सूचकांक सर्वेक्षण के समय किसी व्यक्ति के रक्त में ग्लूकोज के स्तर को निर्धारित करने में मदद करता है। वहां से, हम यह निर्धारित कर सकते हैं कि मरीज सामान्य है, प्री-डायबिटिक है या डायबिटिक है।&lt;/p&gt;\n&lt;p&gt;सामान्य लोगों के लिए सुरक्षित रक्त शर्करा सूचकांक इस प्रकार है:&lt;/p&gt;\n&lt;ul&gt;\n&lt;li&gt;यादृच्छिक रक्त शर्करा: &amp;lt;140 mg/dL (7.8 mmol/l)।&lt;/li&gt;\n&lt;li&gt;उपवास रक्त शर्करा: &amp;lt;100 mg/dL (&amp;lt;5.6 mmol/l)।&lt;/li&gt;\n&lt;li&gt;भोजन के बाद: &amp;lt;140mg/dl (7.8 mmol/l)।&lt;/li&gt;\n&lt;li&gt;एचबीए1सी: &amp;lt;5.7%।&lt;/li&gt;\n&lt;/ul&gt;\n&lt;p&gt;विवरण:&lt;/p&gt;\n&lt;ul&gt;\n&lt;li&gt;फ़ास्टिंग ब्लड शुगर:&lt;/li&gt;\n&lt;/ul&gt;\n&lt;p&gt;उपवास रक्त शर्करा सूचकांक को पहली बार सुबह में मापा जाता है, कम से कम 8 घंटे या उससे अधिक समय तक उपवास करना जब आपने कोई खाना नहीं खाया या पिया हो। उपवास रक्त शर्करा सूचकांक लगभग 70 mg/dL (3.9 mmol) है। /L) और 92 mg/dL (5.0 mmol/L) सामान्य है।&lt;/p&gt;\n&lt;p&gt;अनुसंधान के माध्यम से, चिकित्सा विशेषज्ञों ने पाया है कि इस सीमा में उपवास रक्त शर्करा के स्तर वाले लोगों को अगले 10 वर्षों या उससे अधिक समय के भीतर मधुमेह विकसित होने का कोई खतरा नहीं है।&lt;/p&gt;\n&lt;ul&gt;\n&lt;li&gt;भोजन के बाद रक्त शर्करा:&lt;/li&gt;\n&lt;/ul&gt;\n&lt;p&gt;एक सामान्य स्वस्थ व्यक्ति का भोजन के बाद रक्त शर्करा सूचकांक 140mg/dL (7.8 mmol/L) से कम होता है, जिसे खाने के 1 - 2 घंटे के भीतर मापा जाता है।&lt;/p&gt;\n&lt;ul&gt;\n&lt;li&gt;सोते समय रक्त शर्करा:&lt;/li&gt;\n&lt;/ul&gt;\n&lt;p&gt;बिस्तर पर जाने से पहले सामान्य लोगों का रक्त शर्करा 110-150mg/dl (6.0-8.3mmol/l के बराबर) के बीच होगा।&lt;/p&gt;\n&lt;ul&gt;\n&lt;li&gt;हीमोग्लोबिन A1c (HbA1c) परीक्षण:&lt;/li&gt;\n&lt;/ul&gt;\n&lt;p&gt;48 mmol/mol (6.5%) से नीचे HbA1c सामान्य है। HbA1C का उपयोग अक्सर मधुमेह के निदान के लिए किया जाता है।&lt;/p&gt;\n&lt;p&gt;70 mg/dL (3.9 mmol/L) से नीचे रक्त शर्करा के स्तर को हाइपोग्लाइसेमिक माना जाता है। यह एक खतरनाक स्थिति है और इसके लिए तत्काल आपातकालीन उपचार की आवश्यकता है। रक्त शर्करा में यह गिरावट जारी रह सकती है और रोगी कोमा में पड़ सकता है और मस्तिष्क क्षति का कारण बन सकता है।&lt;/p&gt;\n&lt;p&gt;हालाँकि, यदि रक्त शर्करा का स्तर अधिक है, तो ऐसा इसलिए हो सकता है क्योंकि अग्न्याशय कोशिकाओं की इंसुलिन स्रावित करने की क्षमता कम हो गई है या शरीर में पर्याप्त इंसुलिन है लेकिन अप्रभावी है (इंसुलिन प्रतिरोध)। शरीर की जरूरतों को पूरा करने के लिए, अग्न्याशय को तब तक अधिक मेहनत करनी पड़ती है जब तक कि यह अतिभारित और क्षतिग्रस्त न हो जाए। इसके अलावा, यह रक्त वाहिकाओं को भी सख्त कर देता है, जिसे एथेरोस्क्लेरोसिस भी कहा जाता है। उच्च रक्त शर्करा के स्तर के कारण शरीर के अधिकांश हिस्सों को नुकसान होने की आशंका होती है।&lt;/p&gt;</t>
  </si>
  <si>
    <t>&lt;h1&gt;Nivel normal de az&amp;uacute;car en sangre&lt;/h1&gt;\n&lt;p&gt;El az&amp;uacute;car en sangre (o glucosa en sangre) es la principal fuente de energ&amp;iacute;a del cuerpo y tambi&amp;eacute;n es una fuente de combustible extremadamente importante y necesaria para los &amp;oacute;rganos, especialmente el sistema nervioso y el cerebro.&lt;/p&gt;\n&lt;p&gt;El &amp;iacute;ndice gluc&amp;eacute;mico (IG) se define como un valor que indica la concentraci&amp;oacute;n de glucosa en la sangre, generalmente medida en unidades de mmol/l o mg/dl. Los niveles de glucosa en sangre cambian continuamente d&amp;iacute;a a d&amp;iacute;a, incluso minuto a minuto, especialmente en relaci&amp;oacute;n con la dieta y las actividades diarias. Siempre hay una cierta cantidad de az&amp;uacute;car en la sangre. Si el nivel de az&amp;uacute;car en sangre es constantemente alto, provocar&amp;aacute; diabetes y complicaciones que afectar&amp;aacute;n a muchos &amp;oacute;rganos, especialmente los ri&amp;ntilde;ones, los vasos sangu&amp;iacute;neos, etc.&lt;/p&gt;\n&lt;p&gt;El &amp;iacute;ndice de az&amp;uacute;car en sangre se divide en 4 tipos: az&amp;uacute;car en sangre aleatorio, az&amp;uacute;car en sangre en ayunas, az&amp;uacute;car en sangre 1 hora despu&amp;eacute;s de las comidas y az&amp;uacute;car en sangre 2 horas despu&amp;eacute;s de las comidas y el az&amp;uacute;car en sangre se expresa a trav&amp;eacute;s del &amp;iacute;ndice HbA1C.&lt;/p&gt;\n&lt;p&gt;El &amp;iacute;ndice de az&amp;uacute;car en sangre ayuda a determinar el nivel de glucosa en la sangre de una persona en el momento del examen. A partir de ah&amp;iacute; podemos determinar si el paciente es normal, prediab&amp;eacute;tico o diab&amp;eacute;tico.&lt;/p&gt;\n&lt;p&gt;El &amp;iacute;ndice de az&amp;uacute;car en sangre seguro para personas normales es el siguiente:&lt;/p&gt;\n&lt;ul&gt;\n&lt;li&gt;Az&amp;uacute;car en sangre aleatoria: &amp;lt; 140 mg/dL (7,8 mmol/l).&lt;/li&gt;\n&lt;li&gt;Az&amp;uacute;car en sangre en ayunas: &amp;lt; 100 mg/dL (&amp;lt; 5,6 mmol/l).&lt;/li&gt;\n&lt;li&gt;Despu&amp;eacute;s de las comidas: &amp;lt; 140 mg/dl (7,8 mmol/l).&lt;/li&gt;\n&lt;li&gt;HbA1C: &amp;lt; 5,7 %.&lt;/li&gt;\n&lt;/ul&gt;\n&lt;p&gt;Detalles:&lt;/p&gt;\n&lt;ul&gt;\n&lt;li&gt;Glucemia en ayunas:&lt;/li&gt;\n&lt;/ul&gt;\n&lt;p&gt;El &amp;iacute;ndice de az&amp;uacute;car en sangre en ayunas se mide por primera vez por la ma&amp;ntilde;ana, en ayunas durante al menos 8 horas aproximadamente y sin haber comido ni bebido ning&amp;uacute;n alimento. El &amp;iacute;ndice de az&amp;uacute;car en sangre en ayunas es de alrededor de 70 mg/dL (3,9 mmol). /L) y 92 mg/dL (5,0 mmol/L) es normal.&lt;/p&gt;\n&lt;p&gt;A trav&amp;eacute;s de investigaciones, los expertos m&amp;eacute;dicos han descubierto que las personas con niveles de az&amp;uacute;car en sangre en ayunas en este rango no tienen riesgo de desarrollar diabetes en los pr&amp;oacute;ximos 10 a&amp;ntilde;os o m&amp;aacute;s.&lt;/p&gt;\n&lt;ul&gt;\n&lt;li&gt;Az&amp;uacute;car en sangre despu&amp;eacute;s de las comidas:&lt;/li&gt;\n&lt;/ul&gt;\n&lt;p&gt;El &amp;iacute;ndice de az&amp;uacute;car en sangre posprandial de una persona normal y sana es inferior a 140 mg/dL (7,8 mmol/L) medido entre 1 y 2 horas despu&amp;eacute;s de comer.&lt;/p&gt;\n&lt;ul&gt;\n&lt;li&gt;Az&amp;uacute;car en sangre antes de acostarse:&lt;/li&gt;\n&lt;/ul&gt;\n&lt;p&gt;El nivel de az&amp;uacute;car en sangre de una persona normal antes de acostarse oscilar&amp;aacute; entre 110 y 150 mg/dl (equivalente a 6,0-8,3 mmol/l).&lt;/p&gt;\n&lt;ul&gt;\n&lt;li&gt;Prueba de hemoglobina A1c (HbA1c):&lt;/li&gt;\n&lt;/ul&gt;\n&lt;p&gt;Una HbA1c inferior a 48 mmol/mol (6,5%) es normal. La HbA1C se utiliza a menudo para diagnosticar la diabetes.&lt;/p&gt;\n&lt;p&gt;Los niveles de az&amp;uacute;car en sangre inferiores a 70 mg/dL (3,9 mmol/L) se consideran hipoglucemiantes. Esta es una condici&amp;oacute;n peligrosa y requiere tratamiento de emergencia inmediato. Esta ca&amp;iacute;da del az&amp;uacute;car en sangre puede continuar y provocar que el paciente entre en coma y provoque da&amp;ntilde;o cerebral.&lt;/p&gt;\n&lt;p&gt;Sin embargo, si los niveles de az&amp;uacute;car en sangre son altos, puede deberse a que la capacidad de las c&amp;eacute;lulas pancre&amp;aacute;ticas para secretar insulina est&amp;aacute; reducida o a que hay suficiente insulina en el cuerpo pero es ineficaz (resistencia a la insulina). Para satisfacer las necesidades del cuerpo, el p&amp;aacute;ncreas debe trabajar cada vez m&amp;aacute;s hasta sobrecargarse y da&amp;ntilde;arse. Adem&amp;aacute;s, tambi&amp;eacute;n provoca que los vasos sangu&amp;iacute;neos se endurezcan, lo que tambi&amp;eacute;n se conoce como aterosclerosis. La mayor&amp;iacute;a de las partes del cuerpo son susceptibles a sufrir da&amp;ntilde;os debido a los niveles altos de az&amp;uacute;car en sangre.&lt;/p&gt;\n&lt;p&gt;&lt;br /&gt;&lt;br /&gt;&lt;br /&gt;&lt;br /&gt;&lt;/p&gt;</t>
  </si>
  <si>
    <t>&lt;h1&gt;Niveau de sucre dans le sang normal&lt;/h1&gt;\n&lt;p&gt;La glyc&amp;eacute;mie (ou glyc&amp;eacute;mie) est la principale source d\'&amp;eacute;nergie du corps et constitue &amp;eacute;galement une source de carburant extr&amp;ecirc;mement importante et n&amp;eacute;cessaire pour les organes, en particulier le syst&amp;egrave;me nerveux et le cerveau.&lt;/p&gt;\n&lt;p&gt;L\'index glyc&amp;eacute;mique (IG) est d&amp;eacute;fini comme une valeur indiquant la concentration de glucose dans le sang, g&amp;eacute;n&amp;eacute;ralement mesur&amp;eacute;e en unit&amp;eacute;s de mmol/l ou mg/dl. La glyc&amp;eacute;mie change continuellement de jour en jour, m&amp;ecirc;me de minute en minute, notamment en fonction de l\'alimentation et des activit&amp;eacute;s quotidiennes. Il y a toujours une certaine quantit&amp;eacute; de sucre dans le sang. Si le taux de sucre dans le sang est constamment &amp;eacute;lev&amp;eacute;, cela entra&amp;icirc;nera du diab&amp;egrave;te et des complications touchant de nombreux organes, notamment les reins, les vaisseaux sanguins, etc.&lt;/p&gt;\n&lt;p&gt;L\'indice de glyc&amp;eacute;mie est divis&amp;eacute; en 4 types : glyc&amp;eacute;mie al&amp;eacute;atoire, glyc&amp;eacute;mie &amp;agrave; jeun, glyc&amp;eacute;mie 1 heure apr&amp;egrave;s les repas et glyc&amp;eacute;mie 2 heures apr&amp;egrave;s les repas, et la glyc&amp;eacute;mie est exprim&amp;eacute;e par l\'indice HbA1C.&lt;/p&gt;\n&lt;p&gt;L\'indice glyc&amp;eacute;mique permet de d&amp;eacute;terminer le niveau de glucose dans le sang d\'une personne au moment de l\'enqu&amp;ecirc;te. &amp;Agrave; partir de l&amp;agrave;, nous pouvons d&amp;eacute;terminer si le patient est normal, pr&amp;eacute;-diab&amp;eacute;tique ou diab&amp;eacute;tique.&lt;/p&gt;\n&lt;p&gt;L&amp;rsquo;indice de glyc&amp;eacute;mie sans danger pour les personnes normales est le suivant :&lt;/p&gt;\n&lt;ul&gt;\n&lt;li&gt;Glyc&amp;eacute;mie al&amp;eacute;atoire : &amp;lt; 140 mg/dL (7,8 mmol/l).&lt;/li&gt;\n&lt;li&gt;Glyc&amp;eacute;mie &amp;agrave; jeun : &amp;lt; 100 mg/dL (&amp;lt; 5,6 mmol/l).&lt;/li&gt;\n&lt;li&gt;Apr&amp;egrave;s les repas : &amp;lt; 140 mg/dl (7,8 mmol/l).&lt;/li&gt;\n&lt;li&gt;HbA1C : &amp;lt; 5,7 %.&lt;/li&gt;\n&lt;/ul&gt;\n&lt;p&gt;D&amp;eacute;tails:&lt;/p&gt;\n&lt;ul&gt;\n&lt;li&gt;Glyc&amp;eacute;mie &amp;agrave; jeun :&lt;/li&gt;\n&lt;/ul&gt;\n&lt;p&gt;L\'indice glyc&amp;eacute;mique &amp;agrave; jeun est mesur&amp;eacute; pour la premi&amp;egrave;re fois le matin, &amp;agrave; jeun pendant au moins 8 heures environ, lorsque vous n\'avez ni mang&amp;eacute; ni bu d\'aliments. L\'indice glyc&amp;eacute;mique &amp;agrave; jeun est d\'environ 70 mg/dL (3,9 mmol). /L) et 92 mg/dL (5,0 mmol/L) sont normaux.&lt;/p&gt;\n&lt;p&gt;Gr&amp;acirc;ce &amp;agrave; des recherches, des experts m&amp;eacute;dicaux ont d&amp;eacute;couvert que les personnes ayant une glyc&amp;eacute;mie &amp;agrave; jeun se situant dans cette fourchette ne courent aucun risque de d&amp;eacute;velopper un diab&amp;egrave;te au cours des 10 prochaines ann&amp;eacute;es ou plus.&lt;/p&gt;\n&lt;ul&gt;\n&lt;li&gt;Glyc&amp;eacute;mie apr&amp;egrave;s les repas :&lt;/li&gt;\n&lt;/ul&gt;\n&lt;p&gt;L\'indice glyc&amp;eacute;mique postprandial d\'une personne normale en bonne sant&amp;eacute; est inf&amp;eacute;rieur &amp;agrave; 140 mg/dL (7,8 mmol/L), mesur&amp;eacute; 1 &amp;agrave; 2 heures apr&amp;egrave;s avoir mang&amp;eacute;.&lt;/p&gt;\n&lt;ul&gt;\n&lt;li&gt;Glyc&amp;eacute;mie au coucher :&lt;/li&gt;\n&lt;/ul&gt;\n&lt;p&gt;La glyc&amp;eacute;mie des personnes normales avant d\'aller au lit se situera entre 110 et 150 mg/dl (&amp;eacute;quivalent &amp;agrave; 6,0-8,3 mmol/l).&lt;/p&gt;\n&lt;ul&gt;\n&lt;li&gt;Test d\'h&amp;eacute;moglobine A1c (HbA1c) :&lt;/li&gt;\n&lt;/ul&gt;\n&lt;p&gt;Une HbA1c inf&amp;eacute;rieure &amp;agrave; 48 mmol/mol (6,5 %) est normale. L\'HbA1C est souvent utilis&amp;eacute;e pour diagnostiquer le diab&amp;egrave;te.&lt;/p&gt;\n&lt;p&gt;Une glyc&amp;eacute;mie inf&amp;eacute;rieure &amp;agrave; 70 mg/dL (3,9 mmol/L) est consid&amp;eacute;r&amp;eacute;e comme hypoglyc&amp;eacute;mique. Il s\'agit d\'une condition dangereuse qui n&amp;eacute;cessite un traitement d\'urgence imm&amp;eacute;diat. Cette baisse de sucre dans le sang peut se poursuivre et faire tomber le patient dans le coma et provoquer des l&amp;eacute;sions c&amp;eacute;r&amp;eacute;brales.&lt;/p&gt;\n&lt;p&gt;Cependant, si le taux de sucre dans le sang est &amp;eacute;lev&amp;eacute;, cela peut &amp;ecirc;tre d&amp;ucirc; &amp;agrave; une diminution de la capacit&amp;eacute; des cellules pancr&amp;eacute;atiques &amp;agrave; s&amp;eacute;cr&amp;eacute;ter de l&amp;rsquo;insuline ou &amp;agrave; une quantit&amp;eacute; suffisante d&amp;rsquo;insuline dans l&amp;rsquo;organisme, mais qui est inefficace (r&amp;eacute;sistance &amp;agrave; l&amp;rsquo;insuline). Pour r&amp;eacute;pondre aux besoins du corps, le pancr&amp;eacute;as doit travailler de plus en plus fort jusqu\'&amp;agrave; ce qu\'il soit surcharg&amp;eacute; et endommag&amp;eacute;. En outre, cela provoque &amp;eacute;galement un durcissement des vaisseaux sanguins, &amp;eacute;galement appel&amp;eacute; ath&amp;eacute;roscl&amp;eacute;rose. La plupart des parties du corps sont susceptibles d&amp;rsquo;&amp;ecirc;tre endommag&amp;eacute;es en raison d&amp;rsquo;un taux de sucre dans le sang &amp;eacute;lev&amp;eacute;.&lt;/p&gt;</t>
  </si>
  <si>
    <t>&lt;h1&gt;Нормальный уровень сахара в крови&lt;/h1&gt;\n&lt;p&gt;Сахар в крови (или глюкоза в крови) является основным источником энергии организма, а также чрезвычайно важным и необходимым источником топлива для органов, особенно нервной системы и мозга.&lt;/p&gt;\n&lt;p&gt;Гликемический индекс (ГИ) определяется как величина, указывающая концентрацию глюкозы в крови, обычно измеряемая в единицах ммоль/л или мг/дл. Уровни глюкозы в крови постоянно меняются день ото дня, даже минута за минутой, особенно в зависимости от ежедневного рациона питания и активности. В крови всегда присутствует определенное количество сахара. Если уровень сахара в крови будет постоянно высоким, это приведет к диабету и осложнениям, поражающим многие органы, особенно почки, сосуды и т. д.&lt;/p&gt;\n&lt;p&gt;Индекс сахара в крови делится на 4 типа: случайный уровень сахара в крови, уровень сахара в крови натощак, уровень сахара в крови через 1 час после еды и уровень сахара в крови через 2 часа после еды, причем уровень сахара в крови выражается через индекс HbA1C.&lt;/p&gt;\n&lt;p&gt;Индекс сахара в крови помогает определить уровень глюкозы в крови человека на момент обследования. Оттуда мы можем определить, является ли пациент нормальным, преддиабетическим или диабетическим.&lt;/p&gt;\n&lt;p&gt;Безопасный индекс сахара в крови для нормальных людей выглядит следующим образом:&lt;/p&gt;\n&lt;ul&gt;\n&lt;li&gt;Случайный уровень сахара в крови: &amp;lt; 140 мг/дл (7,8 ммоль/л).&lt;/li&gt;\n&lt;li&gt;Уровень сахара в крови натощак: &amp;lt; 100 мг/дл (&amp;lt; 5,6 ммоль/л).&lt;/li&gt;\n&lt;li&gt;После еды: &amp;lt; 140 мг/дл (7,8 ммоль/л).&lt;/li&gt;\n&lt;li&gt;HbA1C: &amp;lt; 5,7 %.&lt;/li&gt;\n&lt;/ul&gt;\n&lt;p&gt;Подробности:&lt;/p&gt;\n&lt;ul&gt;\n&lt;li&gt;Уровень сахара в крови натощак:&lt;/li&gt;\n&lt;/ul&gt;\n&lt;p&gt;Индекс сахара в крови натощак впервые измеряется утром, натощак в течение не менее 8 часов или около того, когда вы не ели и не пили никакой пищи. Индекс сахара в крови натощак составляет около 70 мг/дл (3,9 ммоль). /л) и 92 мг/дл (5,0 ммоль/л) &amp;mdash; это нормально.&lt;/p&gt;\n&lt;p&gt;Благодаря исследованиям медицинские эксперты обнаружили, что люди, у которых уровень сахара в крови натощак находится в этом диапазоне, не имеют риска развития диабета в течение следующих 10 лет или дольше.&lt;/p&gt;\n&lt;ul&gt;\n&lt;li&gt;Уровень сахара в крови после еды:&lt;/li&gt;\n&lt;/ul&gt;\n&lt;p&gt;Постпрандиальный уровень сахара в крови у нормального здорового человека составляет менее 140 мг/дл (7,8 ммоль/л), измеренный через 1&amp;ndash;2 часа после еды.&lt;/p&gt;\n&lt;ul&gt;\n&lt;li&gt;Уровень сахара в крови перед сном:&lt;/li&gt;\n&lt;/ul&gt;\n&lt;p&gt;Уровень сахара в крови у нормальных людей перед сном составляет 110&amp;ndash;150 мг/дл (что эквивалентно 6,0&amp;ndash;8,3 ммоль/л).&lt;/p&gt;\n&lt;ul&gt;\n&lt;li&gt;Тест на гемоглобин A1c (HbA1c):&lt;/li&gt;\n&lt;/ul&gt;\n&lt;p&gt;HbA1c ниже 48 ммоль/моль (6,5%) является нормой. HbA1C часто используется для диагностики диабета.&lt;/p&gt;\n&lt;p&gt;Уровень сахара в крови ниже 70 мг/дл (3,9 ммоль/л) считается гипогликемическим. Это опасное состояние и требует немедленного неотложного лечения. Это падение уровня сахара в крови может продолжаться и привести к впадению пациента в кому и повреждению головного мозга.&lt;/p&gt;\n&lt;p&gt;Однако если уровень сахара в крови высокий, это может быть связано с тем, что способность клеток поджелудочной железы секретировать инсулин снижена или инсулина в организме достаточно, но он неэффективен (инсулинорезистентность). Чтобы удовлетворить потребности организма, поджелудочной железе приходится работать все усерднее, пока она не будет перегружена и повреждена. Кроме того, это также вызывает затвердевание кровеносных сосудов, также известное как атеросклероз. Большинство частей тела подвержены повреждениям из-за высокого уровня сахара в крови.&lt;/p&gt;</t>
  </si>
  <si>
    <t>&lt;h1&gt;N&amp;iacute;vel normal de a&amp;ccedil;&amp;uacute;car no sangue&lt;/h1&gt;\n&lt;p&gt;O a&amp;ccedil;&amp;uacute;car no sangue (ou glicose no sangue) &amp;eacute; a principal fonte de energia do corpo e tamb&amp;eacute;m &amp;eacute; uma fonte de combust&amp;iacute;vel extremamente importante e necess&amp;aacute;ria para os &amp;oacute;rg&amp;atilde;os, especialmente o sistema nervoso e o c&amp;eacute;rebro.&lt;/p&gt;\n&lt;p&gt;O &amp;iacute;ndice glic&amp;ecirc;mico (IG) &amp;eacute; definido como um valor que indica a concentra&amp;ccedil;&amp;atilde;o de glicose no sangue, geralmente medida em unidades de mmol/l ou mg/dl. Os n&amp;iacute;veis de glicose no sangue mudam continuamente dia ap&amp;oacute;s dia, at&amp;eacute; mesmo minuto a minuto, especialmente relacionados &amp;agrave; dieta e atividades di&amp;aacute;rias. Sempre h&amp;aacute; uma certa quantidade de a&amp;ccedil;&amp;uacute;car no sangue. Se o n&amp;iacute;vel de a&amp;ccedil;&amp;uacute;car no sangue estiver constantemente alto, isso causar&amp;aacute; diabetes e complica&amp;ccedil;&amp;otilde;es que afetar&amp;atilde;o muitos &amp;oacute;rg&amp;atilde;os, especialmente os rins, vasos sangu&amp;iacute;neos, etc.&lt;/p&gt;\n&lt;p&gt;O &amp;iacute;ndice de a&amp;ccedil;&amp;uacute;car no sangue &amp;eacute; dividido em 4 tipos: a&amp;ccedil;&amp;uacute;car no sangue aleat&amp;oacute;rio, a&amp;ccedil;&amp;uacute;car no sangue em jejum, a&amp;ccedil;&amp;uacute;car no sangue 1 hora ap&amp;oacute;s a refei&amp;ccedil;&amp;atilde;o e a&amp;ccedil;&amp;uacute;car no sangue 2 horas ap&amp;oacute;s a refei&amp;ccedil;&amp;atilde;o e o a&amp;ccedil;&amp;uacute;car no sangue &amp;eacute; expresso atrav&amp;eacute;s do &amp;iacute;ndice HbA1C.&lt;/p&gt;\n&lt;p&gt;O &amp;iacute;ndice de a&amp;ccedil;&amp;uacute;car no sangue ajuda a determinar o n&amp;iacute;vel de glicose no sangue de uma pessoa no momento do exame. A partir da&amp;iacute; podemos determinar se o paciente &amp;eacute; normal, pr&amp;eacute;-diab&amp;eacute;tico ou diab&amp;eacute;tico.&lt;/p&gt;\n&lt;p&gt;O &amp;iacute;ndice seguro de a&amp;ccedil;&amp;uacute;car no sangue para pessoas normais &amp;eacute; o seguinte:&lt;/p&gt;\n&lt;ul&gt;\n&lt;li&gt;A&amp;ccedil;&amp;uacute;car no sangue aleat&amp;oacute;rio: &amp;lt;140 mg/dL (7,8 mmol/l).&lt;/li&gt;\n&lt;li&gt;A&amp;ccedil;&amp;uacute;car no sangue em jejum: &amp;lt; 100 mg/dL (&amp;lt; 5,6 mmol/l).&lt;/li&gt;\n&lt;li&gt;Ap&amp;oacute;s as refei&amp;ccedil;&amp;otilde;es: &amp;lt; 140 mg/dl (7,8 mmol/l).&lt;/li&gt;\n&lt;li&gt;HbA1C: &amp;lt; 5,7%.&lt;/li&gt;\n&lt;/ul&gt;\n&lt;p&gt;Detalhes:&lt;/p&gt;\n&lt;ul&gt;\n&lt;li&gt;A&amp;ccedil;&amp;uacute;car no sangue em jejum:&lt;/li&gt;\n&lt;/ul&gt;\n&lt;p&gt;O &amp;iacute;ndice de a&amp;ccedil;&amp;uacute;car no sangue em jejum &amp;eacute; medido pela primeira vez pela manh&amp;atilde;, jejuando por pelo menos 8 horas ou mais quando voc&amp;ecirc; n&amp;atilde;o comeu ou bebeu nenhum alimento. O &amp;iacute;ndice de a&amp;ccedil;&amp;uacute;car no sangue em jejum &amp;eacute; de cerca de 70 mg/dL (3,9 mmol). /L) e 92 mg/dL (5,0 mmol/L) &amp;eacute; normal.&lt;/p&gt;\n&lt;p&gt;Atrav&amp;eacute;s de pesquisas, especialistas m&amp;eacute;dicos descobriram que pessoas com n&amp;iacute;veis de a&amp;ccedil;&amp;uacute;car no sangue em jejum nesta faixa n&amp;atilde;o correm risco de desenvolver diabetes nos pr&amp;oacute;ximos 10 anos ou mais.&lt;/p&gt;\n&lt;ul&gt;\n&lt;li&gt;A&amp;ccedil;&amp;uacute;car no sangue ap&amp;oacute;s as refei&amp;ccedil;&amp;otilde;es:&lt;/li&gt;\n&lt;/ul&gt;\n&lt;p&gt;O &amp;iacute;ndice de a&amp;ccedil;&amp;uacute;car no sangue p&amp;oacute;s-prandial de uma pessoa normal e saud&amp;aacute;vel &amp;eacute; inferior a 140 mg/dL (7,8 mmol/L), medido 1 a 2 horas ap&amp;oacute;s a ingest&amp;atilde;o.&lt;/p&gt;\n&lt;ul&gt;\n&lt;li&gt;A&amp;ccedil;&amp;uacute;car no sangue na hora de dormir:&lt;/li&gt;\n&lt;/ul&gt;\n&lt;p&gt;O a&amp;ccedil;&amp;uacute;car no sangue de pessoas normais antes de ir para a cama varia de 110-150mg/dl (equivalente a 6,0-8,3mmol/l).&lt;/p&gt;\n&lt;ul&gt;\n&lt;li&gt;Teste de hemoglobina A1c (HbA1c):&lt;/li&gt;\n&lt;/ul&gt;\n&lt;p&gt;HbA1c abaixo de 48 mmol/mol (6,5%) &amp;eacute; normal. A HbA1C &amp;eacute; frequentemente usada para diagnosticar diabetes.&lt;/p&gt;\n&lt;p&gt;N&amp;iacute;veis de a&amp;ccedil;&amp;uacute;car no sangue abaixo de 70 mg/dL (3,9 mmol/L) s&amp;atilde;o considerados hipoglic&amp;ecirc;micos. Esta &amp;eacute; uma condi&amp;ccedil;&amp;atilde;o perigosa e requer tratamento de emerg&amp;ecirc;ncia imediato. Essa queda no a&amp;ccedil;&amp;uacute;car no sangue pode continuar e fazer com que o paciente entre em coma e cause danos cerebrais.&lt;/p&gt;\n&lt;p&gt;No entanto, se os n&amp;iacute;veis de a&amp;ccedil;&amp;uacute;car no sangue estiverem elevados, pode ser porque a capacidade das c&amp;eacute;lulas pancre&amp;aacute;ticas de secretar insulina est&amp;aacute; reduzida ou porque h&amp;aacute; insulina suficiente no organismo, mas &amp;eacute; ineficaz (resist&amp;ecirc;ncia &amp;agrave; insulina). Para atender &amp;agrave;s necessidades do corpo, o p&amp;acirc;ncreas deve trabalhar cada vez mais at&amp;eacute; ficar sobrecarregado e danificado. Al&amp;eacute;m disso, tamb&amp;eacute;m causa o endurecimento dos vasos sangu&amp;iacute;neos, tamb&amp;eacute;m conhecido como aterosclerose. A maioria das partes do corpo s&amp;atilde;o suscet&amp;iacute;veis a danos devido aos n&amp;iacute;veis elevados de a&amp;ccedil;&amp;uacute;car no sangue.&lt;/p&gt;</t>
  </si>
  <si>
    <t>&lt;h1&gt;স্বাভাবিক রক্তে শর্করার মাত্রা&lt;/h1&gt;\n&lt;p&gt;রক্তে শর্করা (বা রক্তের গ্লুকোজ) হল শরীরের শক্তির প্রধান উৎস এবং এটি অঙ্গগুলির জন্য, বিশেষ করে স্নায়ুতন্ত্র এবং মস্তিষ্কের জন্য একটি অত্যন্ত গুরুত্বপূর্ণ এবং প্রয়োজনীয় জ্বালানী উৎস।&lt;/p&gt;\n&lt;p&gt;গ্লাইসেমিক ইনডেক্স (GI) একটি মান হিসাবে সংজ্ঞায়িত করা হয় যা রক্তে গ্লুকোজের ঘনত্ব নির্দেশ করে, সাধারণত mmol/l বা mg/dl এর এককে পরিমাপ করা হয়। রক্তের গ্লুকোজের মাত্রা ক্রমাগত পরিবর্তিত হয় দিনে দিনে, এমনকি মিনিটে মিনিটে, বিশেষ করে দৈনন্দিন খাদ্যাভ্যাস এবং ক্রিয়াকলাপের সাথে সম্পর্কিত। রক্তে সবসময় একটি নির্দিষ্ট পরিমাণ চিনি থাকে। যদি রক্তে শর্করার মাত্রা ক্রমাগত বেশি থাকে তবে এটি ডায়াবেটিস এবং জটিলতার দিকে পরিচালিত করবে যা অনেক অঙ্গ, বিশেষ করে কিডনি, রক্তনালী ইত্যাদিকে প্রভাবিত করে।&lt;/p&gt;\n&lt;p&gt;রক্তে শর্করার সূচক 4 প্রকারে বিভক্ত: এলোমেলো রক্তে শর্করা, উপবাসের রক্তে শর্করা, 1 ঘন্টা পরে খাবারের রক্তে শর্করা এবং 2 ঘন্টা পরে খাবারের রক্তে শর্করা এবং রক্তে শর্করা HbA1C সূচকের মাধ্যমে প্রকাশ করা হয়।&lt;/p&gt;\n&lt;p&gt;রক্তে শর্করার সূচক জরিপের সময় একজন ব্যক্তির রক্তে গ্লুকোজের মাত্রা নির্ধারণ করতে সহায়তা করে। সেখান থেকে আমরা নির্ণয় করতে পারি রোগী স্বাভাবিক, প্রি-ডায়াবেটিক নাকি ডায়াবেটিক।&lt;/p&gt;\n&lt;p&gt;সাধারণ মানুষের জন্য নিরাপদ রক্তে শর্করার সূচক নিম্নরূপ:&lt;/p&gt;\n&lt;ul&gt;\n&lt;li&gt;এলোমেলো রক্তে শর্করা: &amp;lt; 140 mg/dL (7.8 mmol/l)।&lt;/li&gt;\n&lt;li&gt;ফাস্টিং ব্লাড সুগার: &amp;lt;100 mg/dL (&amp;lt;5.6 mmol/l)।&lt;/li&gt;\n&lt;li&gt;খাবারের পর: &amp;lt;140mg/dl (7.8 mmol/l)।&lt;/li&gt;\n&lt;li&gt;HbA1C: &amp;lt;5.7%।&lt;/li&gt;\n&lt;/ul&gt;\n&lt;p&gt;বিস্তারিত:&lt;/p&gt;\n&lt;ul&gt;\n&lt;li&gt;রক্তে শর্করার পরিমাণ উর্দ্ধমূখী:&lt;/li&gt;\n&lt;/ul&gt;\n&lt;p&gt;ফাস্টিং ব্লাড সুগার ইনডেক্স সকালে প্রথমবারের মতো পরিমাপ করা হয়, যখন আপনি কোনো খাবার খান বা পান করেননি তখন অন্তত 8 ঘন্টা বা তার বেশি সময় ধরে উপবাস করুন। উপবাসের রক্তে শর্করার সূচক প্রায় 70 mg/dL (3.9 mmol)। /L) এবং 92 mg/dL (5.0 mmol/L) স্বাভাবিক।&lt;/p&gt;\n&lt;p&gt;গবেষণার মাধ্যমে, চিকিৎসা বিশেষজ্ঞরা খুঁজে পেয়েছেন যে এই পরিসরে উপবাসের রক্তে শর্করার মাত্রা যাদের পরবর্তী 10 বছর বা তার বেশি সময়ের মধ্যে ডায়াবেটিস হওয়ার ঝুঁকি নেই।&lt;/p&gt;\n&lt;ul&gt;\n&lt;li&gt;খাওয়ার পরে রক্তে শর্করা:&lt;/li&gt;\n&lt;/ul&gt;\n&lt;p&gt;একজন সাধারণ সুস্থ ব্যক্তির পোস্টপ্রান্ডিয়াল রক্তে শর্করার সূচক 140mg/dL (7.8 mmol/L) এর কম হয় যা খাওয়ার 1 - 2 ঘন্টার মধ্যে পরিমাপ করা হয়।&lt;/p&gt;\n&lt;ul&gt;\n&lt;li&gt;শোবার সময় ব্লাড সুগার:&lt;/li&gt;\n&lt;/ul&gt;\n&lt;p&gt;বিছানায় যাওয়ার আগে সাধারণ মানুষের রক্তে শর্করার পরিমান হবে 110-150mg/dl (6.0-8.3mmol/l এর সমতুল্য)।&lt;/p&gt;\n&lt;ul&gt;\n&lt;li&gt;হিমোগ্লোবিন A1c (HbA1c) পরীক্ষা:&lt;/li&gt;\n&lt;/ul&gt;\n&lt;p&gt;48 mmol/mol (6.5%) এর নিচে HbA1c স্বাভাবিক। HbA1C প্রায়ই ডায়াবেটিস নির্ণয়ের জন্য ব্যবহৃত হয়।&lt;/p&gt;\n&lt;p&gt;70 mg/dL (3.9 mmol/L) এর নিচে রক্তে শর্করার মাত্রা হাইপোগ্লাইসেমিক বলে বিবেচিত হয়। এটি একটি বিপজ্জনক অবস্থা এবং অবিলম্বে জরুরি চিকিৎসা প্রয়োজন। রক্তে শর্করার এই ড্রপটি চলতে পারে এবং রোগীর কোমায় পড়তে পারে এবং মস্তিষ্কের ক্ষতি হতে পারে।&lt;/p&gt;\n&lt;p&gt;তবে, রক্তে শর্করার মাত্রা বেশি হলে, এর কারণ হতে পারে অগ্ন্যাশয় কোষের ইনসুলিন নিঃসরণ করার ক্ষমতা কমে গেছে বা শরীরে পর্যাপ্ত ইনসুলিন থাকলেও তা অকার্যকর (ইনসুলিন রেজিস্ট্যান্স)। শরীরের চাহিদা মেটানোর জন্য, অগ্ন্যাশয়কে আরও বেশি পরিশ্রম করতে হবে যতক্ষণ না এটি ওভারলোড এবং ক্ষতিগ্রস্ত হয়। এছাড়াও, এটি রক্তনালীগুলিকে শক্ত করে তোলে, যা এথেরোস্ক্লেরোসিস নামেও পরিচিত। উচ্চ রক্তে শর্করার মাত্রার কারণে শরীরের বেশিরভাগ অংশ ক্ষতির জন্য সংবেদনশীল।&lt;/p&gt;</t>
  </si>
  <si>
    <t>&lt;h1&gt;Normaler Blutzuckerspiegel&lt;/h1&gt;\n&lt;p&gt;Blutzucker (oder Blutzucker) ist die Hauptenergiequelle des K&amp;ouml;rpers und au&amp;szlig;erdem eine &amp;auml;u&amp;szlig;erst wichtige und notwendige Energiequelle f&amp;uuml;r Organe, insbesondere das Nervensystem und das Gehirn.&lt;/p&gt;\n&lt;p&gt;Der glyk&amp;auml;mische Index (GI) ist ein Wert, der die Glukosekonzentration im Blut angibt und &amp;uuml;blicherweise in der Einheit mmol/l oder mg/dl gemessen wird. Der Blutzuckerspiegel &amp;auml;ndert sich st&amp;auml;ndig von Tag zu Tag, sogar von Minute zu Minute, insbesondere im Zusammenhang mit der t&amp;auml;glichen Ern&amp;auml;hrung und Aktivit&amp;auml;ten. Es gibt immer eine bestimmte Menge Zucker im Blut. Ein dauerhaft hoher Blutzuckerspiegel f&amp;uuml;hrt zu Diabetes und Komplikationen an vielen Organen, insbesondere an Nieren, Blutgef&amp;auml;&amp;szlig;en usw.&lt;/p&gt;\n&lt;p&gt;Der Blutzuckerindex wird in vier Typen unterteilt: Zufallsblutzucker, N&amp;uuml;chternblutzucker, Blutzucker 1 Stunde nach der Mahlzeit und Blutzucker 2 Stunden nach der Mahlzeit. Der Blutzucker wird durch den HbA1C-Index ausgedr&amp;uuml;ckt.&lt;/p&gt;\n&lt;p&gt;Der Blutzuckerindex hilft dabei, den Glukosespiegel im Blut einer Person zum Zeitpunkt der Untersuchung zu bestimmen. Von dort aus k&amp;ouml;nnen wir feststellen, ob der Patient normal, pr&amp;auml;diabetisch oder diabetisch ist.&lt;/p&gt;\n&lt;p&gt;Der sichere Blutzuckerindex f&amp;uuml;r normale Menschen ist wie folgt:&lt;/p&gt;\n&lt;ul&gt;\n&lt;li&gt;Zuf&amp;auml;lliger Blutzucker: &amp;lt; 140 mg/dL (7,8 mmol/l).&lt;/li&gt;\n&lt;li&gt;N&amp;uuml;chternblutzucker: &amp;lt; 100 mg/dL (&amp;lt; 5,6 mmol/l).&lt;/li&gt;\n&lt;li&gt;Nach den Mahlzeiten: &amp;lt; 140 mg/dl (7,8 mmol/l).&lt;/li&gt;\n&lt;li&gt;HbA1C: &amp;lt; 5,7 %.&lt;/li&gt;\n&lt;/ul&gt;\n&lt;p&gt;Einzelheiten:&lt;/p&gt;\n&lt;ul&gt;\n&lt;li&gt;N&amp;uuml;chternblutzucker:&lt;/li&gt;\n&lt;/ul&gt;\n&lt;p&gt;Der N&amp;uuml;chtern-Blutzuckerindex wird zum ersten Mal morgens gemessen, wenn Sie mindestens 8 Stunden lang gefastet haben und nichts gegessen oder getrunken haben. Der N&amp;uuml;chternblutzuckerindex liegt bei etwa 70 mg/dl (3,9 mmol). /L) und 92 mg/dL (5,0 mmol/L) ist normal.&lt;/p&gt;\n&lt;p&gt;Durch Untersuchungen haben medizinische Experten herausgefunden, dass Menschen mit einem N&amp;uuml;chternblutzuckerspiegel in diesem Bereich kein Risiko haben, innerhalb der n&amp;auml;chsten 10 Jahre oder l&amp;auml;nger an Diabetes zu erkranken.&lt;/p&gt;\n&lt;ul&gt;\n&lt;li&gt;Blutzucker nach den Mahlzeiten:&lt;/li&gt;\n&lt;/ul&gt;\n&lt;p&gt;Der postprandiale Blutzuckerindex eines normalen gesunden Menschen betr&amp;auml;gt weniger als 140 mg/dl (7,8 mmol/l), gemessen innerhalb von 1 bis 2 Stunden nach dem Essen.&lt;/p&gt;\n&lt;ul&gt;\n&lt;li&gt;Blutzucker vor dem Schlafengehen:&lt;/li&gt;\n&lt;/ul&gt;\n&lt;p&gt;Der Blutzuckerspiegel normaler Menschen vor dem Zubettgehen liegt zwischen 110 und 150 mg/dl (entspricht 6,0 bis 8,3 mmol/l).&lt;/p&gt;\n&lt;ul&gt;\n&lt;li&gt;H&amp;auml;moglobin A1c (HbA1c)-Test:&lt;/li&gt;\n&lt;/ul&gt;\n&lt;p&gt;Ein HbA1c-Wert unter 48 mmol/mol (6,5 %) ist normal. HbA1C wird h&amp;auml;ufig zur Diagnose von Diabetes verwendet.&lt;/p&gt;\n&lt;p&gt;Blutzuckerwerte unter 70 mg/dl (3,9 mmol/l) gelten als hypoglyk&amp;auml;misch. Dies ist ein gef&amp;auml;hrlicher Zustand und erfordert eine sofortige Notfallbehandlung. Dieser Blutzuckerabfall kann anhalten und dazu f&amp;uuml;hren, dass der Patient ins Koma f&amp;auml;llt und Hirnsch&amp;auml;den verursacht.&lt;/p&gt;\n&lt;p&gt;Wenn der Blutzuckerspiegel jedoch hoch ist, kann dies daran liegen, dass die F&amp;auml;higkeit der Zellen der Bauchspeicheldr&amp;uuml;se, Insulin abzusondern, verringert ist oder dass zwar gen&amp;uuml;gend Insulin im K&amp;ouml;rper vorhanden ist, dieses aber wirkungslos ist (Insulinresistenz). Um den Bedarf des K&amp;ouml;rpers zu decken, muss die Bauchspeicheldr&amp;uuml;se immer h&amp;auml;rter arbeiten, bis sie &amp;uuml;berlastet und gesch&amp;auml;digt wird. Dar&amp;uuml;ber hinaus kommt es auch zu einer Verh&amp;auml;rtung der Blutgef&amp;auml;&amp;szlig;e, die auch als Arteriosklerose bezeichnet wird. Die meisten K&amp;ouml;rperteile sind anf&amp;auml;llig f&amp;uuml;r Sch&amp;auml;den aufgrund eines hohen Blutzuckerspiegels.&lt;/p&gt;</t>
  </si>
  <si>
    <t>&lt;h1&gt;正常な血糖値&lt;/h1&gt;\n&lt;p&gt;血糖（血糖）は体の主なエネルギー源であり、臓器、特に神経系や脳にとって非常に重要かつ必要な燃料源でもあります。&lt;/p&gt;\n&lt;p&gt;血糖指数 (GI) は血液中のグルコース濃度を示す値として定義され、通常は mmol/l または mg/dl の単位で測定されます。 血糖値は、特に毎日の食事や活動に関連して、毎日、さらには分ごとに継続的に変化します。 血液中には常に一定量の糖が存在します。 血糖値が常に高いと、糖尿病や多くの臓器、特に腎臓や血管などに影響を及ぼす合併症を引き起こします。&lt;/p&gt;\n&lt;p&gt;血糖指数はランダム血糖、空腹時血糖、食後1時間血糖、食後2時間血糖の4種類に分けられ、血糖はHbA1C指数で表されます。&lt;/p&gt;\n&lt;p&gt;血糖指数は、調査時の人の血中のグルコースレベルを判断するのに役立ちます。 そこから、患者が正常なのか、前糖尿病なのか、それとも糖尿病なのかを判断できます。&lt;/p&gt;\n&lt;p&gt;正常な人にとって安全な血糖指数は次のとおりです。&lt;/p&gt;\n&lt;ul&gt;\n&lt;li&gt;ランダム血糖値: &amp;lt; 140 mg/dL (7.8 mmol/l)。&lt;/li&gt;\n&lt;li&gt;空腹時血糖値: &amp;lt; 100 mg/dL (&amp;lt; 5.6 mmol/l)。&lt;/li&gt;\n&lt;li&gt;食後: &amp;lt; 140mg/dl (7.8 mmol/l)。&lt;/li&gt;\n&lt;li&gt;HbA1C: &amp;lt; 5.7 %。&lt;/li&gt;\n&lt;/ul&gt;\n&lt;p&gt;詳細：&lt;/p&gt;\n&lt;ul&gt;\n&lt;li&gt;空腹時血糖：&lt;/li&gt;\n&lt;/ul&gt;\n&lt;p&gt;空腹時血糖指数は、朝、何も食べたり飲んだりしていない少なくとも8時間程度の絶食状態で測定されます。 空腹時血糖指数は約 70 mg/dL (3.9 mmol) です。 /L) および 92 mg/dL (5.0 mmol/L) が正常です。&lt;/p&gt;\n&lt;p&gt;研究を通じて、医療専門家は、空腹時血糖値がこの範囲にある人には、今後10年以上は糖尿病を発症するリスクがないことを発見しました。&lt;/p&gt;\n&lt;ul&gt;\n&lt;li&gt;食後の血糖値：&lt;/li&gt;\n&lt;/ul&gt;\n&lt;p&gt;正常な健康人の食後血糖指数は、食後 1 ～ 2 時間以内に測定すると 140mg/dL (7.8 mmol/L) 未満です。&lt;/p&gt;\n&lt;ul&gt;\n&lt;li&gt;就寝時の血糖値：&lt;/li&gt;\n&lt;/ul&gt;\n&lt;p&gt;正常な人の就寝前の血糖値は110～150mg/dl（6.0～8.3mmol/lに相当）の範囲です。&lt;/p&gt;\n&lt;ul&gt;\n&lt;li&gt;ヘモグロビン A1c (HbA1c) 検査:&lt;/li&gt;\n&lt;/ul&gt;\n&lt;p&gt;48 mmol/mol (6.5%) 未満の HbA1c は正常です。 HbA1C は糖尿病の診断によく使用されます。&lt;/p&gt;\n&lt;p&gt;70 mg/dL (3.9 mmol/L) 未満の血糖値は低血糖とみなされます。 これは危険な状態であり、直ちに緊急治療が必要です。 この血糖値の低下が続くと、患者は昏睡状態に陥り、脳に損傷を引き起こす可能性があります。&lt;/p&gt;\n&lt;p&gt;ただし、血糖値が高い場合は、膵臓細胞のインスリン分泌能力が低下しているか、体内に十分なインスリンがあるにもかかわらず効果がない（インスリン抵抗性）ことが考えられます。 体のニーズを満たすために、膵臓は過負荷になって損傷するまで、ますます激しく働かなければなりません。 さらに、アテローム性動脈硬化としても知られる血管の硬化も引き起こします。 体のほとんどの部分は、血糖値の上昇により損傷を受けやすくなります。&lt;/p&gt;</t>
  </si>
  <si>
    <t>&lt;h1&gt;सामान्य रक्तातील साखरेची पातळी&lt;/h1&gt;\n&lt;p&gt;रक्तातील साखर (किंवा रक्तातील ग्लुकोज) हा शरीरातील उर्जेचा मुख्य स्त्रोत आहे आणि अवयवांसाठी, विशेषत: मज्जासंस्था आणि मेंदूसाठी एक अत्यंत महत्त्वाचा आणि आवश्यक इंधन स्रोत आहे.&lt;/p&gt;\n&lt;p&gt;ग्लायसेमिक इंडेक्स (GI) हे रक्तातील ग्लुकोजचे प्रमाण दर्शविणारे मूल्य म्हणून परिभाषित केले जाते, सामान्यत: mmol/l किंवा mg/dl च्या युनिट्समध्ये मोजले जाते. रक्तातील ग्लुकोजची पातळी दिवसेंदिवस सतत बदलत असते, अगदी मिनिटाला मिनिटाला, विशेषतः दैनंदिन आहार आणि क्रियाकलापांशी संबंधित. रक्तात साखरेचे प्रमाण नेहमीच असते. रक्तातील साखरेची पातळी सतत जास्त राहिल्यास, त्यामुळे मधुमेह होतो आणि अनेक अवयवांवर, विशेषत: मूत्रपिंड, रक्तवाहिन्या इत्यादींवर परिणाम होऊन गुंतागुंत निर्माण होते.&lt;/p&gt;\n&lt;p&gt;रक्तातील साखरेचा निर्देशांक 4 प्रकारांमध्ये विभागलेला आहे: यादृच्छिक रक्तातील साखर, उपवास रक्तातील साखर, 1 तास जेवणानंतरची रक्तातील साखर आणि 2 तास जेवणानंतरची रक्तातील साखर आणि रक्तातील साखर HbA1C निर्देशांकाद्वारे व्यक्त केली जाते.&lt;/p&gt;\n&lt;p&gt;रक्तातील साखरेचा निर्देशांक सर्वेक्षणाच्या वेळी एखाद्या व्यक्तीच्या रक्तातील ग्लुकोजची पातळी निर्धारित करण्यात मदत करतो. तिथून, रुग्ण सामान्य आहे, प्री-डायबेटिक आहे की डायबेटिक आहे हे आपण ठरवू शकतो.&lt;/p&gt;\n&lt;p&gt;सामान्य लोकांसाठी सुरक्षित रक्तातील साखरेचा निर्देशांक खालीलप्रमाणे आहे:&lt;/p&gt;\n&lt;ul&gt;\n&lt;li&gt;यादृच्छिक रक्त शर्करा: &amp;lt; 140 mg/dL (7.8 mmol/l).&lt;/li&gt;\n&lt;li&gt;उपवास रक्त शर्करा: &amp;lt; 100 mg/dL (&amp;lt; 5.6 mmol/l).&lt;/li&gt;\n&lt;li&gt;जेवणानंतर: &amp;lt; 140mg/dl (7.8 mmol/l).&lt;/li&gt;\n&lt;li&gt;HbA1C: &amp;lt; 5.7 %.&lt;/li&gt;\n&lt;/ul&gt;\n&lt;p&gt;तपशील:&lt;/p&gt;\n&lt;ul&gt;\n&lt;li&gt;उपवास रक्तातील साखर:&lt;/li&gt;\n&lt;/ul&gt;\n&lt;p&gt;फास्टिंग ब्लड शुगर इंडेक्स प्रथमच सकाळी मोजला जातो, जेव्हा तुम्ही कोणतेही अन्न खाल्ले नाही किंवा प्यालेले नसते तेव्हा किमान 8 तास उपवास केला जातो. उपवास रक्त शर्करा निर्देशांक सुमारे 70 mg/dL (3.9 mmol) आहे. /L) आणि 92 mg/dL (5.0 mmol/L) सामान्य आहे.&lt;/p&gt;\n&lt;p&gt;संशोधनाद्वारे, वैद्यकीय तज्ज्ञांना असे आढळून आले आहे की या श्रेणीमध्ये उपवास करणाऱ्या रक्तातील साखरेची पातळी असलेल्या लोकांना पुढील 10 वर्ष किंवा त्याहून अधिक कालावधीत मधुमेह होण्याचा धोका नाही.&lt;/p&gt;\n&lt;ul&gt;\n&lt;li&gt;जेवणानंतर रक्तातील साखर:&lt;/li&gt;\n&lt;/ul&gt;\n&lt;p&gt;सामान्य निरोगी व्यक्तीचा रक्तातील साखरेचा निर्देशांक खाल्ल्यानंतर 1-2 तासांच्या आत 140mg/dL (7.8 mmol/L) पेक्षा कमी असतो.&lt;/p&gt;\n&lt;ul&gt;\n&lt;li&gt;झोपेच्या वेळी रक्तातील साखर:&lt;/li&gt;\n&lt;/ul&gt;\n&lt;p&gt;झोपण्यापूर्वी सामान्य लोकांच्या रक्तातील साखरेचे प्रमाण 110-150mg/dl (6.0-8.3mmol/l च्या समतुल्य) पर्यंत असते.&lt;/p&gt;\n&lt;ul&gt;\n&lt;li&gt;हिमोग्लोबिन A1c (HbA1c) चाचणी:&lt;/li&gt;\n&lt;/ul&gt;\n&lt;p&gt;48 mmol/mol (6.5%) पेक्षा कमी HbA1c सामान्य आहे. HbA1C चा वापर बहुधा मधुमेहाचे निदान करण्यासाठी केला जातो.&lt;/p&gt;\n&lt;p&gt;70 mg/dL (3.9 mmol/L) पेक्षा कमी रक्तातील साखरेची पातळी हायपोग्लाइसेमिक मानली जाते. ही एक धोकादायक स्थिती आहे आणि त्वरित आपत्कालीन उपचारांची आवश्यकता आहे. रक्तातील साखरेची ही घसरण चालू राहू शकते आणि रुग्ण कोमात जाऊ शकतो आणि मेंदूला नुकसान होऊ शकते.&lt;/p&gt;\n&lt;p&gt;तथापि, रक्तातील साखरेचे प्रमाण जास्त असल्यास, स्वादुपिंडाच्या पेशींची इन्सुलिन स्राव करण्याची क्षमता कमी झाल्यामुळे किंवा शरीरात पुरेसे इन्सुलिन आहे परंतु ते कुचकामी (इन्सुलिन प्रतिरोधक) असू शकते. शरीराच्या गरजा पूर्ण करण्यासाठी, स्वादुपिंड ओव्हरलोड आणि खराब होईपर्यंत कठोर आणि कठोर परिश्रम करणे आवश्यक आहे. याशिवाय, यामुळे रक्तवाहिन्या कडक होतात, ज्याला एथेरोस्क्लेरोसिस देखील म्हणतात. रक्तातील साखरेची पातळी वाढल्यामुळे शरीराच्या बहुतेक भागांना नुकसान होण्याची शक्यता असते.&lt;/p&gt;</t>
  </si>
  <si>
    <t>&lt;h1&gt;సాధారణ రక్తంలో చక్కెర స్థాయి&lt;/h1&gt;\n&lt;p&gt;రక్తంలో చక్కెర (లేదా రక్తంలో గ్లూకోజ్) అనేది శరీరం యొక్క ప్రధాన శక్తి వనరు మరియు ఇది అవయవాలకు, ముఖ్యంగా నాడీ వ్యవస్థ మరియు మెదడుకు చాలా ముఖ్యమైన మరియు అవసరమైన ఇంధన వనరు.&lt;/p&gt;\n&lt;p&gt;గ్లైసెమిక్ ఇండెక్స్ (GI) రక్తంలో గ్లూకోజ్ సాంద్రతను సూచించే విలువగా నిర్వచించబడింది, సాధారణంగా mmol/l లేదా mg/dl యూనిట్లలో కొలుస్తారు. రక్తంలో గ్లూకోజ్ స్థాయిలు రోజురోజుకు నిరంతరం మారుతూ ఉంటాయి, నిమిషానికి నిమిషానికి కూడా, ముఖ్యంగా రోజువారీ ఆహారం మరియు కార్యకలాపాలకు సంబంధించినవి. రక్తంలో ఎల్లప్పుడూ కొంత మొత్తంలో చక్కెర ఉంటుంది. రక్తంలో చక్కెర స్థాయి నిరంతరం ఎక్కువగా ఉంటే, అది మధుమేహం మరియు అనేక అవయవాలను ప్రభావితం చేసే సమస్యలకు దారితీస్తుంది, ముఖ్యంగా మూత్రపిండాలు, రక్త నాళాలు మొదలైనవి.&lt;/p&gt;\n&lt;p&gt;బ్లడ్ షుగర్ ఇండెక్స్ 4 రకాలుగా విభజించబడింది: యాదృచ్ఛిక బ్లడ్ షుగర్, ఫాస్టింగ్ బ్లడ్ షుగర్, 1 గంట పోస్ట్-మీల్ బ్లడ్ షుగర్ మరియు 2 గంటల భోజనం తర్వాత బ్లడ్ షుగర్ మరియు బ్లడ్ షుగర్ HbA1C ఇండెక్స్ ద్వారా వ్యక్తీకరించబడతాయి.&lt;/p&gt;\n&lt;p&gt;రక్త చక్కెర సూచిక సర్వే సమయంలో ఒక వ్యక్తి యొక్క రక్తంలో గ్లూకోజ్ స్థాయిని నిర్ణయించడంలో సహాయపడుతుంది. అక్కడ నుండి, రోగి సాధారణమా, ప్రీ-డయాబెటిక్ లేదా డయాబెటిక్ అని మేము గుర్తించగలము.&lt;/p&gt;\n&lt;p&gt;సాధారణ ప్రజలకు సురక్షితమైన రక్తంలో చక్కెర సూచిక క్రింది విధంగా ఉంటుంది:&lt;/p&gt;\n&lt;ul&gt;\n&lt;li&gt;యాదృచ్ఛిక రక్త చక్కెర: &amp;lt;140 mg/dL (7.8 mmol/l).&lt;/li&gt;\n&lt;li&gt;ఫాస్టింగ్ బ్లడ్ షుగర్: &amp;lt;100 mg/dL (&amp;lt;5.6 mmol/l).&lt;/li&gt;\n&lt;li&gt;భోజనం తర్వాత: &amp;lt; 140mg/dl (7.8 mmol/l).&lt;/li&gt;\n&lt;li&gt;HbA1C: &amp;lt; 5.7 %.&lt;/li&gt;\n&lt;/ul&gt;\n&lt;p&gt;వివరాలు:&lt;/p&gt;\n&lt;ul&gt;\n&lt;li&gt;ఫాస్టింగ్ బ్లడ్ షుగర్:&lt;/li&gt;\n&lt;/ul&gt;\n&lt;p&gt;ఫాస్టింగ్ బ్లడ్ షుగర్ ఇండెక్స్ మొదటి సారి ఉదయం కొలుస్తారు, కనీసం 8 గంటలు లేదా మీరు ఏదైనా ఆహారం తిననప్పుడు లేదా త్రాగనప్పుడు ఉపవాసం ఉంటుంది. ఫాస్టింగ్ బ్లడ్ షుగర్ ఇండెక్స్ సుమారు 70 mg/dL (3.9 mmol). /L) మరియు 92 mg/dL (5.0 mmol/L) సాధారణం.&lt;/p&gt;\n&lt;p&gt;పరిశోధన ద్వారా, వైద్య నిపుణులు ఈ శ్రేణిలో ఉపవాసం ఉన్న రక్తంలో చక్కెర స్థాయిలను కలిగి ఉన్న వ్యక్తులు రాబోయే 10 సంవత్సరాలు లేదా అంతకంటే ఎక్కువ కాలంలో మధుమేహాన్ని అభివృద్ధి చేసే ప్రమాదం లేదని కనుగొన్నారు.&lt;/p&gt;\n&lt;ul&gt;\n&lt;li&gt;భోజనం తర్వాత రక్తంలో చక్కెర:&lt;/li&gt;\n&lt;/ul&gt;\n&lt;p&gt;సాధారణ ఆరోగ్యవంతమైన వ్యక్తి యొక్క పోస్ట్&amp;zwnj;ప్రాండియల్ బ్లడ్ షుగర్ ఇండెక్స్ 140mg/dL (7.8 mmol/L) కంటే తక్కువగా ఉంటుంది, తిన్న తర్వాత 1 - 2 గంటలలోపు కొలుస్తారు.&lt;/p&gt;\n&lt;ul&gt;\n&lt;li&gt;నిద్రవేళలో రక్తంలో చక్కెర:&lt;/li&gt;\n&lt;/ul&gt;\n&lt;p&gt;పడుకునే ముందు సాధారణ వ్యక్తుల రక్తంలో చక్కెర 110-150mg/dl (6.0-8.3mmol/lకి సమానం) వరకు ఉంటుంది.&lt;/p&gt;\n&lt;ul&gt;\n&lt;li&gt;హిమోగ్లోబిన్ A1c (HbA1c) పరీక్ష:&lt;/li&gt;\n&lt;/ul&gt;\n&lt;p&gt;48 mmol/mol (6.5%) కంటే తక్కువ HbA1c సాధారణం. మధుమేహాన్ని నిర్ధారించడానికి HbA1C తరచుగా ఉపయోగించబడుతుంది.&lt;/p&gt;\n&lt;p&gt;70 mg/dL (3.9 mmol/L) కంటే తక్కువ రక్త చక్కెర స్థాయిలు హైపోగ్లైసీమిక్&amp;zwnj;గా పరిగణించబడతాయి. ఇది ప్రమాదకరమైన పరిస్థితి మరియు తక్షణ అత్యవసర చికిత్స అవసరం. రక్తంలో చక్కెరలో ఈ తగ్గుదల కొనసాగుతుంది మరియు రోగి కోమాలోకి పడిపోతుంది మరియు మెదడు దెబ్బతింటుంది.&lt;/p&gt;\n&lt;p&gt;అయినప్పటికీ, రక్తంలో చక్కెర స్థాయిలు ఎక్కువగా ఉన్నట్లయితే, ఇన్సులిన్&amp;zwnj;ను స్రవించే ప్యాంక్రియాటిక్ కణాల సామర్థ్యం తగ్గిపోతుంది లేదా శరీరంలో తగినంత ఇన్సులిన్ ఉన్నప్పటికీ అది పనికిరానిది (ఇన్సులిన్ నిరోధకత) కావచ్చు. శరీర అవసరాలను తీర్చడానికి, ప్యాంక్రియాస్ ఓవర్&amp;zwnj;లోడ్ మరియు దెబ్బతినడం వరకు కష్టపడి పనిచేయాలి. అంతేకాకుండా, ఇది రక్త నాళాలు గట్టిపడటానికి కారణమవుతుంది, దీనిని అథెరోస్క్లెరోసిస్ అని కూడా పిలుస్తారు. అధిక రక్తంలో చక్కెర స్థాయిల కారణంగా శరీరంలోని చాలా భాగాలు దెబ్బతినే అవకాశం ఉంది.&lt;/p&gt;</t>
  </si>
  <si>
    <t>&lt;h1&gt;Normal Kan Şekeri Seviyesi&lt;/h1&gt;\n&lt;p&gt;Kan şekeri (veya kan şekeri) v&amp;uuml;cudun ana enerji kaynağıdır ve aynı zamanda başta sinir sistemi ve beyin olmak &amp;uuml;zere organlar i&amp;ccedil;in son derece &amp;ouml;nemli ve gerekli bir yakıt kaynağıdır.&lt;/p&gt;\n&lt;p&gt;Glisemik indeks (GI), genellikle mmol/l veya mg/dl birimleriyle &amp;ouml;l&amp;ccedil;&amp;uuml;len, kandaki glikoz konsantrasyonunu g&amp;ouml;steren bir değer olarak tanımlanır. Kan şekeri d&amp;uuml;zeyleri &amp;ouml;zellikle g&amp;uuml;nl&amp;uuml;k beslenme ve aktivitelere bağlı olarak g&amp;uuml;n be g&amp;uuml;n, hatta dakika dakika s&amp;uuml;rekli olarak değişir. Kanda her zaman belli miktarda şeker bulunur. Kan şekeri seviyesinin s&amp;uuml;rekli y&amp;uuml;ksek olması, şeker hastalığına ve başta b&amp;ouml;brekler, kan damarları vb. olmak &amp;uuml;zere bir&amp;ccedil;ok organı etkileyen komplikasyonlara yol a&amp;ccedil;acaktır.&lt;/p&gt;\n&lt;p&gt;Kan şekeri indeksi 4 t&amp;uuml;re ayrılır: Rastgele kan şekeri, a&amp;ccedil;lık kan şekeri, yemekten 1 saat sonraki kan şekeri ve yemekten 2 saat sonraki kan şekeri ve kan şekeri HbA1C indeksi ile ifade edilir.&lt;/p&gt;\n&lt;p&gt;Kan şekeri indeksi, anket sırasında kişinin kanındaki glikoz d&amp;uuml;zeyinin belirlenmesine yardımcı olur. Buradan hastanın normal mi, diyabet &amp;ouml;ncesi mi yoksa diyabetik mi olduğunu tespit edebiliyoruz.&lt;/p&gt;\n&lt;p&gt;Normal insanlar i&amp;ccedil;in g&amp;uuml;venli kan şekeri indeksi aşağıdaki gibidir:&lt;/p&gt;\n&lt;ul&gt;\n&lt;li&gt;Rastgele kan şekeri: &amp;lt; 140 mg/dL (7,8 mmol/l).&lt;/li&gt;\n&lt;li&gt;A&amp;ccedil;lık kan şekeri: &amp;lt; 100 mg/dL (&amp;lt; 5,6 mmol/l).&lt;/li&gt;\n&lt;li&gt;Yemeklerden sonra: &amp;lt; 140 mg/dl (7,8 mmol/l).&lt;/li&gt;\n&lt;li&gt;HbA1C: &amp;lt; %5,7.&lt;/li&gt;\n&lt;/ul&gt;\n&lt;p&gt;Detaylar:&lt;/p&gt;\n&lt;ul&gt;\n&lt;li&gt;A&amp;ccedil;lık kan şekeri:&lt;/li&gt;\n&lt;/ul&gt;\n&lt;p&gt;A&amp;ccedil;lık kan şekeri indeksi ilk kez sabahları, en az 8 saat kadar herhangi bir şey yiyip i&amp;ccedil;medikten sonra oru&amp;ccedil; tutularak &amp;ouml;l&amp;ccedil;&amp;uuml;l&amp;uuml;r. A&amp;ccedil;lık kan şekeri indeksi 70 mg/dL (3,9 mmol) civarındadır. /L) ve 92 mg/dL (5,0 mmol/L) normaldir.&lt;/p&gt;\n&lt;p&gt;Araştırmalar sonucunda tıp uzmanları, a&amp;ccedil;lık kan şekeri d&amp;uuml;zeyi bu aralıkta olan kişilerin &amp;ouml;n&amp;uuml;m&amp;uuml;zdeki 10 yıl veya daha uzun s&amp;uuml;re i&amp;ccedil;inde şeker hastalığına yakalanma riskinin bulunmadığını buldu.&lt;/p&gt;\n&lt;ul&gt;\n&lt;li&gt;Yemeklerden sonra kan şekeri:&lt;/li&gt;\n&lt;/ul&gt;\n&lt;p&gt;Normal sağlıklı bir kişinin yemek sonrası kan şekeri indeksi, yemekten sonraki 1-2 saat i&amp;ccedil;inde &amp;ouml;l&amp;ccedil;&amp;uuml;len 140 mg/dL\'den (7,8 mmol/L) d&amp;uuml;ş&amp;uuml;kt&amp;uuml;r.&lt;/p&gt;\n&lt;ul&gt;\n&lt;li&gt;Yatmadan &amp;ouml;nce kan şekeri:&lt;/li&gt;\n&lt;/ul&gt;\n&lt;p&gt;Normal insanların yatmadan &amp;ouml;nce kan şekeri 110-150 mg/dl (6,0-8,3 mmol/l\'ye eşdeğer) arasında değişecektir.&lt;/p&gt;\n&lt;ul&gt;\n&lt;li&gt;Hemoglobin A1c (HbA1c) testi:&lt;/li&gt;\n&lt;/ul&gt;\n&lt;p&gt;HbA1c\'nin 48 mmol/mol\'&amp;uuml;n (%6,5) altında olması normaldir. HbA1C sıklıkla diyabeti teşhis etmek i&amp;ccedil;in kullanılır.&lt;/p&gt;\n&lt;p&gt;70 mg/dL\'nin (3,9 mmol/L) altındaki kan şekeri seviyeleri hipoglisemik olarak kabul edilir. Bu tehlikeli bir durumdur ve acil acil tedavi gerektirir. Kan şekerindeki bu d&amp;uuml;ş&amp;uuml;ş devam ederek hastanın komaya girmesine ve beyin hasarına neden olabilir.&lt;/p&gt;\n&lt;p&gt;Ancak kan şekeri y&amp;uuml;ksekse, bunun nedeni pankreas h&amp;uuml;crelerinin ins&amp;uuml;lin salgılama yeteneğinin azalması veya v&amp;uuml;cutta yeterli miktarda ins&amp;uuml;lin bulunmasına rağmen etkisiz kalması (ins&amp;uuml;lin direnci) olabilir. V&amp;uuml;cudun ihtiya&amp;ccedil;larını karşılamak i&amp;ccedil;in pankreasın aşırı y&amp;uuml;klenip hasar g&amp;ouml;rene kadar daha &amp;ccedil;ok &amp;ccedil;alışması gerekir. Ayrıca ateroskleroz olarak da bilinen kan damarlarının sertleşmesine de neden olur. V&amp;uuml;cudun &amp;ccedil;oğu kısmı y&amp;uuml;ksek kan şekeri seviyeleri nedeniyle hasara karşı hassastır.&lt;/p&gt;</t>
  </si>
  <si>
    <t>&lt;h1&gt;சாதாரண இரத்த சர்க்கரை அளவு&lt;/h1&gt;\n&lt;p&gt;இரத்த சர்க்கரை (அல்லது இரத்த குளுக்கோஸ்) உடலின் முக்கிய ஆற்றல் மூலமாகும், மேலும் உறுப்புகளுக்கு, குறிப்பாக நரம்பு மண்டலம் மற்றும் மூளைக்கு மிகவும் முக்கியமான மற்றும் தேவையான எரிபொருள் மூலமாகும்.&lt;/p&gt;\n&lt;p&gt;கிளைசெமிக் இன்டெக்ஸ் (ஜிஐ) என்பது இரத்தத்தில் உள்ள குளுக்கோஸின் செறிவைக் குறிக்கும் ஒரு மதிப்பாக வரையறுக்கப்படுகிறது, இது பொதுவாக mmol/l அல்லது mg/dl அலகுகளில் அளவிடப்படுகிறது. இரத்த குளுக்கோஸ் அளவுகள் நாளுக்கு நாள், நிமிடத்திற்கு நிமிடம் கூட, குறிப்பாக தினசரி உணவு மற்றும் செயல்பாடுகளுடன் தொடர்ந்து மாறுகிறது. இரத்தத்தில் எப்போதும் குறிப்பிட்ட அளவு சர்க்கரை இருக்கும். இரத்தத்தில் சர்க்கரை அளவு தொடர்ந்து அதிகமாக இருந்தால், அது நீரிழிவு நோய் மற்றும் பல உறுப்புகளை, குறிப்பாக சிறுநீரகங்கள், இரத்த நாளங்கள் போன்றவற்றை பாதிக்கும் சிக்கல்களுக்கு வழிவகுக்கும்.&lt;/p&gt;\n&lt;p&gt;இரத்தச் சர்க்கரைக் குறியீடு 4 வகைகளாகப் பிரிக்கப்பட்டுள்ளது: சீரற்ற இரத்தச் சர்க்கரை, உண்ணாவிரத இரத்தச் சர்க்கரை, 1 மணிநேர உணவுக்குப் பிந்தைய இரத்தச் சர்க்கரை மற்றும் 2 மணிநேர உணவுக்குப் பிந்தைய இரத்த சர்க்கரை மற்றும் இரத்த சர்க்கரை HbA1C குறியீட்டின் மூலம் வெளிப்படுத்தப்படுகிறது.&lt;/p&gt;\n&lt;p&gt;ஆய்வின் போது ஒரு நபரின் இரத்தத்தில் உள்ள குளுக்கோஸின் அளவை தீர்மானிக்க இரத்த சர்க்கரை குறியீடு உதவுகிறது. அதிலிருந்து, நோயாளி சாதாரணமா, நீரிழிவுக்கு முந்தையவரா அல்லது நீரிழிவு நோயாளியா என்பதை நாம் தீர்மானிக்க முடியும்.&lt;/p&gt;\n&lt;p&gt;சாதாரண மக்களுக்கு பாதுகாப்பான இரத்த சர்க்கரை குறியீடு பின்வருமாறு:&lt;/p&gt;\n&lt;ul&gt;\n&lt;li&gt;சீரற்ற இரத்த சர்க்கரை: &amp;lt; 140 mg/dL (7.8 mmol/l).&lt;/li&gt;\n&lt;li&gt;உண்ணாவிரத இரத்த சர்க்கரை: &amp;lt; 100 mg/dL (&amp;lt; 5.6 mmol/l).&lt;/li&gt;\n&lt;li&gt;உணவுக்குப் பிறகு: &amp;lt; 140mg/dl (7.8 mmol/l).&lt;/li&gt;\n&lt;li&gt;HbA1C: &amp;lt; 5.7 %.&lt;/li&gt;\n&lt;/ul&gt;\n&lt;p&gt;விவரங்கள்:&lt;/p&gt;\n&lt;ul&gt;\n&lt;li&gt;உண்ணாவிரத இரத்த சர்க்கரை:&lt;/li&gt;\n&lt;/ul&gt;\n&lt;p&gt;உண்ணாவிரத இரத்தச் சர்க்கரைக் குறியீடு முதல் முறையாக காலையில் அளவிடப்படுகிறது, குறைந்தபட்சம் 8 மணிநேரம் அல்லது நீங்கள் எந்த உணவையும் உண்ணாமல் அல்லது குடிக்காமல் இருந்தால். உண்ணாவிரத இரத்த சர்க்கரை குறியீடு சுமார் 70 mg/dL (3.9 mmol) ஆகும். /L) மற்றும் 92 mg/dL (5.0 mmol/L) இயல்பானது.&lt;/p&gt;\n&lt;p&gt;இந்த வரம்பில் உண்ணாவிரத இரத்த சர்க்கரை அளவு உள்ளவர்களுக்கு அடுத்த 10 ஆண்டுகளுக்குள் அல்லது அதற்கும் மேலாக நீரிழிவு நோயை உருவாக்கும் அபாயம் இல்லை என்று மருத்துவ நிபுணர்கள் ஆராய்ச்சியின் மூலம் கண்டறிந்துள்ளனர்.&lt;/p&gt;\n&lt;ul&gt;\n&lt;li&gt;உணவுக்குப் பிறகு இரத்த சர்க்கரை:&lt;/li&gt;\n&lt;/ul&gt;\n&lt;p&gt;ஒரு சாதாரண ஆரோக்கியமான நபரின் உணவுக்குப் பிந்தைய இரத்தச் சர்க்கரைக் குறியீடு 140mg/dL (7.8 mmol/L) க்கும் குறைவாக உள்ளது, சாப்பிட்ட 1 - 2 மணி நேரத்திற்குள் அளவிடப்படுகிறது.&lt;/p&gt;\n&lt;ul&gt;\n&lt;li&gt;படுக்கை நேரத்தில் இரத்த சர்க்கரை:&lt;/li&gt;\n&lt;/ul&gt;\n&lt;p&gt;சாதாரண மக்கள் படுக்கைக்குச் செல்வதற்கு முன் இரத்த சர்க்கரை 110-150mg/dl (6.0-8.3mmol/l க்கு சமம்) வரை இருக்கும்.&lt;/p&gt;\n&lt;ul&gt;\n&lt;li&gt;ஹீமோகுளோபின் A1c (HbA1c) சோதனை:&lt;/li&gt;\n&lt;/ul&gt;\n&lt;p&gt;48 mmol/mol (6.5%)க்குக் கீழே உள்ள HbA1c இயல்பானது. நீரிழிவு நோயைக் கண்டறிய HbA1C அடிக்கடி பயன்படுத்தப்படுகிறது.&lt;/p&gt;\n&lt;p&gt;70 mg/dL (3.9 mmol/L) க்கும் குறைவான இரத்த சர்க்கரை அளவுகள் இரத்தச் சர்க்கரைக் குறைவு என்று கருதப்படுகிறது. இது ஒரு ஆபத்தான நிலை மற்றும் உடனடி அவசர சிகிச்சை தேவைப்படுகிறது. இரத்தத்தில் சர்க்கரையின் இந்த வீழ்ச்சி தொடர்ந்து நோயாளியை கோமா நிலைக்கு கொண்டு வந்து மூளை பாதிப்பை ஏற்படுத்தும்.&lt;/p&gt;\n&lt;p&gt;இருப்பினும், இரத்தத்தில் சர்க்கரை அளவு அதிகமாக இருந்தால், கணைய செல்கள் இன்சுலினைச் சுரக்கும் திறன் குறைவதால் அல்லது உடலில் போதுமான இன்சுலின் இருந்தாலும், அது பயனற்றதாக இருக்கலாம் (இன்சுலின் எதிர்ப்பு). உடலின் தேவைகளைப் பூர்த்தி செய்ய, கணையம் அதிக சுமை மற்றும் சேதமடையும் வரை கடினமாகவும் கடினமாகவும் உழைக்க வேண்டும். கூடுதலாக, இது இரத்த நாளங்களை கடினப்படுத்துகிறது, இது பெருந்தமனி தடிப்பு என்றும் அழைக்கப்படுகிறது. அதிக இரத்த சர்க்கரை அளவு காரணமாக உடலின் பெரும்பாலான பாகங்கள் சேதமடைகின்றன.&lt;/p&gt;</t>
  </si>
  <si>
    <t>&lt;h1&gt;정상 혈당 수치&lt;/h1&gt;\n&lt;p&gt;혈당(또는 혈당)은 신체의 주요 에너지원이자 장기, 특히 신경계와 뇌에 매우 중요하고 필요한 연료원이기도 합니다.&lt;/p&gt;\n&lt;p&gt;혈당지수(GI)는 혈액 내 포도당 농도를 나타내는 값으로 정의되며 일반적으로 mmol/l 또는 mg/dl 단위로 측정됩니다. 혈당 수치는 매일, 심지어는 분 단위로 지속적으로 변하며, 특히 일일 식단 및 활동과 관련하여 더욱 그렇습니다. 혈액에는 항상 일정량의 설탕이 존재합니다. 혈당 수치가 지속적으로 높으면 당뇨병이 발생하고 여러 장기, 특히 신장, 혈관 등에 영향을 미치는 합병증이 발생합니다.&lt;/p&gt;\n&lt;p&gt;혈당지수는 무작위혈당, 공복혈당, 식후 1시간 혈당, 식후 2시간 혈당의 4가지로 구분되며 혈당은 HbA1C 지수로 표시됩니다.&lt;/p&gt;\n&lt;p&gt;혈당 지수는 설문 조사 당시 개인의 혈액 내 포도당 수준을 결정하는 데 도움이 됩니다. 이를 통해 환자가 정상인지, 당뇨병 전단계인지, 당뇨병인지를 판단할 수 있습니다.&lt;/p&gt;\n&lt;p&gt;정상인의 안전한 혈당지수는 다음과 같습니다.&lt;/p&gt;\n&lt;ul&gt;\n&lt;li&gt;무작위 혈당: &amp;lt; 140mg/dL(7.8mmol/l).&lt;/li&gt;\n&lt;li&gt;공복 혈당: &amp;lt; 100mg/dL(&amp;lt; 5.6mmol/l).&lt;/li&gt;\n&lt;li&gt;식후: &amp;lt; 140mg/dl(7.8mmol/l).&lt;/li&gt;\n&lt;li&gt;HbA1C: &amp;lt; 5.7%.&lt;/li&gt;\n&lt;/ul&gt;\n&lt;p&gt;세부:&lt;/p&gt;\n&lt;ul&gt;\n&lt;li&gt;공복 혈당:&lt;/li&gt;\n&lt;/ul&gt;\n&lt;p&gt;공복혈당지수는 아침에 처음으로 측정하는데, 최소한 8시간 정도 아무것도 먹지 않거나 아무것도 마시지 않은 상태에서 공복 혈당을 측정합니다. 공복 혈당 지수는 약 70mg/dL(3.9mmol)입니다. /L), 92mg/dL(5.0mmol/L)이 정상입니다.&lt;/p&gt;\n&lt;p&gt;연구를 통해 의료 전문가들은 공복 혈당 수치가 이 범위에 속하는 사람들은 향후 10년 또는 그 이상 이내에 당뇨병에 걸릴 위험이 없다는 사실을 발견했습니다.&lt;/p&gt;\n&lt;ul&gt;\n&lt;li&gt;식사 후 혈당:&lt;/li&gt;\n&lt;/ul&gt;\n&lt;p&gt;건강한 정상인의 식후 혈당지수는 식사 후 1~2시간 이내에 측정한 수치가 140mg/dL(7.8mmol/L) 미만입니다.&lt;/p&gt;\n&lt;ul&gt;\n&lt;li&gt;취침 시 혈당:&lt;/li&gt;\n&lt;/ul&gt;\n&lt;p&gt;정상인의 잠자리에 들기 전 혈당은 110~150mg/dl(6.0~8.3mmol/l에 해당)입니다.&lt;/p&gt;\n&lt;ul&gt;\n&lt;li&gt;헤모글로빈 A1c(HbA1c) 테스트:&lt;/li&gt;\n&lt;/ul&gt;\n&lt;p&gt;HbA1c가 48mmol/mol(6.5%) 미만은 정상입니다. HbA1C는 종종 당뇨병 진단에 사용됩니다.&lt;/p&gt;\n&lt;p&gt;70mg/dL(3.9mmol/L) 미만의 혈당 수치는 저혈당으로 간주됩니다. 이는 위험한 상태이므로 즉각적인 응급 치료가 필요합니다. 이러한 혈당 강하는 계속해서 환자를 혼수상태에 빠지게 하고 뇌 손상을 일으킬 수 있습니다.&lt;/p&gt;\n&lt;p&gt;그러나 혈당 수치가 높으면 췌장 세포의 인슐린 분비 능력이 감소되었거나 체내 인슐린이 충분하지만 효과가 없기 때문일 수 있습니다(인슐린 저항성). 신체의 필요를 충족시키기 위해 췌장은 과부하되어 손상될 때까지 점점 더 열심히 일해야 합니다. 게다가 죽상동맥경화증이라고도 알려진 혈관을 경화시키는 원인이 되기도 합니다. 신체의 대부분의 부위는 높은 혈당 수치로 인해 손상되기 쉽습니다.&lt;/p&gt;</t>
  </si>
  <si>
    <t>&lt;h1&gt;Mức đường huyết b&amp;igrave;nh thường&lt;/h1&gt;\n&lt;p&gt;Đường ( hay glucose m&amp;aacute;u ) l&amp;agrave; nguồn năng lượng ch&amp;iacute;nh của cơ thể đồng thời cũng l&amp;agrave; nguồn nhi&amp;ecirc;n liệu cực kỳ quan trọng v&amp;agrave; cần thiết cho c&amp;aacute;c cơ quan đặc biệt hệ thần kinh v&amp;agrave; tổ chức n&amp;atilde;o bộ.&lt;/p&gt;\n&lt;p&gt;&lt;strong&gt;Chỉ số đường huyết&lt;/strong&gt; viết tắt l&amp;agrave; GI (glycemic index) được định nghĩa l&amp;agrave; gi&amp;aacute; trị chỉ nồng độ glucose c&amp;oacute; trong m&amp;aacute;u thường được đo bằng đơn vị l&amp;agrave; mmol/l hoặc mg/dl. Nồng độ glucose trong m&amp;aacute;u li&amp;ecirc;n tục thay đổi từng ng&amp;agrave;y thậm ch&amp;iacute; từng ph&amp;uacute;t đặc biệt li&amp;ecirc;n quan đến chế độ ăn uống sinh hoạt h&amp;agrave;ng ng&amp;agrave;y. L&amp;uacute;c n&amp;agrave;o trong m&amp;aacute;u lu&amp;ocirc;n c&amp;oacute; một lượng đường nhất định, nếu lượng đường trong m&amp;aacute;u thường xuy&amp;ecirc;n cao sẽ dẫn tới bệnh &lt;strong&gt;đ&amp;aacute;i th&amp;aacute;o đường&lt;/strong&gt; v&amp;agrave; ảnh hưởng biến chứng đến nhiều cơ quan đặc biệt l&amp;agrave; thận mạch m&amp;aacute;u vv...&lt;/p&gt;\n&lt;p&gt;&lt;strong&gt;Chỉ số đường huyết&lt;/strong&gt; được ph&amp;acirc;n th&amp;agrave;nh 4 loại: đường huyết bất kỳ, đường huyết l&amp;uacute;c đ&amp;oacute;i, đường huyết sau ăn 1h v&amp;agrave; sau ăn 2h v&amp;agrave; đường huyết được thể hiện qua chỉ số HbA1C.&lt;/p&gt;\n&lt;p&gt;&lt;strong&gt;Chỉ số đường huyết&lt;/strong&gt; c&amp;oacute; &amp;yacute; nghĩa gi&amp;uacute;p x&amp;aacute;c định nồng độ glucose trong m&amp;aacute;u của người tại thời điểm khảo s&amp;aacute;t l&amp;agrave; bao nhi&amp;ecirc;u. Từ đ&amp;oacute;, ch&amp;uacute;ng ta c&amp;oacute; thể x&amp;aacute;c định được người bệnh đang ở mức b&amp;igrave;nh thường, tiền đ&amp;aacute;i th&amp;aacute;o đường hay đang bị đ&amp;aacute;i th&amp;aacute;o đường.&lt;/p&gt;\n&lt;p&gt;Chỉ số đường huyết an to&amp;agrave;n đối với người b&amp;igrave;nh thường như sau:&lt;/p&gt;\n&lt;ul&gt;\n&lt;li&gt;Đường huyết bất kỳ : &amp;lt; 140 mg/dL (7,8 mmol/l).&lt;/li&gt;\n&lt;li&gt;Đường huyết l&amp;uacute;c đ&amp;oacute;i: &amp;lt; 100 mg/dL (&amp;lt; 5,6 mmol/l).&lt;/li&gt;\n&lt;li&gt;Sau bữa ăn: &amp;lt; 140mg/dl (7,8 mmol/l).&lt;/li&gt;\n&lt;li&gt;HbA1C: &amp;lt; 5,7 %.&lt;/li&gt;\n&lt;/ul&gt;\n&lt;p&gt;Cụ thể:&lt;/p&gt;\n&lt;ul&gt;\n&lt;li&gt;&lt;strong&gt;Đường huyết l&amp;uacute;c đ&amp;oacute;i:&lt;/strong&gt;&lt;/li&gt;\n&lt;/ul&gt;\n&lt;p&gt;&lt;strong&gt;Chỉ số đường huyết l&amp;uacute;c đ&amp;oacute;i&lt;/strong&gt; được đo lần đầu v&amp;agrave;o buổi s&amp;aacute;ng nhịn ăn &amp;iacute;t nhất 8h trở n&amp;ecirc;n l&amp;uacute;c đ&amp;oacute; bạn chưa ăn hay uống bất kỳ loại thực phẩm n&amp;agrave;o, Chỉ số đường huyết l&amp;uacute;c đ&amp;oacute;i ở khoảng giữa 70 mg/dL (3.9 mmol/L) v&amp;agrave; 92 mg/dL (5.0 mmol/L) l&amp;agrave; b&amp;igrave;nh thường.&lt;/p&gt;\n&lt;p&gt;Qua qu&amp;aacute; tr&amp;igrave;nh nghi&amp;ecirc;n cứu, c&amp;aacute;c chuy&amp;ecirc;n gia y tế thấy rằng những người c&amp;oacute; lượng đường huyết l&amp;uacute;c đ&amp;oacute;i trong khoảng tr&amp;ecirc;n kh&amp;ocirc;ng c&amp;oacute; nguy cơ ph&amp;aacute;t triển bệnh đ&amp;aacute;i th&amp;aacute;o đường trong v&amp;ograve;ng 10 năm tới hoặc l&amp;acirc;u hơn.&lt;/p&gt;\n&lt;ul&gt;\n&lt;li&gt;&lt;strong&gt;Đường huyết sau ăn:&lt;/strong&gt;&lt;/li&gt;\n&lt;/ul&gt;\n&lt;p&gt;&lt;strong&gt;Chỉ số đường huyết sau ăn&lt;/strong&gt; của người b&amp;igrave;nh thường khỏe mạnh l&amp;agrave; dưới 140mg/dL (7,8 mmol/L) đo trong v&amp;ograve;ng 1 &amp;ndash; 2 giờ sau ăn.&lt;/p&gt;\n&lt;ul&gt;\n&lt;li&gt;&lt;strong&gt;Đường huyết l&amp;uacute;c đi ngủ:&lt;/strong&gt;&lt;/li&gt;\n&lt;/ul&gt;\n&lt;p&gt;Lượng đường huyết trước đi ngủ của người b&amp;igrave;nh thường sẽ dao động từ 110-150mg/dl (tương đương 6,0-8,3mmol/l).&lt;/p&gt;\n&lt;ul&gt;\n&lt;li&gt;&lt;strong&gt;X&amp;eacute;t nghiệm Hemoglobin A1c (HbA1c):&lt;/strong&gt;&lt;/li&gt;\n&lt;/ul&gt;\n&lt;p&gt;HbA1c dưới 48 mmol/mol (6,5%) l&amp;agrave; b&amp;igrave;nh thường. HbA1C thường được sử dụng để chẩn đo&amp;aacute;n bệnh đ&amp;aacute;i th&amp;aacute;o đường.&lt;/p&gt;\n&lt;p&gt;Lượng đường trong m&amp;aacute;u dưới 70 mg/dL (3.9 mmol/L) th&amp;igrave; được coi l&amp;agrave; &lt;strong&gt;hạ đường huyết&lt;/strong&gt;&lt;/a&gt;. Đ&amp;acirc;y l&amp;agrave; t&amp;igrave;nh trạng nguy hiểm v&amp;agrave; cần được cấp cứu kịp thời. Sự tụt giảm đường huyết n&amp;agrave;y vẫn c&amp;oacute; thể tiếp tục diễn ra v&amp;agrave; khiến cho người bệnh c&amp;oacute; thể rơi v&amp;agrave;o trạng th&amp;aacute;i h&amp;ocirc;n m&amp;ecirc;, tổn thương n&amp;atilde;o.&lt;/p&gt;\n&lt;p&gt;Tuy nhi&amp;ecirc;n nếu lượng &lt;strong&gt;đường huyết cao&lt;/strong&gt; c&amp;oacute; thể do khả năng tiết &lt;strong&gt;insulin&lt;/strong&gt; của c&amp;aacute;c tế b&amp;agrave;o tuyến tụy bị giảm hoặc insulin c&amp;oacute; đủ trong cơ thể nhưng kh&amp;ocirc;ng c&amp;oacute; t&amp;aacute;c dụng ( đề kh&amp;aacute;ng insulin). Để cung ứng đủ nhu cầu của cơ thể tuyến tụy phải l&amp;agrave;m việc ng&amp;agrave;y một nhiều hơn cho đến khi bị qu&amp;aacute; tải v&amp;agrave; hư hỏng. B&amp;ecirc;n cạnh đ&amp;oacute;, n&amp;oacute; c&amp;ograve;n l&amp;agrave;m cho mạch m&amp;aacute;u bị xơ cứng hay c&amp;ograve;n gọi l&amp;agrave; t&amp;igrave;nh trạng &lt;strong&gt;xơ vữa động mạch&lt;/strong&gt;. Hầu hết c&amp;aacute;c bộ phận tr&amp;ecirc;n cơ thể đều c&amp;oacute; khả năng bị tổn thương do chỉ số đường huyết cao.&lt;/p&gt;</t>
  </si>
  <si>
    <t>&lt;h1&gt;Livello normale di zucchero nel sangue&lt;/h1&gt;\n&lt;p&gt;Lo zucchero nel sangue (o glucosio nel sangue) &amp;egrave; la principale fonte di energia del corpo ed &amp;egrave; anche una fonte di carburante estremamente importante e necessaria per gli organi, in particolare il sistema nervoso e il cervello.&lt;/p&gt;\n&lt;p&gt;L\'indice glicemico (GI) &amp;egrave; definito come un valore che indica la concentrazione di glucosio nel sangue, solitamente misurato in unit&amp;agrave; di mmol/lo mg/dl. I livelli di glucosio nel sangue cambiano continuamente giorno dopo giorno, anche minuto dopo minuto, soprattutto in relazione alla dieta e alle attivit&amp;agrave; quotidiane. C\'&amp;egrave; sempre una certa quantit&amp;agrave; di zucchero nel sangue. Se il livello di zucchero nel sangue &amp;egrave; costantemente elevato, ci&amp;ograve; porter&amp;agrave; al diabete e a complicazioni che colpiranno molti organi, in particolare i reni, i vasi sanguigni, ecc.&lt;/p&gt;\n&lt;p&gt;L\'indice di zucchero nel sangue &amp;egrave; diviso in 4 tipi: zucchero nel sangue casuale, zucchero nel sangue a digiuno, zucchero nel sangue a 1 ora dopo il pasto e zucchero nel sangue a 2 ore dopo il pasto e lo zucchero nel sangue &amp;egrave; espresso attraverso l\'indice HbA1C.&lt;/p&gt;\n&lt;p&gt;L\'indice di zucchero nel sangue aiuta a determinare il livello di glucosio nel sangue di una persona al momento dell\'indagine. Da l&amp;igrave; possiamo determinare se il paziente &amp;egrave; normale, pre-diabetico o diabetico.&lt;/p&gt;\n&lt;p&gt;L&amp;rsquo;indice di zucchero nel sangue sicuro per le persone normali &amp;egrave; il seguente:&lt;/p&gt;\n&lt;ul&gt;\n&lt;li&gt;Glicemia casuale: &amp;lt; 140 mg/dL (7,8 mmol/l).&lt;/li&gt;\n&lt;li&gt;Glicemia a digiuno: &amp;lt; 100 mg/dL (&amp;lt; 5,6 mmol/l).&lt;/li&gt;\n&lt;li&gt;Dopo i pasti: &amp;lt; 140 mg/dl (7,8 mmol/l).&lt;/li&gt;\n&lt;li&gt;HbA1C: &amp;lt; 5,7%.&lt;/li&gt;\n&lt;/ul&gt;\n&lt;p&gt;Dettagli:&lt;/p&gt;\n&lt;ul&gt;\n&lt;li&gt;Glicemia a digiuno:&lt;/li&gt;\n&lt;/ul&gt;\n&lt;p&gt;L\'indice della glicemia a digiuno viene misurato per la prima volta al mattino, a digiuno da almeno 8 ore circa senza aver mangiato n&amp;eacute; bevuto alcun cibo. L\'indice di zucchero nel sangue a digiuno &amp;egrave; di circa 70 mg/dl (3,9 mmol). /L) e 92 mg/dL (5,0 mmol/L) sono normali.&lt;/p&gt;\n&lt;p&gt;Attraverso la ricerca, gli esperti medici hanno scoperto che le persone con livelli di zucchero nel sangue a digiuno compresi in questo intervallo non corrono il rischio di sviluppare il diabete entro i prossimi 10 anni o pi&amp;ugrave;.&lt;/p&gt;\n&lt;ul&gt;\n&lt;li&gt;Glicemia dopo i pasti:&lt;/li&gt;\n&lt;/ul&gt;\n&lt;p&gt;L\'indice di zucchero nel sangue postprandiale di una persona normale sana &amp;egrave; inferiore a 140 mg/dl (7,8 mmol/l) misurato entro 1 - 2 ore dopo il pasto.&lt;/p&gt;\n&lt;ul&gt;\n&lt;li&gt;Glicemia prima di coricarsi:&lt;/li&gt;\n&lt;/ul&gt;\n&lt;p&gt;Il livello di zucchero nel sangue di una persona normale prima di andare a letto varia da 110 a 150 mg/dl (equivalenti a 6,0-8,3 mmol/l).&lt;/p&gt;\n&lt;ul&gt;\n&lt;li&gt;Test dell\'emoglobina A1c (HbA1c):&lt;/li&gt;\n&lt;/ul&gt;\n&lt;p&gt;Una HbA1c inferiore a 48 mmol/mol (6,5%) &amp;egrave; normale. L&amp;rsquo;HbA1C viene spesso utilizzato per diagnosticare il diabete.&lt;/p&gt;\n&lt;p&gt;Livelli di zucchero nel sangue inferiori a 70 mg/dL (3,9 mmol/L) sono considerati ipoglicemici. Questa &amp;egrave; una condizione pericolosa e richiede un trattamento di emergenza immediato. Questo calo di zucchero nel sangue pu&amp;ograve; continuare e causare la caduta del paziente in coma e causare danni al cervello.&lt;/p&gt;\n&lt;p&gt;Tuttavia, se i livelli di zucchero nel sangue sono elevati, &amp;egrave; possibile che la capacit&amp;agrave; delle cellule pancreatiche di secernere insulina sia ridotta oppure che l&amp;rsquo;insulina sia sufficiente nell&amp;rsquo;organismo ma che sia inefficace (resistenza all&amp;rsquo;insulina). Per soddisfare i bisogni del corpo, il pancreas deve lavorare sempre pi&amp;ugrave; duramente fino a sovraccaricarsi e danneggiarsi. Inoltre, provoca anche l&amp;rsquo;indurimento dei vasi sanguigni, fenomeno noto anche come aterosclerosi. La maggior parte delle parti del corpo sono suscettibili a danni a causa di livelli elevati di zucchero nel sangue.&lt;/p&gt;</t>
  </si>
  <si>
    <t>&lt;h1&gt;ระดับน้ำตาลในเลือดปกติ&lt;/h1&gt;\n&lt;p&gt;น้ำตาลในเลือด (หรือระดับน้ำตาลในเลือด) เป็นแหล่งพลังงานหลักของร่างกาย และยังเป็นแหล่งเชื้อเพลิงที่สำคัญและจำเป็นอย่างยิ่งสำหรับอวัยวะต่างๆ โดยเฉพาะระบบประสาทและสมอง&lt;/p&gt;\n&lt;p&gt;ดัชนีน้ำตาลในเลือด (GI) หมายถึงค่าที่ระบุความเข้มข้นของกลูโคสในเลือด โดยทั่วไปจะวัดเป็นหน่วย mmol/l หรือ mg/dl ระดับน้ำตาลในเลือดเปลี่ยนแปลงอย่างต่อเนื่องในแต่ละวัน แม้นาทีต่อนาที โดยเฉพาะอย่างยิ่งที่เกี่ยวข้องกับอาหารและกิจกรรมในแต่ละวัน น้ำตาลในเลือดมีปริมาณหนึ่งอยู่เสมอ หากระดับน้ำตาลในเลือดสูงอย่างต่อเนื่องจะทำให้เกิดโรคเบาหวานและโรคแทรกซ้อนที่ส่งผลต่ออวัยวะต่างๆ โดยเฉพาะไต หลอดเลือด เป็นต้น&lt;/p&gt;\n&lt;p&gt;ดัชนีน้ำตาลในเลือดแบ่งออกเป็น 4 ประเภท ได้แก่ น้ำตาลในเลือดสุ่ม น้ำตาลในเลือดขณะอดอาหาร น้ำตาลในเลือดหลังรับประทานอาหาร 1 ชั่วโมง และน้ำตาลในเลือดหลังรับประทานอาหาร 2 ชั่วโมง และน้ำตาลในเลือดแสดงผ่านดัชนี HbA1C&lt;/p&gt;\n&lt;p&gt;ดัชนีน้ำตาลในเลือดช่วยกำหนดระดับน้ำตาลในเลือดของบุคคลในขณะที่ทำการสำรวจ จากนั้นเราสามารถระบุได้ว่าผู้ป่วยเป็นปกติ เป็นเบาหวาน หรือเป็นเบาหวาน&lt;/p&gt;\n&lt;p&gt;ดัชนีน้ำตาลในเลือดที่ปลอดภัยสำหรับคนปกติมีดังนี้:&lt;/p&gt;\n&lt;ul&gt;\n&lt;li&gt;น้ำตาลในเลือดสุ่ม: &amp;lt; 140 มก./ดล. (7.8 มิลลิโมล/ลิตร)&lt;/li&gt;\n&lt;li&gt;ระดับน้ำตาลในเลือดขณะอดอาหาร: &amp;lt; 100 มก./ดล. (&amp;lt; 5.6 มิลลิโมล/ลิตร)&lt;/li&gt;\n&lt;li&gt;หลังอาหาร: &amp;lt; 140 มก./ดล. (7.8 มิลลิโมล/ลิตร)&lt;/li&gt;\n&lt;li&gt;HbA1C: &amp;lt; 5.7 %&lt;/li&gt;\n&lt;/ul&gt;\n&lt;p&gt;รายละเอียด:&lt;/p&gt;\n&lt;ul&gt;\n&lt;li&gt;การอดอาหารน้ำตาลในเลือด:&lt;/li&gt;\n&lt;/ul&gt;\n&lt;p&gt;ดัชนีน้ำตาลในเลือดขณะอดอาหารจะวัดเป็นครั้งแรกในตอนเช้า โดยอดอาหารอย่างน้อย 8 ชั่วโมงหรือประมาณนั้นเมื่อคุณไม่ได้รับประทานอาหารหรือดื่มอาหารใดๆ ดัชนีน้ำตาลในเลือดขณะอดอาหารอยู่ที่ประมาณ 70 มก./ดล. (3.9 มิลลิโมล) /L) และ 92 มก./ดล. (5.0 มิลลิโมล/ลิตร) เป็นเรื่องปกติ&lt;/p&gt;\n&lt;p&gt;จากการวิจัย ผู้เชี่ยวชาญทางการแพทย์พบว่าผู้ที่มีระดับน้ำตาลในเลือดขณะอดอาหารในช่วงนี้ไม่มีความเสี่ยงที่จะเป็นโรคเบาหวานภายใน 10 ปีหรือนานกว่านั้น&lt;/p&gt;\n&lt;ul&gt;\n&lt;li&gt;น้ำตาลในเลือดหลังอาหาร:&lt;/li&gt;\n&lt;/ul&gt;\n&lt;p&gt;ดัชนีน้ำตาลในเลือดภายหลังตอนกลางวันของบุคคลที่มีสุขภาพดีปกติจะน้อยกว่า 140 มก./ดล. (7.8 มิลลิโมล/ลิตร) วัดภายใน 1 - 2 ชั่วโมงหลังรับประทานอาหาร&lt;/p&gt;\n&lt;ul&gt;\n&lt;li&gt;น้ำตาลในเลือดก่อนนอน:&lt;/li&gt;\n&lt;/ul&gt;\n&lt;p&gt;น้ำตาลในเลือดของคนปกติก่อนเข้านอนจะอยู่ในช่วง 110-150 มก./ดล. (เทียบเท่า 6.0-8.3 มิลลิโมล/ลิตร)&lt;/p&gt;\n&lt;ul&gt;\n&lt;li&gt;การทดสอบเฮโมโกลบิน A1c (HbA1c):&lt;/li&gt;\n&lt;/ul&gt;\n&lt;p&gt;HbA1c ต่ำกว่า 48 mmol/mol (6.5%) ถือเป็นเรื่องปกติ HbA1C มักใช้ในการวินิจฉัยโรคเบาหวาน&lt;/p&gt;\n&lt;p&gt;ระดับน้ำตาลในเลือดต่ำกว่า 70 มก./ดล. (3.9 มิลลิโมล/ลิตร) ถือเป็นภาวะน้ำตาลในเลือดต่ำ นี่เป็นภาวะที่เป็นอันตรายและต้องได้รับการรักษาฉุกเฉินทันที น้ำตาลในเลือดที่ลดลงนี้สามารถดำเนินต่อไปและทำให้ผู้ป่วยตกอยู่ในอาการโคม่าและทำให้สมองเสียหาย&lt;/p&gt;\n&lt;p&gt;อย่างไรก็ตามหากระดับน้ำตาลในเลือดสูงอาจเป็นเพราะความสามารถของเซลล์ตับอ่อนในการหลั่งอินซูลินลดลงหรือมีอินซูลินในร่างกายเพียงพอแต่ไม่ได้ผล (ความต้านทานต่ออินซูลิน) เพื่อให้เป็นไปตามความต้องการของร่างกาย ตับอ่อนจะต้องทำงานหนักขึ้นเรื่อยๆ จนกว่าจะมีภาระมากเกินไปและเสียหาย นอกจากนี้ยังทำให้หลอดเลือดแข็งตัวหรือที่เรียกว่าหลอดเลือดแดงแข็งตัว ส่วนต่างๆ ของร่างกายเสี่ยงต่อความเสียหายเนื่องจากระดับน้ำตาลในเลือดสูง&lt;/p&gt;</t>
  </si>
  <si>
    <t>&lt;h1&gt;Diabetes&lt;/h1&gt;\n&lt;p&gt;Diabetes is a chronic disease that occurs either when the pancreas does not produce enough insulin or when the body cannot effectively use the insulin it produces. Insulin is a hormone that regulates blood glucose. Hyperglycaemia, also called raised blood glucose or raised blood sugar, is a common effect of uncontrolled diabetes and over time leads to serious damage to many of the body\'s systems, especially the nerves and blood vessels.&lt;/p&gt;\n&lt;p&gt;Over time, that can cause serious health problems, such as heart disease, vision loss, and kidney disease.&lt;/p&gt;\n&lt;p&gt;There isn&amp;rsquo;t a cure yet for diabetes, but losing weight, eating healthy food, and being active can really help. Other things you can do to help:&lt;/p&gt;\n&lt;ul&gt;\n&lt;li&gt;Take medicine as prescribed.&lt;/li&gt;\n&lt;li&gt;Get diabetes self-management education and support.&lt;/li&gt;\n&lt;li&gt;Make and keep health care appointments.&lt;/li&gt;\n&lt;/ul&gt;</t>
  </si>
  <si>
    <t>&lt;h1&gt;मधुमेह&lt;/h1&gt;\n&lt;p&gt;मधुमेह एक दीर्घकालिक बीमारी है जो या तो तब होती है जब अग्न्याशय पर्याप्त इंसुलिन का उत्पादन नहीं करता है या जब शरीर अपने द्वारा उत्पादित इंसुलिन का प्रभावी ढंग से उपयोग नहीं कर पाता है। इंसुलिन एक हार्मोन है जो रक्त शर्करा को नियंत्रित करता है। हाइपरग्लेकेमिया, जिसे बढ़ा हुआ रक्त ग्लूकोज या बढ़ा हुआ रक्त शर्करा भी कहा जाता है, अनियंत्रित मधुमेह का एक सामान्य प्रभाव है और समय के साथ शरीर की कई प्रणालियों, विशेष रूप से नसों और रक्त वाहिकाओं को गंभीर नुकसान पहुंचाता है।&lt;/p&gt;\n&lt;p&gt;समय के साथ, यह हृदय रोग, दृष्टि हानि और गुर्दे की बीमारी जैसी गंभीर स्वास्थ्य समस्याएं पैदा कर सकता है।&lt;/p&gt;\n&lt;p&gt;मधुमेह का अभी तक कोई इलाज नहीं है, लेकिन वजन कम करना, स्वस्थ भोजन खाना और सक्रिय रहना वास्तव में मदद कर सकता है। अन्य चीजें जो आप मदद के लिए कर सकते हैं:&lt;/p&gt;\n&lt;ul&gt;\n&lt;li&gt;बताई गई दवा लें।&lt;/li&gt;\n&lt;li&gt;मधुमेह स्व-प्रबंधन शिक्षा और सहायता प्राप्त करें।&lt;/li&gt;\n&lt;li&gt;स्वास्थ्य देखभाल नियुक्तियाँ करें और रखें।&lt;/li&gt;\n&lt;/ul&gt;</t>
  </si>
  <si>
    <t>&lt;h1&gt;Diabetes&lt;/h1&gt;\n&lt;p&gt;La diabetes es una enfermedad cr&amp;oacute;nica que ocurre cuando el p&amp;aacute;ncreas no produce suficiente insulina o cuando el cuerpo no puede utilizar eficazmente la insulina que produce. La insulina es una hormona que regula la glucosa en sangre. La hiperglucemia, tambi&amp;eacute;n llamada aumento de glucosa en sangre o aumento de az&amp;uacute;car en sangre, es un efecto com&amp;uacute;n de la diabetes no controlada y, con el tiempo, provoca da&amp;ntilde;os graves en muchos de los sistemas del cuerpo, especialmente los nervios y los vasos sangu&amp;iacute;neos.&lt;/p&gt;\n&lt;p&gt;Con el tiempo, eso puede causar problemas de salud graves, como enfermedades card&amp;iacute;acas, p&amp;eacute;rdida de la visi&amp;oacute;n y enfermedades renales.&lt;/p&gt;\n&lt;p&gt;A&amp;uacute;n no existe una cura para la diabetes, pero perder peso, comer alimentos saludables y mantenerse activo puede ser de gran ayuda. Otras cosas que puedes hacer para ayudar:&lt;/p&gt;\n&lt;ul&gt;\n&lt;li&gt;Tome los medicamentos seg&amp;uacute;n lo recetado.&lt;/li&gt;\n&lt;li&gt;Obtenga educaci&amp;oacute;n y apoyo para el autocontrol de la diabetes.&lt;/li&gt;\n&lt;li&gt;Programar y asistir a citas de atenci&amp;oacute;n m&amp;eacute;dica.&lt;/li&gt;\n&lt;/ul&gt;</t>
  </si>
  <si>
    <t>&lt;h1&gt;Diab&amp;egrave;te&lt;/h1&gt;\n&lt;p&gt;Le diab&amp;egrave;te est une maladie chronique qui survient soit lorsque le pancr&amp;eacute;as ne produit pas suffisamment d&amp;rsquo;insuline, soit lorsque l&amp;rsquo;organisme ne peut pas utiliser efficacement l&amp;rsquo;insuline qu&amp;rsquo;il produit. L\'insuline est une hormone qui r&amp;eacute;gule la glyc&amp;eacute;mie. L\'hyperglyc&amp;eacute;mie, &amp;eacute;galement appel&amp;eacute;e glyc&amp;eacute;mie &amp;eacute;lev&amp;eacute;e ou glyc&amp;eacute;mie &amp;eacute;lev&amp;eacute;e, est un effet courant du diab&amp;egrave;te incontr&amp;ocirc;l&amp;eacute; et entra&amp;icirc;ne, avec le temps, de graves dommages &amp;agrave; de nombreux syst&amp;egrave;mes du corps, en particulier les nerfs et les vaisseaux sanguins.&lt;/p&gt;\n&lt;p&gt;Au fil du temps, cela peut entra&amp;icirc;ner de graves probl&amp;egrave;mes de sant&amp;eacute;, tels que des maladies cardiaques, une perte de vision et des maladies r&amp;eacute;nales.&lt;/p&gt;\n&lt;p&gt;Il n&amp;rsquo;existe pas encore de rem&amp;egrave;de contre le diab&amp;egrave;te, mais perdre du poids, manger sainement et &amp;ecirc;tre actif peut vraiment aider. Autres choses que vous pouvez faire pour aider:&lt;/p&gt;\n&lt;ul&gt;\n&lt;li&gt;Prenez les m&amp;eacute;dicaments comme prescrit.&lt;/li&gt;\n&lt;li&gt;B&amp;eacute;n&amp;eacute;ficiez d&amp;rsquo;une formation et d&amp;rsquo;un soutien sur l&amp;rsquo;autogestion du diab&amp;egrave;te.&lt;/li&gt;\n&lt;li&gt;Prendre et respecter les rendez-vous pour les soins de sant&amp;eacute;.&lt;/li&gt;\n&lt;/ul&gt;</t>
  </si>
  <si>
    <t>&lt;h1&gt;Диабет&lt;/h1&gt;\n&lt;p&gt;Диабет &amp;mdash; это хроническое заболевание, которое возникает либо тогда, когда поджелудочная железа не вырабатывает достаточно инсулина, либо когда организм не может эффективно использовать вырабатываемый им инсулин. Инсулин &amp;ndash; это гормон, который регулирует уровень глюкозы в крови. Гипергликемия, также называемая повышенным уровнем глюкозы в крови или повышенным уровнем сахара в крови, является распространенным последствием неконтролируемого диабета и со временем приводит к серьезному повреждению многих систем организма, особенно нервов и кровеносных сосудов.&lt;/p&gt;\n&lt;p&gt;Со временем это может вызвать серьезные проблемы со здоровьем, такие как болезни сердца, потеря зрения и заболевания почек.&lt;/p&gt;\n&lt;p&gt;Лекарства от диабета пока не существует, но похудение, употребление здоровой пищи и активный образ жизни могут действительно помочь. Другие вещи, которые вы можете сделать, чтобы помочь:&lt;/p&gt;\n&lt;ul&gt;\n&lt;li&gt;Принимайте лекарство, как предписано.&lt;/li&gt;\n&lt;li&gt;Получите образование и поддержку по самоконтролю диабета.&lt;/li&gt;\n&lt;li&gt;Назначайте и посещайте медицинские учреждения.&lt;/li&gt;\n&lt;/ul&gt;</t>
  </si>
  <si>
    <t>&lt;h1&gt;Diabetes&lt;/h1&gt;\n&lt;p&gt;A diabetes &amp;eacute; uma doen&amp;ccedil;a cr&amp;oacute;nica que ocorre quando o p&amp;acirc;ncreas n&amp;atilde;o produz insulina suficiente ou quando o corpo n&amp;atilde;o consegue utilizar eficazmente a insulina que produz. A insulina &amp;eacute; um horm&amp;ocirc;nio que regula a glicose no sangue. A hiperglicemia, tamb&amp;eacute;m chamada de aumento de glicose no sangue ou aumento de a&amp;ccedil;&amp;uacute;car no sangue, &amp;eacute; um efeito comum do diabetes n&amp;atilde;o controlado e, com o tempo, leva a s&amp;eacute;rios danos a muitos sistemas do corpo, especialmente aos nervos e aos vasos sangu&amp;iacute;neos.&lt;/p&gt;\n&lt;p&gt;Com o tempo, isso pode causar s&amp;eacute;rios problemas de sa&amp;uacute;de, como doen&amp;ccedil;as card&amp;iacute;acas, perda de vis&amp;atilde;o e doen&amp;ccedil;as renais.&lt;/p&gt;\n&lt;p&gt;Ainda n&amp;atilde;o existe cura para o diabetes, mas perder peso, comer alimentos saud&amp;aacute;veis e ser ativo pode realmente ajudar. Outras coisas que voc&amp;ecirc; pode fazer para ajudar:&lt;/p&gt;\n&lt;ul&gt;\n&lt;li&gt;Tome o medicamento conforme prescrito.&lt;/li&gt;\n&lt;li&gt;Obtenha educa&amp;ccedil;&amp;atilde;o e apoio sobre autogest&amp;atilde;o do diabetes.&lt;/li&gt;\n&lt;li&gt;Marcar e cumprir consultas de sa&amp;uacute;de.&lt;/li&gt;\n&lt;/ul&gt;</t>
  </si>
  <si>
    <t>&lt;h1&gt;ডায়াবেটিস&lt;/h1&gt;\n&lt;p&gt;ডায়াবেটিস হল একটি দীর্ঘস্থায়ী রোগ যা হয় তখন ঘটে যখন অগ্ন্যাশয় পর্যাপ্ত ইনসুলিন তৈরি করে না বা যখন শরীর কার্যকরভাবে উৎপন্ন ইনসুলিন ব্যবহার করতে পারে না। ইনসুলিন একটি হরমোন যা রক্তের গ্লুকোজ নিয়ন্ত্রণ করে। হাইপারগ্লাইসেমিয়া, যাকে রক্তের গ্লুকোজ বা বেড়ে যাওয়া রক্তে শর্করাও বলা হয়, এটি অনিয়ন্ত্রিত ডায়াবেটিসের একটি সাধারণ প্রভাব এবং সময়ের সাথে সাথে শরীরের অনেক সিস্টেমের, বিশেষ করে স্নায়ু এবং রক্তনালীগুলির গুরুতর ক্ষতির দিকে নিয়ে যায়।&lt;/p&gt;\n&lt;p&gt;সময়ের সাথে সাথে, এটি হৃদরোগ, দৃষ্টিশক্তি হ্রাস এবং কিডনি রোগের মতো গুরুতর স্বাস্থ্য সমস্যা সৃষ্টি করতে পারে।&lt;/p&gt;\n&lt;p&gt;ডায়াবেটিসের জন্য এখনও কোনও প্রতিকার নেই, তবে ওজন কমানো, স্বাস্থ্যকর খাবার খাওয়া এবং সক্রিয় থাকা সত্যিই সাহায্য করতে পারে। অন্যান্য জিনিস আপনি সাহায্য করতে পারেন:&lt;/p&gt;\n&lt;ul&gt;\n&lt;li&gt;নির্দেশিত ওষুধ সেবন করুন।&lt;/li&gt;\n&lt;li&gt;ডায়াবেটিস স্ব-ব্যবস্থাপনা শিক্ষা এবং সহায়তা পান।&lt;/li&gt;\n&lt;li&gt;স্বাস্থ্যসেবা অ্যাপয়েন্টমেন্ট করুন এবং রাখুন।&lt;/li&gt;\n&lt;/ul&gt;</t>
  </si>
  <si>
    <t>&lt;h1&gt;Diabetes&lt;/h1&gt;\n&lt;p&gt;Diabetes ist eine chronische Erkrankung, die entweder auftritt, wenn die Bauchspeicheldr&amp;uuml;se nicht gen&amp;uuml;gend Insulin produziert oder wenn der K&amp;ouml;rper das von ihr produzierte Insulin nicht effektiv nutzen kann. Insulin ist ein Hormon, das den Blutzucker reguliert. Hyperglyk&amp;auml;mie, auch erh&amp;ouml;hter Blutzucker oder erh&amp;ouml;hter Blutzucker genannt, ist eine h&amp;auml;ufige Folge von unkontrolliertem Diabetes und f&amp;uuml;hrt im Laufe der Zeit zu schweren Sch&amp;auml;den an vielen K&amp;ouml;rpersystemen, insbesondere an Nerven und Blutgef&amp;auml;&amp;szlig;en.&lt;/p&gt;\n&lt;p&gt;Im Laufe der Zeit kann dies zu ernsthaften Gesundheitsproblemen wie Herzerkrankungen, Sehverlust und Nierenerkrankungen f&amp;uuml;hren.&lt;/p&gt;\n&lt;p&gt;Es gibt noch keine Heilung f&amp;uuml;r Diabetes, aber Abnehmen, gesunde Ern&amp;auml;hrung und Bewegung k&amp;ouml;nnen wirklich helfen. Weitere Dinge, die Sie tun k&amp;ouml;nnen, um zu helfen:&lt;/p&gt;\n&lt;ul&gt;\n&lt;li&gt;Nehmen Sie die Medikamente wie verordnet ein.&lt;/li&gt;\n&lt;li&gt;Erhalten Sie Schulungen und Unterst&amp;uuml;tzung zum Diabetes-Selbstmanagement.&lt;/li&gt;\n&lt;li&gt;Vereinbaren und halten Sie medizinische Termine ein.&lt;/li&gt;\n&lt;/ul&gt;</t>
  </si>
  <si>
    <t>&lt;h1&gt;糖尿病&lt;/h1&gt;\n&lt;p&gt;糖尿病は、膵臓が十分なインスリンを生成しない場合、または体が生成するインスリンを効果的に使用できない場合に発生する慢性疾患です。 インスリンは血糖を調節するホルモンです。 高血糖は、血糖値の上昇または血糖値の上昇とも呼ばれ、管理されていない糖尿病の一般的な影響であり、時間が経つと体の多くのシステム、特に神経や血管に深刻な損傷をもたらします。&lt;/p&gt;\n&lt;p&gt;時間が経つと、心臓病、視力喪失、腎臓病などの深刻な健康上の問題を引き起こす可能性があります。&lt;/p&gt;\n&lt;p&gt;糖尿病の治療法はまだありませんが、体重を減らし、健康的な食べ物を食べ、活動することが非常に役立ちます。 他にできること:&lt;/p&gt;\n&lt;ul&gt;\n&lt;li&gt;処方された通りに薬を飲みましょう。&lt;/li&gt;\n&lt;li&gt;糖尿病の自己管理に関する教育とサポートを受けてください。&lt;/li&gt;\n&lt;li&gt;医療の予約を取り、それを守ります。&lt;/li&gt;\n&lt;/ul&gt;</t>
  </si>
  <si>
    <t>&lt;h1&gt;मधुमेह&lt;/h1&gt;\n&lt;p&gt;मधुमेह हा एक जुनाट आजार आहे जो एकतर जेव्हा स्वादुपिंड पुरेशा प्रमाणात इन्सुलिन तयार करत नाही किंवा शरीराने तयार केलेल्या इन्सुलिनचा प्रभावीपणे वापर करू शकत नाही तेव्हा होतो. इन्सुलिन हा हार्मोन आहे जो रक्तातील ग्लुकोज नियंत्रित करतो. हायपरग्लाइसेमिया, ज्याला रक्तातील ग्लुकोज किंवा वाढलेली रक्त शर्करा देखील म्हणतात, अनियंत्रित मधुमेहाचा एक सामान्य परिणाम आहे आणि कालांतराने शरीराच्या अनेक प्रणालींना, विशेषत: नसा आणि रक्तवाहिन्यांना गंभीर नुकसान होते.&lt;/p&gt;\n&lt;p&gt;कालांतराने, यामुळे हृदयविकार, दृष्टी कमी होणे आणि मूत्रपिंडाचा आजार यासारख्या गंभीर आरोग्य समस्या उद्भवू शकतात.&lt;/p&gt;\n&lt;p&gt;मधुमेहावर अद्याप कोणताही इलाज नाही, परंतु वजन कमी करणे, निरोगी अन्न खाणे आणि सक्रिय राहणे खरोखर मदत करू शकते. इतर गोष्टी तुम्ही मदत करू शकता:&lt;/p&gt;\n&lt;ul&gt;\n&lt;li&gt;लिहून दिल्याप्रमाणे औषध घ्या.&lt;/li&gt;\n&lt;li&gt;मधुमेहाचे स्वयं-व्यवस्थापन शिक्षण आणि समर्थन मिळवा.&lt;/li&gt;\n&lt;li&gt;आरोग्य सेवा भेटी घ्या आणि ठेवा.&lt;/li&gt;\n&lt;/ul&gt;</t>
  </si>
  <si>
    <t>&lt;h1&gt;మధుమేహం&lt;/h1&gt;\n&lt;p&gt;డయాబెటిస్ అనేది దీర్ఘకాలిక వ్యాధి, ఇది ప్యాంక్రియాస్ తగినంత ఇన్సులిన్&amp;zwnj;ను ఉత్పత్తి చేయనప్పుడు లేదా శరీరం ఉత్పత్తి చేసే ఇన్సులిన్&amp;zwnj;ను సమర్థవంతంగా ఉపయోగించలేనప్పుడు సంభవిస్తుంది. ఇన్సులిన్ రక్తంలో గ్లూకోజ్&amp;zwnj;ను నియంత్రించే హార్మోన్. హైపర్గ్లైకేమియా, పెరిగిన బ్లడ్ గ్లూకోజ్ లేదా పెరిగిన బ్లడ్ షుగర్ అని కూడా పిలుస్తారు, ఇది అనియంత్రిత మధుమేహం యొక్క సాధారణ ప్రభావం మరియు కాలక్రమేణా అనేక శరీర వ్యవస్థలకు, ముఖ్యంగా నరాలు మరియు రక్త నాళాలకు తీవ్రమైన నష్టం కలిగిస్తుంది.&lt;/p&gt;\n&lt;p&gt;కాలక్రమేణా, అది గుండె జబ్బులు, దృష్టి నష్టం మరియు మూత్రపిండాల వ్యాధి వంటి తీవ్రమైన ఆరోగ్య సమస్యలను కలిగిస్తుంది.&lt;/p&gt;\n&lt;p&gt;డయాబెటిస్&amp;zwnj;కు ఇంకా నివారణ లేదు, కానీ బరువు తగ్గడం, ఆరోగ్యకరమైన ఆహారం తినడం మరియు చురుకుగా ఉండటం నిజంగా సహాయపడుతుంది. సహాయం చేయడానికి మీరు చేయగల ఇతర విషయాలు:&lt;/p&gt;\n&lt;ul&gt;\n&lt;li&gt;సూచించిన విధంగా ఔషధం తీసుకోండి.&lt;/li&gt;\n&lt;li&gt;మధుమేహం స్వీయ-నిర్వహణ విద్య మరియు మద్దతు పొందండి.&lt;/li&gt;\n&lt;li&gt;ఆరోగ్య సంరక్షణ నియామకాలు చేయండి మరియు ఉంచండి.&lt;/li&gt;\n&lt;/ul&gt;</t>
  </si>
  <si>
    <t>&lt;h1&gt;Diyabet&lt;/h1&gt;\n&lt;p&gt;Diyabet, pankreasın yeterli ins&amp;uuml;lin &amp;uuml;retmemesi veya v&amp;uuml;cudun &amp;uuml;rettiği ins&amp;uuml;lini etkili bir şekilde kullanamaması durumunda ortaya &amp;ccedil;ıkan kronik bir hastalıktır. İns&amp;uuml;lin kan şekerini d&amp;uuml;zenleyen bir hormondur. Y&amp;uuml;ksek kan şekeri veya y&amp;uuml;ksek kan şekeri olarak da adlandırılan hiperglisemi, kontrols&amp;uuml;z diyabetin yaygın bir etkisidir ve zamanla v&amp;uuml;cudun bir&amp;ccedil;ok sisteminde, &amp;ouml;zellikle sinirler ve kan damarlarında ciddi hasara yol a&amp;ccedil;ar.&lt;/p&gt;\n&lt;p&gt;Zamanla bu durum kalp hastalığı, g&amp;ouml;rme kaybı ve b&amp;ouml;brek hastalığı gibi ciddi sağlık sorunlarına neden olabilir.&lt;/p&gt;\n&lt;p&gt;Hen&amp;uuml;z diyabetin tedavisi yok ancak kilo vermek, sağlıklı beslenmek ve aktif olmak ger&amp;ccedil;ekten yardımcı olabilir. Yardım etmek i&amp;ccedil;in yapabileceğiniz diğer şeyler:&lt;/p&gt;\n&lt;ul&gt;\n&lt;li&gt;İlacı re&amp;ccedil;ete edildiği gibi alın.&lt;/li&gt;\n&lt;li&gt;Diyabet &amp;ouml;z y&amp;ouml;netimi eğitimi ve desteği alın.&lt;/li&gt;\n&lt;li&gt;Sağlık bakımı randevularını alın ve bunlara uyun.&lt;/li&gt;</t>
  </si>
  <si>
    <t>&lt;h1&gt;நீரிழிவு நோய்&lt;/h1&gt;\n&lt;p&gt;நீரிழிவு என்பது ஒரு நாள்பட்ட நோயாகும், இது கணையம் போதுமான இன்சுலினை உற்பத்தி செய்யாதபோது அல்லது அது உற்பத்தி செய்யும் இன்சுலினை உடல் திறம்பட பயன்படுத்த முடியாதபோது ஏற்படும். இன்சுலின் என்பது இரத்த குளுக்கோஸை ஒழுங்குபடுத்தும் ஒரு ஹார்மோன் ஆகும். இரத்தச் சர்க்கரைக் குறைவு அல்லது இரத்தச் சர்க்கரை அதிகரிப்பு என்றும் அழைக்கப்படும் ஹைப்பர் கிளைசீமியா, கட்டுப்பாடற்ற நீரிழிவு நோயின் பொதுவான விளைவு மற்றும் காலப்போக்கில் உடலின் பல அமைப்புகளுக்கு, குறிப்பாக நரம்புகள் மற்றும் இரத்த நாளங்களுக்கு கடுமையான சேதத்தை ஏற்படுத்துகிறது.&lt;/p&gt;\n&lt;p&gt;காலப்போக்கில், இது இதய நோய், பார்வை இழப்பு மற்றும் சிறுநீரக நோய் போன்ற கடுமையான உடல்நலப் பிரச்சினைகளை ஏற்படுத்தும்.&lt;/p&gt;\n&lt;p&gt;நீரிழிவு நோய்க்கு இன்னும் ஒரு சிகிச்சை இல்லை, ஆனால் உடல் எடையை குறைத்தல், ஆரோக்கியமான உணவை உண்ணுதல் மற்றும் சுறுசுறுப்பாக இருப்பது உண்மையில் உதவும். உதவ நீங்கள் செய்யக்கூடிய பிற விஷயங்கள்:&lt;/p&gt;\n&lt;ul&gt;\n&lt;li&gt;பரிந்துரைக்கப்பட்டபடி மருந்து எடுத்துக் கொள்ளுங்கள்.&lt;/li&gt;\n&lt;li&gt;நீரிழிவு சுய மேலாண்மை கல்வி மற்றும் ஆதரவைப் பெறுங்கள்.&lt;/li&gt;\n&lt;li&gt;சுகாதாரப் பாதுகாப்பு சந்திப்புகளைச் செய்து வைத்திருங்கள்.&lt;/li&gt;\n&lt;/ul&gt;</t>
  </si>
  <si>
    <t>&lt;h1&gt;당뇨병&lt;/h1&gt;\n&lt;p&gt;당뇨병은 췌장이 충분한 인슐린을 생산하지 못하거나 신체가 생산된 인슐린을 효과적으로 사용할 수 없을 때 발생하는 만성 질환입니다. 인슐린은 혈당을 조절하는 호르몬이다. 혈당 상승 또는 혈당 상승이라고도 불리는 고혈당증은 통제되지 않은 당뇨병의 일반적인 영향이며 시간이 지남에 따라 신체의 많은 시스템, 특히 신경과 혈관에 심각한 손상을 초래합니다.&lt;/p&gt;\n&lt;p&gt;시간이 지남에 따라 심장병, 시력 상실, 신장 질환과 같은 심각한 건강 문제가 발생할 수 있습니다.&lt;/p&gt;\n&lt;p&gt;당뇨병에 대한 치료법은 아직 없지만, 체중 감량, 건강한 음식 섭취, 활동적인 생활이 큰 도움이 될 수 있습니다. 당신이 도울 수 있는 다른 일들:&lt;/p&gt;\n&lt;ul&gt;\n&lt;li&gt;처방대로 약을 복용하세요.&lt;/li&gt;\n&lt;li&gt;당뇨병 자가 관리 교육 및 지원을 받으세요.&lt;/li&gt;\n&lt;li&gt;건강관리 약속을 정하고 지키십시오.&lt;/li&gt;\n&lt;/ul&gt;</t>
  </si>
  <si>
    <t>&lt;h1&gt;Bệnh tiểu đường&lt;/h1&gt;\n&lt;p&gt;Bệnh tiểu đường l&amp;agrave; một bệnh m&amp;atilde;n t&amp;iacute;nh xảy ra khi tuyến tụy kh&amp;ocirc;ng sản xuất đủ insulin hoặc khi cơ thể kh&amp;ocirc;ng thể sử dụng hiệu quả lượng insulin m&amp;agrave; n&amp;oacute; sản xuất. Insulin l&amp;agrave; một loại hormone điều h&amp;ograve;a lượng đường trong m&amp;aacute;u. Tăng đường huyết, c&amp;ograve;n gọi l&amp;agrave; tăng đường huyết hoặc tăng đường huyết, l&amp;agrave; hậu quả phổ biến của bệnh tiểu đường kh&amp;ocirc;ng kiểm so&amp;aacute;t được v&amp;agrave; theo thời gian dẫn đến tổn thương nghi&amp;ecirc;m trọng cho nhiều hệ thống của cơ thể, đặc biệt l&amp;agrave; d&amp;acirc;y thần kinh v&amp;agrave; mạch m&amp;aacute;u.&lt;/p&gt;\n&lt;p&gt;Theo thời gian, điều đ&amp;oacute; c&amp;oacute; thể g&amp;acirc;y ra c&amp;aacute;c vấn đề sức khỏe nghi&amp;ecirc;m trọng, chẳng hạn như bệnh tim, giảm thị lực v&amp;agrave; bệnh thận.&lt;/p&gt;\n&lt;p&gt;Hiện chưa c&amp;oacute; c&amp;aacute;ch chữa khỏi bệnh tiểu đường, nhưng giảm c&amp;acirc;n, ăn thực phẩm l&amp;agrave;nh mạnh v&amp;agrave; vận động thực sự c&amp;oacute; thể hữu &amp;iacute;ch. Những điều kh&amp;aacute;c bạn c&amp;oacute; thể l&amp;agrave;m để kiểm so&amp;aacute;t bệnh:&lt;/p&gt;\n&lt;ul&gt;\n&lt;li&gt;Uống thuốc theo quy định.&lt;/li&gt;\n&lt;li&gt;Kh&amp;aacute;m định k&amp;igrave; để quản l&amp;yacute; bệnh tiểu đường.&lt;/li&gt;\n&lt;/ul&gt;</t>
  </si>
  <si>
    <t>&lt;h1&gt;Diabete&lt;/h1&gt;\n&lt;p&gt;Il diabete &amp;egrave; una malattia cronica che si verifica quando il pancreas non produce abbastanza insulina o quando l&amp;rsquo;organismo non riesce a utilizzare in modo efficace l&amp;rsquo;insulina che produce. L&amp;rsquo;insulina &amp;egrave; un ormone che regola il glucosio nel sangue. L\'iperglicemia, chiamata anche aumento della glicemia o aumento dello zucchero nel sangue, &amp;egrave; un effetto comune del diabete non controllato e nel tempo porta a gravi danni a molti sistemi del corpo, in particolare ai nervi e ai vasi sanguigni.&lt;/p&gt;\n&lt;p&gt;Nel tempo, ci&amp;ograve; pu&amp;ograve; causare seri problemi di salute, come malattie cardiache, perdita della vista e malattie renali.&lt;/p&gt;\n&lt;p&gt;Non esiste ancora una cura per il diabete, ma perdere peso, mangiare cibi sani ed essere attivi pu&amp;ograve; davvero aiutare. Altre cose che puoi fare per aiutare:&lt;/p&gt;\n&lt;ul&gt;\n&lt;li&gt;Prendi la medicina come prescritto.&lt;/li&gt;\n&lt;li&gt;Ottieni formazione e supporto sull&amp;rsquo;autogestione del diabete.&lt;/li&gt;\n&lt;li&gt;Fissare e mantenere gli appuntamenti sanitari.&lt;/li&gt;\n&lt;/ul&gt;</t>
  </si>
  <si>
    <t>&lt;h1&gt;โรคเบาหวาน&lt;/h1&gt;\n&lt;p&gt;โรคเบาหวานเป็นโรคเรื้อรังที่เกิดขึ้นเมื่อตับอ่อนผลิตอินซูลินไม่เพียงพอหรือเมื่อร่างกายไม่สามารถใช้อินซูลินที่ผลิตได้อย่างมีประสิทธิภาพ อินซูลินเป็นฮอร์โมนที่ควบคุมระดับน้ำตาลในเลือด ภาวะน้ำตาลในเลือดสูงหรือที่เรียกว่าระดับน้ำตาลในเลือดสูงขึ้นหรือน้ำตาลในเลือดสูงขึ้น เป็นผลทั่วไปของโรคเบาหวานที่ไม่สามารถควบคุมได้ และเมื่อเวลาผ่านไปจะนำไปสู่ความเสียหายร้ายแรงต่อระบบต่างๆ ของร่างกาย โดยเฉพาะเส้นประสาทและหลอดเลือด&lt;/p&gt;\n&lt;p&gt;เมื่อเวลาผ่านไปอาจทำให้เกิดปัญหาสุขภาพร้ายแรงได้ เช่น โรคหัวใจ สูญเสียการมองเห็น และโรคไต&lt;/p&gt;\n&lt;p&gt;โรคเบาหวานยังไม่มีวิธีรักษา แต่การลดน้ำหนัก การรับประทานอาหารเพื่อสุขภาพ และการออกกำลังกายสามารถช่วยได้จริงๆ สิ่งอื่น ๆ ที่คุณสามารถทำได้เพื่อช่วย:&lt;/p&gt;\n&lt;ul&gt;\n&lt;li&gt;รับประทานยาตามที่กำหนด&lt;/li&gt;\n&lt;li&gt;รับการศึกษาและการสนับสนุนการจัดการตนเองเกี่ยวกับโรคเบาหวาน&lt;/li&gt;\n&lt;li&gt;จัดทำและนัดหมายการดูแลสุขภาพ&lt;/li&gt;\n&lt;/ul&gt;</t>
  </si>
  <si>
    <t>&lt;h1&gt;How common is Diabetes?&lt;/h1&gt;\n&lt;p&gt;In 2014, 8.5% of adults aged 18 years and older had diabetes. In 2019, diabetes was the direct cause of 1.5 million deaths and 48% of all deaths due to diabetes occurred before the age of 70 years. Another 460 000 kidney disease deaths were caused by diabetes, and raised blood glucose causes around 20% of cardiovascular deaths &lt;em&gt;(1)&lt;/em&gt;.&lt;/p&gt;\n&lt;p&gt;Between 2000 and 2019, there was a 3% increase in age-standardized mortality rates from diabetes. In lower-middle-income countries, the mortality rate due to diabetes increased 13%.&lt;/p&gt;\n&lt;p&gt;By contrast, the probability of dying from any one of the four main noncommunicable diseases (cardiovascular diseases, cancer, chronic respiratory diseases or diabetes) between the ages of 30 and 70 decreased by 22% globally between 2000 and 2019.&amp;nbsp;&lt;/p&gt;</t>
  </si>
  <si>
    <t>&lt;h1&gt;मधुमेह कितना आम है?&lt;/h1&gt;\n&lt;p&gt;2014 में, 18 वर्ष और उससे अधिक उम्र के 8.5% वयस्कों को मधुमेह था। 2019 में, 1.5 मिलियन मौतों का प्रत्यक्ष कारण मधुमेह था और मधुमेह के कारण होने वाली सभी मौतों में से 48% मौतें 70 वर्ष की आयु से पहले हुईं। अन्य 460,000 किडनी रोग से होने वाली मौतें मधुमेह के कारण हुईं, और बढ़ा हुआ रक्त शर्करा लगभग 20% हृदय संबंधी मौतों का कारण बनता है।&lt;/p&gt;\n&lt;p&gt;2000 और 2019 के बीच, मधुमेह से आयु-मानकीकृत मृत्यु दर में 3% की वृद्धि हुई थी। निम्न-मध्यम आय वाले देशों में मधुमेह के कारण मृत्यु दर 13% बढ़ गई।&lt;/p&gt;\n&lt;p&gt;इसके विपरीत, 30 से 70 वर्ष की आयु के बीच चार मुख्य गैर-संचारी रोगों (हृदय रोग, कैंसर, पुरानी श्वसन रोग या मधुमेह) में से किसी एक से मरने की संभावना 2000 और 2019 के बीच वैश्विक स्तर पर 22% कम हो गई।&lt;/p&gt;</t>
  </si>
  <si>
    <t>&lt;h1&gt;&amp;iquest;Qu&amp;eacute; tan com&amp;uacute;n es la diabetes?&lt;/h1&gt;\n&lt;p&gt;En 2014, el 8,5% de los adultos de 18 a&amp;ntilde;os o m&amp;aacute;s ten&amp;iacute;an diabetes. En 2019, la diabetes fue la causa directa de 1,5 millones de muertes y el 48% de todas las muertes por diabetes ocurrieron antes de los 70 a&amp;ntilde;os. Otras 460.000 muertes por enfermedades renales fueron causadas por la diabetes, y el aumento de la glucosa en sangre causa alrededor del 20% de las muertes cardiovasculares (1).&lt;/p&gt;\n&lt;p&gt;Entre 2000 y 2019, hubo un aumento del 3% en las tasas de mortalidad por diabetes estandarizadas por edad. En los pa&amp;iacute;ses de ingresos medianos bajos, la tasa de mortalidad por diabetes aument&amp;oacute; un 13%.&lt;/p&gt;\n&lt;p&gt;Por el contrario, la probabilidad de morir por cualquiera de las cuatro principales enfermedades no transmisibles (enfermedades cardiovasculares, c&amp;aacute;ncer, enfermedades respiratorias cr&amp;oacute;nicas o diabetes) entre las edades de 30 y 70 a&amp;ntilde;os disminuy&amp;oacute; un 22% a nivel mundial entre 2000 y 2019.&lt;/p&gt;</t>
  </si>
  <si>
    <t>&lt;h1&gt;Le diab&amp;egrave;te est-il courant?&lt;/h1&gt;\n&lt;p&gt;En 2014, 8,5% des adultes &amp;acirc;g&amp;eacute;s de 18 ans et plus souffraient de diab&amp;egrave;te. En 2019, le diab&amp;egrave;te a &amp;eacute;t&amp;eacute; la cause directe de 1,5 million de d&amp;eacute;c&amp;egrave;s et 48 % de tous les d&amp;eacute;c&amp;egrave;s dus au diab&amp;egrave;te sont survenus avant l\'&amp;acirc;ge de 70 ans. 460 000 autres d&amp;eacute;c&amp;egrave;s dus &amp;agrave; des maladies r&amp;eacute;nales ont &amp;eacute;t&amp;eacute; caus&amp;eacute;s par le diab&amp;egrave;te, et l\'augmentation de la glyc&amp;eacute;mie est responsable d\'environ 20% des d&amp;eacute;c&amp;egrave;s d\'origine cardiovasculaire.&lt;/p&gt;\n&lt;p&gt;Entre 2000 et 2019, les taux de mortalit&amp;eacute; li&amp;eacute;s au diab&amp;egrave;te, standardis&amp;eacute;s selon l&amp;rsquo;&amp;acirc;ge, ont augment&amp;eacute; de 3%. Dans les pays &amp;agrave; revenu interm&amp;eacute;diaire inf&amp;eacute;rieur, le taux de mortalit&amp;eacute; d&amp;ucirc; au diab&amp;egrave;te a augment&amp;eacute; de 13%.&lt;/p&gt;\n&lt;p&gt;En revanche, la probabilit&amp;eacute; de mourir de l&amp;rsquo;une des quatre principales maladies non transmissibles (maladies cardiovasculaires, cancer, maladies respiratoires chroniques ou diab&amp;egrave;te) entre 30 et 70 ans a diminu&amp;eacute; de 22 % &amp;agrave; l&amp;rsquo;&amp;eacute;chelle mondiale entre 2000 et 2019.&lt;/p&gt;</t>
  </si>
  <si>
    <t>&lt;h1&gt;Насколько распространен диабет?&lt;/h1&gt;\n&lt;p&gt;В 2014 году диабетом страдали 8,5% взрослых в возрасте 18 лет и старше. В 2019 году диабет стал непосредственной причиной 1,5 миллиона смертей, при этом 48% всех смертей из-за диабета произошли в возрасте до 70 лет. Еще 460 000 смертей от болезней почек были вызваны диабетом, а повышенный уровень глюкозы в крови является причиной около 20% смертей от сердечно-сосудистых заболеваний.&lt;/p&gt;\n&lt;p&gt;В период с 2000 по 2019 год стандартизованный по возрасту уровень смертности от диабета увеличился на 3%. В странах с уровнем дохода ниже среднего уровень смертности от диабета увеличился на 13%.&lt;/p&gt;\n&lt;p&gt;Напротив, вероятность умереть от любого из четырех основных неинфекционных заболеваний (сердечно-сосудистых заболеваний, рака, хронических респираторных заболеваний или диабета) в возрасте от 30 до 70 лет снизилась во всем мире на 22% в период с 2000 по 2019 год.&lt;/p&gt;</t>
  </si>
  <si>
    <t>&lt;h1&gt;Qu&amp;atilde;o comum &amp;eacute; o diabetes?&lt;/h1&gt;\n&lt;p&gt;Em 2014, 8,5% dos adultos com 18 anos ou mais tinham diabetes. Em 2019, a diabetes foi a causa direta de 1,5 milh&amp;otilde;es de mortes e 48% de todas as mortes devido &amp;agrave; diabetes ocorreram antes dos 70 anos. Outras 460 mil mortes por doen&amp;ccedil;as renais foram causadas por diabetes, e o aumento da glicemia causa cerca de 20% das mortes cardiovasculares.&lt;/p&gt;\n&lt;p&gt;Entre 2000 e 2019, houve um aumento de 3% nas taxas de mortalidade por diabetes padronizadas por idade. Nos pa&amp;iacute;ses de rendimento m&amp;eacute;dio-baixo, a taxa de mortalidade devido &amp;agrave; diabetes aumentou 13%.&lt;/p&gt;\n&lt;p&gt;Em contrapartida, a probabilidade de morrer de qualquer uma das quatro principais doen&amp;ccedil;as n&amp;atilde;o transmiss&amp;iacute;veis (doen&amp;ccedil;as cardiovasculares, cancro, doen&amp;ccedil;as respirat&amp;oacute;rias cr&amp;oacute;nicas ou diabetes) entre os 30 e os 70 anos diminuiu 22% a n&amp;iacute;vel mundial entre 2000 e 2019.&lt;/p&gt;</t>
  </si>
  <si>
    <t>&lt;h1&gt;ডায়াবেটিস কতটা সাধারণ?&lt;/h1&gt;\n&lt;p&gt;2014 সালে, 18 বছর বা তার বেশি বয়সী 8.5% প্রাপ্তবয়স্কদের ডায়াবেটিস ছিল। 2019 সালে, ডায়াবেটিস ছিল 1.5 মিলিয়ন মৃত্যুর সরাসরি কারণ এবং ডায়াবেটিসজনিত সমস্ত মৃত্যুর 48% 70 বছর বয়সের আগে ঘটেছিল। আরও 460,000 কিডনি রোগের মৃত্যু ডায়াবেটিসের কারণে হয়েছে, এবং রক্তে গ্লুকোজ বৃদ্ধির কারণে প্রায় 20% কার্ডিওভাসকুলার মৃত্যুর কারণ (1)।&lt;/p&gt;\n&lt;p&gt;2000 থেকে 2019 সালের মধ্যে, ডায়াবেটিস থেকে বয়স-প্রমিত মৃত্যুর হার 3% বৃদ্ধি পেয়েছে। নিম্ন-মধ্যম আয়ের দেশগুলিতে, ডায়াবেটিসের কারণে মৃত্যুর হার 13% বৃদ্ধি পেয়েছে।&lt;/p&gt;\n&lt;p&gt;বিপরীতে, 2000 থেকে 2019 সালের মধ্যে বিশ্বব্যাপী 30 থেকে 70 বছর বয়সের মধ্যে চারটি প্রধান অসংক্রামক রোগের (হৃদরোগ, ক্যান্সার, দীর্ঘস্থায়ী শ্বাসযন্ত্রের রোগ বা ডায়াবেটিস) থেকে মৃত্যুর সম্ভাবনা 22% কমেছে।&lt;/p&gt;</t>
  </si>
  <si>
    <t>&lt;h1&gt;Wie h&amp;auml;ufig ist Diabetes?&lt;/h1&gt;\n&lt;p&gt;Im Jahr 2014 litten 8,5 % der Erwachsenen ab 18 Jahren an Diabetes. Im Jahr 2019 war Diabetes die direkte Ursache f&amp;uuml;r 1,5 Millionen Todesf&amp;auml;lle und 48 % aller diabetesbedingten Todesf&amp;auml;lle ereigneten sich vor dem Alter von 70 Jahren. Weitere 460.000 Todesf&amp;auml;lle durch Nierenerkrankungen wurden durch Diabetes verursacht, und erh&amp;ouml;hter Blutzucker ist f&amp;uuml;r rund 20 % der kardiovaskul&amp;auml;ren Todesf&amp;auml;lle verantwortlich (1).&lt;/p&gt;\n&lt;p&gt;Zwischen 2000 und 2019 gab es einen Anstieg der altersstandardisierten Sterblichkeitsraten durch Diabetes um 3 %. In L&amp;auml;ndern mit niedrigem mittlerem Einkommen stieg die Sterblichkeitsrate aufgrund von Diabetes um 13 %.&lt;/p&gt;\n&lt;p&gt;Im Gegensatz dazu sank die Wahrscheinlichkeit, im Alter zwischen 30 und 70 Jahren an einer der vier wichtigsten nicht&amp;uuml;bertragbaren Krankheiten (Herz-Kreislauf-Erkrankungen, Krebs, chronische Atemwegserkrankungen oder Diabetes) zu sterben, zwischen 2000 und 2019 weltweit um 22 %.&lt;/p&gt;</t>
  </si>
  <si>
    <t>&lt;h1&gt;糖尿病はどのくらい一般的ですか?&lt;/h1&gt;\n&lt;p&gt;2014 年には、18 歳以上の成人の 8.5% が糖尿病を患っていました。 2019年、糖尿病は150万人の死亡の直接原因であり、糖尿病による全死亡の48%は70歳未満で発生しました。 さらに46万人の腎臓病による死亡は糖尿病が原因であり、心血管死の約20％は血糖値の上昇が原因となっている。&lt;/p&gt;\n&lt;p&gt;2000 年から 2019 年の間に、糖尿病による年齢標準化死亡率は 3% 増加しました。 低中所得国では、糖尿病による死亡率が 13% 増加しました。&lt;/p&gt;\n&lt;p&gt;対照的に、30歳から70歳の間で4つの主要な非感染性疾患（心血管疾患、がん、慢性呼吸器疾患、または糖尿病）のいずれかで死亡する確率は、2000年から2019年の間に世界全体で22％減少しました。&lt;/p&gt;</t>
  </si>
  <si>
    <t>&lt;h1&gt;मधुमेह किती सामान्य आहे?&lt;/h1&gt;\n&lt;p&gt;2014 मध्ये, 18 वर्षे आणि त्याहून अधिक वयाच्या 8.5% प्रौढांना मधुमेह होता. 2019 मध्ये, 1.5 दशलक्ष मृत्यूचे थेट कारण मधुमेह हे होते आणि मधुमेहामुळे होणाऱ्या सर्व मृत्यूंपैकी 48% 70 वर्षे वयाच्या आधी झाले. आणखी 460,000 किडनी रोग मृत्यू मधुमेहामुळे झाले आणि रक्तातील ग्लुकोज वाढल्यामुळे सुमारे 20% हृदय व रक्तवाहिन्यासंबंधी मृत्यू होतात.&lt;/p&gt;\n&lt;p&gt;2000 ते 2019 दरम्यान, मधुमेहामुळे वयोमानानुसार मृत्युदरात 3% वाढ झाली आहे. कमी-मध्यम-उत्पन्न असलेल्या देशांमध्ये, मधुमेहामुळे मृत्यूचे प्रमाण 13% वाढले आहे.&lt;/p&gt;\n&lt;p&gt;याउलट, 30 ते 70 वयोगटातील चार मुख्य गैर-संसर्गजन्य रोगांपैकी कोणत्याही एका आजाराने (हृदय व रक्तवाहिन्यासंबंधी रोग, कर्करोग, तीव्र श्वसन रोग किंवा मधुमेह) मृत्यूची शक्यता 2000 ते 2019 दरम्यान जागतिक स्तरावर 22% कमी झाली आहे.&lt;/p&gt;</t>
  </si>
  <si>
    <t>&lt;h1&gt;మధుమేహం ఎంత సాధారణం?&lt;/h1&gt;\n&lt;p&gt;2014లో, 18 సంవత్సరాలు మరియు అంతకంటే ఎక్కువ వయస్సు ఉన్న పెద్దలలో 8.5% మందికి మధుమేహం ఉంది. 2019లో, మధుమేహం 1.5 మిలియన్ల మరణాలకు ప్రత్యక్ష కారణం మరియు మధుమేహం కారణంగా 48% మరణాలు 70 సంవత్సరాల కంటే ముందే సంభవించాయి. మరో 460 000 కిడ్నీ వ్యాధి మరణాలు మధుమేహం వల్ల సంభవించాయి మరియు రక్తంలో గ్లూకోజ్ పెరుగుదల 20% హృదయనాళ మరణాలకు కారణమవుతుంది.&lt;/p&gt;\n&lt;p&gt;2000 మరియు 2019 మధ్య, మధుమేహం నుండి వయస్సు-ప్రామాణిక మరణాల రేటులో 3% పెరుగుదల ఉంది. దిగువ మధ్య-ఆదాయ దేశాలలో, మధుమేహం కారణంగా మరణాల రేటు 13% పెరిగింది.&lt;/p&gt;\n&lt;p&gt;దీనికి విరుద్ధంగా, 2000 మరియు 2019 మధ్య ప్రపంచవ్యాప్తంగా 30 మరియు 70 సంవత్సరాల మధ్య నాలుగు ప్రధాన నాన్&amp;zwnj;కమ్యూనికేబుల్ వ్యాధులలో (హృదయసంబంధ వ్యాధులు, క్యాన్సర్, దీర్ఘకాలిక శ్వాసకోశ వ్యాధులు లేదా మధుమేహం) ఏదైనా ఒకదానితో మరణించే సంభావ్యత 22% తగ్గింది.&lt;/p&gt;</t>
  </si>
  <si>
    <t>&lt;h1&gt;Diyabet ne kadar yaygındır?&lt;/h1&gt;\n&lt;p&gt;2014 yılında 18 yaş ve &amp;uuml;zeri yetişkinlerin %8,5\'inde diyabet vardı. 2019 yılında diyabet 1,5 milyon &amp;ouml;l&amp;uuml;m&amp;uuml;n doğrudan nedeni oldu ve diyabete bağlı &amp;ouml;l&amp;uuml;mlerin %48\'i 70 yaşından &amp;ouml;nce meydana geldi. B&amp;ouml;brek hastalığından kaynaklanan diğer 460.000 &amp;ouml;l&amp;uuml;m ise diyabetten kaynaklanıyor ve y&amp;uuml;ksek kan şekeri, kardiyovask&amp;uuml;ler &amp;ouml;l&amp;uuml;mlerin yaklaşık %20\'sine neden oluyor.&lt;/p&gt;\n&lt;p&gt;2000 ile 2019 yılları arasında diyabetten kaynaklanan yaşa standardize edilmiş &amp;ouml;l&amp;uuml;m oranlarında %3\'l&amp;uuml;k bir artış oldu. D&amp;uuml;ş&amp;uuml;k-orta gelirli &amp;uuml;lkelerde diyabete bağlı &amp;ouml;l&amp;uuml;m oranı %13 arttı.&lt;/p&gt;\n&lt;p&gt;Buna karşılık, 30 ila 70 yaşları arasında d&amp;ouml;rt temel bulaşıcı olmayan hastalıktan (kardiyovask&amp;uuml;ler hastalıklar, kanser, kronik solunum yolu hastalıkları veya diyabet) herhangi birinden &amp;ouml;lme olasılığı, 2000 ile 2019 yılları arasında k&amp;uuml;resel olarak %22 azaldı.&lt;/p&gt;</t>
  </si>
  <si>
    <t>&lt;h1&gt;நீரிழிவு நோய் எவ்வளவு பொதுவானது?&lt;/h1&gt;\n&lt;p&gt;2014 இல், 18 வயது மற்றும் அதற்கு மேற்பட்ட வயது வந்தவர்களில் 8.5% பேருக்கு நீரிழிவு நோய் இருந்தது. 2019 ஆம் ஆண்டில், நீரிழிவு நோய் 1.5 மில்லியன் இறப்புகளுக்கு நேரடி காரணமாகும், மேலும் நீரிழிவு நோயால் ஏற்படும் இறப்புகளில் 48% 70 வயதுக்கு முன்பே நிகழ்ந்தன. மேலும் 460 000 சிறுநீரக நோய் இறப்புகள் நீரிழிவு நோயால் ஏற்பட்டன, மேலும் இரத்த குளுக்கோஸின் அதிகரிப்பு 20% இருதய இறப்புகளுக்கு காரணமாகிறது.&lt;/p&gt;\n&lt;p&gt;2000 மற்றும் 2019 க்கு இடையில், நீரிழிவு நோயினால் வயதுக்கு ஏற்ப இறப்பு விகிதம் 3% அதிகரித்துள்ளது. குறைந்த நடுத்தர வருமானம் கொண்ட நாடுகளில், நீரிழிவு நோயால் ஏற்படும் இறப்பு விகிதம் 13% அதிகரித்துள்ளது.&lt;/p&gt;\n&lt;p&gt;இதற்கு மாறாக, 2000 மற்றும் 2019 க்கு இடையில் 30 மற்றும் 70 வயதுக்கு இடைப்பட்ட நான்கு முக்கிய தொற்றாத நோய்களில் (இருதய நோய்கள், புற்றுநோய், நாட்பட்ட சுவாச நோய்கள் அல்லது நீரிழிவு நோய்) ஏதேனும் ஒன்றால் இறப்பதற்கான நிகழ்தகவு உலகளவில் 22% குறைந்துள்ளது.&lt;/p&gt;</t>
  </si>
  <si>
    <t>&lt;h1&gt;당뇨병은 얼마나 흔한가요?&lt;/h1&gt;\n&lt;p&gt;2014년에는 18세 이상 성인의 8.5%가 당뇨병을 앓고 있었습니다. 2019년 당뇨병은 150만 명의 사망의 직접적인 원인이었으며, 당뇨병으로 인한 전체 사망의 48%가 70세 이전에 발생했습니다. 또 다른 460,000명의 신장 질환 사망은 당뇨병으로 인해 발생했으며, 혈당 상승은 심혈관 사망의 약 20%를 유발합니다.&lt;/p&gt;\n&lt;p&gt;2000년부터 2019년까지 당뇨병으로 인한 연령 표준화 사망률이 3% 증가했습니다. 중저소득 국가에서는 당뇨병으로 인한 사망률이 13% 증가했습니다.&lt;/p&gt;\n&lt;p&gt;대조적으로, 30세에서 70세 사이의 4가지 주요 비전염성 질병(심혈관 질환, 암, 만성 호흡기 질환 또는 당뇨병) 중 하나로 사망할 확률은 2000년에서 2019년 사이 전 세계적으로 22% 감소했습니다.&lt;/p&gt;</t>
  </si>
  <si>
    <t>&lt;h1&gt;Bệnh tiểu đường phổ biến như thế n&amp;agrave;o?&lt;/h1&gt;\n&lt;p&gt;Năm 2014, c&amp;oacute; 8,5% người trưởng th&amp;agrave;nh từ 18 tuổi trở l&amp;ecirc;n mắc bệnh tiểu đường. Năm 2019, bệnh tiểu đường l&amp;agrave; nguy&amp;ecirc;n nh&amp;acirc;n trực tiếp g&amp;acirc;y ra 1,5 triệu ca tử vong v&amp;agrave; 48% tổng số ca tử vong do bệnh tiểu đường xảy ra trước 70 tuổi. 460.000 ca tử vong do bệnh thận kh&amp;aacute;c l&amp;agrave; do bệnh tiểu đường v&amp;agrave; lượng đường huyết tăng cao g&amp;acirc;y ra khoảng 20% số ca tử vong do tim mạch.&lt;/p&gt;\n&lt;p&gt;Từ năm 2000 đến năm 2019, tỷ lệ tử vong chuẩn h&amp;oacute;a theo độ tuổi do bệnh tiểu đường đ&amp;atilde; tăng 3%. Ở c&amp;aacute;c nước c&amp;oacute; thu nhập trung b&amp;igrave;nh thấp, tỷ lệ tử vong do bệnh tiểu đường tăng 13%.&lt;/p&gt;\n&lt;p&gt;Ngược lại, x&amp;aacute;c suất tử vong v&amp;igrave; bất kỳ một trong bốn bệnh kh&amp;ocirc;ng l&amp;acirc;y nhiễm ch&amp;iacute;nh (bệnh tim mạch, ung thư, bệnh h&amp;ocirc; hấp m&amp;atilde;n t&amp;iacute;nh hoặc tiểu đường) trong độ tuổi từ 30 đến 70 đ&amp;atilde; giảm 22% tr&amp;ecirc;n to&amp;agrave;n cầu từ năm 2000 đến năm 2019.&lt;/p&gt;</t>
  </si>
  <si>
    <t>&lt;h1&gt;Quanto &amp;egrave; diffuso il diabete?&lt;/h1&gt;\n&lt;p&gt;Nel 2014, l&amp;rsquo;8,5% degli adulti di et&amp;agrave; pari o superiore a 18 anni aveva il diabete. Nel 2019, il diabete &amp;egrave; stato la causa diretta di 1,5 milioni di decessi e il 48% di tutti i decessi dovuti al diabete si &amp;egrave; verificato prima dei 70 anni. Altri 460.000 decessi per malattie renali sono stati causati dal diabete e l&amp;rsquo;aumento della glicemia &amp;egrave; responsabile di circa il 20% dei decessi cardiovascolari.&lt;/p&gt;\n&lt;p&gt;Tra il 2000 e il 2019, si &amp;egrave; registrato un aumento del 3% dei tassi di mortalit&amp;agrave; standardizzati per et&amp;agrave; dovuti al diabete. Nei paesi a reddito medio-basso, il tasso di mortalit&amp;agrave; dovuto al diabete &amp;egrave; aumentato del 13%.&lt;/p&gt;\n&lt;p&gt;Al contrario, la probabilit&amp;agrave; di morire per una qualsiasi delle quattro principali malattie non trasmissibili (malattie cardiovascolari, cancro, malattie respiratorie croniche o diabete) tra i 30 e i 70 anni &amp;egrave; diminuita del 22% a livello globale tra il 2000 e il 2019.&lt;/p&gt;</t>
  </si>
  <si>
    <t>&lt;h1&gt;เบาหวานพบได้บ่อยแค่ไหน?&lt;/h1&gt;\n&lt;p&gt;ในปี 2014 8.5% ของผู้ใหญ่อายุ 18 ปีขึ้นไปเป็นโรคเบาหวาน ในปี 2562 โรคเบาหวานเป็นสาเหตุโดยตรงของการเสียชีวิต 1.5 ล้านคน และ 48% ของการเสียชีวิตด้วยโรคเบาหวานทั้งหมดเกิดขึ้นก่อนอายุ 70 ปี การเสียชีวิตด้วยโรคไตอีก 460,000 รายเกิดจากโรคเบาหวาน และระดับน้ำตาลในเลือดที่เพิ่มขึ้นเป็นสาเหตุของการเสียชีวิตจากโรคหลอดเลือดหัวใจประมาณ 20%&lt;/p&gt;\n&lt;p&gt;ระหว่างปี 2000 ถึง 2019 อัตราการเสียชีวิตจากโรคเบาหวานตามอายุเพิ่มขึ้น 3% ในประเทศที่มีรายได้ปานกลางล่าง อัตราการเสียชีวิตเนื่องจากโรคเบาหวานเพิ่มขึ้น 13%&lt;/p&gt;\n&lt;p&gt;ในทางตรงกันข้าม ความน่าจะเป็นที่จะเสียชีวิตจากโรคไม่ติดต่อหลักๆ หนึ่งในสี่โรค (โรคหัวใจและหลอดเลือด มะเร็ง โรคทางเดินหายใจเรื้อรัง หรือเบาหวาน) ในช่วงอายุ 30 ถึง 70 ปี ลดลง 22% ทั่วโลกระหว่างปี 2000 ถึง 2019&lt;/p&gt;</t>
  </si>
  <si>
    <t>&lt;h1&gt;Diabetes Symptoms&lt;/h1&gt;\n&lt;p&gt;Symptoms of diabetes may occur suddenly. In type 2 diabetes, the symptoms can be mild and may take many years to be noticed.&lt;/p&gt;\n&lt;p&gt;Symptoms of diabetes include:&lt;/p&gt;\n&lt;ul&gt;\n&lt;li&gt;feeling very thirsty&lt;/li&gt;\n&lt;li&gt;needing to urinate more often than usual&lt;/li&gt;\n&lt;li&gt;blurred vision&lt;/li&gt;\n&lt;li&gt;feeling tired&lt;/li&gt;\n&lt;li&gt;losing weight unintentionally&lt;/li&gt;\n&lt;/ul&gt;\n&lt;p&gt;Over time, diabetes can damage blood vessels in the heart, eyes, kidneys and nerves.&lt;/p&gt;\n&lt;p&gt;People with diabetes have a higher risk of health problems including heart attack, stroke and kidney failure.&lt;/p&gt;\n&lt;p&gt;Diabetes can cause permanent vision loss by damaging blood vessels in the eyes.&lt;/p&gt;\n&lt;p&gt;Many people with diabetes develop problems with their feet from nerve damage and poor blood flow. This can cause foot ulcers and may lead to amputation.&lt;/p&gt;</t>
  </si>
  <si>
    <t>&lt;h1&gt;मधुमेह के लक्षण&lt;/h1&gt;\n&lt;p&gt;मधुमेह के लक्षण अचानक प्रकट हो सकते हैं। टाइप 2 मधुमेह में, लक्षण हल्के हो सकते हैं और ध्यान में आने में कई साल लग सकते हैं।&lt;/p&gt;\n&lt;p&gt;मधुमेह के लक्षणों में शामिल हैं:&lt;/p&gt;\n&lt;ul&gt;\n&lt;li&gt;बहुत प्यास लग रही है&lt;/li&gt;\n&lt;li&gt;सामान्य से अधिक बार पेशाब करने की आवश्यकता होना&lt;/li&gt;\n&lt;li&gt;धुंधली दृष्टि&lt;/li&gt;\n&lt;li&gt;थकान महसूस कर रहा हूँ&lt;/li&gt;\n&lt;li&gt;अनजाने में वजन कम होना&lt;/li&gt;\n&lt;/ul&gt;\n&lt;p&gt;समय के साथ, मधुमेह हृदय, आंखों, गुर्दे और तंत्रिकाओं में रक्त वाहिकाओं को नुकसान पहुंचा सकता है।&lt;/p&gt;\n&lt;p&gt;मधुमेह से पीड़ित लोगों में दिल का दौरा, स्ट्रोक और गुर्दे की विफलता सहित स्वास्थ्य समस्याओं का खतरा अधिक होता है।&lt;/p&gt;\n&lt;p&gt;मधुमेह कारण हो सकता है आँखों में रक्त वाहिकाओं को नुकसान पहुँचाने से स्थायी दृष्टि हानि होती है।&lt;/p&gt;\n&lt;p&gt;मधुमेह से पीड़ित कई लोगों के पैरों में तंत्रिका क्षति और ख़राब रक्त प्रवाह के कारण समस्याएँ विकसित हो जाती हैं। इससे पैर में अल्सर हो सकता है और पैर काटना पड़ सकता है।&lt;/p&gt;</t>
  </si>
  <si>
    <t>&lt;h1&gt;S&amp;iacute;ntomas de diabetes&lt;/h1&gt;\n&lt;p&gt;Los s&amp;iacute;ntomas de la diabetes pueden aparecer repentinamente. En la diabetes tipo 2, los s&amp;iacute;ntomas pueden ser leves y pueden tardar muchos a&amp;ntilde;os en notarse.&lt;/p&gt;\n&lt;p&gt;Los s&amp;iacute;ntomas de la diabetes incluyen:&lt;/p&gt;\n&lt;ul&gt;\n&lt;li&gt;sintiendo mucha sed&lt;/li&gt;\n&lt;li&gt;necesidad de orinar con m&amp;aacute;s frecuencia de lo habitual&lt;/li&gt;\n&lt;li&gt;visi&amp;oacute;n borrosa&lt;/li&gt;\n&lt;li&gt;sensaci&amp;oacute;n de cansancio&lt;/li&gt;\n&lt;li&gt;perder peso sin querer&lt;/li&gt;\n&lt;/ul&gt;\n&lt;p&gt;Con el tiempo, la diabetes puede da&amp;ntilde;ar los vasos sangu&amp;iacute;neos del coraz&amp;oacute;n, los ojos, los ri&amp;ntilde;ones y los nervios.&lt;/p&gt;\n&lt;p&gt;Las personas con diabetes tienen un mayor riesgo de sufrir problemas de salud, incluidos ataques card&amp;iacute;acos, accidentes cerebrovasculares e insuficiencia renal.&lt;/p&gt;\n&lt;p&gt;La diabetes puede causar Se p&amp;eacute;rdida permanente de la visi&amp;oacute;n al da&amp;ntilde;ar los vasos sangu&amp;iacute;neos de los ojos.&lt;/p&gt;\n&lt;p&gt;Muchas personas con diabetes desarrollan problemas en los pies debido al da&amp;ntilde;o a los nervios y al flujo sangu&amp;iacute;neo deficiente. Esto puede provocar &amp;uacute;lceras en los pies y provocar una amputaci&amp;oacute;n.&lt;/p&gt;</t>
  </si>
  <si>
    <t>&lt;h1&gt;Sympt&amp;ocirc;mes du diab&amp;egrave;te&lt;/h1&gt;\n&lt;p&gt;Les sympt&amp;ocirc;mes du diab&amp;egrave;te peuvent appara&amp;icirc;tre soudainement. Dans le diab&amp;egrave;te de type 2, les sympt&amp;ocirc;mes peuvent &amp;ecirc;tre l&amp;eacute;gers et mettre plusieurs ann&amp;eacute;es &amp;agrave; se manifester.&lt;/p&gt;\n&lt;p&gt;Les sympt&amp;ocirc;mes du diab&amp;egrave;te comprennent :&lt;/p&gt;\n&lt;ul&gt;\n&lt;li&gt;avoir tr&amp;egrave;s soif&lt;/li&gt;\n&lt;li&gt;avoir besoin d\'uriner plus souvent que d\'habitude&lt;/li&gt;\n&lt;li&gt;Vision floue&lt;/li&gt;\n&lt;li&gt;se sentir fatigu&amp;eacute;&lt;/li&gt;\n&lt;li&gt;perdre du poids involontairement&lt;/li&gt;\n&lt;/ul&gt;\n&lt;p&gt;Au fil du temps, le diab&amp;egrave;te peut endommager les vaisseaux sanguins du c&amp;oelig;ur, des yeux, des reins et des nerfs.&lt;/p&gt;\n&lt;p&gt;Les personnes atteintes de diab&amp;egrave;te courent un risque plus &amp;eacute;lev&amp;eacute; de probl&amp;egrave;mes de sant&amp;eacute;, notamment de crise cardiaque, d&amp;rsquo;accident vasculaire c&amp;eacute;r&amp;eacute;bral et d&amp;rsquo;insuffisance r&amp;eacute;nale.&lt;/p&gt;\n&lt;p&gt;Le diab&amp;egrave;te peut causer se produire une perte de vision permanente en endommageant les vaisseaux sanguins des yeux.&lt;/p&gt;\n&lt;p&gt;De nombreuses personnes atteintes de diab&amp;egrave;te d&amp;eacute;veloppent des probl&amp;egrave;mes aux pieds dus &amp;agrave; des l&amp;eacute;sions nerveuses et &amp;agrave; une mauvaise circulation sanguine. Cela peut provoquer des ulc&amp;egrave;res du pied et conduire &amp;agrave; une amputation.&lt;/p&gt;</t>
  </si>
  <si>
    <t>&lt;h1&gt;Симптомы диабета&lt;/h1&gt;\n&lt;p&gt;Симптомы диабета могут возникнуть внезапно. При диабете 2 типа симптомы могут быть легкими, и на их появление может уйти много лет.&lt;/p&gt;\n&lt;p&gt;К симптомам диабета относятся:&lt;/p&gt;\n&lt;ul&gt;\n&lt;li&gt;чувство сильной жажды&lt;/li&gt;\n&lt;li&gt;необходимость мочиться чаще, чем обычно&lt;/li&gt;\n&lt;li&gt;затуманенное зрение&lt;/li&gt;\n&lt;li&gt;чувство усталости&lt;/li&gt;\n&lt;li&gt;непреднамеренно худею&lt;/li&gt;\n&lt;/ul&gt;\n&lt;p&gt;Со временем диабет может повредить кровеносные сосуды сердца, глаз, почек и нервов.&lt;/p&gt;\n&lt;p&gt;Люди с диабетом имеют более высокий риск возникновения проблем со здоровьем, включая сердечный приступ, инсульт и почечную недостаточность.&lt;/p&gt;\n&lt;p&gt;Диабет может привести к Вы можете столкнуться с необратимой потерей зрения из-за повреждения кровеносных сосудов в глазах.&lt;/p&gt;\n&lt;p&gt;У многих людей с диабетом возникают проблемы со стопами из-за повреждения нервов и плохого кровотока. Это может вызвать язвы на стопах и привести к ампутации.&lt;/p&gt;</t>
  </si>
  <si>
    <t>&lt;h1&gt;Sintomas de diabetes&lt;/h1&gt;\n&lt;p&gt;Os sintomas do diabetes podem ocorrer repentinamente. No diabetes tipo 2, os sintomas podem ser leves e levar muitos anos para serem notados.&lt;/p&gt;\n&lt;p&gt;Os sintomas do diabetes incluem:&lt;/p&gt;\n&lt;ul&gt;\n&lt;li&gt;sentindo muita sede&lt;/li&gt;\n&lt;li&gt;necessidade de urinar com mais frequ&amp;ecirc;ncia do que o normal&lt;/li&gt;\n&lt;li&gt;vis&amp;atilde;o emba&amp;ccedil;ada&lt;/li&gt;\n&lt;li&gt;sentindo-se cansado&lt;/li&gt;\n&lt;li&gt;perder peso sem querer&lt;/li&gt;\n&lt;/ul&gt;\n&lt;p&gt;Com o tempo, o diabetes pode danificar os vasos sangu&amp;iacute;neos do cora&amp;ccedil;&amp;atilde;o, olhos, rins e nervos.&lt;/p&gt;\n&lt;p&gt;Pessoas com diabetes correm maior risco de problemas de sa&amp;uacute;de, incluindo ataque card&amp;iacute;aco, acidente vascular cerebral e insufici&amp;ecirc;ncia renal.&lt;/p&gt;\n&lt;p&gt;Diabetes pode causar perda permanente da vis&amp;atilde;o ao danificar os vasos sangu&amp;iacute;neos dos olhos.&lt;/p&gt;\n&lt;p&gt;Muitas pessoas com diabetes desenvolvem problemas nos p&amp;eacute;s devido a danos nos nervos e fluxo sangu&amp;iacute;neo deficiente. Isso pode causar &amp;uacute;lceras nos p&amp;eacute;s e levar &amp;agrave; amputa&amp;ccedil;&amp;atilde;o.&lt;/p&gt;</t>
  </si>
  <si>
    <t>&lt;h1&gt;ডায়াবেটিসের লক্ষণ&lt;/h1&gt;\n&lt;p&gt;হঠাৎ করে ডায়াবেটিসের লক্ষণ দেখা দিতে পারে। টাইপ 2 ডায়াবেটিসে, লক্ষণগুলি হালকা হতে পারে এবং লক্ষ্য করতে অনেক বছর সময় লাগতে পারে।&lt;/p&gt;\n&lt;p&gt;ডায়াবেটিসের লক্ষণগুলির মধ্যে রয়েছে:&lt;/p&gt;\n&lt;ul&gt;\n&lt;li&gt;খুব পিপাসা লাগছে&lt;/li&gt;\n&lt;li&gt;স্বাভাবিকের চেয়ে বেশি ঘন ঘন প্রস্রাব করা প্রয়োজন&lt;/li&gt;\n&lt;li&gt;ঝাপসা দৃষ্টি&lt;/li&gt;\n&lt;li&gt;ক্লান্ত বোধ করছি&lt;/li&gt;\n&lt;li&gt;অনিচ্ছাকৃতভাবে ওজন হারান&lt;/li&gt;\n&lt;/ul&gt;\n&lt;p&gt;সময়ের সাথে সাথে, ডায়াবেটিস হৃৎপিণ্ড, চোখ, কিডনি এবং স্নায়ুর রক্তনালীগুলির ক্ষতি করতে পারে।&lt;/p&gt;\n&lt;p&gt;ডায়াবেটিসে আক্রান্ত ব্যক্তিদের হার্ট অ্যাটাক, স্ট্রোক এবং কিডনি ফেইলিউর সহ স্বাস্থ্য সমস্যার উচ্চ ঝুঁকি থাকে।&lt;/p&gt;\n&lt;p&gt;ডায়াবেটিস হতে পারে চোখের রক্তনালীগুলিকে ক্ষতিগ্রস্ত করে স্থায়ী দৃষ্টিশক্তি হ্রাস করে।&lt;/p&gt;\n&lt;p&gt;ডায়াবেটিসে আক্রান্ত অনেক লোকের স্নায়ুর ক্ষতি এবং দুর্বল রক্ত প্রবাহের কারণে তাদের পায়ে সমস্যা হয়। এর ফলে পায়ে আলসার হতে পারে এবং বিচ্ছেদ হতে পারে।&lt;/p&gt;</t>
  </si>
  <si>
    <t>&lt;h1&gt;Diabetes-Symptome&lt;/h1&gt;\n&lt;p&gt;Diabetes-Symptome k&amp;ouml;nnen pl&amp;ouml;tzlich auftreten. Bei Typ-2-Diabetes k&amp;ouml;nnen die Symptome mild sein und es kann viele Jahre dauern, bis sie bemerkt werden.&lt;/p&gt;\n&lt;p&gt;Zu den Symptomen von Diabetes geh&amp;ouml;ren:&lt;/p&gt;\n&lt;ul&gt;\n&lt;li&gt;sehr durstig f&amp;uuml;hlen&lt;/li&gt;\n&lt;li&gt;h&amp;auml;ufiger als gew&amp;ouml;hnlich urinieren m&amp;uuml;ssen&lt;/li&gt;\n&lt;li&gt;verschwommene Sicht&lt;/li&gt;\n&lt;li&gt;f&amp;uuml;hle mich m&amp;uuml;de&lt;/li&gt;\n&lt;li&gt;ungewollt abnehmen&lt;/li&gt;\n&lt;/ul&gt;\n&lt;p&gt;Im Laufe der Zeit kann Diabetes die Blutgef&amp;auml;&amp;szlig;e im Herzen, in den Augen, in den Nieren und in den Nerven sch&amp;auml;digen.&lt;/p&gt;\n&lt;p&gt;Menschen mit Diabetes haben ein h&amp;ouml;heres Risiko f&amp;uuml;r gesundheitliche Probleme wie Herzinfarkt, Schlaganfall und Nierenversagen.&lt;/p&gt;\n&lt;p&gt;Diabetes kann verursachen Dies f&amp;uuml;hrt zu einem dauerhaften Sehverlust durch Sch&amp;auml;digung der Blutgef&amp;auml;&amp;szlig;e in den Augen.&lt;/p&gt;\n&lt;p&gt;Viele Menschen mit Diabetes entwickeln aufgrund von Nervensch&amp;auml;den und schlechter Durchblutung Probleme mit ihren F&amp;uuml;&amp;szlig;en. Dies kann zu Fu&amp;szlig;geschw&amp;uuml;ren und m&amp;ouml;glicherweise zu einer Amputation f&amp;uuml;hren.&lt;/p&gt;</t>
  </si>
  <si>
    <t>&lt;h1&gt;糖尿病の症状&lt;/h1&gt;\n&lt;p&gt;糖尿病の症状は突然現れることがあります。 2 型糖尿病では、症状が軽い場合があり、気づくまでに何年もかかる場合があります。&lt;/p&gt;\n&lt;p&gt;糖尿病の症状には次のようなものがあります。&lt;/p&gt;\n&lt;ul&gt;\n&lt;li&gt;とても喉が渇いた&lt;/li&gt;\n&lt;li&gt;通常よりも頻繁に排尿する必要がある&lt;/li&gt;\n&lt;li&gt;ぼやけた視界&lt;/li&gt;\n&lt;li&gt;疲労感&lt;/li&gt;\n&lt;li&gt;意図せずに体重が減る&lt;/li&gt;\n&lt;/ul&gt;\n&lt;p&gt;糖尿病は時間の経過とともに、心臓、目、腎臓、神経の血管に損傷を与える可能性があります。&lt;/p&gt;\n&lt;p&gt;糖尿病患者は、心臓発作、脳卒中、腎不全などの健康上の問題を引き起こすリスクが高くなります。&lt;/p&gt;\n&lt;p&gt;糖尿病が原因となる可能性がある目の血管を損傷することにより、永久的な視力が失われます。&lt;/p&gt;\n&lt;p&gt;糖尿病患者の多くは、神経損傷や血流不良により足に問題を抱えています。 これは足の潰瘍を引き起こし、切断につながる可能性があります。&lt;/p&gt;</t>
  </si>
  <si>
    <t>&lt;h1&gt;मधुमेहाची लक्षणे&lt;/h1&gt;\n&lt;p&gt;मधुमेहाची लक्षणे अचानक दिसू शकतात. टाइप 2 मधुमेहामध्ये, लक्षणे सौम्य असू शकतात आणि लक्षात येण्यासाठी अनेक वर्षे लागू शकतात.&lt;/p&gt;\n&lt;p&gt;मधुमेहाच्या लक्षणांमध्ये हे समाविष्ट आहे:&lt;/p&gt;\n&lt;ul&gt;\n&lt;li&gt;खूप तहान लागली आहे&lt;/li&gt;\n&lt;li&gt;नेहमीपेक्षा जास्त वेळा लघवी करणे आवश्यक आहे&lt;/li&gt;\n&lt;li&gt;धूसर दृष्टी&lt;/li&gt;\n&lt;li&gt;थकवा जाणवणे&lt;/li&gt;\n&lt;li&gt;नकळत वजन कमी करणे&lt;/li&gt;\n&lt;/ul&gt;\n&lt;p&gt;कालांतराने, मधुमेह हृदय, डोळे, मूत्रपिंड आणि मज्जातंतूंच्या रक्तवाहिन्यांना नुकसान पोहोचवू शकतो.&lt;/p&gt;\n&lt;p&gt;मधुमेह असलेल्या लोकांना हृदयविकाराचा झटका, पक्षाघात आणि मूत्रपिंड निकामी होण्याचा धोका जास्त असतो.&lt;/p&gt;\n&lt;p&gt;मधुमेह होऊ शकतोडोळ्यांमधील रक्तवाहिन्यांना इजा होऊन कायमची दृष्टी कमी होते.&lt;/p&gt;\n&lt;p&gt;मधुमेह असलेल्या अनेकांना त्यांच्या पायात मज्जातंतूंच्या नुकसानीमुळे आणि खराब रक्तप्रवाहामुळे समस्या निर्माण होतात. यामुळे पायात अल्सर होऊ शकतो आणि त्यामुळे विच्छेदन होऊ शकते.&lt;/p&gt;</t>
  </si>
  <si>
    <t>&lt;h1&gt;మధుమేహం లక్షణాలు&lt;/h1&gt;\n&lt;p&gt;మధుమేహం యొక్క లక్షణాలు అకస్మాత్తుగా సంభవించవచ్చు. టైప్ 2 డయాబెటిస్&amp;zwnj;లో, లక్షణాలు తేలికపాటివి మరియు గమనించడానికి చాలా సంవత్సరాలు పట్టవచ్చు.&lt;/p&gt;\n&lt;p&gt;మధుమేహం యొక్క లక్షణాలు:&lt;/p&gt;\n&lt;ul&gt;\n&lt;li&gt;చాలా దాహం వేస్తోంది&lt;/li&gt;\n&lt;li&gt;సాధారణం కంటే ఎక్కువగా మూత్ర విసర్జన చేయవలసి ఉంటుంది&lt;/li&gt;\n&lt;li&gt;మసక దృష్టి&lt;/li&gt;\n&lt;li&gt;అలసినట్లు అనిపించు&lt;/li&gt;\n&lt;li&gt;అనుకోకుండా బరువు తగ్గడం&lt;/li&gt;\n&lt;/ul&gt;\n&lt;p&gt;కాలక్రమేణా, మధుమేహం గుండె, కళ్ళు, మూత్రపిండాలు మరియు నరాలలోని రక్త నాళాలను దెబ్బతీస్తుంది.&lt;/p&gt;\n&lt;p&gt;మధుమేహం ఉన్నవారికి గుండెపోటు, స్ట్రోక్ మరియు కిడ్నీ ఫెయిల్యూర్ వంటి ఆరోగ్య సమస్యల ప్రమాదం ఎక్కువగా ఉంటుంది.&lt;/p&gt;\n&lt;p&gt;మధుమేహం కారణం కావచ్చు కంటిలోని రక్తనాళాలు దెబ్బతినడం ద్వారా శాశ్వత దృష్టిని కోల్పోతుంది.&lt;/p&gt;\n&lt;p&gt;మధుమేహం ఉన్న చాలా మందికి నరాల దెబ్బతినడం మరియు రక్త ప్రసరణ సరిగా లేకపోవడం వల్ల వారి పాదాలకు సంబంధించిన సమస్యలు తలెత్తుతాయి. ఇది పాదాల పూతలకి కారణమవుతుంది మరియు విచ్ఛేదనానికి దారితీయవచ్చు.&lt;/p&gt;</t>
  </si>
  <si>
    <t>&lt;h1&gt;Diyabet Belirtileri&lt;/h1&gt;\n&lt;p&gt;Diyabet belirtileri aniden ortaya &amp;ccedil;ıkabilir. Tip 2 diyabette belirtiler hafif olabilir ve fark edilmesi uzun yıllar alabilir.&lt;/p&gt;\n&lt;p&gt;Diyabet belirtileri şunları i&amp;ccedil;erir:&lt;/p&gt;\n&lt;ul&gt;\n&lt;li&gt;&amp;ccedil;ok susamış hissetmek&lt;/li&gt;\n&lt;li&gt;normalden daha sık idrara &amp;ccedil;ıkma ihtiyacı&lt;/li&gt;\n&lt;li&gt;bulanık g&amp;ouml;r&amp;uuml;ş&lt;/li&gt;\n&lt;li&gt;yorgun hissetmek&lt;/li&gt;\n&lt;li&gt;istemeden kilo vermek&lt;/li&gt;\n&lt;/ul&gt;\n&lt;p&gt;Zamanla diyabet kalpteki, g&amp;ouml;zlerdeki, b&amp;ouml;breklerdeki ve sinirlerdeki kan damarlarına zarar verebilir.&lt;/p&gt;\n&lt;p&gt;Diyabetli kişilerde kalp krizi, fel&amp;ccedil; ve b&amp;ouml;brek yetmezliği gibi sağlık sorunlarının g&amp;ouml;r&amp;uuml;lme riski daha y&amp;uuml;ksektir.&lt;/p&gt;\n&lt;p&gt;Diyabet neden olabilir G&amp;ouml;zdeki kan damarlarına zarar vererek kalıcı g&amp;ouml;rme kaybı meydana gelir.&lt;/p&gt;\n&lt;p&gt;Diyabetli bir&amp;ccedil;ok kişinin ayaklarında sinir hasarı ve zayıf kan akışı nedeniyle sorunlar ortaya &amp;ccedil;ıkar. Bu, ayak &amp;uuml;lserlerine neden olabilir ve amputasyona yol a&amp;ccedil;abilir.&lt;/p&gt;</t>
  </si>
  <si>
    <t>&lt;h1&gt;நீரிழிவு நோய் அறிகுறிகள்&lt;/h1&gt;\n&lt;p&gt;நீரிழிவு நோயின் அறிகுறிகள் திடீரென்று ஏற்படலாம். வகை 2 நீரிழிவு நோயில், அறிகுறிகள் லேசானவை மற்றும் கவனிக்கப்படுவதற்கு பல ஆண்டுகள் ஆகலாம்.&lt;/p&gt;\n&lt;p&gt;நீரிழிவு நோயின் அறிகுறிகள் பின்வருமாறு:&lt;/p&gt;\n&lt;ul&gt;\n&lt;li&gt;மிகவும் தாகமாக உணர்கிறேன்&lt;/li&gt;\n&lt;li&gt;வழக்கத்தை விட அடிக்கடி சிறுநீர் கழிக்க வேண்டும்&lt;/li&gt;\n&lt;li&gt;மங்கலான பார்வை&lt;/li&gt;\n&lt;li&gt;களைப்பாக உள்ளது&lt;/li&gt;\n&lt;li&gt;தற்செயலாக எடை இழப்பு&lt;/li&gt;\n&lt;/ul&gt;\n&lt;p&gt;காலப்போக்கில், நீரிழிவு இதயம், கண்கள், சிறுநீரகங்கள் மற்றும் நரம்புகளில் உள்ள இரத்த நாளங்களை சேதப்படுத்தும்.&lt;/p&gt;\n&lt;p&gt;நீரிழிவு நோயாளிகளுக்கு மாரடைப்பு, பக்கவாதம் மற்றும் சிறுநீரக செயலிழப்பு உள்ளிட்ட உடல்நலப் பிரச்சினைகள் அதிக ஆபத்து உள்ளது.&lt;/p&gt;\n&lt;p&gt;நீரிழிவு நோய் ஏற்படலாம் கண்களில் உள்ள இரத்த நாளங்களை சேதப்படுத்துவதன் மூலம் நிரந்தர பார்வை இழப்பு.&lt;/p&gt;\n&lt;p&gt;நீரிழிவு நோயால் பாதிக்கப்பட்ட பலர் நரம்பு பாதிப்பு மற்றும் மோசமான இரத்த ஓட்டம் ஆகியவற்றால் தங்கள் கால்களில் பிரச்சனைகளை உருவாக்குகின்றனர். இது பாதத்தில் புண்களை உண்டாக்கி துண்டிக்க வழிவகுக்கும்.&lt;/p&gt;</t>
  </si>
  <si>
    <t>&lt;h1&gt;당뇨병 증상&lt;/h1&gt;\n&lt;p&gt;당뇨병의 증상은 갑자기 나타날 수 있습니다. 제2형 당뇨병에서는 증상이 경미할 수 있으며 알아차리는 데 수년이 걸릴 수 있습니다.&lt;/p&gt;\n&lt;p&gt;당뇨병의 증상은 다음과 같습니다:&lt;/p&gt;\n&lt;ul&gt;\n&lt;li&gt;매우 갈증을 느낌&lt;/li&gt;\n&lt;li&gt;평소보다 더 자주 소변을 봐야 함&lt;/li&gt;\n&lt;li&gt;흐려진 시야&lt;/li&gt;\n&lt;li&gt;피곤&lt;/li&gt;\n&lt;li&gt;의도치 않게 살이 빠지다&lt;/li&gt;\n&lt;/ul&gt;\n&lt;p&gt;시간이 지남에 따라 당뇨병은 심장, 눈, 신장 및 신경의 혈관을 손상시킬 수 있습니다.&lt;/p&gt;\n&lt;p&gt;당뇨병 환자는 심장마비, 뇌졸중, 신부전 등 건강 문제에 걸릴 위험이 더 높습니다.&lt;/p&gt;\n&lt;p&gt;당뇨병이 발생할 수 있습니다눈의 혈관이 손상되어 영구적인 시력 상실을 겪습니다.&lt;/p&gt;\n&lt;p&gt;당뇨병을 앓고 있는 많은 사람들은 신경 손상과 혈류 부족으로 인해 발에 문제가 발생합니다. 이로 인해 발 궤양이 발생하고 절단으로 이어질 수 있습니다.&lt;/p&gt;</t>
  </si>
  <si>
    <t>&lt;h1&gt;Triệu chứng bệnh tiểu đường&lt;/h1&gt;\n&lt;p&gt;C&amp;aacute;c triệu chứng của bệnh tiểu đường c&amp;oacute; thể xảy ra đột ngột. Ở bệnh tiểu đường loại 2, c&amp;aacute;c triệu chứng c&amp;oacute; thể nhẹ v&amp;agrave; c&amp;oacute; thể mất nhiều năm mới được ph&amp;aacute;t hiện.&lt;/p&gt;\n&lt;p&gt;C&amp;aacute;c triệu chứng của bệnh tiểu đường bao gồm:&lt;/p&gt;\n&lt;ul&gt;\n&lt;li&gt;cảm thấy rất kh&amp;aacute;t&lt;/li&gt;\n&lt;li&gt;cần đi tiểu thường xuy&amp;ecirc;n hơn b&amp;igrave;nh thường&lt;/li&gt;\n&lt;li&gt;mờ mắt&lt;/li&gt;\n&lt;li&gt;cảm thấy mệt&lt;/li&gt;\n&lt;li&gt;giảm c&amp;acirc;n ngo&amp;agrave;i &amp;yacute; muốn&lt;/li&gt;\n&lt;/ul&gt;\n&lt;p&gt;Theo thời gian, bệnh tiểu đường c&amp;oacute; thể l&amp;agrave;m tổn thương c&amp;aacute;c mạch m&amp;aacute;u ở tim, mắt, thận v&amp;agrave; d&amp;acirc;y thần kinh.&lt;/p&gt;\n&lt;p&gt;Những người mắc bệnh tiểu đường c&amp;oacute; nguy cơ mắc c&amp;aacute;c vấn đề sức khỏe cao hơn bao gồm đau tim, đột quỵ v&amp;agrave; suy thận.&lt;/p&gt;\n&lt;p&gt;Bệnh tiểu đường c&amp;oacute; thể g&amp;acirc;y ra mất thị lực vĩnh viễn do tổn thương mạch m&amp;aacute;u trong mắt.&lt;/p&gt;\n&lt;p&gt;Nhiều người mắc bệnh tiểu đường gặp vấn đề ở b&amp;agrave;n ch&amp;acirc;n do tổn thương thần kinh v&amp;agrave; lưu lượng m&amp;aacute;u k&amp;eacute;m. Điều n&amp;agrave;y c&amp;oacute; thể g&amp;acirc;y lo&amp;eacute;t b&amp;agrave;n ch&amp;acirc;n v&amp;agrave; c&amp;oacute; thể dẫn đến cắt cụt chi.&lt;/p&gt;</t>
  </si>
  <si>
    <t>&lt;h1&gt;Sintomi del diabete&lt;/h1&gt;\n&lt;p&gt;I sintomi del diabete possono manifestarsi all&amp;rsquo;improvviso. Nel diabete di tipo 2, i sintomi possono essere lievi e potrebbero richiedere molti anni per essere notati.&lt;/p&gt;\n&lt;p&gt;I sintomi del diabete includono:&lt;/p&gt;\n&lt;ul&gt;\n&lt;li&gt;sentirsi molto assetato&lt;/li&gt;\n&lt;li&gt;bisogno di urinare pi&amp;ugrave; spesso del solito&lt;/li&gt;\n&lt;li&gt;visione offuscata&lt;/li&gt;\n&lt;li&gt;sentirsi stanco&lt;/li&gt;\n&lt;li&gt;perdere peso involontariamente&lt;/li&gt;\n&lt;/ul&gt;\n&lt;p&gt;Nel corso del tempo, il diabete pu&amp;ograve; danneggiare i vasi sanguigni del cuore, degli occhi, dei reni e dei nervi.&lt;/p&gt;\n&lt;p&gt;Le persone con diabete hanno un rischio maggiore di problemi di salute tra cui infarto, ictus e insufficienza renale.&lt;/p&gt;\n&lt;p&gt;Il diabete pu&amp;ograve; causare se perdita permanente della vista danneggiando i vasi sanguigni negli occhi.&lt;/p&gt;\n&lt;p&gt;Molte persone con diabete sviluppano problemi ai piedi a causa di danni ai nervi e scarso flusso sanguigno. Ci&amp;ograve; pu&amp;ograve; causare ulcere al piede e portare all&amp;rsquo;amputazione.&lt;/p&gt;</t>
  </si>
  <si>
    <t>&lt;h1&gt;อาการเบาหวาน&lt;/h1&gt;\n&lt;p&gt;อาการของโรคเบาหวานอาจเกิดขึ้นกะทันหันได้ ในโรคเบาหวานประเภท 2 อาการอาจไม่รุนแรงและอาจใช้เวลาหลายปีจึงจะสังเกตได้&lt;/p&gt;\n&lt;p&gt;อาการของโรคเบาหวาน ได้แก่:&lt;/p&gt;\n&lt;ul&gt;\n&lt;li&gt;รู้สึกกระหายน้ำมาก&lt;/li&gt;\n&lt;li&gt;ต้องปัสสาวะบ่อยกว่าปกติ&lt;/li&gt;\n&lt;li&gt;มองเห็นภาพซ้อน&lt;/li&gt;\n&lt;li&gt;รู้สึกเหนื่อย&lt;/li&gt;\n&lt;li&gt;ลดน้ำหนักโดยไม่ได้ตั้งใจ&lt;/li&gt;\n&lt;/ul&gt;\n&lt;p&gt;เมื่อเวลาผ่านไป โรคเบาหวานอาจทำลายหลอดเลือดในหัวใจ ดวงตา ไต และเส้นประสาทได้&lt;/p&gt;\n&lt;p&gt;ผู้ที่เป็นโรคเบาหวานมีความเสี่ยงสูงต่อปัญหาสุขภาพ เช่น หัวใจวาย โรคหลอดเลือดสมอง และไตวาย&lt;/p&gt;\n&lt;p&gt;โรคเบาหวานสามารถสูญเสียการมองเห็นอย่างถาวรโดยการทำลายหลอดเลือดในดวงตา&lt;/p&gt;\n&lt;p&gt;ผู้ป่วยโรคเบาหวานจำนวนมากมีปัญหาที่เท้าจากความเสียหายของเส้นประสาทและการไหลเวียนของเลือดไม่ดี สิ่งนี้อาจทำให้เกิดแผลที่เท้าและอาจนำไปสู่การตัดแขนขาได้&lt;/p&gt;</t>
  </si>
  <si>
    <t>&lt;h1&gt;Diabetes Types&lt;/h1&gt;\n&lt;h2&gt;&lt;strong&gt;Type 1 diabetes&lt;/strong&gt;&lt;/h2&gt;\n&lt;p&gt;Type 1 diabetes (previously known as insulin-dependent, juvenile or childhood-onset) is characterized by deficient insulin production and requires daily administration of insulin. In 2017 there were 9 million people with type 1 diabetes; the majority of them live in high-income countries. Neither its cause nor the means to prevent it are known.&lt;/p&gt;\n&lt;h2&gt;&lt;strong&gt;Type 2 diabetes&lt;/strong&gt;&lt;/h2&gt;\n&lt;p&gt;Type 2 diabetes affects how your body uses sugar (glucose) for energy. It stops the body from using insulin properly, which can lead to high levels of blood sugar if not treated.&lt;/p&gt;\n&lt;p&gt;Over time, type 2 diabetes can cause serious damage to the body, especially nerves and blood vessels.&lt;/p&gt;\n&lt;p&gt;Type 2 diabetes is often preventable. Factors that contribute to developing type 2 diabetes include being overweight, not getting enough exercise, and genetics.&lt;/p&gt;\n&lt;p&gt;Early diagnosis is important to prevent the worst effects of type 2 diabetes. The best way to detect diabetes early is to get regular check-ups and blood tests with a healthcare provider.&lt;/p&gt;\n&lt;p&gt;Symptoms of type 2 diabetes can be mild. They may take several years to be noticed. Symptoms may be similar to those of type 1 diabetes but are often less marked. As a result, the disease may be diagnosed several years after onset, after complications have already arisen.&lt;/p&gt;\n&lt;p&gt;More than 95% of people with diabetes have type 2 diabetes. Type 2 diabetes was formerly called non-insulin dependent, or adult onset. Until recently, this type of diabetes was seen only in adults but it is now also occurring increasingly frequently in children.&lt;/p&gt;\n&lt;h2&gt;&lt;strong&gt;Gestational diabetes&lt;/strong&gt;&lt;/h2&gt;\n&lt;p&gt;Gestational diabetes is hyperglycaemia with blood glucose values above normal but below those diagnostic of diabetes. Gestational diabetes occurs during pregnancy.&lt;/p&gt;\n&lt;p&gt;Women with gestational diabetes are at an increased risk of complications during pregnancy and at delivery. These women and possibly their children are also at increased risk of type 2 diabetes in the future.&lt;/p&gt;\n&lt;p&gt;Gestational diabetes is diagnosed through prenatal screening, rather than through reported symptoms.&lt;/p&gt;</t>
  </si>
  <si>
    <t>&lt;h1&gt;मधुमेह के प्रकार&lt;/h1&gt;\n&lt;h2&gt;टाइप 1 मधुमेह&lt;/h2&gt;\n&lt;p&gt;टाइप 1 मधुमेह (जिसे पहले इंसुलिन-निर्भर, किशोर या बचपन की शुरुआत के रूप में जाना जाता था) में इंसुलिन उत्पादन में कमी की विशेषता होती है और इंसुलिन के दैनिक प्रशासन की आवश्यकता होती है। 2017 में टाइप 1 मधुमेह वाले 9 मिलियन लोग थे; उनमें से अधिकांश उच्च आय वाले देशों में रहते हैं। न तो इसका कारण ज्ञात है और न ही इसे रोकने के उपाय ज्ञात हैं।&lt;/p&gt;\n&lt;h2&gt;मधुमेह प्रकार 2&lt;/h2&gt;\n&lt;p&gt;टाइप 2 मधुमेह इस बात को प्रभावित करता है कि आपका शरीर ऊर्जा के लिए चीनी (ग्लूकोज) का उपयोग कैसे करता है। यह शरीर को इंसुलिन का ठीक से उपयोग करने से रोकता है, जिसका इलाज न करने पर रक्त शर्करा का स्तर उच्च हो सकता है।&lt;/p&gt;\n&lt;p&gt;समय के साथ, टाइप 2 मधुमेह शरीर, विशेष रूप से नसों और रक्त वाहिकाओं को गंभीर नुकसान पहुंचा सकता है।&lt;/p&gt;\n&lt;p&gt;टाइप 2 मधुमेह को अक्सर रोका जा सकता है। टाइप 2 मधुमेह के विकास में योगदान देने वाले कारकों में अधिक वजन होना, पर्याप्त व्यायाम न करना और आनुवंशिकी शामिल हैं।&lt;/p&gt;\n&lt;p&gt;टाइप 2 मधुमेह के सबसे बुरे प्रभावों को रोकने के लिए शीघ्र निदान महत्वपूर्ण है। मधुमेह का शीघ्र पता लगाने का सबसे अच्छा तरीका किसी स्वास्थ्य सेवा प्रदाता से नियमित जांच और रक्त परीक्षण कराना है।&lt;/p&gt;\n&lt;p&gt;टाइप 2 मधुमेह के लक्षण हल्के हो सकते हैं। उन पर ध्यान देने में कई साल लग सकते हैं। लक्षण टाइप 1 मधुमेह के समान हो सकते हैं लेकिन अक्सर कम चिह्नित होते हैं। परिणामस्वरूप, बीमारी का निदान शुरुआत के कई वर्षों बाद किया जा सकता है, जब जटिलताएँ पहले ही उत्पन्न हो चुकी होती हैं।&lt;/p&gt;\n&lt;p&gt;मधुमेह से पीड़ित 95% से अधिक लोगों को टाइप 2 मधुमेह है। टाइप 2 मधुमेह को पहले गैर-इंसुलिन निर्भर, या वयस्क शुरुआत कहा जाता था। कुछ समय पहले तक इस प्रकार का मधुमेह केवल वयस्कों में ही देखा जाता था लेकिन अब यह बच्चों में भी तेजी से होने लगा है।&lt;/p&gt;\n&lt;h2&gt;गर्भावस्थाजन्य मधुमेह&lt;/h2&gt;\n&lt;p&gt;गर्भावधि मधुमेह हाइपरग्लेकेमिया है जिसमें रक्त शर्करा का मान सामान्य से अधिक लेकिन मधुमेह के निदान से कम होता है। गर्भकालीन मधुमेह गर्भावस्था के दौरान होता है।&lt;/p&gt;\n&lt;p&gt;गर्भकालीन मधुमेह से पीड़ित महिलाओं को गर्भावस्था के दौरान और प्रसव के दौरान जटिलताओं का खतरा बढ़ जाता है। इन महिलाओं और संभवतः उनके बच्चों को भी भविष्य में टाइप 2 मधुमेह का खतरा बढ़ जाता है।&lt;/p&gt;\n&lt;p&gt;गर्भकालीन मधुमेह का निदान रिपोर्ट किए गए लक्षणों के बजाय प्रसव पूर्व जांच के माध्यम से किया जाता है।&lt;/p&gt;</t>
  </si>
  <si>
    <t>&lt;h1&gt;Tipos de diabetes&lt;/h1&gt;\n&lt;h2&gt;Diabetes tipo 1&lt;/h2&gt;\n&lt;p&gt;La diabetes tipo 1 (anteriormente conocida como insulinodependiente, juvenil o de inicio en la ni&amp;ntilde;ez) se caracteriza por una producci&amp;oacute;n deficiente de insulina y requiere la administraci&amp;oacute;n diaria de insulina. En 2017 hab&amp;iacute;a 9 millones de personas con diabetes tipo 1; la mayor&amp;iacute;a de ellos vive en pa&amp;iacute;ses de altos ingresos. No se conocen ni su causa ni los medios para prevenirla.&lt;/p&gt;\n&lt;h2&gt;Diabetes tipo 2&lt;/h2&gt;\n&lt;p&gt;La diabetes tipo 2 afecta la forma en que su cuerpo usa el az&amp;uacute;car (glucosa) para obtener energ&amp;iacute;a. Impide que el cuerpo utilice correctamente la insulina, lo que puede provocar niveles elevados de az&amp;uacute;car en sangre si no se trata.&lt;/p&gt;\n&lt;p&gt;Con el tiempo, la diabetes tipo 2 puede causar da&amp;ntilde;os graves al cuerpo, especialmente a los nervios y los vasos sangu&amp;iacute;neos.&lt;/p&gt;\n&lt;p&gt;La diabetes tipo 2 a menudo se puede prevenir. Los factores que contribuyen al desarrollo de diabetes tipo 2 incluyen el sobrepeso, la falta de ejercicio y la gen&amp;eacute;tica.&lt;/p&gt;\n&lt;p&gt;El diagn&amp;oacute;stico temprano es importante para prevenir los peores efectos de la diabetes tipo 2. La mejor manera de detectar la diabetes a tiempo es realizar chequeos y an&amp;aacute;lisis de sangre peri&amp;oacute;dicos con un proveedor de atenci&amp;oacute;n m&amp;eacute;dica.&lt;/p&gt;\n&lt;p&gt;Los s&amp;iacute;ntomas de la diabetes tipo 2 pueden ser leves. Pueden tardar varios a&amp;ntilde;os en notarse. Los s&amp;iacute;ntomas pueden ser similares a los de la diabetes tipo 1, pero suelen ser menos marcados. Como resultado, la enfermedad puede diagnosticarse varios a&amp;ntilde;os despu&amp;eacute;s de su aparici&amp;oacute;n, cuando ya han surgido complicaciones.&lt;/p&gt;\n&lt;p&gt;M&amp;aacute;s del 95% de las personas con diabetes tienen diabetes tipo 2. La diabetes tipo 2 antiguamente se denominaba no insulinodependiente o de aparici&amp;oacute;n en la edad adulta. Hasta hace poco, este tipo de diabetes s&amp;oacute;lo se daba en adultos, pero ahora se presenta cada vez m&amp;aacute;s frecuentemente en ni&amp;ntilde;os.&lt;/p&gt;\n&lt;h2&gt;Diabetes gestacional&lt;/h2&gt;\n&lt;p&gt;La diabetes gestacional es una hiperglucemia con valores de glucosa en sangre superiores a lo normal pero inferiores a los diagn&amp;oacute;sticos de diabetes. La diabetes gestacional ocurre durante el embarazo.&lt;/p&gt;\n&lt;p&gt;Las mujeres con diabetes gestacional tienen un mayor riesgo de sufrir complicaciones durante el embarazo y el parto. Estas mujeres y posiblemente sus hijos tambi&amp;eacute;n corren un mayor riesgo de padecer diabetes tipo 2 en el futuro.&lt;/p&gt;\n&lt;p&gt;La diabetes gestacional se diagnostica mediante ex&amp;aacute;menes prenatales, en lugar de mediante s&amp;iacute;ntomas informados.&lt;/p&gt;</t>
  </si>
  <si>
    <t>&lt;h1&gt;Types de diab&amp;egrave;te&lt;/h1&gt;\n&lt;h2&gt;Diab&amp;egrave;te de type 1&lt;/h2&gt;\n&lt;p&gt;Le diab&amp;egrave;te de type 1 (anciennement appel&amp;eacute; insulino-d&amp;eacute;pendant, juv&amp;eacute;nile ou infantile) se caract&amp;eacute;rise par une production d&amp;eacute;ficiente d&amp;rsquo;insuline et n&amp;eacute;cessite une administration quotidienne d&amp;rsquo;insuline. En 2017, 9 millions de personnes souffraient de diab&amp;egrave;te de type 1 ; la majorit&amp;eacute; d&amp;rsquo;entre eux vivent dans des pays &amp;agrave; revenu &amp;eacute;lev&amp;eacute;. Ni sa cause ni les moyens de la pr&amp;eacute;venir ne sont connus.&lt;/p&gt;\n&lt;h2&gt;Diab&amp;egrave;te de type 2&lt;/h2&gt;\n&lt;p&gt;Le diab&amp;egrave;te de type 2 affecte la fa&amp;ccedil;on dont votre corps utilise le sucre (glucose) comme &amp;eacute;nergie. Il emp&amp;ecirc;che le corps d&amp;rsquo;utiliser correctement l&amp;rsquo;insuline, ce qui peut entra&amp;icirc;ner des taux de sucre dans le sang &amp;eacute;lev&amp;eacute;s s&amp;rsquo;il n&amp;rsquo;est pas trait&amp;eacute;.&lt;/p&gt;\n&lt;p&gt;Au fil du temps, le diab&amp;egrave;te de type 2 peut causer de graves dommages &amp;agrave; l&amp;rsquo;organisme, notamment aux nerfs et aux vaisseaux sanguins.&lt;/p&gt;\n&lt;p&gt;Le diab&amp;egrave;te de type 2 est souvent &amp;eacute;vitable. Les facteurs qui contribuent au d&amp;eacute;veloppement du diab&amp;egrave;te de type 2 comprennent le surpoids, le manque d&amp;rsquo;exercice et la g&amp;eacute;n&amp;eacute;tique.&lt;/p&gt;\n&lt;p&gt;Un diagnostic pr&amp;eacute;coce est important pour pr&amp;eacute;venir les pires effets du diab&amp;egrave;te de type 2. La meilleure fa&amp;ccedil;on de d&amp;eacute;tecter le diab&amp;egrave;te &amp;agrave; un stade pr&amp;eacute;coce est de passer des examens r&amp;eacute;guliers et des analyses de sang aupr&amp;egrave;s d\'un professionnel de la sant&amp;eacute;.&lt;/p&gt;\n&lt;p&gt;Les sympt&amp;ocirc;mes du diab&amp;egrave;te de type 2 peuvent &amp;ecirc;tre l&amp;eacute;gers. Il faudra peut-&amp;ecirc;tre plusieurs ann&amp;eacute;es pour les remarquer. Les sympt&amp;ocirc;mes peuvent ressembler &amp;agrave; ceux du diab&amp;egrave;te de type 1 mais sont souvent moins marqu&amp;eacute;s. En cons&amp;eacute;quence, la maladie peut &amp;ecirc;tre diagnostiqu&amp;eacute;e plusieurs ann&amp;eacute;es apr&amp;egrave;s son apparition, alors que des complications sont d&amp;eacute;j&amp;agrave; apparues.&lt;/p&gt;\n&lt;p&gt;Plus de 95% des personnes diab&amp;eacute;tiques souffrent de diab&amp;egrave;te de type 2. Le diab&amp;egrave;te de type 2 &amp;eacute;tait autrefois appel&amp;eacute; diab&amp;egrave;te non insulino-d&amp;eacute;pendant ou diab&amp;egrave;te de type adulte. Jusqu\'&amp;agrave; r&amp;eacute;cemment, ce type de diab&amp;egrave;te n\'&amp;eacute;tait observ&amp;eacute; que chez les adultes, mais il est d&amp;eacute;sormais de plus en plus fr&amp;eacute;quent chez les enfants.&lt;/p&gt;\n&lt;h2&gt;Diab&amp;egrave;te gestationnel&lt;/h2&gt;\n&lt;p&gt;Le diab&amp;egrave;te gestationnel est une hyperglyc&amp;eacute;mie caract&amp;eacute;ris&amp;eacute;e par des valeurs de glyc&amp;eacute;mie sup&amp;eacute;rieures &amp;agrave; la normale mais inf&amp;eacute;rieures &amp;agrave; celles diagnostiques du diab&amp;egrave;te. Le diab&amp;egrave;te gestationnel survient pendant la grossesse.&lt;/p&gt;\n&lt;p&gt;Les femmes atteintes de diab&amp;egrave;te gestationnel courent un risque accru de complications pendant la grossesse et lors de l\'accouchement. Ces femmes et &amp;eacute;ventuellement leurs enfants courent &amp;eacute;galement un risque accru de diab&amp;egrave;te de type 2 &amp;agrave; l&amp;rsquo;avenir.&lt;/p&gt;\n&lt;p&gt;Le diab&amp;egrave;te gestationnel est diagnostiqu&amp;eacute; par le d&amp;eacute;pistage pr&amp;eacute;natal plut&amp;ocirc;t que par les sympt&amp;ocirc;mes signal&amp;eacute;s.&lt;/p&gt;</t>
  </si>
  <si>
    <t>&lt;h1&gt;Типы диабета&lt;/h1&gt;\n&lt;h2&gt;диабет 1 типа&lt;/h2&gt;\n&lt;p&gt;Диабет 1 типа (ранее известный как инсулинозависимый, ювенильный или детский) характеризуется недостаточной выработкой инсулина и требует ежедневного введения инсулина. В 2017 году насчитывалось 9 миллионов человек с диабетом 1 типа; большинство из них живут в странах с высоким уровнем дохода. Ни его причина, ни способы его предотвращения неизвестны.&lt;/p&gt;\n&lt;h2&gt;диабет 2 типа&lt;/h2&gt;\n&lt;p&gt;Диабет 2 типа влияет на то, как ваш организм использует сахар (глюкозу) для получения энергии. Он мешает организму правильно использовать инсулин, что, если не лечить, может привести к повышению уровня сахара в крови.&lt;/p&gt;\n&lt;p&gt;Со временем диабет 2 типа может нанести серьезный ущерб организму, особенно нервам и кровеносным сосудам.&lt;/p&gt;\n&lt;p&gt;Диабет 2 типа часто можно предотвратить. Факторы, способствующие развитию диабета 2 типа, включают избыточный вес, недостаток физических упражнений и генетику.&lt;/p&gt;\n&lt;p&gt;Ранняя диагностика важна для предотвращения наихудших последствий диабета 2 типа. Лучший способ раннего выявления диабета &amp;mdash; это регулярные осмотры и анализы крови у врача.&lt;/p&gt;\n&lt;p&gt;Симптомы диабета 2 типа могут быть легкими. Чтобы их заметили, может потребоваться несколько лет. Симптомы могут быть аналогичны симптомам диабета 1 типа, но часто менее выражены. В результате заболевание может быть диагностировано через несколько лет после начала, после того как уже возникли осложнения.&lt;/p&gt;\n&lt;p&gt;Более 95% людей с диабетом страдают диабетом 2 типа. Диабет 2-го типа раньше называли инсулиннезависимым или взрослым. До недавнего времени этот тип диабета наблюдался только у взрослых, но в настоящее время он все чаще встречается и у детей.&lt;/p&gt;\n&lt;h2&gt;Сахарный диабет при беременности&lt;/h2&gt;\n&lt;p&gt;Гестационный диабет &amp;ndash; это гипергликемия, при которой уровень глюкозы в крови выше нормы, но ниже диагностического уровня диабета. Гестационный диабет возникает во время беременности.&lt;/p&gt;\n&lt;p&gt;Женщины с гестационным диабетом подвергаются повышенному риску осложнений во время беременности и родов. Эти женщины и, возможно, их дети также подвергаются повышенному риску развития диабета 2 типа в будущем.&lt;/p&gt;\n&lt;p&gt;Гестационный диабет диагностируется посредством пренатального скрининга, а не на основании выявленных симптомов.&lt;/p&gt;</t>
  </si>
  <si>
    <t>&lt;h1&gt;Tipos de diabetes&lt;/h1&gt;\n&lt;h2&gt;Diabetes tipo 1&lt;/h2&gt;\n&lt;p&gt;O diabetes tipo 1 (anteriormente conhecido como dependente de insulina, juvenil ou de in&amp;iacute;cio na inf&amp;acirc;ncia) &amp;eacute; caracterizado pela produ&amp;ccedil;&amp;atilde;o deficiente de insulina e requer administra&amp;ccedil;&amp;atilde;o di&amp;aacute;ria de insulina. Em 2017 havia 9 milh&amp;otilde;es de pessoas com diabetes tipo 1; a maioria deles vive em pa&amp;iacute;ses de alta renda. Nem a sua causa nem os meios para evit&amp;aacute;-lo s&amp;atilde;o conhecidos.&lt;/p&gt;\n&lt;h2&gt;Diabetes tipo 2&lt;/h2&gt;\n&lt;p&gt;O diabetes tipo 2 afeta a forma como o corpo usa o a&amp;ccedil;&amp;uacute;car (glicose) para obter energia. Impede que o corpo use a insulina adequadamente, o que pode levar a n&amp;iacute;veis elevados de a&amp;ccedil;&amp;uacute;car no sangue se n&amp;atilde;o for tratado.&lt;/p&gt;\n&lt;p&gt;Com o tempo, o diabetes tipo 2 pode causar s&amp;eacute;rios danos ao corpo, especialmente aos nervos e aos vasos sangu&amp;iacute;neos.&lt;/p&gt;\n&lt;p&gt;A diabetes tipo 2 &amp;eacute; muitas vezes evit&amp;aacute;vel. Os fatores que contribuem para o desenvolvimento do diabetes tipo 2 incluem excesso de peso, falta de exerc&amp;iacute;cios f&amp;iacute;sicos e gen&amp;eacute;tica.&lt;/p&gt;\n&lt;p&gt;O diagn&amp;oacute;stico precoce &amp;eacute; importante para prevenir os piores efeitos do diabetes tipo 2. A melhor maneira de detectar o diabetes precocemente &amp;eacute; fazer check-ups e exames de sangue regulares com um m&amp;eacute;dico.&lt;/p&gt;\n&lt;p&gt;Os sintomas do diabetes tipo 2 podem ser leves. Eles podem levar v&amp;aacute;rios anos para serem notados. Os sintomas podem ser semelhantes aos do diabetes tipo 1, mas geralmente s&amp;atilde;o menos pronunciados. Como resultado, a doen&amp;ccedil;a pode ser diagnosticada v&amp;aacute;rios anos ap&amp;oacute;s o in&amp;iacute;cio, ap&amp;oacute;s j&amp;aacute; terem surgido complica&amp;ccedil;&amp;otilde;es.&lt;/p&gt;\n&lt;p&gt;Mais de 95% das pessoas com diabetes t&amp;ecirc;m diabetes tipo 2. O diabetes tipo 2 era anteriormente chamado de n&amp;atilde;o dependente de insulina ou de in&amp;iacute;cio na idade adulta. At&amp;eacute; recentemente, este tipo de diabetes era observado apenas em adultos, mas agora tamb&amp;eacute;m ocorre cada vez mais frequentemente em crian&amp;ccedil;as.&lt;/p&gt;\n&lt;h2&gt;Diabetes gestacional&lt;/h2&gt;\n&lt;p&gt;O diabetes gestacional &amp;eacute; a hiperglicemia com valores de glicose no sangue acima do normal, mas abaixo dos valores diagn&amp;oacute;sticos de diabetes. O diabetes gestacional ocorre durante a gravidez.&lt;/p&gt;\n&lt;p&gt;Mulheres com diabetes gestacional correm maior risco de complica&amp;ccedil;&amp;otilde;es durante a gravidez e no parto. Estas mulheres e possivelmente os seus filhos tamb&amp;eacute;m correm um risco aumentado de diabetes tipo 2 no futuro.&lt;/p&gt;\n&lt;p&gt;O diabetes gestacional &amp;eacute; diagnosticado por meio de triagem pr&amp;eacute;-natal, e n&amp;atilde;o por meio de sintomas relatados.&lt;/p&gt;</t>
  </si>
  <si>
    <t>&lt;h1&gt;ডায়াবেটিসের প্রকারভেদ&lt;/h1&gt;\n&lt;h2&gt;টাইপ 1 ডায়াবেটিস&lt;/h2&gt;\n&lt;p&gt;টাইপ 1 ডায়াবেটিস (আগে ইনসুলিন-নির্ভর, কিশোর বা শৈশব-সূচনা হিসাবে পরিচিত) ঘাটতি ইনসুলিন উত্পাদন দ্বারা চিহ্নিত করা হয় এবং প্রতিদিন ইনসুলিনের প্রশাসনের প্রয়োজন হয়। 2017 সালে টাইপ 1 ডায়াবেটিস সহ 9 মিলিয়ন লোক ছিল; তাদের অধিকাংশই উচ্চ আয়ের দেশে বাস করে। এর কারণ বা প্রতিরোধের উপায়ও জানা যায়নি।&lt;/p&gt;\n&lt;h2&gt;টাইপ 2 ডায়াবেটিস&lt;/h2&gt;\n&lt;p&gt;টাইপ 2 ডায়াবেটিস প্রভাবিত করে কিভাবে আপনার শরীর শক্তির জন্য চিনি (গ্লুকোজ) ব্যবহার করে। এটি শরীরকে সঠিকভাবে ইনসুলিন ব্যবহার করা বন্ধ করে দেয়, যা চিকিত্সা না করলে রক্তে শর্করার উচ্চ মাত্রা হতে পারে।&lt;/p&gt;\n&lt;p&gt;সময়ের সাথে সাথে, টাইপ 2 ডায়াবেটিস শরীরের, বিশেষ করে স্নায়ু এবং রক্তনালীগুলির মারাত্মক ক্ষতি করতে পারে।&lt;/p&gt;\n&lt;p&gt;টাইপ 2 ডায়াবেটিস প্রায়ই প্রতিরোধযোগ্য। টাইপ 2 ডায়াবেটিস বিকাশে অবদান রাখার কারণগুলির মধ্যে রয়েছে অতিরিক্ত ওজন, পর্যাপ্ত ব্যায়াম না করা এবং জেনেটিক্স।&lt;/p&gt;\n&lt;p&gt;টাইপ 2 ডায়াবেটিসের সবচেয়ে খারাপ প্রভাব এড়াতে প্রাথমিক রোগ নির্ণয় গুরুত্বপূর্ণ। প্রথম দিকে ডায়াবেটিস সনাক্ত করার সর্বোত্তম উপায় হল স্বাস্থ্যসেবা প্রদানকারীর সাথে নিয়মিত চেক-আপ এবং রক্ত পরীক্ষা করা।&lt;/p&gt;\n&lt;p&gt;টাইপ 2 ডায়াবেটিসের লক্ষণ হালকা হতে পারে। এগুলি লক্ষ্য করতে কয়েক বছর সময় লাগতে পারে। লক্ষণগুলি টাইপ 1 ডায়াবেটিসের মতো হতে পারে তবে প্রায়শই কম চিহ্নিত হয়। ফলস্বরূপ, রোগটি শুরু হওয়ার কয়েক বছর পরে নির্ণয় করা যেতে পারে, ইতিমধ্যে জটিলতা দেখা দেওয়ার পরে।&lt;/p&gt;\n&lt;p&gt;ডায়াবেটিস রোগীদের 95% এরও বেশি টাইপ 2 ডায়াবেটিস আছে। টাইপ 2 ডায়াবেটিসকে আগে বলা হত অ-ইনসুলিন নির্ভর, বা বয়স্ক সূচনা। সম্প্রতি পর্যন্ত, এই ধরনের ডায়াবেটিস শুধুমাত্র প্রাপ্তবয়স্কদের মধ্যে দেখা যেত কিন্তু এখন এটি শিশুদের মধ্যেও ক্রমবর্ধমান ঘন ঘন ঘটছে।&lt;/p&gt;\n&lt;h2&gt;গর্ভাবস্থার ডায়াবেটিস&lt;/h2&gt;\n&lt;p&gt;গর্ভকালীন ডায়াবেটিস হল হাইপারগ্লাইসেমিয়া যার রক্তে গ্লুকোজের মান স্বাভাবিকের চেয়ে বেশি কিন্তু ডায়াবেটিসের ডায়াবেটিসের কম। গর্ভকালীন ডায়াবেটিস গর্ভাবস্থায় ঘটে।&lt;/p&gt;\n&lt;p&gt;গর্ভকালীন ডায়াবেটিসে আক্রান্ত মহিলারা গর্ভাবস্থায় এবং প্রসবের সময় জটিলতার ঝুঁকিতে থাকে। এই মহিলারা এবং সম্ভবত তাদের সন্তানদেরও ভবিষ্যতে টাইপ 2 ডায়াবেটিসের ঝুঁকি বেশি।&lt;/p&gt;\n&lt;p&gt;গর্ভকালীন ডায়াবেটিস নির্ণয় করা হয় প্রসবপূর্ব স্ক্রীনিংয়ের মাধ্যমে, রিপোর্ট করা লক্ষণগুলির মাধ্যমে নয়।&lt;/p&gt;</t>
  </si>
  <si>
    <t>&lt;h1&gt;Diabetes-Typen&lt;/h1&gt;\n&lt;h2&gt;Diabetes Typ 1&lt;/h2&gt;\n&lt;p&gt;Typ-1-Diabetes (fr&amp;uuml;her bekannt als insulinabh&amp;auml;ngiger, jugendlicher oder im Kindesalter auftretender Diabetes) ist durch eine mangelhafte Insulinproduktion gekennzeichnet und erfordert die t&amp;auml;gliche Verabreichung von Insulin. Im Jahr 2017 gab es 9 Millionen Menschen mit Typ-1-Diabetes; Die meisten von ihnen leben in L&amp;auml;ndern mit hohem Einkommen. Weder die Ursache noch die Mittel zur Vorbeugung sind bekannt.&lt;/p&gt;\n&lt;h2&gt;Typ 2 Diabetes&lt;/h2&gt;\n&lt;p&gt;Typ-2-Diabetes beeinflusst die Art und Weise, wie Ihr K&amp;ouml;rper Zucker (Glukose) zur Energiegewinnung nutzt. Es hindert den K&amp;ouml;rper daran, Insulin richtig zu verwerten, was bei Nichtbehandlung zu einem hohen Blutzuckerspiegel f&amp;uuml;hren kann.&lt;/p&gt;\n&lt;p&gt;Im Laufe der Zeit kann Typ-2-Diabetes schwere Sch&amp;auml;den am K&amp;ouml;rper, insbesondere an Nerven und Blutgef&amp;auml;&amp;szlig;en, verursachen.&lt;/p&gt;\n&lt;p&gt;Typ-2-Diabetes ist oft vermeidbar. Zu den Faktoren, die zur Entstehung von Typ-2-Diabetes beitragen, geh&amp;ouml;ren &amp;Uuml;bergewicht, mangelnde Bewegung und genetische Veranlagung.&lt;/p&gt;\n&lt;p&gt;Eine fr&amp;uuml;hzeitige Diagnose ist wichtig, um die schlimmsten Auswirkungen von Typ-2-Diabetes zu verhindern. Der beste Weg, Diabetes fr&amp;uuml;hzeitig zu erkennen, sind regelm&amp;auml;&amp;szlig;ige Kontrolluntersuchungen und Blutuntersuchungen bei einem Arzt.&lt;/p&gt;\n&lt;p&gt;Die Symptome von Typ-2-Diabetes k&amp;ouml;nnen mild sein. Es kann mehrere Jahre dauern, bis sie bemerkt werden. Die Symptome k&amp;ouml;nnen denen von Typ-1-Diabetes &amp;auml;hneln, sind jedoch oft weniger ausgepr&amp;auml;gt. Dadurch kann die Erkrankung erst mehrere Jahre nach Ausbruch diagnostiziert werden, nachdem bereits Komplikationen aufgetreten sind.&lt;/p&gt;\n&lt;p&gt;Mehr als 95 % der Menschen mit Diabetes leiden an Typ-2-Diabetes. Typ-2-Diabetes wurde fr&amp;uuml;her als nicht insulinabh&amp;auml;ngiger Diabetes oder Diabetes mellitus im Erwachsenenalter bezeichnet. W&amp;auml;hrend dieser Diabetestyp bis vor Kurzem nur bei Erwachsenen vorkam, kommt er mittlerweile auch immer h&amp;auml;ufiger bei Kindern vor.&lt;/p&gt;\n&lt;h2&gt;Schwangerschaftsdiabetes&lt;/h2&gt;\n&lt;p&gt;Schwangerschaftsdiabetes ist eine Hyperglyk&amp;auml;mie mit Blutzuckerwerten, die &amp;uuml;ber dem Normalwert liegen, aber unter den diagnostischen Werten f&amp;uuml;r Diabetes liegen. Schwangerschaftsdiabetes tritt w&amp;auml;hrend der Schwangerschaft auf.&lt;/p&gt;\n&lt;p&gt;Frauen mit Schwangerschaftsdiabetes haben ein erh&amp;ouml;htes Risiko f&amp;uuml;r Komplikationen w&amp;auml;hrend der Schwangerschaft und bei der Entbindung. Auch diese Frauen und m&amp;ouml;glicherweise ihre Kinder haben in Zukunft ein erh&amp;ouml;htes Risiko, an Typ-2-Diabetes zu erkranken.&lt;/p&gt;\n&lt;p&gt;Schwangerschaftsdiabetes wird durch ein pr&amp;auml;natales Screening und nicht durch gemeldete Symptome diagnostiziert.&lt;/p&gt;</t>
  </si>
  <si>
    <t>&lt;h1&gt;糖尿病の種類&lt;/h1&gt;\n&lt;h2&gt;1型糖尿病&lt;/h2&gt;\n&lt;p&gt;1 型糖尿病 (以前はインスリン依存性、若年性または小児期発症として知られていた) は、インスリン産生の欠乏を特徴とし、毎日のインスリン投与を必要とします。 2017 年には 900 万人が 1 型糖尿病を患っていました。 彼らの大多数は高所得国に住んでいます。 その原因も予防方法も不明です。&lt;/p&gt;\n&lt;h2&gt;2型糖尿病&lt;/h2&gt;\n&lt;p&gt;2 型糖尿病は、体がエネルギーとして糖 (グルコース) を使用する方法に影響を与えます。 体がインスリンを適切に使用できなくなり、治療しないと血糖値が高くなる可能性があります。&lt;/p&gt;\n&lt;p&gt;2 型糖尿病は時間が経つと、身体、特に神経や血管に深刻な損傷を引き起こす可能性があります。&lt;/p&gt;\n&lt;p&gt;2 型糖尿病は多くの場合予防可能です。 2 型糖尿病の発症に寄与する要因には、過体重、十分な運動不足、遺伝などが含まれます。&lt;/p&gt;\n&lt;p&gt;2 型糖尿病の最悪の影響を防ぐには、早期診断が重要です。 糖尿病を早期に発見する最善の方法は、医療提供者による定期的な健康診断と血液検査を受けることです。&lt;/p&gt;\n&lt;p&gt;2 型糖尿病の症状は軽い場合があります。 気づくまでに数年かかる場合もあります。 症状は 1 型糖尿病の症状に似ている場合がありますが、多くの場合、それほど顕著ではありません。 その結果、すでに合併症が発生し、発症から数年後にこの病気が診断されることもあります。&lt;/p&gt;\n&lt;p&gt;糖尿病患者の 95% 以上が 2 型糖尿病です。 2 型糖尿病は、以前はインスリン非依存性糖尿病、または成人発症と呼ばれていました。 最近まで、このタイプの糖尿病は成人にのみ見られましたが、現在では子供でも頻繁に発生しています。&lt;/p&gt;\n&lt;h2&gt;妊娠糖尿病&lt;/h2&gt;\n&lt;p&gt;妊娠糖尿病は、血糖値が正常より高いが、糖尿病と診断される値を下回る高血糖症です。 妊娠糖尿病は妊娠中に起こります。&lt;/p&gt;\n&lt;p&gt;妊娠糖尿病の女性は、妊娠中および出産時の合併症のリスクが高くなります。 これらの女性とおそらくその子供たちも、将来的に 2 型糖尿病のリスクが高くなります。&lt;/p&gt;\n&lt;p&gt;妊娠糖尿病は、報告された症状ではなく、出生前スクリーニングによって診断されます。&lt;/p&gt;</t>
  </si>
  <si>
    <t>&lt;h1&gt;मधुमेहाचे प्रकार&lt;/h1&gt;\n&lt;h2&gt;टाइप 1 मधुमेह&lt;/h2&gt;\n&lt;p&gt;टाइप 1 मधुमेह (पूर्वी इन्सुलिन-आश्रित, किशोर किंवा बालपण-सुरू म्हणून ओळखला जाणारा) इन्सुलिनच्या कमतरतेमुळे वैशिष्ट्यीकृत आहे आणि त्याला दररोज इंसुलिनची आवश्यकता असते. 2017 मध्ये टाइप 1 मधुमेह असलेले 9 दशलक्ष लोक होते; त्यापैकी बहुतांश उच्च उत्पन्न असलेल्या देशांमध्ये राहतात. त्याचे कारण किंवा ते रोखण्याचे उपाय माहित नाहीत.&lt;/p&gt;\n&lt;h2&gt;टाइप 2 मधुमेह&lt;/h2&gt;\n&lt;p&gt;तुमचे शरीर ऊर्जेसाठी साखर (ग्लुकोज) कसे वापरते ते टाईप 2 मधुमेह प्रभावित करते. हे शरीराला इन्सुलिन योग्य प्रकारे वापरण्यापासून थांबवते, ज्यामुळे उपचार न केल्यास रक्तातील साखरेची पातळी वाढू शकते.&lt;/p&gt;\n&lt;p&gt;कालांतराने, टाइप 2 मधुमेहामुळे शरीराला, विशेषतः नसा आणि रक्तवाहिन्यांना गंभीर नुकसान होऊ शकते.&lt;/p&gt;\n&lt;p&gt;टाइप 2 मधुमेह अनेकदा टाळता येण्याजोगा असतो. टाईप 2 मधुमेह होण्यास कारणीभूत ठरणाऱ्या घटकांमध्ये जास्त वजन असणे, पुरेसा व्यायाम न करणे आणि आनुवंशिकता यांचा समावेश होतो.&lt;/p&gt;\n&lt;p&gt;टाईप 2 मधुमेहाचे सर्वात वाईट परिणाम टाळण्यासाठी लवकर निदान महत्वाचे आहे. मधुमेह लवकर ओळखण्याचा सर्वोत्तम मार्ग म्हणजे आरोग्य सेवा प्रदात्याकडून नियमित तपासणी आणि रक्त तपासणी करणे.&lt;/p&gt;\n&lt;p&gt;टाइप 2 मधुमेहाची लक्षणे सौम्य असू शकतात. ते लक्षात येण्यासाठी अनेक वर्षे लागू शकतात. लक्षणे टाइप 1 मधुमेहासारखीच असू शकतात परंतु अनेकदा कमी चिन्हांकित असतात. परिणामी, गुंतागुंत निर्माण झाल्यानंतर अनेक वर्षांनी रोगाचे निदान होऊ शकते.&lt;/p&gt;\n&lt;p&gt;मधुमेह असलेल्या 95% पेक्षा जास्त लोकांना टाइप 2 मधुमेह आहे. टाइप 2 मधुमेहाला पूर्वी नॉन-इंसुलिन अवलंबित किंवा प्रौढ प्रारंभ असे म्हटले जात असे. अलीकडे पर्यंत, हा मधुमेह फक्त प्रौढांमध्येच दिसून येत होता परंतु आता तो लहान मुलांमध्येही मोठ्या प्रमाणात होत आहे.&lt;/p&gt;\n&lt;h2&gt;गर्भावस्थेतील मधुमेह&lt;/h2&gt;\n&lt;p&gt;गर्भावस्थेतील मधुमेह हा हायपरग्लायसेमिया आहे ज्यामध्ये रक्तातील ग्लुकोजचे प्रमाण सामान्यपेक्षा जास्त असते परंतु मधुमेहाच्या निदानापेक्षा कमी असते. गरोदरपणात गरोदरपणात मधुमेह होतो.&lt;/p&gt;\n&lt;p&gt;गर्भावस्थेतील मधुमेह असलेल्या महिलांना गर्भधारणेदरम्यान आणि प्रसूतीदरम्यान गुंतागुंत होण्याचा धोका वाढतो. या महिलांना आणि शक्यतो त्यांच्या मुलांनाही भविष्यात टाइप २ मधुमेहाचा धोका वाढतो.&lt;/p&gt;\n&lt;p&gt;गर्भावस्थेतील मधुमेहाचे निदान नोंदवलेल्या लक्षणांऐवजी प्रसवपूर्व तपासणीद्वारे केले जाते.&lt;/p&gt;</t>
  </si>
  <si>
    <t>&lt;h1&gt;మధుమేహం రకాలు&lt;/h1&gt;\n&lt;h2&gt;టైప్ 1 డయాబెటిస్&lt;/h2&gt;\n&lt;p&gt;టైప్ 1 మధుమేహం (గతంలో ఇన్సులిన్-ఆధారిత, జువెనైల్ లేదా బాల్యంలో-ప్రారంభం అని పిలుస్తారు) లోపం ఇన్సులిన్ ఉత్పత్తి ద్వారా వర్గీకరించబడుతుంది మరియు ఇన్సులిన్ రోజువారీ నిర్వహణ అవసరం. 2017లో టైప్ 1 మధుమేహంతో 9 మిలియన్ల మంది ఉన్నారు; వారిలో ఎక్కువ మంది అధిక ఆదాయ దేశాలలో నివసిస్తున్నారు. దాని కారణం లేదా దానిని నిరోధించే మార్గాలు తెలియవు.&lt;/p&gt;\n&lt;h2&gt;టైప్ 2 డయాబెటిస్&lt;/h2&gt;\n&lt;p&gt;టైప్ 2 డయాబెటిస్ మీ శరీరం శక్తి కోసం చక్కెరను (గ్లూకోజ్) ఎలా ఉపయోగిస్తుందో ప్రభావితం చేస్తుంది. ఇది శరీరం ఇన్సులిన్&amp;zwnj;ను సరిగ్గా ఉపయోగించకుండా ఆపుతుంది, ఇది చికిత్స చేయకపోతే రక్తంలో చక్కెర స్థాయికి దారితీస్తుంది.&lt;/p&gt;\n&lt;p&gt;కాలక్రమేణా, టైప్ 2 మధుమేహం శరీరానికి, ముఖ్యంగా నరాలకు మరియు రక్తనాళాలకు తీవ్రమైన నష్టాన్ని కలిగిస్తుంది.&lt;/p&gt;\n&lt;p&gt;టైప్ 2 డయాబెటిస్ తరచుగా నివారించబడుతుంది. టైప్ 2 మధుమేహం అభివృద్ధి చెందడానికి దోహదపడే కారకాలు అధిక బరువు, తగినంత వ్యాయామం చేయకపోవడం మరియు జన్యుశాస్త్రం.&lt;/p&gt;\n&lt;p&gt;టైప్ 2 డయాబెటిస్ యొక్క చెడు ప్రభావాలను నివారించడానికి ముందస్తు రోగ నిర్ధారణ చాలా ముఖ్యం. మధుమేహాన్ని ముందుగానే గుర్తించడానికి ఉత్తమ మార్గం ఆరోగ్య సంరక్షణ ప్రదాతతో క్రమం తప్పకుండా తనిఖీలు మరియు రక్త పరీక్షలు చేయించుకోవడం.&lt;/p&gt;\n&lt;p&gt;టైప్ 2 మధుమేహం యొక్క లక్షణాలు స్వల్పంగా ఉండవచ్చు. వారు గుర్తించబడటానికి చాలా సంవత్సరాలు పట్టవచ్చు. లక్షణాలు టైప్ 1 మధుమేహం మాదిరిగానే ఉండవచ్చు కానీ తరచుగా తక్కువగా గుర్తించబడతాయి. తత్ఫలితంగా, వ్యాధి ప్రారంభమైన అనేక సంవత్సరాల తర్వాత, సమస్యలు ఇప్పటికే తలెత్తిన తర్వాత గుర్తించబడవచ్చు.&lt;/p&gt;\n&lt;p&gt;మధుమేహం ఉన్నవారిలో 95% కంటే ఎక్కువ మందికి టైప్ 2 డయాబెటిస్ ఉంది. టైప్ 2 డయాబెటిస్&amp;zwnj;ను గతంలో నాన్-ఇన్సులిన్ డిపెండెంట్ లేదా అడల్ట్ ఆన్&amp;zwnj;సెట్ అని పిలిచేవారు. ఇటీవలి వరకు, ఈ రకమైన మధుమేహం పెద్దలలో మాత్రమే కనిపించింది, కానీ ఇప్పుడు ఇది పిల్లలలో కూడా తరచుగా సంభవిస్తుంది.&lt;/p&gt;\n&lt;h2&gt;గర్భధారణ మధుమేహం&lt;/h2&gt;\n&lt;p&gt;గర్భధారణ మధుమేహం అనేది హైపర్గ్లైకేమియా, రక్తంలో గ్లూకోజ్ విలువ సాధారణం కంటే ఎక్కువగా ఉంటుంది, కానీ మధుమేహం నిర్ధారణ కంటే తక్కువగా ఉంటుంది. గర్భధారణ సమయంలో గర్భధారణ మధుమేహం వస్తుంది.&lt;/p&gt;\n&lt;p&gt;గర్భధారణ మధుమేహం ఉన్న మహిళలకు గర్భధారణ సమయంలో మరియు ప్రసవ సమయంలో సమస్యలు వచ్చే ప్రమాదం ఎక్కువగా ఉంటుంది. ఈ స్త్రీలు మరియు బహుశా వారి పిల్లలు కూడా భవిష్యత్తులో టైప్ 2 డయాబెటిస్&amp;zwnj;కు గురయ్యే ప్రమాదం ఉంది.&lt;/p&gt;\n&lt;p&gt;గర్భధారణ మధుమేహం నివేదించబడిన లక్షణాల ద్వారా కాకుండా ప్రినేటల్ స్క్రీనింగ్ ద్వారా నిర్ధారణ చేయబడుతుంది.&lt;/p&gt;</t>
  </si>
  <si>
    <t>&lt;h1&gt;Diyabet &amp;Ccedil;eşitleri&lt;/h1&gt;\n&lt;h2&gt;Tip 1 diyabet&lt;/h2&gt;\n&lt;p&gt;Tip 1 diyabet (&amp;ouml;nceden ins&amp;uuml;line bağımlı, gen&amp;ccedil;lik veya &amp;ccedil;ocukluk başlangı&amp;ccedil;lı olarak biliniyordu), yetersiz ins&amp;uuml;lin &amp;uuml;retimi ile karakterize edilir ve g&amp;uuml;nl&amp;uuml;k ins&amp;uuml;lin uygulanmasını gerektirir. 2017 yılında tip 1 diyabetli 9 milyon kişi vardı; &amp;ccedil;oğunluğu y&amp;uuml;ksek gelirli &amp;uuml;lkelerde yaşıyor. Ne nedeni ne de nasıl &amp;ouml;nleneceği bilinmiyor.&lt;/p&gt;\n&lt;h2&gt;2 tip diyabet&lt;/h2&gt;\n&lt;p&gt;Tip 2 diyabet v&amp;uuml;cudunuzun enerji i&amp;ccedil;in şekeri (glikoz) nasıl kullandığını etkiler. V&amp;uuml;cudun ins&amp;uuml;lini doğru şekilde kullanmasını durdurur ve tedavi edilmezse y&amp;uuml;ksek kan şekeri seviyelerine yol a&amp;ccedil;abilir.&lt;/p&gt;\n&lt;p&gt;Zamanla tip 2 diyabet v&amp;uuml;cutta, &amp;ouml;zellikle sinirlerde ve kan damarlarında ciddi hasara neden olabilir.&lt;/p&gt;\n&lt;p&gt;Tip 2 diyabet sıklıkla &amp;ouml;nlenebilir. Tip 2 diyabet gelişimine katkıda bulunan fakt&amp;ouml;rler arasında fazla kilolu olmak, yeterli egzersiz yapmamak ve genetik yer alır.&lt;/p&gt;\n&lt;p&gt;Tip 2 diyabetin en k&amp;ouml;t&amp;uuml; etkilerini &amp;ouml;nlemek i&amp;ccedil;in erken tanı &amp;ouml;nemlidir. Diyabeti erken tespit etmenin en iyi yolu, bir sağlık uzmanına d&amp;uuml;zenli kontroller ve kan testleri yaptırmaktır.&lt;/p&gt;\n&lt;p&gt;Tip 2 diyabetin belirtileri hafif olabilir. Fark edilmeleri birka&amp;ccedil; yılı bulabilir. Semptomlar tip 1 diyabetinkine benzer olabilir ancak genellikle daha az belirgindir. Sonu&amp;ccedil; olarak hastalık, komplikasyonlar ortaya &amp;ccedil;ıktıktan birka&amp;ccedil; yıl sonra teşhis edilebilir.&lt;/p&gt;\n&lt;p&gt;Diyabetli kişilerin %95\'inden fazlasında tip 2 diyabet vardır. Tip 2 diyabet eskiden ins&amp;uuml;line bağımlı olmayan veya yetişkin başlangı&amp;ccedil;lı olarak adlandırılıyordu. Yakın zamana kadar sadece yetişkinlerde g&amp;ouml;r&amp;uuml;len bu diyabet t&amp;uuml;r&amp;uuml;, artık &amp;ccedil;ocuklarda da giderek daha sık g&amp;ouml;r&amp;uuml;l&amp;uuml;yor.&lt;/p&gt;\n&lt;h2&gt;Gestasyonel diyabet&lt;/h2&gt;\n&lt;p&gt;Gestasyonel diyabet, kan şekeri değerlerinin normalin &amp;uuml;zerinde ancak diyabet tanısının altında olduğu hiperglisemidir. Gebelik diyabeti hamilelik sırasında ortaya &amp;ccedil;ıkar.&lt;/p&gt;\n&lt;p&gt;Gebelik diyabeti olan kadınlar hamilelik sırasında ve doğum sırasında komplikasyon riski altındadır. Bu kadınlar ve muhtemelen &amp;ccedil;ocukları da gelecekte tip 2 diyabete yakalanma riskiyle karşı karşıyadır.&lt;/p&gt;\n&lt;p&gt;Gestasyonel diyabet tanısı, bildirilen semptomlar yerine doğum &amp;ouml;ncesi tarama yoluyla konur.&lt;/p&gt;</t>
  </si>
  <si>
    <t>&lt;h1&gt;நீரிழிவு வகைகள்&lt;/h1&gt;\n&lt;h2&gt;வகை 1 நீரிழிவு&lt;/h2&gt;\n&lt;p&gt;வகை 1 நீரிழிவு நோய் (முன்பு இன்சுலின் சார்ந்தது, இளமைப் பருவம் அல்லது குழந்தைப் பருவம் என அறியப்பட்டது) குறைபாடுள்ள இன்சுலின் உற்பத்தியால் வகைப்படுத்தப்படுகிறது மற்றும் தினசரி இன்சுலின் நிர்வாகம் தேவைப்படுகிறது. 2017 இல் வகை 1 நீரிழிவு நோயால் 9 மில்லியன் மக்கள் இருந்தனர்; அவர்களில் பெரும்பாலோர் அதிக வருமானம் கொண்ட நாடுகளில் வாழ்கின்றனர். அதன் காரணமோ, தடுப்பதற்கான வழிமுறைகளோ தெரியவில்லை.&lt;/p&gt;\n&lt;h2&gt;வகை 2 நீரிழிவு&lt;/h2&gt;\n&lt;p&gt;டைப் 2 நீரிழிவு உங்கள் உடல் ஆற்றலுக்காக சர்க்கரையை (குளுக்கோஸ்) எவ்வாறு பயன்படுத்துகிறது என்பதைப் பாதிக்கிறது. இது உடல் இன்சுலின் சரியாகப் பயன்படுத்துவதைத் தடுக்கிறது, இது சிகிச்சை அளிக்கப்படாவிட்டால் இரத்தத்தில் சர்க்கரையின் அளவை அதிகரிக்க வழிவகுக்கும்.&lt;/p&gt;\n&lt;p&gt;காலப்போக்கில், வகை 2 நீரிழிவு உடலுக்கு, குறிப்பாக நரம்புகள் மற்றும் இரத்த நாளங்களுக்கு கடுமையான சேதத்தை ஏற்படுத்தும்.&lt;/p&gt;\n&lt;p&gt;வகை 2 நீரிழிவு நோய் பெரும்பாலும் தடுக்கக்கூடியது. வகை 2 நீரிழிவு நோயை உருவாக்கும் காரணிகள் அதிக எடை, போதுமான உடற்பயிற்சி செய்யாதது மற்றும் மரபியல் ஆகியவை அடங்கும்.&lt;/p&gt;\n&lt;p&gt;வகை 2 நீரிழிவு நோயின் மோசமான விளைவுகளைத் தடுக்க ஆரம்பகால நோயறிதல் முக்கியமானது. நீரிழிவு நோயை ஆரம்பத்திலேயே கண்டறிவதற்கான சிறந்த வழி, ஒரு சுகாதார வழங்குநரிடம் வழக்கமான பரிசோதனைகள் மற்றும் இரத்த பரிசோதனைகளை மேற்கொள்வதாகும்.&lt;/p&gt;\n&lt;p&gt;வகை 2 நீரிழிவு நோயின் அறிகுறிகள் லேசானதாக இருக்கலாம். அவை கவனிக்கப்படுவதற்கு பல ஆண்டுகள் ஆகலாம். அறிகுறிகள் வகை 1 நீரிழிவு நோயின் அறிகுறிகளைப் போலவே இருக்கலாம், ஆனால் பெரும்பாலும் குறைவாகவே குறிப்பிடப்படுகின்றன. இதன் விளைவாக, சிக்கல்கள் ஏற்கனவே எழுந்த பிறகு, நோய் தொடங்கிய பல ஆண்டுகளுக்குப் பிறகு கண்டறியப்படலாம்.&lt;/p&gt;\n&lt;p&gt;நீரிழிவு நோயாளிகளில் 95% க்கும் அதிகமானோர் வகை 2 நீரிழிவு நோயைக் கொண்டுள்ளனர். டைப் 2 நீரிழிவு நோய் முன்பு இன்சுலின் அல்லாத சார்பு அல்லது வயது வந்தோருக்கான ஆரம்பம் என்று அழைக்கப்பட்டது. சமீப காலம் வரை, இந்த வகை நீரிழிவு பெரியவர்களிடம் மட்டுமே காணப்பட்டது, ஆனால் இப்போது குழந்தைகளிலும் இது அடிக்கடி நிகழ்கிறது.&lt;/p&gt;\n&lt;h2&gt;கர்ப்பகால நீரிழிவு&lt;/h2&gt;\n&lt;p&gt;கர்ப்பகால நீரிழிவு என்பது இரத்தத்தில் உள்ள குளுக்கோஸ் அளவு இயல்பை விட அதிகமாகவும் ஆனால் நீரிழிவு நோயைக் கண்டறிவதற்குக் குறைவாகவும் இருக்கும் ஹைப்பர் கிளைசீமியா ஆகும். கர்ப்ப காலத்தில் கர்ப்பகால நீரிழிவு நோய் ஏற்படுகிறது.&lt;/p&gt;\n&lt;p&gt;கர்ப்பகால நீரிழிவு நோயால் பாதிக்கப்பட்ட பெண்களுக்கு கர்ப்ப காலத்தில் மற்றும் பிரசவத்தின் போது சிக்கல்கள் அதிகரிக்கும் அபாயம் உள்ளது. இந்த பெண்கள் மற்றும் அவர்களின் குழந்தைகளும் எதிர்காலத்தில் டைப் 2 நீரிழிவு நோயின் அபாயத்தை அதிகரிக்கலாம்.&lt;/p&gt;\n&lt;p&gt;கர்ப்பகால நீரிழிவு நோயானது, அறிக்கையிடப்பட்ட அறிகுறிகளைக் காட்டிலும், மகப்பேறுக்கு முந்தைய ஸ்கிரீனிங் மூலம் கண்டறியப்படுகிறது.&lt;/p&gt;</t>
  </si>
  <si>
    <t>&lt;h1&gt;당뇨병 유형&lt;/h1&gt;\n&lt;h2&gt;제1형 당뇨병&lt;/h2&gt;\n&lt;p&gt;제1형 당뇨병(이전에는 인슐린 의존형, 청소년형 또는 소아형 당뇨병으로 알려짐)은 인슐린 생산이 부족하여 매일 인슐린을 투여해야 하는 것이 특징입니다. 2017년에는 제1형 당뇨병 환자가 900만 명에 달했습니다. 그들 중 대다수는 고소득 국가에 살고 있습니다. 원인도, 예방 방법도 알려져 있지 않습니다.&lt;/p&gt;\n&lt;h2&gt;제2형 당뇨병&lt;/h2&gt;\n&lt;p&gt;제2형 당뇨병은 신체가 에너지로 설탕(포도당)을 사용하는 방식에 영향을 미칩니다. 신체가 인슐린을 적절하게 사용하지 못하게 하여 치료하지 않으면 혈당 수치가 높아질 수 있습니다.&lt;/p&gt;\n&lt;p&gt;시간이 지남에 따라 제2형 당뇨병은 신체, 특히 신경과 혈관에 심각한 손상을 일으킬 수 있습니다.&lt;/p&gt;\n&lt;p&gt;제2형 당뇨병은 예방이 가능한 경우가 많습니다. 제2형 당뇨병 발병에 기여하는 요인으로는 과체중, 충분한 운동 부족, 유전적 요인 등이 있습니다.&lt;/p&gt;\n&lt;p&gt;제2형 당뇨병의 최악의 영향을 예방하려면 조기 진단이 중요합니다. 당뇨병을 조기에 발견하는 가장 좋은 방법은 의료 서비스 제공자를 통해 정기적인 검진과 혈액 검사를 받는 것입니다.&lt;/p&gt;\n&lt;p&gt;제2형 당뇨병의 증상은 경미할 수 있습니다. 알아차리는 데 몇 년이 걸릴 수도 있습니다. 증상은 제1형 당뇨병의 증상과 유사할 수 있지만 덜 두드러지는 경우가 많습니다. 결과적으로, 질병은 발병 후 몇 년이 지나 합병증이 이미 발생한 후에 진단될 수 있습니다.&lt;/p&gt;\n&lt;p&gt;당뇨병 환자의 95% 이상이 제2형 당뇨병을 앓고 있습니다. 제2형 당뇨병은 이전에는 인슐린 비의존성 또는 성인 발병이라고 불렸습니다. 최근까지 이러한 유형의 당뇨병은 성인에게만 발생했지만 이제는 어린이에게도 점점 더 빈번하게 발생하고 있습니다.&lt;/p&gt;\n&lt;h2&gt;임신성 당뇨병&lt;/h2&gt;\n&lt;p&gt;임신성 당뇨병은 혈당 수치가 정상보다 높지만 당뇨병 진단 수치보다 낮은 고혈당증입니다. 임신성 당뇨병은 임신 중에 발생합니다.&lt;/p&gt;\n&lt;p&gt;임신성 당뇨병이 있는 여성은 임신 중 및 출산 시 합병증이 발생할 위험이 높습니다. 이들 여성과 아마도 그들의 자녀 역시 미래에 제2형 당뇨병에 걸릴 위험이 증가합니다.&lt;/p&gt;\n&lt;p&gt;임신성 당뇨병은 보고된 증상을 통해서가 아니라 산전 선별검사를 통해 진단됩니다.&lt;/p&gt;</t>
  </si>
  <si>
    <t>&lt;h1&gt;C&amp;aacute;c loại bệnh tiểu đường&lt;/h1&gt;\n&lt;h2&gt;Bệnh tiểu đường loại 1&lt;/h2&gt;\n&lt;p&gt;Bệnh tiểu đường loại 1 (trước đ&amp;acirc;y gọi l&amp;agrave; bệnh tiểu đường phụ thuộc insulin, khởi ph&amp;aacute;t ở tuổi vị th&amp;agrave;nh ni&amp;ecirc;n hoặc thời thơ ấu) được đặc trưng bởi t&amp;igrave;nh trạng sản xuất insulin bị thiếu hụt v&amp;agrave; cần phải sử dụng insulin h&amp;agrave;ng ng&amp;agrave;y. Năm 2017 c&amp;oacute; 9 triệu người mắc bệnh tiểu đường tu&amp;yacute;p 1; phần lớn trong số họ sống ở c&amp;aacute;c nước c&amp;oacute; thu nhập cao. Cả nguy&amp;ecirc;n nh&amp;acirc;n lẫn phương tiện để ngăn chặn n&amp;oacute; đều kh&amp;ocirc;ng được biết đến.&lt;/p&gt;\n&lt;h2&gt;Bệnh tiểu đường loại 2&lt;/h2&gt;\n&lt;p&gt;Bệnh tiểu đường loại 2 ảnh hưởng đến c&amp;aacute;ch cơ thể bạn sử dụng đường (glucose) l&amp;agrave;m năng lượng. N&amp;oacute; ngăn cơ thể sử dụng insulin đ&amp;uacute;ng c&amp;aacute;ch, c&amp;oacute; thể dẫn đến lượng đường trong m&amp;aacute;u cao nếu kh&amp;ocirc;ng được điều trị.&lt;/p&gt;\n&lt;p&gt;Theo thời gian, bệnh tiểu đường tu&amp;yacute;p 2 c&amp;oacute; thể g&amp;acirc;y ra những tổn thương nghi&amp;ecirc;m trọng cho cơ thể, đặc biệt l&amp;agrave; d&amp;acirc;y thần kinh v&amp;agrave; mạch m&amp;aacute;u.&lt;/p&gt;\n&lt;p&gt;Bệnh tiểu đường loại 2 thường c&amp;oacute; thể ph&amp;ograve;ng ngừa được. C&amp;aacute;c yếu tố g&amp;oacute;p phần ph&amp;aacute;t triển bệnh tiểu đường loại 2 bao gồm thừa c&amp;acirc;n, kh&amp;ocirc;ng tập thể dục đủ v&amp;agrave; di truyền.&lt;/p&gt;\n&lt;p&gt;Chẩn đo&amp;aacute;n sớm l&amp;agrave; rất quan trọng để ngăn ngừa những ảnh hưởng xấu nhất của bệnh tiểu đường loại 2. C&amp;aacute;ch tốt nhất để ph&amp;aacute;t hiện bệnh tiểu đường sớm l&amp;agrave; kiểm tra sức khỏe v&amp;agrave; x&amp;eacute;t nghiệm m&amp;aacute;u thường xuy&amp;ecirc;n với nh&amp;agrave; cung cấp dịch vụ chăm s&amp;oacute;c sức khỏe.&lt;/p&gt;\n&lt;p&gt;C&amp;aacute;c triệu chứng của bệnh tiểu đường loại 2 c&amp;oacute; thể nhẹ. Họ c&amp;oacute; thể mất v&amp;agrave;i năm để được ch&amp;uacute; &amp;yacute;. C&amp;aacute;c triệu chứng c&amp;oacute; thể tương tự như bệnh tiểu đường loại 1 nhưng thường &amp;iacute;t r&amp;otilde; r&amp;agrave;ng hơn. Kết quả l&amp;agrave; bệnh c&amp;oacute; thể được chẩn đo&amp;aacute;n v&amp;agrave;i năm sau khi khởi ph&amp;aacute;t, sau khi c&amp;aacute;c biến chứng đ&amp;atilde; ph&amp;aacute;t sinh.&lt;/p&gt;\n&lt;p&gt;Hơn 95% người mắc bệnh tiểu đường mắc bệnh tiểu đường loại 2. Bệnh tiểu đường loại 2 trước đ&amp;acirc;y được gọi l&amp;agrave; bệnh kh&amp;ocirc;ng phụ thuộc insulin hoặc khởi ph&amp;aacute;t ở người trưởng th&amp;agrave;nh. Cho đến gần đ&amp;acirc;y, loại bệnh tiểu đường n&amp;agrave;y chỉ gặp ở người lớn nhưng hiện nay n&amp;oacute; cũng xảy ra ng&amp;agrave;y c&amp;agrave;ng thường xuy&amp;ecirc;n ở trẻ em.&lt;/p&gt;\n&lt;h2&gt;Tiểu đường thai kỳ&lt;/h2&gt;\n&lt;p&gt;Bệnh tiểu đường thai kỳ l&amp;agrave; t&amp;igrave;nh trạng tăng đường huyết với gi&amp;aacute; trị đường huyết tr&amp;ecirc;n mức b&amp;igrave;nh thường nhưng thấp hơn mức được chẩn đo&amp;aacute;n mắc bệnh tiểu đường. Bệnh tiểu đường thai kỳ xảy ra trong thai kỳ.&lt;/p&gt;\n&lt;p&gt;Phụ nữ mắc bệnh tiểu đường thai kỳ c&amp;oacute; nguy cơ cao bị biến chứng khi mang thai v&amp;agrave; khi sinh. Những phụ nữ n&amp;agrave;y v&amp;agrave; c&amp;oacute; thể cả con c&amp;aacute;i của họ cũng c&amp;oacute; nguy cơ mắc bệnh tiểu đường loại 2 trong tương lai.&lt;/p&gt;\n&lt;p&gt;Bệnh tiểu đường thai kỳ được chẩn đo&amp;aacute;n th&amp;ocirc;ng qua s&amp;agrave;ng lọc trước sinh, thay v&amp;igrave; th&amp;ocirc;ng qua c&amp;aacute;c triệu chứng được b&amp;aacute;o c&amp;aacute;o.&lt;/p&gt;</t>
  </si>
  <si>
    <t>&lt;h1&gt;Tipi di diabete&lt;/h1&gt;\n&lt;h2&gt;Diabete di tipo 1&lt;/h2&gt;\n&lt;p&gt;Il diabete di tipo 1 (precedentemente noto come insulino-dipendente, giovanile o ad esordio infantile) &amp;egrave; caratterizzato da una carente produzione di insulina e richiede la somministrazione giornaliera di insulina. Nel 2017 erano 9 milioni le persone con diabete di tipo 1; la maggior parte di loro vive in paesi ad alto reddito. Non se ne conoscono n&amp;eacute; le cause n&amp;eacute; i mezzi per prevenirlo.&lt;/p&gt;\n&lt;h2&gt;Diabete di tipo 2&lt;/h2&gt;\n&lt;p&gt;Il diabete di tipo 2 influisce sul modo in cui il corpo utilizza lo zucchero (glucosio) per produrre energia. Impedisce al corpo di utilizzare correttamente l&amp;rsquo;insulina, il che, se non trattato, pu&amp;ograve; portare a livelli elevati di zucchero nel sangue.&lt;/p&gt;\n&lt;p&gt;Nel corso del tempo, il diabete di tipo 2 pu&amp;ograve; causare gravi danni all&amp;rsquo;organismo, in particolare ai nervi e ai vasi sanguigni.&lt;/p&gt;\n&lt;p&gt;Il diabete di tipo 2 &amp;egrave; spesso prevenibile. I fattori che contribuiscono allo sviluppo del diabete di tipo 2 includono il sovrappeso, la mancanza di esercizio fisico e la genetica.&lt;/p&gt;\n&lt;p&gt;La diagnosi precoce &amp;egrave; importante per prevenire gli effetti peggiori del diabete di tipo 2. Il modo migliore per rilevare precocemente il diabete &amp;egrave; sottoporsi a controlli regolari ed esami del sangue con un operatore sanitario.&lt;/p&gt;\n&lt;p&gt;I sintomi del diabete di tipo 2 possono essere lievi. Potrebbero volerci diversi anni per essere notati. I sintomi possono essere simili a quelli del diabete di tipo 1 ma spesso sono meno marcati. Di conseguenza, la malattia pu&amp;ograve; essere diagnosticata diversi anni dopo l\'esordio, quando si sono gi&amp;agrave; manifestate le complicanze.&lt;/p&gt;\n&lt;p&gt;Oltre il 95% delle persone con diabete soffre di diabete di tipo 2. Il diabete di tipo 2 era precedentemente chiamato non insulino-dipendente o ad esordio in et&amp;agrave; adulta. Fino a poco tempo fa questo tipo di diabete veniva riscontrato solo negli adulti, ora si manifesta sempre pi&amp;ugrave; frequentemente anche nei bambini.&lt;/p&gt;\n&lt;h2&gt;Diabete gestazionale&lt;/h2&gt;\n&lt;p&gt;Il diabete gestazionale &amp;egrave; un&amp;rsquo;iperglicemia con valori di glucosio nel sangue superiori alla norma ma inferiori a quelli diagnostici del diabete. Il diabete gestazionale si verifica durante la gravidanza.&lt;/p&gt;\n&lt;p&gt;Le donne con diabete gestazionale corrono un rischio maggiore di complicanze durante la gravidanza e al momento del parto. Queste donne ed eventualmente i loro figli corrono un rischio maggiore di diabete di tipo 2 in futuro.&lt;/p&gt;\n&lt;p&gt;Il diabete gestazionale viene diagnosticato attraverso lo screening prenatale, piuttosto che attraverso i sintomi segnalati.&lt;/p&gt;</t>
  </si>
  <si>
    <t>&lt;h1&gt;ประเภทของโรคเบาหวาน&lt;/h1&gt;\n&lt;h2&gt;โรคเบาหวานประเภท 1&lt;/h2&gt;\n&lt;p&gt;โรคเบาหวานประเภท 1 (ก่อนหน้านี้เรียกว่าขึ้นอยู่กับอินซูลิน วัยรุ่น หรือเริ่มมีอาการในวัยเด็ก) มีลักษณะเฉพาะคือการผลิตอินซูลินไม่เพียงพอ และจำเป็นต้องได้รับอินซูลินทุกวัน ในปี 2560 มีผู้ป่วยโรคเบาหวานประเภท 1 จำนวน 9 ล้านคน ส่วนใหญ่อาศัยอยู่ในประเทศที่มีรายได้สูง ไม่ทราบสาเหตุหรือวิธีการป้องกัน&lt;/p&gt;\n&lt;h2&gt;โรคเบาหวานประเภท 2&lt;/h2&gt;\n&lt;p&gt;โรคเบาหวานประเภท 2 ส่งผลต่อวิธีที่ร่างกายใช้น้ำตาล (กลูโคส) เป็นพลังงาน จะหยุดร่างกายจากการใช้อินซูลินอย่างเหมาะสม ซึ่งอาจทำให้ระดับน้ำตาลในเลือดสูงได้หากไม่ได้รับการรักษา&lt;/p&gt;\n&lt;p&gt;เมื่อเวลาผ่านไป โรคเบาหวานประเภท 2 อาจทำให้เกิดความเสียหายร้ายแรงต่อร่างกาย โดยเฉพาะเส้นประสาทและหลอดเลือด&lt;/p&gt;\n&lt;p&gt;โรคเบาหวานประเภท 2 มักจะป้องกันได้ ปัจจัยที่มีส่วนทำให้เกิดโรคเบาหวานประเภท 2 ได้แก่ การมีน้ำหนักเกิน การออกกำลังกายไม่เพียงพอ และพันธุกรรม&lt;/p&gt;\n&lt;p&gt;การวินิจฉัยตั้งแต่เนิ่นๆ เป็นสิ่งสำคัญในการป้องกันผลกระทบที่เลวร้ายที่สุดของโรคเบาหวานประเภท 2 วิธีที่ดีที่สุดในการตรวจพบโรคเบาหวานตั้งแต่เนิ่นๆ คือการตรวจสุขภาพและตรวจเลือดกับผู้ให้บริการด้านสุขภาพเป็นประจำ&lt;/p&gt;\n&lt;p&gt;อาการของโรคเบาหวานชนิดที่ 2 อาจไม่รุนแรง อาจใช้เวลาหลายปีกว่าจะสังเกตได้ อาการอาจคล้ายกับโรคเบาหวานประเภท 1 แต่มักมีอาการน้อยกว่า เป็นผลให้สามารถวินิจฉัยโรคนี้ได้หลายปีหลังจากเริ่มมีอาการหลังจากเกิดภาวะแทรกซ้อนแล้ว&lt;/p&gt;\n&lt;p&gt;ผู้ป่วยโรคเบาหวานมากกว่า 95% มีโรคเบาหวานประเภท 2 โรคเบาหวานประเภท 2 เดิมเรียกว่าไม่พึ่งอินซูลินหรือเริ่มมีอาการในผู้ใหญ่ จนกระทั่งเมื่อเร็วๆ นี้ โรคเบาหวานประเภทนี้พบได้เฉพาะในผู้ใหญ่เท่านั้น แต่ในปัจจุบันก็พบบ่อยขึ้นในเด็กด้วย&lt;/p&gt;\n&lt;h2&gt;โรคเบาหวารขณะตั้งครรภ์&lt;/h2&gt;\n&lt;p&gt;เบาหวานขณะตั้งครรภ์คือภาวะน้ำตาลในเลือดสูงโดยมีค่าน้ำตาลในเลือดสูงกว่าปกติ แต่ต่ำกว่าค่าที่วินิจฉัยว่าเป็นโรคเบาหวาน เบาหวานขณะตั้งครรภ์เกิดขึ้นในระหว่างตั้งครรภ์&lt;/p&gt;\n&lt;p&gt;ผู้หญิงที่เป็นเบาหวานขณะตั้งครรภ์มีความเสี่ยงเพิ่มขึ้นต่อภาวะแทรกซ้อนระหว่างตั้งครรภ์และขณะคลอดบุตร ผู้หญิงเหล่านี้และลูกๆ ของพวกเขาก็มีความเสี่ยงเพิ่มขึ้นต่อโรคเบาหวานประเภท 2 ในอนาคต&lt;/p&gt;\n&lt;p&gt;โรคเบาหวานขณะตั้งครรภ์ได้รับการวินิจฉัยโดยการตรวจคัดกรองก่อนคลอด แทนที่จะผ่านอาการที่รายงาน&lt;/p&gt;</t>
  </si>
  <si>
    <t>&lt;h1&gt;Healthy body weight&lt;/h1&gt;\n&lt;p&gt;A BMI calculation in the healthy weight range is:&lt;/p&gt;\n&lt;ul&gt;\n&lt;li&gt;For White people: the healthy weight range is 18.5 to 24.9.&lt;/li&gt;\n&lt;li&gt;For Black, Asian and other minority ethnic groups: the healthy weight range is 18.5 to 23.&lt;/li&gt;\n&lt;/ul&gt;\n&lt;p&gt;For people of White heritage, a BMI:&lt;/p&gt;\n&lt;ul&gt;\n&lt;li&gt;below 18.5 is underweight&lt;/li&gt;\n&lt;li&gt;between 18.5 and 24.9 is healthy&lt;/li&gt;\n&lt;li&gt;between 25 and 29.9 is overweight&lt;/li&gt;\n&lt;li&gt;of 30 or over is obese&lt;/li&gt;\n&lt;/ul&gt;\n&lt;p&gt;Black, Asian and other minority ethnic groups have a higher risk of developing some long-term conditions such as type 2 diabetes with a lower BMI. People from these groups with a BMI of:&lt;/p&gt;\n&lt;ul&gt;\n&lt;li&gt;below 18.5 is underweight&lt;/li&gt;\n&lt;li&gt;between 18.5 and 22.9 is healthy&lt;/li&gt;\n&lt;li&gt;23 or more are at increased risk (overweight)&lt;/li&gt;\n&lt;li&gt;27.5 or more are at high risk (obese)&lt;/li&gt;</t>
  </si>
  <si>
    <t>&lt;h1&gt;&lt;span style=\"font-weight: 400;\"&gt;健康体重&lt;/span&gt;&lt;/h1&gt;\n&lt;p&gt;&lt;span style=\"font-weight: 400;\"&gt;健康体重范围内的BMI计算为：&lt;/span&gt;&lt;/p&gt;\n&lt;ul&gt;\n&lt;li style=\"font-weight: 400;\"&gt;&lt;span style=\"font-weight: 400;\"&gt;对于白色：健康体重范围是 18.5 至 24.9。&lt;/span&gt;&lt;/li&gt;\n&lt;li style=\"font-weight: 400;\"&gt;&lt;span style=\"font-weight: 400;\"&gt;对于黑人、亚洲人和其他少数族裔：健康体重范围是 18.5 至 23。&lt;/span&gt;&lt;/li&gt;\n&lt;/ul&gt;\n&lt;p&gt;&lt;span style=\"font-weight: 400;\"&gt;对于白人血统，BMI：&lt;/span&gt;&lt;/p&gt;\n&lt;ul&gt;\n&lt;li style=\"font-weight: 400;\"&gt;&lt;span style=\"font-weight: 400;\"&gt;低于18.5为体重不足&lt;/span&gt;&lt;/li&gt;\n&lt;li style=\"font-weight: 400;\"&gt;&lt;span style=\"font-weight: 400;\"&gt;18.5 到 24.9 之间是健康的&lt;/span&gt;&lt;/li&gt;\n&lt;li style=\"font-weight: 400;\"&gt;&lt;span style=\"font-weight: 400;\"&gt;25 至 29.9 之间为超重&lt;/span&gt;&lt;/li&gt;\n&lt;li style=\"font-weight: 400;\"&gt;&lt;span style=\"font-weight: 400;\"&gt;30岁以上属于肥胖&lt;/span&gt;&lt;/li&gt;\n&lt;/ul&gt;\n&lt;p&gt;&lt;span style=\"font-weight: 400;\"&gt;黑人、亚洲人和其他少数族裔在体重指数较低的情况下患某些长期疾病的风险较高，例如 2 型糖尿病。 来自这些群体的人的 BMI 为：&lt;/span&gt;&lt;/p&gt;\n&lt;ul&gt;\n&lt;li style=\"font-weight: 400;\"&gt;&lt;span style=\"font-weight: 400;\"&gt;低于18.5为体重不足&lt;/span&gt;&lt;/li&gt;\n&lt;li style=\"font-weight: 400;\"&gt;&lt;span style=\"font-weight: 400;\"&gt;18.5 到 22.9 之间是健康的&lt;/span&gt;&lt;/li&gt;\n&lt;li style=\"font-weight: 400;\"&gt;&lt;span style=\"font-weight: 400;\"&gt;23 岁或以上的风险增加（超重）&lt;/span&gt;&lt;/li&gt;\n&lt;li style=\"font-weight: 400;\"&gt;&lt;span style=\"font-weight: 400;\"&gt;27.5或以上属于高风险（肥胖）&lt;/span&gt;&lt;/li&gt;\n&lt;/ul&gt;</t>
  </si>
  <si>
    <t>&lt;h1&gt;&lt;span style=\"font-weight: 400;\"&gt;स्वस्थ शरीर का वजन&lt;/span&gt;&lt;/h1&gt;\n&lt;p&gt;&lt;span style=\"font-weight: 400;\"&gt;स्वस्थ वजन सीमा में बीएमआई गणना है:&lt;/span&gt;&lt;/p&gt;\n&lt;ul&gt;\n&lt;li style=\"font-weight: 400;\"&gt;&lt;span style=\"font-weight: 400;\"&gt;श्वेत लोगों के लिए: स्वस्थ वजन सीमा 18.5 से 24.9 है।&lt;/span&gt;&lt;/li&gt;\n&lt;li style=\"font-weight: 400;\"&gt;&lt;span style=\"font-weight: 400;\"&gt;काले, एशियाई और अन्य अल्पसंख्यक जातीय समूहों के लिए: स्वस्थ वजन सीमा 18.5 से 23 है।&lt;/span&gt;&lt;/li&gt;\n&lt;/ul&gt;\n&lt;p&gt;&lt;span style=\"font-weight: 400;\"&gt;श्वेत विरासत के लोगों के लिए, बीएमआई:&lt;/span&gt;&lt;/p&gt;\n&lt;ul&gt;\n&lt;li style=\"font-weight: 400;\"&gt;&lt;span style=\"font-weight: 400;\"&gt;18.5 से नीचे कम वजन है&lt;/span&gt;&lt;/li&gt;\n&lt;li style=\"font-weight: 400;\"&gt;&lt;span style=\"font-weight: 400;\"&gt;18.5 से 24.9 के बीच स्वस्थ है&lt;/span&gt;&lt;/li&gt;\n&lt;li style=\"font-weight: 400;\"&gt;&lt;span style=\"font-weight: 400;\"&gt;25 और 29.9 के बीच अधिक वजन है&lt;/span&gt;&lt;/li&gt;\n&lt;li style=\"font-weight: 400;\"&gt;&lt;span style=\"font-weight: 400;\"&gt;30 या उससे अधिक का मोटापा है&lt;/span&gt;&lt;/li&gt;\n&lt;/ul&gt;\n&lt;p&gt;&lt;span style=\"font-weight: 400;\"&gt;काले, एशियाई और अन्य अल्पसंख्यक जातीय समूहों में कम बीएमआई के साथ टाइप 2 मधुमेह जैसी कुछ दीर्घकालिक स्थितियों के विकसित होने का जोखिम अधिक होता है। इन समूहों के लोग जिनका बीएमआई है:&lt;/span&gt;&lt;/p&gt;\n&lt;ul&gt;\n&lt;li style=\"font-weight: 400;\"&gt;&lt;span style=\"font-weight: 400;\"&gt;18.5 से नीचे कम वजन है&lt;/span&gt;&lt;/li&gt;\n&lt;li style=\"font-weight: 400;\"&gt;&lt;span style=\"font-weight: 400;\"&gt;18.5 से 22.9 के बीच स्वस्थ है&lt;/span&gt;&lt;/li&gt;\n&lt;li style=\"font-weight: 400;\"&gt;&lt;span style=\"font-weight: 400;\"&gt;23 या उससे अधिक को खतरा बढ़ गया है (अधिक वजन)&lt;/span&gt;&lt;/li&gt;\n&lt;li style=\"font-weight: 400;\"&gt;&lt;span style=\"font-weight: 400;\"&gt;27.5 या उससे अधिक लोग उच्च जोखिम में हैं (मोटापे से ग्रस्त)&lt;/span&gt;&lt;/li&gt;</t>
  </si>
  <si>
    <t>&lt;h1&gt;&lt;span style=\"font-weight: 400;\"&gt;Peso corporal saludable&lt;/span&gt;&lt;/h1&gt;\n&lt;p&gt;&lt;span style=\"font-weight: 400;\"&gt;Un c&amp;aacute;lculo de IMC en el rango de peso saludable es:&lt;/span&gt;&lt;/p&gt;\n&lt;ul&gt;\n&lt;li style=\"font-weight: 400;\"&gt;&lt;span style=\"font-weight: 400;\"&gt;Para los blancos: el rango de peso saludable es de 18,5 a 24,9.&lt;/span&gt;&lt;/li&gt;\n&lt;li style=\"font-weight: 400;\"&gt;&lt;span style=\"font-weight: 400;\"&gt;Para los negros, asi&amp;aacute;ticos y otros grupos &amp;eacute;tnicos minoritarios: el rango de peso saludable es de 18,5 a 23.&lt;/span&gt;&lt;/li&gt;\n&lt;/ul&gt;\n&lt;p&gt;&lt;span style=\"font-weight: 400;\"&gt;Para las personas de ascendencia blanca, un IMC:&lt;/span&gt;&lt;/p&gt;\n&lt;ul&gt;\n&lt;li style=\"font-weight: 400;\"&gt;&lt;span style=\"font-weight: 400;\"&gt;por debajo de 18,5 est&amp;aacute; bajo peso&lt;/span&gt;&lt;/li&gt;\n&lt;li style=\"font-weight: 400;\"&gt;&lt;span style=\"font-weight: 400;\"&gt;entre 18,5 y 24,9 es saludable&lt;/span&gt;&lt;/li&gt;\n&lt;li style=\"font-weight: 400;\"&gt;&lt;span style=\"font-weight: 400;\"&gt;entre 25 y 29,9 tiene sobrepeso&lt;/span&gt;&lt;/li&gt;\n&lt;li style=\"font-weight: 400;\"&gt;&lt;span style=\"font-weight: 400;\"&gt;de 30 a&amp;ntilde;os o m&amp;aacute;s es obeso&lt;/span&gt;&lt;/li&gt;\n&lt;/ul&gt;\n&lt;p&gt;&lt;span style=\"font-weight: 400;\"&gt;Los negros, los asi&amp;aacute;ticos y otros grupos &amp;eacute;tnicos minoritarios tienen un mayor riesgo de desarrollar algunas afecciones a largo plazo, como diabetes tipo 2, con un IMC m&amp;aacute;s bajo. Personas de estos grupos con un IMC de:&lt;/span&gt;&lt;/p&gt;\n&lt;ul&gt;\n&lt;li style=\"font-weight: 400;\"&gt;&lt;span style=\"font-weight: 400;\"&gt;por debajo de 18,5 est&amp;aacute; bajo peso&lt;/span&gt;&lt;/li&gt;\n&lt;li style=\"font-weight: 400;\"&gt;&lt;span style=\"font-weight: 400;\"&gt;entre 18,5 y 22,9 es saludable&lt;/span&gt;&lt;/li&gt;\n&lt;li style=\"font-weight: 400;\"&gt;&lt;span style=\"font-weight: 400;\"&gt;23 o m&amp;aacute;s tienen mayor riesgo (sobrepeso)&lt;/span&gt;&lt;/li&gt;\n&lt;li style=\"font-weight: 400;\"&gt;&lt;span style=\"font-weight: 400;\"&gt;27,5 o m&amp;aacute;s tienen alto riesgo (obesidad)&lt;/span&gt;&lt;/li&gt;\n&lt;/ul&gt;</t>
  </si>
  <si>
    <t>&lt;h1&gt;&lt;span style=\"font-weight: 400;\"&gt;Poids corporel sain&lt;/span&gt;&lt;/h1&gt;\n&lt;p&gt;&lt;span style=\"font-weight: 400;\"&gt;Un calcul d&amp;rsquo;IMC dans la fourchette de poids sant&amp;eacute; est :&lt;/span&gt;&lt;/p&gt;\n&lt;ul&gt;\n&lt;li style=\"font-weight: 400;\"&gt;&lt;span style=\"font-weight: 400;\"&gt;Pour les Blancs : la fourchette de poids sant&amp;eacute; va de 18,5 &amp;agrave; 24,9.&lt;/span&gt;&lt;/li&gt;\n&lt;li style=\"font-weight: 400;\"&gt;&lt;span style=\"font-weight: 400;\"&gt;Pour les groupes ethniques noirs, asiatiques et autres minorit&amp;eacute;s : la fourchette de poids sant&amp;eacute; est de 18,5 &amp;agrave; 23.&lt;/span&gt;&lt;/li&gt;\n&lt;/ul&gt;\n&lt;p&gt;&lt;span style=\"font-weight: 400;\"&gt;Pour les personnes d&amp;rsquo;origine blanche, un IMC :&lt;/span&gt;&lt;/p&gt;\n&lt;ul&gt;\n&lt;li style=\"font-weight: 400;\"&gt;&lt;span style=\"font-weight: 400;\"&gt;en dessous de 18,5, c\'est un poids insuffisant&lt;/span&gt;&lt;/li&gt;\n&lt;li style=\"font-weight: 400;\"&gt;&lt;span style=\"font-weight: 400;\"&gt;entre 18,5 et 24,9 est sain&lt;/span&gt;&lt;/li&gt;\n&lt;li style=\"font-weight: 400;\"&gt;&lt;span style=\"font-weight: 400;\"&gt;entre 25 et 29,9 est en surpoids&lt;/span&gt;&lt;/li&gt;\n&lt;li style=\"font-weight: 400;\"&gt;&lt;span style=\"font-weight: 400;\"&gt;de 30 ans ou plus est ob&amp;egrave;se&lt;/span&gt;&lt;/li&gt;\n&lt;/ul&gt;\n&lt;p&gt;&lt;span style=\"font-weight: 400;\"&gt;Les groupes ethniques noirs, asiatiques et autres minorit&amp;eacute;s courent un risque plus &amp;eacute;lev&amp;eacute; de d&amp;eacute;velopper certaines maladies &amp;agrave; long terme telles que le diab&amp;egrave;te de type 2 avec un IMC plus faible. Les personnes de ces groupes avec un IMC de :&lt;/span&gt;&lt;/p&gt;\n&lt;ul&gt;\n&lt;li style=\"font-weight: 400;\"&gt;&lt;span style=\"font-weight: 400;\"&gt;en dessous de 18,5, c\'est un poids insuffisant&lt;/span&gt;&lt;/li&gt;\n&lt;li style=\"font-weight: 400;\"&gt;&lt;span style=\"font-weight: 400;\"&gt;entre 18,5 et 22,9 est sain&lt;/span&gt;&lt;/li&gt;\n&lt;li style=\"font-weight: 400;\"&gt;&lt;span style=\"font-weight: 400;\"&gt;23 personnes ou plus courent un risque accru (surpoids)&lt;/span&gt;&lt;/li&gt;\n&lt;li style=\"font-weight: 400;\"&gt;&lt;span style=\"font-weight: 400;\"&gt;27,5 personnes ou plus courent un risque &amp;eacute;lev&amp;eacute; (ob&amp;eacute;sit&amp;eacute;)&lt;/span&gt;&lt;/li&gt;\n&lt;/ul&gt;</t>
  </si>
  <si>
    <t>&lt;h1 dir=\"rtl\" style=\"text-align: right;\"&gt;&lt;span style=\"font-size:20pt;\"&gt;وزن الجسم الصحي&lt;/span&gt;&lt;/h1&gt;\n&lt;p dir=\"rtl\" style=\"text-align: justify;color:#00000;background-color:#ffffff;\"&gt;&lt;span style=\"font-size:11.5pt;\"&gt;حساب مؤشر كتلة الجسم في نطاق الوزن الصحي هو:&lt;/span&gt;&lt;/p&gt;\n&lt;ul&gt;\n    &lt;li dir=\"rtl\" style=\"list-style-type:disc;font-size:11.5pt;\"&gt;\n        &lt;p dir=\"rtl\" style=\"text-align: justify;color:#00000;background-color:#ffffff;\"&gt;&lt;span style=\"font-size:11.5pt;\"&gt;للأشخاص البيض: نطاق الوزن الصحي هو 18.5 إلى 24.9.&lt;/span&gt;&lt;/p&gt;\n    &lt;/li&gt;\n    &lt;li dir=\"rtl\" style=\"list-style-type:disc;font-size:11.5pt;\"&gt;\n        &lt;p dir=\"rtl\" style=\"text-align: justify;color:#00000;background-color:#ffffff;\"&gt;&lt;span style=\"font-size:11.5pt;\"&gt;بالنسبة للسود والآسيويين والأقليات العرقية الأخرى: نطاق الوزن الصحي هو 18.5 إلى 23.&lt;/span&gt;&lt;/p&gt;\n    &lt;/li&gt;\n&lt;/ul&gt;\n&lt;p dir=\"rtl\" style=\"text-align: justify;color:#00000;background-color:#ffffff;\"&gt;&lt;span style=\"font-size:11.5pt;\"&gt;بالنسبة للأشخاص ذوي التراث الأبيض، مؤشر كتلة الجسم:&lt;/span&gt;&lt;/p&gt;\n&lt;ul&gt;\n    &lt;li dir=\"rtl\" style=\"list-style-type:disc;font-size:11.5pt;\"&gt;\n        &lt;p dir=\"rtl\" style=\"text-align: justify;color:#00000;background-color:#ffffff;\"&gt;&lt;span style=\"font-size:11.5pt;\"&gt;أقل من 18.5 يعاني من نقص الوزن&lt;/span&gt;&lt;/p&gt;\n    &lt;/li&gt;\n    &lt;li dir=\"rtl\" style=\"list-style-type:disc;font-size:11.5pt;\"&gt;\n        &lt;p dir=\"rtl\" style=\"text-align: justify;color:#00000;background-color:#ffffff;\"&gt;&lt;span style=\"font-size:11.5pt;\"&gt;بين 18.5 و24.9 يعتبر صحياً&lt;/span&gt;&lt;/p&gt;\n    &lt;/li&gt;\n    &lt;li dir=\"rtl\" style=\"list-style-type:disc;font-size:11.5pt;\"&gt;\n        &lt;p dir=\"rtl\" style=\"text-align: justify;color:#00000;background-color:#ffffff;\"&gt;&lt;span style=\"font-size:11.5pt;\"&gt;من 25 إلى 29.9 يعاني من زيادة الوزن&lt;/span&gt;&lt;/p&gt;\n    &lt;/li&gt;\n    &lt;li dir=\"rtl\" style=\"list-style-type:disc;font-size:11.5pt;\"&gt;\n        &lt;p dir=\"rtl\" style=\"text-align: justify;color:#00000;background-color:#ffffff;\"&gt;&lt;span style=\"font-size:11.5pt;\"&gt;من 30 أو أكثر يعاني من السمنة&lt;/span&gt;&lt;/p&gt;\n    &lt;/li&gt;\n&lt;/ul&gt;\n&lt;p dir=\"rtl\" style=\"text-align: justify;color:#00000;background-color:#ffffff;\"&gt;&lt;span style=\"font-size:11.5pt;\"&gt;يتعرض السود والآسيويون والأقليات العرقية الأخرى لخطر أكبر للإصابة ببعض الحالات طويلة المدى مثل مرض السكري من النوع 2 مع انخفاض مؤشر كتلة الجسم. الأشخاص من هذه المجموعات الذين لديهم مؤشر كتلة الجسم:&lt;/span&gt;&lt;/p&gt;\n&lt;ul&gt;\n    &lt;li dir=\"rtl\" style=\"list-style-type:disc;font-size:11.5pt;\"&gt;\n        &lt;p dir=\"rtl\" style=\"text-align: justify;color:#00000;background-color:#ffffff;\"&gt;&lt;span style=\"font-size:11.5pt;\"&gt;أقل من 18.5 يعاني من نقص الوزن&lt;/span&gt;&lt;/p&gt;\n    &lt;/li&gt;\n    &lt;li dir=\"rtl\" style=\"list-style-type:disc;font-size:11.5pt;\"&gt;\n        &lt;p dir=\"rtl\" style=\"text-align: justify;color:#00000;background-color:#ffffff;\"&gt;&lt;span style=\"font-size:11.5pt;\"&gt;بين 18.5 و22.9 يعتبر صحياً&lt;/span&gt;&lt;/p&gt;\n    &lt;/li&gt;\n    &lt;li dir=\"rtl\" style=\"list-style-type:disc;font-size:11.5pt;\"&gt;\n        &lt;p dir=\"rtl\" style=\"text-align: justify;color:#00000;background-color:#ffffff;\"&gt;&lt;span style=\"font-size:11.5pt;\"&gt;23 أو أكثر معرضون لخطر متزايد (زيادة الوزن)&lt;/span&gt;&lt;/p&gt;\n    &lt;/li&gt;\n    &lt;li dir=\"rtl\" style=\"list-style-type:disc;font-size:11.5pt;\"&gt;\n        &lt;p dir=\"rtl\" style=\"text-align: justify;color:#00000;background-color:#ffffff;\"&gt;&lt;span style=\"font-size:11.5pt;\"&gt;27.5 أو أكثر معرضون لخطر كبير (السمنة)&lt;/span&gt;&lt;/p&gt;\n    &lt;/li&gt;\n&lt;/ul&gt;</t>
  </si>
  <si>
    <t>&lt;h1&gt;&lt;span style=\"font-weight: 400;\"&gt;Здоровый вес тела&lt;/span&gt;&lt;/h1&gt;\n&lt;p&gt;&lt;span style=\"font-weight: 400;\"&gt;Расчет ИМТ в диапазоне здорового веса:&lt;/span&gt;&lt;/p&gt;\n&lt;ul&gt;\n&lt;li style=\"font-weight: 400;\"&gt;&lt;span style=\"font-weight: 400;\"&gt;Для белых людей: диапазон здорового веса составляет от 18,5 до 24,9.&lt;/span&gt;&lt;/li&gt;\n&lt;li style=\"font-weight: 400;\"&gt;&lt;span style=\"font-weight: 400;\"&gt;Для чернокожих, азиатов и других этнических меньшинств: диапазон здорового веса составляет от 18,5 до 23.&lt;/span&gt;&lt;/li&gt;\n&lt;/ul&gt;\n&lt;p&gt;&lt;span style=\"font-weight: 400;\"&gt;Для людей белого происхождения ИМТ:&lt;/span&gt;&lt;/p&gt;\n&lt;ul&gt;\n&lt;li style=\"font-weight: 400;\"&gt;&lt;span style=\"font-weight: 400;\"&gt;ниже 18,5 &amp;ndash; недостаточный вес&lt;/span&gt;&lt;/li&gt;\n&lt;li style=\"font-weight: 400;\"&gt;&lt;span style=\"font-weight: 400;\"&gt;от 18,5 до 24,9 &amp;ndash; это здорово.&lt;/span&gt;&lt;/li&gt;\n&lt;li style=\"font-weight: 400;\"&gt;&lt;span style=\"font-weight: 400;\"&gt;от 25 до 29,9 &amp;ndash; избыточный вес&lt;/span&gt;&lt;/li&gt;\n&lt;li style=\"font-weight: 400;\"&gt;&lt;span style=\"font-weight: 400;\"&gt;30 лет и старше страдает ожирением&lt;/span&gt;&lt;/li&gt;\n&lt;/ul&gt;\n&lt;p&gt;&lt;span style=\"font-weight: 400;\"&gt;Чернокожие, азиаты и другие этнические меньшинства имеют более высокий риск развития некоторых долгосрочных заболеваний, таких как диабет 2 типа, при более низком ИМТ. Люди из этих групп с ИМТ:&lt;/span&gt;&lt;/p&gt;\n&lt;ul&gt;\n&lt;li style=\"font-weight: 400;\"&gt;&lt;span style=\"font-weight: 400;\"&gt;ниже 18,5 &amp;ndash; недостаточный вес&lt;/span&gt;&lt;/li&gt;\n&lt;li style=\"font-weight: 400;\"&gt;&lt;span style=\"font-weight: 400;\"&gt;от 18,5 до 22,9 &amp;ndash; это здорово.&lt;/span&gt;&lt;/li&gt;\n&lt;li style=\"font-weight: 400;\"&gt;&lt;span style=\"font-weight: 400;\"&gt;23 и более находятся в группе повышенного риска (избыточный вес)&lt;/span&gt;&lt;/li&gt;\n&lt;li style=\"font-weight: 400;\"&gt;&lt;span style=\"font-weight: 400;\"&gt;27,5 и более человек находятся в группе высокого риска (ожирение)&lt;/span&gt;&lt;/li&gt;\n&lt;/ul&gt;</t>
  </si>
  <si>
    <t>&lt;h1&gt;&lt;span style=\"font-weight: 400;\"&gt;Peso corporal saud&amp;aacute;vel&lt;/span&gt;&lt;/h1&gt;\n&lt;p&gt;&lt;span style=\"font-weight: 400;\"&gt;Um c&amp;aacute;lculo do IMC na faixa de peso saud&amp;aacute;vel &amp;eacute;:&lt;/span&gt;&lt;/p&gt;\n&lt;ul&gt;\n&lt;li style=\"font-weight: 400;\"&gt;&lt;span style=\"font-weight: 400;\"&gt;Para pessoas brancas: a faixa de peso saud&amp;aacute;vel &amp;eacute; de 18,5 a 24,9.&lt;/span&gt;&lt;/li&gt;\n&lt;li style=\"font-weight: 400;\"&gt;&lt;span style=\"font-weight: 400;\"&gt;Para negros, asi&amp;aacute;ticos e outros grupos &amp;eacute;tnicos minorit&amp;aacute;rios: a faixa de peso saud&amp;aacute;vel &amp;eacute; de 18,5 a 23 anos.&lt;/span&gt;&lt;/li&gt;\n&lt;/ul&gt;\n&lt;p&gt;&lt;span style=\"font-weight: 400;\"&gt;Para pessoas de heran&amp;ccedil;a branca, um IMC:&lt;/span&gt;&lt;/p&gt;\n&lt;ul&gt;\n&lt;li style=\"font-weight: 400;\"&gt;&lt;span style=\"font-weight: 400;\"&gt;abaixo de 18,5 est&amp;aacute; abaixo do peso&lt;/span&gt;&lt;/li&gt;\n&lt;li style=\"font-weight: 400;\"&gt;&lt;span style=\"font-weight: 400;\"&gt;entre 18,5 e 24,9 &amp;eacute; saud&amp;aacute;vel&lt;/span&gt;&lt;/li&gt;\n&lt;li style=\"font-weight: 400;\"&gt;&lt;span style=\"font-weight: 400;\"&gt;entre 25 e 29,9 est&amp;aacute; acima do peso&lt;/span&gt;&lt;/li&gt;\n&lt;li style=\"font-weight: 400;\"&gt;&lt;span style=\"font-weight: 400;\"&gt;de 30 anos ou mais &amp;eacute; obeso&lt;/span&gt;&lt;/li&gt;\n&lt;/ul&gt;\n&lt;p&gt;&lt;span style=\"font-weight: 400;\"&gt;Negros, asi&amp;aacute;ticos e outros grupos &amp;eacute;tnicos minorit&amp;aacute;rios t&amp;ecirc;m um risco maior de desenvolver algumas condi&amp;ccedil;&amp;otilde;es de longo prazo, como diabetes tipo 2, com um IMC mais baixo. Pessoas desses grupos com IMC de:&lt;/span&gt;&lt;/p&gt;\n&lt;ul&gt;\n&lt;li style=\"font-weight: 400;\"&gt;&lt;span style=\"font-weight: 400;\"&gt;abaixo de 18,5 est&amp;aacute; abaixo do peso&lt;/span&gt;&lt;/li&gt;\n&lt;li style=\"font-weight: 400;\"&gt;&lt;span style=\"font-weight: 400;\"&gt;entre 18,5 e 22,9 &amp;eacute; saud&amp;aacute;vel&lt;/span&gt;&lt;/li&gt;\n&lt;li style=\"font-weight: 400;\"&gt;&lt;span style=\"font-weight: 400;\"&gt;23 ou mais est&amp;atilde;o em risco aumentado (excesso de peso)&lt;/span&gt;&lt;/li&gt;\n&lt;li style=\"font-weight: 400;\"&gt;&lt;span style=\"font-weight: 400;\"&gt;27,5 ou mais est&amp;atilde;o em alto risco (obesos)&lt;/span&gt;&lt;/li&gt;\n&lt;/ul&gt;</t>
  </si>
  <si>
    <t>&lt;h1&gt;&lt;span style=\"font-weight: 400;\"&gt;স্বাস্থ্যকর শরীরের ওজন&lt;/span&gt;&lt;/h1&gt;\n&lt;p&gt;&lt;span style=\"font-weight: 400;\"&gt;স্বাস্থ্যকর ওজন পরিসরে একটি BMI গণনা হল:&lt;/span&gt;&lt;/p&gt;\n&lt;ul&gt;\n&lt;li style=\"font-weight: 400;\"&gt;&lt;span style=\"font-weight: 400;\"&gt;শ্বেতাঙ্গদের জন্য: স্বাস্থ্যকর ওজনের পরিসীমা 18.5 থেকে 24.9।&lt;/span&gt;&lt;/li&gt;\n&lt;li style=\"font-weight: 400;\"&gt;&lt;span style=\"font-weight: 400;\"&gt;কৃষ্ণাঙ্গ, এশিয়ান এবং অন্যান্য সংখ্যালঘু জাতিগত গোষ্ঠীর জন্য: স্বাস্থ্যকর ওজনের পরিসীমা 18.5 থেকে 23।&lt;/span&gt;&lt;/li&gt;\n&lt;/ul&gt;\n&lt;p&gt;&lt;span style=\"font-weight: 400;\"&gt;সাদা ঐতিহ্যের লোকদের জন্য, একটি BMI:&lt;/span&gt;&lt;/p&gt;\n&lt;ul&gt;\n&lt;li style=\"font-weight: 400;\"&gt;&lt;span style=\"font-weight: 400;\"&gt;18.5 এর নিচে কম ওজন&lt;/span&gt;&lt;/li&gt;\n&lt;li style=\"font-weight: 400;\"&gt;&lt;span style=\"font-weight: 400;\"&gt;18.5 এবং 24.9 এর মধ্যে স্বাস্থ্যকর&lt;/span&gt;&lt;/li&gt;\n&lt;li style=\"font-weight: 400;\"&gt;&lt;span style=\"font-weight: 400;\"&gt;25 থেকে 29.9 এর মধ্যে ওজন বেশি&lt;/span&gt;&lt;/li&gt;\n&lt;li style=\"font-weight: 400;\"&gt;&lt;span style=\"font-weight: 400;\"&gt;30 বা তার বেশি স্থূল&lt;/span&gt;&lt;/li&gt;\n&lt;/ul&gt;\n&lt;p&gt;&lt;span style=\"font-weight: 400;\"&gt;কৃষ্ণাঙ্গ, এশীয় এবং অন্যান্য সংখ্যালঘু জাতিগত গোষ্ঠীর নিম্ন BMI সহ টাইপ 2 ডায়াবেটিসের মতো কিছু দীর্ঘমেয়াদী অবস্থার বিকাশের ঝুঁকি বেশি। বিএমআই সহ এই গোষ্ঠীর লোকেরা:&lt;/span&gt;&lt;/p&gt;\n&lt;ul&gt;\n&lt;li style=\"font-weight: 400;\"&gt;&lt;span style=\"font-weight: 400;\"&gt;18.5 এর নিচে কম ওজন&lt;/span&gt;&lt;/li&gt;\n&lt;li style=\"font-weight: 400;\"&gt;&lt;span style=\"font-weight: 400;\"&gt;18.5 এবং 22.9 এর মধ্যে স্বাস্থ্যকর&lt;/span&gt;&lt;/li&gt;\n&lt;li style=\"font-weight: 400;\"&gt;&lt;span style=\"font-weight: 400;\"&gt;23 বা তার বেশি বর্ধিত ঝুঁকিতে রয়েছে (অতিরিক্ত ওজন)&lt;/span&gt;&lt;/li&gt;\n&lt;li style=\"font-weight: 400;\"&gt;&lt;span style=\"font-weight: 400;\"&gt;27.5 বা তার বেশি উচ্চ ঝুঁকিতে (স্থূল)&lt;/span&gt;&lt;/li&gt;\n&lt;/ul&gt;</t>
  </si>
  <si>
    <t>&lt;h1 dir=\"rtl\" style=\"text-align: justify;color:#00000;background-color:#ffffff;\"&gt;&lt;span style=\"font-size:20pt;\"&gt;صحت مند جسمانی وزن&lt;/span&gt;&lt;/h1&gt;\n&lt;p dir=\"rtl\" style=\"text-align: justify;color:#00000;background-color:#ffffff;\"&gt;&lt;span style=\"font-size:11.5pt;\"&gt;صحت مند وزن کی حد میں BMI کا حساب ہے:&lt;/span&gt;&lt;/p&gt;\n&lt;ul&gt;\n    &lt;li dir=\"rtl\" style=\"list-style-type:disc;font-size:11.5pt;\"&gt;\n        &lt;p dir=\"rtl\" style=\"text-align: justify;color:#00000;background-color:#ffffff;\"&gt;&lt;span style=\"font-size:11.5pt;\"&gt;سفید فام لوگوں کے لیے: صحت مند وزن کی حد 18.5 سے 24.9 ہے۔&lt;/span&gt;&lt;/p&gt;\n    &lt;/li&gt;\n    &lt;li dir=\"rtl\" style=\"list-style-type:disc;font-size:11.5pt;\"&gt;\n        &lt;p dir=\"rtl\" style=\"text-align: justify;color:#00000;background-color:#ffffff;\"&gt;&lt;span style=\"font-size:11.5pt;\"&gt;سیاہ فام، ایشیائی اور دیگر اقلیتی نسلی گروہوں کے لیے: صحت مند وزن کی حد 18.5 سے 23 ہے۔&lt;/span&gt;&lt;/p&gt;\n    &lt;/li&gt;\n&lt;/ul&gt;\n&lt;p dir=\"rtl\" style=\"text-align: justify;color:#00000;background-color:#ffffff;\"&gt;&lt;span style=\"font-size:11.5pt;\"&gt;سفید ورثے کے لوگوں کے لیے، ایک BMI:&lt;/span&gt;&lt;/p&gt;\n&lt;ul&gt;\n    &lt;li dir=\"rtl\" style=\"list-style-type:disc;font-size:11.5pt;\"&gt;\n        &lt;p dir=\"rtl\" style=\"text-align: justify;color:#00000;background-color:#ffffff;\"&gt;&lt;span style=\"font-size:11.5pt;\"&gt;18.5 سے کم وزن کم ہے۔&lt;/span&gt;&lt;/p&gt;\n    &lt;/li&gt;\n    &lt;li dir=\"rtl\" style=\"list-style-type:disc;font-size:11.5pt;\"&gt;\n        &lt;p dir=\"rtl\" style=\"text-align: justify;color:#00000;background-color:#ffffff;\"&gt;&lt;span style=\"font-size:11.5pt;\"&gt;18.5 اور 24.9 کے درمیان صحت مند ہے۔&lt;/span&gt;&lt;/p&gt;\n    &lt;/li&gt;\n    &lt;li dir=\"rtl\" style=\"list-style-type:disc;font-size:11.5pt;\"&gt;\n        &lt;p dir=\"rtl\" style=\"text-align: justify;color:#00000;background-color:#ffffff;\"&gt;&lt;span style=\"font-size:11.5pt;\"&gt;25 اور 29.9 کے درمیان وزن زیادہ ہے۔&lt;/span&gt;&lt;/p&gt;\n    &lt;/li&gt;\n    &lt;li dir=\"rtl\" style=\"list-style-type:disc;font-size:11.5pt;\"&gt;\n        &lt;p dir=\"rtl\" style=\"text-align: justify;color:#00000;background-color:#ffffff;\"&gt;&lt;span style=\"font-size:11.5pt;\"&gt;30 یا اس سے زیادہ موٹے ہیں۔&lt;/span&gt;&lt;/p&gt;\n    &lt;/li&gt;\n&lt;/ul&gt;\n&lt;p dir=\"rtl\" style=\"text-align: justify;color:#00000;background-color:#ffffff;\"&gt;&lt;span style=\"font-size:11.5pt;\"&gt;سیاہ فام، ایشیائی اور دیگر اقلیتی نسلی گروہوں میں کم BMI کے ساتھ کچھ طویل مدتی حالات جیسے ٹائپ 2 ذیابیطس ہونے کا خطرہ زیادہ ہوتا ہے۔ ان گروہوں کے لوگ جن کا BMI ہے:&lt;/span&gt;&lt;/p&gt;\n&lt;ul&gt;\n    &lt;li dir=\"rtl\" style=\"list-style-type:disc;font-size:11.5pt;\"&gt;\n        &lt;p dir=\"rtl\" style=\"text-align: justify;color:#00000;background-color:#ffffff;\"&gt;&lt;span style=\"font-size:11.5pt;\"&gt;18.5 سے کم وزن کم ہے۔&lt;/span&gt;&lt;/p&gt;\n    &lt;/li&gt;\n    &lt;li dir=\"rtl\" style=\"list-style-type:disc;font-size:11.5pt;\"&gt;\n        &lt;p dir=\"rtl\" style=\"text-align: justify;color:#00000;background-color:#ffffff;\"&gt;&lt;span style=\"font-size:11.5pt;\"&gt;18.5 اور 22.9 کے درمیان صحت مند ہے۔&lt;/span&gt;&lt;/p&gt;\n    &lt;/li&gt;\n    &lt;li dir=\"rtl\" style=\"list-style-type:disc;font-size:11.5pt;\"&gt;\n        &lt;p dir=\"rtl\" style=\"text-align: justify;color:#00000;background-color:#ffffff;\"&gt;&lt;span style=\"font-size:11.5pt;\"&gt;23 یا اس سے زیادہ خطرے میں ہیں (زیادہ وزن)&lt;/span&gt;&lt;/p&gt;\n    &lt;/li&gt;\n    &lt;li dir=\"rtl\" style=\"list-style-type:disc;font-size:11.5pt;\"&gt;\n        &lt;p dir=\"rtl\" style=\"text-align: justify;color:#00000;background-color:#ffffff;\"&gt;&lt;span style=\"font-size:11.5pt;\"&gt;27.5 یا اس سے زیادہ لوگ زیادہ خطرے میں ہیں (موٹے)&lt;/span&gt;&lt;/p&gt;\n    &lt;/li&gt;\n&lt;/ul&gt;</t>
  </si>
  <si>
    <t>&lt;h1&gt;&lt;span style=\"font-weight: 400;\"&gt;Gesundes K&amp;ouml;rpergewicht&lt;/span&gt;&lt;/h1&gt;\n&lt;p&gt;&lt;span style=\"font-weight: 400;\"&gt;Eine BMI-Berechnung im gesunden Gewichtsbereich lautet:&lt;/span&gt;&lt;/p&gt;\n&lt;ul&gt;\n&lt;li style=\"font-weight: 400;\"&gt;&lt;span style=\"font-weight: 400;\"&gt;F&amp;uuml;r Wei&amp;szlig;e: Der gesunde Gewichtsbereich liegt zwischen 18,5 und 24,9.&lt;/span&gt;&lt;/li&gt;\n&lt;li style=\"font-weight: 400;\"&gt;&lt;span style=\"font-weight: 400;\"&gt;F&amp;uuml;r Schwarze, Asiaten und andere ethnische Minderheiten: Der gesunde Gewichtsbereich liegt zwischen 18,5 und 23.&lt;/span&gt;&lt;/li&gt;\n&lt;/ul&gt;\n&lt;p&gt;&lt;span style=\"font-weight: 400;\"&gt;F&amp;uuml;r Menschen mit wei&amp;szlig;er Abstammung betr&amp;auml;gt ein BMI:&lt;/span&gt;&lt;/p&gt;\n&lt;ul&gt;\n&lt;li style=\"font-weight: 400;\"&gt;&lt;span style=\"font-weight: 400;\"&gt;unter 18,5 liegt Untergewicht vor&lt;/span&gt;&lt;/li&gt;\n&lt;li style=\"font-weight: 400;\"&gt;&lt;span style=\"font-weight: 400;\"&gt;zwischen 18,5 und 24,9 ist gesund&lt;/span&gt;&lt;/li&gt;\n&lt;li style=\"font-weight: 400;\"&gt;&lt;span style=\"font-weight: 400;\"&gt;zwischen 25 und 29,9 liegt &amp;Uuml;bergewicht vor&lt;/span&gt;&lt;/li&gt;\n&lt;li style=\"font-weight: 400;\"&gt;&lt;span style=\"font-weight: 400;\"&gt;Personen ab 30 Jahren sind fettleibig&lt;/span&gt;&lt;/li&gt;\n&lt;/ul&gt;\n&lt;p&gt;&lt;span style=\"font-weight: 400;\"&gt;Schwarze, asiatische und andere ethnische Minderheitengruppen haben bei einem niedrigeren BMI ein h&amp;ouml;heres Risiko, einige Langzeiterkrankungen wie Typ-2-Diabetes zu entwickeln. Personen aus diesen Gruppen mit einem BMI von:&lt;/span&gt;&lt;/p&gt;\n&lt;ul&gt;\n&lt;li style=\"font-weight: 400;\"&gt;&lt;span style=\"font-weight: 400;\"&gt;unter 18,5 liegt Untergewicht vor&lt;/span&gt;&lt;/li&gt;\n&lt;li style=\"font-weight: 400;\"&gt;&lt;span style=\"font-weight: 400;\"&gt;zwischen 18,5 und 22,9 ist gesund&lt;/span&gt;&lt;/li&gt;\n&lt;li style=\"font-weight: 400;\"&gt;&lt;span style=\"font-weight: 400;\"&gt;23 oder mehr haben ein erh&amp;ouml;htes Risiko (&amp;Uuml;bergewicht)&lt;/span&gt;&lt;/li&gt;\n&lt;li style=\"font-weight: 400;\"&gt;&lt;span style=\"font-weight: 400;\"&gt;27,5 oder mehr sind einem hohen Risiko ausgesetzt (fettleibig)&lt;/span&gt;&lt;/li&gt;</t>
  </si>
  <si>
    <t>&lt;h1&gt;&lt;span style=\"font-weight: 400;\"&gt;健康的な体重&lt;/span&gt;&lt;/h1&gt;\n&lt;p&gt;&lt;span style=\"font-weight: 400;\"&gt;健康的な体重範囲における BMI の計算は次のとおりです。&lt;/span&gt;&lt;/p&gt;\n&lt;ul&gt;\n&lt;li style=\"font-weight: 400;\"&gt;&lt;span style=\"font-weight: 400;\"&gt;白人の場合: 健康な体重範囲は 18.5 ～ 24.9 です。&lt;/span&gt;&lt;/li&gt;\n&lt;li style=\"font-weight: 400;\"&gt;&lt;span style=\"font-weight: 400;\"&gt;黒人、アジア人、その他の少数民族の場合: 健康的な体重の範囲は 18.5 ～ 23 です。&lt;/span&gt;&lt;/li&gt;\n&lt;/ul&gt;\n&lt;p&gt;&lt;span style=\"font-weight: 400;\"&gt;白人の血統の場合、BMI:&lt;/span&gt;&lt;/p&gt;\n&lt;ul&gt;\n&lt;li style=\"font-weight: 400;\"&gt;&lt;span style=\"font-weight: 400;\"&gt;18.5未満は低体重です&lt;/span&gt;&lt;/li&gt;\n&lt;li style=\"font-weight: 400;\"&gt;&lt;span style=\"font-weight: 400;\"&gt;18.5から24.9の間が健康です&lt;/span&gt;&lt;/li&gt;\n&lt;li style=\"font-weight: 400;\"&gt;&lt;span style=\"font-weight: 400;\"&gt;25から29.9の間は太りすぎです&lt;/span&gt;&lt;/li&gt;\n&lt;li style=\"font-weight: 400;\"&gt;&lt;span style=\"font-weight: 400;\"&gt;30歳以上は肥満です&lt;/span&gt;&lt;/li&gt;\n&lt;/ul&gt;\n&lt;p&gt;&lt;span style=\"font-weight: 400;\"&gt;黒人、アジア人、その他の少数民族は、BMI が低い 2 型糖尿病などの長期疾患を発症するリスクが高くなります。 以下のグループに属し、BMI が以下の人々:&lt;/span&gt;&lt;/p&gt;\n&lt;ul&gt;\n&lt;li style=\"font-weight: 400;\"&gt;&lt;span style=\"font-weight: 400;\"&gt;18.5未満は低体重です&lt;/span&gt;&lt;/li&gt;\n&lt;li style=\"font-weight: 400;\"&gt;&lt;span style=\"font-weight: 400;\"&gt;18.5から22.9の間が健康です&lt;/span&gt;&lt;/li&gt;\n&lt;li style=\"font-weight: 400;\"&gt;&lt;span style=\"font-weight: 400;\"&gt;23人以上はリスクが高い（太りすぎ）&lt;/span&gt;&lt;/li&gt;\n&lt;li style=\"font-weight: 400;\"&gt;&lt;span style=\"font-weight: 400;\"&gt;27.5以上は高リスク（肥満）&lt;/span&gt;&lt;/li&gt;\n&lt;/ul&gt;</t>
  </si>
  <si>
    <t>&lt;h1&gt;&lt;span style=\"font-weight: 400;\"&gt;निरोगी शरीराचे वजन&lt;/span&gt;&lt;/h1&gt;\n&lt;p&gt;&lt;span style=\"font-weight: 400;\"&gt;निरोगी वजन श्रेणीतील बीएमआय गणना आहे:&lt;/span&gt;&lt;/p&gt;\n&lt;ul&gt;\n&lt;li style=\"font-weight: 400;\"&gt;&lt;span style=\"font-weight: 400;\"&gt;गोरे लोकांसाठी: निरोगी वजन श्रेणी 18.5 ते 24.9 आहे.&lt;/span&gt;&lt;/li&gt;\n&lt;li style=\"font-weight: 400;\"&gt;&lt;span style=\"font-weight: 400;\"&gt;कृष्णवर्णीय, आशियाई आणि इतर अल्पसंख्याक वांशिक गटांसाठी: निरोगी वजन श्रेणी 18.5 ते 23 आहे.&lt;/span&gt;&lt;/li&gt;\n&lt;/ul&gt;\n&lt;p&gt;&lt;span style=\"font-weight: 400;\"&gt;श्वेत वारसा असलेल्या लोकांसाठी, एक BMI:&lt;/span&gt;&lt;/p&gt;\n&lt;ul&gt;\n&lt;li style=\"font-weight: 400;\"&gt;&lt;span style=\"font-weight: 400;\"&gt;18.5 पेक्षा कमी वजन आहे&lt;/span&gt;&lt;/li&gt;\n&lt;li style=\"font-weight: 400;\"&gt;&lt;span style=\"font-weight: 400;\"&gt;18.5 आणि 24.9 दरम्यान निरोगी आहे&lt;/span&gt;&lt;/li&gt;\n&lt;li style=\"font-weight: 400;\"&gt;&lt;span style=\"font-weight: 400;\"&gt;25 आणि 29.9 दरम्यान जास्त वजन आहे&lt;/span&gt;&lt;/li&gt;\n&lt;li style=\"font-weight: 400;\"&gt;&lt;span style=\"font-weight: 400;\"&gt;30 किंवा त्यापेक्षा जास्त वयाचे आहे&lt;/span&gt;&lt;/li&gt;\n&lt;/ul&gt;\n&lt;p&gt;&lt;span style=\"font-weight: 400;\"&gt;कृष्णवर्णीय, आशियाई आणि इतर अल्पसंख्याक वांशिक गटांमध्ये कमी BMI सह टाइप 2 मधुमेहासारख्या दीर्घकालीन परिस्थिती विकसित होण्याचा धोका जास्त असतो. या गटांतील लोकांचा बीएमआय:&lt;/span&gt;&lt;/p&gt;\n&lt;ul&gt;\n&lt;li style=\"font-weight: 400;\"&gt;&lt;span style=\"font-weight: 400;\"&gt;18.5 पेक्षा कमी वजन आहे&lt;/span&gt;&lt;/li&gt;\n&lt;li style=\"font-weight: 400;\"&gt;&lt;span style=\"font-weight: 400;\"&gt;18.5 आणि 22.9 दरम्यान निरोगी आहे&lt;/span&gt;&lt;/li&gt;\n&lt;li style=\"font-weight: 400;\"&gt;&lt;span style=\"font-weight: 400;\"&gt;23 किंवा त्याहून अधिक लोकांना धोका वाढतो (जास्त वजन)&lt;/span&gt;&lt;/li&gt;\n&lt;li style=\"font-weight: 400;\"&gt;&lt;span style=\"font-weight: 400;\"&gt;27.5 किंवा त्याहून अधिक लोकांना जास्त धोका आहे (लठ्ठ)&lt;/span&gt;&lt;/li&gt;\n&lt;/ul&gt;</t>
  </si>
  <si>
    <t>&lt;h1&gt;&lt;span style=\"font-weight: 400;\"&gt;ఆరోగ్యకరమైన శరీర బరువు&lt;/span&gt;&lt;/h1&gt;\n&lt;p&gt;&lt;span style=\"font-weight: 400;\"&gt;ఆరోగ్యకరమైన బరువు పరిధిలో BMI గణన:&lt;/span&gt;&lt;/p&gt;\n&lt;ul&gt;\n&lt;li style=\"font-weight: 400;\"&gt;&lt;span style=\"font-weight: 400;\"&gt;తెల్లవారి కోసం: ఆరోగ్యకరమైన బరువు పరిధి 18.5 నుండి 24.9.&lt;/span&gt;&lt;/li&gt;\n&lt;li style=\"font-weight: 400;\"&gt;&lt;span style=\"font-weight: 400;\"&gt;నలుపు, ఆసియా మరియు ఇతర మైనారిటీ జాతి సమూహాలకు: ఆరోగ్యకరమైన బరువు పరిధి 18.5 నుండి 23.&lt;/span&gt;&lt;/li&gt;\n&lt;/ul&gt;\n&lt;p&gt;&lt;span style=\"font-weight: 400;\"&gt;శ్వేతజాతి వారసత్వం కలిగిన వ్యక్తుల కోసం, ఒక BMI:&lt;/span&gt;&lt;/p&gt;\n&lt;ul&gt;\n&lt;li style=\"font-weight: 400;\"&gt;&lt;span style=\"font-weight: 400;\"&gt;18.5 కంటే తక్కువ బరువు తక్కువ&lt;/span&gt;&lt;/li&gt;\n&lt;li style=\"font-weight: 400;\"&gt;&lt;span style=\"font-weight: 400;\"&gt;18.5 మరియు 24.9 మధ్య ఆరోగ్యకరమైనది&lt;/span&gt;&lt;/li&gt;\n&lt;li style=\"font-weight: 400;\"&gt;&lt;span style=\"font-weight: 400;\"&gt;25 మరియు 29.9 మధ్య అధిక బరువు ఉంటుంది&lt;/span&gt;&lt;/li&gt;\n&lt;li style=\"font-weight: 400;\"&gt;&lt;span style=\"font-weight: 400;\"&gt;30 లేదా అంతకంటే ఎక్కువ మంది ఊబకాయంతో ఉన్నారు&lt;/span&gt;&lt;/li&gt;\n&lt;/ul&gt;\n&lt;p&gt;&lt;span style=\"font-weight: 400;\"&gt;నలుపు, ఆసియా మరియు ఇతర మైనారిటీ జాతులు తక్కువ BMIతో టైప్ 2 డయాబెటిస్ వంటి కొన్ని దీర్ఘకాలిక పరిస్థితులను అభివృద్ధి చేసే ప్రమాదం ఎక్కువగా ఉంటుంది. ఈ సమూహాల నుండి BMI ఉన్న వ్యక్తులు:&lt;/span&gt;&lt;/p&gt;\n&lt;ul&gt;\n&lt;li style=\"font-weight: 400;\"&gt;&lt;span style=\"font-weight: 400;\"&gt;18.5 కంటే తక్కువ బరువు తక్కువ&lt;/span&gt;&lt;/li&gt;\n&lt;li style=\"font-weight: 400;\"&gt;&lt;span style=\"font-weight: 400;\"&gt;18.5 మరియు 22.9 మధ్య ఆరోగ్యంగా ఉంటుంది&lt;/span&gt;&lt;/li&gt;\n&lt;li style=\"font-weight: 400;\"&gt;&lt;span style=\"font-weight: 400;\"&gt;23 లేదా అంతకంటే ఎక్కువ మంది ప్రమాదంలో ఉన్నారు (అధిక బరువు)&lt;/span&gt;&lt;/li&gt;\n&lt;li style=\"font-weight: 400;\"&gt;&lt;span style=\"font-weight: 400;\"&gt;27.5 లేదా అంతకంటే ఎక్కువ మంది అధిక ప్రమాదంలో ఉన్నారు (ఊబకాయం)&lt;/span&gt;&lt;/li&gt;\n&lt;/ul&gt;</t>
  </si>
  <si>
    <t>&lt;h1&gt;&lt;span style=\"font-weight: 400;\"&gt;Sağlıklı v&amp;uuml;cut ağırlığı&lt;/span&gt;&lt;/h1&gt;\n&lt;p&gt;&lt;span style=\"font-weight: 400;\"&gt;Sağlıklı kilo aralığında bir BMI hesaplaması ş&amp;ouml;yledir:&lt;/span&gt;&lt;/p&gt;\n&lt;ul&gt;\n&lt;li style=\"font-weight: 400;\"&gt;&lt;span style=\"font-weight: 400;\"&gt;Beyaz insanlar i&amp;ccedil;in: Sağlıklı kilo aralığı 18,5 ila 24,9\'dur.&lt;/span&gt;&lt;/li&gt;\n&lt;li style=\"font-weight: 400;\"&gt;&lt;span style=\"font-weight: 400;\"&gt;Siyah, Asyalı ve diğer azınlık etnik gruplar i&amp;ccedil;in: sağlıklı kilo aralığı 18,5 ila 23\'t&amp;uuml;r.&lt;/span&gt;&lt;/li&gt;\n&lt;/ul&gt;\n&lt;p&gt;&lt;span style=\"font-weight: 400;\"&gt;Beyaz k&amp;ouml;kenli insanlar i&amp;ccedil;in bir BMI:&lt;/span&gt;&lt;/p&gt;\n&lt;ul&gt;\n&lt;li style=\"font-weight: 400;\"&gt;&lt;span style=\"font-weight: 400;\"&gt;18,5\'in altı zayıflıktır&lt;/span&gt;&lt;/li&gt;\n&lt;li style=\"font-weight: 400;\"&gt;&lt;span style=\"font-weight: 400;\"&gt;18,5 ile 24,9 arası sağlıklıdır&lt;/span&gt;&lt;/li&gt;\n&lt;li style=\"font-weight: 400;\"&gt;&lt;span style=\"font-weight: 400;\"&gt;25 ila 29,9 arası aşırı kiloludur&lt;/span&gt;&lt;/li&gt;\n&lt;li style=\"font-weight: 400;\"&gt;&lt;span style=\"font-weight: 400;\"&gt;30 yaş ve &amp;uuml;zeri obezdir&lt;/span&gt;&lt;/li&gt;\n&lt;/ul&gt;\n&lt;p&gt;&lt;span style=\"font-weight: 400;\"&gt;Siyah, Asyalı ve diğer azınlık etnik gruplarda, daha d&amp;uuml;ş&amp;uuml;k BMI ile tip 2 diyabet gibi bazı uzun vadeli rahatsızlıkların gelişme riski daha y&amp;uuml;ksektir. Bu gruplardan BMI\'sı olan kişiler:&lt;/span&gt;&lt;/p&gt;\n&lt;ul&gt;\n&lt;li style=\"font-weight: 400;\"&gt;&lt;span style=\"font-weight: 400;\"&gt;18,5\'in altı zayıflıktır&lt;/span&gt;&lt;/li&gt;\n&lt;li style=\"font-weight: 400;\"&gt;&lt;span style=\"font-weight: 400;\"&gt;18,5 ile 22,9 arası sağlıklıdır&lt;/span&gt;&lt;/li&gt;\n&lt;li style=\"font-weight: 400;\"&gt;&lt;span style=\"font-weight: 400;\"&gt;23 veya daha fazlası y&amp;uuml;ksek risk altındadır (fazla kilolu)&lt;/span&gt;&lt;/li&gt;\n&lt;li style=\"font-weight: 400;\"&gt;&lt;span style=\"font-weight: 400;\"&gt;27,5 veya daha fazlası y&amp;uuml;ksek risk altındadır (obez)&lt;/span&gt;&lt;/li&gt;\n&lt;/ul&gt;</t>
  </si>
  <si>
    <t>&lt;h1&gt;&lt;span style=\"font-weight: 400;\"&gt;ஆரோக்கியமான உடல் எடை&lt;/span&gt;&lt;/h1&gt;\n&lt;p&gt;&lt;span style=\"font-weight: 400;\"&gt;ஆரோக்கியமான எடை வரம்பில் பிஎம்ஐ கணக்கீடு:&lt;/span&gt;&lt;/p&gt;\n&lt;ul&gt;\n&lt;li style=\"font-weight: 400;\"&gt;&lt;span style=\"font-weight: 400;\"&gt;வெள்ளையர்களுக்கு: ஆரோக்கியமான எடை வரம்பு 18.5 முதல் 24.9.&lt;/span&gt;&lt;/li&gt;\n&lt;li style=\"font-weight: 400;\"&gt;&lt;span style=\"font-weight: 400;\"&gt;கருப்பு, ஆசிய மற்றும் பிற சிறுபான்மை இனக்குழுக்களுக்கு: ஆரோக்கியமான எடை வரம்பு 18.5 முதல் 23 வரை.&lt;/span&gt;&lt;/li&gt;\n&lt;/ul&gt;\n&lt;p&gt;&lt;span style=\"font-weight: 400;\"&gt;வெள்ளையர் பாரம்பரியம் கொண்டவர்களுக்கு, பிஎம்ஐ:&lt;/span&gt;&lt;/p&gt;\n&lt;ul&gt;\n&lt;li style=\"font-weight: 400;\"&gt;&lt;span style=\"font-weight: 400;\"&gt;18.5 க்கு கீழே எடை குறைவாக உள்ளது&lt;/span&gt;&lt;/li&gt;\n&lt;li style=\"font-weight: 400;\"&gt;&lt;span style=\"font-weight: 400;\"&gt;18.5 முதல் 24.9 வரை ஆரோக்கியமானது&lt;/span&gt;&lt;/li&gt;\n&lt;li style=\"font-weight: 400;\"&gt;&lt;span style=\"font-weight: 400;\"&gt;25 முதல் 29.9 வரை அதிக எடை கொண்டவர்&lt;/span&gt;&lt;/li&gt;\n&lt;li style=\"font-weight: 400;\"&gt;&lt;span style=\"font-weight: 400;\"&gt;30 அல்லது அதற்கு மேற்பட்டவர்கள் பருமனானவர்கள்&lt;/span&gt;&lt;/li&gt;\n&lt;/ul&gt;\n&lt;p&gt;&lt;span style=\"font-weight: 400;\"&gt;கறுப்பு, ஆசிய மற்றும் பிற சிறுபான்மை இனக்குழுக்கள் குறைந்த பிஎம்ஐ கொண்ட வகை 2 நீரிழிவு போன்ற சில நீண்ட கால நிலைமைகளை உருவாக்கும் அதிக ஆபத்து உள்ளது. பிஎம்ஐ கொண்ட இந்தக் குழுக்களைச் சேர்ந்தவர்கள்:&lt;/span&gt;&lt;/p&gt;\n&lt;ul&gt;\n&lt;li style=\"font-weight: 400;\"&gt;&lt;span style=\"font-weight: 400;\"&gt;18.5 க்கு கீழே எடை குறைவாக உள்ளது&lt;/span&gt;&lt;/li&gt;\n&lt;li style=\"font-weight: 400;\"&gt;&lt;span style=\"font-weight: 400;\"&gt;18.5 முதல் 22.9 வரை ஆரோக்கியமானது&lt;/span&gt;&lt;/li&gt;\n&lt;li style=\"font-weight: 400;\"&gt;&lt;span style=\"font-weight: 400;\"&gt;23 அல்லது அதற்கு மேற்பட்டவர்கள் அதிக ஆபத்தில் உள்ளனர் (அதிக எடை)&lt;/span&gt;&lt;/li&gt;\n&lt;li style=\"font-weight: 400;\"&gt;&lt;span style=\"font-weight: 400;\"&gt;27.5 அல்லது அதற்கு மேற்பட்டவர்கள் அதிக ஆபத்தில் உள்ளனர் (உடல் பருமன்)&lt;/span&gt;&lt;/li&gt;\n&lt;/ul&gt;</t>
  </si>
  <si>
    <t>&lt;h1&gt;건강한 체중&lt;/h1&gt;\n&lt;p&gt;건강한 체중 범위의 BMI 계산은 다음과 같습니다.&lt;/p&gt;\n&lt;ul&gt;\n&lt;li&gt;백인의 경우 건강한 체중 범위는 18.5~24.9입니다.&lt;/li&gt;\n&lt;li&gt;흑인, 아시아인 및 기타 소수 민족의 경우 건강한 체중 범위는 18.5~23입니다.&lt;/li&gt;\n&lt;/ul&gt;\n&lt;p&gt;백인 유산자의 경우 BMI는 다음과 같습니다.&lt;/p&gt;\n&lt;ul&gt;\n&lt;li&gt;18.5 미만은 저체중입니다&lt;/li&gt;\n&lt;li&gt;18.5에서 24.9 사이가 건강하다&lt;/li&gt;\n&lt;li&gt;25~29.9는 과체중&lt;/li&gt;\n&lt;li&gt;30세 이상이면 비만이다&lt;/li&gt;\n&lt;/ul&gt;\n&lt;p&gt;흑인, 아시아인 및 기타 소수 민족은 BMI가 낮은 제2형 당뇨병과 같은 일부 장기적인 질환이 발생할 위험이 더 높습니다. BMI가 다음과 같은 그룹에 속한 사람들:&lt;/p&gt;\n&lt;ul&gt;\n&lt;li&gt;18.5 미만은 저체중입니다&lt;/li&gt;\n&lt;li&gt;18.5에서 22.9 사이가 건강하다&lt;/li&gt;\n&lt;li&gt;23명 이상이 위험이 높습니다(과체중).&lt;/li&gt;\n&lt;li&gt;27.5세 이상이면 고위험(비만)&lt;/li&gt;\n&lt;/ul&gt;</t>
  </si>
  <si>
    <t>&lt;h1&gt;Trọng lượng cơ thể khỏe mạnh&lt;/h1&gt;\n&lt;p&gt;C&amp;aacute;ch t&amp;iacute;nh chỉ số BMI trong phạm vi c&amp;acirc;n nặng khỏe mạnh l&amp;agrave;:&lt;/p&gt;\n&lt;ul&gt;\n&lt;li&gt;Đối với người da trắng: phạm vi c&amp;acirc;n nặng khỏe mạnh l&amp;agrave; 18,5 đến 24,9.&lt;/li&gt;\n&lt;li&gt;Đối với người da m&amp;agrave;u, người ch&amp;acirc;u &amp;Aacute; v&amp;agrave; c&amp;aacute;c nh&amp;oacute;m d&amp;acirc;n tộc thiểu số kh&amp;aacute;c: c&amp;acirc;n nặng khỏe mạnh l&amp;agrave; từ 18,5 đến 23.&lt;/li&gt;\n&lt;/ul&gt;\n&lt;p&gt;Đối với người da trắng, chỉ số BMI:&lt;/p&gt;\n&lt;ul&gt;\n&lt;li&gt;dưới 18,5 l&amp;agrave; thiếu c&amp;acirc;n&lt;/li&gt;\n&lt;li&gt;từ 18,5 đến 24,9 l&amp;agrave; khỏe mạnh&lt;/li&gt;\n&lt;li&gt;từ 25 đến 29,9 l&amp;agrave; thừa c&amp;acirc;n&lt;/li&gt;\n&lt;li&gt;từ 30 trở l&amp;ecirc;n l&amp;agrave; b&amp;eacute;o ph&amp;igrave;&lt;/li&gt;\n&lt;/ul&gt;\n&lt;p&gt;C&amp;aacute;c nh&amp;oacute;m d&amp;acirc;n tộc da m&amp;agrave;u, ch&amp;acirc;u &amp;Aacute; v&amp;agrave; d&amp;acirc;n tộc kh&amp;aacute;c c&amp;oacute; nguy cơ mắc một số bệnh l&amp;acirc;u d&amp;agrave;i cao hơn như bệnh tiểu đường loại 2 với chỉ số BMI thấp hơn. Những người thuộc c&amp;aacute;c nh&amp;oacute;m n&amp;agrave;y c&amp;oacute; chỉ số BMI l&amp;agrave;:&lt;/p&gt;\n&lt;ul&gt;\n&lt;li&gt;dưới 18,5 l&amp;agrave; thiếu c&amp;acirc;n&lt;/li&gt;\n&lt;li&gt;từ 18,5 đến 22,9 l&amp;agrave; khỏe mạnh&lt;/li&gt;\n&lt;li&gt;23 người trở l&amp;ecirc;n c&amp;oacute; nguy cơ cao hơn (thừa c&amp;acirc;n)&lt;/li&gt;\n&lt;li&gt;27,5 trở l&amp;ecirc;n c&amp;oacute; nguy cơ cao (b&amp;eacute;o ph&amp;igrave;)&lt;/li&gt;\n&lt;/ul&gt;</t>
  </si>
  <si>
    <t>&lt;h1&gt;Peso corporeo sano&lt;/h1&gt;\n&lt;p&gt;Un calcolo del BMI nell\'intervallo di peso sano &amp;egrave;:&lt;/p&gt;\n&lt;ul&gt;\n&lt;li&gt;Per i bianchi: l\'intervallo di peso sano &amp;egrave; compreso tra 18,5 e 24,9.&lt;/li&gt;\n&lt;li&gt;Per i neri, gli asiatici e altri gruppi etnici minoritari: l\'intervallo di peso sano &amp;egrave; compreso tra 18,5 e 23.&lt;/li&gt;\n&lt;/ul&gt;\n&lt;p&gt;Per le persone di origine bianca, un BMI:&lt;/p&gt;\n&lt;ul&gt;\n&lt;li&gt;inferiore a 18,5 &amp;egrave; sottopeso&lt;/li&gt;\n&lt;li&gt;tra 18,5 e 24,9 &amp;egrave; sano&lt;/li&gt;\n&lt;li&gt;tra 25 e 29,9 &amp;egrave; sovrappeso&lt;/li&gt;\n&lt;li&gt;di 30 anni o pi&amp;ugrave; &amp;egrave; obeso&lt;/li&gt;\n&lt;/ul&gt;\n&lt;p&gt;I neri, gli asiatici e altri gruppi etnici minoritari hanno un rischio maggiore di sviluppare alcune condizioni a lungo termine come il diabete di tipo 2 con un BMI inferiore. Persone di questi gruppi con un BMI di:&lt;/p&gt;\n&lt;ul&gt;\n&lt;li&gt;inferiore a 18,5 &amp;egrave; sottopeso&lt;/li&gt;\n&lt;li&gt;tra 18,5 e 22,9 &amp;egrave; sano&lt;/li&gt;\n&lt;li&gt;23 o pi&amp;ugrave; sono a maggior rischio (sovrappeso)&lt;/li&gt;\n&lt;li&gt;27,5 o pi&amp;ugrave; sono ad alto rischio (obesi)&lt;/li&gt;\n&lt;/ul&gt;</t>
  </si>
  <si>
    <t>&lt;h1&gt;น้ำหนักตัวที่ดีต่อสุขภาพ&lt;/h1&gt;\n&lt;p&gt;การคำนวณค่าดัชนีมวลกายในช่วงน้ำหนักที่เหมาะสมคือ:&lt;/p&gt;\n&lt;ul&gt;\n&lt;li&gt;สำหรับคนผิวขาว: ช่วงน้ำหนักที่ดีต่อสุขภาพคือ 18.5 ถึง 24.9&lt;/li&gt;\n&lt;li&gt;สำหรับกลุ่มชาติพันธุ์ผิวดำ เอเชีย และชนกลุ่มน้อยอื่น ๆ ช่วงน้ำหนักที่เหมาะสมคือ 18.5 ถึง 23&lt;/li&gt;\n&lt;/ul&gt;\n&lt;p&gt;สำหรับคนผิวขาว BMI:&lt;/p&gt;\n&lt;ul&gt;\n&lt;li&gt;ต่ำกว่า 18.5 ถือว่ามีน้ำหนักน้อยเกินไป&lt;/li&gt;\n&lt;li&gt;ระหว่าง 18.5 ถึง 24.9 ถือว่าดีต่อสุขภาพ&lt;/li&gt;\n&lt;li&gt;ระหว่าง 25 ถึง 29.9 ถือว่ามีน้ำหนักเกิน&lt;/li&gt;\n&lt;li&gt;30 ขึ้นไปเป็นโรคอ้วน&lt;/li&gt;\n&lt;/ul&gt;\n&lt;p&gt;กลุ่มชาติพันธุ์ผิวดำ เอเชีย และชนกลุ่มน้อยอื่นๆ มีความเสี่ยงสูงที่จะเป็นโรคระยะยาว เช่น เบาหวานชนิดที่ 2 ที่มีค่าดัชนีมวลกายต่ำกว่า บุคคลจากกลุ่มเหล่านี้ที่มีค่าดัชนีมวลกายเท่ากับ:&lt;/p&gt;\n&lt;ul&gt;\n&lt;li&gt;ต่ำกว่า 18.5 ถือว่ามีน้ำหนักน้อยเกินไป&lt;/li&gt;\n&lt;li&gt;ระหว่าง 18.5 ถึง 22.9 ถือว่าดีต่อสุขภาพ&lt;/li&gt;\n&lt;li&gt;23 คนขึ้นไปมีความเสี่ยงเพิ่มขึ้น (น้ำหนักเกิน)&lt;/li&gt;\n&lt;li&gt;27.5 ขึ้นไปมีความเสี่ยงสูง (อ้วน)&lt;/li&gt;\n&lt;/ul&gt;</t>
  </si>
  <si>
    <t>&lt;h1&gt;Obesity&lt;/h1&gt;\n&lt;p&gt;Obesity is a complex disease involving having too much body fat. Obesity isn\'t just a cosmetic concern. It\'s a medical problem that increases the risk of many other diseases and health problems. These can include heart disease, diabetes, high blood pressure, high cholesterol, liver disease, sleep apnea and certain cancers.&lt;/p&gt;\n&lt;p&gt;There are many reasons why some people have trouble losing weight. Often, obesity results from inherited, physiological and environmental factors, combined with diet, physical activity and exercise choices.&lt;/p&gt;\n&lt;p&gt;The good news is that even modest weight loss can improve or prevent the health problems associated with obesity. A healthier diet, increased physical activity and behavior changes can help you lose weight. Prescription medicines and weight-loss procedures are other options for treating obesity.&lt;/p&gt;</t>
  </si>
  <si>
    <t>&lt;h1&gt;&lt;span style=\"font-weight: 400;\"&gt;肥胖&lt;/span&gt;&lt;/h1&gt;\n&lt;p&gt;&lt;span style=\"font-weight: 400;\"&gt;肥胖是一种复杂的疾病，涉及体内脂肪过多。 肥胖不仅仅是一个美容问题。 这是一个增加许多其他疾病和健康问题风险的医疗问题。 这些疾病包括心脏病、糖尿病、高血压、高胆固醇、肝病、睡眠呼吸暂停和某些癌症。&lt;/span&gt;&lt;/p&gt;\n&lt;p&gt;&lt;span style=\"font-weight: 400;\"&gt;有些人减肥困难的原因有很多。 通常，肥胖是由遗传、生理和环境因素以及饮食、体力活动和运动选择造成的。&lt;/span&gt;&lt;/p&gt;\n&lt;p&gt;&lt;span style=\"font-weight: 400;\"&gt;好消息是，即使是适度的减肥也可以改善或预防与肥胖相关的健康问题。 更健康的饮食、增加体力活动和改变行为可以帮助您减肥。 处方药和减肥程序是治疗肥胖的其他选择。&lt;/span&gt;&lt;/p&gt;</t>
  </si>
  <si>
    <t>&lt;h1&gt;&lt;span style=\"font-weight: 400;\"&gt;मोटापा&lt;/span&gt;&lt;/h1&gt;\n&lt;p&gt;&lt;span style=\"font-weight: 400;\"&gt;मोटापा एक जटिल बीमारी है जिसमें शरीर में बहुत अधिक वसा होती है। मोटापा सिर्फ एक कॉस्मेटिक चिंता का विषय नहीं है। यह एक चिकित्सीय समस्या है जो कई अन्य बीमारियों और स्वास्थ्य समस्याओं के खतरे को बढ़ा देती है। इनमें हृदय रोग, मधुमेह, उच्च रक्तचाप, उच्च कोलेस्ट्रॉल, यकृत रोग, स्लीप एपनिया और कुछ कैंसर शामिल हो सकते हैं।&lt;/span&gt;&lt;/p&gt;\n&lt;p&gt;&lt;span style=\"font-weight: 400;\"&gt;ऐसे कई कारण हैं जिनकी वजह से कुछ लोगों को वजन कम करने में परेशानी होती है। अक्सर, मोटापा वंशानुगत, शारीरिक और पर्यावरणीय कारकों के साथ-साथ आहार, शारीरिक गतिविधि और व्यायाम विकल्पों के कारण होता है।&lt;/span&gt;&lt;/p&gt;\n&lt;p&gt;&lt;span style=\"font-weight: 400;\"&gt;अच्छी खबर यह है कि मामूली वजन घटाने से भी मोटापे से जुड़ी स्वास्थ्य समस्याओं में सुधार या रोकथाम हो सकती है। स्वस्थ आहार, बढ़ी हुई शारीरिक गतिविधि और व्यवहार में बदलाव से आपको वजन कम करने में मदद मिल सकती है। मोटापे के इलाज के लिए प्रिस्क्रिप्शन दवाएं और वजन घटाने की प्रक्रियाएं अन्य विकल्प हैं।&lt;/span&gt;&lt;/p&gt;</t>
  </si>
  <si>
    <t>&lt;h1&gt;&lt;span style=\"font-weight: 400;\"&gt;Obesidad&lt;/span&gt;&lt;/h1&gt;\n&lt;p&gt;&lt;span style=\"font-weight: 400;\"&gt;La obesidad es una enfermedad compleja que implica tener demasiada grasa corporal. La obesidad no es s&amp;oacute;lo una preocupaci&amp;oacute;n cosm&amp;eacute;tica. Es un problema m&amp;eacute;dico que aumenta el riesgo de muchas otras enfermedades y problemas de salud. Estos pueden incluir enfermedades card&amp;iacute;acas, diabetes, presi&amp;oacute;n arterial alta, colesterol alto, enfermedades hep&amp;aacute;ticas, apnea del sue&amp;ntilde;o y ciertos tipos de c&amp;aacute;ncer.&lt;/span&gt;&lt;/p&gt;\n&lt;p&gt;&lt;span style=\"font-weight: 400;\"&gt;Hay muchas razones por las que algunas personas tienen problemas para perder peso. A menudo, la obesidad es el resultado de factores hereditarios, fisiol&amp;oacute;gicos y ambientales, combinados con la dieta, la actividad f&amp;iacute;sica y las opciones de ejercicio.&lt;/span&gt;&lt;/p&gt;\n&lt;p&gt;&lt;span style=\"font-weight: 400;\"&gt;La buena noticia es que incluso una p&amp;eacute;rdida de peso modesta puede mejorar o prevenir los problemas de salud asociados con la obesidad. Una dieta m&amp;aacute;s saludable, una mayor actividad f&amp;iacute;sica y cambios de comportamiento pueden ayudarle a perder peso. Los medicamentos recetados y los procedimientos para bajar de peso son otras opciones para tratar la obesidad.&lt;/span&gt;&lt;/p&gt;</t>
  </si>
  <si>
    <t>&lt;h1&gt;&lt;span style=\"font-weight: 400;\"&gt;Ob&amp;eacute;sit&amp;eacute;&lt;/span&gt;&lt;/h1&gt;\n&lt;p&gt;&lt;span style=\"font-weight: 400;\"&gt;L\'ob&amp;eacute;sit&amp;eacute; est une maladie complexe impliquant un exc&amp;egrave;s de graisse corporelle. L\'ob&amp;eacute;sit&amp;eacute; n\'est pas qu\'un probl&amp;egrave;me esth&amp;eacute;tique. Il s\'agit d\'un probl&amp;egrave;me m&amp;eacute;dical qui augmente le risque de nombreuses autres maladies et probl&amp;egrave;mes de sant&amp;eacute;. Ceux-ci peuvent inclure les maladies cardiaques, le diab&amp;egrave;te, l&amp;rsquo;hypertension art&amp;eacute;rielle, l&amp;rsquo;hypercholest&amp;eacute;rol&amp;eacute;mie, les maladies du foie, l&amp;rsquo;apn&amp;eacute;e du sommeil et certains cancers.&lt;/span&gt;&lt;/p&gt;\n&lt;p&gt;&lt;span style=\"font-weight: 400;\"&gt;Il existe de nombreuses raisons pour lesquelles certaines personnes ont du mal &amp;agrave; perdre du poids. Souvent, l&amp;rsquo;ob&amp;eacute;sit&amp;eacute; r&amp;eacute;sulte de facteurs h&amp;eacute;r&amp;eacute;ditaires, physiologiques et environnementaux, combin&amp;eacute;s &amp;agrave; des choix alimentaires, &amp;agrave; l&amp;rsquo;activit&amp;eacute; physique et &amp;agrave; l&amp;rsquo;exercice.&lt;/span&gt;&lt;/p&gt;\n&lt;p&gt;&lt;span style=\"font-weight: 400;\"&gt;La bonne nouvelle est que m&amp;ecirc;me une perte de poids modeste peut am&amp;eacute;liorer ou pr&amp;eacute;venir les probl&amp;egrave;mes de sant&amp;eacute; associ&amp;eacute;s &amp;agrave; l&amp;rsquo;ob&amp;eacute;sit&amp;eacute;. Une alimentation plus saine, une activit&amp;eacute; physique accrue et des changements de comportement peuvent vous aider &amp;agrave; perdre du poids. Les m&amp;eacute;dicaments sur ordonnance et les proc&amp;eacute;dures de perte de poids sont d&amp;rsquo;autres options pour traiter l&amp;rsquo;ob&amp;eacute;sit&amp;eacute;.&lt;/span&gt;&lt;/p&gt;</t>
  </si>
  <si>
    <t>&lt;h1 dir=\"rtl\" style=\"text-align: right;\"&gt;&lt;span style=\"font-size:20pt;\"&gt;بدانة&lt;/span&gt;&lt;/h1&gt;\n&lt;p dir=\"rtl\" style=\"text-align: justify;color:#00000;background-color:#ffffff;\"&gt;&lt;span style=\"font-size:11.5pt;\"&gt;السمنة مرض معقد يتضمن وجود الكثير من الدهون في الجسم. السمنة ليست مجرد مصدر قلق تجميلي. إنها مشكلة طبية تزيد من خطر الإصابة بالعديد من الأمراض والمشاكل الصحية الأخرى. يمكن أن تشمل هذه أمراض القلب والسكري وارتفاع ضغط الدم وارتفاع نسبة الكوليسترول وأمراض الكبد وتوقف التنفس أثناء النوم وبعض أنواع السرطان.&lt;/span&gt;&lt;/p&gt;\n&lt;p dir=\"rtl\" style=\"text-align: justify;color:#00000;background-color:#ffffff;\"&gt;&lt;span style=\"font-size:11.5pt;\"&gt;هناك العديد من الأسباب التي تجعل بعض الأشخاص يواجهون صعوبة في فقدان الوزن. في كثير من الأحيان، تنتج السمنة عن عوامل وراثية وفسيولوجية وبيئية، بالإضافة إلى النظام الغذائي والنشاط البدني وخيارات ممارسة الرياضة.&lt;/span&gt;&lt;/p&gt;\n&lt;p dir=\"rtl\" style=\"text-align: justify;color:#00000;background-color:#ffffff;\"&gt;&lt;span style=\"font-size:11.5pt;\"&gt;والخبر السار هو أنه حتى فقدان الوزن المتواضع يمكن أن يحسن أو يمنع المشاكل الصحية المرتبطة بالسمنة. يمكن أن يساعدك اتباع نظام غذائي صحي وزيادة النشاط البدني وتغيير السلوك على إنقاص الوزن. تعتبر الأدوية الموصوفة وإجراءات إنقاص الوزن من الخيارات الأخرى لعلاج السمنة.&lt;/span&gt;&lt;/p&gt;\n</t>
  </si>
  <si>
    <t>&lt;h1&gt;&lt;span style=\"font-weight: 400;\"&gt;Ожирение&lt;/span&gt;&lt;/h1&gt;\n&lt;p&gt;&lt;span style=\"font-weight: 400;\"&gt;Ожирение &amp;ndash; это сложное заболевание, связанное с чрезмерным избытком жира в организме. Ожирение &amp;ndash; это не просто косметическая проблема. Это медицинская проблема, которая увеличивает риск возникновения многих других заболеваний и проблем со здоровьем. К ним могут относиться болезни сердца, диабет, высокое кровяное давление, высокий уровень холестерина, заболевания печени, апноэ во сне и некоторые виды рака.&lt;/span&gt;&lt;/p&gt;\n&lt;p&gt;&lt;span style=\"font-weight: 400;\"&gt;Есть много причин, по которым некоторым людям трудно похудеть. Часто ожирение является результатом наследственных, физиологических факторов и факторов окружающей среды в сочетании с диетой, физической активностью и выбором упражнений.&lt;/span&gt;&lt;/p&gt;\n&lt;p&gt;&lt;span style=\"font-weight: 400;\"&gt;Хорошей новостью является то, что даже небольшая потеря веса может улучшить или предотвратить проблемы со здоровьем, связанные с ожирением. Более здоровое питание, увеличение физической активности и изменение поведения могут помочь вам похудеть. Лекарства, отпускаемые по рецепту, и процедуры для снижения веса &amp;mdash; другие варианты лечения ожирения.&lt;/span&gt;&lt;/p&gt;</t>
  </si>
  <si>
    <t>&lt;h1&gt;&lt;span style=\"font-weight: 400;\"&gt;Obesidade&lt;/span&gt;&lt;/h1&gt;\n&lt;p&gt;&lt;span style=\"font-weight: 400;\"&gt;A obesidade &amp;eacute; uma doen&amp;ccedil;a complexa que envolve excesso de gordura corporal. A obesidade n&amp;atilde;o &amp;eacute; apenas uma preocupa&amp;ccedil;&amp;atilde;o cosm&amp;eacute;tica. &amp;Eacute; um problema m&amp;eacute;dico que aumenta o risco de muitas outras doen&amp;ccedil;as e problemas de sa&amp;uacute;de. Estes podem incluir doen&amp;ccedil;as card&amp;iacute;acas, diabetes, press&amp;atilde;o arterial elevada, colesterol elevado, doen&amp;ccedil;as hep&amp;aacute;ticas, apneia do sono e certos tipos de cancro.&lt;/span&gt;&lt;/p&gt;\n&lt;p&gt;&lt;span style=\"font-weight: 400;\"&gt;Existem muitas raz&amp;otilde;es pelas quais algumas pessoas t&amp;ecirc;m dificuldade em perder peso. Muitas vezes, a obesidade resulta de factores heredit&amp;aacute;rios, fisiol&amp;oacute;gicos e ambientais, combinados com dieta, actividade f&amp;iacute;sica e escolhas de exerc&amp;iacute;cio.&lt;/span&gt;&lt;/p&gt;\n&lt;p&gt;&lt;span style=\"font-weight: 400;\"&gt;A boa not&amp;iacute;cia &amp;eacute; que mesmo uma modesta perda de peso pode melhorar ou prevenir os problemas de sa&amp;uacute;de associados &amp;agrave; obesidade. Uma alimenta&amp;ccedil;&amp;atilde;o mais saud&amp;aacute;vel, aumento da atividade f&amp;iacute;sica e mudan&amp;ccedil;as de comportamento podem ajudar a perder peso. Medicamentos prescritos e procedimentos para perda de peso s&amp;atilde;o outras op&amp;ccedil;&amp;otilde;es para o tratamento da obesidade.&lt;/span&gt;&lt;/p&gt;</t>
  </si>
  <si>
    <t>&lt;h1&gt;&lt;span style=\"font-weight: 400;\"&gt;স্থূলতা&lt;/span&gt;&lt;/h1&gt;\n&lt;p&gt;&lt;span style=\"font-weight: 400;\"&gt;স্থূলতা একটি জটিল রোগ যার মধ্যে শরীরের অতিরিক্ত চর্বি থাকে। স্থূলতা শুধুমাত্র একটি প্রসাধনী উদ্বেগ নয়। এটি একটি চিকিৎসা সমস্যা যা অন্যান্য অনেক রোগ এবং স্বাস্থ্য সমস্যার ঝুঁকি বাড়ায়। এর মধ্যে হৃদরোগ, ডায়াবেটিস, উচ্চ রক্তচাপ, উচ্চ কোলেস্টেরল, লিভারের রোগ, স্লিপ অ্যাপনিয়া এবং নির্দিষ্ট কিছু ক্যান্সার অন্তর্ভুক্ত থাকতে পারে।&lt;/span&gt;&lt;/p&gt;\n&lt;p&gt;&lt;span style=\"font-weight: 400;\"&gt;কিছু লোকের ওজন কমাতে সমস্যা হওয়ার অনেক কারণ রয়েছে। প্রায়শই, স্থূলতা উত্তরাধিকারসূত্রে প্রাপ্ত, শারীরবৃত্তীয় এবং পরিবেশগত কারণগুলির ফলে, খাদ্য, শারীরিক কার্যকলাপ এবং ব্যায়ামের পছন্দগুলির সাথে মিলিত হয়।&lt;/span&gt;&lt;/p&gt;\n&lt;p&gt;&lt;span style=\"font-weight: 400;\"&gt;ভাল খবর হল যে এমনকি সামান্য ওজন হ্রাস স্থূলতার সাথে সম্পর্কিত স্বাস্থ্য সমস্যাগুলিকে উন্নত বা প্রতিরোধ করতে পারে। একটি স্বাস্থ্যকর খাদ্য, শারীরিক কার্যকলাপ বৃদ্ধি এবং আচরণ পরিবর্তন আপনাকে ওজন কমাতে সাহায্য করতে পারে। প্রেসক্রিপশন ওষুধ এবং ওজন-হ্রাস পদ্ধতি স্থূলতার চিকিত্সার জন্য অন্যান্য বিকল্প।&lt;/span&gt;&lt;/p&gt;</t>
  </si>
  <si>
    <t>&lt;h1 dir=\"rtl\" style=\"text-align: justify;color:#00000;background-color:#ffffff;\"&gt;&lt;span style=\"font-size:20pt;\"&gt;موٹاپا&lt;/span&gt;&lt;/h1&gt;\n&lt;p dir=\"rtl\" style=\"text-align: justify;color:#00000;background-color:#ffffff;\"&gt;&lt;span style=\"font-size:11.5pt;\"&gt;موٹاپا ایک پیچیدہ بیماری ہے جس میں جسم کی بہت زیادہ چربی ہوتی ہے۔ موٹاپا صرف ایک کاسمیٹک تشویش نہیں ہے۔ یہ ایک طبی مسئلہ ہے جو بہت سی دوسری بیماریوں اور صحت کے مسائل کا خطرہ بڑھاتا ہے۔ ان میں دل کی بیماری، ذیابیطس، ہائی بلڈ پریشر، ہائی کولیسٹرول، جگر کی بیماری، نیند کی کمی اور بعض کینسر شامل ہو سکتے ہیں۔&lt;/span&gt;&lt;/p&gt;\n&lt;p dir=\"rtl\" style=\"text-align: justify;color:#00000;background-color:#ffffff;\"&gt;&lt;span style=\"font-size:11.5pt;\"&gt;بہت ساری وجوہات ہیں جن کی وجہ سے کچھ لوگوں کو وزن کم کرنے میں پریشانی ہوتی ہے۔ اکثر، موٹاپا وراثتی، جسمانی اور ماحولیاتی عوامل، خوراک، جسمانی سرگرمی اور ورزش کے انتخاب کے ساتھ مل کر پیدا ہوتا ہے۔&lt;/span&gt;&lt;/p&gt;\n&lt;p dir=\"rtl\" style=\"text-align: justify;color:#00000;background-color:#ffffff;\"&gt;&lt;span style=\"font-size:11.5pt;\"&gt;اچھی خبر یہ ہے کہ وزن میں معمولی کمی بھی موٹاپے سے منسلک صحت کے مسائل کو بہتر یا روک سکتی ہے۔ ایک صحت مند غذا، جسمانی سرگرمی میں اضافہ اور رویے میں تبدیلی آپ کو وزن کم کرنے میں مدد کر سکتی ہے۔ نسخے کی دوائیں اور وزن کم کرنے کے طریقہ کار موٹاپے کے علاج کے لیے دوسرے اختیارات ہیں۔&lt;/span&gt;&lt;/p&gt;\n</t>
  </si>
  <si>
    <t>&lt;h1&gt;&lt;span style=\"font-weight: 400;\"&gt;Fettleibigkeit&lt;/span&gt;&lt;/h1&gt;\n&lt;p&gt;&lt;span style=\"font-weight: 400;\"&gt;Fettleibigkeit ist eine komplexe Krankheit, bei der es zu einem &amp;Uuml;berma&amp;szlig; an K&amp;ouml;rperfett kommt. Fettleibigkeit ist nicht nur ein kosmetisches Problem. Es handelt sich um ein medizinisches Problem, das das Risiko f&amp;uuml;r viele andere Krankheiten und Gesundheitsprobleme erh&amp;ouml;ht. Dazu k&amp;ouml;nnen Herzerkrankungen, Diabetes, Bluthochdruck, hoher Cholesterinspiegel, Lebererkrankungen, Schlafapnoe und bestimmte Krebsarten geh&amp;ouml;ren.&lt;/span&gt;&lt;/p&gt;\n&lt;p&gt;&lt;span style=\"font-weight: 400;\"&gt;Es gibt viele Gr&amp;uuml;nde, warum manche Menschen Schwierigkeiten beim Abnehmen haben. Fettleibigkeit ist h&amp;auml;ufig auf erbliche, physiologische und umweltbedingte Faktoren in Kombination mit Ern&amp;auml;hrung, k&amp;ouml;rperlicher Aktivit&amp;auml;t und Trainingsauswahl zur&amp;uuml;ckzuf&amp;uuml;hren.&lt;/span&gt;&lt;/p&gt;\n&lt;p&gt;&lt;span style=\"font-weight: 400;\"&gt;Die gute Nachricht ist, dass selbst eine geringf&amp;uuml;gige Gewichtsabnahme die mit Fettleibigkeit verbundenen Gesundheitsprobleme lindern oder verhindern kann. Eine ges&amp;uuml;ndere Ern&amp;auml;hrung, mehr k&amp;ouml;rperliche Aktivit&amp;auml;t und Verhaltens&amp;auml;nderungen k&amp;ouml;nnen beim Abnehmen helfen. Verschreibungspflichtige Medikamente und Verfahren zur Gewichtsreduktion sind weitere M&amp;ouml;glichkeiten zur Behandlung von Fettleibigkeit.&lt;/span&gt;&lt;/p&gt;</t>
  </si>
  <si>
    <t>&lt;h1&gt;&lt;span style=\"font-weight: 400;\"&gt;肥満&lt;/span&gt;&lt;/h1&gt;\n&lt;p&gt;&lt;span style=\"font-weight: 400;\"&gt;肥満は、体脂肪が多すぎることを伴う複雑な病気です。 肥満は見た目の問題だけではありません。 これは、他の多くの病気や健康上の問題のリスクを高める医学的問題です。 これらには、心臓病、糖尿病、高血圧、高コレステロール、肝疾患、睡眠時無呼吸症候群、および特定のがんが含まれます。&lt;/span&gt;&lt;/p&gt;\n&lt;p&gt;&lt;span style=\"font-weight: 400;\"&gt;一部の人々が体重を減らすことができない理由はたくさんあります。 多くの場合、肥満は遺伝的、生理学的、環境的要因に食事、身体活動、運動の選択が組み合わさって生じます。&lt;/span&gt;&lt;/p&gt;\n&lt;p&gt;&lt;span style=\"font-weight: 400;\"&gt;良いニュースは、適度な減量でも肥満に伴う健康上の問題を改善または予防できることです。 より健康的な食事、身体活動の増加、行動の変化は体重を減らすのに役立ちます。 処方薬や減量処置も肥満治療の選択肢です。&lt;/span&gt;&lt;/p&gt;</t>
  </si>
  <si>
    <t>&lt;h1&gt;&lt;span style=\"font-weight: 400;\"&gt;लठ्ठपणा&lt;/span&gt;&lt;/h1&gt;\n&lt;p&gt;&lt;span style=\"font-weight: 400;\"&gt;लठ्ठपणा हा एक जटिल आजार आहे ज्यामध्ये शरीरात जास्त चरबी असते. लठ्ठपणा ही केवळ कॉस्मेटिक चिंता नाही. ही एक वैद्यकीय समस्या आहे ज्यामुळे इतर अनेक रोग आणि आरोग्य समस्यांचा धोका वाढतो. यामध्ये हृदयरोग, मधुमेह, उच्च रक्तदाब, उच्च कोलेस्टेरॉल, यकृत रोग, स्लीप एपनिया आणि विशिष्ट कर्करोग यांचा समावेश असू शकतो.&lt;/span&gt;&lt;/p&gt;\n&lt;p&gt;&lt;span style=\"font-weight: 400;\"&gt;काही लोकांना वजन कमी होण्यास त्रास होण्याची अनेक कारणे आहेत. बहुतेकदा, लठ्ठपणा हा आहार, शारीरिक क्रियाकलाप आणि व्यायामाच्या निवडींसह अनुवांशिक, शारीरिक आणि पर्यावरणीय घटकांमुळे होतो.&lt;/span&gt;&lt;/p&gt;\n&lt;p&gt;&lt;span style=\"font-weight: 400;\"&gt;चांगली बातमी अशी आहे की अगदी माफक प्रमाणात वजन कमी केल्याने लठ्ठपणाशी संबंधित आरोग्य समस्या सुधारू शकतात किंवा रोखू शकतात. निरोगी आहार, वाढलेली शारीरिक हालचाल आणि वर्तनातील बदल तुम्हाला वजन कमी करण्यात मदत करू शकतात. लठ्ठपणावर उपचार करण्यासाठी प्रिस्क्रिप्शन औषधे आणि वजन-कमी प्रक्रिया हे इतर पर्याय आहेत.&lt;/span&gt;&lt;/p&gt;</t>
  </si>
  <si>
    <t>&lt;h1&gt;&lt;span style=\"font-weight: 400;\"&gt;ఊబకాయం&lt;/span&gt;&lt;/h1&gt;\n&lt;p&gt;&lt;span style=\"font-weight: 400;\"&gt;స్థూలకాయం అనేది శరీర కొవ్వును కలిగి ఉండే సంక్లిష్ట వ్యాధి. ఊబకాయం అనేది కేవలం కాస్మెటిక్ ఆందోళన మాత్రమే కాదు. ఇది అనేక ఇతర వ్యాధులు మరియు ఆరోగ్య సమస్యల ప్రమాదాన్ని పెంచే వైద్య సమస్య. వీటిలో గుండె జబ్బులు, మధుమేహం, అధిక రక్తపోటు, అధిక కొలెస్ట్రాల్, కాలేయ వ్యాధి, స్లీప్ అప్నియా మరియు కొన్ని క్యాన్సర్లు ఉంటాయి.&lt;/span&gt;&lt;/p&gt;\n&lt;p&gt;&lt;span style=\"font-weight: 400;\"&gt;కొంతమందికి బరువు తగ్గడానికి అనేక కారణాలు ఉన్నాయి. తరచుగా, ఊబకాయం అనేది ఆహారం, శారీరక శ్రమ మరియు వ్యాయామ ఎంపికలతో కలిపి వారసత్వంగా, శారీరక మరియు పర్యావరణ కారకాల నుండి వస్తుంది.&lt;/span&gt;&lt;/p&gt;\n&lt;p&gt;&lt;span style=\"font-weight: 400;\"&gt;శుభవార్త ఏమిటంటే, నిరాడంబరమైన బరువు తగ్గడం కూడా ఊబకాయంతో సంబంధం ఉన్న ఆరోగ్య సమస్యలను మెరుగుపరుస్తుంది లేదా నిరోధించవచ్చు. ఆరోగ్యకరమైన ఆహారం, పెరిగిన శారీరక శ్రమ మరియు ప్రవర్తన మార్పులు బరువు తగ్గడంలో మీకు సహాయపడతాయి. ప్రిస్క్రిప్షన్ మందులు మరియు బరువు తగ్గించే విధానాలు ఊబకాయం చికిత్సకు ఇతర ఎంపికలు.&lt;/span&gt;&lt;/p&gt;</t>
  </si>
  <si>
    <t>&lt;h1&gt;&lt;span style=\"font-weight: 400;\"&gt;Obezite&lt;/span&gt;&lt;/h1&gt;\n&lt;p&gt;&lt;span style=\"font-weight: 400;\"&gt;Obezite &amp;ccedil;ok fazla v&amp;uuml;cut yağına sahip olmayı i&amp;ccedil;eren karmaşık bir hastalıktır. Obezite sadece kozmetik bir sorun değildir. Diğer bir&amp;ccedil;ok hastalığın ve sağlık sorunlarının riskini artıran tıbbi bir sorundur. Bunlar kalp hastalığı, diyabet, y&amp;uuml;ksek tansiyon, y&amp;uuml;ksek kolesterol, karaciğer hastalığı, uyku apnesi ve bazı kanserleri i&amp;ccedil;erebilir.&lt;/span&gt;&lt;/p&gt;\n&lt;p&gt;&lt;span style=\"font-weight: 400;\"&gt;Bazı insanların kilo vermede zorluk yaşamasının bir&amp;ccedil;ok nedeni vardır. &amp;Ccedil;oğunlukla obezite kalıtsal, fizyolojik ve &amp;ccedil;evresel fakt&amp;ouml;rlerin yanı sıra diyet, fiziksel aktivite ve egzersiz se&amp;ccedil;imlerinden kaynaklanır.&lt;/span&gt;&lt;/p&gt;\n&lt;p&gt;&lt;span style=\"font-weight: 400;\"&gt;İyi haber şu ki, ılımlı bir kilo kaybı bile obeziteyle ilişkili sağlık sorunlarını iyileştirebilir veya &amp;ouml;nleyebilir. Daha sağlıklı bir diyet, artan fiziksel aktivite ve davranış değişiklikleri kilo vermenize yardımcı olabilir. Re&amp;ccedil;eteli ila&amp;ccedil;lar ve kilo verme prosed&amp;uuml;rleri obezite tedavisinde diğer se&amp;ccedil;eneklerdir.&lt;/span&gt;&lt;/p&gt;</t>
  </si>
  <si>
    <t>&lt;h1&gt;&lt;span style=\"font-weight: 400;\"&gt;உடல் பருமன்&lt;/span&gt;&lt;/h1&gt;\n&lt;p&gt;&lt;span style=\"font-weight: 400;\"&gt;உடல் பருமன் என்பது ஒரு சிக்கலான நோயாகும், இதில் அதிகப்படியான கொழுப்பு உள்ளது. உடல் பருமன் என்பது வெறும் அழகுக்கான கவலை அல்ல. இது ஒரு மருத்துவ பிரச்சனையாகும், இது பல நோய்கள் மற்றும் உடல்நலப் பிரச்சனைகளின் ஆபத்தை அதிகரிக்கிறது. இதய நோய், நீரிழிவு, உயர் இரத்த அழுத்தம், அதிக கொழுப்பு, கல்லீரல் நோய், தூக்கத்தில் மூச்சுத்திணறல் மற்றும் சில புற்றுநோய்கள் ஆகியவை இதில் அடங்கும்.&lt;/span&gt;&lt;/p&gt;\n&lt;p&gt;&lt;span style=\"font-weight: 400;\"&gt;சிலருக்கு உடல் எடை குறைவதில் பல காரணங்கள் உள்ளன. பெரும்பாலும், உடல் பருமன் என்பது மரபுவழி, உடலியல் மற்றும் சுற்றுச்சூழல் காரணிகளால் விளைகிறது, உணவு, உடல் செயல்பாடு மற்றும் உடற்பயிற்சி தேர்வுகள் ஆகியவற்றுடன் இணைந்து.&lt;/span&gt;&lt;/p&gt;\n&lt;p&gt;&lt;span style=\"font-weight: 400;\"&gt;நல்ல செய்தி என்னவென்றால், சாதாரண எடை இழப்பு கூட உடல் பருமனுடன் தொடர்புடைய உடல்நலப் பிரச்சினைகளை மேம்படுத்தலாம் அல்லது தடுக்கலாம். ஆரோக்கியமான உணவு, அதிகரித்த உடல் செயல்பாடு மற்றும் நடத்தை மாற்றங்கள் உடல் எடையை குறைக்க உதவும். பரிந்துரைக்கப்பட்ட மருந்துகள் மற்றும் எடை இழப்பு நடைமுறைகள் உடல் பருமனுக்கு சிகிச்சையளிப்பதற்கான மற்ற விருப்பங்கள்.&lt;/span&gt;&lt;/p&gt;</t>
  </si>
  <si>
    <t>&lt;h1&gt;비만&lt;/h1&gt;\n&lt;p&gt;비만은 체지방이 너무 많은 복잡한 질병입니다. 비만은 단순히 미용상의 문제가 아닙니다. 이는 다른 많은 질병과 건강 문제의 위험을 증가시키는 의학적 문제입니다. 여기에는 심장병, 당뇨병, 고혈압, 고콜레스테롤, 간 질환, 수면 무호흡증 및 특정 암이 포함될 수 있습니다.&lt;/p&gt;\n&lt;p&gt;일부 사람들이 체중 감량에 어려움을 겪는 데에는 여러 가지 이유가 있습니다. 종종 비만은 유전적, 생리적, 환경적 요인과 식이요법, 신체 활동 및 운동 선택이 결합되어 발생합니다.&lt;/p&gt;\n&lt;p&gt;좋은 소식은 적당한 체중 감량이라도 비만과 관련된 건강 문제를 개선하거나 예방할 수 있다는 것입니다. 더 건강한 식단, 신체 활동 증가, 행동 변화는 체중 감량에 도움이 될 수 있습니다. 처방약과 체중 감량 절차는 비만 치료를 위한 다른 옵션입니다.&lt;/p&gt;</t>
  </si>
  <si>
    <t>&lt;h1&gt;B&amp;eacute;o ph&amp;igrave;&lt;/h1&gt;\n&lt;p&gt;B&amp;eacute;o ph&amp;igrave; l&amp;agrave; một căn bệnh phức tạp li&amp;ecirc;n quan đến việc cơ thể c&amp;oacute; qu&amp;aacute; nhiều mỡ. B&amp;eacute;o ph&amp;igrave; kh&amp;ocirc;ng chỉ l&amp;agrave; vấn đề thẩm mỹ. Đ&amp;oacute; l&amp;agrave; một vấn đề y tế l&amp;agrave;m tăng nguy cơ mắc nhiều bệnh v&amp;agrave; vấn đề sức khỏe kh&amp;aacute;c. Ch&amp;uacute;ng c&amp;oacute; thể bao gồm bệnh tim, tiểu đường, huyết &amp;aacute;p cao, cholesterol cao, bệnh gan, ngưng thở khi ngủ v&amp;agrave; một số bệnh ung thư.&lt;/p&gt;\n&lt;p&gt;C&amp;oacute; nhiều l&amp;yacute; do khiến một số người gặp kh&amp;oacute; khăn trong việc giảm c&amp;acirc;n. Th&amp;ocirc;ng thường, b&amp;eacute;o ph&amp;igrave; l&amp;agrave; kết quả của c&amp;aacute;c yếu tố di truyền, sinh l&amp;yacute; v&amp;agrave; m&amp;ocirc;i trường, kết hợp với chế độ ăn uống, hoạt động thể chất v&amp;agrave; lựa chọn tập thể dục.&lt;/p&gt;\n&lt;p&gt;Tin tốt l&amp;agrave; ngay cả việc giảm c&amp;acirc;n ở mức vừa phải cũng c&amp;oacute; thể cải thiện hoặc ngăn ngừa c&amp;aacute;c vấn đề sức khỏe li&amp;ecirc;n quan đến b&amp;eacute;o ph&amp;igrave;. Một chế độ ăn uống l&amp;agrave;nh mạnh hơn, tăng cường hoạt động thể chất v&amp;agrave; thay đổi h&amp;agrave;nh vi c&amp;oacute; thể gi&amp;uacute;p bạn giảm c&amp;acirc;n. Thuốc theo toa v&amp;agrave; c&amp;aacute;c phương ph&amp;aacute;p giảm c&amp;acirc;n l&amp;agrave; những lựa chọn kh&amp;aacute;c để điều trị b&amp;eacute;o ph&amp;igrave;.&lt;/p&gt;</t>
  </si>
  <si>
    <t>&lt;h1&gt;Obesit&amp;agrave;&lt;/h1&gt;\n&lt;p&gt;L&amp;rsquo;obesit&amp;agrave; &amp;egrave; una malattia complessa che comporta un eccesso di grasso corporeo. L&amp;rsquo;obesit&amp;agrave; non &amp;egrave; solo una preoccupazione estetica. &amp;Egrave; un problema medico che aumenta il rischio di molte altre malattie e problemi di salute. Questi possono includere malattie cardiache, diabete, ipertensione, colesterolo alto, malattie del fegato, apnea notturna e alcuni tumori.&lt;/p&gt;\n&lt;p&gt;Ci sono molte ragioni per cui alcune persone hanno difficolt&amp;agrave; a perdere peso. Spesso l&amp;rsquo;obesit&amp;agrave; &amp;egrave; il risultato di fattori ereditari, fisiologici e ambientali, combinati con la dieta, l&amp;rsquo;attivit&amp;agrave; fisica e le scelte di esercizio fisico.&lt;/p&gt;\n&lt;p&gt;La buona notizia &amp;egrave; che anche una modesta perdita di peso pu&amp;ograve; migliorare o prevenire i problemi di salute associati all&amp;rsquo;obesit&amp;agrave;. Una dieta pi&amp;ugrave; sana, una maggiore attivit&amp;agrave; fisica e cambiamenti comportamentali possono aiutarti a perdere peso. I farmaci soggetti a prescrizione e le procedure per la perdita di peso sono altre opzioni per il trattamento dell&amp;rsquo;obesit&amp;agrave;.&lt;/p&gt;</t>
  </si>
  <si>
    <t>&lt;h1&gt;โรคอ้วน&lt;/h1&gt;\n&lt;p&gt;โรคอ้วนเป็นโรคที่ซับซ้อนที่เกี่ยวข้องกับการมีไขมันในร่างกายมากเกินไป โรคอ้วนไม่ได้เป็นเพียงความกังวลด้านความงามเท่านั้น เป็นปัญหาทางการแพทย์ที่เพิ่มความเสี่ยงต่อโรคและปัญหาสุขภาพอื่นๆ อีกมากมาย สิ่งเหล่านี้อาจรวมถึงโรคหัวใจ เบาหวาน ความดันโลหิตสูง คอเลสเตอรอลสูง โรคตับ หยุดหายใจขณะหลับ และมะเร็งบางชนิด&lt;/p&gt;\n&lt;p&gt;มีสาเหตุหลายประการที่ทำให้บางคนมีปัญหาในการลดน้ำหนัก บ่อยครั้งที่โรคอ้วนเป็นผลมาจากปัจจัยทางสรีรวิทยาและสิ่งแวดล้อมที่สืบทอดมา รวมกับอาหาร การออกกำลังกาย และการเลือกออกกำลังกาย&lt;/p&gt;\n&lt;p&gt;ข่าวดีก็คือว่าแม้แต่การลดน้ำหนักเพียงเล็กน้อยก็สามารถปรับปรุงหรือป้องกันปัญหาสุขภาพที่เกี่ยวข้องกับโรคอ้วนได้ การรับประทานอาหารที่ดีต่อสุขภาพ การออกกำลังกายที่เพิ่มขึ้น และการเปลี่ยนแปลงพฤติกรรมสามารถช่วยให้คุณลดน้ำหนักได้ ยาที่ต้องสั่งโดยแพทย์และขั้นตอนการลดน้ำหนักเป็นอีกทางเลือกหนึ่งในการรักษาโรคอ้วน&lt;/p&gt;</t>
  </si>
  <si>
    <t>&lt;h1&gt;Obesity causes&lt;/h1&gt;\n&lt;p&gt;Although there are genetic, behavioral, metabolic and hormonal influences on body weight, obesity occurs when you take in more calories than you burn through typical daily activities and exercise. Your body stores these excess calories as fat.&lt;/p&gt;\n&lt;p&gt;Obesity often results from a combination of causes and contributing factors:&lt;/p&gt;\n&lt;h2&gt;Family inheritance and influences&lt;/h2&gt;\n&lt;p&gt;The genes you inherit from your parents may affect the amount of body fat you store, and where that fat is distributed. Genetics also may play a role in how efficiently your body converts food into energy, how your body regulates your appetite and how your body burns calories during exercise.&lt;/p&gt;\n&lt;p&gt;Obesity tends to run in families. That\'s not just because of the genes they share. Family members also tend to share similar eating and activity habits.&lt;/p&gt;\n&lt;h2&gt;Lifestyle choices&lt;/h2&gt;\n&lt;ul&gt;\n&lt;li&gt;&lt;strong&gt;Unhealthy diet.&lt;/strong&gt; A diet that\'s high in calories, lacking in fruits and vegetables, full of fast food, and laden with high-calorie beverages and oversized portions contributes to weight gain.&lt;/li&gt;\n&lt;li&gt;&lt;strong&gt;Liquid calories.&lt;/strong&gt; People can drink many calories without feeling full, especially calories from alcohol. Other high-calorie beverages, such as sugared soft drinks, can contribute to weight gain.&lt;/li&gt;\n&lt;li&gt;&lt;strong&gt;Inactivity.&lt;/strong&gt; If you have an inactive lifestyle, you can easily take in more calories every day than you burn through exercise and routine daily activities. Looking at computer, tablet and phone screens is inactivity. The number of hours spent in front of a screen is highly associated with weight gain.&lt;/li&gt;\n&lt;/ul&gt;\n&lt;h2&gt;Certain diseases and medications&lt;/h2&gt;\n&lt;p&gt;In some people, obesity can be traced to a medical cause, such as hypothyroidism, Cushing syndrome, Prader-Willi syndrome and other conditions. Medical problems, such as arthritis, also can lead to decreased activity, which may result in weight gain.&lt;/p&gt;\n&lt;p&gt;Some medicines can lead to weight gain if you don\'t compensate through diet or activity. These medicines include steroids, some antidepressants, anti-seizure medicines, diabetes medicines, antipsychotic medicines and certain beta blockers.&lt;/p&gt;</t>
  </si>
  <si>
    <t>&lt;h1&gt;&lt;span style=\"font-weight: 400;\"&gt;肥胖原因&lt;/span&gt;&lt;/h1&gt;\n&lt;p&gt;&lt;span style=\"font-weight: 400;\"&gt;尽管遗传、行为、代谢和荷尔蒙对体重有影响，但当您摄入的卡路里多于通过典型的日常活动和锻炼消耗的卡路里时，就会发生肥胖。 您的身体将这些多余的卡路里储存为脂肪。&lt;/span&gt;&lt;/p&gt;\n&lt;p&gt;&lt;span style=\"font-weight: 400;\"&gt;肥胖通常是由多种原因和影响因素共同造成的：&lt;/span&gt;&lt;/p&gt;\n&lt;h2&gt;&lt;span style=\"font-weight: 400;\"&gt;家族传承与影响&lt;/span&gt;&lt;/h2&gt;\n&lt;p&gt;&lt;span style=\"font-weight: 400;\"&gt;您从父母那里继承的基因可能会影响您体内储存的脂肪量以及脂肪的分布位置。 遗传学也可能在你的身体如何有效地将食物转化为能量、你的身体如何调节你的食欲以及你的身体如何在运动过程中燃烧卡路里方面发挥作用。&lt;/span&gt;&lt;/p&gt;\n&lt;p&gt;&lt;span style=\"font-weight: 400;\"&gt;肥胖症往往具有家族遗传性。 这不仅仅是因为他们共有的基因。 家庭成员也往往有相似的饮食和活动习惯。&lt;/span&gt;&lt;/p&gt;\n&lt;h2&gt;&lt;span style=\"font-weight: 400;\"&gt;生活方式的选择&lt;/span&gt;&lt;/h2&gt;\n&lt;ul&gt;\n&lt;li style=\"font-weight: 400;\"&gt;&lt;strong&gt;不健康的饮食&lt;/strong&gt;&lt;span style=\"font-weight: 400;\"&gt;。 高热量、缺乏水果和蔬菜、充斥着快餐、高热量饮料和过量的饮食会导致体重增加。&lt;/span&gt;&lt;/li&gt;\n&lt;li style=\"font-weight: 400;\"&gt;&lt;strong&gt;液体卡路里。&lt;/strong&gt;&lt;span style=\"font-weight: 400;\"&gt; 人们可以喝下很多卡路里而不会感到饱，尤其是来自酒精的卡路里。 其他高热量饮料，例如含糖软饮料，也会导致体重增加。&lt;/span&gt;&lt;/li&gt;\n&lt;li style=\"font-weight: 400;\"&gt;&lt;strong&gt;不活动。&lt;/strong&gt;&lt;span style=\"font-weight: 400;\"&gt; 如果您的生活方式不活跃，您每天摄入的卡路里很容易就会多于通过锻炼和日常活动消耗的卡路里。 看着电脑、平板电脑和手机屏幕就等于不活动。 在屏幕前花费的时间与体重增加密切相关。&lt;/span&gt;&lt;/li&gt;\n&lt;/ul&gt;\n&lt;h2&gt;&lt;span style=\"font-weight: 400;\"&gt;某些疾病和药物&lt;/span&gt;&lt;/h2&gt;\n&lt;p&gt;&lt;span style=\"font-weight: 400;\"&gt;对于某些人来说，肥胖可以追溯到医学原因，例如甲状腺功能减退症、库欣综合征、普瑞德威利综合征和其他病症。 关节炎等医疗问题也会导致活动减少，从而导致体重增加。&lt;/span&gt;&lt;/p&gt;\n&lt;p&gt;&lt;span style=\"font-weight: 400;\"&gt;如果您不通过饮食或活动进行补偿，某些药物可能会导致体重增加。 这些药物包括类固醇、一些抗抑郁药、抗癫痫药物、糖尿病药物、抗精神病药物和某些&amp;beta;受体阻滞剂</t>
  </si>
  <si>
    <t>&lt;h1&gt;&lt;span style=\"font-weight: 400;\"&gt;मोटापा का कारण बनता है&lt;/span&gt;&lt;/h1&gt;\n&lt;p&gt;&lt;span style=\"font-weight: 400;\"&gt;यद्यपि शरीर के वजन पर आनुवंशिक, व्यवहारिक, चयापचय और हार्मोनल प्रभाव होते हैं, मोटापा तब होता है जब आप सामान्य दैनिक गतिविधियों और व्यायाम के माध्यम से जलाए जाने से अधिक कैलोरी लेते हैं। आपका शरीर इन अतिरिक्त कैलोरी को वसा के रूप में संग्रहीत करता है।&lt;/span&gt;&lt;/p&gt;\n&lt;p&gt;&lt;span style=\"font-weight: 400;\"&gt;मोटापा अक्सर कारणों और योगदान देने वाले कारकों के संयोजन से उत्पन्न होता है:&lt;/span&gt;&lt;/p&gt;\n&lt;h2&gt;&lt;span style=\"font-weight: 400;\"&gt;पारिवारिक विरासत और प्रभाव&lt;/span&gt;&lt;/h2&gt;\n&lt;p&gt;&lt;span style=\"font-weight: 400;\"&gt;आपको अपने माता-पिता से जो जीन विरासत में मिले हैं, वे आपके शरीर में संग्रहित वसा की मात्रा और उस वसा को कहां वितरित किया जाता है, को प्रभावित कर सकते हैं। आनुवंशिकी इसमें भी भूमिका निभा सकती है कि आपका शरीर कितनी कुशलता से भोजन को ऊर्जा में परिवर्तित करता है, आपका शरीर आपकी भूख को कैसे नियंत्रित करता है और व्यायाम के दौरान आपका शरीर कैलोरी कैसे जलाता है।&lt;/span&gt;&lt;/p&gt;\n&lt;p&gt;&lt;span style=\"font-weight: 400;\"&gt;मोटापा परिवारों में चलता रहता है। ऐसा सिर्फ उनके साझा जीन के कारण नहीं है। परिवार के सदस्यों की खान-पान और गतिविधि की आदतें भी समान होती हैं।&lt;/span&gt;&lt;/p&gt;\n&lt;h2&gt;&lt;span style=\"font-weight: 400;\"&gt;जीवनशैली के विकल्प&lt;/span&gt;&lt;/h2&gt;\n&lt;ul&gt;\n&lt;li style=\"font-weight: 400;\"&gt;&lt;span style=\"font-weight: 400;\"&gt;अस्वास्थ्यकारी आहार। ऐसा आहार जिसमें कैलोरी की मात्रा अधिक हो, फल और सब्जियों की कमी हो, फास्ट फूड से भरपूर हो, और उच्च कैलोरी वाले पेय पदार्थ और बड़े हिस्से हों, वजन बढ़ाने में योगदान करते हैं।&lt;/span&gt;&lt;/li&gt;\n&lt;li style=\"font-weight: 400;\"&gt;&lt;span style=\"font-weight: 400;\"&gt;तरल कैलोरी. लोग पेट भरा हुआ महसूस किए बिना कई कैलोरी पी सकते हैं, खासकर शराब से मिलने वाली कैलोरी। अन्य उच्च कैलोरी वाले पेय पदार्थ, जैसे कि चीनीयुक्त शीतल पेय, वजन बढ़ाने में योगदान कर सकते हैं।&lt;/span&gt;&lt;/li&gt;\n&lt;li style=\"font-weight: 400;\"&gt;&lt;span style=\"font-weight: 400;\"&gt;निष्क्रियता. यदि आपकी जीवनशैली निष्क्रिय है, तो आप व्यायाम और नियमित दैनिक गतिविधियों से जितनी कैलोरी जलाते हैं, उससे अधिक कैलोरी आप हर दिन आसानी से ले सकते हैं। कंप्यूटर, टैबलेट और फोन स्क्रीन को देखना निष्क्रियता है। स्क्रीन के सामने बिताए गए घंटों की संख्या वजन बढ़ने से अत्यधिक जुड़ी हुई है।&lt;/span&gt;&lt;/li&gt;\n&lt;/ul&gt;\n&lt;h2&gt;&lt;span style=\"font-weight: 400;\"&gt;कुछ बीमारियाँ और दवाएँ&lt;/span&gt;&lt;/h2&gt;\n&lt;p&gt;&lt;span style=\"font-weight: 400;\"&gt;कुछ लोगों में, मोटापे का कारण चिकित्सीय कारण हो सकता है, जैसे हाइपोथायरायडिज्म, कुशिंग सिंड्रोम, प्रेडर-विली सिंड्रोम और अन्य स्थितियाँ। चिकित्सीय समस्याएं, जैसे गठिया, भी गतिविधि में कमी का कारण बन सकती हैं, जिसके परिणामस्वरूप वजन बढ़ सकता है।&lt;/span&gt;&lt;/p&gt;\n&lt;p&gt;&lt;span style=\"font-weight: 400;\"&gt;यदि आप आहार या गतिविधि के माध्यम से क्षतिपूर्ति नहीं करते हैं तो कुछ दवाएं वजन बढ़ा सकती हैं। इन दवाओं में स्टेरॉयड, कुछ एंटीडिप्रेसेंट, दौरे-रोधी दवाएं, मधुमेह की दवाएं, एंटीसाइकोटिक दवाएं और कुछ बीटा ब्लॉकर्स शामिल हैं।&lt;/span&gt;&lt;/p&gt;</t>
  </si>
  <si>
    <t>&lt;h1&gt;&lt;span style=\"font-weight: 400;\"&gt;Causas de la obesidad&lt;/span&gt;&lt;/h1&gt;\n&lt;p&gt;&lt;span style=\"font-weight: 400;\"&gt;Aunque existen influencias gen&amp;eacute;ticas, conductuales, metab&amp;oacute;licas y hormonales sobre el peso corporal, la obesidad se produce cuando se ingiere m&amp;aacute;s calor&amp;iacute;as de las que se queman mediante las actividades diarias t&amp;iacute;picas y el ejercicio. Su cuerpo almacena este exceso de calor&amp;iacute;as en forma de grasa.&lt;/span&gt;&lt;/p&gt;\n&lt;p&gt;&lt;span style=\"font-weight: 400;\"&gt;La obesidad suele ser el resultado de una combinaci&amp;oacute;n de causas y factores contribuyentes:&lt;/span&gt;&lt;/p&gt;\n&lt;h2&gt;&lt;span style=\"font-weight: 400;\"&gt;Herencia e influencias familiares&lt;/span&gt;&lt;/h2&gt;\n&lt;p&gt;&lt;span style=\"font-weight: 400;\"&gt;Los genes que heredas de tus padres pueden afectar la cantidad de grasa corporal que almacenas y d&amp;oacute;nde se distribuye esa grasa. La gen&amp;eacute;tica tambi&amp;eacute;n puede influir en la eficiencia con la que el cuerpo convierte los alimentos en energ&amp;iacute;a, en la forma en que el cuerpo regula el apetito y en la forma en que el cuerpo quema calor&amp;iacute;as durante el ejercicio.&lt;/span&gt;&lt;/p&gt;\n&lt;p&gt;&lt;span style=\"font-weight: 400;\"&gt;La obesidad tiende a ser hereditaria. Eso no se debe s&amp;oacute;lo a los genes que comparten. Los miembros de la familia tambi&amp;eacute;n tienden a compartir h&amp;aacute;bitos alimentarios y de actividad similares.&lt;/span&gt;&lt;/p&gt;\n&lt;h2&gt;&lt;span style=\"font-weight: 400;\"&gt;Opciones de estilo de vida&lt;/span&gt;&lt;/h2&gt;\n&lt;ul&gt;\n&lt;li style=\"font-weight: 400;\"&gt;&lt;strong&gt;Dieta no saludable.&lt;/strong&gt;&lt;span style=\"font-weight: 400;\"&gt; Una dieta rica en calor&amp;iacute;as, carente de frutas y verduras, llena de comida r&amp;aacute;pida y cargada de bebidas altas en calor&amp;iacute;as y porciones de gran tama&amp;ntilde;o contribuye al aumento de peso.&lt;/span&gt;&lt;/li&gt;\n&lt;li style=\"font-weight: 400;\"&gt;&lt;strong&gt;Calor&amp;iacute;as l&amp;iacute;quidas.&lt;/strong&gt;&lt;span style=\"font-weight: 400;\"&gt; Las personas pueden beber muchas calor&amp;iacute;as sin sentirse llenas, especialmente las calor&amp;iacute;as provenientes del alcohol. Otras bebidas ricas en calor&amp;iacute;as, como los refrescos azucarados, pueden contribuir al aumento de peso.&lt;/span&gt;&lt;/li&gt;\n&lt;li style=\"font-weight: 400;\"&gt;&lt;strong&gt;Inactividad.&lt;/strong&gt;&lt;span style=\"font-weight: 400;\"&gt; Si tiene un estilo de vida inactivo, f&amp;aacute;cilmente puede ingerir m&amp;aacute;s calor&amp;iacute;as cada d&amp;iacute;a de las que quema mediante el ejercicio y las actividades diarias de rutina. Mirar las pantallas de la computadora, la tableta y el tel&amp;eacute;fono es inactividad. La cantidad de horas que se pasa frente a una pantalla est&amp;aacute; altamente asociada con el aumento de peso.&lt;/span&gt;&lt;/li&gt;\n&lt;/ul&gt;\n&lt;h2&gt;&lt;span style=\"font-weight: 400;\"&gt;Ciertas enfermedades y medicamentos.&lt;/span&gt;&lt;/h2&gt;\n&lt;p&gt;&lt;span style=\"font-weight: 400;\"&gt;En algunas personas, la obesidad puede deberse a una causa m&amp;eacute;dica, como el hipotiroidismo, el s&amp;iacute;ndrome de Cushing, el s&amp;iacute;ndrome de Prader-Willi y otras afecciones. Los problemas m&amp;eacute;dicos, como la artritis, tambi&amp;eacute;n pueden provocar una disminuci&amp;oacute;n de la actividad, lo que puede provocar un aumento de peso.&lt;/span&gt;&lt;/p&gt;\n&lt;p&gt;&lt;span style=\"font-weight: 400;\"&gt;Algunos medicamentos pueden provocar un aumento de peso si no se compensa con dieta o actividad. Estos medicamentos incluyen esteroides, algunos antidepresivos, medicamentos anticonvulsivos, medicamentos para la diabetes, medicamentos antipsic&amp;oacute;ticos y ciertos betabloqueantes.&lt;/span&gt;&lt;/p&gt;</t>
  </si>
  <si>
    <t>&lt;h1&gt;&lt;span style=\"font-weight: 400;\"&gt;L\'ob&amp;eacute;sit&amp;eacute; provoque&lt;/span&gt;&lt;/h1&gt;\n&lt;p&gt;&lt;span style=\"font-weight: 400;\"&gt;Bien qu\'il existe des influences g&amp;eacute;n&amp;eacute;tiques, comportementales, m&amp;eacute;taboliques et hormonales sur le poids corporel, l\'ob&amp;eacute;sit&amp;eacute; survient lorsque vous consommez plus de calories que vous n\'en br&amp;ucirc;lez au cours de vos activit&amp;eacute;s quotidiennes et de vos exercices. Votre corps stocke ces calories exc&amp;eacute;dentaires sous forme de graisse.&lt;/span&gt;&lt;/p&gt;\n&lt;p&gt;&lt;span style=\"font-weight: 400;\"&gt;L&amp;rsquo;ob&amp;eacute;sit&amp;eacute; r&amp;eacute;sulte souvent d&amp;rsquo;une combinaison de causes et de facteurs contributifs :&lt;/span&gt;&lt;/p&gt;\n&lt;h2&gt;&lt;span style=\"font-weight: 400;\"&gt;H&amp;eacute;ritage familial et influences&lt;/span&gt;&lt;/h2&gt;\n&lt;p&gt;&lt;span style=\"font-weight: 400;\"&gt;Les g&amp;egrave;nes que vous h&amp;eacute;ritez de vos parents peuvent affecter la quantit&amp;eacute; de graisse corporelle que vous stockez et l&amp;rsquo;endroit o&amp;ugrave; cette graisse est distribu&amp;eacute;e. La g&amp;eacute;n&amp;eacute;tique peut &amp;eacute;galement jouer un r&amp;ocirc;le dans l&amp;rsquo;efficacit&amp;eacute; avec laquelle votre corps convertit les aliments en &amp;eacute;nergie, dans la fa&amp;ccedil;on dont il r&amp;eacute;gule votre app&amp;eacute;tit et dans la fa&amp;ccedil;on dont il br&amp;ucirc;le des calories pendant l&amp;rsquo;exercice.&lt;/span&gt;&lt;/p&gt;\n&lt;p&gt;&lt;span style=\"font-weight: 400;\"&gt;L\'ob&amp;eacute;sit&amp;eacute; a tendance &amp;agrave; &amp;ecirc;tre h&amp;eacute;r&amp;eacute;ditaire. Ce n&amp;rsquo;est pas seulement d&amp;ucirc; aux g&amp;egrave;nes qu&amp;rsquo;ils partagent. Les membres de la famille ont &amp;eacute;galement tendance &amp;agrave; partager des habitudes alimentaires et sportives similaires.&lt;/span&gt;&lt;/p&gt;\n&lt;h2&gt;&lt;span style=\"font-weight: 400;\"&gt;Choix de style de vie&lt;/span&gt;&lt;/h2&gt;\n&lt;ul&gt;\n&lt;li style=\"font-weight: 400;\"&gt;&lt;strong&gt;Mauvaise habitudes alimentaires.&lt;/strong&gt;&lt;span style=\"font-weight: 400;\"&gt; Un r&amp;eacute;gime riche en calories, pauvre en fruits et l&amp;eacute;gumes, riche en restauration rapide et charg&amp;eacute; de boissons riches en calories et de portions surdimensionn&amp;eacute;es contribue &amp;agrave; la prise de poids.&lt;/span&gt;&lt;/li&gt;\n&lt;li style=\"font-weight: 400;\"&gt;&lt;strong&gt;Calories liquides.&lt;/strong&gt;&lt;span style=\"font-weight: 400;\"&gt; Les gens peuvent boire beaucoup de calories sans se sentir rassasi&amp;eacute;s, en particulier les calories provenant de l\'alcool. D&amp;rsquo;autres boissons riches en calories, comme les boissons gazeuses sucr&amp;eacute;es, peuvent contribuer &amp;agrave; la prise de poids.&lt;/span&gt;&lt;/li&gt;\n&lt;li style=\"font-weight: 400;\"&gt;&lt;strong&gt;Inactivit&amp;eacute;.&lt;/strong&gt;&lt;span style=\"font-weight: 400;\"&gt; Si vous avez un mode de vie inactif, vous pouvez facilement absorber plus de calories chaque jour que vous n&amp;rsquo;en br&amp;ucirc;lez gr&amp;acirc;ce &amp;agrave; l&amp;rsquo;exercice et aux activit&amp;eacute;s quotidiennes de routine. Regarder les &amp;eacute;crans d&amp;rsquo;ordinateur, de tablette et de t&amp;eacute;l&amp;eacute;phone est une inactivit&amp;eacute;. Le nombre d&amp;rsquo;heures pass&amp;eacute;es devant un &amp;eacute;cran est fortement associ&amp;eacute; &amp;agrave; la prise de poids.&lt;/span&gt;&lt;/li&gt;\n&lt;/ul&gt;\n&lt;h2&gt;&lt;span style=\"font-weight: 400;\"&gt;Certaines maladies et m&amp;eacute;dicaments&lt;/span&gt;&lt;/h2&gt;\n&lt;p&gt;&lt;span style=\"font-weight: 400;\"&gt;Chez certaines personnes, l\'ob&amp;eacute;sit&amp;eacute; peut &amp;ecirc;tre attribu&amp;eacute;e &amp;agrave; une cause m&amp;eacute;dicale, telle que l\'hypothyro&amp;iuml;die, le syndrome de Cushing, le syndrome de Prader-Willi et d\'autres affections. Des probl&amp;egrave;mes m&amp;eacute;dicaux, tels que l&amp;rsquo;arthrite, peuvent &amp;eacute;galement entra&amp;icirc;ner une diminution de l&amp;rsquo;activit&amp;eacute;, ce qui peut entra&amp;icirc;ner une prise de poids.&lt;/span&gt;&lt;/p&gt;\n&lt;p&gt;&lt;span style=\"font-weight: 400;\"&gt;Certains m&amp;eacute;dicaments peuvent entra&amp;icirc;ner une prise de poids si vous ne compensez pas par un r&amp;eacute;gime alimentaire ou une activit&amp;eacute; physique. Ces m&amp;eacute;dicaments comprennent des st&amp;eacute;ro&amp;iuml;des, certains antid&amp;eacute;presseurs, des m&amp;eacute;dicaments anti-&amp;eacute;pileptiques, des m&amp;eacute;dicaments contre le diab&amp;egrave;te, des m&amp;eacute;dicaments antipsychotiques et certains b&amp;ecirc;ta-bloquants.&lt;/span&gt;&lt;/p&gt;</t>
  </si>
  <si>
    <t>&lt;h1 dir=\"rtl\" style=\"text-align: right;\"&gt;&lt;span style=\"font-size:20pt;\"&gt;السمنة تسبب&lt;/span&gt;&lt;/h1&gt;\n&lt;p dir=\"rtl\" style=\"text-align: justify;color:#00000;background-color:#ffffff;\"&gt;&lt;span style=\"font-size:11.5pt;\"&gt;على الرغم من وجود تأثيرات وراثية وسلوكية واستقلابية وهرمونية على وزن الجسم، إلا أن السمنة تحدث عندما تتناول سعرات حرارية أكثر مما تحرقه خلال الأنشطة اليومية المعتادة وممارسة الرياضة. يقوم جسمك بتخزين هذه السعرات الحرارية الزائدة على شكل دهون.&lt;/span&gt;&lt;/p&gt;\n&lt;p dir=\"rtl\" style=\"text-align: justify;color:#00000;background-color:#ffffff;\"&gt;&lt;span style=\"font-size:11.5pt;\"&gt;غالبًا ما تنتج السمنة عن مجموعة من الأسباب والعوامل المساهمة:&lt;/span&gt;&lt;/p&gt;\n&lt;h2 dir=\"rtl\" style=\"text-align: justify;color:#00000;background-color:#ffffff;\"&gt;&lt;span style=\"font-size:16pt;\"&gt;الميراث العائلي وتأثيراته&lt;/span&gt;&lt;/h2&gt;\n&lt;p dir=\"rtl\" style=\"text-align: justify;color:#00000;background-color:#ffffff;\"&gt;&lt;span style=\"font-size:11.5pt;\"&gt;قد تؤثر الجينات التي ترثها من والديك على كمية الدهون التي تخزنها في الجسم، ومكان توزيع تلك الدهون. قد تلعب الوراثة أيضًا دورًا في مدى كفاءة جسمك في تحويل الطعام إلى طاقة، وكيف ينظم جسمك شهيتك وكيف يحرق جسمك السعرات الحرارية أثناء ممارسة الرياضة.&lt;/span&gt;&lt;/p&gt;\n&lt;p dir=\"rtl\" style=\"text-align: justify;color:#00000;background-color:#ffffff;\"&gt;&lt;span style=\"font-size:11.5pt;\"&gt;تميل السمنة إلى الانتشار في العائلات. وهذا ليس فقط بسبب الجينات التي يتشاركونها. ويميل أفراد الأسرة أيضًا إلى مشاركة عادات الأكل والنشاط المماثلة.&lt;/span&gt;&lt;/p&gt;\n&lt;h2 dir=\"rtl\" style=\"text-align: justify;color:#00000;background-color:#ffffff;\"&gt;&lt;span style=\"font-size:16pt;\"&gt;خيارات نمط الحياة&lt;/span&gt;&lt;/h2&gt;\n&lt;ul&gt;\n    &lt;li dir=\"rtl\" style=\"list-style-type:disc;font-size:11.5pt;\"&gt;\n        &lt;p dir=\"rtl\" style=\"text-align: justify;color:#00000;background-color:#ffffff;\"&gt;&lt;span style=\"font-size:11.5pt;\"&gt;نظام غذائي غير صحي. إن اتباع نظام غذائي غني بالسعرات الحرارية، ويفتقر إلى الفواكه والخضروات، ومليء بالوجبات السريعة، ومليء بالمشروبات ذات السعرات الحرارية العالية وأجزاء كبيرة الحجم، يساهم في زيادة الوزن.&lt;/span&gt;&lt;/p&gt;\n    &lt;/li&gt;\n    &lt;li dir=\"rtl\" style=\"list-style-type:disc;font-size:11.5pt;\"&gt;\n        &lt;p dir=\"rtl\" style=\"text-align: justify;color:#00000;background-color:#ffffff;\"&gt;&lt;span style=\"font-size:11.5pt;\"&gt;السعرات الحرارية السائلة. يمكن للناس أن يشربوا سعرات حرارية كثيرة دون الشعور بالشبع، وخاصة السعرات الحرارية الناتجة عن الكحول. يمكن أن تساهم المشروبات الأخرى ذات السعرات الحرارية العالية، مثل المشروبات الغازية المحلاة بالسكر، في زيادة الوزن.&lt;/span&gt;&lt;/p&gt;\n    &lt;/li&gt;\n    &lt;li dir=\"rtl\" style=\"list-style-type:disc;font-size:11.5pt;\"&gt;\n        &lt;p dir=\"rtl\" style=\"text-align: justify;color:#00000;background-color:#ffffff;\"&gt;&lt;span style=\"font-size:11.5pt;\"&gt;عدم النشاط. إذا كان لديك نمط حياة غير نشط، فيمكنك بسهولة تناول سعرات حرارية كل يوم أكثر مما تحرقه من خلال التمارين والأنشطة اليومية الروتينية. النظر إلى شاشات الكمبيوتر والتابلت والهاتف يعتبر خمولاً. يرتبط عدد الساعات التي يقضيها أمام الشاشة بشكل كبير بزيادة الوزن.&lt;/span&gt;&lt;/p&gt;\n    &lt;/li&gt;\n&lt;/ul&gt;\n&lt;h2 dir=\"rtl\" style=\"text-align: justify;color:#00000;background-color:#ffffff;\"&gt;&lt;span style=\"font-size:16pt;\"&gt;بعض الأمراض والأدوية&lt;/span&gt;&lt;/h2&gt;\n&lt;p dir=\"rtl\" style=\"text-align: justify;color:#00000;background-color:#ffffff;\"&gt;&lt;span style=\"font-size:11.5pt;\"&gt;في بعض الأشخاص، يمكن إرجاع السمنة إلى سبب طبي، مثل قصور الغدة الدرقية، ومتلازمة كوشينغ، ومتلازمة برادر ويلي وغيرها من الحالات. كما يمكن أن تؤدي المشكلات الطبية، مثل التهاب المفاصل، إلى انخفاض النشاط، مما قد يؤدي إلى زيادة الوزن.&lt;/span&gt;&lt;/p&gt;\n&lt;p dir=\"rtl\" style=\"text-align: justify;color:#00000;background-color:#ffffff;\"&gt;&lt;span style=\"font-size:11.5pt;\"&gt;بعض الأدوية يمكن أن تؤدي إلى زيادة الوزن إذا لم يتم تعويضها من خلال النظام الغذائي أو النشاط. تشمل هذه الأدوية المنشطات وبعض مضادات الاكتئاب والأدوية المضادة للنوبات وأدوية مرض السكري والأدوية المضادة للذهان وبعض حاصرات بيتا.&lt;/span&gt;&lt;/p&gt;\n</t>
  </si>
  <si>
    <t>&lt;h1&gt;&lt;span style=\"font-weight: 400;\"&gt;Причины ожирения&lt;/span&gt;&lt;/h1&gt;\n&lt;p&gt;&lt;span style=\"font-weight: 400;\"&gt;Хотя на массу тела влияют генетические, поведенческие, метаболические и гормональные факторы, ожирение возникает, когда вы потребляете больше калорий, чем сжигаете в ходе обычной повседневной деятельности и физических упражнений. Ваше тело сохраняет эти лишние калории в виде жира.&lt;/span&gt;&lt;/p&gt;\n&lt;p&gt;&lt;span style=\"font-weight: 400;\"&gt;Ожирение часто возникает в результате сочетания причин и способствующих факторов:&lt;/span&gt;&lt;/p&gt;\n&lt;h2&gt;&lt;span style=\"font-weight: 400;\"&gt;Семейное наследование и влияние&lt;/span&gt;&lt;/h2&gt;\n&lt;p&gt;&lt;span style=\"font-weight: 400;\"&gt;Гены, которые вы унаследовали от своих родителей, могут влиять на количество накопленного вами жира в организме и на то, где он распределяется. Генетика также может играть роль в том, насколько эффективно ваше тело преобразует пищу в энергию, как ваше тело регулирует аппетит и как ваше тело сжигает калории во время тренировок.&lt;/span&gt;&lt;/p&gt;\n&lt;p&gt;&lt;span style=\"font-weight: 400;\"&gt;Ожирение имеет тенденцию передаваться в семьях. И дело не только в общих генах. Члены семьи также имеют схожие привычки в еде и активности.&lt;/span&gt;&lt;/p&gt;\n&lt;h2&gt;&lt;span style=\"font-weight: 400;\"&gt;Выбор образа жизни&lt;/span&gt;&lt;/h2&gt;\n&lt;ul&gt;\n&lt;li style=\"font-weight: 400;\"&gt;&lt;strong&gt;Нездоровое питание. &lt;/strong&gt;&lt;span style=\"font-weight: 400;\"&gt;Диета с высоким содержанием калорий, недостатком фруктов и овощей, фаст-фудом, высококалорийными напитками и большими порциями способствует увеличению веса.&lt;/span&gt;&lt;/li&gt;\n&lt;li style=\"font-weight: 400;\"&gt;&lt;strong&gt;Жидкие калории.&lt;/strong&gt;&lt;span style=\"font-weight: 400;\"&gt; Люди могут выпить много калорий, не чувствуя себя сытыми, особенно калории, полученные от алкоголя. Другие высококалорийные напитки, такие как сладкие безалкогольные напитки, могут способствовать увеличению веса.&lt;/span&gt;&lt;/li&gt;\n&lt;li style=\"font-weight: 400;\"&gt;&lt;strong&gt;Бездействие.&lt;/strong&gt;&lt;span style=\"font-weight: 400;\"&gt; Если вы ведете неактивный образ жизни, вы можете легко потреблять каждый день больше калорий, чем сжигаете при физических упражнениях и рутинных повседневных делах. Смотреть на экраны компьютера, планшета и телефона &amp;ndash; это бездействие. Количество часов, проведенных перед экраном, напрямую связано с увеличением веса.&lt;/span&gt;&lt;/li&gt;\n&lt;/ul&gt;\n&lt;h2&gt;&lt;span style=\"font-weight: 400;\"&gt;Некоторые заболевания и лекарства&lt;/span&gt;&lt;/h2&gt;\n&lt;p&gt;&lt;span style=\"font-weight: 400;\"&gt;У некоторых людей ожирение может быть связано с медицинскими причинами, такими как гипотиреоз, синдром Кушинга, синдром Прадера-Вилли и другие состояния. Медицинские проблемы, такие как артрит, также могут привести к снижению активности, что может привести к увеличению веса.&lt;/span&gt;&lt;/p&gt;\n&lt;p&gt;&lt;span style=\"font-weight: 400;\"&gt;Некоторые лекарства могут привести к увеличению веса, если вы не компенсируете это с помощью диеты или физической активности. К этим лекарствам относятся стероиды, некоторые антидепрессанты, противосудорожные препараты, лекарства от диабета, антипсихотические препараты и некоторые бета-блокаторы.&lt;/span&gt;&lt;/p&gt;</t>
  </si>
  <si>
    <t>&lt;h1&gt;&lt;span style=\"font-weight: 400;\"&gt;Causas da obesidade&lt;/span&gt;&lt;/h1&gt;\n&lt;p&gt;&lt;span style=\"font-weight: 400;\"&gt;Embora existam influ&amp;ecirc;ncias gen&amp;eacute;ticas, comportamentais, metab&amp;oacute;licas e hormonais no peso corporal, a obesidade ocorre quando voc&amp;ecirc; ingere mais calorias do que queima atrav&amp;eacute;s de atividades e exerc&amp;iacute;cios di&amp;aacute;rios t&amp;iacute;picos. Seu corpo armazena essas calorias em excesso como gordura.&lt;/span&gt;&lt;/p&gt;\n&lt;p&gt;&lt;span style=\"font-weight: 400;\"&gt;A obesidade geralmente resulta de uma combina&amp;ccedil;&amp;atilde;o de causas e fatores contribuintes:&lt;/span&gt;&lt;/p&gt;\n&lt;h2&gt;&lt;span style=\"font-weight: 400;\"&gt;Heran&amp;ccedil;a e influ&amp;ecirc;ncias familiares&lt;/span&gt;&lt;/h2&gt;\n&lt;p&gt;&lt;span style=\"font-weight: 400;\"&gt;Os genes que voc&amp;ecirc; herda de seus pais podem afetar a quantidade de gordura corporal que voc&amp;ecirc; armazena e onde essa gordura &amp;eacute; distribu&amp;iacute;da. A gen&amp;eacute;tica tamb&amp;eacute;m pode desempenhar um papel na efici&amp;ecirc;ncia com que seu corpo converte alimentos em energia, como seu corpo regula seu apetite e como seu corpo queima calorias durante o exerc&amp;iacute;cio.&lt;/span&gt;&lt;/p&gt;\n&lt;p&gt;&lt;span style=\"font-weight: 400;\"&gt;A obesidade tende a ocorrer nas fam&amp;iacute;lias. Isso n&amp;atilde;o &amp;eacute; apenas por causa dos genes que compartilham. Os membros da fam&amp;iacute;lia tamb&amp;eacute;m tendem a compartilhar h&amp;aacute;bitos alimentares e de atividades semelhantes.&lt;/span&gt;&lt;/p&gt;\n&lt;h2&gt;&lt;span style=\"font-weight: 400;\"&gt;Escolhas de estilo de vida&lt;/span&gt;&lt;/h2&gt;\n&lt;ul&gt;\n&lt;li style=\"font-weight: 400;\"&gt;&lt;strong&gt;Dieta n&amp;atilde;o saud&amp;aacute;vel.&lt;/strong&gt;&lt;span style=\"font-weight: 400;\"&gt; Uma dieta rica em calorias, pobre em frutas e vegetais, repleta de fast food e carregada de bebidas com alto teor cal&amp;oacute;rico e por&amp;ccedil;&amp;otilde;es grandes contribui para o ganho de peso.&lt;/span&gt;&lt;/li&gt;\n&lt;li style=\"font-weight: 400;\"&gt;&lt;strong&gt;Calorias l&amp;iacute;quidas.&lt;/strong&gt;&lt;span style=\"font-weight: 400;\"&gt; As pessoas podem beber muitas calorias sem se sentirem saciadas, especialmente as calorias provenientes do &amp;aacute;lcool. Outras bebidas com alto teor cal&amp;oacute;rico, como refrigerantes a&amp;ccedil;ucarados, podem contribuir para o ganho de peso.&lt;/span&gt;&lt;/li&gt;\n&lt;li style=\"font-weight: 400;\"&gt;&lt;strong&gt;Inatividade.&lt;/strong&gt;&lt;span style=\"font-weight: 400;\"&gt; Se voc&amp;ecirc; tem um estilo de vida inativo, pode facilmente ingerir mais calorias todos os dias do que queima atrav&amp;eacute;s de exerc&amp;iacute;cios e atividades di&amp;aacute;rias rotineiras. Olhar para telas de computadores, tablets e telefones &amp;eacute; inatividade. O n&amp;uacute;mero de horas passadas em frente a uma tela est&amp;aacute; altamente associado ao ganho de peso.&lt;/span&gt;&lt;/li&gt;\n&lt;/ul&gt;\n&lt;h2&gt;&lt;span style=\"font-weight: 400;\"&gt;Certas doen&amp;ccedil;as e medicamentos&lt;/span&gt;&lt;/h2&gt;\n&lt;p&gt;&lt;span style=\"font-weight: 400;\"&gt;Em algumas pessoas, a obesidade pode ser atribu&amp;iacute;da a uma causa m&amp;eacute;dica, como hipotireoidismo, s&amp;iacute;ndrome de Cushing, s&amp;iacute;ndrome de Prader-Willi e outras condi&amp;ccedil;&amp;otilde;es. Problemas m&amp;eacute;dicos, como artrite, tamb&amp;eacute;m podem levar &amp;agrave; diminui&amp;ccedil;&amp;atilde;o da atividade, o que pode resultar em ganho de peso.&lt;/span&gt;&lt;/p&gt;\n&lt;p&gt;&lt;span style=\"font-weight: 400;\"&gt;Alguns medicamentos podem levar ao ganho de peso se n&amp;atilde;o compensarem atrav&amp;eacute;s de dieta ou atividade. Estes medicamentos incluem ester&amp;oacute;ides, alguns antidepressivos, medicamentos anticonvulsivantes, medicamentos para diabetes, medicamentos antipsic&amp;oacute;ticos e certos bloqueadores beta.&lt;/span&gt;&lt;/p&gt;</t>
  </si>
  <si>
    <t>&lt;h1&gt;&lt;span style=\"font-weight: 400;\"&gt;স্থূলতার কারণ&lt;/span&gt;&lt;/h1&gt;\n&lt;p&gt;&lt;span style=\"font-weight: 400;\"&gt;যদিও শরীরের ওজনের উপর জিনগত, আচরণগত, বিপাকীয় এবং হরমোনের প্রভাব রয়েছে, তবে স্থূলতা দেখা দেয় যখন আপনি সাধারণ দৈনন্দিন ক্রিয়াকলাপ এবং ব্যায়ামের মাধ্যমে বার্ন করার চেয়ে বেশি ক্যালোরি গ্রহণ করেন। আপনার শরীর এই অতিরিক্ত ক্যালোরি চর্বি হিসাবে সঞ্চয় করে।&lt;/span&gt;&lt;/p&gt;\n&lt;p&gt;&lt;span style=\"font-weight: 400;\"&gt;স্থূলতা প্রায়শই কারণ এবং অবদানকারী কারণগুলির সংমিশ্রণের ফলে হয়:&lt;/span&gt;&lt;/p&gt;\n&lt;h2&gt;&lt;span style=\"font-weight: 400;\"&gt;পারিবারিক উত্তরাধিকার এবং প্রভাব&lt;/span&gt;&lt;/h2&gt;\n&lt;p&gt;&lt;span style=\"font-weight: 400;\"&gt;আপনি আপনার পিতামাতার কাছ থেকে উত্তরাধিকার সূত্রে প্রাপ্ত জিনগুলি আপনার সঞ্চয় করা শরীরের চর্বির পরিমাণকে প্রভাবিত করতে পারে এবং সেই চর্বিটি কোথায় বিতরণ করা হয়। জেনেটিক্স আপনার শরীর কতটা দক্ষতার সাথে খাবারকে শক্তিতে রূপান্তর করে, কীভাবে আপনার শরীর আপনার ক্ষুধা নিয়ন্ত্রন করে এবং ব্যায়ামের সময় আপনার শরীর কীভাবে ক্যালোরি পোড়ায় তাতেও ভূমিকা রাখতে পারে।&lt;/span&gt;&lt;/p&gt;\n&lt;p&gt;&lt;span style=\"font-weight: 400;\"&gt;স্থূলতা পরিবারে চলতে থাকে। এটি কেবল তাদের জিনের কারণে নয়। পরিবারের সদস্যরাও অনুরূপ খাওয়া এবং কার্যকলাপের অভ্যাস ভাগ করে নেয়।&lt;/span&gt;&lt;/p&gt;\n&lt;h2&gt;&lt;span style=\"font-weight: 400;\"&gt;জীবনধারা পছন্দ&lt;/span&gt;&lt;/h2&gt;\n&lt;ul&gt;\n&lt;li style=\"font-weight: 400;\"&gt;&lt;span style=\"font-weight: 400;\"&gt;অস্বাস্থ্যকর খাদ্যাভ্যাস। ক্যালোরি বেশি, ফলমূল ও শাকসবজির অভাব, ফাস্ট ফুডে ভরপুর এবং উচ্চ-ক্যালরিযুক্ত পানীয় এবং বড় অংশে ভরা খাবার ওজন বাড়াতে ভূমিকা রাখে।&lt;/span&gt;&lt;/li&gt;\n&lt;li style=\"font-weight: 400;\"&gt;&lt;span style=\"font-weight: 400;\"&gt;তরল ক্যালোরি। মানুষ পূর্ণ বোধ না করে অনেক ক্যালোরি পান করতে পারে, বিশেষ করে অ্যালকোহল থেকে ক্যালোরি। অন্যান্য উচ্চ-ক্যালোরিযুক্ত পানীয়, যেমন চিনিযুক্ত কোমল পানীয়, ওজন বৃদ্ধিতে অবদান রাখতে পারে।&lt;/span&gt;&lt;/li&gt;\n&lt;li style=\"font-weight: 400;\"&gt;&lt;span style=\"font-weight: 400;\"&gt;নিষ্ক্রিয়তা। আপনার যদি একটি নিষ্ক্রিয় জীবনধারা থাকে, তাহলে আপনি ব্যায়াম এবং রুটিন দৈনন্দিন ক্রিয়াকলাপের মাধ্যমে প্রতিদিন যত বেশি ক্যালোরি পোড়ান তার চেয়ে সহজেই আপনি নিতে পারেন। কম্পিউটার, ট্যাবলেট এবং ফোনের পর্দার দিকে তাকানো নিষ্ক্রিয়তা। একটি স্ক্রিনের সামনে ব্যয় করা ঘন্টার সংখ্যা ওজন বৃদ্ধির সাথে অত্যন্ত জড়িত।&lt;/span&gt;&lt;/li&gt;\n&lt;/ul&gt;\n&lt;h2&gt;&lt;span style=\"font-weight: 400;\"&gt;কিছু রোগ এবং ওষুধ&lt;/span&gt;&lt;/h2&gt;\n&lt;p&gt;&lt;span style=\"font-weight: 400;\"&gt;কিছু লোকের মধ্যে, স্থূলতা একটি মেডিকেল কারণ হিসাবে চিহ্নিত করা যেতে পারে, যেমন হাইপোথাইরয়েডিজম, কুশিং সিনড্রোম, প্রাডার-উইলি সিনড্রোম এবং অন্যান্য অবস্থা। চিকিৎসা সমস্যা, যেমন আর্থ্রাইটিস, এছাড়াও কার্যকলাপ হ্রাস হতে পারে, যার ফলে ওজন বৃদ্ধি হতে পারে।&lt;/span&gt;&lt;/p&gt;\n&lt;p&gt;&lt;span style=\"font-weight: 400;\"&gt;কিছু ওষুধ ওজন বাড়াতে পারে যদি আপনি ডায়েট বা কার্যকলাপের মাধ্যমে ক্ষতিপূরণ না পান। এই ওষুধগুলির মধ্যে স্টেরয়েড, কিছু অ্যান্টিডিপ্রেসেন্টস, অ্যান্টি-সিজার ওষুধ, ডায়াবেটিসের ওষুধ, অ্যান্টিসাইকোটিক ওষুধ এবং নির্দিষ্ট বিটা ব্লকার অন্তর্ভুক্ত রয়েছে।&lt;/span&gt;&lt;/p&gt;</t>
  </si>
  <si>
    <t>&lt;h1 dir=\"rtl\" style=\"text-align: justify;color:#00000;background-color:#ffffff;\"&gt;&lt;span style=\"font-size:20pt;\"&gt;موٹاپا کا سبب بنتا ہے۔&lt;/span&gt;&lt;/h1&gt;\n&lt;p dir=\"rtl\" style=\"text-align: justify;color:#00000;background-color:#ffffff;\"&gt;&lt;span style=\"font-size:11.5pt;\"&gt;اگرچہ جسمانی وزن پر جینیاتی، طرز عمل، میٹابولک اور ہارمونل اثرات ہوتے ہیں، لیکن موٹاپا اس وقت ہوتا ہے جب آپ روزمرہ کی معمول کی سرگرمیوں اور ورزش کے ذریعے جلانے سے زیادہ کیلوریز لیتے ہیں۔ آپ کا جسم ان اضافی کیلوریز کو چربی کے طور پر ذخیرہ کرتا ہے۔&lt;/span&gt;&lt;/p&gt;\n&lt;p dir=\"rtl\" style=\"text-align: justify;color:#00000;background-color:#ffffff;\"&gt;&lt;span style=\"font-size:11.5pt;\"&gt;موٹاپا اکثر وجوہات اور معاون عوامل کے امتزاج سے ہوتا ہے:&lt;/span&gt;&lt;/p&gt;\n&lt;h2 dir=\"rtl\" style=\"text-align: justify;color:#00000;background-color:#ffffff;\"&gt;&lt;span style=\"font-size:16pt;\"&gt;خاندانی وراثت اور اثرات&lt;/span&gt;&lt;/h2&gt;\n&lt;p dir=\"rtl\" style=\"text-align: justify;color:#00000;background-color:#ffffff;\"&gt;&lt;span style=\"font-size:11.5pt;\"&gt;جن جینز آپ کو اپنے والدین سے وراثت میں ملے ہیں وہ جسم کی چربی کی مقدار کو متاثر کر سکتے ہیں جو آپ ذخیرہ کرتے ہیں، اور وہ چربی کہاں تقسیم ہوتی ہے۔ جینیات اس بات میں بھی کردار ادا کر سکتی ہیں کہ آپ کا جسم کھانے کو توانائی میں کس طرح مؤثر طریقے سے تبدیل کرتا ہے، آپ کا جسم آپ کی بھوک کو کیسے کنٹرول کرتا ہے اور ورزش کے دوران آپ کا جسم کیلوریز کو کیسے جلاتا ہے۔&lt;/span&gt;&lt;/p&gt;\n&lt;p dir=\"rtl\" style=\"text-align: justify;color:#00000;background-color:#ffffff;\"&gt;&lt;span style=\"font-size:11.5pt;\"&gt;موٹاپا خاندانوں میں چلتا ہے۔ یہ صرف ان جینوں کی وجہ سے نہیں ہے جو وہ بانٹتے ہیں۔ خاندان کے افراد بھی اسی طرح کے کھانے اور سرگرمی کی عادات کا اشتراک کرتے ہیں۔&lt;/span&gt;&lt;/p&gt;\n&lt;h2 dir=\"rtl\" style=\"text-align: justify;color:#00000;background-color:#ffffff;\"&gt;&lt;span style=\"font-size:16pt;\"&gt;طرز زندگی کے انتخاب&lt;/span&gt;&lt;/h2&gt;\n&lt;ul&gt;\n    &lt;li dir=\"rtl\" style=\"list-style-type:disc;font-size:11.5pt;\"&gt;\n        &lt;p dir=\"rtl\" style=\"text-align: justify;color:#00000;background-color:#ffffff;\"&gt;&lt;span style=\"font-size:11.5pt;\"&gt;غیر صحت بخش خوراک۔ ایسی غذا جس میں کیلوریز زیادہ ہوں، پھلوں اور سبزیوں کی کمی ہو، فاسٹ فوڈ سے بھرا ہو، اور زیادہ کیلوریز والے مشروبات اور بڑے حصے وزن میں اضافے میں معاون ہوں۔&lt;/span&gt;&lt;/p&gt;\n    &lt;/li&gt;\n    &lt;li dir=\"rtl\" style=\"list-style-type:disc;font-size:11.5pt;\"&gt;\n        &lt;p dir=\"rtl\" style=\"text-align: justify;color:#00000;background-color:#ffffff;\"&gt;&lt;span style=\"font-size:11.5pt;\"&gt;مائع کیلوری۔ لوگ بھری ہوئی محسوس کیے بغیر بہت سی کیلوریز پی سکتے ہیں، خاص طور پر الکحل سے کیلوریز۔ دیگر ہائی کیلوری والے مشروبات، جیسے شکر والے سافٹ ڈرنکس، وزن بڑھانے میں معاون ثابت ہو سکتے ہیں۔&lt;/span&gt;&lt;/p&gt;\n    &lt;/li&gt;\n    &lt;li dir=\"rtl\" style=\"list-style-type:disc;font-size:11.5pt;\"&gt;\n        &lt;p dir=\"rtl\" style=\"text-align: justify;color:#00000;background-color:#ffffff;\"&gt;&lt;span style=\"font-size:11.5pt;\"&gt;غیرفعالیت۔ اگر آپ کا طرز زندگی غیر فعال ہے، تو آپ ورزش اور معمول کی روزمرہ کی سرگرمیوں کے ذریعے آسانی سے ہر روز زیادہ کیلوریز لے سکتے ہیں۔ کمپیوٹر، ٹیبلیٹ اور فون کی اسکرینوں کو دیکھنا غیرفعالیت ہے۔ اسکرین کے سامنے گزارے گئے گھنٹوں کی تعداد وزن میں اضافے سے بہت زیادہ وابستہ ہے۔&lt;/span&gt;&lt;/p&gt;\n    &lt;/li&gt;\n&lt;/ul&gt;\n&lt;h2 dir=\"rtl\" style=\"text-align: justify;color:#00000;background-color:#ffffff;\"&gt;&lt;span style=\"font-size:16pt;\"&gt;بعض بیماریاں اور ادویات&lt;/span&gt;&lt;/h2&gt;\n&lt;p dir=\"rtl\" style=\"text-align: justify;color:#00000;background-color:#ffffff;\"&gt;&lt;span style=\"font-size:11.5pt;\"&gt;کچھ لوگوں میں، موٹاپے کو طبی وجہ سے سراغ لگایا جا سکتا ہے، جیسے کہ ہائپوٹائیرائڈزم، کشنگ سنڈروم، پراڈر-ولی سنڈروم اور دیگر حالات۔ طبی مسائل، جیسے گٹھیا، بھی سرگرمی میں کمی کا باعث بن سکتے ہیں، جس کے نتیجے میں وزن بڑھ سکتا ہے۔&lt;/span&gt;&lt;/p&gt;\n&lt;p dir=\"rtl\" style=\"text-align: justify;color:#00000;background-color:#ffffff;\"&gt;&lt;span style=\"font-size:11.5pt;\"&gt;کچھ دوائیں وزن میں اضافے کا باعث بن سکتی ہیں اگر آپ خوراک یا سرگرمی کے ذریعے اس کی تلافی نہیں کرتے ہیں۔ ان ادویات میں سٹیرائڈز، کچھ اینٹی ڈپریسنٹس، اینٹی سیزور ادویات، ذیابیطس کی دوائیں، اینٹی سائیکوٹک ادویات اور بعض بیٹا بلاکرز شامل ہیں۔&lt;/span&gt;&lt;/p&gt;\n</t>
  </si>
  <si>
    <t>&lt;h1&gt;&lt;span style=\"font-weight: 400;\"&gt;Fettleibigkeit verursacht&lt;/span&gt;&lt;/h1&gt;\n&lt;p&gt;&lt;span style=\"font-weight: 400;\"&gt;Obwohl es genetische, verhaltensbedingte, metabolische und hormonelle Einfl&amp;uuml;sse auf das K&amp;ouml;rpergewicht gibt, entsteht Fettleibigkeit, wenn Sie durch typische t&amp;auml;gliche Aktivit&amp;auml;ten und k&amp;ouml;rperliche Bet&amp;auml;tigung mehr Kalorien zu sich nehmen, als Sie verbrennen. Ihr K&amp;ouml;rper speichert diese &amp;uuml;bersch&amp;uuml;ssigen Kalorien als Fett.&lt;/span&gt;&lt;/p&gt;\n&lt;p&gt;&lt;span style=\"font-weight: 400;\"&gt;Fettleibigkeit resultiert oft aus einer Kombination von Ursachen und beitragenden Faktoren:&lt;/span&gt;&lt;/p&gt;\n&lt;h2&gt;&lt;span style=\"font-weight: 400;\"&gt;Familienerbe und Einfl&amp;uuml;sse&lt;/span&gt;&lt;/h2&gt;\n&lt;p&gt;&lt;span style=\"font-weight: 400;\"&gt;Die Gene, die Sie von Ihren Eltern geerbt haben, k&amp;ouml;nnen sich auf die Menge an K&amp;ouml;rperfett auswirken, die Sie speichern, und darauf, wo dieses Fett verteilt ist. Die Genetik kann auch eine Rolle dabei spielen, wie effizient Ihr K&amp;ouml;rper Nahrung in Energie umwandelt, wie Ihr K&amp;ouml;rper Ihren Appetit reguliert und wie Ihr K&amp;ouml;rper w&amp;auml;hrend des Trainings Kalorien verbrennt.&lt;/span&gt;&lt;/p&gt;\n&lt;p&gt;&lt;span style=\"font-weight: 400;\"&gt;Fettleibigkeit kommt in der Regel famili&amp;auml;r geh&amp;auml;uft vor. Das liegt nicht nur an den gemeinsamen Genen. Familienmitglieder neigen auch dazu, &amp;auml;hnliche Ess- und Aktivit&amp;auml;tsgewohnheiten zu teilen.&lt;/span&gt;&lt;/p&gt;\n&lt;h2&gt;&lt;span style=\"font-weight: 400;\"&gt;Lebensstilentscheidungen&lt;/span&gt;&lt;/h2&gt;\n&lt;ul&gt;\n&lt;li style=\"font-weight: 400;\"&gt;&lt;strong&gt;Ungesunde Di&amp;auml;t.&lt;/strong&gt;&lt;span style=\"font-weight: 400;\"&gt; Eine kalorienreiche Ern&amp;auml;hrung mit wenig Obst und Gem&amp;uuml;se, viel Fastfood und vielen kalorienreichen Getr&amp;auml;nken und &amp;uuml;bergro&amp;szlig;en Portionen tr&amp;auml;gt zur Gewichtszunahme bei.&lt;/span&gt;&lt;/li&gt;\n&lt;li style=\"font-weight: 400;\"&gt;&lt;strong&gt;Fl&amp;uuml;ssige Kalorien.&lt;/strong&gt;&lt;span style=\"font-weight: 400;\"&gt; Menschen k&amp;ouml;nnen viele Kalorien trinken, ohne sich satt zu f&amp;uuml;hlen, insbesondere Kalorien aus Alkohol. Auch andere kalorienreiche Getr&amp;auml;nke, wie zum Beispiel gezuckerte Erfrischungsgetr&amp;auml;nke, k&amp;ouml;nnen zur Gewichtszunahme beitragen.&lt;/span&gt;&lt;/li&gt;\n&lt;li style=\"font-weight: 400;\"&gt;&lt;strong&gt;Inaktivit&amp;auml;t.&lt;/strong&gt;&lt;span style=\"font-weight: 400;\"&gt; Wenn Sie einen inaktiven Lebensstil haben, k&amp;ouml;nnen Sie leicht jeden Tag mehr Kalorien zu sich nehmen, als Sie durch Bewegung und allt&amp;auml;gliche Routineaktivit&amp;auml;ten verbrennen. Der Blick auf Computer-, Tablet- und Telefonbildschirme ist Inaktivit&amp;auml;t. Die Anzahl der Stunden, die man vor einem Bildschirm verbringt, h&amp;auml;ngt stark mit der Gewichtszunahme zusammen.&lt;/span&gt;&lt;/li&gt;\n&lt;/ul&gt;\n&lt;h2&gt;&lt;span style=\"font-weight: 400;\"&gt;Bestimmte Krankheiten und Medikamente&lt;/span&gt;&lt;/h2&gt;\n&lt;p&gt;&lt;span style=\"font-weight: 400;\"&gt;Bei manchen Menschen kann Fettleibigkeit auf eine medizinische Ursache zur&amp;uuml;ckzuf&amp;uuml;hren sein, beispielsweise auf eine Schilddr&amp;uuml;senunterfunktion, ein Cushing-Syndrom, ein Prader-Willi-Syndrom und andere Erkrankungen. Medizinische Probleme wie Arthritis k&amp;ouml;nnen ebenfalls zu einer verminderten Aktivit&amp;auml;t f&amp;uuml;hren, was zu einer Gewichtszunahme f&amp;uuml;hren kann.&lt;/span&gt;&lt;/p&gt;\n&lt;p&gt;&lt;span style=\"font-weight: 400;\"&gt;Einige Medikamente k&amp;ouml;nnen zu einer Gewichtszunahme f&amp;uuml;hren, wenn Sie dies nicht durch Di&amp;auml;t oder Bewegung ausgleichen. Zu diesen Arzneimitteln geh&amp;ouml;ren Steroide, einige Antidepressiva, Arzneimittel gegen Krampfanf&amp;auml;lle, Arzneimittel gegen Diabetes, Antipsychotika und bestimmte Betablocker.&lt;/span&gt;&lt;/p&gt;</t>
  </si>
  <si>
    <t>&lt;h1&gt;&lt;span style=\"font-weight: 400;\"&gt;肥満の原因&lt;/span&gt;&lt;/h1&gt;\n&lt;p&gt;&lt;span style=\"font-weight: 400;\"&gt;体重には遺伝的、行動的、代謝的、ホルモン的な影響がありますが、典型的な日常の活動や運動を通じて消費するカロリーよりも多くのカロリーを摂取すると肥満が発生します。 あなたの体はこれらの過剰なカロリーを脂肪として蓄えます。&lt;/span&gt;&lt;/p&gt;\n&lt;p&gt;&lt;span style=\"font-weight: 400;\"&gt;肥満は、多くの場合、原因と要因の組み合わせによって引き起こされます。&lt;/span&gt;&lt;/p&gt;\n&lt;h2&gt;&lt;span style=\"font-weight: 400;\"&gt;家族の継承と影響&lt;/span&gt;&lt;/h2&gt;\n&lt;p&gt;&lt;span style=\"font-weight: 400;\"&gt;両親から受け継いだ遺伝子は、体脂肪の蓄積量とその脂肪の分布場所に影響を与える可能性があります。 遺伝は、体が食物をエネルギーにどのように効率的に変換するか、体がどのように食欲を調節するか、そして運動中に体がどのようにカロリーを燃焼するかにも影響を与える可能性があります。&lt;/span&gt;&lt;/p&gt;\n&lt;p&gt;&lt;span style=\"font-weight: 400;\"&gt;肥満は家族内で遺伝する傾向があります。 それは彼らが共有する遺伝子のせいだけではありません。 家族も同様の食習慣や活動習慣を共有する傾向があります。&lt;/span&gt;&lt;/p&gt;\n&lt;h2&gt;&lt;span style=\"font-weight: 400;\"&gt;ライフスタイルの選択&lt;/span&gt;&lt;/h2&gt;\n&lt;ul&gt;\n&lt;li style=\"font-weight: 400;\"&gt;&lt;strong&gt;不健康な食生活。&lt;/strong&gt;&lt;span style=\"font-weight: 400;\"&gt; カロリーが高く、果物や野菜が不足し、ファストフードばかりで、高カロリーの飲み物や量が多すぎる食事は、体重増加の原因となります。&lt;/span&gt;&lt;/li&gt;\n&lt;li style=\"font-weight: 400;\"&gt;&lt;strong&gt;液体のカロリー。&lt;/strong&gt;&lt;span style=\"font-weight: 400;\"&gt; 人は満腹感を感じずに多くのカロリー、特にアルコールによるカロリーを摂取することがあります。 砂糖入りの清涼飲料水など、他の高カロリー飲料も体重増加の原因となる可能性があります。&lt;/span&gt;&lt;/li&gt;\n&lt;li style=\"font-weight: 400;\"&gt;&lt;strong&gt;非活動。&lt;/strong&gt;&lt;span style=\"font-weight: 400;\"&gt; 非活動的なライフスタイルを送っている場合、運動や日常的な日常生活で消費するカロリーよりも多くのカロリーを毎日簡単に摂取することができます。 コンピューター、タブレット、携帯電話の画面を見ることは非アクティブです。 画面の前で過ごす時間は体重増加と大きく関係しています。&lt;/span&gt;&lt;/li&gt;\n&lt;/ul&gt;\n&lt;h2&gt;&lt;span style=\"font-weight: 400;\"&gt;特定の病気と薬&lt;/span&gt;&lt;/h2&gt;\n&lt;p&gt;&lt;span style=\"font-weight: 400;\"&gt;一部の人々では、肥満の原因を追跡すると、甲状腺機能低下症、クッシング症候群、プラダーウィリ症候群などの医学的原因が判明することがあります。 関節炎などの医学的問題も活動性の低下につながる可能性があり、その結果体重増加が生じる可能性があります。&lt;/span&gt;&lt;/p&gt;\n&lt;p&gt;&lt;span style=\"font-weight: 400;\"&gt;一部の薬は、食事や活動によって補わないと体重増加につながる可能性があります。 これらの薬には、ステロイド、一部の抗うつ薬、抗発作薬、糖尿病薬、抗精神病薬、および特定のベータ遮断薬が含まれます。&lt;/span&gt;&lt;/p&gt;</t>
  </si>
  <si>
    <t>&lt;h1&gt;&lt;span style=\"font-weight: 400;\"&gt;लठ्ठपणा कारणीभूत आहे&lt;/span&gt;&lt;/h1&gt;\n&lt;p&gt;&lt;span style=\"font-weight: 400;\"&gt;शरीराच्या वजनावर अनुवांशिक, वर्तणुकीशी, चयापचय आणि हार्मोनल प्रभाव असले तरी, जेव्हा तुम्ही ठराविक दैनंदिन क्रियाकलाप आणि व्यायामाद्वारे बर्न करण्यापेक्षा जास्त कॅलरी घेतो तेव्हा लठ्ठपणा येतो. तुमचे शरीर या अतिरिक्त कॅलरीज चरबीच्या रूपात साठवते.&lt;/span&gt;&lt;/p&gt;\n&lt;p&gt;&lt;span style=\"font-weight: 400;\"&gt;लठ्ठपणा अनेकदा कारणे आणि योगदान देणारे घटक यांच्या संयोजनामुळे होतो:&lt;/span&gt;&lt;/p&gt;\n&lt;h2&gt;&lt;span style=\"font-weight: 400;\"&gt;कौटुंबिक वारसा आणि प्रभाव&lt;/span&gt;&lt;/h2&gt;\n&lt;p&gt;&lt;span style=\"font-weight: 400;\"&gt;तुम्हाला तुमच्या पालकांकडून मिळालेली जीन्स तुमच्या शरीरातील चरबीच्या प्रमाणात आणि ती चरबी कुठे वितरीत केली जाते यावर परिणाम करू शकतात. तुमचे शरीर अन्नाचे उर्जेमध्ये किती कार्यक्षमतेने रूपांतर करते, तुमचे शरीर तुमची भूक कशी नियंत्रित करते आणि व्यायामादरम्यान तुमचे शरीर कॅलरीज कसे बर्न करते यात आनुवंशिकता देखील भूमिका बजावू शकते.&lt;/span&gt;&lt;/p&gt;\n&lt;p&gt;&lt;span style=\"font-weight: 400;\"&gt;लठ्ठपणा कुटुंबांमध्ये चालतो. ते केवळ त्यांच्या सामायिक जनुकांमुळे नाही. कौटुंबिक सदस्य देखील समान खाण्याच्या आणि क्रियाकलापांच्या सवयी सामायिक करतात.&lt;/span&gt;&lt;/p&gt;\n&lt;h2&gt;&lt;span style=\"font-weight: 400;\"&gt;जीवनशैली निवडी&lt;/span&gt;&lt;/h2&gt;\n&lt;ul&gt;\n&lt;li style=\"font-weight: 400;\"&gt;&lt;strong&gt;अस्वस्थ आहार.&lt;/strong&gt;&lt;span style=\"font-weight: 400;\"&gt; जास्त कॅलरी असलेला आहार, फळे आणि भाज्यांचा अभाव, फास्ट फूडने भरलेले आणि उच्च-कॅलरी पेये आणि मोठ्या प्रमाणात असलेले भाग वजन वाढण्यास कारणीभूत ठरतात.&lt;/span&gt;&lt;/li&gt;\n&lt;li style=\"font-weight: 400;\"&gt;&lt;strong&gt;द्रव कॅलरीज.&lt;/strong&gt;&lt;span style=\"font-weight: 400;\"&gt; लोक पोट भरल्याशिवाय अनेक कॅलरीज पिऊ शकतात, विशेषतः अल्कोहोलमधून कॅलरीज. इतर उच्च-कॅलरी पेये, जसे की साखरयुक्त शीतपेये, वजन वाढण्यास कारणीभूत ठरू शकतात.&lt;/span&gt;&lt;/li&gt;\n&lt;li style=\"font-weight: 400;\"&gt;&lt;strong&gt;निष्क्रियता.&lt;/strong&gt;&lt;span style=\"font-weight: 400;\"&gt; जर तुमची जीवनशैली निष्क्रिय असेल, तर तुम्ही व्यायाम आणि नियमित दैनंदिन क्रियाकलापांद्वारे बर्न करण्यापेक्षा दररोज अधिक कॅलरी सहजपणे घेऊ शकता. संगणक, टॅबलेट आणि फोन स्क्रीन पाहणे निष्क्रियता आहे. स्क्रीनसमोर घालवलेले तास वजन वाढण्याशी संबंधित आहेत.&lt;/span&gt;&lt;/li&gt;\n&lt;/ul&gt;\n&lt;h2&gt;&lt;span style=\"font-weight: 400;\"&gt;काही रोग आणि औषधे&lt;/span&gt;&lt;/h2&gt;\n&lt;p&gt;&lt;span style=\"font-weight: 400;\"&gt;काही लोकांमध्ये, हायपोथायरॉईडीझम, कुशिंग सिंड्रोम, प्राडर-विली सिंड्रोम आणि इतर परिस्थितींसारख्या वैद्यकीय कारणांमुळे लठ्ठपणा शोधला जाऊ शकतो. वैद्यकीय समस्या, जसे की संधिवात, देखील क्रियाकलाप कमी करू शकतात, ज्यामुळे वजन वाढू शकते.&lt;/span&gt;&lt;/p&gt;\n&lt;p&gt;&lt;span style=\"font-weight: 400;\"&gt;आपण आहार किंवा क्रियाकलापांद्वारे भरपाई न केल्यास काही औषधे वजन वाढवू शकतात. या औषधांमध्ये स्टिरॉइड्स, काही अँटीडिप्रेसंट्स, जप्तीविरोधी औषधे, मधुमेहाची औषधे, अँटीसायकोटिक औषधे आणि काही बीटा ब्लॉकर्स यांचा समावेश होतो.&lt;/span&gt;&lt;/p&gt;</t>
  </si>
  <si>
    <t>&lt;h1&gt;&lt;span style=\"font-weight: 400;\"&gt;ఊబకాయం కారణమవుతుంది&lt;/span&gt;&lt;/h1&gt;\n&lt;p&gt;&lt;span style=\"font-weight: 400;\"&gt;శరీర బరువుపై జన్యు, ప్రవర్తనా, జీవక్రియ మరియు హార్మోన్ల ప్రభావాలు ఉన్నప్పటికీ, సాధారణ రోజువారీ కార్యకలాపాలు మరియు వ్యాయామం ద్వారా మీరు బర్న్ చేసే దానికంటే ఎక్కువ కేలరీలు తీసుకున్నప్పుడు ఊబకాయం ఏర్పడుతుంది. మీ శరీరం ఈ అదనపు కేలరీలను కొవ్వుగా నిల్వ చేస్తుంది.&lt;/span&gt;&lt;/p&gt;\n&lt;p&gt;&lt;span style=\"font-weight: 400;\"&gt;ఊబకాయం తరచుగా కారణాలు మరియు దోహదపడే కారకాల కలయిక వల్ల వస్తుంది:&lt;/span&gt;&lt;/p&gt;\n&lt;h2&gt;&lt;span style=\"font-weight: 400;\"&gt;కుటుంబ వారసత్వం మరియు ప్రభావాలు&lt;/span&gt;&lt;/h2&gt;\n&lt;p&gt;&lt;span style=\"font-weight: 400;\"&gt;మీ తల్లిదండ్రుల నుండి మీరు సంక్రమించే జన్యువులు మీరు నిల్వ చేసే శరీర కొవ్వు పరిమాణాన్ని మరియు ఆ కొవ్వు ఎక్కడ పంపిణీ చేయబడుతుందో ప్రభావితం చేయవచ్చు. మీ శరీరం ఆహారాన్ని ఎంత సమర్ధవంతంగా శక్తిగా మారుస్తుంది, మీ శరీరం మీ ఆకలిని ఎలా నియంత్రిస్తుంది మరియు వ్యాయామం చేసేటప్పుడు మీ శరీరం కేలరీలను ఎలా బర్న్ చేస్తుంది అనే విషయాలలో జన్యుశాస్త్రం కూడా పాత్ర పోషిస్తుంది.&lt;/span&gt;&lt;/p&gt;\n&lt;p&gt;&lt;span style=\"font-weight: 400;\"&gt;ఊబకాయం కుటుంబాలలో నడుస్తుంది. అది వారు పంచుకునే జన్యువుల వల్ల మాత్రమే కాదు. కుటుంబ సభ్యులు కూడా ఒకే విధమైన ఆహారపు అలవాట్లను మరియు కార్యకలాపాలను పంచుకుంటారు.&lt;/span&gt;&lt;/p&gt;\n&lt;h2&gt;&lt;span style=\"font-weight: 400;\"&gt;జీవనశైలి ఎంపికలు&lt;/span&gt;&lt;/h2&gt;\n&lt;ul&gt;\n&lt;li style=\"font-weight: 400;\"&gt;&lt;strong&gt;అనారోగ్యకరమైన ఆహారం.&lt;/strong&gt;&lt;span style=\"font-weight: 400;\"&gt; కేలరీలు అధికంగా ఉన్న ఆహారం, పండ్లు మరియు కూరగాయలు లేకపోవడం, ఫాస్ట్ ఫుడ్&amp;zwnj;తో నిండిన ఆహారం మరియు అధిక కేలరీల పానీయాలు మరియు భారీ భాగాలతో నిండిన ఆహారం బరువు పెరగడానికి దోహదం చేస్తుంది.&lt;/span&gt;&lt;/li&gt;\n&lt;li style=\"font-weight: 400;\"&gt;&lt;strong&gt;ద్రవ కేలరీలు.&lt;/strong&gt;&lt;span style=\"font-weight: 400;\"&gt; ప్రజలు పూర్తి అనుభూతి లేకుండా చాలా కేలరీలు తాగవచ్చు, ముఖ్యంగా ఆల్కహాల్ నుండి కేలరీలు. చక్కెర కలిపిన శీతల పానీయాలు వంటి ఇతర అధిక కేలరీల పానీయాలు బరువు పెరగడానికి దోహదం చేస్తాయి.&lt;/span&gt;&lt;/li&gt;\n&lt;li style=\"font-weight: 400;\"&gt;&lt;strong&gt;నిష్క్రియాత్మకత.&lt;/strong&gt;&lt;span style=\"font-weight: 400;\"&gt; మీరు నిష్క్రియాత్మక జీవనశైలిని కలిగి ఉంటే, మీరు వ్యాయామం మరియు రోజువారీ కార్యకలాపాల ద్వారా బర్న్ చేసే దానికంటే ఎక్కువ కేలరీలను ప్రతిరోజూ సులభంగా తీసుకోవచ్చు. కంప్యూటర్, టాబ్లెట్ మరియు ఫోన్ స్క్రీన్&amp;zwnj;లను చూడటం అనేది నిష్క్రియాత్మకత. స్క్రీన్ ముందు గడిపిన గంటల సంఖ్య బరువు పెరుగుటతో ఎక్కువగా ముడిపడి ఉంటుంది.&lt;/span&gt;&lt;/li&gt;\n&lt;/ul&gt;\n&lt;h2&gt;&lt;span style=\"font-weight: 400;\"&gt;కొన్ని వ్యాధులు మరియు మందులు&lt;/span&gt;&lt;/h2&gt;\n&lt;p&gt;&lt;span style=\"font-weight: 400;\"&gt;కొంతమందిలో, ఊబకాయం అనేది హైపోథైరాయిడిజం, కుషింగ్ సిండ్రోమ్, ప్రేడర్-విల్లీ సిండ్రోమ్ మరియు ఇతర పరిస్థితులు వంటి వైద్యపరమైన కారణాలతో గుర్తించబడవచ్చు. ఆర్థరైటిస్ వంటి వైద్యపరమైన సమస్యలు కూడా తగ్గిన కార్యాచరణకు దారితీయవచ్చు, దీని ఫలితంగా బరువు పెరగవచ్చు.&lt;/span&gt;&lt;/p&gt;\n&lt;p&gt;&lt;span style=\"font-weight: 400;\"&gt;మీరు ఆహారం లేదా కార్యాచరణ ద్వారా భర్తీ చేయకపోతే కొన్ని మందులు బరువు పెరగడానికి దారితీయవచ్చు. ఈ మందులలో స్టెరాయిడ్స్, కొన్ని యాంటిడిప్రెసెంట్స్, యాంటీ-సీజర్ మందులు, డయాబెటిస్ మెడిసిన్స్, యాంటిసైకోటిక్ మందులు మరియు కొన్ని బీటా బ్లాకర్స్ ఉన్నాయి.&lt;/span&gt;&lt;/p&gt;</t>
  </si>
  <si>
    <t>&lt;h1&gt;&lt;span style=\"font-weight: 400;\"&gt;Obezite nedenleri&lt;/span&gt;&lt;/h1&gt;\n&lt;p&gt;&lt;span style=\"font-weight: 400;\"&gt;V&amp;uuml;cut ağırlığı &amp;uuml;zerinde genetik, davranışsal, metabolik ve hormonal etkiler olmasına rağmen, obezite, tipik g&amp;uuml;nl&amp;uuml;k aktiviteler ve egzersiz sırasında yaktığınızdan daha fazla kalori aldığınızda ortaya &amp;ccedil;ıkar. V&amp;uuml;cudunuz bu fazla kalorileri yağ olarak depolar.&lt;/span&gt;&lt;/p&gt;\n&lt;p&gt;&lt;span style=\"font-weight: 400;\"&gt;Obezite genellikle nedenlerin ve katkıda bulunan fakt&amp;ouml;rlerin birleşiminden kaynaklanır:&lt;/span&gt;&lt;/p&gt;\n&lt;h2&gt;&lt;span style=\"font-weight: 400;\"&gt;Aile mirası ve etkileri&lt;/span&gt;&lt;/h2&gt;\n&lt;p&gt;&lt;span style=\"font-weight: 400;\"&gt;Anne babanızdan miras aldığınız genler, depoladığınız v&amp;uuml;cut yağının miktarını ve bu yağın nereye dağıldığını etkileyebilir. Genetik ayrıca v&amp;uuml;cudunuzun yiyecekleri enerjiye ne kadar verimli bir şekilde d&amp;ouml;n&amp;uuml;şt&amp;uuml;rd&amp;uuml;ğ&amp;uuml;, v&amp;uuml;cudunuzun iştahınızı nasıl d&amp;uuml;zenlediği ve v&amp;uuml;cudunuzun egzersiz sırasında kalorileri nasıl yaktığı konusunda da rol oynayabilir.&lt;/span&gt;&lt;/p&gt;\n&lt;p&gt;&lt;span style=\"font-weight: 400;\"&gt;Obezite ailelerde g&amp;ouml;r&amp;uuml;lme eğilimindedir. Bu sadece paylaştıkları genler y&amp;uuml;z&amp;uuml;nden değil. Aile &amp;uuml;yeleri de benzer yeme ve aktivite alışkanlıklarını paylaşma eğilimindedir.&lt;/span&gt;&lt;/p&gt;\n&lt;h2&gt;&lt;span style=\"font-weight: 400;\"&gt;Yaşam tarzı se&amp;ccedil;imleri&lt;/span&gt;&lt;/h2&gt;\n&lt;ul&gt;\n&lt;li style=\"font-weight: 400;\"&gt;&lt;span style=\"font-weight: 400;\"&gt;Sağlıksız diyet. Kalorisi y&amp;uuml;ksek, meyve ve sebzeden yoksun, fast foodla dolu, y&amp;uuml;ksek kalorili i&amp;ccedil;eceklerle ve b&amp;uuml;y&amp;uuml;k porsiyonlarla dolu bir beslenme kilo alımına katkıda bulunur.&lt;/span&gt;&lt;/li&gt;\n&lt;li style=\"font-weight: 400;\"&gt;&lt;span style=\"font-weight: 400;\"&gt;Sıvı kaloriler. İnsanlar pek &amp;ccedil;ok kaloriyi, &amp;ouml;zellikle de alkolden gelen kalorileri tok hissetmeden i&amp;ccedil;ebilirler. Şekerli alkols&amp;uuml;z i&amp;ccedil;ecekler gibi diğer y&amp;uuml;ksek kalorili i&amp;ccedil;ecekler kilo alımına katkıda bulunabilir.&lt;/span&gt;&lt;/li&gt;\n&lt;li style=\"font-weight: 400;\"&gt;&lt;span style=\"font-weight: 400;\"&gt;Hareketsizlik. Hareketsiz bir yaşam tarzınız varsa, her g&amp;uuml;n egzersiz ve rutin g&amp;uuml;nl&amp;uuml;k aktivitelerle yaktığınızdan daha fazla kaloriyi kolayca alabilirsiniz. Bilgisayar, tablet ve telefon ekranlarına bakmak hareketsizliktir. Ekran karşısında ge&amp;ccedil;irilen saat sayısı kilo alımıyla olduk&amp;ccedil;a ilişkilidir.&lt;/span&gt;&lt;/li&gt;\n&lt;/ul&gt;\n&lt;h2&gt;&lt;span style=\"font-weight: 400;\"&gt;Bazı hastalıklar ve ila&amp;ccedil;lar&lt;/span&gt;&lt;/h2&gt;\n&lt;p&gt;&lt;span style=\"font-weight: 400;\"&gt;Bazı insanlarda obezite, hipotiroidizm, Cushing sendromu, Prader-Willi sendromu ve diğer durumlar gibi tıbbi bir nedene kadar takip edilebilir. Artrit gibi tıbbi problemler de aktivitenin azalmasına yol a&amp;ccedil;arak kilo alımına neden olabilir.&lt;/span&gt;&lt;/p&gt;\n&lt;p&gt;&lt;span style=\"font-weight: 400;\"&gt;Diyet veya aktivite yoluyla telafi etmezseniz bazı ila&amp;ccedil;lar kilo almanıza neden olabilir. Bu ila&amp;ccedil;lar arasında steroidler, bazı antidepresanlar, n&amp;ouml;bet &amp;ouml;nleyici ila&amp;ccedil;lar, diyabet ila&amp;ccedil;ları, antipsikotik ila&amp;ccedil;lar ve bazı beta blokerler yer alır.&lt;/span&gt;&lt;/p&gt;</t>
  </si>
  <si>
    <t>&lt;h1&gt;&lt;span style=\"font-weight: 400;\"&gt;உடல் பருமன் ஏற்படுகிறது&lt;/span&gt;&lt;/h1&gt;\n&lt;p&gt;&lt;span style=\"font-weight: 400;\"&gt;உடல் எடையில் மரபணு, நடத்தை, வளர்சிதை மாற்ற மற்றும் ஹார்மோன் தாக்கங்கள் இருந்தாலும், வழக்கமான தினசரி நடவடிக்கைகள் மற்றும் உடற்பயிற்சியின் மூலம் நீங்கள் எரிக்கும் கலோரிகளை விட அதிக கலோரிகளை எடுத்துக் கொள்ளும்போது உடல் பருமன் ஏற்படுகிறது. உங்கள் உடல் இந்த அதிகப்படியான கலோரிகளை கொழுப்பாக சேமிக்கிறது.&lt;/span&gt;&lt;/p&gt;\n&lt;p&gt;&lt;span style=\"font-weight: 400;\"&gt;உடல் பருமன் பெரும்பாலும் காரணங்கள் மற்றும் பங்களிக்கும் காரணிகளின் கலவையால் ஏற்படுகிறது:&lt;/span&gt;&lt;/p&gt;\n&lt;h2&gt;&lt;span style=\"font-weight: 400;\"&gt;குடும்ப பரம்பரை மற்றும் தாக்கங்கள்&lt;/span&gt;&lt;/h2&gt;\n&lt;p&gt;&lt;span style=\"font-weight: 400;\"&gt;உங்கள் பெற்றோரிடமிருந்து நீங்கள் பெறும் மரபணுக்கள் நீங்கள் சேமித்து வைக்கும் உடல் கொழுப்பின் அளவையும், அந்த கொழுப்பு எங்கு விநியோகிக்கப்படுகிறது என்பதையும் பாதிக்கலாம். உங்கள் உடல் உணவை ஆற்றலாக எவ்வளவு திறமையாக மாற்றுகிறது, உங்கள் பசியை உங்கள் உடல் எவ்வாறு கட்டுப்படுத்துகிறது மற்றும் உடற்பயிற்சியின் போது உங்கள் உடல் கலோரிகளை எரிக்கிறது என்பதிலும் மரபியல் பங்கு வகிக்கலாம்.&lt;/span&gt;&lt;/p&gt;\n&lt;p&gt;&lt;span style=\"font-weight: 400;\"&gt;உடல் பருமன் குடும்பங்களில் இயங்குகிறது. அதற்கு அவர்கள் பகிர்ந்து கொள்ளும் மரபணுக்கள் மட்டும் காரணம் அல்ல. குடும்ப உறுப்பினர்களும் இதேபோன்ற உணவு மற்றும் செயல்பாட்டு பழக்கங்களைப் பகிர்ந்து கொள்கிறார்கள்.&lt;/span&gt;&lt;/p&gt;\n&lt;h2&gt;&lt;span style=\"font-weight: 400;\"&gt;வாழ்க்கை முறை தேர்வுகள்&lt;/span&gt;&lt;/h2&gt;\n&lt;ul&gt;\n&lt;li style=\"font-weight: 400;\"&gt;&lt;strong&gt;ஆரோக்கியமற்ற உணவுமுறை.&lt;/strong&gt;&lt;span style=\"font-weight: 400;\"&gt; அதிக கலோரிகள் உள்ள உணவு, பழங்கள் மற்றும் காய்கறிகள் இல்லாதது, துரித உணவுகள் நிறைந்தது, மற்றும் அதிக கலோரி கொண்ட பானங்கள் மற்றும் அதிக அளவு பகுதிகள் ஆகியவை எடை அதிகரிப்பிற்கு பங்களிக்கின்றன.&lt;/span&gt;&lt;/li&gt;\n&lt;li style=\"font-weight: 400;\"&gt;&lt;strong&gt;திரவ கலோரிகள்.&lt;/strong&gt;&lt;span style=\"font-weight: 400;\"&gt; மக்கள் முழுதாக உணராமல் பல கலோரிகளை குடிக்கலாம், குறிப்பாக ஆல்கஹால் கலோரிகள். சர்க்கரை சேர்க்கப்பட்ட குளிர்பானங்கள் போன்ற மற்ற உயர் கலோரி பானங்கள், எடை அதிகரிப்பிற்கு பங்களிக்கும்.&lt;/span&gt;&lt;/li&gt;\n&lt;li style=\"font-weight: 400;\"&gt;&lt;strong&gt;செயலற்ற தன்மை&lt;/strong&gt;&lt;span style=\"font-weight: 400;\"&gt;. நீங்கள் ஒரு செயலற்ற வாழ்க்கை முறையைக் கொண்டிருந்தால், உடற்பயிற்சி மற்றும் வழக்கமான தினசரி செயல்பாடுகளின் மூலம் நீங்கள் எரிப்பதை விட அதிக கலோரிகளை ஒவ்வொரு நாளும் எளிதாக எடுத்துக்கொள்ளலாம். கணினி, டேப்லெட் மற்றும் தொலைபேசி திரைகளைப் பார்ப்பது செயலற்ற நிலை. திரையின் முன் செலவழித்த மணிநேரங்களின் எண்ணிக்கை எடை அதிகரிப்புடன் தொடர்புடையது.&lt;/span&gt;&lt;/li&gt;\n&lt;/ul&gt;\n&lt;h2&gt;&lt;span style=\"font-weight: 400;\"&gt;சில நோய்கள் மற்றும் மருந்துகள்&lt;/span&gt;&lt;/h2&gt;\n&lt;p&gt;&lt;span style=\"font-weight: 400;\"&gt;சிலருக்கு, உடல் பருமன், ஹைப்போ தைராய்டிசம், குஷிங் சிண்ட்ரோம், ப்ரேடர்-வில்லி சிண்ட்ரோம் மற்றும் பிற நிலைமைகள் போன்ற மருத்துவ காரணங்களால் கண்டறியப்படலாம். மூட்டுவலி போன்ற மருத்துவப் பிரச்சனைகளும் செயல்பாடு குறைவதற்கு வழிவகுக்கும், இதன் விளைவாக எடை கூடும்.&lt;/span&gt;&lt;/p&gt;\n&lt;p&gt;&lt;span style=\"font-weight: 400;\"&gt;நீங்கள் உணவு அல்லது செயல்பாடு மூலம் ஈடு செய்யாவிட்டால் சில மருந்துகள் எடை அதிகரிக்க வழிவகுக்கும். இந்த மருந்துகளில் ஸ்டெராய்டுகள், சில ஆண்டிடிரஸண்ட்ஸ், வலிப்பு எதிர்ப்பு மருந்துகள், நீரிழிவு மருந்துகள், ஆன்டிசைகோடிக் மருந்துகள் மற்றும் சில பீட்டா பிளாக்கர்ஸ் ஆகியவை அடங்கும்.&lt;/span&gt;&lt;/p&gt;</t>
  </si>
  <si>
    <t>&lt;h1&gt;비만의 원인&lt;/h1&gt;\n&lt;p&gt;체중에는 유전적, 행동적, 대사적, 호르몬적 영향이 있지만, 일반적인 일상 활동과 운동을 통해 소모하는 칼로리보다 더 많은 칼로리를 섭취하면 비만이 발생합니다. 신체는 이러한 초과 칼로리를 지방으로 저장합니다.&lt;/p&gt;\n&lt;p&gt;비만은 종종 원인과 기여 요인의 조합으로 인해 발생합니다.&lt;/p&gt;\n&lt;h2&gt;가족 상속과 영향&lt;/h2&gt;\n&lt;p&gt;부모로부터 물려받은 유전자는 저장하는 체지방의 양과 지방이 분포되는 위치에 영향을 미칠 수 있습니다. 또한 유전학은 신체가 음식을 에너지로 얼마나 효율적으로 변환하는지, 신체가 식욕을 조절하는 방법, 운동 중 신체가 칼로리를 연소하는 방법에 영향을 미칠 수 있습니다.&lt;/p&gt;\n&lt;p&gt;비만은 가족력이 있는 경향이 있습니다. 그것은 단지 그들이 공유하는 유전자 때문이 아닙니다. 가족 구성원 역시 비슷한 식습관과 활동 습관을 공유하는 경향이 있습니다.&lt;/p&gt;\n&lt;h2&gt;라이프 스타일 선택&lt;/h2&gt;\n&lt;ul&gt;\n&lt;li&gt;&lt;strong&gt;건강에 해로운 다이어트.&lt;/strong&gt; 칼로리가 높고, 과일과 채소가 부족하고, 패스트푸드로 가득 차 있으며, 고칼로리 음료와 과식으로 가득 찬 식단은 체중 증가에 기여합니다.&lt;/li&gt;\n&lt;li&gt;&lt;strong&gt;액체 칼로리. &lt;/strong&gt;사람들은 포만감을 느끼지 않고도 많은 칼로리를 마실 수 있으며, 특히 알코올로 인한 칼로리를 섭취할 수 있습니다. 설탕이 첨가된 청량음료와 같은 다른 고칼로리 음료는 체중 증가에 기여할 수 있습니다.&lt;/li&gt;\n&lt;li&gt;&lt;strong&gt;비활성.&lt;/strong&gt; 활동적이지 않은 생활방식을 갖고 있다면 운동과 일상 활동을 통해 소모하는 칼로리보다 매일 더 많은 칼로리를 쉽게 섭취할 수 있습니다. 컴퓨터, 태블릿, 휴대폰 화면을 보는 것은 활동하지 않습니다. 화면 앞에서 보내는 시간은 체중 증가와 밀접한 관련이 있습니다.&lt;/li&gt;\n&lt;/ul&gt;\n&lt;h2&gt;특정 질병 및 약물&lt;/h2&gt;\n&lt;p&gt;일부 사람들의 경우 비만은 갑상선 기능 저하증, 쿠싱 증후군, 프라더-윌리 증후군 및 기타 질환과 같은 의학적 원인으로 추적될 수 있습니다. 관절염과 같은 의학적 문제로 인해 활동이 감소되어 체중이 증가할 수도 있습니다.&lt;/p&gt;\n&lt;p&gt;일부 의약품은 식이요법이나 활동을 통해 보충하지 않으면 체중 증가로 이어질 수 있습니다. 이러한 의약품에는 스테로이드, 일부 항우울제, 항경련제, 당뇨병 치료제, 항정신병약 및 특정 베타 차단제가 포함됩니다.&lt;/p&gt;</t>
  </si>
  <si>
    <t>&lt;h1&gt;Nguy&amp;ecirc;n nh&amp;acirc;n b&amp;eacute;o ph&amp;igrave;&lt;/h1&gt;\n&lt;p&gt;Mặc d&amp;ugrave; c&amp;oacute; những ảnh hưởng về di truyền, h&amp;agrave;nh vi, trao đổi chất v&amp;agrave; nội tiết tố l&amp;ecirc;n trọng lượng cơ thể, b&amp;eacute;o ph&amp;igrave; vẫn xảy ra khi bạn nạp v&amp;agrave;o nhiều calo hơn mức đốt ch&amp;aacute;y th&amp;ocirc;ng qua c&amp;aacute;c hoạt động v&amp;agrave; tập thể dục th&amp;ocirc;ng thường h&amp;agrave;ng ng&amp;agrave;y. Cơ thể bạn lưu trữ lượng calo dư thừa n&amp;agrave;y dưới dạng chất b&amp;eacute;o.&lt;/p&gt;\n&lt;p&gt;B&amp;eacute;o ph&amp;igrave; thường l&amp;agrave; kết quả của sự kết hợp của nhiều nguy&amp;ecirc;n nh&amp;acirc;n v&amp;agrave; yếu tố g&amp;oacute;p phần:&lt;/p&gt;\n&lt;h2&gt;Di truyền v&amp;agrave; ảnh hưởng của gia đ&amp;igrave;nh&lt;/h2&gt;\n&lt;p&gt;C&amp;aacute;c gen bạn thừa hưởng từ cha mẹ c&amp;oacute; thể ảnh hưởng đến lượng mỡ trong cơ thể bạn lưu trữ v&amp;agrave; nơi ph&amp;acirc;n bổ lượng mỡ đ&amp;oacute;. Di truyền cũng c&amp;oacute; thể đ&amp;oacute;ng một vai tr&amp;ograve; trong việc cơ thể bạn chuyển h&amp;oacute;a thức ăn th&amp;agrave;nh năng lượng hiệu quả như thế n&amp;agrave;o, cơ thể bạn điều chỉnh sự th&amp;egrave;m ăn như thế n&amp;agrave;o v&amp;agrave; cơ thể bạn đốt ch&amp;aacute;y calo như thế n&amp;agrave;o trong khi tập thể dục.&lt;/p&gt;\n&lt;p&gt;B&amp;eacute;o ph&amp;igrave; c&amp;oacute; xu hướng di truyền trong gia đ&amp;igrave;nh. Đ&amp;oacute; kh&amp;ocirc;ng chỉ l&amp;agrave; do gen m&amp;agrave; họ chia sẻ. C&amp;aacute;c th&amp;agrave;nh vi&amp;ecirc;n trong gia đ&amp;igrave;nh cũng c&amp;oacute; xu hướng chia sẻ th&amp;oacute;i quen ăn uống v&amp;agrave; hoạt động giống nhau.&lt;/p&gt;\n&lt;h2&gt;Lối sống&lt;/h2&gt;\n&lt;ul&gt;\n&lt;li&gt;&lt;strong&gt;Chế độ ăn uống kh&amp;ocirc;ng l&amp;agrave;nh mạnh.&lt;/strong&gt; Một chế độ ăn nhiều calo, thiếu tr&amp;aacute;i c&amp;acirc;y v&amp;agrave; rau quả, nhiều đồ ăn nhanh, nhiều đồ uống c&amp;oacute; h&amp;agrave;m lượng calo cao v&amp;agrave; khẩu phần ăn qu&amp;aacute; khổ sẽ g&amp;oacute;p phần l&amp;agrave;m tăng c&amp;acirc;n.&lt;/li&gt;\n&lt;li&gt;&lt;strong&gt;Calo lỏng.&lt;/strong&gt; Mọi người c&amp;oacute; thể uống nhiều calo m&amp;agrave; kh&amp;ocirc;ng cảm thấy no, đặc biệt l&amp;agrave; lượng calo từ rượu. C&amp;aacute;c loại đồ uống c&amp;oacute; h&amp;agrave;m lượng calo cao kh&amp;aacute;c, chẳng hạn như nước ngọt c&amp;oacute; đường, c&amp;oacute; thể g&amp;oacute;p phần l&amp;agrave;m tăng c&amp;acirc;n.&lt;/li&gt;\n&lt;li&gt;&lt;strong&gt;Kh&amp;ocirc;ng hoạt động.&lt;/strong&gt; Nếu bạn c&amp;oacute; lối sống &amp;iacute;t vận động, bạn c&amp;oacute; thể dễ d&amp;agrave;ng hấp thụ nhiều calo mỗi ng&amp;agrave;y hơn mức đốt ch&amp;aacute;y th&amp;ocirc;ng qua tập thể dục v&amp;agrave; c&amp;aacute;c hoạt động thường ng&amp;agrave;y. Nh&amp;igrave;n v&amp;agrave;o m&amp;agrave;n h&amp;igrave;nh m&amp;aacute;y t&amp;iacute;nh, m&amp;aacute;y t&amp;iacute;nh bảng v&amp;agrave; điện thoại l&amp;agrave; kh&amp;ocirc;ng hoạt động. Số giờ ngồi trước m&amp;agrave;n h&amp;igrave;nh c&amp;oacute; li&amp;ecirc;n quan nhiều đến việc tăng c&amp;acirc;n.&lt;/li&gt;\n&lt;/ul&gt;\n&lt;h2&gt;Một số bệnh v&amp;agrave; thuốc&lt;/h2&gt;\n&lt;p&gt;Ở một số người, b&amp;eacute;o ph&amp;igrave; c&amp;oacute; thể bắt nguồn từ nguy&amp;ecirc;n nh&amp;acirc;n y tế, chẳng hạn như suy gi&amp;aacute;p, hội chứng Cushing, hội chứng Prader-Willi v&amp;agrave; c&amp;aacute;c t&amp;igrave;nh trạng kh&amp;aacute;c. C&amp;aacute;c vấn đề y tế, chẳng hạn như vi&amp;ecirc;m khớp, cũng c&amp;oacute; thể dẫn đến giảm hoạt động, dẫn đến tăng c&amp;acirc;n.&lt;/p&gt;\n&lt;p&gt;Một số loại thuốc c&amp;oacute; thể dẫn đến tăng c&amp;acirc;n nếu bạn kh&amp;ocirc;ng b&amp;ugrave; đắp bằng chế độ ăn uống hoặc hoạt động. Những loại thuốc n&amp;agrave;y bao gồm steroid, một số thuốc chống trầm cảm, thuốc chống động kinh, thuốc trị tiểu đường, thuốc chống loạn thần v&amp;agrave; một số thuốc chẹn beta.&lt;/p&gt;</t>
  </si>
  <si>
    <t>&lt;h1&gt;Cause dell\'obesit&amp;agrave;&lt;/h1&gt;\n&lt;p&gt;Sebbene esistano influenze genetiche, comportamentali, metaboliche e ormonali sul peso corporeo, l&amp;rsquo;obesit&amp;agrave; si verifica quando si assumono pi&amp;ugrave; calorie di quelle che si bruciano attraverso le tipiche attivit&amp;agrave; quotidiane e l&amp;rsquo;esercizio fisico. Il tuo corpo immagazzina queste calorie in eccesso come grasso.&lt;/p&gt;\n&lt;p&gt;L&amp;rsquo;obesit&amp;agrave; spesso deriva da una combinazione di cause e fattori che contribuiscono:&lt;/p&gt;\n&lt;h2&gt;Eredit&amp;agrave; e influenze familiari&lt;/h2&gt;\n&lt;p&gt;I geni che erediti dai tuoi genitori possono influenzare la quantit&amp;agrave; di grasso corporeo che immagazzini e dove viene distribuito tale grasso. La genetica pu&amp;ograve; anche svolgere un ruolo nell&amp;rsquo;efficienza con cui il tuo corpo converte il cibo in energia, nel modo in cui il tuo corpo regola l&amp;rsquo;appetito e nel modo in cui il tuo corpo brucia calorie durante l&amp;rsquo;esercizio.&lt;/p&gt;\n&lt;p&gt;L&amp;rsquo;obesit&amp;agrave; tende a essere ereditaria. E non &amp;egrave; solo a causa dei geni che condividono. I membri della famiglia tendono anche a condividere abitudini alimentari e di attivit&amp;agrave; simili.&lt;/p&gt;\n&lt;h2&gt;Scelte di stile di vita&lt;/h2&gt;\n&lt;ul&gt;\n&lt;li&gt;&lt;strong&gt;Dieta malsana.&lt;/strong&gt; Una dieta ricca di calorie, povera di frutta e verdura, ricca di fast food e ricca di bevande ipercaloriche e porzioni eccessive contribuisce all\'aumento di peso.&lt;/li&gt;\n&lt;li&gt;&lt;strong&gt;Calorie liquide.&lt;/strong&gt; Le persone possono bere molte calorie senza sentirsi sazi, soprattutto le calorie derivanti dall&amp;rsquo;alcol. Altre bevande ad alto contenuto calorico, come le bibite zuccherate, possono contribuire all&amp;rsquo;aumento di peso.&lt;/li&gt;\n&lt;li&gt;&lt;strong&gt;Inattivit&amp;agrave;.&lt;/strong&gt; Se hai uno stile di vita inattivo, puoi facilmente assumere ogni giorno pi&amp;ugrave; calorie di quelle che bruci attraverso l\'esercizio e le attivit&amp;agrave; quotidiane di routine. Guardare gli schermi di computer, tablet e telefono &amp;egrave; inattivit&amp;agrave;. Il numero di ore trascorse davanti a uno schermo &amp;egrave; altamente associato all&amp;rsquo;aumento di peso.&lt;/li&gt;\n&lt;/ul&gt;\n&lt;h2&gt;Alcune malattie e farmaci&lt;/h2&gt;\n&lt;p&gt;In alcune persone, l&amp;rsquo;obesit&amp;agrave; pu&amp;ograve; essere ricondotta a una causa medica, come l&amp;rsquo;ipotiroidismo, la sindrome di Cushing, la sindrome di Prader-Willi e altre condizioni. Anche problemi medici, come l&amp;rsquo;artrite, possono portare a una diminuzione dell&amp;rsquo;attivit&amp;agrave;, che pu&amp;ograve; comportare un aumento di peso.&lt;/p&gt;\n&lt;p&gt;Alcuni medicinali possono portare ad un aumento di peso se non vengono compensati attraverso la dieta o l\'attivit&amp;agrave;. Questi medicinali includono steroidi, alcuni antidepressivi, farmaci anticonvulsivanti, farmaci per il diabete, farmaci antipsicotici e alcuni beta-bloccanti.&lt;/p&gt;</t>
  </si>
  <si>
    <t>&lt;h1&gt;โรคอ้วนเป็นสาเหตุ&lt;/h1&gt;\n&lt;p&gt;แม้ว่าจะมีอิทธิพลทางพันธุกรรม พฤติกรรม เมแทบอลิซึม และฮอร์โมนต่อน้ำหนักตัว แต่โรคอ้วนจะเกิดขึ้นเมื่อคุณรับแคลอรี่มากกว่าที่คุณเผาผลาญจากกิจกรรมและการออกกำลังกายในแต่ละวันตามปกติ ร่างกายของคุณเก็บแคลอรี่ส่วนเกินไว้เป็นไขมัน&lt;/p&gt;\n&lt;p&gt;โรคอ้วนมักเกิดจากสาเหตุและปัจจัยร่วมหลายประการ:&lt;/p&gt;\n&lt;h2&gt;มรดกและอิทธิพลของครอบครัว&lt;/h2&gt;\n&lt;p&gt;ยีนที่คุณสืบทอดมาจากพ่อแม่อาจส่งผลต่อปริมาณไขมันในร่างกายที่คุณเก็บไว้ และบริเวณที่ไขมันถูกกระจายออกไป พันธุศาสตร์ยังอาจมีบทบาทต่อประสิทธิภาพของร่างกายในการแปลงอาหารเป็นพลังงาน วิธีที่ร่างกายควบคุมความอยากอาหาร และวิธีที่ร่างกายเผาผลาญแคลอรี่ระหว่างออกกำลังกาย&lt;/p&gt;\n&lt;p&gt;โรคอ้วนมีแนวโน้มที่จะเกิดขึ้นในครอบครัว นั่นไม่ใช่เพียงเพราะยีนที่พวกเขาแบ่งปันเท่านั้น สมาชิกในครอบครัวมีแนวโน้มที่จะมีนิสัยการกินและกิจกรรมที่คล้ายคลึงกัน&lt;/p&gt;\n&lt;h2&gt;ทางเลือกด้านไลฟ์สไตล์&lt;/h2&gt;\n&lt;ul&gt;\n&lt;li&gt;อาหารที่ไม่ดีต่อสุขภาพ. อาหารที่มีแคลอรี่สูง ขาดผักและผลไม้ เต็มไปด้วยอาหารจานด่วน และเต็มไปด้วยเครื่องดื่มแคลอรี่สูงและปริมาณที่มากเกินไปจะส่งผลให้น้ำหนักเพิ่มขึ้น&lt;/li&gt;\n&lt;li&gt;แคลอรี่เหลว ผู้คนสามารถดื่มแคลอรีได้มากโดยไม่รู้สึกอิ่ม โดยเฉพาะแคลอรีจากแอลกอฮอล์ เครื่องดื่มแคลอรี่สูงอื่นๆ เช่น น้ำอัดลมใส่น้ำตาล อาจทำให้น้ำหนักเพิ่มขึ้นได้&lt;/li&gt;\n&lt;li&gt;ไม่มีการใช้งาน หากคุณมีวิถีชีวิตที่ไม่กระตือรือร้น คุณสามารถรับแคลอรี่ในแต่ละวันได้มากกว่าที่คุณเผาผลาญจากการออกกำลังกายและกิจกรรมประจำวันตามปกติ การดูหน้าจอคอมพิวเตอร์ แท็บเล็ต และโทรศัพท์ไม่มีการใช้งาน จำนวนชั่วโมงที่ใช้อยู่หน้าจอมีความสัมพันธ์อย่างมากกับการเพิ่มของน้ำหนัก&lt;/li&gt;\n&lt;/ul&gt;\n&lt;h2&gt;โรคและยาบางชนิด&lt;/h2&gt;\n&lt;p&gt;ในบางคน โรคอ้วนอาจเกิดจากสาเหตุทางการแพทย์ เช่น ภาวะไทรอยด์ทำงานต่ำ กลุ่มอาการคุชชิง กลุ่มอาการพราเดอร์-วิลลี่ และอาการอื่นๆ ปัญหาทางการแพทย์ เช่น โรคข้ออักเสบ อาจทำให้กิจกรรมลดลง ซึ่งอาจส่งผลให้น้ำหนักเพิ่มขึ้นได้&lt;/p&gt;\n&lt;p&gt;ยาบางชนิดอาจทำให้น้ำหนักเพิ่มขึ้นได้หากคุณไม่ชดเชยด้วยการรับประทานอาหารหรือทำกิจกรรม ยาเหล่านี้ได้แก่ สเตียรอยด์ ยาแก้ซึมเศร้าบางชนิด ยาต้านอาการชัก ยาเบาหวาน ยารักษาโรคจิต และยาปิดกั้นเบต้าบางชนิด&lt;/p&gt;</t>
  </si>
  <si>
    <t>&lt;h1&gt;Obesity diagnosis&lt;/h1&gt;\n&lt;p&gt;To diagnose obesity, your health care professional may perform a physical exam and recommend some tests.&lt;/p&gt;\n&lt;p&gt;These exams and tests often include:&lt;/p&gt;\n&lt;ul&gt;\n&lt;li&gt;&lt;strong&gt;Taking your health history.&lt;/strong&gt; Your health care team may review your weight history, weight-loss efforts, physical activity and exercise habits. You also may talk about your eating patterns and appetite control. Your health care professional may ask about other conditions you\'ve had, medicines you take, your stress levels and other issues about your health. They may also review your family\'s health history to see if you may be more likely to have certain conditions.&lt;/li&gt;\n&lt;li&gt;&lt;strong&gt;A general physical exam.&lt;/strong&gt; This includes measuring your height; checking vital signs, such as heart rate, blood pressure and temperature; listening to your heart and lungs; and examining your abdomen.&lt;/li&gt;\n&lt;li&gt;&lt;strong&gt;Calculating your BMI.&lt;/strong&gt; Your health care professional checks your body mass index, called BMI. A BMI of 30 or higher is considered obesity. Numbers higher than 30 increase health risks even more. Have your BMI checked at least once a year. This can help pinpoint your overall health risks and what treatments may be right for you.&lt;/li&gt;\n&lt;li&gt;&lt;strong&gt;Measuring your waist size.&lt;/strong&gt; The distance around your waist is known as the circumference. Fat stored around the waist, sometimes called visceral fat or abdominal fat, may further increase the risk of heart disease and diabetes. Women with a waist that measures more than 35 inches (89 centimeters) and men with a waist that\'s more than 40 inches (102 centimeters) around may have more health risks than do people with smaller waist measurements. Like the BMI measurement, waist circumference should be checked at least once a year.&lt;/li&gt;\n&lt;li&gt;&lt;strong&gt;Checking for other health problems.&lt;/strong&gt; If you have known health problems, your health care team will evaluate them. Your health care professional also will check for other possible health problems, such as high blood pressure, high cholesterol, underactive thyroid, liver problems and diabetes.&lt;/li&gt;\n&lt;/ul&gt;\n&lt;p&gt;Gathering this information will help you and your health care team choose the type of treatment that will work best for you.&lt;/p&gt;</t>
  </si>
  <si>
    <t>&lt;h1&gt;&lt;span style=\"font-weight: 400;\"&gt;肥胖诊断&lt;/span&gt;&lt;/h1&gt;\n&lt;p&gt;&lt;span style=\"font-weight: 400;\"&gt;为了诊断肥胖，您的医疗保健专业人员可能会进行体检并推荐一些测试。&lt;/span&gt;&lt;/p&gt;\n&lt;p&gt;&lt;span style=\"font-weight: 400;\"&gt;这些考试和测试通常包括：&lt;/span&gt;&lt;/p&gt;\n&lt;ul&gt;\n&lt;li style=\"font-weight: 400;\"&gt;&lt;strong&gt;记录您的健康史。&lt;/strong&gt;&lt;span style=\"font-weight: 400;\"&gt; 您的医疗保健团队可能会审查您的体重史、减肥努力、体力活动和锻炼习惯。 您还可以谈论您的饮食模式和食欲控制。 您的医疗保健专业人员可能会询问您患有的其他病症、服用的药物、压力水平以及有关您健康的其他问题。 他们还可能会审查您家人的健康史，看看您是否更有可能患有某些疾病。&lt;/span&gt;&lt;/li&gt;\n&lt;li style=\"font-weight: 400;\"&gt;&lt;strong&gt;一般体检。&lt;/strong&gt;&lt;span style=\"font-weight: 400;\"&gt; 这包括测量您的身高； 检查生命体征，例如心率、血压和体温； 倾听你的心脏和肺部的声音； 并检查你的腹部。&lt;/span&gt;&lt;/li&gt;\n&lt;li style=\"font-weight: 400;\"&gt;&lt;strong&gt;计算您的体重指数。&lt;/strong&gt;&lt;span style=\"font-weight: 400;\"&gt; 您的医疗保健专业人员会检查您的体重指数，称为 BMI。 BMI 为 30 或更高被认为是肥胖。 数字超过 30 会进一步增加健康风险。 每年至少检查一次您的体重指数。 这可以帮助查明您的整体健康风险以及哪些治疗方法可能适合您。&lt;/span&gt;&lt;/li&gt;\n&lt;li style=\"font-weight: 400;\"&gt;&lt;strong&gt;测量您的腰围尺寸。&lt;/strong&gt;&lt;span style=\"font-weight: 400;\"&gt; 腰部周围的距离称为周长。 腰部储存的脂肪，有时称为内脏脂肪或腹部脂肪，可能会进一步增加患心脏病和糖尿病的风险。 女性腰围腰围超过 35 英寸（89 厘米）和腰围超过 40 英寸（102 厘米）的男性可能比腰围较小的人面临更多健康风险。 与 BMI 测量一样，腰围也应每年至少检查一次。&lt;/span&gt;&lt;/li&gt;\n&lt;li style=\"font-weight: 400;\"&gt;&lt;strong&gt;检查是否有其他健康问题。&lt;/strong&gt;&lt;span style=\"font-weight: 400;\"&gt; 如果您有已知的健康问题，您的医疗保健团队将对其进行评估。 您的医疗保健专业人员还会检查其他可能的健康问题，例如高血压、高胆固醇、甲状腺功能低下、肝脏问题和糖尿病。&lt;/span&gt;&lt;/li&gt;\n&lt;/ul&gt;\n&lt;p&gt;&lt;span style=\"font-weight: 400;\"&gt;收集这些信息将帮助您和您的医疗团队选择最适合您的治疗类型。&lt;/span&gt;&lt;/p&gt;</t>
  </si>
  <si>
    <t>&lt;h1&gt;&lt;span style=\"font-weight: 400;\"&gt;मोटापे का निदान&lt;/span&gt;&lt;/h1&gt;\n&lt;p&gt;&lt;span style=\"font-weight: 400;\"&gt;मोटापे का निदान करने के लिए, आपका स्वास्थ्य देखभाल पेशेवर एक शारीरिक परीक्षण कर सकता है और कुछ परीक्षणों की सिफारिश कर सकता है।&lt;/span&gt;&lt;/p&gt;\n&lt;p&gt;&lt;span style=\"font-weight: 400;\"&gt;इन परीक्षाओं और परीक्षणों में अक्सर शामिल होते हैं:&lt;/span&gt;&lt;/p&gt;\n&lt;ul&gt;\n&lt;li style=\"font-weight: 400;\"&gt;&lt;span style=\"font-weight: 400;\"&gt;आपका स्वास्थ्य इतिहास लेना। आपकी स्वास्थ्य देखभाल टीम आपके वजन इतिहास, वजन घटाने के प्रयासों, शारीरिक गतिविधि और व्यायाम की आदतों की समीक्षा कर सकती है। आप अपने खाने के पैटर्न और भूख नियंत्रण के बारे में भी बात कर सकते हैं। आपका स्वास्थ्य देखभाल पेशेवर आपकी अन्य स्थितियों, आपके द्वारा ली जाने वाली दवाओं, आपके तनाव के स्तर और आपके स्वास्थ्य के बारे में अन्य मुद्दों के बारे में पूछ सकता है। वे यह देखने के लिए आपके परिवार के स्वास्थ्य इतिहास की भी समीक्षा कर सकते हैं कि क्या आपको कुछ विशेष स्थितियाँ होने की अधिक संभावना है।&lt;/span&gt;&lt;/li&gt;\n&lt;li style=\"font-weight: 400;\"&gt;&lt;span style=\"font-weight: 400;\"&gt;एक सामान्य शारीरिक परीक्षा. इसमें आपकी ऊंचाई मापना शामिल है; हृदय गति, रक्तचाप और तापमान जैसे महत्वपूर्ण संकेतों की जाँच करना; अपने दिल और फेफड़ों को सुनना; और आपके पेट की जांच कर रहा हूं।&lt;/span&gt;&lt;/li&gt;\n&lt;li style=\"font-weight: 400;\"&gt;&lt;span style=\"font-weight: 400;\"&gt;आपके बीएमआई की गणना। आपका स्वास्थ्य देखभाल पेशेवर आपके बॉडी मास इंडेक्स, जिसे बीएमआई कहा जाता है, की जाँच करता है। 30 या इससे अधिक बीएमआई को मोटापा माना जाता है। 30 से अधिक संख्या स्वास्थ्य जोखिमों को और भी अधिक बढ़ा देती है। साल में कम से कम एक बार अपना बीएमआई जांच कराएं। इससे आपके समग्र स्वास्थ्य जोखिमों और आपके लिए कौन से उपचार सही हो सकते हैं, यह पता लगाने में मदद मिल सकती है।&lt;/span&gt;&lt;/li&gt;\n&lt;li style=\"font-weight: 400;\"&gt;&lt;span style=\"font-weight: 400;\"&gt;आपकी कमर का आकार मापना. आपकी कमर के चारों ओर की दूरी को परिधि के रूप में जाना जाता है। कमर के आसपास जमा चर्बी, जिसे कभी-कभी आंत की चर्बी या पेट की चर्बी भी कहा जाता है, हृदय रोग और मधुमेह के खतरे को और बढ़ा सकती है। कमर वाली महिलाएं था इसकी माप 35 इंच (89 सेंटीमीटर) से अधिक है और जिन पुरुषों की कमर 40 इंच (102 सेंटीमीटर) से अधिक है, उनमें छोटी कमर वाले लोगों की तुलना में अधिक स्वास्थ्य जोखिम हो सकते हैं। बीएमआई माप की तरह, कमर की परिधि की जांच वर्ष में कम से कम एक बार की जानी चाहिए।&lt;/span&gt;&lt;/li&gt;\n&lt;li style=\"font-weight: 400;\"&gt;&lt;span style=\"font-weight: 400;\"&gt;अन्य स्वास्थ्य समस्याओं की जाँच की जा रही है। यदि आपको स्वास्थ्य संबंधी समस्याएं ज्ञात हैं, तो आपकी स्वास्थ्य देखभाल टीम उनका मूल्यांकन करेगी। आपका स्वास्थ्य देखभाल पेशेवर अन्य संभावित स्वास्थ्य समस्याओं, जैसे उच्च रक्तचाप, उच्च कोलेस्ट्रॉल, निष्क्रिय थायरॉयड, यकृत की समस्याएं और मधुमेह की भी जांच करेगा।&lt;/span&gt;&lt;/li&gt;\n&lt;/ul&gt;\n&lt;p&gt;&lt;span style=\"font-weight: 400;\"&gt;यह जानकारी एकत्र करने से आपको और आपकी स्वास्थ्य देखभाल टीम को उपचार का वह प्रकार चुनने में मदद मिलेगी जो आपके लिए सबसे अच्छा काम करेगा।&lt;/span&gt;&lt;/p&gt;</t>
  </si>
  <si>
    <t>&lt;h1&gt;&lt;span style=\"font-weight: 400;\"&gt;Diagn&amp;oacute;stico de obesidad&lt;/span&gt;&lt;/h1&gt;\n&lt;p&gt;&lt;span style=\"font-weight: 400;\"&gt;Para diagnosticar la obesidad, su profesional de la salud puede realizar un examen f&amp;iacute;sico y recomendar algunas pruebas.&lt;/span&gt;&lt;/p&gt;\n&lt;p&gt;&lt;span style=\"font-weight: 400;\"&gt;Estos ex&amp;aacute;menes y pruebas suelen incluir:&lt;/span&gt;&lt;/p&gt;\n&lt;ul&gt;\n&lt;li style=\"font-weight: 400;\"&gt;&lt;span style=\"font-weight: 400;\"&gt;Tomando su historial de salud. Su equipo de atenci&amp;oacute;n m&amp;eacute;dica puede revisar su historial de peso, sus esfuerzos para perder peso, su actividad f&amp;iacute;sica y sus h&amp;aacute;bitos de ejercicio. Tambi&amp;eacute;n puede hablar sobre sus patrones de alimentaci&amp;oacute;n y el control del apetito. Su profesional de atenci&amp;oacute;n m&amp;eacute;dica puede preguntarle sobre otras afecciones que haya tenido, los medicamentos que toma, sus niveles de estr&amp;eacute;s y otras cuestiones relacionadas con su salud. Tambi&amp;eacute;n pueden revisar el historial m&amp;eacute;dico de su familia para ver si es m&amp;aacute;s probable que tenga ciertas afecciones.&lt;/span&gt;&lt;/li&gt;\n&lt;li style=\"font-weight: 400;\"&gt;&lt;span style=\"font-weight: 400;\"&gt;Un examen f&amp;iacute;sico general. Esto incluye medir su altura; controlar los signos vitales, como la frecuencia card&amp;iacute;aca, la presi&amp;oacute;n arterial y la temperatura; escuchando tu coraz&amp;oacute;n y tus pulmones; y examinando su abdomen.&lt;/span&gt;&lt;/li&gt;\n&lt;li style=\"font-weight: 400;\"&gt;&lt;span style=\"font-weight: 400;\"&gt;Calculando tu IMC. Su profesional de atenci&amp;oacute;n m&amp;eacute;dica verifica su &amp;iacute;ndice de masa corporal, llamado IMC. Un IMC de 30 o m&amp;aacute;s se considera obesidad. Los n&amp;uacute;meros superiores a 30 aumentan a&amp;uacute;n m&amp;aacute;s los riesgos para la salud. H&amp;aacute;gase revisar su IMC al menos una vez al a&amp;ntilde;o. Esto puede ayudar a identificar sus riesgos generales para la salud y qu&amp;eacute; tratamientos pueden ser adecuados para usted.&lt;/span&gt;&lt;/li&gt;\n&lt;li style=\"font-weight: 400;\"&gt;&lt;span style=\"font-weight: 400;\"&gt;Medir el tama&amp;ntilde;o de tu cintura. La distancia alrededor de tu cintura se conoce como circunferencia. La grasa almacenada alrededor de la cintura, a veces llamada grasa visceral o grasa abdominal, puede aumentar a&amp;uacute;n m&amp;aacute;s el riesgo de enfermedades card&amp;iacute;acas y diabetes. Mujeres con cintura Mide m&amp;aacute;s de 35 pulgadas (89 cent&amp;iacute;metros) y los hombres con una cintura de m&amp;aacute;s de 40 pulgadas (102 cent&amp;iacute;metros) pueden tener m&amp;aacute;s riesgos para la salud que las personas con medidas de cintura m&amp;aacute;s peque&amp;ntilde;as. Al igual que la medici&amp;oacute;n del IMC, la circunferencia de la cintura debe controlarse al menos una vez al a&amp;ntilde;o.&lt;/span&gt;&lt;/li&gt;\n&lt;li style=\"font-weight: 400;\"&gt;&lt;span style=\"font-weight: 400;\"&gt;Comprobaci&amp;oacute;n de otros problemas de salud. Si tiene problemas de salud conocidos, su equipo de atenci&amp;oacute;n m&amp;eacute;dica los evaluar&amp;aacute;. Su profesional de la salud tambi&amp;eacute;n comprobar&amp;aacute; si hay otros posibles problemas de salud, como presi&amp;oacute;n arterial alta, colesterol alto, tiroides hipoactiva, problemas hep&amp;aacute;ticos y diabetes.&lt;/span&gt;&lt;/li&gt;\n&lt;/ul&gt;\n&lt;p&gt;&lt;span style=\"font-weight: 400;\"&gt;Recopilar esta informaci&amp;oacute;n le ayudar&amp;aacute; a usted y a su equipo de atenci&amp;oacute;n m&amp;eacute;dica a elegir el tipo de tratamiento que funcionar&amp;aacute; mejor para usted.&lt;/span&gt;&lt;/p&gt;\n&lt;p&gt;&amp;nbsp;&lt;/p&gt;</t>
  </si>
  <si>
    <t>&lt;h1&gt;&lt;span style=\"font-weight: 400;\"&gt;Diagnostic d\'ob&amp;eacute;sit&amp;eacute;&lt;/span&gt;&lt;/h1&gt;\n&lt;p&gt;&lt;span style=\"font-weight: 400;\"&gt;Pour diagnostiquer l\'ob&amp;eacute;sit&amp;eacute;, votre professionnel de la sant&amp;eacute; peut effectuer un examen physique et recommander certains tests.&lt;/span&gt;&lt;/p&gt;\n&lt;p&gt;&lt;span style=\"font-weight: 400;\"&gt;Ces examens et tests comprennent souvent :&lt;/span&gt;&lt;/p&gt;\n&lt;ul&gt;\n&lt;li style=\"font-weight: 400;\"&gt;&lt;span style=\"font-weight: 400;\"&gt;Prendre vos ant&amp;eacute;c&amp;eacute;dents m&amp;eacute;dicaux. Votre &amp;eacute;quipe soignante peut examiner votre historique de poids, vos efforts de perte de poids, votre activit&amp;eacute; physique et vos habitudes en mati&amp;egrave;re d&amp;rsquo;exercice. Vous pouvez &amp;eacute;galement parler de vos habitudes alimentaires et du contr&amp;ocirc;le de votre app&amp;eacute;tit. Votre professionnel de la sant&amp;eacute; peut vous poser des questions sur d\'autres probl&amp;egrave;mes de sant&amp;eacute; que vous avez eus, sur les m&amp;eacute;dicaments que vous prenez, sur votre niveau de stress et sur d\'autres probl&amp;egrave;mes li&amp;eacute;s &amp;agrave; votre sant&amp;eacute;. Ils peuvent &amp;eacute;galement examiner les ant&amp;eacute;c&amp;eacute;dents m&amp;eacute;dicaux de votre famille pour voir si vous &amp;ecirc;tes plus susceptible de souffrir de certaines conditions.&lt;/span&gt;&lt;/li&gt;\n&lt;li style=\"font-weight: 400;\"&gt;&lt;span style=\"font-weight: 400;\"&gt;Un examen physique g&amp;eacute;n&amp;eacute;ral. Cela inclut la mesure de votre taille ; v&amp;eacute;rifier les signes vitaux, tels que la fr&amp;eacute;quence cardiaque, la tension art&amp;eacute;rielle et la temp&amp;eacute;rature ; &amp;eacute;couter votre c&amp;oelig;ur et vos poumons ; et en examinant votre abdomen.&lt;/span&gt;&lt;/li&gt;\n&lt;li style=\"font-weight: 400;\"&gt;&lt;span style=\"font-weight: 400;\"&gt;Calculer votre IMC. Votre professionnel de la sant&amp;eacute; v&amp;eacute;rifie votre indice de masse corporelle, appel&amp;eacute; IMC. Un IMC de 30 ou plus est consid&amp;eacute;r&amp;eacute; comme une ob&amp;eacute;sit&amp;eacute;. Des chiffres sup&amp;eacute;rieurs &amp;agrave; 30 augmentent encore plus les risques pour la sant&amp;eacute;. Faites v&amp;eacute;rifier votre IMC au moins une fois par an. Cela peut vous aider &amp;agrave; identifier vos risques globaux pour la sant&amp;eacute; et les traitements qui pourraient vous convenir.&lt;/span&gt;&lt;/li&gt;\n&lt;li style=\"font-weight: 400;\"&gt;&lt;span style=\"font-weight: 400;\"&gt;Mesurer votre tour de taille. La distance autour de votre taille est appel&amp;eacute;e circonf&amp;eacute;rence. La graisse stock&amp;eacute;e autour de la taille, parfois appel&amp;eacute;e graisse visc&amp;eacute;rale ou graisse abdominale, peut encore augmenter le risque de maladie cardiaque et de diab&amp;egrave;te. Les femmes avec une taille qui mesure plus de 35 pouces (89 centim&amp;egrave;tres) et les hommes dont le tour de taille mesure plus de 40 pouces (102 centim&amp;egrave;tres) peuvent avoir plus de risques pour la sant&amp;eacute; que les personnes ayant un tour de taille plus petit. Tout comme la mesure de l&amp;rsquo;IMC, le tour de taille doit &amp;ecirc;tre v&amp;eacute;rifi&amp;eacute; au moins une fois par an.&lt;/span&gt;&lt;/li&gt;\n&lt;li style=\"font-weight: 400;\"&gt;&lt;span style=\"font-weight: 400;\"&gt;V&amp;eacute;rification d\'autres probl&amp;egrave;mes de sant&amp;eacute;. Si vous avez des probl&amp;egrave;mes de sant&amp;eacute; connus, votre &amp;eacute;quipe soignante les &amp;eacute;valuera. Votre professionnel de la sant&amp;eacute; v&amp;eacute;rifiera &amp;eacute;galement d\'autres probl&amp;egrave;mes de sant&amp;eacute; possibles, tels que l\'hypertension art&amp;eacute;rielle, l\'hypercholest&amp;eacute;rol&amp;eacute;mie, l\'hypothyro&amp;iuml;die, les probl&amp;egrave;mes de foie et le diab&amp;egrave;te.&lt;/span&gt;&lt;/li&gt;\n&lt;/ul&gt;\n&lt;p&gt;&lt;span style=\"font-weight: 400;\"&gt;La collecte de ces informations vous aidera, vous et votre &amp;eacute;quipe soignante, &amp;agrave; choisir le type de traitement qui vous convient le mieux.&lt;/span&gt;&lt;/p&gt;</t>
  </si>
  <si>
    <t>&lt;h1 dir=\"rtl\" style=\"text-align: justify;color:#00000;background-color:#ffffff;\"&gt;&lt;span style=\"font-size:20pt;\"&gt;تشخيص السمنة&lt;/span&gt;&lt;/h1&gt;\n&lt;p dir=\"rtl\" style=\"text-align: justify;color:#00000;background-color:#ffffff;\"&gt;&lt;span style=\"font-size:11.5pt;\"&gt;لتشخيص السمنة، قد يقوم أخصائي الرعاية الصحية الخاص بك بإجراء فحص جسدي والتوصية ببعض الاختبارات.&lt;/span&gt;&lt;/p&gt;\n&lt;p dir=\"rtl\" style=\"text-align: justify;color:#00000;background-color:#ffffff;\"&gt;&lt;span style=\"font-size:11.5pt;\"&gt;غالبًا ما تتضمن هذه الاختبارات والاختبارات ما يلي:&lt;/span&gt;&lt;/p&gt;\n&lt;ul&gt;\n    &lt;li dir=\"rtl\" style=\"list-style-type:disc;font-size:11.5pt;\"&gt;\n        &lt;p dir=\"rtl\" style=\"text-align: justify;color:#00000;background-color:#ffffff;\"&gt;&lt;span style=\"font-size:11.5pt;\"&gt;أخذ تاريخك الصحي. قد يقوم فريق الرعاية الصحية الخاص بك بمراجعة تاريخ وزنك، وجهود إنقاص الوزن، والنشاط البدني، وعادات ممارسة الرياضة. يمكنك أيضًا التحدث عن أنماط الأكل والتحكم في الشهية. قد يسألك أخصائي الرعاية الصحية الخاص بك عن الحالات الأخرى التي كنت تعاني منها، والأدوية التي تتناولها، ومستويات التوتر لديك، وغيرها من المشكلات المتعلقة بصحتك. يمكنهم أيضًا مراجعة التاريخ الصحي لعائلتك لمعرفة ما إذا كنت أكثر عرضة للإصابة بحالات معينة.&lt;/span&gt;&lt;/p&gt;\n    &lt;/li&gt;\n    &lt;li dir=\"rtl\" style=\"list-style-type:disc;font-size:11.5pt;\"&gt;\n        &lt;p dir=\"rtl\" style=\"text-align: justify;color:#00000;background-color:#ffffff;\"&gt;&lt;span style=\"font-size:11.5pt;\"&gt;الفحص البدني العام. وهذا يشمل قياس طولك. فحص العلامات الحيوية، مثل معدل ضربات القلب وضغط الدم ودرجة الحرارة؛ الاستماع إلى قلبك ورئتيك. وفحص بطنك.&lt;/span&gt;&lt;/p&gt;\n    &lt;/li&gt;\n    &lt;li dir=\"rtl\" style=\"list-style-type:disc;font-size:11.5pt;\"&gt;\n        &lt;p dir=\"rtl\" style=\"text-align: justify;color:#00000;background-color:#ffffff;\"&gt;&lt;span style=\"font-size:11.5pt;\"&gt;حساب مؤشر كتلة الجسم الخاص بك. يقوم أخصائي الرعاية الصحية الخاص بك بفحص مؤشر كتلة الجسم لديك، والذي يسمى مؤشر كتلة الجسم. ويعتبر مؤشر كتلة الجسم الذي يبلغ 30 أو أعلى سمنة. الأرقام الأعلى من 30 تزيد من المخاطر الصحية بشكل أكبر. قم بفحص مؤشر كتلة جسمك مرة واحدة على الأقل سنويًا. يمكن أن يساعد ذلك في تحديد المخاطر الصحية العامة التي تواجهك وما هي العلاجات التي قد تكون مناسبة لك.&lt;/span&gt;&lt;/p&gt;\n    &lt;/li&gt;\n    &lt;li dir=\"rtl\" style=\"list-style-type:disc;font-size:11.5pt;\"&gt;\n        &lt;p dir=\"rtl\" style=\"text-align: justify;color:#00000;background-color:#ffffff;\"&gt;&lt;span style=\"font-size:11.5pt;\"&gt;قياس حجم الخصر الخاص بك. تُعرف المسافة حول خصرك بالمحيط. الدهون المخزنة حول الخصر، والتي تسمى أحيانًا الدهون الحشوية أو الدهون في البطن، قد تزيد من خطر الإصابة بأمراض القلب والسكري. النساء مع الخصر ثا يبلغ قياس الخصر أكثر من 35 بوصة (89 سم) والرجال الذين يزيد محيط خصرهم عن 40 بوصة (102 سم) قد يتعرضون لمخاطر صحية أكثر من الأشخاص الذين لديهم قياسات خصر أصغر. مثل قياس مؤشر كتلة الجسم، يجب فحص محيط الخصر مرة واحدة على الأقل في السنة.&lt;/span&gt;&lt;/p&gt;\n    &lt;/li&gt;\n    &lt;li dir=\"rtl\" style=\"list-style-type:disc;font-size:11.5pt;\"&gt;\n        &lt;p dir=\"rtl\" style=\"text-align: justify;color:#00000;background-color:#ffffff;\"&gt;&lt;span style=\"font-size:11.5pt;\"&gt;التحقق من وجود مشاكل صحية أخرى. إذا كنت تعاني من مشاكل صحية معروفة، فسيقوم فريق الرعاية الصحية الخاص بك بتقييمها. سيقوم أخصائي الرعاية الصحية الخاص بك أيضًا بالتحقق من المشاكل الصحية المحتملة الأخرى، مثل ارتفاع ضغط الدم وارتفاع الكوليسترول وقصور الغدة الدرقية ومشاكل الكبد والسكري.&lt;/span&gt;&lt;/p&gt;\n    &lt;/li&gt;\n&lt;/ul&gt;\n&lt;p dir=\"rtl\" style=\"text-align: justify;color:#00000;background-color:#ffffff;\"&gt;&lt;span style=\"font-size:11.5pt;\"&gt;سيساعدك جمع هذه المعلومات أنت وفريق الرعاية الصحية الخاص بك على اختيار نوع العلاج الذي يناسبك بشكل أفضل.&lt;/span&gt;&lt;/p&gt;\n</t>
  </si>
  <si>
    <t>&lt;h1&gt;&lt;span style=\"font-weight: 400;\"&gt;Диагностика ожирения&lt;/span&gt;&lt;/h1&gt;\n&lt;p&gt;&lt;span style=\"font-weight: 400;\"&gt;Чтобы диагностировать ожирение, ваш лечащий врач может провести медицинский осмотр и порекомендовать некоторые анализы.&lt;/span&gt;&lt;/p&gt;\n&lt;p&gt;&lt;span style=\"font-weight: 400;\"&gt;Эти экзамены и тесты часто включают в себя:&lt;/span&gt;&lt;/p&gt;\n&lt;ul&gt;\n&lt;li style=\"font-weight: 400;\"&gt;&lt;span style=\"font-weight: 400;\"&gt;Сбор анамнеза вашего здоровья. Ваша медицинская команда может просмотреть вашу историю веса, усилия по снижению веса, физическую активность и привычки к физическим упражнениям. Вы также можете поговорить о своем режиме питания и контроле аппетита. Ваш лечащий врач может спросить о других заболеваниях, которые у вас были, о лекарствах, которые вы принимаете, уровне стресса и других вопросах, касающихся вашего здоровья. Они также могут просмотреть историю здоровья вашей семьи, чтобы узнать, есть ли у вас повышенная вероятность наличия определенных заболеваний.&lt;/span&gt;&lt;/li&gt;\n&lt;li style=\"font-weight: 400;\"&gt;&lt;span style=\"font-weight: 400;\"&gt;Общий медицинский осмотр. Это включает в себя измерение вашего роста; проверка жизненно важных показателей, таких как частота сердечных сокращений, артериальное давление и температура; прислушиваясь к своему сердцу и легким; и осмотр вашего живота.&lt;/span&gt;&lt;/li&gt;\n&lt;li style=\"font-weight: 400;\"&gt;&lt;span style=\"font-weight: 400;\"&gt;Расчет вашего ИМТ. Ваш медицинский работник проверяет индекс массы вашего тела, называемый ИМТ. ИМТ 30 и выше считается ожирением. Числа выше 30 еще больше увеличивают риски для здоровья. Проверяйте свой ИМТ хотя бы раз в год. Это может помочь точно определить общие риски для здоровья и определить, какие методы лечения могут подойти именно вам.&lt;/span&gt;&lt;/li&gt;\n&lt;li style=\"font-weight: 400;\"&gt;&lt;span style=\"font-weight: 400;\"&gt;Измерение размера талии. Расстояние вокруг вашей талии называется окружностью. Жир, накопленный вокруг талии, иногда называемый висцеральным жиром или брюшным жиром, может еще больше увеличить риск сердечных заболеваний и диабета. Женщины с такой талией Размер t превышает 35 дюймов (89 сантиметров), а мужчины с талией более 40 дюймов (102 сантиметра) в окружности могут подвергаться большему риску для здоровья, чем люди с меньшими размерами талии. Как и измерение ИМТ, окружность талии следует проверять не реже одного раза в год.&lt;/span&gt;&lt;/li&gt;\n&lt;li style=\"font-weight: 400;\"&gt;&lt;span style=\"font-weight: 400;\"&gt;Проверка наличия других проблем со здоровьем. Если у вас есть проблемы со здоровьем, ваша медицинская команда оценит их. Ваш лечащий врач также проверит наличие других возможных проблем со здоровьем, таких как высокое кровяное давление, высокий уровень холестерина, недостаточная активность щитовидной железы, проблемы с печенью и диабет.&lt;/span&gt;&lt;/li&gt;\n&lt;/ul&gt;\n&lt;p&gt;&lt;span style=\"font-weight: 400;\"&gt;Сбор этой информации поможет вам и вашей медицинской команде выбрать тип лечения, который лучше всего подойдет вам.&lt;/span&gt;&lt;/p&gt;</t>
  </si>
  <si>
    <t>&lt;h1&gt;&lt;span style=\"font-weight: 400;\"&gt;Diagn&amp;oacute;stico de obesidade&lt;/span&gt;&lt;/h1&gt;\n&lt;p&gt;&lt;span style=\"font-weight: 400;\"&gt;Para diagnosticar a obesidade, seu profissional de sa&amp;uacute;de pode realizar um exame f&amp;iacute;sico e recomendar alguns exames.&lt;/span&gt;&lt;/p&gt;\n&lt;p&gt;&lt;span style=\"font-weight: 400;\"&gt;Esses exames e testes geralmente incluem:&lt;/span&gt;&lt;/p&gt;\n&lt;ul&gt;\n&lt;li style=\"font-weight: 400;\"&gt;&lt;span style=\"font-weight: 400;\"&gt;Tomando seu hist&amp;oacute;rico de sa&amp;uacute;de. Sua equipe de sa&amp;uacute;de pode revisar seu hist&amp;oacute;rico de peso, esfor&amp;ccedil;os para perder peso, atividade f&amp;iacute;sica e h&amp;aacute;bitos de exerc&amp;iacute;cio. Voc&amp;ecirc; tamb&amp;eacute;m pode falar sobre seus padr&amp;otilde;es alimentares e controle do apetite. O seu profissional de sa&amp;uacute;de pode perguntar sobre outras condi&amp;ccedil;&amp;otilde;es que voc&amp;ecirc; teve, medicamentos que voc&amp;ecirc; toma, seus n&amp;iacute;veis de estresse e outras quest&amp;otilde;es sobre sua sa&amp;uacute;de. Eles tamb&amp;eacute;m podem revisar o hist&amp;oacute;rico de sa&amp;uacute;de de sua fam&amp;iacute;lia para ver se voc&amp;ecirc; tem maior probabilidade de ter certas condi&amp;ccedil;&amp;otilde;es.&lt;/span&gt;&lt;/li&gt;\n&lt;li style=\"font-weight: 400;\"&gt;&lt;span style=\"font-weight: 400;\"&gt;Um exame f&amp;iacute;sico geral. Isto inclui medir sua altura; verificar sinais vitais, como frequ&amp;ecirc;ncia card&amp;iacute;aca, press&amp;atilde;o arterial e temperatura; ouvindo seu cora&amp;ccedil;&amp;atilde;o e pulm&amp;otilde;es; e examinando seu abd&amp;ocirc;men.&lt;/span&gt;&lt;/li&gt;\n&lt;li style=\"font-weight: 400;\"&gt;&lt;span style=\"font-weight: 400;\"&gt;Calculando seu IMC. O seu profissional de sa&amp;uacute;de verifica o seu &amp;iacute;ndice de massa corporal, denominado IMC. Um IMC de 30 ou superior &amp;eacute; considerado obesidade. N&amp;uacute;meros superiores a 30 aumentam ainda mais os riscos &amp;agrave; sa&amp;uacute;de. Verifique seu IMC pelo menos uma vez por ano. Isso pode ajudar a identificar seus riscos gerais &amp;agrave; sa&amp;uacute;de e quais tratamentos podem ser adequados para voc&amp;ecirc;.&lt;/span&gt;&lt;/li&gt;\n&lt;li style=\"font-weight: 400;\"&gt;&lt;span style=\"font-weight: 400;\"&gt;Medindo o tamanho da sua cintura. A dist&amp;acirc;ncia em torno de sua cintura &amp;eacute; conhecida como circunfer&amp;ecirc;ncia. A gordura armazenada ao redor da cintura, &amp;agrave;s vezes chamada de gordura visceral ou gordura abdominal, pode aumentar ainda mais o risco de doen&amp;ccedil;as card&amp;iacute;acas e diabetes. Mulheres com cintura que mede mais de 35 polegadas (89 cent&amp;iacute;metros) e homens com cintura superior a 40 polegadas (102 cent&amp;iacute;metros) podem ter mais riscos &amp;agrave; sa&amp;uacute;de do que pessoas com medidas de cintura menores. Assim como a medi&amp;ccedil;&amp;atilde;o do IMC, a circunfer&amp;ecirc;ncia da cintura deve ser verificada pelo menos uma vez por ano.&lt;/span&gt;&lt;/li&gt;\n&lt;li style=\"font-weight: 400;\"&gt;&lt;span style=\"font-weight: 400;\"&gt;Verificando outros problemas de sa&amp;uacute;de. Se voc&amp;ecirc; tiver problemas de sa&amp;uacute;de conhecidos, sua equipe de sa&amp;uacute;de ir&amp;aacute; avali&amp;aacute;-los. Seu profissional de sa&amp;uacute;de tamb&amp;eacute;m verificar&amp;aacute; outros poss&amp;iacute;veis problemas de sa&amp;uacute;de, como press&amp;atilde;o alta, colesterol alto, tireoide hipoativa, problemas de f&amp;iacute;gado e diabetes.&lt;/span&gt;&lt;/li&gt;\n&lt;/ul&gt;\n&lt;p&gt;&lt;span style=\"font-weight: 400;\"&gt;A coleta dessas informa&amp;ccedil;&amp;otilde;es ajudar&amp;aacute; voc&amp;ecirc; e sua equipe de sa&amp;uacute;de a escolher o tipo de tratamento que funcionar&amp;aacute; melhor para voc&amp;ecirc;.&lt;/span&gt;&lt;/p&gt;\n&lt;p&gt;&amp;nbsp;&lt;/p&gt;</t>
  </si>
  <si>
    <t>&lt;h1&gt;&lt;span style=\"font-weight: 400;\"&gt;স্থূলতা নির্ণয়&lt;/span&gt;&lt;/h1&gt;\n&lt;p&gt;&lt;span style=\"font-weight: 400;\"&gt;স্থূলতা নির্ণয় করতে, আপনার স্বাস্থ্যসেবা পেশাদার একটি শারীরিক পরীক্ষা করতে পারে এবং কিছু পরীক্ষার সুপারিশ করতে পারে।&lt;/span&gt;&lt;/p&gt;\n&lt;p&gt;&lt;span style=\"font-weight: 400;\"&gt;এই পরীক্ষা এবং পরীক্ষা প্রায়ই অন্তর্ভুক্ত:&lt;/span&gt;&lt;/p&gt;\n&lt;ul&gt;\n&lt;li style=\"font-weight: 400;\"&gt;&lt;span style=\"font-weight: 400;\"&gt;আপনার স্বাস্থ্য ইতিহাস গ্রহণ. আপনার স্বাস্থ্যসেবা দল আপনার ওজনের ইতিহাস, ওজন কমানোর প্রচেষ্টা, শারীরিক কার্যকলাপ এবং ব্যায়ামের অভ্যাস পর্যালোচনা করতে পারে। আপনি আপনার খাওয়ার ধরণ এবং ক্ষুধা নিয়ন্ত্রণ সম্পর্কেও কথা বলতে পারেন। আপনার স্বাস্থ্যসেবা পেশাদার আপনার অন্যান্য অবস্থা, আপনি যে ওষুধগুলি গ্রহণ করেন, আপনার স্ট্রেস লেভেল এবং আপনার স্বাস্থ্য সম্পর্কিত অন্যান্য সমস্যাগুলি সম্পর্কে জিজ্ঞাসা করতে পারেন। তারা আপনার পরিবারের স্বাস্থ্য ইতিহাস পর্যালোচনা করতে পারে যে আপনার কিছু নির্দিষ্ট শর্ত থাকার সম্ভাবনা বেশি হতে পারে কিনা।&lt;/span&gt;&lt;/li&gt;\n&lt;li style=\"font-weight: 400;\"&gt;&lt;span style=\"font-weight: 400;\"&gt;একটি সাধারণ শারীরিক পরীক্ষা। এটি আপনার উচ্চতা পরিমাপ অন্তর্ভুক্ত; হৃদস্পন্দন, রক্তচাপ এবং তাপমাত্রার মতো গুরুত্বপূর্ণ লক্ষণগুলি পরীক্ষা করা; আপনার হৃদয় এবং ফুসফুসের কথা শোনা; এবং আপনার পেট পরীক্ষা করা।&lt;/span&gt;&lt;/li&gt;\n&lt;li style=\"font-weight: 400;\"&gt;&lt;span style=\"font-weight: 400;\"&gt;আপনার BMI গণনা করা হচ্ছে। আপনার স্বাস্থ্যসেবা পেশাদার আপনার শরীরের ভর সূচক পরীক্ষা করে, যাকে BMI বলা হয়। 30 বা তার বেশি একটি BMI স্থূলতা হিসাবে বিবেচিত হয়। 30-এর বেশি সংখ্যা স্বাস্থ্য ঝুঁকি আরও বেশি করে। বছরে অন্তত একবার আপনার BMI পরীক্ষা করুন। এটি আপনার সামগ্রিক স্বাস্থ্য ঝুঁকি এবং আপনার জন্য কোন চিকিৎসা সঠিক হতে পারে তা চিহ্নিত করতে সাহায্য করতে পারে।&lt;/span&gt;&lt;/li&gt;\n&lt;li style=\"font-weight: 400;\"&gt;&lt;span style=\"font-weight: 400;\"&gt;আপনার কোমর আকার পরিমাপ. আপনার কোমরের চারপাশের দূরত্ব পরিধি হিসাবে পরিচিত। কোমরের চারপাশে সঞ্চিত চর্বি, যাকে কখনও কখনও ভিসারাল ফ্যাট বা পেটের চর্বি বলা হয়, হৃদরোগ এবং ডায়াবেটিসের ঝুঁকি আরও বাড়িয়ে দিতে পারে। মহিলাদের কোমর থ পরিমাপ 35 ইঞ্চি (89 সেন্টিমিটার) এর বেশি এবং কোমর যাদের আশেপাশে 40 ইঞ্চি (102 সেন্টিমিটার) এর বেশি তাদের কোমর ছোট পরিমাপের লোকদের তুলনায় বেশি স্বাস্থ্য ঝুঁকি থাকতে পারে। BMI পরিমাপের মতো, বছরে অন্তত একবার কোমরের পরিধি পরীক্ষা করা উচিত।&lt;/span&gt;&lt;/li&gt;\n&lt;li style=\"font-weight: 400;\"&gt;&lt;span style=\"font-weight: 400;\"&gt;অন্যান্য স্বাস্থ্য সমস্যার জন্য পরীক্ষা করা হচ্ছে। আপনি যদি জানেন যে স্বাস্থ্য সমস্যা, আপনার স্বাস্থ্যসেবা দল তাদের মূল্যায়ন করবে। আপনার স্বাস্থ্যসেবা পেশাদার অন্যান্য সম্ভাব্য স্বাস্থ্য সমস্যা যেমন উচ্চ রক্তচাপ, উচ্চ কোলেস্টেরল, কম থাইরয়েড, যকৃতের সমস্যা এবং ডায়াবেটিস পরীক্ষা করবে।&lt;/span&gt;&lt;/li&gt;\n&lt;/ul&gt;\n&lt;p&gt;&lt;span style=\"font-weight: 400;\"&gt;এই তথ্য সংগ্রহ করা আপনাকে এবং আপনার স্বাস্থ্য পরিচর্যা দলকে আপনার জন্য সর্বোত্তম কাজ করবে এমন চিকিত্সা বেছে নিতে সহায়তা করবে।&lt;/span&gt;&lt;/p&gt;</t>
  </si>
  <si>
    <t>&lt;h1 dir=\"rtl\" style=\"text-align: justify;color:#00000;background-color:#ffffff;\"&gt;&lt;span style=\"font-size:20pt;\"&gt;موٹاپا کی تشخیص&lt;/span&gt;&lt;/h1&gt;\n&lt;p dir=\"rtl\" style=\"text-align: justify;color:#00000;background-color:#ffffff;\"&gt;&lt;span style=\"font-size:11.5pt;\"&gt;موٹاپے کی تشخیص کرنے کے لیے، آپ کا ہیلتھ کیئر پروفیشنل جسمانی معائنہ کر سکتا ہے اور کچھ ٹیسٹ تجویز کر سکتا ہے۔&lt;/span&gt;&lt;/p&gt;\n&lt;p dir=\"rtl\" style=\"text-align: justify;color:#00000;background-color:#ffffff;\"&gt;&lt;span style=\"font-size:11.5pt;\"&gt;ان امتحانات اور ٹیسٹوں میں اکثر شامل ہوتے ہیں:&lt;/span&gt;&lt;/p&gt;\n&lt;ul&gt;\n    &lt;li dir=\"rtl\" style=\"list-style-type:disc;font-size:11.5pt;\"&gt;\n        &lt;p dir=\"rtl\" style=\"text-align: justify;color:#00000;background-color:#ffffff;\"&gt;&lt;span style=\"font-size:11.5pt;\"&gt;اپنی صحت کی تاریخ لینا۔ آپ کی صحت کی دیکھ بھال کرنے والی ٹیم آپ کے وزن کی تاریخ، وزن کم کرنے کی کوششوں، جسمانی سرگرمی اور ورزش کی عادات کا جائزہ لے سکتی ہے۔ آپ اپنے کھانے کے انداز اور بھوک پر قابو پانے کے بارے میں بھی بات کر سکتے ہیں۔ آپ کا ہیلتھ کیئر پروفیشنل آپ کی دوسری حالتوں، آپ جو دوائیں لیتے ہیں، آپ کے تناؤ کی سطح اور آپ کی صحت سے متعلق دیگر مسائل کے بارے میں پوچھ سکتے ہیں۔ وہ آپ کے خاندان کی صحت کی سرگزشت کا بھی جائزہ لے سکتے ہیں تاکہ یہ معلوم کیا جا سکے کہ آیا آپ کو کچھ شرائط ہونے کا زیادہ امکان ہے۔&lt;/span&gt;&lt;/p&gt;\n    &lt;/li&gt;\n    &lt;li dir=\"rtl\" style=\"list-style-type:disc;font-size:11.5pt;\"&gt;\n        &lt;p dir=\"rtl\" style=\"text-align: justify;color:#00000;background-color:#ffffff;\"&gt;&lt;span style=\"font-size:11.5pt;\"&gt;ایک عام جسمانی امتحان۔ اس میں آپ کی اونچائی کی پیمائش شامل ہے۔ اہم علامات کی جانچ کرنا، جیسے دل کی دھڑکن، بلڈ پریشر اور درجہ حرارت؛ اپنے دل اور پھیپھڑوں کو سننا؛ اور آپ کے پیٹ کی جانچ کرنا۔&lt;/span&gt;&lt;/p&gt;\n    &lt;/li&gt;\n    &lt;li dir=\"rtl\" style=\"list-style-type:disc;font-size:11.5pt;\"&gt;\n        &lt;p dir=\"rtl\" style=\"text-align: justify;color:#00000;background-color:#ffffff;\"&gt;&lt;span style=\"font-size:11.5pt;\"&gt;اپنے BMI کا حساب لگانا۔ آپ کا ہیلتھ کیئر پروفیشنل آپ کے باڈی ماس انڈیکس کی جانچ کرتا ہے، جسے BMI کہتے ہیں۔ 30 یا اس سے زیادہ کا BMI موٹاپا سمجھا جاتا ہے۔ 30 سے زیادہ تعداد صحت کے خطرات کو اور بھی بڑھا دیتی ہے۔ سال میں کم از کم ایک بار اپنا BMI چیک کروائیں۔ اس سے آپ کے مجموعی صحت کے خطرات اور آپ کے لیے کون سے علاج صحیح ہو سکتے ہیں اس کی نشاندہی کرنے میں مدد مل سکتی ہے۔&lt;/span&gt;&lt;/p&gt;\n    &lt;/li&gt;\n    &lt;li dir=\"rtl\" style=\"list-style-type:disc;font-size:11.5pt;\"&gt;\n        &lt;p dir=\"rtl\" style=\"text-align: justify;color:#00000;background-color:#ffffff;\"&gt;&lt;span style=\"font-size:11.5pt;\"&gt;اپنی کمر کے سائز کی پیمائش کرنا۔ آپ کی کمر کے ارد گرد کا فاصلہ فریم کے نام سے جانا جاتا ہے۔ کمر کے گرد جمع ہونے والی چربی، جسے بعض اوقات بصری چربی یا پیٹ کی چربی کہا جاتا ہے، دل کی بیماری اور ذیابیطس کے خطرے کو مزید بڑھا سکتا ہے۔ ایک کمر ویں کے ساتھ خواتین 35 انچ (89 سینٹی میٹر) سے زیادہ کی پیمائش پر اور جن مردوں کی کمر 40 انچ (102 سینٹی میٹر) سے زیادہ ہے ان کو کمر کی چھوٹی پیمائش والے لوگوں سے زیادہ صحت کے خطرات لاحق ہو سکتے ہیں۔ BMI پیمائش کی طرح، کمر کا فریم سال میں کم از کم ایک بار چیک کیا جانا چاہیے۔&lt;/span&gt;&lt;/p&gt;\n    &lt;/li&gt;\n    &lt;li dir=\"rtl\" style=\"list-style-type:disc;font-size:11.5pt;\"&gt;\n        &lt;p dir=\"rtl\" style=\"text-align: justify;color:#00000;background-color:#ffffff;\"&gt;&lt;span style=\"font-size:11.5pt;\"&gt;دیگر صحت کے مسائل کی جانچ پڑتال. اگر آپ کو صحت کے مسائل معلوم ہیں تو آپ کی صحت کی دیکھ بھال کرنے والی ٹیم ان کا جائزہ لے گی۔ آپ کی صحت کی دیکھ بھال کرنے والا پیشہ ور دیگر ممکنہ صحت کے مسائل جیسے کہ ہائی بلڈ پریشر، ہائی کولیسٹرول، غیر فعال تھائیرائیڈ، جگر کے مسائل اور ذیابیطس کی بھی جانچ کرے گا۔&lt;/span&gt;&lt;/p&gt;\n    &lt;/li&gt;\n&lt;/ul&gt;\n&lt;p dir=\"rtl\" style=\"text-align: justify;color:#00000;background-color:#ffffff;\"&gt;&lt;span style=\"font-size:11.5pt;\"&gt;اس معلومات کو جمع کرنے سے آپ کو اور آپ کی صحت کی دیکھ بھال کرنے والی ٹیم کو علاج کی قسم کا انتخاب کرنے میں مدد ملے گی جو آپ کے لیے بہترین کام کرے گا۔&lt;/span&gt;&lt;/p&gt;\n</t>
  </si>
  <si>
    <t>&lt;h1&gt;&lt;span style=\"font-weight: 400;\"&gt;Diagnose von Fettleibigkeit&lt;/span&gt;&lt;/h1&gt;\n&lt;p&gt;&lt;span style=\"font-weight: 400;\"&gt;Um Fettleibigkeit zu diagnostizieren, f&amp;uuml;hrt Ihr Arzt m&amp;ouml;glicherweise eine k&amp;ouml;rperliche Untersuchung durch und empfiehlt einige Tests.&lt;/span&gt;&lt;/p&gt;\n&lt;p&gt;&lt;span style=\"font-weight: 400;\"&gt;Zu diesen Pr&amp;uuml;fungen und Tests geh&amp;ouml;ren h&amp;auml;ufig:&lt;/span&gt;&lt;/p&gt;\n&lt;ul&gt;\n&lt;li style=\"font-weight: 400;\"&gt;&lt;span style=\"font-weight: 400;\"&gt;Aufnahme Ihrer Krankengeschichte. Ihr Gesundheitsteam &amp;uuml;berpr&amp;uuml;ft m&amp;ouml;glicherweise Ihren Gewichtsverlauf, Ihre Bem&amp;uuml;hungen zur Gewichtsabnahme, Ihre k&amp;ouml;rperliche Aktivit&amp;auml;t und Ihre Trainingsgewohnheiten. Sie k&amp;ouml;nnen auch &amp;uuml;ber Ihr Essverhalten und Ihre Appetitkontrolle sprechen. Ihr Arzt fragt Sie m&amp;ouml;glicherweise nach anderen Erkrankungen, die Sie hatten, nach Medikamenten, die Sie einnehmen, nach Ihrem Stressniveau und nach anderen Problemen mit Ihrer Gesundheit. M&amp;ouml;glicherweise &amp;uuml;berpr&amp;uuml;fen sie auch die Krankengeschichte Ihrer Familie, um festzustellen, ob die Wahrscheinlichkeit erh&amp;ouml;ht ist, dass Sie an bestimmten Erkrankungen leiden.&lt;/span&gt;&lt;/li&gt;\n&lt;li style=\"font-weight: 400;\"&gt;&lt;span style=\"font-weight: 400;\"&gt;Eine allgemeine k&amp;ouml;rperliche Untersuchung. Dazu geh&amp;ouml;rt das Messen Ihrer K&amp;ouml;rpergr&amp;ouml;&amp;szlig;e; &amp;Uuml;berpr&amp;uuml;fen von Vitalfunktionen wie Herzfrequenz, Blutdruck und Temperatur; H&amp;ouml;ren Sie auf Ihr Herz und Ihre Lunge; und untersuchen Sie Ihren Bauch.&lt;/span&gt;&lt;/li&gt;\n&lt;li style=\"font-weight: 400;\"&gt;&lt;span style=\"font-weight: 400;\"&gt;Berechnen Sie Ihren BMI. Ihr Arzt &amp;uuml;berpr&amp;uuml;ft Ihren Body-Mass-Index, den sogenannten BMI. Ein BMI von 30 oder h&amp;ouml;her gilt als Fettleibigkeit. Zahlen &amp;uuml;ber 30 erh&amp;ouml;hen das Gesundheitsrisiko noch mehr. Lassen Sie Ihren BMI mindestens einmal im Jahr &amp;uuml;berpr&amp;uuml;fen. Dies kann dabei helfen, Ihre allgemeinen Gesundheitsrisiken zu ermitteln und herauszufinden, welche Behandlungen f&amp;uuml;r Sie geeignet sein k&amp;ouml;nnten.&lt;/span&gt;&lt;/li&gt;\n&lt;li style=\"font-weight: 400;\"&gt;&lt;span style=\"font-weight: 400;\"&gt;Messen Sie Ihren Taillenumfang. Der Abstand um Ihre Taille wird als Umfang bezeichnet. Um die Taille herum gespeichertes Fett, manchmal auch viszerales Fett oder Bauchfett genannt, kann das Risiko f&amp;uuml;r Herzerkrankungen und Diabetes weiter erh&amp;ouml;hen. Frauen mit einer Taille Sie misst mehr als 35 Zoll (89 Zentimeter) und M&amp;auml;nner mit einem Taillenumfang von mehr als 40 Zoll (102 Zentimeter) k&amp;ouml;nnen einem h&amp;ouml;heren Gesundheitsrisiko ausgesetzt sein als Menschen mit einem kleineren Taillenumfang. Ebenso wie die BMI-Messung sollte auch der Taillenumfang mindestens einmal im Jahr &amp;uuml;berpr&amp;uuml;ft werden.&lt;/span&gt;&lt;/li&gt;\n&lt;li style=\"font-weight: 400;\"&gt;&lt;span style=\"font-weight: 400;\"&gt;&amp;Uuml;berpr&amp;uuml;fung auf andere gesundheitliche Probleme. Wenn bei Ihnen gesundheitliche Probleme bekannt sind, wird Ihr Gesundheitsteam diese beurteilen. Ihr Arzt wird Sie auch auf andere m&amp;ouml;gliche Gesundheitsprobleme untersuchen, wie z. B. Bluthochdruck, hohe Cholesterinwerte, Schilddr&amp;uuml;senunterfunktion, Leberprobleme und Diabetes.&lt;/span&gt;&lt;/li&gt;\n&lt;/ul&gt;\n&lt;p&gt;&lt;span style=\"font-weight: 400;\"&gt;Das Sammeln dieser Informationen wird Ihnen und Ihrem Gesundheitsteam dabei helfen, die Art der Behandlung auszuw&amp;auml;hlen, die f&amp;uuml;r Sie am besten geeignet ist.&lt;/span&gt;&lt;/p&gt;</t>
  </si>
  <si>
    <t>&lt;h1&gt;&lt;span style=\"font-weight: 400;\"&gt;肥満診断&lt;/span&gt;&lt;/h1&gt;\n&lt;p&gt;&lt;span style=\"font-weight: 400;\"&gt;肥満を診断するために、医療専門家は身体検査を実施し、いくつかの検査を推奨する場合があります。&lt;/span&gt;&lt;/p&gt;\n&lt;p&gt;&lt;span style=\"font-weight: 400;\"&gt;これらの試験やテストには、次のものが含まれることがよくあります。&lt;/span&gt;&lt;/p&gt;\n&lt;ul&gt;\n&lt;li style=\"font-weight: 400;\"&gt;&lt;strong&gt;あなたの健康歴を聞きます。&lt;/strong&gt;&lt;span style=\"font-weight: 400;\"&gt; あなたの医療チームはあなたの体重履歴、減量努力、身体活動、運動習慣を調査することがあります。 また、自分の食事パターンや食欲のコントロールについて話すこともできます。 医療専門家は、あなたが抱えていた他の症状、服用している薬、ストレスレベル、その他の健康上の問題について尋ねる場合があります。 また、家族の健康歴を調査して、あなたが特定の疾患に罹患する可能性が高いかどうかを確認することもあります。&lt;/span&gt;&lt;/li&gt;\n&lt;li style=\"font-weight: 400;\"&gt;&lt;strong&gt;一般的な身体検査。&lt;/strong&gt;&lt;span style=\"font-weight: 400;\"&gt; これには身長の測定も含まれます。 心拍数、血圧、体温などのバイタルサインをチェックする。 自分の心臓と肺の音を聞くこと。 そしてお腹の検査をします。&lt;/span&gt;&lt;/li&gt;\n&lt;li style=\"font-weight: 400;\"&gt;&lt;strong&gt;BMI を計算します。&lt;/strong&gt;&lt;span style=\"font-weight: 400;\"&gt; 医療専門家は、BMI と呼ばれる体格指数を検査します。 BMI 30 以上は肥満とみなされます。 数値が 30 を超えると、健康リスクがさらに高まります。 少なくとも年に一度はBMIをチェックしてください。 これは、全体的な健康リスクと、どのような治療法があなたに適しているかを正確に特定するのに役立ちます。&lt;/span&gt;&lt;/li&gt;\n&lt;li style=\"font-weight: 400;\"&gt;&lt;strong&gt;ウエストサイズを測ります。 &lt;/strong&gt;&lt;span style=\"font-weight: 400;\"&gt;ウエスト周囲の距離は円周として知られています。 内臓脂肪または腹部脂肪と呼ばれることもある腰の周りに蓄えられた脂肪は、心臓病や糖尿病のリスクをさらに高める可能性があります。 ウエストのある女性胴囲が 35 インチ (89 センチメートル) 以上で、胴囲が 40 インチ (102 センチメートル) を超える男性は、胴囲が小さい人よりも健康リスクが高い可能性があります。 BMI 測定と同様に、腹囲も少なくとも年に 1 回はチェックする必要があります。&lt;/span&gt;&lt;/li&gt;\n&lt;li style=\"font-weight: 400;\"&gt;&lt;strong&gt;他の健康上の問題がないかチェックします。&lt;/strong&gt;&lt;span style=\"font-weight: 400;\"&gt; 既知の健康上の問題がある場合は、医療チームがそれらを評価します。 医療専門家は、高血圧、高コレステロール、甲状腺機能低下、肝臓の問題、糖尿病など、他の健康上の問題の可能性もチェックします。&lt;/span&gt;&lt;/li&gt;\n&lt;/ul&gt;\n&lt;p&gt;&lt;span style=\"font-weight: 400;\"&gt;この情報を収集することは、あなたとあなたの医療チームがあなたにとって最適な治療法の種類を選択するのに役立ちます。&lt;/span&gt;&lt;/p&gt;</t>
  </si>
  <si>
    <t>&lt;h1&gt;&lt;span style=\"font-weight: 400;\"&gt;लठ्ठपणाचे निदान&lt;/span&gt;&lt;/h1&gt;\n&lt;p&gt;&lt;span style=\"font-weight: 400;\"&gt;लठ्ठपणाचे निदान करण्यासाठी, तुमचे आरोग्य सेवा व्यावसायिक शारीरिक तपासणी करू शकतात आणि काही चाचण्यांची शिफारस करू शकतात.&lt;/span&gt;&lt;/p&gt;\n&lt;p&gt;&lt;span style=\"font-weight: 400;\"&gt;या परीक्षा आणि चाचण्यांमध्ये सहसा हे समाविष्ट असते:&lt;/span&gt;&lt;/p&gt;\n&lt;ul&gt;\n&lt;li style=\"font-weight: 400;\"&gt;&lt;strong&gt;तुमचा आरोग्य इतिहास घेणे.&lt;/strong&gt;&lt;span style=\"font-weight: 400;\"&gt; तुमची आरोग्य सेवा टीम तुमच्या वजनाचा इतिहास, वजन कमी करण्याचे प्रयत्न, शारीरिक हालचाली आणि व्यायामाच्या सवयींचे पुनरावलोकन करू शकते. तुम्ही तुमच्या खाण्याच्या पद्धती आणि भूक नियंत्रणाबद्दल देखील बोलू शकता. तुमचे आरोग्य सेवा व्यावसायिक तुम्हाला असलेल्या इतर परिस्थितींबद्दल, तुम्ही घेत असलेली औषधे, तुमच्या तणावाची पातळी आणि तुमच्या आरोग्याविषयी इतर समस्यांबद्दल विचारू शकतात. तुम्हाला काही विशिष्ट परिस्थिती असण्याची शक्यता जास्त आहे का हे पाहण्यासाठी ते तुमच्या कुटुंबाच्या आरोग्य इतिहासाचे देखील पुनरावलोकन करू शकतात.&lt;/span&gt;&lt;/li&gt;\n&lt;li style=\"font-weight: 400;\"&gt;&lt;strong&gt;सामान्य शारीरिक परीक्षा.&lt;/strong&gt;&lt;span style=\"font-weight: 400;\"&gt; यामध्ये तुमची उंची मोजणे समाविष्ट आहे; हृदय गती, रक्तदाब आणि तापमान यासारख्या महत्त्वाच्या चिन्हे तपासणे; आपले हृदय आणि फुफ्फुस ऐकणे; आणि तुमच्या पोटाची तपासणी करत आहे.&lt;/span&gt;&lt;/li&gt;\n&lt;li style=\"font-weight: 400;\"&gt;&lt;strong&gt;तुमचा बीएमआय मोजत आहे.&lt;/strong&gt;&lt;span style=\"font-weight: 400;\"&gt; तुमचा हेल्थ केअर प्रोफेशनल तुमचा बॉडी मास इंडेक्स तपासतो, ज्याला बीएमआय म्हणतात. ३० किंवा त्यापेक्षा जास्त बीएमआयला लठ्ठपणा मानला जातो. 30 पेक्षा जास्त संख्या आरोग्य जोखीम आणखी वाढवते. तुमचा बीएमआय वर्षातून एकदा तरी तपासा. हे तुमचे एकूण आरोग्य धोके आणि तुमच्यासाठी कोणते उपचार योग्य असू शकतात हे निर्धारित करण्यात मदत करू शकते.&lt;/span&gt;&lt;/li&gt;\n&lt;li style=\"font-weight: 400;\"&gt;&lt;strong&gt;आपल्या कंबरेचा आकार मोजत आहे.&lt;/strong&gt;&lt;span style=\"font-weight: 400;\"&gt; तुमच्या कमरेभोवतीचे अंतर परिघ म्हणून ओळखले जाते. कंबरेभोवती साठलेली चरबी, ज्याला काहीवेळा व्हिसेरल फॅट किंवा ओटीपोटाची चरबी म्हणतात, हृदयरोग आणि मधुमेहाचा धोका वाढवू शकते. स्त्रिया कंबर था चे माप 35 इंच (89 सेंटीमीटर) पेक्षा जास्त आहे आणि 40 इंच (102 सेंटीमीटर) पेक्षा जास्त कंबर असलेल्या पुरुषांना लहान कंबर माप असलेल्या लोकांपेक्षा जास्त आरोग्य धोके असू शकतात. बीएमआय मापन प्रमाणे, कंबरेचा घेर वर्षातून एकदा तरी तपासला पाहिजे.&lt;/span&gt;&lt;/li&gt;\n&lt;li style=\"font-weight: 400;\"&gt;&lt;strong&gt;इतर आरोग्य समस्या तपासत आहे.&lt;/strong&gt;&lt;span style=\"font-weight: 400;\"&gt; तुम्हाला आरोग्यविषयक समस्या माहीत असल्यास, तुमची आरोग्य सेवा टीम त्यांचे मूल्यांकन करेल. तुमचे हेल्थ केअर प्रोफेशनल इतर संभाव्य आरोग्य समस्या जसे की उच्च रक्तदाब, उच्च कोलेस्टेरॉल, अंडरएक्टिव्ह थायरॉईड, यकृत समस्या आणि मधुमेह यांसारख्या समस्या देखील तपासतील.&lt;/span&gt;&lt;/li&gt;\n&lt;/ul&gt;\n&lt;p&gt;&lt;span style=\"font-weight: 400;\"&gt;ही माहिती गोळा केल्याने तुम्हाला आणि तुमच्या आरोग्य सेवा टीमला तुमच्यासाठी सर्वोत्तम काम करणार्&amp;zwj;या उपचारांचा प्रकार निवडण्यात मदत होईल.&lt;/span&gt;&lt;/p&gt;</t>
  </si>
  <si>
    <t>&lt;h1&gt;&lt;span style=\"font-weight: 400;\"&gt;ఊబకాయం నిర్ధారణ&lt;/span&gt;&lt;/h1&gt;\n&lt;p&gt;&lt;span style=\"font-weight: 400;\"&gt;ఊబకాయాన్ని నిర్ధారించడానికి, మీ ఆరోగ్య సంరక్షణ నిపుణుడు శారీరక పరీక్షను నిర్వహించి, కొన్ని పరీక్షలను సిఫారసు చేయవచ్చు.&lt;/span&gt;&lt;/p&gt;\n&lt;p&gt;&lt;span style=\"font-weight: 400;\"&gt;ఈ పరీక్షలు మరియు పరీక్షలు తరచుగా వీటిని కలిగి ఉంటాయి:&lt;/span&gt;&lt;/p&gt;\n&lt;ul&gt;\n&lt;li style=\"font-weight: 400;\"&gt;&lt;span style=\"font-weight: 400;\"&gt;మీ ఆరోగ్య చరిత్రను తీసుకోవడం. మీ ఆరోగ్య సంరక్షణ బృందం మీ బరువు చరిత్ర, బరువు తగ్గించే ప్రయత్నాలు, శారీరక శ్రమ మరియు వ్యాయామ అలవాట్లను సమీక్షించవచ్చు. మీరు మీ తినే విధానాలు మరియు ఆకలి నియంత్రణ గురించి కూడా మాట్లాడవచ్చు. మీ ఆరోగ్య సంరక్షణ నిపుణులు మీరు ఎదుర్కొన్న ఇతర పరిస్థితులు, మీరు తీసుకునే మందులు, మీ ఒత్తిడి స్థాయిలు మరియు మీ ఆరోగ్యం గురించిన ఇతర సమస్యల గురించి అడగవచ్చు. మీకు కొన్ని పరిస్థితులు ఉండే అవకాశం ఎక్కువగా ఉందో లేదో తెలుసుకోవడానికి వారు మీ కుటుంబ ఆరోగ్య చరిత్రను కూడా సమీక్షించవచ్చు.&lt;/span&gt;&lt;/li&gt;\n&lt;li style=\"font-weight: 400;\"&gt;&lt;span style=\"font-weight: 400;\"&gt;సాధారణ శారీరక పరీక్ష. ఇది మీ ఎత్తును కొలవడం; హృదయ స్పందన రేటు, రక్తపోటు మరియు ఉష్ణోగ్రత వంటి ముఖ్యమైన సంకేతాలను తనిఖీ చేయడం; మీ గుండె మరియు ఊపిరితిత్తులను వినడం; మరియు మీ పొత్తికడుపును పరిశీలిస్తుంది.&lt;/span&gt;&lt;/li&gt;\n&lt;li style=\"font-weight: 400;\"&gt;&lt;span style=\"font-weight: 400;\"&gt;మీ BMIని గణిస్తోంది. మీ ఆరోగ్య సంరక్షణ నిపుణుడు BMI అని పిలువబడే మీ బాడీ మాస్ ఇండెక్స్&amp;zwnj;ని తనిఖీ చేస్తారు. BMI 30 లేదా అంతకంటే ఎక్కువ ఉంటే ఊబకాయంగా పరిగణించబడుతుంది. 30 కంటే ఎక్కువ సంఖ్యలు ఆరోగ్య ప్రమాదాలను మరింత పెంచుతాయి. కనీసం సంవత్సరానికి ఒకసారి మీ BMI చెక్ చేసుకోండి. ఇది మీ మొత్తం ఆరోగ్య ప్రమాదాలను గుర్తించడంలో సహాయపడుతుంది మరియు మీకు ఏ చికిత్సలు సరైనవి కావచ్చు.&lt;/span&gt;&lt;/li&gt;\n&lt;li style=\"font-weight: 400;\"&gt;&lt;span style=\"font-weight: 400;\"&gt;మీ నడుము పరిమాణాన్ని కొలవడం. మీ నడుము చుట్టూ ఉండే దూరాన్ని చుట్టుకొలత అంటారు. నడుము చుట్టూ నిల్వ ఉండే కొవ్వు, కొన్నిసార్లు విసెరల్ ఫ్యాట్ లేదా పొత్తికడుపు కొవ్వు అని పిలుస్తారు, ఇది గుండె జబ్బులు మరియు మధుమేహం ప్రమాదాన్ని మరింత పెంచుతుంది. నడుము ఉన్న స్త్రీలు వ35 అంగుళాలు (89 సెంటీమీటర్లు) కంటే ఎక్కువ కొలతలు మరియు 40 అంగుళాలు (102 సెంటీమీటర్లు) కంటే ఎక్కువ నడుము ఉన్న పురుషులు చిన్న నడుము కొలతలు ఉన్న వ్యక్తుల కంటే ఎక్కువ ఆరోగ్య ప్రమాదాలను కలిగి ఉండవచ్చు. BMI కొలత వలె, కనీసం సంవత్సరానికి ఒకసారి నడుము చుట్టుకొలతను తనిఖీ చేయాలి.&lt;/span&gt;&lt;/li&gt;\n&lt;li style=\"font-weight: 400;\"&gt;&lt;span style=\"font-weight: 400;\"&gt;ఇతర ఆరోగ్య సమస్యల కోసం తనిఖీ చేస్తోంది. మీకు తెలిసిన ఆరోగ్య సమస్యలు ఉంటే, మీ ఆరోగ్య సంరక్షణ బృందం వాటిని మూల్యాంకనం చేస్తుంది. మీ ఆరోగ్య సంరక్షణ నిపుణులు అధిక రక్తపోటు, అధిక కొలెస్ట్రాల్, పనికిరాని థైరాయిడ్, కాలేయ సమస్యలు మరియు మధుమేహం వంటి ఇతర ఆరోగ్య సమస్యల కోసం కూడా తనిఖీ చేస్తారు.&lt;/span&gt;&lt;/li&gt;\n&lt;/ul&gt;\n&lt;p&gt;&lt;span style=\"font-weight: 400;\"&gt;ఈ సమాచారాన్ని సేకరించడం వలన మీకు మరియు మీ ఆరోగ్య సంరక్షణ బృందం మీకు ఉత్తమంగా పని చేసే చికిత్స రకాన్ని ఎన్నుకోవడంలో సహాయపడుతుంది.&lt;/span&gt;&lt;/p&gt;</t>
  </si>
  <si>
    <t>&lt;h1&gt;&lt;span style=\"font-weight: 400;\"&gt;Obezite tanısı&lt;/span&gt;&lt;/h1&gt;\n&lt;p&gt;&lt;span style=\"font-weight: 400;\"&gt;Obeziteyi teşhis etmek i&amp;ccedil;in sağlık uzmanınız fizik muayene yapabilir ve bazı testler &amp;ouml;nerebilir.&lt;/span&gt;&lt;/p&gt;\n&lt;p&gt;&lt;span style=\"font-weight: 400;\"&gt;Bu sınavlar ve testler genellikle şunları i&amp;ccedil;erir:&lt;/span&gt;&lt;/p&gt;\n&lt;ul&gt;\n&lt;li style=\"font-weight: 400;\"&gt;&lt;span style=\"font-weight: 400;\"&gt;Sağlık ge&amp;ccedil;mişinizi almak. Sağlık ekibiniz kilo ge&amp;ccedil;mişinizi, kilo verme &amp;ccedil;abalarınızı, fiziksel aktivitenizi ve egzersiz alışkanlıklarınızı inceleyebilir. Ayrıca yeme alışkanlıklarınız ve iştah kontrol&amp;uuml;n&amp;uuml;z hakkında da konuşabilirsiniz. Sağlık uzmanınız, yaşadığınız diğer rahatsızlıklar, aldığınız ila&amp;ccedil;lar, stres seviyeniz ve sağlığınızla ilgili diğer konular hakkında sorular sorabilir. Ayrıca belirli rahatsızlıklara sahip olma olasılığınızın daha y&amp;uuml;ksek olup olmadığını g&amp;ouml;rmek i&amp;ccedil;in ailenizin sağlık ge&amp;ccedil;mişini de inceleyebilirler.&lt;/span&gt;&lt;/li&gt;\n&lt;li style=\"font-weight: 400;\"&gt;&lt;span style=\"font-weight: 400;\"&gt;Genel bir fizik muayene. Buna boyunuzun &amp;ouml;l&amp;ccedil;&amp;uuml;lmesi de dahildir; kalp atış hızı, kan basıncı ve sıcaklık gibi hayati belirtilerin kontrol edilmesi; kalbinizi ve ciğerlerinizi dinlemek; ve karnınızı inceliyoruz.&lt;/span&gt;&lt;/li&gt;\n&lt;li style=\"font-weight: 400;\"&gt;&lt;span style=\"font-weight: 400;\"&gt;BMI\'nız hesaplanıyor. Sağlık uzmanınız BMI adı verilen v&amp;uuml;cut kitle indeksinizi kontrol eder. 30 veya daha y&amp;uuml;ksek bir BMI obezite olarak kabul edilir. 30\'un &amp;uuml;zerindeki sayılar sağlık risklerini daha da artırıyor. BMI\'nızı yılda en az bir kez kontrol ettirin. Bu, genel sağlık risklerinizi ve sizin i&amp;ccedil;in hangi tedavilerin doğru olabileceğini belirlemenize yardımcı olabilir.&lt;/span&gt;&lt;/li&gt;\n&lt;li style=\"font-weight: 400;\"&gt;&lt;span style=\"font-weight: 400;\"&gt;Bel &amp;ouml;l&amp;ccedil;&amp;uuml;n&amp;uuml;z&amp;uuml; &amp;ouml;l&amp;ccedil;mek. Belinizin etrafındaki mesafeye &amp;ccedil;evre denir. Bazen i&amp;ccedil; organ yağı veya karın yağı olarak da adlandırılan bel &amp;ccedil;evresinde depolanan yağ, kalp hastalığı ve diyabet riskini daha da artırabilir. Bel kısmı ince olan kadınlar 35 in&amp;ccedil;ten (89 santimetre) fazla &amp;ouml;l&amp;ccedil;&amp;uuml;lerde ve beli 102 santimetreden (40 in&amp;ccedil;) fazla olan erkekler, daha k&amp;uuml;&amp;ccedil;&amp;uuml;k bel &amp;ouml;l&amp;ccedil;&amp;uuml;lerine sahip kişilere g&amp;ouml;re daha fazla sağlık riskine sahip olabilir. BMI &amp;ouml;l&amp;ccedil;&amp;uuml;m&amp;uuml; gibi bel &amp;ccedil;evresi de yılda en az bir kez kontrol edilmelidir.&lt;/span&gt;&lt;/li&gt;\n&lt;li style=\"font-weight: 400;\"&gt;&lt;span style=\"font-weight: 400;\"&gt;Diğer sağlık sorunlarının kontrol edilmesi. Bilinen sağlık sorunlarınız varsa sağlık ekibiniz bunları değerlendirecektir. Sağlık uzmanınız ayrıca y&amp;uuml;ksek tansiyon, y&amp;uuml;ksek kolesterol, az aktif tiroid, karaciğer sorunları ve diyabet gibi diğer olası sağlık sorunlarını da kontrol edecektir.&lt;/span&gt;&lt;/li&gt;\n&lt;/ul&gt;\n&lt;p&gt;&lt;span style=\"font-weight: 400;\"&gt;Bu bilgilerin toplanması sizin ve sağlık ekibinizin sizin i&amp;ccedil;in en iyi sonu&amp;ccedil; verecek tedavi t&amp;uuml;r&amp;uuml;n&amp;uuml; se&amp;ccedil;menize yardımcı olacaktır.&lt;/span&gt;&lt;/p&gt;</t>
  </si>
  <si>
    <t>&lt;h1&gt;&lt;span style=\"font-weight: 400;\"&gt;உடல் பருமன் நோய் கண்டறிதல்&lt;/span&gt;&lt;/h1&gt;\n&lt;p&gt;&lt;span style=\"font-weight: 400;\"&gt;உடல் பருமனைக் கண்டறிய, உங்கள் உடல்நலப் பாதுகாப்பு நிபுணர் உடல் பரிசோதனை செய்து சில சோதனைகளை பரிந்துரைக்கலாம்.&lt;/span&gt;&lt;/p&gt;\n&lt;p&gt;&lt;span style=\"font-weight: 400;\"&gt;இந்த தேர்வுகள் மற்றும் சோதனைகள் பெரும்பாலும் அடங்கும்:&lt;/span&gt;&lt;/p&gt;\n&lt;ul&gt;\n&lt;li style=\"font-weight: 400;\"&gt;&lt;strong&gt;உங்கள் சுகாதார வரலாற்றை எடுத்துக் கொள்ளுங்கள்.&lt;/strong&gt;&lt;span style=\"font-weight: 400;\"&gt; உங்கள் உடல்நலக் குழு உங்கள் எடை வரலாறு, எடை இழப்பு முயற்சிகள், உடல் செயல்பாடு மற்றும் உடற்பயிற்சி பழக்கங்களை மதிப்பாய்வு செய்யலாம். உங்கள் உணவு முறைகள் மற்றும் பசியின்மை கட்டுப்பாடு பற்றி நீங்கள் பேசலாம். உங்கள் உடல்நலப் பாதுகாப்பு நிபுணர் உங்களுக்கு இருந்த பிற நிலைமைகள், நீங்கள் எடுத்துக் கொள்ளும் மருந்துகள், உங்கள் மன அழுத்த நிலைகள் மற்றும் உங்கள் உடல்நலம் பற்றிய பிற பிரச்சினைகள் பற்றி கேட்கலாம். அவர்கள் உங்கள் குடும்பத்தின் சுகாதார வரலாற்றையும் மதிப்பாய்வு செய்யலாம், மேலும் உங்களுக்கு சில நிபந்தனைகள் ஏற்பட வாய்ப்புள்ளதா என்பதைப் பார்க்கவும்.&lt;/span&gt;&lt;/li&gt;\n&lt;li style=\"font-weight: 400;\"&gt;&lt;strong&gt;ஒரு பொது உடல் பரிசோதனை.&lt;/strong&gt;&lt;span style=\"font-weight: 400;\"&gt; இதில் உங்கள் உயரத்தை அளவிடுவதும் அடங்கும்; இதய துடிப்பு, இரத்த அழுத்தம் மற்றும் வெப்பநிலை போன்ற முக்கிய அறிகுறிகளை சரிபார்த்தல்; உங்கள் இதயம் மற்றும் நுரையீரலைக் கேட்பது; மற்றும் உங்கள் வயிற்றை பரிசோதித்தல்.&lt;/span&gt;&lt;/li&gt;\n&lt;li style=\"font-weight: 400;\"&gt;&lt;strong&gt;உங்கள் பிஎம்ஐ கணக்கிடுகிறது.&lt;/strong&gt;&lt;span style=\"font-weight: 400;\"&gt; உங்கள் உடல்நலப் பாதுகாப்பு நிபுணர் BMI எனப்படும் உங்கள் உடல் நிறை குறியீட்டைச் சரிபார்க்கிறார். 30 அல்லது அதற்கு மேற்பட்ட பிஎம்ஐ உடல் பருமனாக கருதப்படுகிறது. 30 க்கும் அதிகமான எண்கள் உடல்நல அபாயங்களை இன்னும் அதிகரிக்கின்றன. உங்கள் பிஎம்ஐ வருடத்திற்கு ஒரு முறையாவது சரிபார்க்கவும். இது உங்கள் ஒட்டுமொத்த உடல்நல அபாயங்களையும், உங்களுக்கு என்ன சிகிச்சைகள் சரியானதாக இருக்கலாம் என்பதையும் கண்டறிய உதவும்.&lt;/span&gt;&lt;/li&gt;\n&lt;li style=\"font-weight: 400;\"&gt;&lt;strong&gt;உங்கள் இடுப்பு அளவை அளவிடுதல்.&lt;/strong&gt;&lt;span style=\"font-weight: 400;\"&gt; உங்கள் இடுப்பைச் சுற்றியுள்ள தூரம் சுற்றளவு என்று அழைக்கப்படுகிறது. இடுப்பைச் சுற்றி இருக்கும் கொழுப்பு, சில சமயங்களில் உள்ளுறுப்பு கொழுப்பு அல்லது அடிவயிற்று கொழுப்பு என அழைக்கப்படுகிறது, மேலும் இதய நோய் மற்றும் நீரிழிவு அபாயத்தை அதிகரிக்கலாம். ஒரு இடுப்பு கொண்ட பெண்கள் வ35 அங்குலங்கள் (89 சென்டிமீட்டர்கள்) மற்றும் 40 அங்குலங்கள் (102 சென்டிமீட்டர்கள்) அதிகமாக இருக்கும் ஆண்கள், சிறிய இடுப்பு அளவீடுகள் உள்ளவர்களை விட அதிக உடல்நல அபாயங்களைக் கொண்டிருக்கலாம். BMI அளவீட்டைப் போலவே, இடுப்பு சுற்றளவையும் வருடத்திற்கு ஒரு முறையாவது சரிபார்க்க வேண்டும்.&lt;/span&gt;&lt;/li&gt;\n&lt;li style=\"font-weight: 400;\"&gt;&lt;strong&gt;பிற உடல்நலப் பிரச்சனைகள் உள்ளதா எனச் சரிபார்க்கிறது.&lt;/strong&gt;&lt;span style=\"font-weight: 400;\"&gt; உங்களுக்கு உடல்நலப் பிரச்சினைகள் இருந்தால், உங்கள் சுகாதாரக் குழு அவற்றை மதிப்பீடு செய்யும். உயர் இரத்த அழுத்தம், அதிக கொழுப்பு, செயலற்ற தைராய்டு, கல்லீரல் பிரச்சனைகள் மற்றும் நீரிழிவு போன்ற பிற சாத்தியமான உடல்நலப் பிரச்சனைகளையும் உங்கள் உடல்நலப் பாதுகாப்பு நிபுணர் பரிசோதிப்பார்.&lt;/span&gt;&lt;/li&gt;\n&lt;/ul&gt;\n&lt;p&gt;&lt;span style=\"font-weight: 400;\"&gt;இந்தத் தகவலைச் சேகரிப்பது, உங்களுக்கும் உங்கள் சுகாதாரப் பாதுகாப்புக் குழுவிற்கும் உங்களுக்குச் சிறப்பாகச் செயல்படும் வகையைத் தேர்வுசெய்ய உதவும்.&lt;/span&gt;&lt;/p&gt;</t>
  </si>
  <si>
    <t>&lt;h1&gt;비만 진단&lt;/h1&gt;\n&lt;p&gt;비만을 진단하기 위해 담당 의료 전문가는 신체 검사를 실시하고 몇 가지 검사를 권장할 수 있습니다.&lt;/p&gt;\n&lt;p&gt;이러한 시험과 테스트에는 다음이 포함되는 경우가 많습니다.&lt;/p&gt;\n&lt;ul&gt;\n&lt;li&gt;&lt;strong&gt;건강 기록을 가져옵니다. &lt;/strong&gt;귀하의 의료팀은 귀하의 체중 기록, 체중 감량 노력, 신체 활동 및 운동 습관을 검토할 수 있습니다. 또한 식사 패턴과 식욕 조절에 관해 이야기할 수도 있습니다. 귀하의 의료 전문가는 귀하가 겪었던 기타 질환, 복용하는 약, 스트레스 수준 및 기타 건강 문제에 관해 질문할 수 있습니다. 또한 가족의 건강 기록을 검토하여 귀하에게 특정 질환이 있을 가능성이 더 높은지 확인할 수도 있습니다.&lt;/li&gt;\n&lt;li&gt;&lt;strong&gt;일반적인 신체검사. 여기에는 키 측정이 포함됩니다.&lt;/strong&gt; 심박수, 혈압 및 체온과 같은 활력 징후를 확인합니다. 심장과 폐의 소리를 듣습니다. 그리고 복부를 검사해 보세요.&lt;/li&gt;\n&lt;li&gt;&lt;strong&gt;BMI를 계산합니다.&lt;/strong&gt; 담당 의료 전문가는 BMI라고 하는 체질량 지수를 확인합니다. BMI가 30 이상이면 비만으로 간주됩니다. 30보다 높은 숫자는 건강 위험을 더욱 증가시킵니다. 적어도 1년에 한 번씩 BMI를 확인하세요. 이는 귀하의 전반적인 건강 위험과 귀하에게 적합한 치료법을 정확히 찾아내는 데 도움이 될 수 있습니다.&lt;/li&gt;\n&lt;li&gt;&lt;strong&gt;허리 사이즈를 측정합니다.&lt;/strong&gt; 허리 둘레의 거리를 둘레라고 합니다. 내장 지방 또는 복부 지방이라고도 불리는 허리 주위에 축적된 지방은 심장 질환과 당뇨병의 위험을 더욱 증가시킬 수 있습니다. 허리가 있는 여자키가 35인치(89센티미터) 이상이고 허리 둘레가 40인치(102센티미터)가 넘는 남성은 허리 둘레가 작은 사람보다 건강에 더 위험할 수 있습니다. BMI 측정과 마찬가지로 허리둘레도 1년에 한 번씩은 검사해야 한다.&lt;/li&gt;\n&lt;li&gt;&lt;strong&gt;다른 건강 문제를 확인합니다.&lt;/strong&gt; 귀하에게 알려진 건강 문제가 있는 경우 담당 의료팀이 이를 평가할 것입니다. 귀하의 의료 전문가는 또한 고혈압, 고콜레스테롤, 갑상선 기능 저하, 간 문제 및 당뇨병과 같은 기타 가능한 건강 문제를 검사할 것입니다.&lt;/li&gt;\n&lt;/ul&gt;\n&lt;p&gt;이 정보를 수집하면 귀하와 귀하의 의료팀이 귀하에게 가장 적합한 치료 유형을 선택하는 데 도움이 될 것입니다.&lt;/p&gt;</t>
  </si>
  <si>
    <t>&lt;h1&gt;Chẩn đo&amp;aacute;n b&amp;eacute;o ph&amp;igrave;&lt;/h1&gt;\n&lt;p&gt;Để chẩn đo&amp;aacute;n b&amp;eacute;o ph&amp;igrave;, chuy&amp;ecirc;n gia chăm s&amp;oacute;c sức khỏe của bạn c&amp;oacute; thể thực hiện kh&amp;aacute;m sức khỏe v&amp;agrave; đề xuất một số x&amp;eacute;t nghiệm.&lt;/p&gt;\n&lt;p&gt;Những kỳ thi v&amp;agrave; b&amp;agrave;i kiểm tra n&amp;agrave;y thường bao gồm:&lt;/p&gt;\n&lt;ul&gt;\n&lt;li&gt;&lt;strong&gt;Kiểm tra lịch sử sức khỏe của bạn. &lt;/strong&gt;Nh&amp;oacute;m chăm s&amp;oacute;c sức khỏe của bạn c&amp;oacute; thể xem x&amp;eacute;t lịch sử c&amp;acirc;n nặng, nỗ lực giảm c&amp;acirc;n, hoạt động thể chất v&amp;agrave; th&amp;oacute;i quen tập thể dục của bạn. Bạn cũng c&amp;oacute; thể n&amp;oacute;i về c&amp;aacute;ch ăn uống v&amp;agrave; kiểm so&amp;aacute;t sự th&amp;egrave;m ăn của m&amp;igrave;nh. Chuy&amp;ecirc;n gia chăm s&amp;oacute;c sức khỏe của bạn c&amp;oacute; thể hỏi về c&amp;aacute;c t&amp;igrave;nh trạng kh&amp;aacute;c m&amp;agrave; bạn đ&amp;atilde; mắc phải, c&amp;aacute;c loại thuốc bạn d&amp;ugrave;ng, mức độ căng thẳng v&amp;agrave; c&amp;aacute;c vấn đề kh&amp;aacute;c về sức khỏe của bạn. Họ cũng c&amp;oacute; thể xem x&amp;eacute;t lịch sử sức khoẻ của gia đ&amp;igrave;nh bạn để xem liệu bạn c&amp;oacute; nhiều khả năng mắc một số bệnh nhất định hay kh&amp;ocirc;ng.&lt;/li&gt;\n&lt;li&gt;&lt;strong&gt;Kiểm tra thể chất tổng qu&amp;aacute;t.&lt;/strong&gt; Điều n&amp;agrave;y bao gồm đo chiều cao của bạn; kiểm tra c&amp;aacute;c dấu hiệu quan trọng, chẳng hạn như nhịp tim, huyết &amp;aacute;p v&amp;agrave; nhiệt độ; lắng nghe tr&amp;aacute;i tim v&amp;agrave; phổi của bạn; v&amp;agrave; kiểm tra bụng của bạn.&lt;/li&gt;\n&lt;li&gt;&lt;strong&gt;T&amp;iacute;nh chỉ số BMI của bạn.&lt;/strong&gt; Chuy&amp;ecirc;n gia chăm s&amp;oacute;c sức khỏe của bạn sẽ kiểm tra chỉ số khối cơ thể của bạn, được gọi l&amp;agrave; BMI. Chỉ số BMI từ 30 trở l&amp;ecirc;n được coi l&amp;agrave; b&amp;eacute;o ph&amp;igrave;. Con số cao hơn 30 thậm ch&amp;iacute; c&amp;ograve;n l&amp;agrave;m tăng nguy cơ sức khỏe hơn nữa. Kiểm tra chỉ số BMI của bạn &amp;iacute;t nhất mỗi năm một lần. Điều n&amp;agrave;y c&amp;oacute; thể gi&amp;uacute;p x&amp;aacute;c định c&amp;aacute;c nguy cơ sức khỏe tổng thể của bạn v&amp;agrave; phương ph&amp;aacute;p điều trị n&amp;agrave;o c&amp;oacute; thể ph&amp;ugrave; hợp với bạn.&lt;/li&gt;\n&lt;li&gt;&lt;strong&gt;Đo k&amp;iacute;ch thước v&amp;ograve;ng eo của bạn.&lt;/strong&gt; Khoảng c&amp;aacute;ch xung quanh v&amp;ograve;ng eo của bạn được gọi l&amp;agrave; chu vi. Chất b&amp;eacute;o t&amp;iacute;ch tụ quanh eo, đ&amp;ocirc;i khi được gọi l&amp;agrave; mỡ nội tạng hoặc mỡ bụng, c&amp;oacute; thể l&amp;agrave;m tăng th&amp;ecirc;m nguy cơ mắc bệnh tim v&amp;agrave; tiểu đường. Phụ nữ c&amp;oacute; v&amp;ograve;ng eo với số đo tr&amp;ecirc;n 35 inch (89 cm) v&amp;agrave; nam giới c&amp;oacute; v&amp;ograve;ng eo tr&amp;ecirc;n 40 inch (102 cm) c&amp;oacute; thể gặp nhiều rủi ro về sức khỏe hơn những người c&amp;oacute; số đo v&amp;ograve;ng eo nhỏ hơn. Giống như ph&amp;eacute;p đo chỉ số BMI, chu vi v&amp;ograve;ng eo n&amp;ecirc;n được kiểm tra &amp;iacute;t nhất mỗi năm một lần.&lt;/li&gt;\n&lt;li&gt;&lt;strong&gt;Kiểm tra c&amp;aacute;c vấn đề sức khỏe kh&amp;aacute;c.&lt;/strong&gt; Nếu bạn đ&amp;atilde; biết c&amp;aacute;c vấn đề về sức khỏe, nh&amp;oacute;m chăm s&amp;oacute;c sức khỏe của bạn sẽ đ&amp;aacute;nh gi&amp;aacute; ch&amp;uacute;ng. Chuy&amp;ecirc;n gia chăm s&amp;oacute;c sức khỏe của bạn cũng sẽ kiểm tra c&amp;aacute;c vấn đề sức khỏe kh&amp;aacute;c c&amp;oacute; thể xảy ra, chẳng hạn như huyết &amp;aacute;p cao, cholesterol cao, tuyến gi&amp;aacute;p hoạt động k&amp;eacute;m, c&amp;aacute;c vấn đề về gan v&amp;agrave; tiểu đường.&lt;/li&gt;\n&lt;/ul&gt;\n&lt;p&gt;Việc thu thập th&amp;ocirc;ng tin n&amp;agrave;y sẽ gi&amp;uacute;p bạn v&amp;agrave; nh&amp;oacute;m chăm s&amp;oacute;c sức khỏe của bạn chọn loại phương ph&amp;aacute;p điều trị ph&amp;ugrave; hợp nhất với bạn.&lt;/p&gt;</t>
  </si>
  <si>
    <t>&lt;h1&gt;Diagnosi dell\'obesit&amp;agrave;&lt;/h1&gt;\n&lt;p&gt;Per diagnosticare l&amp;rsquo;obesit&amp;agrave;, il tuo medico pu&amp;ograve; eseguire un esame fisico e raccomandare alcuni test.&lt;/p&gt;\n&lt;p&gt;Questi esami e test spesso includono:&lt;/p&gt;\n&lt;ul&gt;\n&lt;li&gt;&lt;strong&gt;Prendere la tua storia sanitaria.&lt;/strong&gt; Il tuo team sanitario pu&amp;ograve; rivedere la tua cronologia del peso, gli sforzi per perdere peso, l\'attivit&amp;agrave; fisica e le abitudini di esercizio. Potresti anche parlare dei tuoi modelli alimentari e del controllo dell\'appetito. Il tuo medico potrebbe chiederti informazioni su altre condizioni che hai avuto, sui farmaci che prendi, sui tuoi livelli di stress e su altri problemi relativi alla tua salute. Potrebbero anche esaminare la storia sanitaria della tua famiglia per vedere se potresti avere maggiori probabilit&amp;agrave; di avere determinate condizioni.&lt;/li&gt;\n&lt;li&gt;&lt;strong&gt;Un esame fisico generale.&lt;/strong&gt; Ci&amp;ograve; include misurare la tua altezza; controllare i segni vitali, come frequenza cardiaca, pressione sanguigna e temperatura; ascoltare il tuo cuore e i tuoi polmoni; ed esaminando il tuo addome.&lt;/li&gt;\n&lt;li&gt;&lt;strong&gt;Calcolo del tuo indice di massa corporea.&lt;/strong&gt; Il tuo medico controlla il tuo indice di massa corporea, chiamato BMI. Un BMI pari o superiore a 30 &amp;egrave; considerato obesit&amp;agrave;. I numeri superiori a 30 aumentano ancora di pi&amp;ugrave; i rischi per la salute. Controlla il tuo indice di massa corporea almeno una volta all\'anno. Questo pu&amp;ograve; aiutarti a individuare i rischi generali per la tua salute e quali trattamenti potrebbero essere adatti a te.&lt;/li&gt;\n&lt;li&gt;&lt;strong&gt;Misurare il girovita. &lt;/strong&gt;La distanza attorno alla vita &amp;egrave; nota come circonferenza. Il grasso immagazzinato intorno alla vita, a volte chiamato grasso viscerale o grasso addominale, pu&amp;ograve; aumentare ulteriormente il rischio di malattie cardiache e diabete. Donne con una vita cos&amp;igrave; misura pi&amp;ugrave; di 35 pollici (89 centimetri) e gli uomini con una vita che supera i 40 pollici (102 centimetri) intorno possono avere pi&amp;ugrave; rischi per la salute rispetto alle persone con una circonferenza della vita pi&amp;ugrave; piccola. Come la misurazione del BMI, anche la circonferenza della vita dovrebbe essere controllata almeno una volta all&amp;rsquo;anno.&lt;/li&gt;\n&lt;li&gt;&lt;strong&gt;Controllo di altri problemi di salute.&lt;/strong&gt; Se hai problemi di salute noti, il tuo team sanitario li valuter&amp;agrave;. Il tuo medico controller&amp;agrave; anche altri possibili problemi di salute, come pressione alta, colesterolo alto, tiroide ipoattiva, problemi al fegato e diabete.&lt;/li&gt;\n&lt;/ul&gt;\n&lt;p&gt;La raccolta di queste informazioni aiuter&amp;agrave; te e il tuo team sanitario a scegliere il tipo di trattamento che funzioner&amp;agrave; meglio per te.&lt;/p&gt;</t>
  </si>
  <si>
    <t>&lt;h1&gt;การวินิจฉัยโรคอ้วน&lt;/h1&gt;\n&lt;p&gt;เพื่อวินิจฉัยโรคอ้วน ผู้เชี่ยวชาญด้านสุขภาพของคุณอาจทำการตรวจร่างกายและแนะนำการทดสอบบางอย่าง&lt;/p&gt;\n&lt;p&gt;การสอบและการทดสอบเหล่านี้มักประกอบด้วย:&lt;/p&gt;\n&lt;ul&gt;\n&lt;li&gt;การซักประวัติสุขภาพของคุณ ทีมดูแลสุขภาพของคุณอาจตรวจสอบประวัติน้ำหนักของคุณ ความพยายามในการลดน้ำหนัก การออกกำลังกาย และนิสัยการออกกำลังกาย คุณอาจพูดคุยเกี่ยวกับรูปแบบการกินและการควบคุมความอยากอาหารของคุณ ผู้เชี่ยวชาญด้านการดูแลสุขภาพของคุณอาจสอบถามเกี่ยวกับอาการอื่นๆ ที่คุณเคยมี ยาที่คุณใช้ ระดับความเครียด และปัญหาอื่นๆ เกี่ยวกับสุขภาพของคุณ พวกเขายังอาจตรวจสอบประวัติสุขภาพของครอบครัวของคุณเพื่อดูว่าคุณมีแนวโน้มที่จะมีอาการบางอย่างหรือไม่&lt;/li&gt;\n&lt;li&gt;การตรวจร่างกายทั่วไป ซึ่งรวมถึงการวัดส่วนสูงของคุณด้วย ตรวจสัญญาณชีพ เช่น อัตราการเต้นของหัวใจ ความดันโลหิต และอุณหภูมิ ฟังหัวใจและปอดของคุณ และตรวจช่องท้องของคุณ&lt;/li&gt;\n&lt;li&gt;การคำนวณค่าดัชนีมวลกายของคุณ ผู้เชี่ยวชาญด้านการดูแลสุขภาพของคุณจะตรวจสอบดัชนีมวลกายของคุณที่เรียกว่า BMI ค่าดัชนีมวลกายตั้งแต่ 30 ขึ้นไปถือเป็นโรคอ้วน ตัวเลขที่มากกว่า 30 จะเพิ่มความเสี่ยงต่อสุขภาพมากยิ่งขึ้น มีการตรวจ BMI ของคุณอย่างน้อยปีละครั้ง สิ่งนี้สามารถช่วยระบุความเสี่ยงด้านสุขภาพโดยรวมของคุณและการรักษาแบบใดที่เหมาะกับคุณ&lt;/li&gt;\n&lt;li&gt;การวัดขนาดเอวของคุณ ระยะทางรอบเอวของคุณเรียกว่าเส้นรอบวง ไขมันที่สะสมบริเวณเอว บางครั้งเรียกว่าไขมันในช่องท้องหรือไขมันในช่องท้อง อาจเพิ่มความเสี่ยงต่อโรคหัวใจและโรคเบาหวานได้อีก ผู้หญิงที่มีรอบเอวที่มีความยาวมากกว่า 35 นิ้ว (89 เซนติเมตร) และผู้ชายที่มีรอบเอวมากกว่า 40 นิ้ว (102 เซนติเมตร) อาจมีความเสี่ยงต่อสุขภาพมากกว่าผู้ที่มีขนาดรอบเอวเล็กกว่า เช่นเดียวกับการวัดค่า BMI ควรตรวจสอบเส้นรอบเอวอย่างน้อยปีละครั้ง&lt;/li&gt;\n&lt;li&gt;ตรวจหาปัญหาสุขภาพอื่นๆ หากคุณทราบปัญหาสุขภาพ ทีมดูแลสุขภาพของคุณจะประเมินปัญหาเหล่านั้น ผู้เชี่ยวชาญด้านการดูแลสุขภาพของคุณจะตรวจหาปัญหาสุขภาพอื่นๆ ที่เป็นไปได้ เช่น ความดันโลหิตสูง คอเลสเตอรอลสูง ต่อมไทรอยด์ทำงานน้อย ปัญหาเกี่ยวกับตับ และเบาหวาน&lt;/li&gt;\n&lt;/ul&gt;\n&lt;p&gt;การรวบรวมข้อมูลนี้จะช่วยให้คุณและทีมดูแลสุขภาพเลือกประเภทการรักษาที่เหมาะกับคุณที่สุด&lt;/p&gt;</t>
  </si>
  <si>
    <t>&lt;h1&gt;Lifestyle for Obesity&lt;/h1&gt;\n&lt;h2&gt;Dietary changes&lt;/h2&gt;\n&lt;p&gt;Reducing calories and practicing healthier eating habits are key to overcoming obesity. Although you may lose weight quickly at first, steady weight loss over the long term is considered the safest way to lose weight. It\'s also the best way to keep weight off permanently.&lt;/p&gt;\n&lt;p&gt;There is no best weight-loss diet. Choose one that includes healthy foods that you feel will work for you. Dietary changes to treat obesity include:&lt;/p&gt;\n&lt;ul&gt;\n&lt;li&gt;&lt;strong&gt;Cutting calories.&lt;/strong&gt; The key to weight loss is reducing how many calories you take in. A typical amount is 1,200 to 1,500 calories for women and 1,500 to 1,800 for men.&lt;/li&gt;\n&lt;li&gt;&lt;strong&gt;Feeling full on less.&lt;/strong&gt; Some foods &amp;mdash; such as desserts, candies, fats and processed foods &amp;mdash; contain a lot of calories for a small portion. In contrast, fruits and vegetables provide a larger portion size with fewer calories. By eating larger portions of foods that have fewer calories, you can reduce hunger pangs and take in fewer calories. You also may feel better about your meal, which contributes to how satisfied you feel overall.&lt;/li&gt;\n&lt;li&gt;&lt;strong&gt;Making healthier choices.&lt;/strong&gt; To make your overall diet healthier, eat more plant-based foods. These include fruits, vegetables and whole grains. Also emphasize lean sources of protein &amp;mdash; such as beans, lentils and soy &amp;mdash; and lean meats. If you like fish, try to include fish twice a week. Limit salt and added sugar. Eat small amounts of fats, and make sure they come from heart-healthy sources, such as olive, canola and nut oils.&lt;/li&gt;\n&lt;li&gt;&lt;strong&gt;Restricting certain foods.&lt;/strong&gt; Certain diets limit the amount of a particular food group, such as high-carbohydrate or full-fat foods and sugar-sweetened beverages&amp;nbsp;&lt;/li&gt;\n&lt;li&gt;&lt;strong&gt;Meal replacements.&lt;/strong&gt; These plans suggest replacing one or two meals each day with their products &amp;mdash; such as low-calorie shakes or meal bars &amp;mdash; and eating healthy snacks.&amp;nbsp;&lt;/li&gt;\n&lt;/ul&gt;\n&lt;h2&gt;Exercise and activity&lt;/h2&gt;\n&lt;p&gt;Getting more physical activity or exercise is an essential part of obesity treatment:&lt;/p&gt;\n&lt;ul&gt;\n&lt;li&gt;&lt;strong&gt;Exercise.&lt;/strong&gt; People with obesity need to get at least 150 minutes a week of moderate-intensity physical activity. This can help prevent further weight gain or maintain the loss of a modest amount of weight. You\'ll probably need to gradually increase the amount you exercise as your endurance and fitness improve.&lt;/li&gt;\n&lt;li&gt;&lt;strong&gt;Keep moving.&lt;/strong&gt; Even though regular aerobic exercise is the most efficient way to burn calories and shed excess weight, any extra movement helps burn calories. For example, park farther from store entrances and take the stairs instead of the elevator. A pedometer can track how many steps you take over the course of a day. Many people try to reach 10,000 steps every day. Gradually increase the number of steps you take daily to reach your goal.&lt;/li&gt;</t>
  </si>
  <si>
    <t>&lt;h1&gt;&lt;span style=\"font-weight: 400;\"&gt;肥胖的生活方式&lt;/span&gt;&lt;/h1&gt;\n&lt;h2&gt;&lt;span style=\"font-weight: 400;\"&gt;饮食改变&lt;/span&gt;&lt;/h2&gt;\n&lt;p&gt;&lt;span style=\"font-weight: 400;\"&gt;减少热量和养成更健康的饮食习惯是克服肥胖的关键。 虽然一开始你可能会很快减肥，但长期稳定减肥被认为是最安全的减肥方法。 这也是永久减肥的最佳方法。&lt;/span&gt;&lt;/p&gt;\n&lt;p&gt;&lt;span style=\"font-weight: 400;\"&gt;没有最好的减肥饮食。 选择一种包含您认为对您有效的健康食品的食物。 治疗肥胖的饮食改变包括：&lt;/span&gt;&lt;/p&gt;\n&lt;ul&gt;\n&lt;li style=\"font-weight: 400;\"&gt;&lt;strong&gt;减少卡路里。&lt;/strong&gt;&lt;span style=\"font-weight: 400;\"&gt; 减肥的关键是减少摄入的卡路里。女性的典型摄入量为 1,200 至 1,500 卡路里，男性为 1,500 至 1,800 卡路里。&lt;/span&gt;&lt;/li&gt;\n&lt;li style=\"font-weight: 400;\"&gt;&lt;strong&gt;感觉吃得少了就饱了。&lt;/strong&gt;&lt;span style=\"font-weight: 400;\"&gt; 有些食物&amp;mdash;&amp;mdash;例如甜点、糖果、脂肪和加工食品&amp;mdash;&amp;mdash;一小部分就含有大量卡路里。 相比之下，水果和蔬菜的份量更大，热量更少。 通过吃更多热量较少的食物，您可以减少饥饿感并摄入更少的热量。 您还可能对用餐感觉更好，这有助于提高您的整体满意度。&lt;/span&gt;&lt;/li&gt;\n&lt;li style=\"font-weight: 400;\"&gt;&lt;strong&gt;做出更健康的选择。&lt;/strong&gt;&lt;span style=\"font-weight: 400;\"&gt; 为了使您的整体饮食更健康，请多吃植物性食物。 这些包括水果、蔬菜和全谷物。 还要强调瘦肉蛋白质来源（例如豆类、扁豆和大豆）和瘦肉。 如果您喜欢吃鱼，请尝试每周吃两次鱼。 限制盐和添加糖。 吃少量的脂肪，并确保它们来自有益心脏健康的来源，例如橄榄油、菜籽油和坚果油。&lt;/span&gt;&lt;/li&gt;\n&lt;li style=\"font-weight: 400;\"&gt;&lt;strong&gt;限制某些食物。&lt;/strong&gt;&lt;span style=\"font-weight: 400;\"&gt; 某些饮食限制特定食物组的数量，例如高碳水化合物或全脂食物和含糖饮料&lt;/span&gt;&lt;/li&gt;\n&lt;li style=\"font-weight: 400;\"&gt;&lt;strong&gt;代餐。&lt;/strong&gt;&lt;span style=\"font-weight: 400;\"&gt; 这些计划建议用他们的产品（例如低热量奶昔或餐棒）代替每天一两餐，并吃健康的零食。&lt;/span&gt;&lt;/li&gt;\n&lt;/ul&gt;\n&lt;h2&gt;&lt;span style=\"font-weight: 400;\"&gt;锻炼和活动&lt;/span&gt;&lt;/h2&gt;\n&lt;p&gt;&lt;span style=\"font-weight: 400;\"&gt;进行更多的体力活动或锻炼是肥胖治疗的重要组成部分：&lt;/span&gt;&lt;/p&gt;\n&lt;ul&gt;\n&lt;li style=\"font-weight: 400;\"&gt;&lt;strong&gt;锻炼。&lt;/strong&gt;&lt;span style=\"font-weight: 400;\"&gt; 肥胖者每周需要至少 150 分钟的中等强度体力活动。 这有助于防止体重进一步增加或保持适度的体重减轻。 随着耐力和健康水平的提高，您可能需要逐渐增加运动量。&lt;/span&gt;&lt;/li&gt;\n&lt;li style=\"font-weight: 400;\"&gt;&lt;strong&gt;继续移动。&lt;/strong&gt;&lt;span style=\"font-weight: 400;\"&gt; 尽管定期有氧运动是燃烧卡路里和减肥的最有效方法，但任何额外的运动都有助于燃烧卡路里。 例如，将车停在距离商店入口较远的地方，走楼梯而不是电梯。 计步器可以追踪您一天中走了多少步。 许多人尝试每天达到 10,000 步。 逐渐增加每天行走的步数以实现目标。&lt;/span&gt;&lt;/li&gt;\n&lt;/ul&gt;</t>
  </si>
  <si>
    <t>&lt;h1&gt;&lt;span style=\"font-weight: 400;\"&gt;मोटापे के लिए जीवनशैली&lt;/span&gt;&lt;/h1&gt;\n&lt;h2&gt;&lt;span style=\"font-weight: 400;\"&gt;आहार परिवर्तन&lt;/span&gt;&lt;/h2&gt;\n&lt;p&gt;&lt;span style=\"font-weight: 400;\"&gt;मोटापे पर काबू पाने के लिए कैलोरी कम करना और स्वस्थ खान-पान की आदतें अपनाना महत्वपूर्ण हैं। हालाँकि शुरुआत में आपका वजन तेजी से कम हो सकता है, लेकिन लंबे समय तक लगातार वजन कम करना वजन कम करने का सबसे सुरक्षित तरीका माना जाता है। यह वजन को स्थायी रूप से कम रखने का भी सबसे अच्छा तरीका है।&lt;/span&gt;&lt;/p&gt;\n&lt;p&gt;&lt;span style=\"font-weight: 400;\"&gt;वजन घटाने के लिए कोई सर्वोत्तम आहार नहीं है। ऐसा चुनें जिसमें स्वस्थ भोजन शामिल हो जो आपको लगता है कि आपके लिए काम करेगा। मोटापे के इलाज के लिए आहार में बदलाव में शामिल हैं:&lt;/span&gt;&lt;/p&gt;\n&lt;ul&gt;\n&lt;li style=\"font-weight: 400;\"&gt;&lt;span style=\"font-weight: 400;\"&gt;कैलोरी में कटौती. वजन घटाने की कुंजी यह कम करना है कि आप कितनी कैलोरी लेते हैं। महिलाओं के लिए एक सामान्य मात्रा 1,200 से 1,500 कैलोरी और पुरुषों के लिए 1,500 से 1,800 कैलोरी है।&lt;/span&gt;&lt;/li&gt;\n&lt;li style=\"font-weight: 400;\"&gt;&lt;span style=\"font-weight: 400;\"&gt;कम पर पेट भरा हुआ महसूस होना। कुछ खाद्य पदार्थ - जैसे डेसर्ट, कैंडी, वसा और प्रसंस्कृत खाद्य पदार्थ - में एक छोटे से हिस्से के लिए बहुत अधिक कैलोरी होती है। इसके विपरीत, फल और सब्जियाँ कम कैलोरी के साथ बड़े हिस्से का आकार प्रदान करते हैं। कम कैलोरी वाले खाद्य पदार्थों को अधिक मात्रा में खाने से, आप भूख की पीड़ा को कम कर सकते हैं और कम कैलोरी ले सकते हैं। आप अपने भोजन के बारे में भी बेहतर महसूस कर सकते हैं, जो इस बात में योगदान देता है कि आप कुल मिलाकर कितना संतुष्ट महसूस करते हैं।&lt;/span&gt;&lt;/li&gt;\n&lt;li style=\"font-weight: 400;\"&gt;&lt;span style=\"font-weight: 400;\"&gt;स्वस्थ विकल्प बनाना. अपने समग्र आहार को स्वस्थ बनाने के लिए, अधिक पौधे-आधारित खाद्य पदार्थ खाएं। इनमें फल, सब्जियाँ और साबुत अनाज शामिल हैं। प्रोटीन के दुबले स्रोतों - जैसे बीन्स, दाल और सोया - और दुबले मांस पर भी जोर दें। यदि आपको मछली पसंद है, तो सप्ताह में दो बार मछली को शामिल करने का प्रयास करें। नमक और चीनी सीमित मात्रा में डालें। थोड़ी मात्रा में वसा खाएं, और सुनिश्चित करें कि वे हृदय-स्वस्थ स्रोतों, जैसे जैतून, कैनोला और अखरोट के तेल से आते हैं।&lt;/span&gt;&lt;/li&gt;\n&lt;li style=\"font-weight: 400;\"&gt;&lt;span style=\"font-weight: 400;\"&gt;कुछ खाद्य पदार्थों को प्रतिबंधित करना। कुछ आहार किसी विशेष खाद्य समूह की मात्रा को सीमित करते हैं, जैसे उच्च कार्बोहाइड्रेट या पूर्ण वसा वाले खाद्य पदार्थ और चीनी-मीठे पेय पदार्थ&lt;/span&gt;&lt;/li&gt;\n&lt;li style=\"font-weight: 400;\"&gt;&lt;span style=\"font-weight: 400;\"&gt;भोजन प्रतिस्थापन. ये योजनाएं प्रत्येक दिन एक या दो भोजन को उनके उत्पादों - जैसे कम कैलोरी शेक या भोजन बार - और स्वस्थ स्नैक्स खाने से बदलने का सुझाव देती हैं।&lt;/span&gt;&lt;/li&gt;\n&lt;/ul&gt;\n&lt;h2&gt;&lt;span style=\"font-weight: 400;\"&gt;व्यायाम और गतिविधि&lt;/span&gt;&lt;/h2&gt;\n&lt;p&gt;&lt;span style=\"font-weight: 400;\"&gt;अधिक शारीरिक गतिविधि या व्यायाम करना मोटापे के उपचार का एक अनिवार्य हिस्सा है:&lt;/span&gt;&lt;/p&gt;\n&lt;ul&gt;\n&lt;li style=\"font-weight: 400;\"&gt;&lt;span style=\"font-weight: 400;\"&gt;व्यायाम। मोटापे से ग्रस्त लोगों को सप्ताह में कम से कम 150 मिनट की मध्यम तीव्रता वाली शारीरिक गतिविधि करने की आवश्यकता होती है। इससे वजन बढ़ने से रोकने या मामूली मात्रा में वजन घटाने को बनाए रखने में मदद मिल सकती है। जैसे-जैसे आपकी सहनशक्ति और फिटनेस में सुधार होगा, आपको संभवतः धीरे-धीरे व्यायाम की मात्रा बढ़ाने की आवश्यकता होगी।&lt;/span&gt;&lt;/li&gt;\n&lt;li style=\"font-weight: 400;\"&gt;&lt;span style=\"font-weight: 400;\"&gt;चलते रहो। भले ही नियमित एरोबिक व्यायाम कैलोरी जलाने और अतिरिक्त वजन कम करने का सबसे प्रभावी तरीका है, कोई भी अतिरिक्त गतिविधि कैलोरी जलाने में मदद करती है। उदाहरण के लिए, स्टोर के प्रवेश द्वार से दूर पार्क करें और लिफ्ट के बजाय सीढ़ियों का इस्तेमाल करें। एक पेडोमीटर यह ट्रैक कर सकता है कि आप एक दिन में कितने कदम चलते हैं। बहुत से लोग प्रतिदिन 10,000 कदम तक पहुँचने का प्रयास करते हैं। अपने लक्ष्य तक पहुँचने के लिए प्रतिदिन उठाए जाने वाले कदमों की संख्या धीरे-धीरे बढ़ाएँ।&lt;/span&gt;&lt;/li&gt;\n&lt;/ul&gt;</t>
  </si>
  <si>
    <t>&lt;h1&gt;&lt;span style=\"font-weight: 400;\"&gt;Estilo de vida para la obesidad&lt;/span&gt;&lt;/h1&gt;\n&lt;h2&gt;&lt;span style=\"font-weight: 400;\"&gt;Cambios diet&amp;eacute;ticos&lt;/span&gt;&lt;/h2&gt;\n&lt;p&gt;&lt;span style=\"font-weight: 400;\"&gt;Reducir las calor&amp;iacute;as y practicar h&amp;aacute;bitos alimentarios m&amp;aacute;s saludables son claves para superar la obesidad. Aunque es posible que pierda peso r&amp;aacute;pidamente al principio, la p&amp;eacute;rdida de peso constante a largo plazo se considera la forma m&amp;aacute;s segura de perder peso. Tambi&amp;eacute;n es la mejor manera de mantener el peso perdido de forma permanente.&lt;/span&gt;&lt;/p&gt;\n&lt;p&gt;&lt;span style=\"font-weight: 400;\"&gt;No existe la mejor dieta para bajar de peso. Elija uno que incluya alimentos saludables que crea que funcionar&amp;aacute;n para usted. Los cambios diet&amp;eacute;ticos para tratar la obesidad incluyen:&lt;/span&gt;&lt;/p&gt;\n&lt;ul&gt;\n&lt;li style=\"font-weight: 400;\"&gt;&lt;strong&gt;Reducir calor&amp;iacute;as.&lt;/strong&gt;&lt;span style=\"font-weight: 400;\"&gt; La clave para perder peso es reducir la cantidad de calor&amp;iacute;as que ingiere. Una cantidad t&amp;iacute;pica es de 1200 a 1500 calor&amp;iacute;as para las mujeres y de 1500 a 1800 para los hombres.&lt;/span&gt;&lt;/li&gt;\n&lt;li style=\"font-weight: 400;\"&gt;&lt;strong&gt;Sentirse lleno con menos.&lt;/strong&gt;&lt;span style=\"font-weight: 400;\"&gt; Algunos alimentos, como los postres, los dulces, las grasas y los alimentos procesados, contienen muchas calor&amp;iacute;as por una peque&amp;ntilde;a porci&amp;oacute;n. Por el contrario, las frutas y verduras proporcionan porciones m&amp;aacute;s grandes y con menos calor&amp;iacute;as. Al comer porciones m&amp;aacute;s grandes de alimentos que tienen menos calor&amp;iacute;as, puede reducir el hambre y consumir menos calor&amp;iacute;as. Tambi&amp;eacute;n es posible que se sienta mejor con su comida, lo que contribuye a su satisfacci&amp;oacute;n general.&lt;/span&gt;&lt;/li&gt;\n&lt;li style=\"font-weight: 400;\"&gt;&lt;strong&gt;Tomar decisiones m&amp;aacute;s saludables.&lt;/strong&gt;&lt;span style=\"font-weight: 400;\"&gt; Para que su dieta general sea m&amp;aacute;s saludable, coma m&amp;aacute;s alimentos de origen vegetal. Estos incluyen frutas, verduras y cereales integrales. Tambi&amp;eacute;n haga hincapi&amp;eacute; en las fuentes magras de prote&amp;iacute;nas, como frijoles, lentejas y soja, y en las carnes magras. Si te gusta el pescado, intenta incluirlo dos veces por semana. Limite la sal y el az&amp;uacute;car agregada. Consuma peque&amp;ntilde;as cantidades de grasas y aseg&amp;uacute;rese de que provengan de fuentes saludables para el coraz&amp;oacute;n, como aceites de oliva, canola y nueces.&lt;/span&gt;&lt;/li&gt;\n&lt;li style=\"font-weight: 400;\"&gt;&lt;strong&gt;Restringir ciertos alimentos.&lt;/strong&gt;&lt;span style=\"font-weight: 400;\"&gt; Ciertas dietas limitan la cantidad de un grupo de alimentos en particular, como los alimentos ricos en carbohidratos o ricos en grasas y las bebidas azucaradas.&lt;/span&gt;&lt;/li&gt;\n&lt;li style=\"font-weight: 400;\"&gt;&lt;strong&gt;Reemplazos de comidas.&lt;/strong&gt;&lt;span style=\"font-weight: 400;\"&gt; Estos planes sugieren reemplazar una o dos comidas cada d&amp;iacute;a con sus productos, como batidos o barras de comida bajos en calor&amp;iacute;as, y comer refrigerios saludables.&lt;/span&gt;&lt;/li&gt;\n&lt;/ul&gt;\n&lt;h2&gt;&lt;span style=\"font-weight: 400;\"&gt;Ejercicio y actividad&lt;/span&gt;&lt;/h2&gt;\n&lt;p&gt;&lt;span style=\"font-weight: 400;\"&gt;Realizar m&amp;aacute;s actividad f&amp;iacute;sica o ejercicio es una parte esencial del tratamiento de la obesidad:&lt;/span&gt;&lt;/p&gt;\n&lt;ul&gt;\n&lt;li style=\"font-weight: 400;\"&gt;&lt;strong&gt;Ejercicio.&lt;/strong&gt;&lt;span style=\"font-weight: 400;\"&gt; Las personas con obesidad necesitan realizar al menos 150 minutos a la semana de actividad f&amp;iacute;sica de intensidad moderada. Esto puede ayudar a prevenir un mayor aumento de peso o mantener la p&amp;eacute;rdida de una cantidad modesta de peso. Probablemente necesitar&amp;aacute;s aumentar gradualmente la cantidad de ejercicio a medida que mejoren tu resistencia y tu estado f&amp;iacute;sico.&lt;/span&gt;&lt;/li&gt;\n&lt;li style=\"font-weight: 400;\"&gt;&lt;strong&gt;Sigue moviendote.&lt;/strong&gt;&lt;span style=\"font-weight: 400;\"&gt; Aunque el ejercicio aer&amp;oacute;bico regular es la forma m&amp;aacute;s eficaz de quemar calor&amp;iacute;as y perder peso, cualquier movimiento adicional ayuda a quemar calor&amp;iacute;as. Por ejemplo, estacione m&amp;aacute;s lejos de las entradas de las tiendas y use las escaleras en lugar del ascensor. Un pod&amp;oacute;metro puede registrar cu&amp;aacute;ntos pasos das en el transcurso de un d&amp;iacute;a. Mucha gente intenta llegar a los 10.000 pasos cada d&amp;iacute;a. Aumente gradualmente la cantidad de pasos que da diariamente para alcanzar su objetivo.&lt;/span&gt;&lt;/li&gt;\n&lt;/ul&gt;</t>
  </si>
  <si>
    <t>&lt;h1&gt;&lt;span style=\"font-weight: 400;\"&gt;Mode de vie pour l\'ob&amp;eacute;sit&amp;eacute;&lt;/span&gt;&lt;/h1&gt;\n&lt;h2&gt;&lt;span style=\"font-weight: 400;\"&gt;Changements alimentaires&lt;/span&gt;&lt;/h2&gt;\n&lt;p&gt;&lt;span style=\"font-weight: 400;\"&gt;R&amp;eacute;duire les calories et adopter des habitudes alimentaires plus saines sont essentiels pour vaincre l&amp;rsquo;ob&amp;eacute;sit&amp;eacute;. M&amp;ecirc;me si vous pouvez perdre du poids rapidement au d&amp;eacute;but, une perte de poids r&amp;eacute;guli&amp;egrave;re sur le long terme est consid&amp;eacute;r&amp;eacute;e comme le moyen le plus s&amp;ucirc;r de perdre du poids. C&amp;rsquo;est aussi le meilleur moyen de perdre du poids de fa&amp;ccedil;on permanente.&lt;/span&gt;&lt;/p&gt;\n&lt;p&gt;&lt;span style=\"font-weight: 400;\"&gt;Il n&amp;rsquo;existe pas de meilleur r&amp;eacute;gime amaigrissant. Choisissez-en un qui comprend des aliments sains qui, selon vous, fonctionneront pour vous. Les changements alimentaires pour traiter l&amp;rsquo;ob&amp;eacute;sit&amp;eacute; comprennent :&lt;/span&gt;&lt;/p&gt;\n&lt;ul&gt;\n&lt;li style=\"font-weight: 400;\"&gt;&lt;strong&gt;R&amp;eacute;duire les calories.&lt;/strong&gt;&lt;span style=\"font-weight: 400;\"&gt; La cl&amp;eacute; de la perte de poids est de r&amp;eacute;duire le nombre de calories que vous consommez. Une quantit&amp;eacute; typique est de 1 200 &amp;agrave; 1 500 calories pour les femmes et de 1 500 &amp;agrave; 1 800 pour les hommes.&lt;/span&gt;&lt;/li&gt;\n&lt;li style=\"font-weight: 400;\"&gt;&lt;strong&gt;Se sentir rassasi&amp;eacute; avec moins.&lt;/strong&gt;&lt;span style=\"font-weight: 400;\"&gt; Certains aliments, comme les desserts, les bonbons, les graisses et les aliments transform&amp;eacute;s, contiennent beaucoup de calories pour une petite portion. En revanche, les fruits et l&amp;eacute;gumes fournissent des portions plus grandes avec moins de calories. En mangeant de plus grandes portions d&amp;rsquo;aliments contenant moins de calories, vous pouvez r&amp;eacute;duire la sensation de faim et absorber moins de calories. Vous pourriez &amp;eacute;galement vous sentir mieux &amp;agrave; propos de votre repas, ce qui contribue &amp;agrave; votre sentiment de satisfaction globale.&lt;/span&gt;&lt;/li&gt;\n&lt;li style=\"font-weight: 400;\"&gt;&lt;strong&gt;Faire des choix plus sains.&lt;/strong&gt;&lt;span style=\"font-weight: 400;\"&gt; Pour rendre votre alimentation globale plus saine, mangez davantage d&amp;rsquo;aliments &amp;agrave; base de plantes. Ceux-ci incluent les fruits, les l&amp;eacute;gumes et les grains entiers. Mettez &amp;eacute;galement l&amp;rsquo;accent sur les sources de prot&amp;eacute;ines maigres &amp;ndash; comme les haricots, les lentilles et le soja &amp;ndash; et les viandes maigres. Si vous aimez le poisson, essayez d\'en inclure deux fois par semaine. Limitez le sel et le sucre ajout&amp;eacute;. Mangez de petites quantit&amp;eacute;s de graisses et assurez-vous qu&amp;rsquo;elles proviennent de sources saines pour le c&amp;oelig;ur, comme les huiles d&amp;rsquo;olive, de canola et de noix.&lt;/span&gt;&lt;/li&gt;\n&lt;li style=\"font-weight: 400;\"&gt;&lt;strong&gt;Restreindre certains aliments.&lt;/strong&gt;&lt;span style=\"font-weight: 400;\"&gt; Certains r&amp;eacute;gimes limitent la quantit&amp;eacute; d\'un groupe alimentaire particulier, comme les aliments riches en glucides ou riches en mati&amp;egrave;res grasses et les boissons sucr&amp;eacute;es.&lt;/span&gt;&lt;/li&gt;\n&lt;li style=\"font-weight: 400;\"&gt;&lt;strong&gt;Substituts de repas.&lt;/strong&gt;&lt;span style=\"font-weight: 400;\"&gt; Ces plans sugg&amp;egrave;rent de remplacer un ou deux repas chaque jour par leurs produits &amp;ndash; tels que des shakes hypocaloriques ou des barres repas &amp;ndash; et de manger des collations saines.&lt;/span&gt;&lt;/li&gt;\n&lt;/ul&gt;\n&lt;h2&gt;&lt;span style=\"font-weight: 400;\"&gt;Exercice et activit&amp;eacute;&lt;/span&gt;&lt;/h2&gt;\n&lt;p&gt;&lt;span style=\"font-weight: 400;\"&gt;Faire plus d&amp;rsquo;activit&amp;eacute; physique ou d&amp;rsquo;exercice est un &amp;eacute;l&amp;eacute;ment essentiel du traitement de l&amp;rsquo;ob&amp;eacute;sit&amp;eacute; :&lt;/span&gt;&lt;/p&gt;\n&lt;ul&gt;\n&lt;li style=\"font-weight: 400;\"&gt;&lt;strong&gt;Exercice.&lt;/strong&gt;&lt;span style=\"font-weight: 400;\"&gt; Les personnes ob&amp;egrave;ses doivent pratiquer au moins 150 minutes par semaine d&amp;rsquo;activit&amp;eacute; physique d&amp;rsquo;intensit&amp;eacute; mod&amp;eacute;r&amp;eacute;e. Cela peut aider &amp;agrave; pr&amp;eacute;venir une prise de poids suppl&amp;eacute;mentaire ou &amp;agrave; maintenir une perte de poids modeste. Vous devrez probablement augmenter progressivement la quantit&amp;eacute; d&amp;rsquo;exercice que vous faites &amp;agrave; mesure que votre endurance et votre forme physique s&amp;rsquo;am&amp;eacute;liorent.&lt;/span&gt;&lt;/li&gt;\n&lt;li style=\"font-weight: 400;\"&gt;&lt;strong&gt;Continuez &amp;agrave; bouger.&lt;/strong&gt;&lt;span style=\"font-weight: 400;\"&gt; M&amp;ecirc;me si l&amp;rsquo;exercice a&amp;eacute;robique r&amp;eacute;gulier est le moyen le plus efficace de br&amp;ucirc;ler des calories et de perdre du poids, tout mouvement suppl&amp;eacute;mentaire aide &amp;agrave; br&amp;ucirc;ler des calories. Par exemple, garez-vous plus loin des entr&amp;eacute;es des magasins et empruntez les escaliers plut&amp;ocirc;t que l&amp;rsquo;ascenseur. Un podom&amp;egrave;tre peut suivre le nombre de pas que vous faites au cours d\'une journ&amp;eacute;e. De nombreuses personnes tentent d&amp;rsquo;atteindre 10 000 pas chaque jour. Augmentez progressivement le nombre de pas que vous faites quotidiennement pour atteindre votre objectif.&lt;/span&gt;&lt;/li&gt;</t>
  </si>
  <si>
    <t>&lt;h1 dir=\"rtl\" style=\"text-align: justify;color:#00000;background-color:#ffffff;\"&gt;&lt;span style=\"font-size:20pt;\"&gt;نمط الحياة للسمنة&lt;/span&gt;&lt;/h1&gt;\n&lt;h2 dir=\"rtl\" style=\"text-align: justify;color:#00000;background-color:#ffffff;\"&gt;&lt;span style=\"font-size:16pt;\"&gt;التغيرات الغذائية&lt;/span&gt;&lt;/h2&gt;\n&lt;p dir=\"rtl\" style=\"text-align: justify;color:#00000;background-color:#ffffff;\"&gt;&lt;span style=\"font-size:11.5pt;\"&gt;يعد تقليل السعرات الحرارية وممارسة عادات الأكل الصحية أمرًا أساسيًا للتغلب على السمنة. على الرغم من أنك قد تفقد الوزن بسرعة في البداية، إلا أن فقدان الوزن بشكل ثابت على المدى الطويل يعتبر الطريقة الأكثر أمانًا لفقدان الوزن. إنها أيضًا أفضل طريقة للحفاظ على الوزن بشكل دائم.&lt;/span&gt;&lt;/p&gt;\n&lt;p dir=\"rtl\" style=\"text-align: justify;color:#00000;background-color:#ffffff;\"&gt;&lt;span style=\"font-size:11.5pt;\"&gt;لا يوجد نظام غذائي أفضل لإنقاص الوزن. اختر طعامًا يتضمن الأطعمة الصحية التي تشعر أنها تناسبك. تشمل التغييرات الغذائية لعلاج السمنة ما يلي:&lt;/span&gt;&lt;/p&gt;\n&lt;ul&gt;\n    &lt;li dir=\"rtl\" style=\"list-style-type:disc;font-size:11.5pt;\"&gt;\n        &lt;p dir=\"rtl\" style=\"text-align: justify;color:#00000;background-color:#ffffff;\"&gt;&lt;strong&gt;&lt;span style=\"font-size:11.5pt;\"&gt;قطع السعرات الحرارية.&lt;/span&gt;&lt;/strong&gt;&lt;span style=\"font-size:11.5pt;\"&gt;&amp;nbsp;إن مفتاح فقدان الوزن هو تقليل عدد السعرات الحرارية التي تتناولها. والكمية النموذجية هي 1200 إلى 1500 سعرة حرارية للنساء و1500 إلى 1800 للرجال.&lt;/span&gt;&lt;/p&gt;\n    &lt;/li&gt;\n    &lt;li dir=\"rtl\" style=\"list-style-type:disc;font-size:11.5pt;\"&gt;\n        &lt;p dir=\"rtl\" style=\"text-align: justify;color:#00000;background-color:#ffffff;\"&gt;&lt;strong&gt;&lt;span style=\"font-size:11.5pt;\"&gt;الشعور بالشبع على أقل.&lt;/span&gt;&lt;/strong&gt;&lt;span style=\"font-size:11.5pt;\"&gt;&amp;nbsp;تحتوي بعض الأطعمة &amp;mdash; مثل الحلويات والسكاكر والدهون والأطعمة المصنعة &amp;mdash; على الكثير من السعرات الحرارية في حصة صغيرة. في المقابل، توفر الفواكه والخضروات حجمًا أكبر مع سعرات حرارية أقل. من خلال تناول كميات أكبر من الأطعمة التي تحتوي على سعرات حرارية أقل، يمكنك تقليل آلام الجوع وتناول سعرات حرارية أقل. قد تشعر أيضًا بتحسن تجاه وجبتك، مما يساهم في مدى شعورك بالرضا بشكل عام.&lt;/span&gt;&lt;/p&gt;\n    &lt;/li&gt;\n    &lt;li dir=\"rtl\" style=\"list-style-type:disc;font-size:11.5pt;\"&gt;\n        &lt;p dir=\"rtl\" style=\"text-align: justify;color:#00000;background-color:#ffffff;\"&gt;&lt;strong&gt;&lt;span style=\"font-size:11.5pt;\"&gt;اتخاذ خيارات صحية.&lt;/span&gt;&lt;/strong&gt;&lt;span style=\"font-size:11.5pt;\"&gt;&amp;nbsp;لجعل نظامك الغذائي العام أكثر صحة، تناول المزيد من الأطعمة النباتية. وتشمل هذه الفواكه والخضروات والحبوب الكاملة. ركز أيضًا على مصادر البروتين الخالية من الدهون &amp;mdash; مثل الفول والعدس وفول الصويا &amp;mdash; واللحوم الخالية من الدهون. إذا كنت تحب السمك، حاول أن تشمل السمك مرتين في الأسبوع. الحد من الملح والسكر المضاف. تناول كميات صغيرة من الدهون، وتأكد من أنها تأتي من مصادر صحية للقلب، مثل زيت الزيتون وزيت الكانولا وزيت الجوز.&lt;/span&gt;&lt;/p&gt;\n    &lt;/li&gt;\n    &lt;li dir=\"rtl\" style=\"list-style-type:disc;font-size:11.5pt;\"&gt;\n        &lt;p dir=\"rtl\" style=\"text-align: justify;color:#00000;background-color:#ffffff;\"&gt;&lt;strong&gt;&lt;span style=\"font-size:11.5pt;\"&gt;تقييد بعض الأطعمة.&lt;/span&gt;&lt;/strong&gt;&lt;span style=\"font-size:11.5pt;\"&gt;&amp;nbsp;بعض الأنظمة الغذائية تحد من كمية مجموعة غذائية معينة، مثل الأطعمة عالية الكربوهيدرات أو كاملة الدسم والمشروبات المحلاة بالسكر&lt;/span&gt;&lt;/p&gt;\n    &lt;/li&gt;\n    &lt;li dir=\"rtl\" style=\"list-style-type:disc;font-size:11.5pt;\"&gt;\n        &lt;p dir=\"rtl\" style=\"text-align: justify;color:#00000;background-color:#ffffff;\"&gt;&lt;strong&gt;&lt;span style=\"font-size:11.5pt;\"&gt;بدائل الوجبات.&lt;/span&gt;&lt;/strong&gt;&lt;span style=\"font-size:11.5pt;\"&gt;&amp;nbsp;تقترح هذه الخطط استبدال وجبة أو وجبتين يوميًا بمنتجاتها &amp;mdash; مثل المخفوقات منخفضة السعرات الحرارية أو ألواح الوجبات &amp;mdash; وتناول وجبات خفيفة صحية.&lt;/span&gt;&lt;/p&gt;\n    &lt;/li&gt;\n&lt;/ul&gt;\n&lt;h2 dir=\"rtl\" style=\"text-align: justify;color:#00000;background-color:#ffffff;\"&gt;&lt;span style=\"font-size:16pt;\"&gt;ممارسة الرياضة والنشاط&lt;/span&gt;&lt;/h2&gt;\n&lt;p dir=\"rtl\" style=\"text-align: justify;color:#00000;background-color:#ffffff;\"&gt;&lt;span style=\"font-size:11.5pt;\"&gt;يعد ممارسة المزيد من النشاط البدني أو ممارسة الرياضة جزءًا أساسيًا من علاج السمنة:&lt;/span&gt;&lt;/p&gt;\n&lt;ul&gt;\n    &lt;li dir=\"rtl\" style=\"list-style-type:disc;font-size:11.5pt;\"&gt;\n        &lt;p dir=\"rtl\" style=\"text-align: justify;color:#00000;background-color:#ffffff;\"&gt;&lt;strong&gt;&lt;span style=\"font-size:11.5pt;\"&gt;يمارس.&lt;/span&gt;&lt;/strong&gt;&lt;span style=\"font-size:11.5pt;\"&gt;&amp;nbsp;يحتاج الأشخاص المصابون بالسمنة إلى ممارسة نشاط بدني متوسط الشدة لمدة 150 دقيقة على الأقل أسبوعيًا. يمكن أن يساعد ذلك في منع زيادة الوزن أو الحفاظ على فقدان قدر متواضع من الوزن. ربما ستحتاج إلى زيادة كمية التمارين التي تمارسها تدريجيًا مع تحسن قدرتك على التحمل واللياقة البدنية.&lt;/span&gt;&lt;/p&gt;\n    &lt;/li&gt;\n    &lt;li dir=\"rtl\" style=\"list-style-type:disc;font-size:11.5pt;\"&gt;\n        &lt;p dir=\"rtl\" style=\"text-align: justify;color:#00000;background-color:#ffffff;\"&gt;&lt;strong&gt;&lt;span style=\"font-size:11.5pt;\"&gt;استمر في التحرك.&lt;/span&gt;&lt;/strong&gt;&lt;span style=\"font-size:11.5pt;\"&gt;&amp;nbsp;على الرغم من أن التمارين الرياضية المنتظمة هي الطريقة الأكثر فعالية لحرق السعرات الحرارية والتخلص من الوزن الزائد، إلا أن أي حركة إضافية تساعد على حرق السعرات الحرارية. على سبيل المثال، أوقف سيارتك بعيدًا عن مداخل المتاجر واصعد السلالم بدلاً من المصعد. يمكن لعداد الخطى أن يتتبع عدد الخطوات التي تقطعها على مدار اليوم. يحاول العديد من الأشخاص الوصول إلى 10000 خطوة يوميًا. قم بزيادة عدد الخطوات التي تقوم بها يوميًا تدريجيًا للوصول إلى هدفك.&lt;/span&gt;&lt;/p&gt;\n    &lt;/li&gt;\n&lt;/ul&gt;</t>
  </si>
  <si>
    <t>&lt;h1&gt;&lt;span style=\"font-weight: 400;\"&gt;Образ жизни при ожирении&lt;/span&gt;&lt;/h1&gt;\n&lt;h2&gt;&lt;span style=\"font-weight: 400;\"&gt;Диетические изменения&lt;/span&gt;&lt;/h2&gt;\n&lt;p&gt;&lt;span style=\"font-weight: 400;\"&gt;Сокращение калорий и более здоровые привычки питания являются ключом к преодолению ожирения. Хотя поначалу вы можете быстро похудеть, устойчивая потеря веса в долгосрочной перспективе считается самым безопасным способом похудеть. Это также лучший способ навсегда снизить вес.&lt;/span&gt;&lt;/p&gt;\n&lt;p&gt;&lt;span style=\"font-weight: 400;\"&gt;Лучшей диеты для похудения не существует. Выберите тот, который включает в себя здоровую пищу, которая, по вашему мнению, вам подойдет. Диетические изменения для лечения ожирения включают:&lt;/span&gt;&lt;/p&gt;\n&lt;ul&gt;\n&lt;li style=\"font-weight: 400;\"&gt;&lt;strong&gt;Сокращение калорий.&lt;/strong&gt;&lt;span style=\"font-weight: 400;\"&gt; Ключом к снижению веса является уменьшение количества потребляемых калорий. Обычное количество составляет от 1200 до 1500 калорий для женщин и от 1500 до 1800 для мужчин.&lt;/span&gt;&lt;/li&gt;\n&lt;li style=\"font-weight: 400;\"&gt;&lt;strong&gt;Ощущение сытости при меньшем количестве.&lt;/strong&gt;&lt;span style=\"font-weight: 400;\"&gt; Некоторые продукты, такие как десерты, конфеты, жиры и обработанные пищевые продукты, содержат много калорий на небольшую порцию. Напротив, фрукты и овощи обеспечивают больший размер порции с меньшим количеством калорий. Употребляя большие порции продуктов с меньшим количеством калорий, вы можете уменьшить приступы голода и потреблять меньше калорий. Вы также можете чувствовать себя лучше во время еды, что способствует общему удовлетворению.&lt;/span&gt;&lt;/li&gt;\n&lt;li style=\"font-weight: 400;\"&gt;&lt;strong&gt;Делаем более здоровый выбор.&lt;/strong&gt;&lt;span style=\"font-weight: 400;\"&gt; Чтобы сделать свой рацион более здоровым, ешьте больше растительной пищи. К ним относятся фрукты, овощи и цельнозерновые продукты. Также уделите особое внимание нежирным источникам белка, таким как фасоль, чечевица и соя, а также нежирному мясу. Если вы любите рыбу, старайтесь включать рыбу два раза в неделю. Ограничьте соль и добавленный сахар. Ешьте небольшое количество жиров и убедитесь, что они получены из полезных для сердца источников, таких как оливковое, рапсовое и ореховое масла.&lt;/span&gt;&lt;/li&gt;\n&lt;li style=\"font-weight: 400;\"&gt;&lt;strong&gt;Ограничение определенных продуктов.&lt;/strong&gt;&lt;span style=\"font-weight: 400;\"&gt; Определенные диеты ограничивают количество определенной группы продуктов, например продуктов с высоким содержанием углеводов или жиров и подслащенных напитков.&lt;/span&gt;&lt;/li&gt;\n&lt;li style=\"font-weight: 400;\"&gt;&lt;strong&gt;Заменители еды.&lt;/strong&gt;&lt;span style=\"font-weight: 400;\"&gt; Эти планы предполагают замену одного или двух приемов пищи каждый день их продуктами, такими как низкокалорийные коктейли или батончики, и употребление здоровых закусок.&lt;/span&gt;&lt;/li&gt;\n&lt;/ul&gt;\n&lt;h2&gt;&lt;span style=\"font-weight: 400;\"&gt;Упражнения и активность&lt;/span&gt;&lt;/h2&gt;\n&lt;p&gt;&lt;span style=\"font-weight: 400;\"&gt;Увеличение физической активности или физических упражнений является важной частью лечения ожирения:&lt;/span&gt;&lt;/p&gt;\n&lt;ul&gt;\n&lt;li style=\"font-weight: 400;\"&gt;&lt;strong&gt;Упражнение.&lt;/strong&gt;&lt;span style=\"font-weight: 400;\"&gt; Людям с ожирением необходимо уделять физической активности умеренной интенсивности не менее 150 минут в неделю. Это может помочь предотвратить дальнейшее увеличение веса или сохранить умеренную потерю веса. Вероятно, вам придется постепенно увеличивать количество тренировок по мере улучшения вашей выносливости и физической формы.&lt;/span&gt;&lt;/li&gt;\n&lt;li style=\"font-weight: 400;\"&gt;&lt;strong&gt;Продолжайте двигаться.&lt;/strong&gt;&lt;span style=\"font-weight: 400;\"&gt; Хотя регулярные аэробные упражнения являются наиболее эффективным способом сжигания калорий и избавления от лишнего веса, любое дополнительное движение помогает сжигать калории. Например, паркуйтесь дальше от входов в магазины и пользуйтесь лестницей, а не лифтом. Шагомер может отслеживать, сколько шагов вы делаете в течение дня. Многие люди пытаются пройти 10 000 шагов каждый день. Постепенно увеличивайте количество шагов, которые вы делаете ежедневно для достижения своей цели.&lt;/span&gt;&lt;/li&gt;\n&lt;/ul&gt;</t>
  </si>
  <si>
    <t>&lt;h1&gt;&lt;span style=\"font-weight: 400;\"&gt;Estilo de vida para obesidade&lt;/span&gt;&lt;/h1&gt;\n&lt;h2&gt;&lt;span style=\"font-weight: 400;\"&gt;Mudan&amp;ccedil;as na dieta&lt;/span&gt;&lt;/h2&gt;\n&lt;p&gt;&lt;span style=\"font-weight: 400;\"&gt;Reduzir calorias e praticar h&amp;aacute;bitos alimentares mais saud&amp;aacute;veis s&amp;atilde;o fundamentais para superar a obesidade. Embora voc&amp;ecirc; possa perder peso rapidamente no in&amp;iacute;cio, a perda constante de peso a longo prazo &amp;eacute; considerada a maneira mais segura de perder peso. &amp;Eacute; tamb&amp;eacute;m a melhor maneira de manter o peso permanentemente.&lt;/span&gt;&lt;/p&gt;\n&lt;p&gt;&lt;span style=\"font-weight: 400;\"&gt;N&amp;atilde;o existe melhor dieta para perder peso. Escolha um que inclua alimentos saud&amp;aacute;veis que voc&amp;ecirc; acha que funcionar&amp;atilde;o para voc&amp;ecirc;. As mudan&amp;ccedil;as na dieta para tratar a obesidade incluem:&lt;/span&gt;&lt;/p&gt;\n&lt;ul&gt;\n&lt;li style=\"font-weight: 400;\"&gt;&lt;strong&gt;Cortando calorias.&lt;/strong&gt;&lt;span style=\"font-weight: 400;\"&gt; A chave para a perda de peso &amp;eacute; reduzir quantas calorias voc&amp;ecirc; ingere. Uma quantidade t&amp;iacute;pica &amp;eacute; de 1.200 a 1.500 calorias para mulheres e de 1.500 a 1.800 para homens.&lt;/span&gt;&lt;/li&gt;\n&lt;li style=\"font-weight: 400;\"&gt;&lt;strong&gt;Sentindo-se satisfeito com menos.&lt;/strong&gt;&lt;span style=\"font-weight: 400;\"&gt; Alguns alimentos &amp;ndash; como sobremesas, doces, gorduras e alimentos processados &amp;ndash; cont&amp;ecirc;m muitas calorias em uma pequena por&amp;ccedil;&amp;atilde;o. Em contraste, frutas e vegetais fornecem por&amp;ccedil;&amp;otilde;es maiores com menos calorias. Ao comer por&amp;ccedil;&amp;otilde;es maiores de alimentos com menos calorias, voc&amp;ecirc; pode reduzir a fome e ingerir menos calorias. Voc&amp;ecirc; tamb&amp;eacute;m pode se sentir melhor com sua refei&amp;ccedil;&amp;atilde;o, o que contribui para sua satisfa&amp;ccedil;&amp;atilde;o geral.&lt;/span&gt;&lt;/li&gt;\n&lt;li style=\"font-weight: 400;\"&gt;&lt;strong&gt;Fazendo escolhas mais saud&amp;aacute;veis. &lt;/strong&gt;&lt;span style=\"font-weight: 400;\"&gt;Para tornar sua dieta geral mais saud&amp;aacute;vel, coma mais alimentos vegetais. Isso inclui frutas, vegetais e gr&amp;atilde;os integrais. Enfatize tamb&amp;eacute;m fontes magras de prote&amp;iacute;na &amp;ndash; como feij&amp;atilde;o, lentilha e soja &amp;ndash; e carnes magras. Se voc&amp;ecirc; gosta de peixe, tente incluir peixe duas vezes por semana. Limite o sal e o a&amp;ccedil;&amp;uacute;car adicionado. Coma pequenas quantidades de gorduras e certifique-se de que prov&amp;ecirc;m de fontes saud&amp;aacute;veis para o cora&amp;ccedil;&amp;atilde;o, como azeite, canola e &amp;oacute;leos de nozes.&lt;/span&gt;&lt;/li&gt;\n&lt;li style=\"font-weight: 400;\"&gt;&lt;strong&gt;Restringir certos alimentos.&lt;/strong&gt;&lt;span style=\"font-weight: 400;\"&gt; Certas dietas limitam a quantidade de um determinado grupo de alimentos, como alimentos ricos em carboidratos ou gordurosos e bebidas ado&amp;ccedil;adas com a&amp;ccedil;&amp;uacute;car.&lt;/span&gt;&lt;/li&gt;\n&lt;li style=\"font-weight: 400;\"&gt;&lt;strong&gt;Substitutos de refei&amp;ccedil;&amp;otilde;es.&lt;/strong&gt;&lt;span style=\"font-weight: 400;\"&gt; Esses planos sugerem substituir uma ou duas refei&amp;ccedil;&amp;otilde;es por dia por seus produtos &amp;ndash; como shakes de baixas calorias ou barras de refei&amp;ccedil;&amp;atilde;o &amp;ndash; e comer lanches saud&amp;aacute;veis.&lt;/span&gt;&lt;/li&gt;\n&lt;/ul&gt;\n&lt;h2&gt;&lt;span style=\"font-weight: 400;\"&gt;Exerc&amp;iacute;cio e atividade&lt;/span&gt;&lt;/h2&gt;\n&lt;p&gt;&lt;span style=\"font-weight: 400;\"&gt;Praticar mais atividade f&amp;iacute;sica ou exerc&amp;iacute;cio &amp;eacute; uma parte essencial do tratamento da obesidade:&lt;/span&gt;&lt;/p&gt;\n&lt;ul&gt;\n&lt;li style=\"font-weight: 400;\"&gt;&lt;strong&gt;Exerc&amp;iacute;cio.&lt;/strong&gt;&lt;span style=\"font-weight: 400;\"&gt; Pessoas com obesidade precisam praticar pelo menos 150 minutos por semana de atividade f&amp;iacute;sica de intensidade moderada. Isso pode ajudar a prevenir maior ganho de peso ou manter a perda de uma quantidade modesta de peso. Voc&amp;ecirc; provavelmente precisar&amp;aacute; aumentar gradualmente a quantidade de exerc&amp;iacute;cios &amp;agrave; medida que sua resist&amp;ecirc;ncia e condicionamento f&amp;iacute;sico melhoram.&lt;/span&gt;&lt;/li&gt;\n&lt;li style=\"font-weight: 400;\"&gt;&lt;strong&gt;Continue andando.&lt;/strong&gt;&lt;span style=\"font-weight: 400;\"&gt; Embora o exerc&amp;iacute;cio aer&amp;oacute;bico regular seja a maneira mais eficiente de queimar calorias e eliminar o excesso de peso, qualquer movimento extra ajuda a queimar calorias. Por exemplo, estacione mais longe das entradas das lojas e use as escadas em vez do elevador. Um ped&amp;ocirc;metro pode monitorar quantos passos voc&amp;ecirc; d&amp;aacute; ao longo de um dia. Muitas pessoas tentam alcan&amp;ccedil;ar 10.000 passos todos os dias. Aumente gradualmente o n&amp;uacute;mero de passos que voc&amp;ecirc; d&amp;aacute; diariamente para atingir seu objetivo.&lt;/span&gt;&lt;/li&gt;\n&lt;/ul&gt;</t>
  </si>
  <si>
    <t>&lt;h1&gt;&lt;span style=\"font-weight: 400;\"&gt;স্থূলতার জন্য জীবনধারা&lt;/span&gt;&lt;/h1&gt;\n&lt;h2&gt;&lt;span style=\"font-weight: 400;\"&gt;খাদ্যতালিকাগত পরিবর্তন&lt;/span&gt;&lt;/h2&gt;\n&lt;p&gt;&lt;span style=\"font-weight: 400;\"&gt;ক্যালোরি হ্রাস করা এবং স্বাস্থ্যকর খাদ্যাভ্যাস অনুশীলন করা স্থূলতা কাটিয়ে ওঠার চাবিকাঠি। যদিও আপনি প্রথমে দ্রুত ওজন কমাতে পারেন, দীর্ঘমেয়াদে অবিচলিত ওজন হ্রাস ওজন কমানোর সবচেয়ে নিরাপদ উপায় হিসাবে বিবেচিত হয়। এটি স্থায়ীভাবে ওজন বন্ধ রাখার সর্বোত্তম উপায়।&lt;/span&gt;&lt;/p&gt;\n&lt;p&gt;&lt;span style=\"font-weight: 400;\"&gt;কোন সেরা ওজন কমানোর খাদ্য নেই. এমন একটি বেছে নিন যাতে স্বাস্থ্যকর খাবার থাকে যা আপনার জন্য কাজ করবে বলে মনে করেন। স্থূলতার চিকিত্সার জন্য খাদ্যতালিকাগত পরিবর্তনগুলি অন্তর্ভুক্ত করে:&lt;/span&gt;&lt;/p&gt;\n&lt;ul&gt;\n&lt;li style=\"font-weight: 400;\"&gt;&lt;span style=\"font-weight: 400;\"&gt;ক্যালোরি কাটা। ওজন কমানোর মূল চাবিকাঠি হল আপনি কত ক্যালোরি গ্রহণ করেন তা হ্রাস করা৷ একটি সাধারণ পরিমাণ মহিলাদের জন্য 1,200 থেকে 1,500 ক্যালোরি এবং পুরুষদের জন্য 1,500 থেকে 1,800 ক্যালোরি৷&lt;/span&gt;&lt;/li&gt;\n&lt;li style=\"font-weight: 400;\"&gt;&lt;span style=\"font-weight: 400;\"&gt;কম উপর পূর্ণ বোধ. কিছু খাবার &amp;mdash; যেমন ডেজার্ট, ক্যান্ডি, চর্বি এবং প্রক্রিয়াজাত খাবার &amp;mdash; অল্প অংশে প্রচুর ক্যালোরি থাকে। বিপরীতে, ফল এবং শাকসবজি কম ক্যালোরি সহ একটি বড় অংশের আকার প্রদান করে। কম ক্যালোরিযুক্ত খাবারের বড় অংশ খাওয়ার মাধ্যমে, আপনি ক্ষুধা কমাতে পারেন এবং কম ক্যালোরি গ্রহণ করতে পারেন। আপনি আপনার খাবার সম্পর্কে আরও ভাল বোধ করতে পারেন, যা সামগ্রিকভাবে আপনি কতটা সন্তুষ্ট বোধ করেন তাতে অবদান রাখে।&lt;/span&gt;&lt;/li&gt;\n&lt;li style=\"font-weight: 400;\"&gt;&lt;span style=\"font-weight: 400;\"&gt;স্বাস্থ্যকর পছন্দ করা। আপনার সামগ্রিক খাদ্য স্বাস্থ্যকর করতে, আরো উদ্ভিদ-ভিত্তিক খাবার খান। এর মধ্যে রয়েছে ফল, সবজি এবং গোটা শস্য। এছাড়াও প্রোটিনের চর্বিহীন উত্সগুলিতে জোর দিন - যেমন মটরশুটি, মসুর ডাল এবং সয়া - এবং চর্বিহীন মাংস। আপনি যদি মাছ পছন্দ করেন তবে সপ্তাহে দুবার মাছ অন্তর্ভুক্ত করার চেষ্টা করুন। লবণ এবং যোগ করা চিনি সীমিত। অল্প পরিমাণে চর্বি খান এবং নিশ্চিত করুন যে তারা হার্ট-স্বাস্থ্যকর উত্স থেকে এসেছে, যেমন জলপাই, ক্যানোলা এবং বাদামের তেল।&lt;/span&gt;&lt;/li&gt;\n&lt;li style=\"font-weight: 400;\"&gt;&lt;span style=\"font-weight: 400;\"&gt;নির্দিষ্ট খাবার সীমাবদ্ধ করা। কিছু ডায়েট একটি নির্দিষ্ট খাদ্য গোষ্ঠীর পরিমাণ সীমিত করে, যেমন উচ্চ-কার্বোহাইড্রেট বা পূর্ণ চর্বিযুক্ত খাবার এবং চিনি-মিষ্টি পানীয়।&lt;/span&gt;&lt;/li&gt;\n&lt;li style=\"font-weight: 400;\"&gt;&lt;span style=\"font-weight: 400;\"&gt;খাবার প্রতিস্থাপন। এই পরিকল্পনাগুলি প্রতিদিন এক বা দুটি খাবারকে তাদের পণ্যগুলির সাথে প্রতিস্থাপন করার পরামর্শ দেয় &amp;mdash; যেমন কম-ক্যালোরি শেক বা খাবারের বার &amp;mdash; এবং স্বাস্থ্যকর স্ন্যাকস খাওয়া।&lt;/span&gt;&lt;/li&gt;\n&lt;/ul&gt;\n&lt;h2&gt;&lt;span style=\"font-weight: 400;\"&gt;ব্যায়াম এবং কার্যকলাপ&lt;/span&gt;&lt;/h2&gt;\n&lt;p&gt;&lt;span style=\"font-weight: 400;\"&gt;আরও শারীরিক কার্যকলাপ বা ব্যায়াম করা স্থূলতার চিকিত্সার একটি অপরিহার্য অংশ:&lt;/span&gt;&lt;/p&gt;\n&lt;ul&gt;\n&lt;li style=\"font-weight: 400;\"&gt;&lt;span style=\"font-weight: 400;\"&gt;ব্যায়াম। স্থূলতায় আক্রান্ত ব্যক্তিদের সপ্তাহে কমপক্ষে 150 মিনিট মাঝারি-তীব্র শারীরিক ক্রিয়াকলাপ করা দরকার। এটি আরও ওজন বৃদ্ধি রোধ করতে বা সামান্য পরিমাণ ওজন হ্রাস বজায় রাখতে সহায়তা করতে পারে। আপনার সহনশীলতা এবং ফিটনেস উন্নত হওয়ার সাথে সাথে আপনাকে সম্ভবত ধীরে ধীরে ব্যায়ামের পরিমাণ বাড়াতে হবে।&lt;/span&gt;&lt;/li&gt;\n&lt;li style=\"font-weight: 400;\"&gt;&lt;span style=\"font-weight: 400;\"&gt;চলতে থাক. যদিও নিয়মিত অ্যারোবিক ব্যায়াম ক্যালোরি পোড়ানোর এবং অতিরিক্ত ওজন কমানোর সবচেয়ে কার্যকর উপায়, যে কোনো অতিরিক্ত নড়াচড়া ক্যালোরি পোড়াতে সাহায্য করে। উদাহরণস্বরূপ, দোকানের প্রবেশপথ থেকে দূরে পার্ক করুন এবং লিফটের পরিবর্তে সিঁড়ি নিন। একটি পেডোমিটার ট্র্যাক করতে পারে আপনি দিনে কতগুলি পদক্ষেপ নিয়েছেন। অনেক মানুষ প্রতিদিন 10,000 ধাপে পৌঁছানোর চেষ্টা করে। আপনার লক্ষ্যে পৌঁছানোর জন্য আপনি প্রতিদিন যে পদক্ষেপগুলি গ্রহণ করেন তার সংখ্যা ধীরে ধীরে বৃদ্ধি করুন।&lt;/span&gt;&lt;/li&gt;\n&lt;/ul&gt;</t>
  </si>
  <si>
    <t>&lt;h1 dir=\"rtl\" style=\"text-align: justify;color:#00000;background-color:#ffffff;\"&gt;&lt;span style=\"font-size:20pt;\"&gt;موٹاپے کے لیے طرز زندگی&lt;/span&gt;&lt;/h1&gt;\n&lt;h2 dir=\"rtl\" style=\"text-align: justify;color:#00000;background-color:#ffffff;\"&gt;&lt;span style=\"font-size:16pt;\"&gt;غذائی تبدیلیاں&lt;/span&gt;&lt;/h2&gt;\n&lt;p dir=\"rtl\" style=\"text-align: justify;color:#00000;background-color:#ffffff;\"&gt;&lt;span style=\"font-size:11.5pt;\"&gt;کیلوریز کو کم کرنا اور صحت مند کھانے کی عادات پر عمل کرنا موٹاپے پر قابو پانے کی کلید ہے۔ اگرچہ آپ ابتدائی طور پر تیزی سے وزن کم کر سکتے ہیں، لیکن طویل مدتی وزن میں مسلسل کمی کو وزن کم کرنے کا سب سے محفوظ طریقہ سمجھا جاتا ہے۔ یہ وزن کو مستقل طور پر کم رکھنے کا بہترین طریقہ بھی ہے۔&lt;/span&gt;&lt;/p&gt;\n&lt;p dir=\"rtl\" style=\"text-align: justify;color:#00000;background-color:#ffffff;\"&gt;&lt;span style=\"font-size:11.5pt;\"&gt;وزن کم کرنے کی کوئی بہترین غذا نہیں ہے۔ ایک ایسا انتخاب کریں جس میں صحت مند غذائیں شامل ہوں جو آپ کے خیال میں آپ کے لیے کارآمد ثابت ہوں گی۔ موٹاپے کے علاج کے لیے غذائی تبدیلیوں میں شامل ہیں:&lt;/span&gt;&lt;/p&gt;\n&lt;ul&gt;\n    &lt;li dir=\"rtl\" style=\"list-style-type:disc;font-size:11.5pt;\"&gt;\n        &lt;p dir=\"rtl\" style=\"text-align: justify;color:#00000;background-color:#ffffff;\"&gt;&lt;span style=\"font-size:11.5pt;\"&gt;کیلوری کاٹنا۔ وزن کم کرنے کی کلید یہ ہے کہ آپ کتنی کیلوریز لیتے ہیں۔ ایک عام مقدار خواتین کے لیے 1,200 سے 1,500 کیلوریز اور مردوں کے لیے 1,500 سے 1,800 ہے۔&lt;/span&gt;&lt;/p&gt;\n    &lt;/li&gt;\n    &lt;li dir=\"rtl\" style=\"list-style-type:disc;font-size:11.5pt;\"&gt;\n        &lt;p dir=\"rtl\" style=\"text-align: justify;color:#00000;background-color:#ffffff;\"&gt;&lt;span style=\"font-size:11.5pt;\"&gt;کم پر بھرا ہوا محسوس کرنا۔ کچھ کھانے - جیسے میٹھے، کینڈی، چکنائی اور پروسیسڈ فوڈز - ایک چھوٹے حصے کے لیے بہت زیادہ کیلوریز پر مشتمل ہوتے ہیں۔ اس کے برعکس، پھل اور سبزیاں کم کیلوریز کے ساتھ بڑا حصہ فراہم کرتی ہیں۔ کم کیلوریز والی غذاؤں کے بڑے حصے کھانے سے، آپ بھوک کی تکلیف کو کم کر سکتے ہیں اور کم کیلوریز لے سکتے ہیں۔ آپ اپنے کھانے کے بارے میں بھی بہتر محسوس کر سکتے ہیں، جو اس بات میں مدد کرتا ہے کہ آپ مجموعی طور پر کتنے مطمئن ہیں۔&lt;/span&gt;&lt;/p&gt;\n    &lt;/li&gt;\n    &lt;li dir=\"rtl\" style=\"list-style-type:disc;font-size:11.5pt;\"&gt;\n        &lt;p dir=\"rtl\" style=\"text-align: justify;color:#00000;background-color:#ffffff;\"&gt;&lt;span style=\"font-size:11.5pt;\"&gt;صحت مند انتخاب کرنا۔ اپنی مجموعی خوراک کو صحت مند بنانے کے لیے، زیادہ پودوں پر مبنی غذائیں کھائیں۔ ان میں پھل، سبزیاں اور سارا اناج شامل ہیں۔ پروٹین کے دبلے پتلے ذرائع جیسے پھلیاں، دال اور سویا اور دبلے پتلے گوشت پر بھی زور دیں۔ اگر آپ مچھلی پسند کرتے ہیں، تو ہفتے میں دو بار مچھلی شامل کرنے کی کوشش کریں. نمک اور شامل چینی کو محدود کریں۔ چربی کی تھوڑی مقدار کھائیں، اور یقینی بنائیں کہ وہ دل کے لیے صحت مند ذرائع سے آتی ہیں، جیسے زیتون، کینولا اور نٹ تیل۔&lt;/span&gt;&lt;/p&gt;\n    &lt;/li&gt;\n    &lt;li dir=\"rtl\" style=\"list-style-type:disc;font-size:11.5pt;\"&gt;\n        &lt;p dir=\"rtl\" style=\"text-align: justify;color:#00000;background-color:#ffffff;\"&gt;&lt;span style=\"font-size:11.5pt;\"&gt;کچھ کھانے کی اشیاء کو محدود کرنا۔ بعض غذائیں کسی خاص فوڈ گروپ کی مقدار کو محدود کرتی ہیں، جیسے کہ زیادہ کاربوہائیڈریٹ یا مکمل چکنائی والی غذائیں اور شوگر میٹھے مشروبات۔&lt;/span&gt;&lt;/p&gt;\n    &lt;/li&gt;\n    &lt;li dir=\"rtl\" style=\"list-style-type:disc;font-size:11.5pt;\"&gt;\n        &lt;p dir=\"rtl\" style=\"text-align: justify;color:#00000;background-color:#ffffff;\"&gt;&lt;span style=\"font-size:11.5pt;\"&gt;کھانے کے متبادل۔ یہ منصوبے روزانہ ایک یا دو کھانے کو ان کی مصنوعات سے بدلنے کا مشورہ دیتے ہیں - جیسے کم کیلوری والے شیک یا کھانے کی سلاخیں - اور صحت مند نمکین کھاتے ہیں۔&lt;/span&gt;&lt;/p&gt;\n    &lt;/li&gt;\n&lt;/ul&gt;\n&lt;h2 dir=\"rtl\" style=\"text-align: justify;color:#00000;background-color:#ffffff;\"&gt;&lt;span style=\"font-size:16pt;\"&gt;ورزش اور سرگرمی&lt;/span&gt;&lt;/h2&gt;\n&lt;p dir=\"rtl\" style=\"text-align: justify;color:#00000;background-color:#ffffff;\"&gt;&lt;span style=\"font-size:11.5pt;\"&gt;زیادہ جسمانی سرگرمی یا ورزش کرنا موٹاپے کے علاج کا ایک لازمی حصہ ہے:&lt;/span&gt;&lt;/p&gt;\n&lt;ul&gt;\n    &lt;li dir=\"rtl\" style=\"list-style-type:disc;font-size:11.5pt;\"&gt;\n        &lt;p dir=\"rtl\" style=\"text-align: justify;color:#00000;background-color:#ffffff;\"&gt;&lt;span style=\"font-size:11.5pt;\"&gt;ورزش۔ موٹاپے کے شکار افراد کو ہفتے میں کم از کم 150 منٹ کی اعتدال پسند جسمانی سرگرمی کرنے کی ضرورت ہوتی ہے۔ اس سے وزن میں مزید اضافے کو روکنے یا وزن کی معمولی مقدار میں کمی کو برقرار رکھنے میں مدد مل سکتی ہے۔ آپ کی برداشت اور تندرستی میں بہتری کے ساتھ ہی آپ کو اپنی ورزش کی مقدار کو آہستہ آہستہ بڑھانے کی ضرورت ہوگی۔&lt;/span&gt;&lt;/p&gt;\n    &lt;/li&gt;\n    &lt;li dir=\"rtl\" style=\"list-style-type:disc;font-size:11.5pt;\"&gt;\n        &lt;p dir=\"rtl\" style=\"text-align: justify;color:#00000;background-color:#ffffff;\"&gt;&lt;span style=\"font-size:11.5pt;\"&gt;چلتے رہو. اگرچہ باقاعدگی سے ایروبک ورزش کیلوری جلانے اور اضافی وزن کم کرنے کا سب سے موثر طریقہ ہے، کوئی بھی اضافی حرکت کیلوریز جلانے میں مدد دیتی ہے۔ مثال کے طور پر، دکان کے داخلی راستوں سے دور پارک کریں اور لفٹ کی بجائے سیڑھیاں لیں۔ ایک پیڈومیٹر ٹریک کر سکتا ہے کہ آپ ایک دن میں کتنے قدم اٹھاتے ہیں۔ بہت سے لوگ روزانہ 10,000 قدم تک پہنچنے کی کوشش کرتے ہیں۔ دھیرے دھیرے اپنے مقصد تک پہنچنے کے لیے روزانہ اٹھائے جانے والے اقدامات کی تعداد میں اضافہ کریں۔&lt;/span&gt;&lt;/p&gt;\n    &lt;/li&gt;\n&lt;/ul&gt;</t>
  </si>
  <si>
    <t>&lt;h1&gt;&lt;span style=\"font-weight: 400;\"&gt;Lebensstil gegen Fettleibigkeit&lt;/span&gt;&lt;/h1&gt;\n&lt;h2&gt;&lt;span style=\"font-weight: 400;\"&gt;Ern&amp;auml;hrungsumstellung&lt;/span&gt;&lt;/h2&gt;\n&lt;p&gt;&lt;span style=\"font-weight: 400;\"&gt;Kalorienreduzierung und ges&amp;uuml;ndere Essgewohnheiten sind der Schl&amp;uuml;ssel zur &amp;Uuml;berwindung von Fettleibigkeit. Auch wenn Sie anfangs m&amp;ouml;glicherweise schnell abnehmen, gilt ein stetiger Gewichtsverlust &amp;uuml;ber einen l&amp;auml;ngeren Zeitraum als der sicherste Weg, Gewicht zu verlieren. Es ist auch die beste M&amp;ouml;glichkeit, das Gewicht dauerhaft zu senken.&lt;/span&gt;&lt;/p&gt;\n&lt;p&gt;&lt;span style=\"font-weight: 400;\"&gt;Es gibt keine beste Di&amp;auml;t zum Abnehmen. W&amp;auml;hlen Sie eine, die gesunde Lebensmittel enth&amp;auml;lt, von denen Sie glauben, dass sie f&amp;uuml;r Sie geeignet sind. Zu den Ern&amp;auml;hrungsumstellungen zur Behandlung von Fettleibigkeit geh&amp;ouml;ren:&lt;/span&gt;&lt;/p&gt;\n&lt;ul&gt;\n&lt;li style=\"font-weight: 400;\"&gt;&lt;span style=\"font-weight: 400;\"&gt;Kalorien reduzieren. Der Schl&amp;uuml;ssel zum Abnehmen liegt darin, die Kalorienzufuhr zu reduzieren. Eine typische Menge liegt bei 1.200 bis 1.500 Kalorien f&amp;uuml;r Frauen und 1.500 bis 1.800 f&amp;uuml;r M&amp;auml;nner.&lt;/span&gt;&lt;/li&gt;\n&lt;li style=\"font-weight: 400;\"&gt;&lt;span style=\"font-weight: 400;\"&gt;S&amp;auml;ttigungsgef&amp;uuml;hl mit weniger. Einige Lebensmittel &amp;ndash; wie Desserts, S&amp;uuml;&amp;szlig;igkeiten, Fette und verarbeitete Lebensmittel &amp;ndash; enthalten viele Kalorien f&amp;uuml;r eine kleine Portion. Im Gegensatz dazu liefern Obst und Gem&amp;uuml;se eine gr&amp;ouml;&amp;szlig;ere Portionsgr&amp;ouml;&amp;szlig;e mit weniger Kalorien. Durch den Verzehr gr&amp;ouml;&amp;szlig;erer Portionen kalorien&amp;auml;rmerer Lebensmittel k&amp;ouml;nnen Sie Hei&amp;szlig;hungerattacken reduzieren und weniger Kalorien zu sich nehmen. M&amp;ouml;glicherweise f&amp;uuml;hlen Sie sich auch besser bei Ihrer Mahlzeit, was dazu beitr&amp;auml;gt, wie zufrieden Sie sich insgesamt f&amp;uuml;hlen.&lt;/span&gt;&lt;/li&gt;\n&lt;li style=\"font-weight: 400;\"&gt;&lt;strong&gt;Ges&amp;uuml;ndere Entscheidungen treffen.&lt;/strong&gt;&lt;span style=\"font-weight: 400;\"&gt; Um Ihre Ern&amp;auml;hrung insgesamt ges&amp;uuml;nder zu gestalten, essen Sie mehr pflanzliche Lebensmittel. Dazu geh&amp;ouml;ren Obst, Gem&amp;uuml;se und Vollkornprodukte. Betonen Sie au&amp;szlig;erdem magere Proteinquellen wie Bohnen, Linsen und Soja sowie mageres Fleisch. Wenn Sie Fisch m&amp;ouml;gen, versuchen Sie, zweimal pro Woche Fisch zu sich zu nehmen. Begrenzen Sie Salz und zugesetzten Zucker. Essen Sie kleine Mengen Fett und achten Sie darauf, dass diese aus herzgesunden Quellen stammen, wie zum Beispiel Oliven-, Raps- und Nuss&amp;ouml;l.&lt;/span&gt;&lt;/li&gt;\n&lt;li style=\"font-weight: 400;\"&gt;&lt;strong&gt;Bestimmte Lebensmittel einschr&amp;auml;nken.&lt;/strong&gt;&lt;span style=\"font-weight: 400;\"&gt; Bestimmte Di&amp;auml;ten begrenzen die Menge einer bestimmten Lebensmittelgruppe, beispielsweise kohlenhydratreiche oder vollfette Lebensmittel und zuckerges&amp;uuml;&amp;szlig;te Getr&amp;auml;nke&lt;/span&gt;&lt;/li&gt;\n&lt;li style=\"font-weight: 400;\"&gt;&lt;strong&gt;Mahlzeitenersatz.&lt;/strong&gt;&lt;span style=\"font-weight: 400;\"&gt; Diese Pl&amp;auml;ne schlagen vor, t&amp;auml;glich eine oder zwei Mahlzeiten durch ihre Produkte zu ersetzen &amp;ndash; etwa kalorienarme Shakes oder Mahlzeitriegel &amp;ndash; und gesunde Snacks zu sich zu nehmen.&lt;/span&gt;&lt;/li&gt;\n&lt;/ul&gt;\n&lt;h2&gt;&lt;span style=\"font-weight: 400;\"&gt;Bewegung und Aktivit&amp;auml;t&lt;/span&gt;&lt;/h2&gt;\n&lt;p&gt;&lt;span style=\"font-weight: 400;\"&gt;Mehr k&amp;ouml;rperliche Aktivit&amp;auml;t oder Bewegung ist ein wesentlicher Bestandteil der Behandlung von Fettleibigkeit:&lt;/span&gt;&lt;/p&gt;\n&lt;ul&gt;\n&lt;li style=\"font-weight: 400;\"&gt;&lt;strong&gt;&amp;Uuml;bung&lt;/strong&gt;&lt;span style=\"font-weight: 400;\"&gt;. Menschen mit Fettleibigkeit m&amp;uuml;ssen mindestens 150 Minuten pro Woche m&amp;auml;&amp;szlig;ig intensiver k&amp;ouml;rperlicher Aktivit&amp;auml;t nachgehen. Dies kann dazu beitragen, eine weitere Gewichtszunahme zu verhindern oder eine moderate Gewichtsabnahme aufrechtzuerhalten. Wahrscheinlich m&amp;uuml;ssen Sie Ihre Trainingsmenge schrittweise steigern, wenn sich Ihre Ausdauer und Fitness verbessern.&lt;/span&gt;&lt;/li&gt;\n&lt;li style=\"font-weight: 400;\"&gt;&lt;strong&gt;Bleib in Bewegung.&lt;/strong&gt;&lt;span style=\"font-weight: 400;\"&gt; Auch wenn regelm&amp;auml;&amp;szlig;ige Aerobic-&amp;Uuml;bungen der effizienteste Weg sind, Kalorien zu verbrennen und &amp;Uuml;bergewicht abzubauen, hilft jede zus&amp;auml;tzliche Bewegung dabei, Kalorien zu verbrennen. Parken Sie beispielsweise weiter von den Ladeneing&amp;auml;ngen entfernt und nehmen Sie die Treppe statt den Aufzug. Mit einem Schrittz&amp;auml;hler k&amp;ouml;nnen Sie verfolgen, wie viele Schritte Sie im Laufe eines Tages zur&amp;uuml;cklegen. Viele Menschen versuchen jeden Tag 10.000 Schritte zu schaffen. Erh&amp;ouml;hen Sie schrittweise die Anzahl der Schritte, die Sie t&amp;auml;glich unternehmen, um Ihr Ziel zu erreichen.&lt;/span&gt;&lt;/li&gt;\n&lt;/ul&gt;</t>
  </si>
  <si>
    <t>&lt;h1&gt;&lt;span style=\"font-weight: 400;\"&gt;肥満のためのライフスタイル&lt;/span&gt;&lt;/h1&gt;\n&lt;h2&gt;&lt;span style=\"font-weight: 400;\"&gt;食生活の変更&lt;/span&gt;&lt;/h2&gt;\n&lt;p&gt;&lt;span style=\"font-weight: 400;\"&gt;カロリーを減らし、より健康的な食習慣を実践することが肥満を克服する鍵となります。 最初はすぐに体重を減らすかもしれませんが、長期的に着実に体重を減らすことが体重を減らすための最も安全な方法であると考えられています。 これは、体重を永久に減らすための最良の方法でもあります。&lt;/span&gt;&lt;/p&gt;\n&lt;p&gt;&lt;span style=\"font-weight: 400;\"&gt;最適な減量ダイエットは存在しません。 自分に効果があると思われる健康的な食品を含むものを選択してください。 肥満を治療するための食事の変更には次のようなものがあります。&lt;/span&gt;&lt;/p&gt;\n&lt;ul&gt;\n&lt;li style=\"font-weight: 400;\"&gt;&lt;strong&gt;カロリーカット。&lt;/strong&gt;&lt;span style=\"font-weight: 400;\"&gt; 減量の鍵は、摂取カロリーを減らすことです。一般的な摂取量は、女性で 1,200 ～ 1,500 カロリー、男性で 1,500 ～ 1,800 カロリーです。&lt;/span&gt;&lt;/li&gt;\n&lt;li style=\"font-weight: 400;\"&gt;&lt;strong&gt;少ない量で満腹感を感じる。&lt;/strong&gt;&lt;span style=\"font-weight: 400;\"&gt; デザート、キャンディー、脂肪、加工食品などの一部の食品には、少量でも多くのカロリーが含まれています。 対照的に、果物や野菜は、より少ないカロリーでより多くの量を提供します。 カロリーの少ない食品を多めに食べることで、空腹感を軽減し、摂取カロリーを減らすことができます。 また、食事の気分も良くなり、全体的な満足感につながります。&lt;/span&gt;&lt;/li&gt;\n&lt;li style=\"font-weight: 400;\"&gt;&lt;strong&gt;より健康的な選択をする。&lt;/strong&gt;&lt;span style=\"font-weight: 400;\"&gt; 食生活全体をより健康的にするには、より多くの植物ベースの食品を食べてください。 これらには、果物、野菜、全粒穀物が含まれます。 また、豆、レンズ豆、大豆などの赤身のたんぱく質源や赤身の肉も重視します。 魚が好きなら、週に2回は魚を取り入れるようにしましょう。 塩分と砂糖の添加を制限します。 少量の脂肪を摂取し、オリーブ油、キャノーラ油、ナッツ油など、心臓に良いものを摂取するようにしましょう。&lt;/span&gt;&lt;/li&gt;\n&lt;li style=\"font-weight: 400;\"&gt;&lt;strong&gt;特定の食品を制限する。&lt;/strong&gt;&lt;span style=\"font-weight: 400;\"&gt; 特定の食事では、高炭水化物または全脂肪の食品、砂糖入りの飲料など、特定の食品グループの量が制限されます。&lt;/span&gt;&lt;/li&gt;\n&lt;li style=\"font-weight: 400;\"&gt;&lt;strong&gt;食事の置き換え。&lt;/strong&gt;&lt;span style=\"font-weight: 400;\"&gt; これらの計画では、毎日 1 食または 2 食を低カロリーのシェイクやミールバーなどの自社製品に置き換えることや、健康的なスナックを食べることを提案しています。&lt;/span&gt;&lt;/li&gt;\n&lt;/ul&gt;\n&lt;h2&gt;&lt;span style=\"font-weight: 400;\"&gt;運動とアクティビティ&lt;/span&gt;&lt;/h2&gt;\n&lt;p&gt;&lt;span style=\"font-weight: 400;\"&gt;より多くの身体活動や運動を行うことは、肥満治療の重要な部分です。&lt;/span&gt;&lt;/p&gt;\n&lt;ul&gt;\n&lt;li style=\"font-weight: 400;\"&gt;&lt;strong&gt;エクササイズ。&lt;/strong&gt;&lt;span style=\"font-weight: 400;\"&gt; 肥満の人は、中強度の身体活動を週に少なくとも 150 分行う必要があります。 これは、さらなる体重増加を防止したり、適度な体重減少を維持したりするのに役立ちます。 持久力と体力が向上するにつれて、運動量を徐々に増やす必要があるでしょう。&lt;/span&gt;&lt;/li&gt;\n&lt;li style=\"font-weight: 400;\"&gt;&lt;strong&gt;動き続ける。&lt;/strong&gt;&lt;span style=\"font-weight: 400;\"&gt; 定期的な有酸素運動はカロリーを消費して余分な体重を減らすのに最も効率的な方法ですが、余分な動きはカロリーの消費に役立ちます。 たとえば、店舗の入り口から離れた場所に駐車し、エレベーターの代わりに階段を利用します。 歩数計は、1 日の歩数を追跡できます。 多くの人が毎日 10,000 歩を達成しようとしています。 目標を達成するために毎日の歩数を徐々に増やしてください。&lt;/span&gt;&lt;/li&gt;\n&lt;/ul&gt;</t>
  </si>
  <si>
    <t>&lt;h1&gt;&lt;span style=\"font-weight: 400;\"&gt;लठ्ठपणासाठी जीवनशैली&lt;/span&gt;&lt;/h1&gt;\n&lt;h2&gt;&lt;span style=\"font-weight: 400;\"&gt;आहारातील बदल&lt;/span&gt;&lt;/h2&gt;\n&lt;p&gt;&lt;span style=\"font-weight: 400;\"&gt;लठ्ठपणावर मात करण्यासाठी कॅलरी कमी करणे आणि निरोगी खाण्याच्या सवयींचा सराव करणे हे महत्त्वाचे आहे. सुरुवातीला तुमचे वजन लवकर कमी होत असले तरी दीर्घकाळापर्यंत स्थिर वजन कमी करणे हा वजन कमी करण्याचा सर्वात सुरक्षित मार्ग मानला जातो. तसेच वजन कायमचे कमी ठेवण्याचा हा सर्वोत्तम मार्ग आहे.&lt;/span&gt;&lt;/p&gt;\n&lt;p&gt;&lt;span style=\"font-weight: 400;\"&gt;वजन कमी करण्याचा सर्वोत्तम आहार नाही. एक निवडा ज्यामध्ये निरोगी पदार्थांचा समावेश असेल जो तुम्हाला वाटेल की तुमच्यासाठी काम करेल. लठ्ठपणावर उपचार करण्यासाठी आहारातील बदलांमध्ये हे समाविष्ट आहे:&lt;/span&gt;&lt;/p&gt;\n&lt;ul&gt;\n&lt;li style=\"font-weight: 400;\"&gt;&lt;strong&gt;कॅलरीज कमी करणे.&lt;/strong&gt;&lt;span style=\"font-weight: 400;\"&gt; वजन कमी करण्याची गुरुकिल्ली म्हणजे तुम्ही किती कॅलरीज घेतात ते कमी करणे. एक सामान्य रक्कम महिलांसाठी 1,200 ते 1,500 कॅलरीज आणि पुरुषांसाठी 1,500 ते 1,800 असते.&lt;/span&gt;&lt;/li&gt;\n&lt;li style=\"font-weight: 400;\"&gt;&lt;strong&gt;कमी भरल्यासारखे वाटते.&lt;/strong&gt;&lt;span style=\"font-weight: 400;\"&gt; काही खाद्यपदार्थ - जसे की मिष्टान्न, कँडीज, चरबी आणि प्रक्रिया केलेले पदार्थ - थोड्या भागासाठी भरपूर कॅलरी असतात. याउलट, फळे आणि भाज्या कमी कॅलरीजसह मोठा भाग आकार देतात. कमी कॅलरीज असलेले अन्न मोठ्या प्रमाणात खाल्ल्याने, तुम्ही भूक कमी करू शकता आणि कमी कॅलरीज घेऊ शकता. तुम्हाला तुमच्या जेवणाबद्दल देखील बरे वाटू शकते, जे तुम्हाला एकूण किती समाधानी वाटते.&lt;/span&gt;&lt;/li&gt;\n&lt;li style=\"font-weight: 400;\"&gt;&lt;strong&gt;आरोग्यदायी निवडी करणे.&lt;/strong&gt;&lt;span style=\"font-weight: 400;\"&gt; तुमचा एकूण आहार निरोगी बनवण्यासाठी, अधिक वनस्पती-आधारित पदार्थ खा. यामध्ये फळे, भाज्या आणि संपूर्ण धान्य यांचा समावेश आहे. तसेच बीन्स, मसूर आणि सोया - आणि दुबळे मांस - प्रथिनांच्या दुबळ्या स्त्रोतांवर जोर द्या. तुम्हाला मासे आवडत असल्यास, आठवड्यातून दोनदा मासे समाविष्ट करण्याचा प्रयत्न करा. मीठ आणि साखर घालणे मर्यादित करा. कमी प्रमाणात चरबीयुक्त पदार्थ खा आणि ते ऑलिव्ह, कॅनोला आणि नट तेले यासारख्या हृदयासाठी निरोगी स्त्रोतांकडून येत असल्याची खात्री करा.&lt;/span&gt;&lt;/li&gt;\n&lt;li style=\"font-weight: 400;\"&gt;&lt;strong&gt;काही खाद्यपदार्थांवर मर्यादा घालणे.&lt;/strong&gt;&lt;span style=\"font-weight: 400;\"&gt; काही आहार विशिष्ट अन्न गटाचे प्रमाण मर्यादित करतात, जसे की उच्च-कार्बोहायड्रेट किंवा पूर्ण-चरबीयुक्त पदार्थ आणि साखर-गोड पेये.&lt;/span&gt;&lt;/li&gt;\n&lt;li style=\"font-weight: 400;\"&gt;&lt;strong&gt;जेवण बदलणे.&lt;/strong&gt;&lt;span style=\"font-weight: 400;\"&gt; या योजना दररोज एक किंवा दोन जेवण त्यांच्या उत्पादनांनी बदलण्याचे सुचवितात &amp;mdash; जसे की कमी-कॅलरी शेक किंवा मील बार &amp;mdash; आणि निरोगी स्नॅक्स खा.&lt;/span&gt;&lt;/li&gt;\n&lt;/ul&gt;\n&lt;h2&gt;&lt;span style=\"font-weight: 400;\"&gt;व्यायाम आणि क्रियाकलाप&lt;/span&gt;&lt;/h2&gt;\n&lt;p&gt;&lt;span style=\"font-weight: 400;\"&gt;अधिक शारीरिक क्रियाकलाप किंवा व्यायाम करणे हे लठ्ठपणाच्या उपचारांचा एक आवश्यक भाग आहे:&lt;/span&gt;&lt;/p&gt;\n&lt;ul&gt;\n&lt;li style=\"font-weight: 400;\"&gt;&lt;strong&gt;व्यायाम करा.&lt;/strong&gt;&lt;span style=\"font-weight: 400;\"&gt; लठ्ठपणा असलेल्या लोकांना आठवड्यातून किमान 150 मिनिटे मध्यम-तीव्रतेची शारीरिक क्रिया करणे आवश्यक आहे. हे पुढील वजन वाढणे टाळण्यास किंवा माफक प्रमाणात वजन कमी करण्यास मदत करू शकते. तुमची सहनशक्ती आणि तंदुरुस्ती सुधारत असताना तुम्&amp;zwj;हाला तुम्&amp;zwj;ही व्यायामाची मात्रा हळूहळू वाढवावी लागेल.&lt;/span&gt;&lt;/li&gt;\n&lt;li style=\"font-weight: 400;\"&gt;&lt;strong&gt;पुढे चालत राहा.&lt;/strong&gt;&lt;span style=\"font-weight: 400;\"&gt; जरी नियमित एरोबिक व्यायाम हा कॅलरी जाळण्याचा आणि अतिरिक्त वजन कमी करण्याचा सर्वात प्रभावी मार्ग आहे, तरीही कोणतीही अतिरिक्त हालचाल कॅलरी बर्न करण्यास मदत करते. उदाहरणार्थ, दुकानाच्या प्रवेशद्वारापासून दूर पार्क करा आणि लिफ्टऐवजी पायऱ्या घ्या. पेडोमीटर तुम्ही एका दिवसात किती पावले टाकता याचा मागोवा घेऊ शकतो. बरेच लोक दररोज 10,000 पावले पोहोचण्याचा प्रयत्न करतात. तुमचे ध्येय गाठण्यासाठी तुम्ही दररोज टाकलेल्या पावलांची संख्या हळूहळू वाढवा.&lt;/span&gt;&lt;/li&gt;\n&lt;/ul&gt;</t>
  </si>
  <si>
    <t>&lt;h1&gt;&lt;span style=\"font-weight: 400;\"&gt;ఊబకాయం కోసం జీవనశైలి&lt;/span&gt;&lt;/h1&gt;\n&lt;h2&gt;&lt;span style=\"font-weight: 400;\"&gt;ఆహారంలో మార్పులు&lt;/span&gt;&lt;/h2&gt;\n&lt;p&gt;&lt;span style=\"font-weight: 400;\"&gt;కేలరీలను తగ్గించడం మరియు ఆరోగ్యకరమైన ఆహారపు అలవాట్లను పాటించడం స్థూలకాయాన్ని అధిగమించడానికి కీలకం. మీరు మొదట త్వరగా బరువు కోల్పోవచ్చు, అయితే దీర్ఘకాలంలో స్థిరమైన బరువు తగ్గడం బరువు తగ్గడానికి సురక్షితమైన మార్గంగా పరిగణించబడుతుంది. శాశ్వతంగా బరువు తగ్గడానికి ఇది ఉత్తమ మార్గం.&lt;/span&gt;&lt;/p&gt;\n&lt;p&gt;&lt;span style=\"font-weight: 400;\"&gt;ఉత్తమ బరువు తగ్గించే ఆహారం లేదు. మీ కోసం పని చేస్తుందని మీరు భావించే ఆరోగ్యకరమైన ఆహారాలను కలిగి ఉన్న ఒకదాన్ని ఎంచుకోండి. ఊబకాయం చికిత్సకు ఆహార మార్పులు:&lt;/span&gt;&lt;/p&gt;\n&lt;ul&gt;\n&lt;li style=\"font-weight: 400;\"&gt;&lt;strong&gt;కేలరీలను తగ్గించడం.&lt;/strong&gt;&lt;span style=\"font-weight: 400;\"&gt; బరువు తగ్గడానికి కీలకం మీరు తీసుకునే కేలరీలను తగ్గించడం. సాధారణ మొత్తంలో మహిళలకు 1,200 నుండి 1,500 కేలరీలు మరియు పురుషులకు 1,500 నుండి 1,800 వరకు ఉంటుంది.&lt;/span&gt;&lt;/li&gt;\n&lt;li style=\"font-weight: 400;\"&gt;&lt;strong&gt;తక్కువతో నిండిన అనుభూతి. &lt;/strong&gt;&lt;span style=\"font-weight: 400;\"&gt;కొన్ని ఆహారాలు - డెజర్ట్&amp;zwnj;లు, క్యాండీలు, కొవ్వులు మరియు ప్రాసెస్ చేసిన ఆహారాలు వంటివి - చిన్న భాగానికి చాలా కేలరీలు ఉంటాయి. దీనికి విరుద్ధంగా, పండ్లు మరియు కూరగాయలు తక్కువ కేలరీలతో పెద్ద భాగాన్ని అందిస్తాయి. తక్కువ కేలరీలు ఉన్న ఆహారాన్ని ఎక్కువ భాగాలుగా తినడం ద్వారా, మీరు ఆకలి బాధలను తగ్గించవచ్చు మరియు తక్కువ కేలరీలను తీసుకోవచ్చు. మీరు మీ భోజనం గురించి కూడా మెరుగ్గా భావించవచ్చు, ఇది మొత్తం మీద మీరు ఎంత సంతృప్తిగా ఉన్నారనే దానికి దోహదపడుతుంది.&lt;/span&gt;&lt;/li&gt;\n&lt;li style=\"font-weight: 400;\"&gt;&lt;strong&gt;ఆరోగ్యకరమైన ఎంపికలు చేయడం.&lt;/strong&gt;&lt;span style=\"font-weight: 400;\"&gt; మీ మొత్తం ఆహారాన్ని ఆరోగ్యకరమైనదిగా చేయడానికి, మొక్కల ఆధారిత ఆహారాలను ఎక్కువగా తినండి. వీటిలో పండ్లు, కూరగాయలు మరియు తృణధాన్యాలు ఉన్నాయి. బీన్స్, కాయధాన్యాలు మరియు సోయా - మరియు లీన్ మాంసాలు వంటి ప్రోటీన్ యొక్క లీన్ మూలాలను కూడా నొక్కి చెప్పండి. మీరు చేపలను ఇష్టపడితే, వారానికి రెండుసార్లు చేపలను చేర్చడానికి ప్రయత్నించండి. ఉప్పు మరియు జోడించిన చక్కెరను పరిమితం చేయండి. తక్కువ మొత్తంలో కొవ్వులు తినండి మరియు అవి ఆలివ్, కనోలా మరియు గింజ నూనెల వంటి గుండె-ఆరోగ్యకరమైన మూలాల నుండి వచ్చినట్లు నిర్ధారించుకోండి.&lt;/span&gt;&lt;/li&gt;\n&lt;li style=\"font-weight: 400;\"&gt;&lt;strong&gt;కొన్ని ఆహారాలను పరిమితం చేయడం.&lt;/strong&gt;&lt;span style=\"font-weight: 400;\"&gt; కొన్ని ఆహారాలు అధిక కార్బోహైడ్రేట్ లేదా పూర్తి కొవ్వు ఆహారాలు మరియు చక్కెర-తీపి పానీయాలు వంటి నిర్దిష్ట ఆహార సమూహం మొత్తాన్ని పరిమితం చేస్తాయి.&lt;/span&gt;&lt;/li&gt;\n&lt;li style=\"font-weight: 400;\"&gt;&lt;strong&gt;భోజనం భర్తీ.&lt;/strong&gt;&lt;span style=\"font-weight: 400;\"&gt; ఈ ప్రణాళికలు ప్రతి రోజు ఒకటి లేదా రెండు భోజనాలను వాటి ఉత్పత్తులతో భర్తీ చేయాలని సూచిస్తున్నాయి - తక్కువ కేలరీల షేక్స్ లేదా మీల్ బార్&amp;zwnj;లు వంటివి - మరియు ఆరోగ్యకరమైన స్నాక్స్ తినడం.&lt;/span&gt;&lt;/li&gt;\n&lt;/ul&gt;\n&lt;h2&gt;&lt;span style=\"font-weight: 400;\"&gt;వ్యాయామం మరియు కార్యాచరణ&lt;/span&gt;&lt;/h2&gt;\n&lt;p&gt;&lt;span style=\"font-weight: 400;\"&gt;ఊబకాయం చికిత్సలో ఎక్కువ శారీరక శ్రమ లేదా వ్యాయామం పొందడం అనేది ఒక ముఖ్యమైన భాగం:&lt;/span&gt;&lt;/p&gt;\n&lt;ul&gt;\n&lt;li style=\"font-weight: 400;\"&gt;&lt;strong&gt;వ్యాయామం.&lt;/strong&gt;&lt;span style=\"font-weight: 400;\"&gt; ఊబకాయం ఉన్నవారు వారానికి కనీసం 150 నిమిషాలు మితమైన-తీవ్రతతో కూడిన శారీరక శ్రమను పొందాలి. ఇది మరింత బరువు పెరగకుండా నిరోధించడానికి లేదా నిరాడంబరమైన బరువును కోల్పోకుండా ఉండటానికి సహాయపడుతుంది. మీ ఓర్పు మరియు ఫిట్&amp;zwnj;నెస్ మెరుగుపడినప్పుడు మీరు వ్యాయామం చేసే మొత్తాన్ని క్రమంగా పెంచాల్సి ఉంటుంది.&lt;/span&gt;&lt;/li&gt;\n&lt;li style=\"font-weight: 400;\"&gt;&lt;strong&gt;వెళుతూ ఉండు.&lt;/strong&gt;&lt;span style=\"font-weight: 400;\"&gt; రెగ్యులర్ ఏరోబిక్ వ్యాయామం కేలరీలను బర్న్ చేయడానికి మరియు అధిక బరువును తగ్గించడానికి అత్యంత ప్రభావవంతమైన మార్గం అయినప్పటికీ, ఏదైనా అదనపు కదలిక కేలరీలను బర్న్ చేయడంలో సహాయపడుతుంది. ఉదాహరణకు, స్టోర్ ప్రవేశాల నుండి దూరంగా పార్క్ చేయండి మరియు ఎలివేటర్&amp;zwnj;కు బదులుగా మెట్లు తీసుకోండి. పెడోమీటర్ మీరు ఒక రోజులో ఎన్ని దశలు తీసుకుంటారో ట్రాక్ చేయగలదు. చాలా మంది వ్యక్తులు ప్రతిరోజూ 10,000 మెట్లను చేరుకోవడానికి ప్రయత్నిస్తారు. మీ లక్ష్యాన్ని చేరుకోవడానికి మీరు రోజూ తీసుకునే దశల సంఖ్యను క్రమంగా పెంచుకోండి.&lt;/span&gt;&lt;/li&gt;\n&lt;/ul&gt;</t>
  </si>
  <si>
    <t>&lt;h1&gt;&lt;span style=\"font-weight: 400;\"&gt;Obezite i&amp;ccedil;in Yaşam Tarzı&lt;/span&gt;&lt;/h1&gt;\n&lt;h2&gt;&lt;span style=\"font-weight: 400;\"&gt;Diyet değişiklikleri&lt;/span&gt;&lt;/h2&gt;\n&lt;p&gt;&lt;span style=\"font-weight: 400;\"&gt;Kalorileri azaltmak ve daha sağlıklı beslenme alışkanlıkları edinmek, obezitenin &amp;uuml;stesinden gelmenin anahtarıdır. İlk başta hızlı bir şekilde kilo verseniz de, uzun vadede istikrarlı kilo kaybı, kilo vermenin en g&amp;uuml;venli yolu olarak kabul edilir. Aynı zamanda kalıcı olarak kilo vermenin en iyi yoludur.&lt;/span&gt;&lt;/p&gt;\n&lt;p&gt;&lt;span style=\"font-weight: 400;\"&gt;En iyi kilo verme diyeti yoktur. İşinize yarayacağını d&amp;uuml;ş&amp;uuml;nd&amp;uuml;ğ&amp;uuml;n&amp;uuml;z sağlıklı yiyecekleri i&amp;ccedil;eren birini se&amp;ccedil;in. Obeziteyi tedavi etmek i&amp;ccedil;in diyet değişiklikleri şunları i&amp;ccedil;erir:&lt;/span&gt;&lt;/p&gt;\n&lt;ul&gt;\n&lt;li style=\"font-weight: 400;\"&gt;&lt;strong&gt;Kalorileri kesmek.&lt;/strong&gt;&lt;span style=\"font-weight: 400;\"&gt; Kilo vermenin anahtarı, aldığınız kalori miktarını azaltmaktır. Tipik miktar, kadınlar i&amp;ccedil;in 1.200 ila 1.500 kalori ve erkekler i&amp;ccedil;in 1.500 ila 1.800 kaloridir.&lt;/span&gt;&lt;/li&gt;\n&lt;li style=\"font-weight: 400;\"&gt;&lt;strong&gt;Daha azıyla dolu hissetmek.&lt;/strong&gt;&lt;span style=\"font-weight: 400;\"&gt; Tatlılar, şekerler, yağlar ve işlenmiş gıdalar gibi bazı yiyecekler k&amp;uuml;&amp;ccedil;&amp;uuml;k bir porsiyonda &amp;ccedil;ok fazla kalori i&amp;ccedil;erir. Bunun aksine, meyve ve sebzeler daha az kaloriyle daha b&amp;uuml;y&amp;uuml;k porsiyon boyutu sağlar. Daha az kalorili yiyecekleri daha b&amp;uuml;y&amp;uuml;k porsiyonlarda yiyerek a&amp;ccedil;lık sancılarını azaltabilir ve daha az kalori alabilirsiniz. Ayrıca yemeğiniz hakkında daha iyi hissedebilirsiniz, bu da genel olarak ne kadar memnun hissettiğinize katkıda bulunur.&lt;/span&gt;&lt;/li&gt;\n&lt;li style=\"font-weight: 400;\"&gt;&lt;strong&gt;Daha sağlıklı se&amp;ccedil;imler yapmak.&lt;/strong&gt;&lt;span style=\"font-weight: 400;\"&gt; Genel diyetinizi daha sağlıklı hale getirmek i&amp;ccedil;in daha fazla bitki bazlı gıdalar yiyin. Bunlara meyve, sebze ve tam tahıllar dahildir. Ayrıca fasulye, mercimek ve soya gibi yağsız protein kaynaklarını ve yağsız etleri de vurgulayın. Balık seviyorsanız haftada iki kez balık yemeyi deneyin. Tuzu ve ilave şekeri sınırlayın. Az miktarda yağ t&amp;uuml;ketin ve bunların zeytin, kanola ve fındık yağları gibi kalp a&amp;ccedil;ısından sağlıklı kaynaklardan geldiğinden emin olun.&lt;/span&gt;&lt;/li&gt;\n&lt;li style=\"font-weight: 400;\"&gt;&lt;strong&gt;Bazı gıdaların kısıtlanması.&lt;/strong&gt;&lt;span style=\"font-weight: 400;\"&gt; Bazı diyetler, y&amp;uuml;ksek karbonhidratlı veya tam yağlı gıdalar ve şekerle tatlandırılmış i&amp;ccedil;ecekler gibi belirli bir gıda grubunun miktarını sınırlar.&lt;/span&gt;&lt;/li&gt;\n&lt;li style=\"font-weight: 400;\"&gt;&lt;strong&gt;Yemek değiştirmeleri.&lt;/strong&gt;&lt;span style=\"font-weight: 400;\"&gt; Bu planlar, her g&amp;uuml;n bir veya iki &amp;ouml;ğ&amp;uuml;n&amp;uuml;n d&amp;uuml;ş&amp;uuml;k kalorili shake veya yemek barları gibi kendi &amp;uuml;r&amp;uuml;nleriyle değiştirilmesini ve sağlıklı atıştırmalıkların t&amp;uuml;ketilmesini &amp;ouml;nermektedir.&lt;/span&gt;&lt;/li&gt;\n&lt;/ul&gt;\n&lt;h2&gt;&lt;span style=\"font-weight: 400;\"&gt;Egzersiz ve aktivite&lt;/span&gt;&lt;/h2&gt;\n&lt;p&gt;&lt;span style=\"font-weight: 400;\"&gt;Daha fazla fiziksel aktivite veya egzersiz yapmak obezite tedavisinin &amp;ouml;nemli bir par&amp;ccedil;asıdır:&lt;/span&gt;&lt;/p&gt;\n&lt;ul&gt;\n&lt;li style=\"font-weight: 400;\"&gt;&lt;strong&gt;Egzersiz yapmak.&lt;/strong&gt;&lt;span style=\"font-weight: 400;\"&gt; Obezite hastası kişilerin haftada en az 150 dakika orta yoğunlukta fiziksel aktivite yapması gerekir. Bu, daha fazla kilo almayı &amp;ouml;nlemeye veya makul miktarda kilo kaybını s&amp;uuml;rd&amp;uuml;rmeye yardımcı olabilir. Dayanıklılığınız ve kondisyonunuz geliştik&amp;ccedil;e muhtemelen egzersiz miktarınızı kademeli olarak artırmanız gerekecektir.&lt;/span&gt;&lt;/li&gt;\n&lt;li style=\"font-weight: 400;\"&gt;&lt;strong&gt;Devam et. &lt;/strong&gt;&lt;span style=\"font-weight: 400;\"&gt;D&amp;uuml;zenli aerobik egzersiz, kalori yakmanın ve fazla kilolardan kurtulmanın en etkili yolu olsa da, herhangi bir ekstra hareket, kalori yakmaya yardımcı olur. &amp;Ouml;rneğin mağaza girişlerinden uzağa park edin ve asans&amp;ouml;r yerine merdivenleri kullanın. Pedometre, g&amp;uuml;n i&amp;ccedil;inde ka&amp;ccedil; adım attığınızı takip edebilir. Bir&amp;ccedil;ok kişi her g&amp;uuml;n 10.000 adıma ulaşmaya &amp;ccedil;alışıyor. Hedefinize ulaşmak i&amp;ccedil;in g&amp;uuml;nl&amp;uuml;k olarak attığınız adım sayısını yavaş yavaş artırın.&lt;/span&gt;&lt;/li&gt;\n&lt;/ul&gt;</t>
  </si>
  <si>
    <t>&lt;h1&gt;&lt;span style=\"font-weight: 400;\"&gt;உடல் பருமனுக்கு வாழ்க்கை முறை&lt;/span&gt;&lt;/h1&gt;\n&lt;h2&gt;&lt;span style=\"font-weight: 400;\"&gt;உணவுமுறை மாற்றங்கள்&lt;/span&gt;&lt;/h2&gt;\n&lt;p&gt;&lt;span style=\"font-weight: 400;\"&gt;கலோரிகளைக் குறைப்பது மற்றும் ஆரோக்கியமான உணவுப் பழக்கங்களை கடைப்பிடிப்பது உடல் பருமனை சமாளிக்க முக்கியமாகும். முதலில் நீங்கள் விரைவாக எடை இழக்கலாம் என்றாலும், நீண்ட காலத்திற்கு நிலையான எடை இழப்பு எடை இழக்க பாதுகாப்பான வழியாக கருதப்படுகிறது. உடல் எடையை நிரந்தரமாக குறைக்க இது ஒரு சிறந்த வழியாகும்.&lt;/span&gt;&lt;/p&gt;\n&lt;p&gt;&lt;span style=\"font-weight: 400;\"&gt;சிறந்த எடை இழப்பு உணவு இல்லை. உங்களுக்காக வேலை செய்யும் என்று நீங்கள் நினைக்கும் ஆரோக்கியமான உணவுகளை உள்ளடக்கிய ஒன்றைத் தேர்வு செய்யவும். உடல் பருமனுக்கு சிகிச்சையளிப்பதற்கான உணவு மாற்றங்கள் பின்வருமாறு:&lt;/span&gt;&lt;/p&gt;\n&lt;ul&gt;\n&lt;li style=\"font-weight: 400;\"&gt;&lt;strong&gt;கலோரிகளை குறைத்தல்.&lt;/strong&gt;&lt;span style=\"font-weight: 400;\"&gt; எடை இழப்புக்கான திறவுகோல், நீங்கள் எடுக்கும் கலோரிகளின் அளவைக் குறைப்பதாகும். ஒரு பொதுவான அளவு பெண்களுக்கு 1,200 முதல் 1,500 கலோரிகள் மற்றும் ஆண்களுக்கு 1,500 முதல் 1,800 கலோரிகள் ஆகும்.&lt;/span&gt;&lt;/li&gt;\n&lt;li style=\"font-weight: 400;\"&gt;&lt;strong&gt;குறைவாக இருந்தால் முழுதாக உணர்கிறேன்.&lt;/strong&gt;&lt;span style=\"font-weight: 400;\"&gt; சில உணவுகள் - இனிப்புகள், மிட்டாய்கள், கொழுப்புகள் மற்றும் பதப்படுத்தப்பட்ட உணவுகள் - ஒரு சிறிய பகுதிக்கு நிறைய கலோரிகள் உள்ளன. மாறாக, பழங்கள் மற்றும் காய்கறிகள் குறைந்த கலோரிகளுடன் பெரிய பகுதி அளவை வழங்குகின்றன. குறைவான கலோரிகளைக் கொண்ட உணவுகளை அதிக அளவில் உண்பதன் மூலம், பசி வேதனையைக் குறைக்கலாம் மற்றும் குறைந்த கலோரிகளை எடுத்துக்கொள்ளலாம். உங்கள் உணவைப் பற்றி நீங்கள் நன்றாக உணரலாம், இது ஒட்டுமொத்தமாக நீங்கள் எவ்வளவு திருப்தி அடைகிறீர்கள் என்பதற்கு பங்களிக்கிறது.&lt;/span&gt;&lt;/li&gt;\n&lt;li style=\"font-weight: 400;\"&gt;&lt;strong&gt;ஆரோக்கியமான தேர்வுகளை செய்தல்.&lt;/strong&gt;&lt;span style=\"font-weight: 400;\"&gt; உங்கள் ஒட்டுமொத்த உணவை ஆரோக்கியமானதாக மாற்ற, தாவர அடிப்படையிலான உணவுகளை அதிகம் சாப்பிடுங்கள். பழங்கள், காய்கறிகள் மற்றும் முழு தானியங்கள் இதில் அடங்கும். பீன்ஸ், பருப்பு மற்றும் சோயா - மற்றும் ஒல்லியான இறைச்சிகள் போன்ற புரதத்தின் மெலிந்த மூலங்களையும் வலியுறுத்துங்கள். நீங்கள் மீன் விரும்பினால், வாரத்திற்கு இரண்டு முறை மீன் சேர்க்க முயற்சிக்கவும். உப்பு மற்றும் சர்க்கரையை வரம்பிடவும். சிறிய அளவிலான கொழுப்புகளை உண்ணுங்கள், மேலும் அவை ஆலிவ், கனோலா மற்றும் நட்டு எண்ணெய்கள் போன்ற இதய-ஆரோக்கியமான மூலங்களிலிருந்து வருகின்றன என்பதை உறுதிப்படுத்தவும்.&lt;/span&gt;&lt;/li&gt;\n&lt;li style=\"font-weight: 400;\"&gt;&lt;strong&gt;சில உணவுகளை கட்டுப்படுத்துதல்.&lt;/strong&gt;&lt;span style=\"font-weight: 400;\"&gt; அதிக கார்போஹைட்ரேட் அல்லது முழு கொழுப்பு உணவுகள் மற்றும் சர்க்கரை-இனிப்பு பானங்கள் போன்ற குறிப்பிட்ட உணவுக் குழுவின் அளவை சில உணவுகள் கட்டுப்படுத்துகின்றன.&lt;/span&gt;&lt;/li&gt;\n&lt;li style=\"font-weight: 400;\"&gt;&lt;strong&gt;உணவு மாற்று.&lt;/strong&gt;&lt;span style=\"font-weight: 400;\"&gt; இந்தத் திட்டங்கள் ஒவ்வொரு நாளும் ஒன்று அல்லது இரண்டு உணவுகளை அவற்றின் தயாரிப்புகளுடன் மாற்ற பரிந்துரைக்கின்றன - குறைந்த கலோரி ஷேக்குகள் அல்லது உணவுப் பார்கள் போன்றவை - மற்றும் ஆரோக்கியமான தின்பண்டங்களை சாப்பிடுங்கள்.&lt;/span&gt;&lt;/li&gt;\n&lt;/ul&gt;\n&lt;h2&gt;&lt;span style=\"font-weight: 400;\"&gt;உடற்பயிற்சி மற்றும் செயல்பாடு&lt;/span&gt;&lt;/h2&gt;\n&lt;p&gt;&lt;span style=\"font-weight: 400;\"&gt;அதிக உடல் செயல்பாடு அல்லது உடற்பயிற்சி பெறுவது உடல் பருமன் சிகிச்சையின் இன்றியமையாத பகுதியாகும்:&lt;/span&gt;&lt;/p&gt;\n&lt;ul&gt;\n&lt;li style=\"font-weight: 400;\"&gt;&lt;strong&gt;உடற்பயிற்சி.&lt;/strong&gt;&lt;span style=\"font-weight: 400;\"&gt; உடல் பருமன் உள்ளவர்கள் வாரத்திற்கு குறைந்தது 150 நிமிடங்களாவது மிதமான தீவிர உடல் செயல்பாடுகளை மேற்கொள்ள வேண்டும். இது மேலும் எடை அதிகரிப்பதைத் தடுக்க அல்லது மிதமான எடை இழப்பை பராமரிக்க உதவும். உங்கள் சகிப்புத்தன்மை மற்றும் உடற்பயிற்சி மேம்படுவதால், நீங்கள் உடற்பயிற்சியின் அளவை படிப்படியாக அதிகரிக்க வேண்டியிருக்கும்.&lt;/span&gt;&lt;/li&gt;\n&lt;li style=\"font-weight: 400;\"&gt;&lt;strong&gt;நகர்ந்து கொண்டேயிரு.&lt;/strong&gt;&lt;span style=\"font-weight: 400;\"&gt; வழக்கமான ஏரோபிக் உடற்பயிற்சி கலோரிகளை எரிப்பதற்கும் அதிக எடையைக் குறைப்பதற்கும் மிகச் சிறந்த வழியாக இருந்தாலும், எந்த கூடுதல் இயக்கமும் கலோரிகளை எரிக்க உதவுகிறது. உதாரணமாக, கடையின் நுழைவாயிலிலிருந்து வெகு தொலைவில் நிறுத்திவிட்டு, லிஃப்டுக்குப் பதிலாக படிக்கட்டுகளில் செல்லவும். பெடோமீட்டரால் ஒரு நாளில் நீங்கள் எத்தனை படிகள் எடுக்கிறீர்கள் என்பதைக் கண்காணிக்க முடியும். பலர் ஒவ்வொரு நாளும் 10,000 படிகளை அடைய முயற்சி செய்கிறார்கள். உங்கள் இலக்கை அடைய தினமும் எடுக்கும் படிகளின் எண்ணிக்கையை படிப்படியாக அதிகரிக்கவும்.&lt;/span&gt;&lt;/li&gt;\n&lt;/ul&gt;</t>
  </si>
  <si>
    <t>&lt;h1&gt;비만을 위한 생활 방식&lt;/h1&gt;\n&lt;h2&gt;식이 변화&lt;/h2&gt;\n&lt;p&gt;칼로리를 줄이고 건강한 식습관을 실천하는 것이 비만을 극복하는 열쇠입니다. 처음에는 빠르게 체중을 감량할 수 있지만 장기적으로 꾸준히 체중을 감량하는 것이 가장 안전한 체중 감량 방법으로 간주됩니다. 이는 체중을 영구적으로 줄이는 가장 좋은 방법이기도 합니다.&lt;/p&gt;\n&lt;p&gt;최고의 체중 감량 다이어트는 없습니다. 자신에게 효과가 있다고 생각되는 건강에 좋은 음식이 포함된 음식을 선택하세요. 비만 치료를 위한 식단 변화에는 다음이 포함됩니다.&lt;/p&gt;\n&lt;ul&gt;\n&lt;li&gt;&lt;strong&gt;칼로리 절단.&lt;/strong&gt; 체중 감량의 핵심은 섭취하는 칼로리를 줄이는 것입니다. 일반적인 섭취량은 여성의 경우 1,200~1,500칼로리, 남성의 경우 1,500~1,800칼로리입니다.&lt;/li&gt;\n&lt;li&gt;&lt;strong&gt;적게 먹어도 포만감이 듭니다.&lt;/strong&gt; 디저트, 사탕, 지방, 가공 식품과 같은 일부 음식에는 적은 양으로도 많은 칼로리가 포함되어 있습니다. 대조적으로, 과일과 채소는 더 적은 칼로리로 더 큰 부분을 제공합니다. 칼로리가 더 적은 음식을 더 많이 섭취함으로써 배고픔을 줄이고 더 적은 칼로리를 섭취할 수 있습니다. 또한 식사에 대한 기분이 좋아질 수 있으며 이는 전반적인 만족도에 영향을 미칩니다.&lt;/li&gt;\n&lt;li&gt;&lt;strong&gt;더 건강한 선택을 하세요.&lt;/strong&gt; 전반적인 식단을 더 건강하게 만들려면 식물성 식품을 더 많이 섭취하세요. 여기에는 과일, 야채, 통곡물이 포함됩니다. 또한 콩, 렌즈콩, 콩 등 기름기 없는 단백질 공급원과 살코기를 강조하세요. 생선을 좋아한다면 일주일에 두 번 생선을 포함시키도록 노력하세요. 소금을 제한하고 설탕을 첨가하십시오. 소량의 지방을 섭취하고 올리브유, 카놀라유, 견과류유 등 심장 건강에 좋은 지방을 섭취하세요.&lt;/li&gt;\n&lt;li&gt;&lt;strong&gt;특정 음식을 제한합니다.&lt;/strong&gt; 특정 식단은 고탄수화물 또는 전지방 식품, 설탕이 첨가된 음료 등 특정 식품군의 양을 제한합니다.&lt;/li&gt;\n&lt;li&gt;&lt;strong&gt;식사 대체.&lt;/strong&gt; 이 계획에서는 매일 한두 끼의 식사를 저칼로리 셰이크나 밀바와 같은 자사 제품으로 대체하고 건강에 좋은 간식을 섭취할 것을 제안합니다.&lt;/li&gt;\n&lt;/ul&gt;\n&lt;h2&gt;운동과 활동&lt;/h2&gt;\n&lt;p&gt;더 많은 신체 활동이나 운동을 하는 것은 비만 치료의 필수적인 부분입니다.&lt;/p&gt;\n&lt;ul&gt;\n&lt;li&gt;&lt;strong&gt;운동.&lt;/strong&gt; 비만인 사람은 일주일에 최소 150분 동안 중간 강도의 신체 활동을 해야 합니다. 이는 추가 체중 증가를 방지하거나 적당한 양의 체중 감량을 유지하는 데 도움이 될 수 있습니다. 지구력과 체력이 향상됨에 따라 점차적으로 운동량을 늘려야 할 것입니다.&lt;/li&gt;\n&lt;li&gt;&lt;strong&gt;계속 움직여.&lt;/strong&gt; 규칙적인 유산소 운동이 칼로리를 소모하고 과도한 체중을 줄이는 가장 효율적인 방법이지만, 추가적인 움직임은 칼로리 소모에 도움이 됩니다. 예를 들어, 매장 입구에서 멀리 주차하고 엘리베이터 대신 계단을 이용하세요. 만보계는 하루 동안 걷는 걸음 수를 추적할 수 있습니다. 많은 사람들이 매일 10,000걸음을 달성하려고 노력합니다. 목표를 달성하기 위해 매일 걷는 걸음 수를 점차적으로 늘리십시오.&lt;/li&gt;\n&lt;/ul&gt;</t>
  </si>
  <si>
    <t>&lt;h1&gt;Lối sống cho bệnh b&amp;eacute;o ph&amp;igrave;&lt;/h1&gt;\n&lt;h2&gt;Thay đổi chế độ ăn uống&lt;/h2&gt;\n&lt;p&gt;Giảm lượng calo v&amp;agrave; thực h&amp;agrave;nh th&amp;oacute;i quen ăn uống l&amp;agrave;nh mạnh hơn l&amp;agrave; ch&amp;igrave;a kh&amp;oacute;a để vượt qua b&amp;eacute;o ph&amp;igrave;. Mặc d&amp;ugrave; ban đầu bạn c&amp;oacute; thể giảm c&amp;acirc;n nhanh ch&amp;oacute;ng nhưng giảm c&amp;acirc;n đều đặn trong thời gian d&amp;agrave;i được coi l&amp;agrave; c&amp;aacute;ch giảm c&amp;acirc;n an to&amp;agrave;n nhất. Đ&amp;oacute; cũng l&amp;agrave; c&amp;aacute;ch tốt nhất để giảm c&amp;acirc;n vĩnh viễn.&lt;/p&gt;\n&lt;p&gt;Kh&amp;ocirc;ng c&amp;oacute; chế độ ăn ki&amp;ecirc;ng giảm c&amp;acirc;n tốt nhất. Chọn một loại bao gồm c&amp;aacute;c loại thực phẩm l&amp;agrave;nh mạnh m&amp;agrave; bạn cảm thấy sẽ c&amp;oacute; t&amp;aacute;c dụng với m&amp;igrave;nh. Thay đổi chế độ ăn uống để điều trị b&amp;eacute;o ph&amp;igrave; bao gồm:&lt;/p&gt;\n&lt;ul&gt;\n&lt;li&gt;&lt;strong&gt;Cắt giảm lượng calo.&lt;/strong&gt; Ch&amp;igrave;a kh&amp;oacute;a để giảm c&amp;acirc;n l&amp;agrave; giảm lượng calo bạn nạp v&amp;agrave;o. Lượng calo th&amp;ocirc;ng thường l&amp;agrave; 1.200 đến 1.500 calo đối với phụ nữ v&amp;agrave; 1.500 đến 1.800 đối với nam giới.&lt;/li&gt;\n&lt;li&gt;&lt;strong&gt;Ăn no với thực phẩm &amp;iacute;t calo.&lt;/strong&gt; Một số thực phẩm - chẳng hạn như m&amp;oacute;n tr&amp;aacute;ng miệng, kẹo, chất b&amp;eacute;o v&amp;agrave; thực phẩm chế biến sẵn - chứa rất nhiều calo trong một khẩu phần nhỏ. Ngược lại, tr&amp;aacute;i c&amp;acirc;y v&amp;agrave; rau quả cung cấp khẩu phần ăn lớn hơn với &amp;iacute;t calo hơn. Bằng c&amp;aacute;ch ăn nhiều thực phẩm c&amp;oacute; &amp;iacute;t calo hơn, bạn c&amp;oacute; thể giảm cơn đ&amp;oacute;i v&amp;agrave; nạp &amp;iacute;t calo hơn. Bạn cũng c&amp;oacute; thể cảm thấy ngon miệng hơn về bữa ăn của m&amp;igrave;nh, điều n&amp;agrave;y g&amp;oacute;p phần khiến bạn cảm thấy h&amp;agrave;i l&amp;ograve;ng về tổng thể.&lt;/li&gt;\n&lt;li&gt;&lt;strong&gt;Đưa ra những lựa chọn l&amp;agrave;nh mạnh hơn.&lt;/strong&gt; Để l&amp;agrave;m cho chế độ ăn uống tổng thể của bạn l&amp;agrave;nh mạnh hơn, h&amp;atilde;y ăn nhiều thực phẩm c&amp;oacute; nguồn gốc thực vật hơn. Ch&amp;uacute;ng bao gồm tr&amp;aacute;i c&amp;acirc;y, rau v&amp;agrave; ngũ cốc nguy&amp;ecirc;n hạt. Cũng nhấn mạnh c&amp;aacute;c nguồn protein nạc - chẳng hạn như đậu, đậu lăng v&amp;agrave; đậu n&amp;agrave;nh - v&amp;agrave; thịt nạc. Nếu bạn th&amp;iacute;ch c&amp;aacute;, h&amp;atilde;y cố gắng ăn c&amp;aacute; hai lần một tuần. Hạn chế muối v&amp;agrave; đường. Ăn một lượng nhỏ chất b&amp;eacute;o v&amp;agrave; đảm bảo ch&amp;uacute;ng đến từ những nguồn tốt cho tim, chẳng hạn như dầu &amp;ocirc; liu, dầu hạt cải v&amp;agrave; dầu hạt.&lt;/li&gt;\n&lt;li&gt;&lt;strong&gt;Hạn chế một số loại thực phẩm.&lt;/strong&gt; Một số chế độ ăn ki&amp;ecirc;ng hạn chế số lượng của một nh&amp;oacute;m thực phẩm cụ thể, chẳng hạn như thực phẩm gi&amp;agrave;u carbohydrate hoặc nhiều chất b&amp;eacute;o v&amp;agrave; đồ uống c&amp;oacute; đường&lt;/li&gt;\n&lt;li&gt;&lt;strong&gt;Bữa ăn thay thế.&lt;/strong&gt; C&amp;aacute;c kế hoạch n&amp;agrave;y đề xuất thay thế một hoặc hai bữa ăn mỗi ng&amp;agrave;y bằng c&amp;aacute;c sản phẩm như đồ uống lắc hoặc thanh ăn &amp;iacute;t calo - v&amp;agrave; ăn đồ ăn nhẹ l&amp;agrave;nh mạnh.&lt;/li&gt;\n&lt;/ul&gt;\n&lt;p&gt;Tập thể dục v&amp;agrave; vận động&lt;/p&gt;\n&lt;p&gt;Tăng cường hoạt động thể chất hoặc tập thể dục l&amp;agrave; một phần thiết yếu trong điều trị b&amp;eacute;o ph&amp;igrave;:&lt;/p&gt;\n&lt;ul&gt;\n&lt;li&gt;&lt;strong&gt;Tập thể dục.&lt;/strong&gt; Những người mắc bệnh b&amp;eacute;o ph&amp;igrave; cần hoạt động thể chất với cường độ vừa phải &amp;iacute;t nhất 150 ph&amp;uacute;t mỗi tuần. Điều n&amp;agrave;y c&amp;oacute; thể gi&amp;uacute;p ngăn ngừa tăng c&amp;acirc;n th&amp;ecirc;m hoặc duy tr&amp;igrave; mức giảm c&amp;acirc;n khi&amp;ecirc;m tốn. C&amp;oacute; thể bạn sẽ cần tăng dần số lượng b&amp;agrave;i tập khi sức bền v&amp;agrave; thể lực của bạn được cải thiện.&lt;/li&gt;\n&lt;li&gt;&lt;strong&gt;Li&amp;ecirc;n tục di chuyển.&lt;/strong&gt; Mặc d&amp;ugrave; tập thể dục nhịp điệu thường xuy&amp;ecirc;n l&amp;agrave; c&amp;aacute;ch hiệu quả nhất để đốt ch&amp;aacute;y calo v&amp;agrave; giảm c&amp;acirc;n, nhưng bất kỳ chuyển động bổ sung n&amp;agrave;o cũng gi&amp;uacute;p đốt ch&amp;aacute;y calo. V&amp;iacute; dụ, đậu xe xa lối v&amp;agrave;o cửa h&amp;agrave;ng v&amp;agrave; đi cầu thang bộ thay v&amp;igrave; thang m&amp;aacute;y. M&amp;aacute;y đếm bước c&amp;oacute; thể theo d&amp;otilde;i số bước bạn đi trong một ng&amp;agrave;y. Nhiều người cố gắng đạt được 10.000 bước mỗi ng&amp;agrave;y. Tăng dần số bước bạn thực hiện h&amp;agrave;ng ng&amp;agrave;y để đạt được mục ti&amp;ecirc;u của m&amp;igrave;nh.&lt;/li&gt;\n&lt;/ul&gt;</t>
  </si>
  <si>
    <t>&lt;h1&gt;Stile di vita per l\'obesit&amp;agrave;&lt;/h1&gt;\n&lt;h2&gt;Cambiamenti nella dieta&lt;/h2&gt;\n&lt;p&gt;Ridurre le calorie e adottare abitudini alimentari pi&amp;ugrave; sane sono fondamentali per superare l&amp;rsquo;obesit&amp;agrave;. Anche se all\'inizio potresti perdere peso rapidamente, una perdita di peso costante a lungo termine &amp;egrave; considerata il modo pi&amp;ugrave; sicuro per perdere peso. &amp;Egrave; anche il modo migliore per mantenere il peso sotto controllo in modo permanente.&lt;/p&gt;\n&lt;p&gt;Non esiste la migliore dieta dimagrante. Scegline uno che includa cibi sani che ritieni possano funzionare per te. I cambiamenti nella dieta per trattare l&amp;rsquo;obesit&amp;agrave; includono:&lt;/p&gt;\n&lt;ul&gt;\n&lt;li&gt;&lt;strong&gt;Ridurre le calorie.&lt;/strong&gt; La chiave per perdere peso &amp;egrave; ridurre la quantit&amp;agrave; di calorie assunte. Una quantit&amp;agrave; tipica &amp;egrave; compresa tra 1.200 e 1.500 calorie per le donne e tra 1.500 e 1.800 per gli uomini.&lt;/li&gt;\n&lt;li&gt;&lt;strong&gt;Sentirsi pieno con meno.&lt;/strong&gt; Alcuni alimenti, come dessert, caramelle, grassi e alimenti trasformati, contengono molte calorie per una piccola porzione. Al contrario, frutta e verdura forniscono porzioni pi&amp;ugrave; grandi con meno calorie. Mangiando porzioni pi&amp;ugrave; grandi di cibi che hanno meno calorie, puoi ridurre i morsi della fame e assumere meno calorie. Potresti anche sentirti meglio con il tuo pasto, il che contribuisce a quanto ti senti soddisfatto nel complesso.&lt;/li&gt;\n&lt;li&gt;&lt;strong&gt;Fare scelte pi&amp;ugrave; sane. &lt;/strong&gt;Per rendere la tua dieta generale pi&amp;ugrave; sana, mangia pi&amp;ugrave; cibi a base vegetale. Questi includono frutta, verdura e cereali integrali. Enfatizza anche le fonti magre di proteine &amp;ndash; come fagioli, lenticchie e soia &amp;ndash; e le carni magre. Se ti piace il pesce, prova a includerlo due volte a settimana. Limitare il sale e gli zuccheri aggiunti. Mangia piccole quantit&amp;agrave; di grassi e assicurati che provengano da fonti salutari per il cuore, come oli di oliva, di colza e di noci.&lt;/li&gt;\n&lt;li&gt;&lt;strong&gt;Limitare determinati alimenti.&lt;/strong&gt; Alcune diete limitano la quantit&amp;agrave; di un particolare gruppo alimentare, come cibi ricchi di carboidrati o ricchi di grassi e bevande zuccherate&lt;/li&gt;\n&lt;li&gt;&lt;strong&gt;Sostituti dei pasti.&lt;/strong&gt; Questi piani suggeriscono di sostituire uno o due pasti al giorno con i loro prodotti &amp;ndash; come frullati ipocalorici o barrette pasto &amp;ndash; e di mangiare spuntini sani.&lt;/li&gt;\n&lt;/ul&gt;\n&lt;h2&gt;Esercizio e attivit&amp;agrave;&lt;/h2&gt;\n&lt;p&gt;Ottenere pi&amp;ugrave; attivit&amp;agrave; fisica o esercizio fisico &amp;egrave; una parte essenziale del trattamento dell&amp;rsquo;obesit&amp;agrave;:&lt;/p&gt;\n&lt;ul&gt;\n&lt;li&gt;&lt;strong&gt;Esercizio.&lt;/strong&gt; Le persone con obesit&amp;agrave; hanno bisogno di svolgere almeno 150 minuti a settimana di attivit&amp;agrave; fisica di moderata intensit&amp;agrave;. Ci&amp;ograve; pu&amp;ograve; aiutare a prevenire un ulteriore aumento di peso o a mantenere la perdita di una modesta quantit&amp;agrave; di peso. Probabilmente dovrai aumentare gradualmente la quantit&amp;agrave; di esercizio man mano che la tua resistenza e la tua forma fisica migliorano.&lt;/li&gt;\n&lt;li&gt;&lt;strong&gt;Continua a muoverti.&lt;/strong&gt; Anche se un regolare esercizio aerobico &amp;egrave; il modo pi&amp;ugrave; efficace per bruciare calorie e perdere peso in eccesso, qualsiasi movimento extra aiuta a bruciare calorie. Ad esempio, parcheggia pi&amp;ugrave; lontano dagli ingressi dei negozi e prendi le scale invece dell\'ascensore. Un contapassi pu&amp;ograve; monitorare quanti passi fai nel corso di una giornata. Molte persone cercano di raggiungere 10.000 passi ogni giorno. Aumenta gradualmente il numero di passi che fai ogni giorno per raggiungere il tuo obiettivo.&lt;/li&gt;\n&lt;/ul&gt;</t>
  </si>
  <si>
    <t>&lt;h1&gt;ไลฟ์สไตล์สำหรับโรคอ้วน&lt;/h1&gt;\n&lt;h2&gt;การเปลี่ยนแปลงด้านอาหาร&lt;/h2&gt;\n&lt;p&gt;การลดแคลอรี่และการฝึกนิสัยการกินเพื่อสุขภาพเป็นกุญแจสำคัญในการเอาชนะโรคอ้วน แม้ว่าคุณอาจลดน้ำหนักได้อย่างรวดเร็วในช่วงแรก แต่การลดน้ำหนักอย่างต่อเนื่องในระยะยาวถือเป็นวิธีลดน้ำหนักที่ปลอดภัยที่สุด นอกจากนี้ยังเป็นวิธีที่ดีที่สุดในการลดน้ำหนักอย่างถาวร&lt;/p&gt;\n&lt;p&gt;ไม่มีอาหารลดน้ำหนักที่ดีที่สุด เลือกหนึ่งรายการที่มีอาหารเพื่อสุขภาพที่คุณรู้สึกว่าเหมาะกับคุณ การเปลี่ยนแปลงอาหารเพื่อรักษาโรคอ้วน ได้แก่:&lt;/p&gt;\n&lt;ul&gt;\n&lt;li&gt;&lt;strong&gt;ตัดแคลอรี่.&lt;/strong&gt; กุญแจสำคัญในการลดน้ำหนักคือการลดจำนวนแคลอรี่ที่คุณรับเข้าไป โดยปกติแล้วปริมาณคือ 1,200 ถึง 1,500 แคลอรี่สำหรับผู้หญิง และ 1,500 ถึง 1,800 แคลอรี่สำหรับผู้ชาย&lt;/li&gt;\n&lt;li&gt;&lt;strong&gt;รู้สึกอิ่มน้อยลง &lt;/strong&gt;อาหารบางชนิด เช่น ของหวาน ลูกอม ไขมัน และอาหารแปรรูป มีแคลอรี่จำนวนมากสำหรับอาหารเพียงเล็กน้อย ในทางตรงกันข้าม ผักและผลไม้ให้ปริมาณที่มากขึ้นและมีแคลอรี่น้อยกว่า การกินอาหารที่มีแคลอรี่น้อยลงในปริมาณมาก จะช่วยลดอาการหิวและรับแคลอรี่น้อยลงได้ คุณยังอาจรู้สึกดีขึ้นกับมื้ออาหารของคุณ ซึ่งส่งผลต่อความพึงพอใจโดยรวมของคุณ&lt;/li&gt;\n&lt;li&gt;&lt;strong&gt;การเลือกทางเลือกที่ดีต่อสุขภาพ&lt;/strong&gt; เพื่อให้การรับประทานอาหารโดยรวมของคุณดีต่อสุขภาพมากขึ้น ให้รับประทานอาหารที่มีพืชเป็นหลักมากขึ้น ซึ่งรวมถึงผัก ผลไม้ และธัญพืชไม่ขัดสี นอกจากนี้ยังเน้นแหล่งโปรตีนไร้ไขมัน เช่น ถั่ว ถั่วเลนทิล และถั่วเหลือง และเนื้อสัตว์ไร้ไขมัน ถ้าคุณชอบปลา ลองใส่ปลาสัปดาห์ละสองครั้ง จำกัดเกลือและน้ำตาลเพิ่ม กินไขมันในปริมาณเล็กน้อย และให้แน่ใจว่ามันมาจากแหล่งที่ดีต่อสุขภาพหัวใจ เช่น มะกอก น้ำมันคาโนลา และถั่ว&lt;/li&gt;\n&lt;li&gt;&lt;strong&gt;การจำกัดอาหารบางชนิด&lt;/strong&gt; อาหารบางชนิดจำกัดปริมาณอาหารบางกลุ่ม เช่น อาหารคาร์โบไฮเดรตสูงหรืออาหารไขมันเต็ม และเครื่องดื่มที่มีน้ำตาล&lt;/li&gt;\n&lt;li&gt;&lt;strong&gt;ทดแทนมื้ออาหาร.&lt;/strong&gt; แผนเหล่านี้แนะนำให้เปลี่ยนอาหารหนึ่งหรือสองมื้อในแต่ละวันด้วยผลิตภัณฑ์ของตน เช่น เชคแคลอรี่ต่ำหรืออาหารแท่ง และรับประทานของว่างเพื่อสุขภาพ&lt;/li&gt;\n&lt;/ul&gt;\n&lt;h2&gt;การออกกำลังกายและกิจกรรม&lt;/h2&gt;\n&lt;p&gt;การออกกำลังกายหรือออกกำลังกายมากขึ้นเป็นส่วนสำคัญของการรักษาโรคอ้วน:&lt;/p&gt;\n&lt;ul&gt;\n&lt;li&gt;&lt;strong&gt;ออกกำลังกาย.&lt;/strong&gt; ผู้ที่เป็นโรคอ้วนต้องออกกำลังกายที่มีความเข้มข้นปานกลางอย่างน้อย 150 นาทีต่อสัปดาห์ วิธีนี้สามารถช่วยป้องกันการเพิ่มของน้ำหนักเพิ่มเติมหรือรักษาน้ำหนักที่ลดลงในปริมาณที่พอเหมาะได้ คุณอาจต้องค่อยๆ เพิ่มปริมาณการออกกำลังกายเมื่อความอดทนและสมรรถภาพของคุณดีขึ้น&lt;/li&gt;\n&lt;li&gt;&lt;strong&gt;เดินต่อไป.&lt;/strong&gt; แม้ว่าการออกกำลังกายแบบแอโรบิกเป็นประจำเป็นวิธีที่มีประสิทธิภาพที่สุดในการเผาผลาญแคลอรี่และลดน้ำหนักส่วนเกิน แต่การเคลื่อนไหวเพิ่มเติมใดๆ ก็ตามจะช่วยเผาผลาญแคลอรี่ได้ เช่น จอดรถให้ห่างจากทางเข้าร้านและใช้บันไดแทนลิฟต์ เครื่องนับก้าวสามารถติดตามจำนวนก้าวที่คุณเดินไปในหนึ่งวัน หลายๆ คนพยายามเดินให้ถึง 10,000 ก้าวทุกวัน ค่อยๆ เพิ่มจำนวนก้าวในแต่ละวันเพื่อบรรลุเป้าหมาย&lt;/li&gt;\n&lt;/ul&gt;</t>
  </si>
  <si>
    <t>&lt;h1&gt;Weight loss tips&lt;/h1&gt;\n&lt;h2&gt;DO&lt;/h2&gt;\n&lt;ul&gt;\n&lt;li&gt;get active for 150 minutes a week &amp;ndash; you can break this up into shorter sessions&lt;/li&gt;\n&lt;li&gt;aim to get your 5 A Day &amp;ndash; 80g of fresh, canned or frozen fruit or vegetables count as 1 portion&lt;/li&gt;\n&lt;li&gt;aim to lose 1 to 2 lbs, or 0.5 to 1 kg, a week&lt;/li&gt;\n&lt;li&gt;read food labels &amp;ndash; products with more green colour coding than amber and red are often a healthier option&lt;/li&gt;\n&lt;li&gt;swap sugary drinks for water &amp;ndash; if you do not like the taste, add slices of lemon or lime for flavour&lt;/li&gt;\n&lt;li&gt;cut down on food that\'s high in sugar and fat &amp;ndash; start by swapping sugary cereal for whole grain alternatives&lt;/li&gt;\n&lt;li&gt;share your weight loss plan with someone you trust &amp;ndash; they can help motivate you when you have a bad day&lt;/li&gt;\n&lt;/ul&gt;\n&lt;h2&gt;DON&amp;rsquo;T&lt;/h2&gt;\n&lt;ul&gt;\n&lt;li&gt;do not lose weight suddenly with diets&lt;/li&gt;\n&lt;li&gt;do not stock unhealthy food &amp;ndash; popcorn, fruit and rice cakes can be healthier alternatives&lt;/li&gt;\n&lt;li&gt;do not skip meals &amp;ndash; you might end up snacking more because you feel hungry&lt;/li&gt;\n&lt;li&gt;do not finish your plate if you\'re full &amp;ndash; you can save leftover food for the next day&lt;/li&gt;</t>
  </si>
  <si>
    <t>&lt;h1&gt;&lt;span style=\"font-weight: 400;\"&gt;减肥秘诀&lt;/span&gt;&lt;/h1&gt;\n&lt;h2&gt;&lt;span style=\"font-weight: 400;\"&gt;做&lt;/span&gt;&lt;/h2&gt;\n&lt;p&gt;&lt;span style=\"font-weight: 400;\"&gt;每周锻炼 150 分钟 &amp;ndash; 您可以将其分成更短的时间段&lt;/span&gt;&lt;/p&gt;\n&lt;p&gt;&lt;span style=\"font-weight: 400;\"&gt;目标是每天 5 份 &amp;ndash; 80 克新鲜、罐装或冷冻水果或蔬菜算作 1 份&lt;/span&gt;&lt;/p&gt;\n&lt;p&gt;&lt;span style=\"font-weight: 400;\"&gt;目标是每周减重 1 至 2 磅，或 0.5 至 1 公斤&lt;/span&gt;&lt;/p&gt;\n&lt;p&gt;&lt;span style=\"font-weight: 400;\"&gt;阅读食品标签&amp;mdash;&amp;mdash;绿色编码多于琥珀色和红色的产品通常是更健康的选择&lt;/span&gt;&lt;/p&gt;\n&lt;p&gt;&lt;span style=\"font-weight: 400;\"&gt;将含糖饮料换成水&amp;mdash;&amp;mdash;如果您不喜欢这种味道，可以添加柠檬片或酸橙片来调味&lt;/span&gt;&lt;/p&gt;\n&lt;p&gt;&lt;span style=\"font-weight: 400;\"&gt;减少高糖和高脂肪的食物&amp;mdash;&amp;mdash;首先将含糖谷物换成全谷物替代品&lt;/span&gt;&lt;/p&gt;\n&lt;p&gt;&lt;span style=\"font-weight: 400;\"&gt;与您信任的人分享您的减肥计划&amp;mdash;&amp;mdash;当您度过糟糕的一天时，他们可以帮助激励您&lt;/span&gt;&lt;/p&gt;\n&lt;h2&gt;&lt;span style=\"font-weight: 400;\"&gt;不&lt;/span&gt;&lt;/h2&gt;\n&lt;p&gt;&lt;span style=\"font-weight: 400;\"&gt;不要通过节食突然减肥&lt;/span&gt;&lt;/p&gt;\n&lt;p&gt;&lt;span style=\"font-weight: 400;\"&gt;不要储存不健康的食物&amp;mdash;&amp;mdash;爆米花、水果和年糕可以是更健康的替代品&lt;/span&gt;&lt;/p&gt;\n&lt;p&gt;&lt;span style=\"font-weight: 400;\"&gt;不要不吃饭&amp;mdash;&amp;mdash;你可能会因为感到饥饿而吃更多零食&lt;/span&gt;&lt;/p&gt;\n&lt;p&gt;&lt;span style=\"font-weight: 400;\"&gt;如果你吃饱了，就不要吃完你的盘子&amp;mdash;&amp;mdash;你可以把剩下的食物留到第二天&lt;/span&gt;&lt;/p&gt;</t>
  </si>
  <si>
    <t>&lt;h1&gt;&lt;span style=\"font-weight: 400;\"&gt;वजन घटाने के उपाय&lt;/span&gt;&lt;/h1&gt;\n&lt;h2&gt;&lt;span style=\"font-weight: 400;\"&gt;करना&lt;/span&gt;&lt;/h2&gt;\n&lt;ul&gt;\n&lt;li style=\"font-weight: 400;\"&gt;&lt;span style=\"font-weight: 400;\"&gt;सप्ताह में 150 मिनट सक्रिय रहें - आप इसे छोटे सत्रों में बाँट सकते हैं&lt;/span&gt;&lt;/li&gt;\n&lt;li style=\"font-weight: 400;\"&gt;&lt;span style=\"font-weight: 400;\"&gt;दिन में 5 बार खाने का लक्ष्य रखें - 80 ग्राम ताज़ा, डिब्बाबंद या जमे हुए फल या सब्ज़ियों को 1 भाग के रूप में गिना जाए&lt;/span&gt;&lt;/li&gt;\n&lt;li style=\"font-weight: 400;\"&gt;&lt;span style=\"font-weight: 400;\"&gt;एक सप्ताह में 1 से 2 पाउंड या 0.5 से 1 किलोग्राम वजन कम करने का लक्ष्य रखें&lt;/span&gt;&lt;/li&gt;\n&lt;li style=\"font-weight: 400;\"&gt;&lt;span style=\"font-weight: 400;\"&gt;खाद्य लेबल पढ़ें- एम्बर और लाल की तुलना में अधिक हरे रंग की कोडिंग वाले उत्पाद अक्सर एक स्वस्थ विकल्प होते हैं&lt;/span&gt;&lt;/li&gt;\n&lt;li style=\"font-weight: 400;\"&gt;&lt;span style=\"font-weight: 400;\"&gt;चीनी युक्त पेय की जगह पानी डालें - यदि आपको इसका स्वाद पसंद नहीं है, तो स्वाद के लिए नींबू या नीबू के टुकड़े डालें&lt;/span&gt;&lt;/li&gt;\n&lt;li style=\"font-weight: 400;\"&gt;&lt;span style=\"font-weight: 400;\"&gt;ऐसे भोजन में कटौती करें जिसमें चीनी और वसा की मात्रा अधिक हो - साबुत अनाज के विकल्प के लिए चीनी युक्त अनाज की जगह शुरुआत करें&lt;/span&gt;&lt;/li&gt;\n&lt;li style=\"font-weight: 400;\"&gt;&lt;span style=\"font-weight: 400;\"&gt;अपना वजन घटाने की योजना किसी ऐसे व्यक्ति के साथ साझा करें जिस पर आप भरोसा करते हैं - जब आपका दिन खराब हो तो वे आपको प्रेरित करने में मदद कर सकते हैं&lt;/span&gt;&lt;/li&gt;\n&lt;/ul&gt;\n&lt;h2&gt;&lt;span style=\"font-weight: 400;\"&gt;नहीं&lt;/span&gt;&lt;/h2&gt;\n&lt;ul&gt;\n&lt;li style=\"font-weight: 400;\"&gt;&lt;span style=\"font-weight: 400;\"&gt;डाइट से अचानक वजन कम न करें&lt;/span&gt;&lt;/li&gt;\n&lt;li style=\"font-weight: 400;\"&gt;&lt;span style=\"font-weight: 400;\"&gt;अस्वास्थ्यकर भोजन का स्टॉक न करें - पॉपकॉर्न, फल और चावल के केक स्वास्थ्यवर्धक विकल्प हो सकते हैं&lt;/span&gt;&lt;/li&gt;\n&lt;li style=\"font-weight: 400;\"&gt;&lt;span style=\"font-weight: 400;\"&gt;भोजन न छोड़ें - भूख लगने के कारण आप अधिक नाश्ता कर सकते हैं&lt;/span&gt;&lt;/li&gt;\n&lt;li style=\"font-weight: 400;\"&gt;&lt;span style=\"font-weight: 400;\"&gt;यदि आपका पेट भर गया है तो अपनी थाली ख़त्म न करें - आप बचे हुए भोजन को अगले दिन के लिए बचा सकते हैं&lt;/span&gt;&lt;/li&gt;\n&lt;/ul&gt;</t>
  </si>
  <si>
    <t>&lt;h1&gt;&lt;span style=\"font-weight: 400;\"&gt;Consejos para bajar de peso&lt;/span&gt;&lt;/h1&gt;\n&lt;h2&gt;&lt;span style=\"font-weight: 400;\"&gt;HACER&lt;/span&gt;&lt;/h2&gt;\n&lt;ul&gt;\n&lt;li style=\"font-weight: 400;\"&gt;&lt;span style=\"font-weight: 400;\"&gt;Mant&amp;eacute;ngase activo durante 150 minutos a la semana; puede dividir esto en sesiones m&amp;aacute;s cortas.&lt;/span&gt;&lt;/li&gt;\n&lt;li style=\"font-weight: 400;\"&gt;&lt;span style=\"font-weight: 400;\"&gt;Intente consumir sus 5 al d&amp;iacute;a: 80 g de frutas o verduras frescas, enlatadas o congeladas cuentan como 1 porci&amp;oacute;n.&lt;/span&gt;&lt;/li&gt;\n&lt;li style=\"font-weight: 400;\"&gt;&lt;span style=\"font-weight: 400;\"&gt;Trate de perder de 1 a 2 libras, o de 0,5 a 1 kg, por semana.&lt;/span&gt;&lt;/li&gt;\n&lt;li style=\"font-weight: 400;\"&gt;&lt;span style=\"font-weight: 400;\"&gt;Lea las etiquetas de los alimentos: los productos con c&amp;oacute;digos de colores m&amp;aacute;s verdes que el &amp;aacute;mbar y el rojo suelen ser una opci&amp;oacute;n m&amp;aacute;s saludable.&lt;/span&gt;&lt;/li&gt;\n&lt;li style=\"font-weight: 400;\"&gt;&lt;span style=\"font-weight: 400;\"&gt;Cambie las bebidas azucaradas por agua; si no le gusta el sabor, agregue rodajas de lim&amp;oacute;n o lima para darle sabor.&lt;/span&gt;&lt;/li&gt;\n&lt;li style=\"font-weight: 400;\"&gt;&lt;span style=\"font-weight: 400;\"&gt;Reduzca el consumo de alimentos con alto contenido de az&amp;uacute;car y grasa; comience cambiando los cereales azucarados por alternativas integrales.&lt;/span&gt;&lt;/li&gt;\n&lt;li style=\"font-weight: 400;\"&gt;&lt;span style=\"font-weight: 400;\"&gt;Comparte tu plan de p&amp;eacute;rdida de peso con alguien en quien conf&amp;iacute;es: puede ayudarte a motivarte cuando tengas un mal d&amp;iacute;a.&lt;/span&gt;&lt;/li&gt;\n&lt;/ul&gt;\n&lt;h2&gt;&lt;span style=\"font-weight: 400;\"&gt;NO&lt;/span&gt;&lt;/h2&gt;\n&lt;ul&gt;\n&lt;li style=\"font-weight: 400;\"&gt;&lt;span style=\"font-weight: 400;\"&gt;No pierdas peso de repente con dietas.&lt;/span&gt;&lt;/li&gt;\n&lt;li style=\"font-weight: 400;\"&gt;&lt;span style=\"font-weight: 400;\"&gt;No almacene alimentos no saludables: las palomitas de ma&amp;iacute;z, las frutas y los pasteles de arroz pueden ser alternativas m&amp;aacute;s saludables.&lt;/span&gt;&lt;/li&gt;\n&lt;li style=\"font-weight: 400;\"&gt;&lt;span style=\"font-weight: 400;\"&gt;No te saltes comidas: podr&amp;iacute;as terminar comiendo m&amp;aacute;s bocadillos porque tienes hambre.&lt;/span&gt;&lt;/li&gt;\n&lt;li style=\"font-weight: 400;\"&gt;&lt;span style=\"font-weight: 400;\"&gt;No te termines el plato si est&amp;aacute;s lleno: puedes guardar la comida sobrante para el d&amp;iacute;a siguiente.&lt;/span&gt;&lt;/li&gt;\n&lt;/ul&gt;</t>
  </si>
  <si>
    <t>&lt;h1&gt;&lt;span style=\"font-weight: 400;\"&gt;Conseils pour perdre du poids&lt;/span&gt;&lt;/h1&gt;\n&lt;h2&gt;&lt;span style=\"font-weight: 400;\"&gt;FAIRE&lt;/span&gt;&lt;/h2&gt;\n&lt;ul&gt;\n&lt;li style=\"font-weight: 400;\"&gt;&lt;span style=\"font-weight: 400;\"&gt;soyez actif 150 minutes par semaine &amp;ndash; vous pouvez diviser cela en s&amp;eacute;ances plus courtes&lt;/span&gt;&lt;/li&gt;\n&lt;li style=\"font-weight: 400;\"&gt;&lt;span style=\"font-weight: 400;\"&gt;visez &amp;agrave; obtenir votre 5 par jour &amp;ndash; 80 g de fruits ou de l&amp;eacute;gumes frais, en conserve ou surgel&amp;eacute;s comptent pour 1 portion&lt;/span&gt;&lt;/li&gt;\n&lt;li style=\"font-weight: 400;\"&gt;&lt;span style=\"font-weight: 400;\"&gt;viser &amp;agrave; perdre 1 &amp;agrave; 2 livres, ou 0,5 &amp;agrave; 1 kg, par semaine&lt;/span&gt;&lt;/li&gt;\n&lt;li style=\"font-weight: 400;\"&gt;&lt;span style=\"font-weight: 400;\"&gt;lire les &amp;eacute;tiquettes des aliments &amp;ndash; les produits avec un code couleur plus vert que l\'ambre et le rouge sont souvent une option plus saine&lt;/span&gt;&lt;/li&gt;\n&lt;li style=\"font-weight: 400;\"&gt;&lt;span style=\"font-weight: 400;\"&gt;remplacez les boissons sucr&amp;eacute;es par de l\'eau &amp;ndash; si vous n\'aimez pas le go&amp;ucirc;t, ajoutez des tranches de citron ou de citron vert pour la saveur&lt;/span&gt;&lt;/li&gt;\n&lt;li style=\"font-weight: 400;\"&gt;&lt;span style=\"font-weight: 400;\"&gt;r&amp;eacute;duisez les aliments riches en sucre et en gras &amp;ndash; commencez par remplacer les c&amp;eacute;r&amp;eacute;ales sucr&amp;eacute;es par des alternatives &amp;agrave; base de grains entiers&lt;/span&gt;&lt;/li&gt;\n&lt;li style=\"font-weight: 400;\"&gt;&lt;span style=\"font-weight: 400;\"&gt;partagez votre plan de perte de poids avec une personne de confiance &amp;ndash; elle peut vous motiver lorsque vous passez une mauvaise journ&amp;eacute;e&lt;/span&gt;&lt;/li&gt;\n&lt;/ul&gt;\n&lt;h2&gt;&lt;span style=\"font-weight: 400;\"&gt;NE LE FAITES PAS&lt;/span&gt;&lt;/h2&gt;\n&lt;ul&gt;\n&lt;li style=\"font-weight: 400;\"&gt;&lt;span style=\"font-weight: 400;\"&gt;ne perdez pas de poids d\'un coup avec les r&amp;eacute;gimes&lt;/span&gt;&lt;/li&gt;\n&lt;li style=\"font-weight: 400;\"&gt;&lt;span style=\"font-weight: 400;\"&gt;ne stockez pas d&amp;rsquo;aliments malsains &amp;ndash; le pop-corn, les g&amp;acirc;teaux aux fruits et au riz peuvent &amp;ecirc;tre des alternatives plus saines&lt;/span&gt;&lt;/li&gt;\n&lt;li style=\"font-weight: 400;\"&gt;&lt;span style=\"font-weight: 400;\"&gt;ne sautez pas de repas &amp;ndash; vous pourriez finir par grignoter davantage parce que vous avez faim&lt;/span&gt;&lt;/li&gt;\n&lt;li style=\"font-weight: 400;\"&gt;&lt;span style=\"font-weight: 400;\"&gt;ne terminez pas votre assiette si vous &amp;ecirc;tes rassasi&amp;eacute; &amp;ndash; vous pouvez conserver les restes de nourriture pour le lendemain&lt;/span&gt;&lt;/li&gt;\n&lt;/ul&gt;</t>
  </si>
  <si>
    <t>&lt;h1 dir=\"rtl\" style=\"text-align: justify;color:#00000;background-color:#ffffff;\"&gt;&lt;span style=\"font-size:20pt;\"&gt;نصائح لتخفيف الوزن&lt;/span&gt;&lt;/h1&gt;\n&lt;h2 dir=\"rtl\" style=\"text-align: justify;color:#00000;background-color:#ffffff;\"&gt;&lt;span style=\"font-size:16pt;\"&gt;يفعل&lt;/span&gt;&lt;/h2&gt;\n&lt;ul&gt;\n    &lt;li dir=\"rtl\" style=\"list-style-type:disc;font-size:11.5pt;\"&gt;\n        &lt;p dir=\"rtl\" style=\"text-align: justify;color:#00000;background-color:#ffffff;\"&gt;&lt;span style=\"font-size:11.5pt;\"&gt;مارس النشاط لمدة 150 دقيقة أسبوعيًا &amp;ndash; ويمكنك تقسيم ذلك إلى جلسات أقصر&lt;/span&gt;&lt;/p&gt;\n    &lt;/li&gt;\n    &lt;li dir=\"rtl\" style=\"list-style-type:disc;font-size:11.5pt;\"&gt;\n        &lt;p dir=\"rtl\" style=\"text-align: justify;color:#00000;background-color:#ffffff;\"&gt;&lt;span style=\"font-size:11.5pt;\"&gt;اهدف إلى الحصول على 5 حصص في اليوم - 80 جرامًا من الفواكه أو الخضروات الطازجة أو المعلبة أو المجمدة تمثل حصة واحدة&lt;/span&gt;&lt;/p&gt;\n    &lt;/li&gt;\n    &lt;li dir=\"rtl\" style=\"list-style-type:disc;font-size:11.5pt;\"&gt;\n        &lt;p dir=\"rtl\" style=\"text-align: justify;color:#00000;background-color:#ffffff;\"&gt;&lt;span style=\"font-size:11.5pt;\"&gt;تهدف إلى خسارة 1 إلى 2 رطل، أو 0.5 إلى 1 كجم، في الأسبوع&lt;/span&gt;&lt;/p&gt;\n    &lt;/li&gt;\n    &lt;li dir=\"rtl\" style=\"list-style-type:disc;font-size:11.5pt;\"&gt;\n        &lt;p dir=\"rtl\" style=\"text-align: justify;color:#00000;background-color:#ffffff;\"&gt;&lt;span style=\"font-size:11.5pt;\"&gt;اقرأ الملصقات الغذائية &amp;ndash; فالمنتجات التي تحتوي على ترميز لوني أخضر أكثر من اللون الأصفر والأحمر غالبًا ما تكون خيارًا صحيًا&lt;/span&gt;&lt;/p&gt;\n    &lt;/li&gt;\n    &lt;li dir=\"rtl\" style=\"list-style-type:disc;font-size:11.5pt;\"&gt;\n        &lt;p dir=\"rtl\" style=\"text-align: justify;color:#00000;background-color:#ffffff;\"&gt;&lt;span style=\"font-size:11.5pt;\"&gt;استبدل المشروبات السكرية بالماء &amp;ndash; إذا كنت لا تحب الطعم، أضف شرائح الليمون أو الليمون الحامض للنكهة&lt;/span&gt;&lt;/p&gt;\n    &lt;/li&gt;\n    &lt;li dir=\"rtl\" style=\"list-style-type:disc;font-size:11.5pt;\"&gt;\n        &lt;p dir=\"rtl\" style=\"text-align: justify;color:#00000;background-color:#ffffff;\"&gt;&lt;span style=\"font-size:11.5pt;\"&gt;قلل من تناول الأطعمة التي تحتوي على نسبة عالية من السكر والدهون &amp;ndash; ابدأ باستبدال الحبوب السكرية ببدائل الحبوب الكاملة&lt;/span&gt;&lt;/p&gt;\n    &lt;/li&gt;\n    &lt;li dir=\"rtl\" style=\"list-style-type:disc;font-size:11.5pt;\"&gt;\n        &lt;p dir=\"rtl\" style=\"text-align: justify;color:#00000;background-color:#ffffff;\"&gt;&lt;span style=\"font-size:11.5pt;\"&gt;شارك خطة إنقاص الوزن الخاصة بك مع شخص تثق به - حيث يمكنه المساعدة في تحفيزك عندما تمر بيوم سيء&lt;/span&gt;&lt;/p&gt;\n    &lt;/li&gt;\n&lt;/ul&gt;\n&lt;h2 dir=\"rtl\" style=\"text-align: justify;color:#00000;background-color:#ffffff;\"&gt;&lt;span style=\"font-size:16pt;\"&gt;لا&lt;/span&gt;&lt;/h2&gt;\n&lt;ul&gt;\n    &lt;li dir=\"rtl\" style=\"list-style-type:disc;font-size:11.5pt;\"&gt;\n        &lt;p dir=\"rtl\" style=\"text-align: justify;color:#00000;background-color:#ffffff;\"&gt;&lt;span style=\"font-size:11.5pt;\"&gt;لا تفقد الوزن فجأة مع الوجبات الغذائية&lt;/span&gt;&lt;/p&gt;\n    &lt;/li&gt;\n    &lt;li dir=\"rtl\" style=\"list-style-type:disc;font-size:11.5pt;\"&gt;\n        &lt;p dir=\"rtl\" style=\"text-align: justify;color:#00000;background-color:#ffffff;\"&gt;&lt;span style=\"font-size:11.5pt;\"&gt;لا تقم بتخزين الأطعمة غير الصحية &amp;ndash; يمكن أن يكون الفشار والفواكه وكعك الأرز بدائل صحية&lt;/span&gt;&lt;/p&gt;\n    &lt;/li&gt;\n    &lt;li dir=\"rtl\" style=\"list-style-type:disc;font-size:11.5pt;\"&gt;\n        &lt;p dir=\"rtl\" style=\"text-align: justify;color:#00000;background-color:#ffffff;\"&gt;&lt;span style=\"font-size:11.5pt;\"&gt;لا تفوت وجبات الطعام - فقد ينتهي بك الأمر إلى تناول المزيد من الوجبات الخفيفة لأنك تشعر بالجوع&lt;/span&gt;&lt;/p&gt;\n    &lt;/li&gt;\n    &lt;li dir=\"rtl\" style=\"list-style-type:disc;font-size:11.5pt;\"&gt;\n        &lt;p dir=\"rtl\" style=\"text-align: justify;color:#00000;background-color:#ffffff;\"&gt;&lt;span style=\"font-size:11.5pt;\"&gt;لا تنهي طبقك إذا كنت ممتلئًا &amp;ndash; يمكنك حفظ بقايا الطعام لليوم التالي&lt;/span&gt;&lt;/p&gt;\n    &lt;/li&gt;\n&lt;/ul&gt;</t>
  </si>
  <si>
    <t>&lt;h1&gt;&lt;span style=\"font-weight: 400;\"&gt;Советы по снижению веса&lt;/span&gt;&lt;/h1&gt;\n&lt;h2&gt;&lt;span style=\"font-weight: 400;\"&gt;ДЕЛАТЬ&lt;/span&gt;&lt;/h2&gt;\n&lt;ul&gt;\n&lt;li style=\"font-weight: 400;\"&gt;&lt;span style=\"font-weight: 400;\"&gt;занимайтесь спортом 150 минут в неделю &amp;mdash; вы можете разбить это на более короткие занятия&lt;/span&gt;&lt;/li&gt;\n&lt;li style=\"font-weight: 400;\"&gt;&lt;span style=\"font-weight: 400;\"&gt;стремитесь съедать 5 раз в день &amp;mdash; 80 г свежих, консервированных или замороженных фруктов или овощей считаются за 1 порцию.&lt;/span&gt;&lt;/li&gt;\n&lt;li style=\"font-weight: 400;\"&gt;&lt;span style=\"font-weight: 400;\"&gt;стремитесь сбросить от 1 до 2 фунтов или от 0,5 до 1 кг в неделю.&lt;/span&gt;&lt;/li&gt;\n&lt;li style=\"font-weight: 400;\"&gt;&lt;span style=\"font-weight: 400;\"&gt;читайте этикетки на пищевых продуктах: продукты, у которых больше зеленого цвета, чем янтарного и красного, часто являются более здоровым вариантом.&lt;/span&gt;&lt;/li&gt;\n&lt;li style=\"font-weight: 400;\"&gt;&lt;span style=\"font-weight: 400;\"&gt;замените сладкие напитки водой &amp;ndash; если вам не нравится вкус, добавьте для аромата ломтики лимона или лайма&lt;/span&gt;&lt;/li&gt;\n&lt;li style=\"font-weight: 400;\"&gt;&lt;span style=\"font-weight: 400;\"&gt;сократите потребление продуктов с высоким содержанием сахара и жира &amp;ndash; начните с замены сладких хлопьев на цельнозерновые альтернативы.&lt;/span&gt;&lt;/li&gt;\n&lt;li style=\"font-weight: 400;\"&gt;&lt;span style=\"font-weight: 400;\"&gt;поделитесь своим планом по снижению веса с кем-то, кому вы доверяете &amp;mdash; они могут помочь вам мотивировать, когда у вас плохой день&lt;/span&gt;&lt;/li&gt;\n&lt;/ul&gt;\n&lt;h2&gt;&lt;span style=\"font-weight: 400;\"&gt;НЕ&lt;/span&gt;&lt;/h2&gt;\n&lt;ul&gt;\n&lt;li style=\"font-weight: 400;\"&gt;&lt;span style=\"font-weight: 400;\"&gt;не худеть резко с помощью диет&lt;/span&gt;&lt;/li&gt;\n&lt;li style=\"font-weight: 400;\"&gt;&lt;span style=\"font-weight: 400;\"&gt;не запасайтесь нездоровой пищей: попкорн, фрукты и рисовые лепешки могут быть более здоровой альтернативой.&lt;/span&gt;&lt;/li&gt;\n&lt;li style=\"font-weight: 400;\"&gt;&lt;span style=\"font-weight: 400;\"&gt;не пропускайте приемы пищи &amp;ndash; в конечном итоге вам придется перекусывать больше, потому что вы чувствуете голод.&lt;/span&gt;&lt;/li&gt;\n&lt;li style=\"font-weight: 400;\"&gt;&lt;span style=\"font-weight: 400;\"&gt;не доедайте тарелку, если вы сыты &amp;ndash; вы можете оставить остатки еды на следующий день&lt;/span&gt;&lt;/li&gt;\n&lt;/ul&gt;</t>
  </si>
  <si>
    <t>&lt;h1&gt;&lt;span style=\"font-weight: 400;\"&gt;Dicas para perder peso&lt;/span&gt;&lt;/h1&gt;\n&lt;h2&gt;&lt;span style=\"font-weight: 400;\"&gt;FAZER&lt;/span&gt;&lt;/h2&gt;\n&lt;ul&gt;\n&lt;li style=\"font-weight: 400;\"&gt;&lt;span style=\"font-weight: 400;\"&gt;fique ativo por 150 minutos por semana &amp;ndash; voc&amp;ecirc; pode dividir isso em sess&amp;otilde;es mais curtas&lt;/span&gt;&lt;/li&gt;\n&lt;li style=\"font-weight: 400;\"&gt;&lt;span style=\"font-weight: 400;\"&gt;tente obter 5 por dia &amp;ndash; 80g de frutas ou vegetais frescos, enlatados ou congelados contam como 1 por&amp;ccedil;&amp;atilde;o&lt;/span&gt;&lt;/li&gt;\n&lt;li style=\"font-weight: 400;\"&gt;&lt;span style=\"font-weight: 400;\"&gt;pretendo perder 1 a 2 libras, ou 0,5 a 1 kg, por semana&lt;/span&gt;&lt;/li&gt;\n&lt;li style=\"font-weight: 400;\"&gt;&lt;span style=\"font-weight: 400;\"&gt;leia os r&amp;oacute;tulos dos alimentos &amp;ndash; produtos com mais c&amp;oacute;digos de cores verdes do que &amp;acirc;mbar e vermelho costumam ser uma op&amp;ccedil;&amp;atilde;o mais saud&amp;aacute;vel&lt;/span&gt;&lt;/li&gt;\n&lt;li style=\"font-weight: 400;\"&gt;&lt;span style=\"font-weight: 400;\"&gt;troque bebidas a&amp;ccedil;ucaradas por &amp;aacute;gua &amp;ndash; se voc&amp;ecirc; n&amp;atilde;o gostar do sabor, adicione rodelas de lim&amp;atilde;o ou lima para dar sabor&lt;/span&gt;&lt;/li&gt;\n&lt;li style=\"font-weight: 400;\"&gt;&lt;span style=\"font-weight: 400;\"&gt;reduza o consumo de alimentos ricos em a&amp;ccedil;&amp;uacute;car e gordura &amp;ndash; comece trocando cereais a&amp;ccedil;ucarados por alternativas de gr&amp;atilde;os integrais&lt;/span&gt;&lt;/li&gt;\n&lt;li style=\"font-weight: 400;\"&gt;&lt;span style=\"font-weight: 400;\"&gt;compartilhe seu plano de perda de peso com algu&amp;eacute;m em quem voc&amp;ecirc; confia &amp;ndash; eles podem ajudar a motiv&amp;aacute;-lo quando voc&amp;ecirc; tiver um dia ruim&lt;/span&gt;&lt;/li&gt;\n&lt;/ul&gt;\n&lt;h2&gt;&lt;span style=\"font-weight: 400;\"&gt;N&amp;Atilde;O&lt;/span&gt;&lt;/h2&gt;\n&lt;ul&gt;\n&lt;li style=\"font-weight: 400;\"&gt;&lt;span style=\"font-weight: 400;\"&gt;n&amp;atilde;o perca peso repentinamente com dietas&lt;/span&gt;&lt;/li&gt;\n&lt;li style=\"font-weight: 400;\"&gt;&lt;span style=\"font-weight: 400;\"&gt;n&amp;atilde;o armazene alimentos n&amp;atilde;o saud&amp;aacute;veis &amp;ndash; pipoca, frutas e bolos de arroz podem ser alternativas mais saud&amp;aacute;veis&lt;/span&gt;&lt;/li&gt;\n&lt;li style=\"font-weight: 400;\"&gt;&lt;span style=\"font-weight: 400;\"&gt;n&amp;atilde;o pule refei&amp;ccedil;&amp;otilde;es &amp;ndash; voc&amp;ecirc; pode acabar comendo mais porque sente fome&lt;/span&gt;&lt;/li&gt;\n&lt;li style=\"font-weight: 400;\"&gt;&lt;span style=\"font-weight: 400;\"&gt;n&amp;atilde;o termine o prato se estiver satisfeito &amp;ndash; voc&amp;ecirc; pode guardar sobras de comida para o dia seguinte&lt;/span&gt;&lt;/li&gt;\n&lt;/ul&gt;</t>
  </si>
  <si>
    <t>&lt;h1&gt;&lt;span style=\"font-weight: 400;\"&gt;ওজন কমানোর টিপস&lt;/span&gt;&lt;/h1&gt;\n&lt;h2&gt;&lt;span style=\"font-weight: 400;\"&gt;DO&lt;/span&gt;&lt;/h2&gt;\n&lt;ul&gt;\n&lt;li style=\"font-weight: 400;\"&gt;&lt;span style=\"font-weight: 400;\"&gt;সপ্তাহে 150 মিনিটের জন্য সক্রিয় হন - আপনি এটিকে ছোট সেশনে ভাগ করতে পারেন&lt;/span&gt;&lt;/li&gt;\n&lt;li style=\"font-weight: 400;\"&gt;&lt;span style=\"font-weight: 400;\"&gt;আপনার দিনে 5টি পাওয়ার লক্ষ্য করুন - 80 গ্রাম তাজা, টিনজাত বা হিমায়িত ফল বা সবজি 1 অংশ হিসাবে গণনা করুন&lt;/span&gt;&lt;/li&gt;\n&lt;li style=\"font-weight: 400;\"&gt;&lt;span style=\"font-weight: 400;\"&gt;প্রতি সপ্তাহে 1 থেকে 2 পাউন্ড বা 0.5 থেকে 1 কেজি ওজন কমানোর লক্ষ্য রাখুন&lt;/span&gt;&lt;/li&gt;\n&lt;li style=\"font-weight: 400;\"&gt;&lt;span style=\"font-weight: 400;\"&gt;ফুড লেবেল পড়ুন- অ্যাম্বার এবং লালের চেয়ে বেশি সবুজ রঙের কোডিং সহ পণ্যগুলি প্রায়শই একটি স্বাস্থ্যকর বিকল্প&lt;/span&gt;&lt;/li&gt;\n&lt;li style=\"font-weight: 400;\"&gt;&lt;span style=\"font-weight: 400;\"&gt;পানির জন্য চিনিযুক্ত পানীয় অদলবদল করুন - যদি আপনি স্বাদ পছন্দ না করেন তবে স্বাদের জন্য লেবু বা চুনের টুকরো যোগ করুন&lt;/span&gt;&lt;/li&gt;\n&lt;li style=\"font-weight: 400;\"&gt;&lt;span style=\"font-weight: 400;\"&gt;চিনি এবং চর্বিযুক্ত খাবার কমিয়ে দিন - পুরো শস্যের বিকল্পগুলির জন্য চিনিযুক্ত সিরিয়াল অদলবদল করে শুরু করুন&lt;/span&gt;&lt;/li&gt;\n&lt;li style=\"font-weight: 400;\"&gt;&lt;span style=\"font-weight: 400;\"&gt;আপনার বিশ্বাসের সাথে আপনার ওজন কমানোর পরিকল্পনা শেয়ার করুন - আপনার খারাপ দিন থাকলে তারা আপনাকে অনুপ্রাণিত করতে সহায়তা করতে পারে&lt;/span&gt;&lt;/li&gt;\n&lt;/ul&gt;\n&lt;h2&gt;&lt;span style=\"font-weight: 400;\"&gt;করবেন না&lt;/span&gt;&lt;/h2&gt;\n&lt;ul&gt;\n&lt;li style=\"font-weight: 400;\"&gt;&lt;span style=\"font-weight: 400;\"&gt;ডায়েটের সাথে হঠাৎ করে ওজন কমাবেন না&lt;/span&gt;&lt;/li&gt;\n&lt;li style=\"font-weight: 400;\"&gt;&lt;span style=\"font-weight: 400;\"&gt;অস্বাস্থ্যকর খাবার মজুদ করবেন না - পপকর্ন, ফল এবং চালের কেক স্বাস্থ্যকর বিকল্প হতে পারে&lt;/span&gt;&lt;/li&gt;\n&lt;li style=\"font-weight: 400;\"&gt;&lt;span style=\"font-weight: 400;\"&gt;খাবার এড়িয়ে যাবেন না - আপনার ক্ষুধার্ত বোধ করার কারণে আপনি আরও বেশি নাস্তা করতে পারেন&lt;/span&gt;&lt;/li&gt;\n&lt;li style=\"font-weight: 400;\"&gt;&lt;span style=\"font-weight: 400;\"&gt;আপনি যদি পূর্ণ হন তবে আপনার প্লেটটি শেষ করবেন না - আপনি পরের দিনের জন্য অবশিষ্ট খাবার সংরক্ষণ করতে পারেন&lt;/span&gt;&lt;/li&gt;\n&lt;/ul&gt;</t>
  </si>
  <si>
    <t>&lt;h1 dir=\"rtl\" style=\"text-align: justify;color:#00000;background-color:#ffffff;\"&gt;&lt;span style=\"font-size:20pt;\"&gt;وزن کم کرنے کی تجاویز&lt;/span&gt;&lt;/h1&gt;\n&lt;h2 dir=\"rtl\" style=\"text-align: justify;color:#00000;background-color:#ffffff;\"&gt;&lt;span style=\"font-size:16pt;\"&gt;کیا&lt;/span&gt;&lt;/h2&gt;\n&lt;ul&gt;\n    &lt;li dir=\"rtl\" style=\"list-style-type:disc;font-size:11.5pt;\"&gt;\n        &lt;p dir=\"rtl\" style=\"text-align: justify;color:#00000;background-color:#ffffff;\"&gt;&lt;span style=\"font-size:11.5pt;\"&gt;ہفتے میں 150 منٹ کے لیے متحرک رہیں - آپ اسے چھوٹے سیشنز میں توڑ سکتے ہیں۔&lt;/span&gt;&lt;/p&gt;\n    &lt;/li&gt;\n    &lt;li dir=\"rtl\" style=\"list-style-type:disc;font-size:11.5pt;\"&gt;\n        &lt;p dir=\"rtl\" style=\"text-align: justify;color:#00000;background-color:#ffffff;\"&gt;&lt;span style=\"font-size:11.5pt;\"&gt;اپنے 5 دن میں حاصل کرنے کا مقصد - 80 گرام تازہ، ڈبے میں بند یا منجمد پھل یا سبزیاں 1 حصے میں شمار ہوتی ہیں&lt;/span&gt;&lt;/p&gt;\n    &lt;/li&gt;\n    &lt;li dir=\"rtl\" style=\"list-style-type:disc;font-size:11.5pt;\"&gt;\n        &lt;p dir=\"rtl\" style=\"text-align: justify;color:#00000;background-color:#ffffff;\"&gt;&lt;span style=\"font-size:11.5pt;\"&gt;ایک ہفتے میں 1 سے 2 پونڈ، یا 0.5 سے 1 کلوگرام وزن کم کرنے کا مقصد&lt;/span&gt;&lt;/p&gt;\n    &lt;/li&gt;\n    &lt;li dir=\"rtl\" style=\"list-style-type:disc;font-size:11.5pt;\"&gt;\n        &lt;p dir=\"rtl\" style=\"text-align: justify;color:#00000;background-color:#ffffff;\"&gt;&lt;span style=\"font-size:11.5pt;\"&gt;فوڈ لیبل پڑھیں- امبر اور سرخ کے مقابلے زیادہ سبز رنگ کی کوڈنگ والی مصنوعات اکثر صحت مند آپشن ہوتی ہیں۔&lt;/span&gt;&lt;/p&gt;\n    &lt;/li&gt;\n    &lt;li dir=\"rtl\" style=\"list-style-type:disc;font-size:11.5pt;\"&gt;\n        &lt;p dir=\"rtl\" style=\"text-align: justify;color:#00000;background-color:#ffffff;\"&gt;&lt;span style=\"font-size:11.5pt;\"&gt;میٹھے مشروبات کو پانی میں تبدیل کریں - اگر آپ کو ذائقہ پسند نہیں ہے تو ذائقہ کے لیے لیموں یا چونے کے ٹکڑے ڈالیں۔&lt;/span&gt;&lt;/p&gt;\n    &lt;/li&gt;\n    &lt;li dir=\"rtl\" style=\"list-style-type:disc;font-size:11.5pt;\"&gt;\n        &lt;p dir=\"rtl\" style=\"text-align: justify;color:#00000;background-color:#ffffff;\"&gt;&lt;span style=\"font-size:11.5pt;\"&gt;چینی اور چکنائی والے کھانے کو کم کریں - سارا اناج کے متبادل کے لیے شکر والے سیریل کو تبدیل کرکے شروع کریں۔&lt;/span&gt;&lt;/p&gt;\n    &lt;/li&gt;\n    &lt;li dir=\"rtl\" style=\"list-style-type:disc;font-size:11.5pt;\"&gt;\n        &lt;p dir=\"rtl\" style=\"text-align: justify;color:#00000;background-color:#ffffff;\"&gt;&lt;span style=\"font-size:11.5pt;\"&gt;اپنا وزن کم کرنے کا منصوبہ کسی ایسے شخص کے ساتھ شیئر کریں جس پر آپ بھروسہ کرتے ہیں - جب آپ کا دن برا ہوتا ہے تو وہ آپ کی حوصلہ افزائی کرنے میں مدد کر سکتے ہیں۔&lt;/span&gt;&lt;/p&gt;\n    &lt;/li&gt;\n&lt;/ul&gt;\n&lt;h2 dir=\"rtl\" style=\"text-align: justify;color:#00000;background-color:#ffffff;\"&gt;&lt;span style=\"font-size:16pt;\"&gt;مت کرو&lt;/span&gt;&lt;/h2&gt;\n&lt;ul&gt;\n    &lt;li dir=\"rtl\" style=\"list-style-type:disc;font-size:11.5pt;\"&gt;\n        &lt;p dir=\"rtl\" style=\"text-align: justify;color:#00000;background-color:#ffffff;\"&gt;&lt;span style=\"font-size:11.5pt;\"&gt;غذا کے ساتھ اچانک وزن کم نہ کریں۔&lt;/span&gt;&lt;/p&gt;\n    &lt;/li&gt;\n    &lt;li dir=\"rtl\" style=\"list-style-type:disc;font-size:11.5pt;\"&gt;\n        &lt;p dir=\"rtl\" style=\"text-align: justify;color:#00000;background-color:#ffffff;\"&gt;&lt;span style=\"font-size:11.5pt;\"&gt;غیر صحت بخش کھانے کا ذخیرہ نہ کریں &amp;ndash; پاپ کارن، پھل اور چاول کے کیک صحت مند متبادل ہو سکتے ہیں۔&lt;/span&gt;&lt;/p&gt;\n    &lt;/li&gt;\n    &lt;li dir=\"rtl\" style=\"list-style-type:disc;font-size:11.5pt;\"&gt;\n        &lt;p dir=\"rtl\" style=\"text-align: justify;color:#00000;background-color:#ffffff;\"&gt;&lt;span style=\"font-size:11.5pt;\"&gt;کھانا مت چھوڑیں - آپ کو زیادہ ناشتہ کرنا پڑ سکتا ہے کیونکہ آپ کو بھوک لگتی ہے۔&lt;/span&gt;&lt;/p&gt;\n    &lt;/li&gt;\n    &lt;li dir=\"rtl\" style=\"list-style-type:disc;font-size:11.5pt;\"&gt;\n        &lt;p dir=\"rtl\" style=\"text-align: justify;color:#00000;background-color:#ffffff;\"&gt;&lt;span style=\"font-size:11.5pt;\"&gt;اگر آپ بھر چکے ہیں تو اپنی پلیٹ ختم نہ کریں &amp;ndash; آپ اگلے دن کے لیے بچا ہوا کھانا بچا سکتے ہیں۔&lt;/span&gt;&lt;/p&gt;\n    &lt;/li&gt;\n&lt;/ul&gt;</t>
  </si>
  <si>
    <t>&lt;h1&gt;&lt;span style=\"font-weight: 400;\"&gt;Tipps zum Abnehmen&lt;/span&gt;&lt;/h1&gt;\n&lt;h2&gt;&lt;span style=\"font-weight: 400;\"&gt;TUN&lt;/span&gt;&lt;/h2&gt;\n&lt;ul&gt;\n&lt;li style=\"font-weight: 400;\"&gt;&lt;span style=\"font-weight: 400;\"&gt;Seien Sie 150 Minuten pro Woche aktiv &amp;ndash; Sie k&amp;ouml;nnen dies in k&amp;uuml;rzere Sitzungen aufteilen&lt;/span&gt;&lt;/li&gt;\n&lt;li style=\"font-weight: 400;\"&gt;&lt;span style=\"font-weight: 400;\"&gt;Versuchen Sie, 5 pro Tag zu sich zu nehmen &amp;ndash; 80 g frisches, konserviertes oder gefrorenes Obst oder Gem&amp;uuml;se z&amp;auml;hlen als 1 Portion&lt;/span&gt;&lt;/li&gt;\n&lt;li style=\"font-weight: 400;\"&gt;&lt;span style=\"font-weight: 400;\"&gt;Versuchen Sie, pro Woche 1 bis 2 Pfund oder 0,5 bis 1 kg abzunehmen&lt;/span&gt;&lt;/li&gt;\n&lt;li style=\"font-weight: 400;\"&gt;&lt;span style=\"font-weight: 400;\"&gt;Lesen Sie die Lebensmitteletiketten &amp;ndash; Produkte mit mehr gr&amp;uuml;ner Farbcodierung als bernsteinfarben und rot sind oft eine ges&amp;uuml;ndere Option&lt;/span&gt;&lt;/li&gt;\n&lt;li style=\"font-weight: 400;\"&gt;&lt;span style=\"font-weight: 400;\"&gt;Tauschen Sie zuckerhaltige Getr&amp;auml;nke gegen Wasser &amp;ndash; wenn Ihnen der Geschmack nicht gef&amp;auml;llt, f&amp;uuml;gen Sie f&amp;uuml;r den Geschmack Zitronen- oder Limettenscheiben hinzu&lt;/span&gt;&lt;/li&gt;\n&lt;li style=\"font-weight: 400;\"&gt;&lt;span style=\"font-weight: 400;\"&gt;Reduzieren Sie Lebensmittel mit hohem Zucker- und Fettgehalt &amp;ndash; beginnen Sie damit, zuckerhaltiges Getreide durch Vollkornalternativen zu ersetzen&lt;/span&gt;&lt;/li&gt;\n&lt;li style=\"font-weight: 400;\"&gt;&lt;span style=\"font-weight: 400;\"&gt;Teilen Sie Ihren Abnehmplan mit jemandem, dem Sie vertrauen &amp;ndash; er kann Ihnen helfen, Sie zu motivieren, wenn Sie einen schlechten Tag haben&lt;/span&gt;&lt;/li&gt;\n&lt;/ul&gt;\n&lt;p&gt;&lt;span style=\"font-weight: 400;\"&gt;NICHT&lt;/span&gt;&lt;/p&gt;\n&lt;ul&gt;\n&lt;li style=\"font-weight: 400;\"&gt;&lt;span style=\"font-weight: 400;\"&gt;Nehmen Sie mit Di&amp;auml;ten nicht pl&amp;ouml;tzlich ab&lt;/span&gt;&lt;/li&gt;\n&lt;li style=\"font-weight: 400;\"&gt;&lt;span style=\"font-weight: 400;\"&gt;Lagern Sie keine ungesunden Lebensmittel ein &amp;ndash; Popcorn, Obst und Reiskuchen k&amp;ouml;nnen ges&amp;uuml;ndere Alternativen sein&lt;/span&gt;&lt;/li&gt;\n&lt;li style=\"font-weight: 400;\"&gt;&lt;span style=\"font-weight: 400;\"&gt;Lassen Sie keine Mahlzeiten aus &amp;ndash; es k&amp;ouml;nnte sein, dass Sie am Ende mehr naschen, weil Sie hungrig sind&lt;/span&gt;&lt;/li&gt;\n&lt;li style=\"font-weight: 400;\"&gt;&lt;span style=\"font-weight: 400;\"&gt;Essen Sie Ihren Teller nicht zu Ende, wenn Sie satt sind &amp;ndash; Sie k&amp;ouml;nnen Essensreste f&amp;uuml;r den n&amp;auml;chsten Tag aufbewahren&lt;/span&gt;&lt;/li&gt;\n&lt;/ul&gt;</t>
  </si>
  <si>
    <t>&lt;h1&gt;&lt;span style=\"font-weight: 400;\"&gt;減量のヒント&lt;/span&gt;&lt;/h1&gt;\n&lt;h2&gt;&lt;span style=\"font-weight: 400;\"&gt;する&lt;/span&gt;&lt;/h2&gt;\n&lt;ul&gt;\n&lt;li style=\"font-weight: 400;\"&gt;&lt;span style=\"font-weight: 400;\"&gt;週に 150 分間活動的になりましょう &amp;ndash; これを短いセッションに分割することもできます&lt;/span&gt;&lt;/li&gt;\n&lt;li style=\"font-weight: 400;\"&gt;&lt;span style=\"font-weight: 400;\"&gt;1日5摂取を目指しましょう &amp;ndash; 80gの新鮮な、缶詰または冷凍の果物や野菜を1回分としてカウントします&lt;/span&gt;&lt;/li&gt;\n&lt;li style=\"font-weight: 400;\"&gt;&lt;span style=\"font-weight: 400;\"&gt;1週間に1～2ポンド、または0.5～1kg減らすことを目標にしましょう&lt;/span&gt;&lt;/li&gt;\n&lt;li style=\"font-weight: 400;\"&gt;&lt;span style=\"font-weight: 400;\"&gt;食品ラベルを読む &amp;ndash; 琥珀色や赤よりも緑の色分けが多い製品は、多くの場合、より健康的な選択肢です&lt;/span&gt;&lt;/li&gt;\n&lt;li style=\"font-weight: 400;\"&gt;&lt;span style=\"font-weight: 400;\"&gt;砂糖入りの飲み物を水に交換してください。味が気に入らない場合は、レモンまたはライムのスライスを加えて風味を加えてください。&lt;/span&gt;&lt;/li&gt;\n&lt;li style=\"font-weight: 400;\"&gt;&lt;span style=\"font-weight: 400;\"&gt;砂糖と脂肪の多い食品を減らします &amp;ndash; まずは甘いシリアルを全粒穀物の代替品に置き換えることから始めます&lt;/span&gt;&lt;/li&gt;\n&lt;li style=\"font-weight: 400;\"&gt;&lt;span style=\"font-weight: 400;\"&gt;信頼できる人に減量計画を共有してください。悪い日があったときに、彼らがモチベーションを高めてくれます。&lt;/span&gt;&lt;/li&gt;\n&lt;/ul&gt;\n&lt;h2&gt;&lt;span style=\"font-weight: 400;\"&gt;しないでください&lt;/span&gt;&lt;/h2&gt;\n&lt;ul&gt;\n&lt;li style=\"font-weight: 400;\"&gt;&lt;span style=\"font-weight: 400;\"&gt;ダイエットで急に体重を落とさないでください&lt;/span&gt;&lt;/li&gt;\n&lt;li style=\"font-weight: 400;\"&gt;&lt;span style=\"font-weight: 400;\"&gt;不健康な食品を買いだめしないでください &amp;ndash; ポップコーン、フルーツ、餅はより健康的な代替品になる可能性があります&lt;/span&gt;&lt;/li&gt;\n&lt;li style=\"font-weight: 400;\"&gt;&lt;span style=\"font-weight: 400;\"&gt;食事を抜かないでください &amp;ndash; 空腹を感じて間食が増える可能性があります&lt;/span&gt;&lt;/li&gt;\n&lt;li style=\"font-weight: 400;\"&gt;&lt;span style=\"font-weight: 400;\"&gt;満腹の場合は皿を完食しないでください。残った食べ物は次の日のために取っておくことができます&lt;/span&gt;&lt;/li&gt;\n&lt;/ul&gt;</t>
  </si>
  <si>
    <t>&lt;h1&gt;&lt;span style=\"font-weight: 400;\"&gt;वजन कमी करण्याच्या टिप्स&lt;/span&gt;&lt;/h1&gt;\n&lt;h2&gt;&lt;span style=\"font-weight: 400;\"&gt;करा&lt;/span&gt;&lt;/h2&gt;\n&lt;ul&gt;\n&lt;li style=\"font-weight: 400;\"&gt;&lt;span style=\"font-weight: 400;\"&gt;आठवड्यातून 150 मिनिटे सक्रिय व्हा - तुम्ही हे लहान सत्रांमध्ये विभागू शकता&lt;/span&gt;&lt;/li&gt;\n&lt;li style=\"font-weight: 400;\"&gt;&lt;span style=\"font-weight: 400;\"&gt;तुमचे 5 दिवसाचे - 80 ग्रॅम ताजे, कॅन केलेला किंवा गोठवलेली फळे किंवा भाज्या 1 भाग म्हणून मोजण्याचे ध्येय ठेवा&lt;/span&gt;&lt;/li&gt;\n&lt;li style=\"font-weight: 400;\"&gt;&lt;span style=\"font-weight: 400;\"&gt;आठवड्यातून 1 ते 2 एलबीएस किंवा 0.5 ते 1 किलो वजन कमी करण्याचे ध्येय ठेवा&lt;/span&gt;&lt;/li&gt;\n&lt;li style=\"font-weight: 400;\"&gt;&lt;span style=\"font-weight: 400;\"&gt;फूड लेबल्स वाचा- एम्बर आणि लाल पेक्षा अधिक हिरव्या रंगाचे कोडिंग असलेली उत्पादने बहुतेक वेळा आरोग्यदायी पर्याय असतात&lt;/span&gt;&lt;/li&gt;\n&lt;li style=\"font-weight: 400;\"&gt;&lt;span style=\"font-weight: 400;\"&gt;साखरयुक्त पेये पाण्यासाठी अदलाबदल करा - जर तुम्हाला चव आवडत नसेल तर चवीसाठी लिंबू किंवा लिंबाचे तुकडे घाला&lt;/span&gt;&lt;/li&gt;\n&lt;li style=\"font-weight: 400;\"&gt;&lt;span style=\"font-weight: 400;\"&gt;साखर आणि चरबी जास्त असलेले अन्न कमी करा - संपूर्ण धान्य पर्यायांसाठी शर्करायुक्त तृणधान्ये बदलून सुरुवात करा&lt;/span&gt;&lt;/li&gt;\n&lt;li style=\"font-weight: 400;\"&gt;&lt;span style=\"font-weight: 400;\"&gt;तुमचा वजन कमी करण्याची योजना तुमचा विश्वास असलेल्या व्यक्तीसोबत शेअर करा &amp;ndash; तुमचा दिवस वाईट असेल तेव्हा ते तुम्हाला प्रेरित करण्यात मदत करू शकतात&lt;/span&gt;&lt;/li&gt;\n&lt;/ul&gt;\n&lt;h2&gt;&lt;span style=\"font-weight: 400;\"&gt;करू नका&lt;/span&gt;&lt;/h2&gt;\n&lt;ul&gt;\n&lt;li style=\"font-weight: 400;\"&gt;&lt;span style=\"font-weight: 400;\"&gt;आहाराने अचानक वजन कमी करू नका&lt;/span&gt;&lt;/li&gt;\n&lt;li style=\"font-weight: 400;\"&gt;&lt;span style=\"font-weight: 400;\"&gt;अस्वास्थ्यकर अन्न साठवू नका - पॉपकॉर्न, फळे आणि तांदूळ केक हे आरोग्यदायी पर्याय असू शकतात&lt;/span&gt;&lt;/li&gt;\n&lt;li style=\"font-weight: 400;\"&gt;&lt;span style=\"font-weight: 400;\"&gt;जेवण वगळू नका - तुम्हाला भूक लागली असल्याने तुम्ही जास्त नाश्ता करू शकता&lt;/span&gt;&lt;/li&gt;\n&lt;li style=\"font-weight: 400;\"&gt;&lt;span style=\"font-weight: 400;\"&gt;जर तुम्ही भरले असाल तर तुमची प्लेट संपवू नका - तुम्ही उरलेले अन्न दुसऱ्या दिवसासाठी वाचवू शकता&lt;/span&gt;&lt;/li&gt;\n&lt;/ul&gt;</t>
  </si>
  <si>
    <t>&lt;h1&gt;&lt;span style=\"font-weight: 400;\"&gt;బరువు తగ్గించే చిట్కాలు&lt;/span&gt;&lt;/h1&gt;\n&lt;h2&gt;&lt;span style=\"font-weight: 400;\"&gt;చేయండి&lt;/span&gt;&lt;/h2&gt;\n&lt;ul&gt;\n&lt;li style=\"font-weight: 400;\"&gt;&lt;span style=\"font-weight: 400;\"&gt;వారానికి 150 నిమిషాలు చురుకుగా ఉండండి - మీరు దీన్ని చిన్న సెషన్&amp;zwnj;లుగా విభజించవచ్చు&lt;/span&gt;&lt;/li&gt;\n&lt;li style=\"font-weight: 400;\"&gt;&lt;span style=\"font-weight: 400;\"&gt;మీ రోజుకి 5 - 80గ్రా తాజా, క్యాన్డ్ లేదా ఫ్రోజెన్డ్ ఫ్రూజ్ లేదా వెజిటేబుల్స్ 1 పోర్షన్&amp;zwnj;గా గణించబడాలని లక్ష్యంగా పెట్టుకోండి.&lt;/span&gt;&lt;/li&gt;\n&lt;li style=\"font-weight: 400;\"&gt;&lt;span style=\"font-weight: 400;\"&gt;వారానికి 1 నుండి 2 పౌండ్లు లేదా 0.5 నుండి 1 కిలోల బరువు తగ్గాలని లక్ష్యంగా పెట్టుకోండి&lt;/span&gt;&lt;/li&gt;\n&lt;li style=\"font-weight: 400;\"&gt;&lt;span style=\"font-weight: 400;\"&gt;ఆహార లేబుల్&amp;zwnj;లను చదవండి- కాషాయం మరియు ఎరుపు కంటే ఎక్కువ ఆకుపచ్చ రంగు కోడింగ్ ఉన్న ఉత్పత్తులు తరచుగా ఆరోగ్యకరమైన ఎంపిక&lt;/span&gt;&lt;/li&gt;\n&lt;li style=\"font-weight: 400;\"&gt;&lt;span style=\"font-weight: 400;\"&gt;నీటి కోసం చక్కెర పానీయాలను మార్చుకోండి - మీకు రుచి నచ్చకపోతే, రుచి కోసం నిమ్మకాయ లేదా సున్నం ముక్కలను జోడించండి&lt;/span&gt;&lt;/li&gt;\n&lt;li style=\"font-weight: 400;\"&gt;&lt;span style=\"font-weight: 400;\"&gt;చక్కెర మరియు కొవ్వు అధికంగా ఉండే ఆహారాన్ని తగ్గించండి - తృణధాన్యాల ప్రత్యామ్నాయాల కోసం చక్కెర తృణధాన్యాలను మార్చుకోవడం ద్వారా ప్రారంభించండి&lt;/span&gt;&lt;/li&gt;\n&lt;li style=\"font-weight: 400;\"&gt;&lt;span style=\"font-weight: 400;\"&gt;మీ బరువు తగ్గించే ప్రణాళికను మీరు విశ్వసించే వారితో పంచుకోండి - మీకు చెడు రోజు ఉన్నప్పుడు వారు మిమ్మల్ని ప్రేరేపించడంలో సహాయపడగలరు&lt;/span&gt;&lt;/li&gt;\n&lt;/ul&gt;\n&lt;h2&gt;&lt;span style=\"font-weight: 400;\"&gt;చేయవద్దు&lt;/span&gt;&lt;/h2&gt;\n&lt;ul&gt;\n&lt;li style=\"font-weight: 400;\"&gt;&lt;span style=\"font-weight: 400;\"&gt;ఆహారంతో అకస్మాత్తుగా బరువు తగ్గకండి&lt;/span&gt;&lt;/li&gt;\n&lt;li style=\"font-weight: 400;\"&gt;&lt;span style=\"font-weight: 400;\"&gt;అనారోగ్యకరమైన ఆహారాన్ని నిల్వ చేయవద్దు - పాప్&amp;zwnj;కార్న్, పండ్లు మరియు బియ్యం కేకులు ఆరోగ్యకరమైన ప్రత్యామ్నాయాలు&lt;/span&gt;&lt;/li&gt;\n&lt;li style=\"font-weight: 400;\"&gt;&lt;span style=\"font-weight: 400;\"&gt;భోజనం దాటవేయవద్దు - మీరు ఆకలితో ఉన్నందున మీరు ఎక్కువ అల్పాహారం తీసుకోవచ్చు&lt;/span&gt;&lt;/li&gt;\n&lt;li style=\"font-weight: 400;\"&gt;&lt;span style=\"font-weight: 400;\"&gt;మీరు నిండుగా ఉంటే మీ ప్లేట్&amp;zwnj;ను పూర్తి చేయవద్దు - మీరు మిగిలిపోయిన ఆహారాన్ని మరుసటి రోజు కోసం సేవ్ చేయవచ్చు&lt;/span&gt;&lt;/li&gt;\n&lt;/ul&gt;</t>
  </si>
  <si>
    <t>&lt;h1&gt;&lt;span style=\"font-weight: 400;\"&gt;Kilo verme ipu&amp;ccedil;ları&lt;/span&gt;&lt;/h1&gt;\n&lt;h2&gt;&lt;span style=\"font-weight: 400;\"&gt;YAPMAK&lt;/span&gt;&lt;/h2&gt;\n&lt;ul&gt;\n&lt;li style=\"font-weight: 400;\"&gt;&lt;span style=\"font-weight: 400;\"&gt;Haftada 150 dakika aktif olun &amp;ndash; bunu daha kısa seanslara b&amp;ouml;lebilirsiniz&lt;/span&gt;&lt;/li&gt;\n&lt;li style=\"font-weight: 400;\"&gt;&lt;span style=\"font-weight: 400;\"&gt;G&amp;uuml;nde 5 - 80 gr taze, konserve veya dondurulmuş meyve veya sebzeyi 1 porsiyon saymayı hedefleyin&lt;/span&gt;&lt;/li&gt;\n&lt;li style=\"font-weight: 400;\"&gt;&lt;span style=\"font-weight: 400;\"&gt;Haftada 1 ila 2 lbs veya 0,5 ila 1 kg kaybetmeyi hedefleyin&lt;/span&gt;&lt;/li&gt;\n&lt;li style=\"font-weight: 400;\"&gt;&lt;span style=\"font-weight: 400;\"&gt;Gıda etiketlerini okuyun; kehribar ve kırmızıdan daha yeşil renk koduna sahip &amp;uuml;r&amp;uuml;nler genellikle daha sağlıklı bir se&amp;ccedil;enektir&lt;/span&gt;&lt;/li&gt;\n&lt;li style=\"font-weight: 400;\"&gt;&lt;span style=\"font-weight: 400;\"&gt;Şekerli i&amp;ccedil;ecekleri suyla değiştirin; tadı hoşunuza gitmediyse lezzet i&amp;ccedil;in limon dilimleri veya misket limonu ekleyin&lt;/span&gt;&lt;/li&gt;\n&lt;li style=\"font-weight: 400;\"&gt;&lt;span style=\"font-weight: 400;\"&gt;Şeker ve yağ oranı y&amp;uuml;ksek gıdaları azaltın; şekerli tahılları tam tahıllı alternatiflerle değiştirerek başlayın&lt;/span&gt;&lt;/li&gt;\n&lt;li style=\"font-weight: 400;\"&gt;&lt;span style=\"font-weight: 400;\"&gt;Kilo verme planınızı g&amp;uuml;vendiğiniz biriyle paylaşın; k&amp;ouml;t&amp;uuml; bir g&amp;uuml;n ge&amp;ccedil;irdiğinizde sizi motive etmeye yardımcı olabilirler&lt;/span&gt;&lt;/li&gt;\n&lt;/ul&gt;\n&lt;h2&gt;&lt;span style=\"font-weight: 400;\"&gt;YAPMAYIN&lt;/span&gt;&lt;/h2&gt;\n&lt;ul&gt;\n&lt;li style=\"font-weight: 400;\"&gt;&lt;span style=\"font-weight: 400;\"&gt;Diyet yaparak aniden kilo vermeyin&lt;/span&gt;&lt;/li&gt;\n&lt;li style=\"font-weight: 400;\"&gt;&lt;span style=\"font-weight: 400;\"&gt;Sağlıksız yiyecekler stoklamayın; patlamış mısır, meyve ve pirin&amp;ccedil; kekleri daha sağlıklı alternatifler olabilir&lt;/span&gt;&lt;/li&gt;\n&lt;li style=\"font-weight: 400;\"&gt;&lt;span style=\"font-weight: 400;\"&gt;&amp;Ouml;ğ&amp;uuml;n atlamayın; a&amp;ccedil; hissettiğiniz i&amp;ccedil;in daha fazla atıştırma yapmak zorunda kalabilirsiniz&lt;/span&gt;&lt;/li&gt;\n&lt;li style=\"font-weight: 400;\"&gt;&lt;span style=\"font-weight: 400;\"&gt;Tabağınızı doyduysanız bitirmeyin; kalan yemeği ertesi g&amp;uuml;n i&amp;ccedil;in saklayabilirsiniz.&lt;/span&gt;&lt;/li&gt;\n&lt;li style=\"font-weight: 400;\"&gt;&lt;/li&gt;\n&lt;/ul&gt;</t>
  </si>
  <si>
    <t>&lt;h1&gt;&lt;span style=\"font-weight: 400;\"&gt;எடை இழப்பு குறிப்புகள்&lt;/span&gt;&lt;/h1&gt;\n&lt;h2&gt;&lt;span style=\"font-weight: 400;\"&gt;செய்&lt;/span&gt;&lt;/h2&gt;\n&lt;ul&gt;\n&lt;li style=\"font-weight: 400;\"&gt;&lt;span style=\"font-weight: 400;\"&gt;வாரத்திற்கு 150 நிமிடங்கள் சுறுசுறுப்பாக இருங்கள் - இதை நீங்கள் குறுகிய அமர்வுகளாகப் பிரிக்கலாம்&lt;/span&gt;&lt;/li&gt;\n&lt;li style=\"font-weight: 400;\"&gt;&lt;span style=\"font-weight: 400;\"&gt;உங்கள் 5 ஒரு நாளைக்கு - 80 கிராம் புதிய, பதிவு செய்யப்பட்ட அல்லது உறைந்த பழங்கள் அல்லது காய்கறிகளை 1 பகுதியாகக் கணக்கிடுங்கள்&lt;/span&gt;&lt;/li&gt;\n&lt;li style=\"font-weight: 400;\"&gt;&lt;span style=\"font-weight: 400;\"&gt;ஒரு வாரத்திற்கு 1 முதல் 2 பவுண்டுகள் அல்லது 0.5 முதல் 1 கிலோ வரை இழக்க வேண்டும்&lt;/span&gt;&lt;/li&gt;\n&lt;li style=\"font-weight: 400;\"&gt;&lt;span style=\"font-weight: 400;\"&gt;உணவு லேபிள்களைப் படிக்கவும்- அம்பர் மற்றும் சிவப்பு நிறத்தை விட அதிக பச்சை நிற குறியீட்டைக் கொண்ட தயாரிப்புகள் பெரும்பாலும் ஆரோக்கியமான விருப்பமாகும்&lt;/span&gt;&lt;/li&gt;\n&lt;li style=\"font-weight: 400;\"&gt;&lt;span style=\"font-weight: 400;\"&gt;சர்க்கரை கலந்த பானங்களை தண்ணீருக்கு மாற்றவும் - உங்களுக்கு சுவை பிடிக்கவில்லை என்றால், சுவைக்காக எலுமிச்சை அல்லது சுண்ணாம்பு துண்டுகளை சேர்க்கவும்&lt;/span&gt;&lt;/li&gt;\n&lt;li style=\"font-weight: 400;\"&gt;&lt;span style=\"font-weight: 400;\"&gt;சர்க்கரை மற்றும் கொழுப்பு அதிகம் உள்ள உணவைக் குறைக்கவும் - முழு தானிய மாற்றுகளுக்கு சர்க்கரை தானியங்களை மாற்றுவதன் மூலம் தொடங்கவும்&lt;/span&gt;&lt;/li&gt;\n&lt;li style=\"font-weight: 400;\"&gt;&lt;span style=\"font-weight: 400;\"&gt;உங்கள் எடை இழப்பு திட்டத்தை நீங்கள் நம்பும் ஒருவருடன் பகிர்ந்து கொள்ளுங்கள் - உங்களுக்கு மோசமான நாள் இருக்கும்போது அவர்கள் உங்களை ஊக்குவிக்க உதவுவார்கள்&lt;/span&gt;&lt;/li&gt;\n&lt;/ul&gt;\n&lt;h2&gt;&lt;span style=\"font-weight: 400;\"&gt;வேண்டாம்&lt;/span&gt;&lt;/h2&gt;\n&lt;ul&gt;\n&lt;li style=\"font-weight: 400;\"&gt;&lt;span style=\"font-weight: 400;\"&gt;டயட் மூலம் திடீரென உடல் எடையை குறைக்காதீர்கள்&lt;/span&gt;&lt;/li&gt;\n&lt;li style=\"font-weight: 400;\"&gt;&lt;span style=\"font-weight: 400;\"&gt;ஆரோக்கியமற்ற உணவை சேமித்து வைக்க வேண்டாம் - பாப்கார்ன், பழங்கள் மற்றும் அரிசி கேக்குகள் ஆரோக்கியமான மாற்றாக இருக்கலாம்&lt;/span&gt;&lt;/li&gt;\n&lt;li style=\"font-weight: 400;\"&gt;&lt;span style=\"font-weight: 400;\"&gt;உணவைத் தவிர்க்காதீர்கள் - உங்களுக்கு பசியாக இருப்பதால், நீங்கள் அதிகமாக சிற்றுண்டி சாப்பிடலாம்&lt;/span&gt;&lt;/li&gt;\n&lt;li style=\"font-weight: 400;\"&gt;&lt;span style=\"font-weight: 400;\"&gt;நீங்கள் நிரம்பியிருந்தால் உங்கள் தட்டை முடிக்க வேண்டாம் - மீதமுள்ள உணவை அடுத்த நாளுக்கு சேமிக்கலாம்&lt;/span&gt;&lt;/li&gt;\n&lt;/ul&gt;</t>
  </si>
  <si>
    <t>&lt;h1&gt;체중 감량 팁&lt;/h1&gt;\n&lt;h2&gt;~하다&lt;/h2&gt;\n&lt;ul&gt;\n&lt;li&gt;일주일에 150분 동안 활동하세요. 이 시간을 더 짧은 세션으로 나눌 수 있습니다.&lt;/li&gt;\n&lt;li&gt;하루 5회 섭취를 목표로 하세요. 80g의 신선, 통조림 또는 냉동 과일 또는 야채가 1인분으로 계산됩니다.&lt;/li&gt;\n&lt;li&gt;일주일에 1~2파운드, 즉 0.5~1kg 감량을 목표로 하세요.&lt;/li&gt;\n&lt;li&gt;식품 라벨을 읽으세요 &amp;ndash; 호박색과 빨간색보다 녹색 색상 코딩이 더 많은 제품이 더 건강한 선택인 경우가 많습니다.&lt;/li&gt;\n&lt;li&gt;단 음료를 물로 바꾸세요. 맛이 마음에 들지 않으면 레몬이나 라임 조각을 넣어 맛을 더해보세요.&lt;/li&gt;\n&lt;li&gt;설탕과 지방 함량이 높은 음식을 줄이세요. 먼저 설탕이 함유된 시리얼을 통곡물 대체 식품으로 바꾸세요.&lt;/li&gt;\n&lt;li&gt;믿을 수 있는 사람과 체중 감량 계획을 공유하세요. 힘든 하루를 보낼 때 동기를 부여하는 데 도움이 될 수 있습니다.&lt;/li&gt;\n&lt;/ul&gt;\n&lt;h2&gt;하지 마세요&lt;/h2&gt;\n&lt;ul&gt;\n&lt;li&gt;다이어트로 갑자기 살을 빼지 마세요&lt;/li&gt;\n&lt;li&gt;건강에 해로운 음식을 비축하지 마십시오. 팝콘, 과일, 떡이 더 건강한 대안이 될 수 있습니다.&lt;/li&gt;\n&lt;li&gt;식사를 거르지 마십시오. 배가 고파서 간식을 더 많이 먹게 될 수도 있습니다.&lt;/li&gt;\n&lt;li&gt;배불리면 접시를 다 비우지 마세요. 남은 음식은 다음날을 위해 남겨둘 수 있습니다&lt;/li&gt;\n&lt;/ul&gt;</t>
  </si>
  <si>
    <t>&lt;h1&gt;Mẹo giảm c&amp;acirc;n&lt;/h1&gt;\n&lt;h2&gt;N&amp;Ecirc;N&lt;/h2&gt;\n&lt;ul&gt;\n&lt;li&gt;Hoạt động t&amp;iacute;ch cực trong 150 ph&amp;uacute;t mỗi tuần - bạn c&amp;oacute; thể chia thời gian n&amp;agrave;y th&amp;agrave;nh c&amp;aacute;c buổi ngắn hơn&lt;/li&gt;\n&lt;li&gt;Đặt mục ti&amp;ecirc;u đạt được 5 khẩu phần mỗi ng&amp;agrave;y - 80g tr&amp;aacute;i c&amp;acirc;y hoặc rau quả tươi, đ&amp;oacute;ng hộp hoặc đ&amp;ocirc;ng lạnh được t&amp;iacute;nh l&amp;agrave; 1 phần&lt;/li&gt;\n&lt;li&gt;Đặt mục ti&amp;ecirc;u giảm 1 đến 2 lbs, hoặc 0,5 đến 1 kg, mỗi tuần&lt;/li&gt;\n&lt;li&gt;Uống nước thay v&amp;igrave; đồ uống c&amp;oacute; đường &amp;ndash; nếu bạn kh&amp;ocirc;ng th&amp;iacute;ch m&amp;ugrave;i vị, h&amp;atilde;y th&amp;ecirc;m l&amp;aacute;t chanh hoặc chanh để tạo hương vị&lt;/li&gt;\n&lt;li&gt;Cắt giảm thực phẩm c&amp;oacute; nhiều đường v&amp;agrave; chất b&amp;eacute;o - bắt đầu bằng c&amp;aacute;ch thay thế ngũ cốc c&amp;oacute; đường bằng ngũ cốc nguy&amp;ecirc;n hạt&lt;/li&gt;\n&lt;li&gt;Chia sẻ kế hoạch giảm c&amp;acirc;n của bạn với người m&amp;agrave; bạn tin tưởng - họ c&amp;oacute; thể gi&amp;uacute;p bạn c&amp;oacute; động lực khi bạn c&amp;oacute; một ng&amp;agrave;y tồi tệ&lt;/li&gt;\n&lt;/ul&gt;\n&lt;h2&gt;KH&amp;Ocirc;NG N&amp;Ecirc;N&lt;/h2&gt;\n&lt;ul&gt;\n&lt;li&gt;Kh&amp;ocirc;ng giảm c&amp;acirc;n đột ngột bằng chế độ ăn ki&amp;ecirc;ng&lt;/li&gt;\n&lt;li&gt;Kh&amp;ocirc;ng dự trữ thực phẩm kh&amp;ocirc;ng tốt cho sức khỏe &amp;ndash; bỏng ng&amp;ocirc;, tr&amp;aacute;i c&amp;acirc;y v&amp;agrave; b&amp;aacute;nh gạo c&amp;oacute; thể l&amp;agrave; những lựa chọn thay thế l&amp;agrave;nh mạnh hơn&lt;/li&gt;\n&lt;li&gt;Kh&amp;ocirc;ng bỏ bữa - bạn c&amp;oacute; thể sẽ ăn vặt nhiều hơn v&amp;igrave; cảm thấy đ&amp;oacute;i&lt;/li&gt;\n&lt;li&gt;Kh&amp;ocirc;ng ăn hết đĩa của bạn nếu bạn đ&amp;atilde; no - bạn c&amp;oacute; thể để d&amp;agrave;nh thức ăn c&amp;ograve;n lại cho ng&amp;agrave;y h&amp;ocirc;m sau&lt;/li&gt;\n&lt;/ul&gt;</t>
  </si>
  <si>
    <t>&lt;h1&gt;Suggerimenti per la perdita di peso&lt;/h1&gt;\n&lt;h2&gt;FARE&lt;/h2&gt;\n&lt;ul&gt;\n&lt;li&gt;attivati per 150 minuti a settimana: puoi suddividerli in sessioni pi&amp;ugrave; brevi&lt;/li&gt;\n&lt;li&gt;mira a ottenere le tue 5 porzioni giornaliere: 80 g di frutta o verdura fresca, in scatola o congelata contano come 1 porzione&lt;/li&gt;\n&lt;li&gt;mira a perdere da 1 a 2 libbre, o da 0,5 a 1 kg, a settimana&lt;/li&gt;\n&lt;li&gt;leggere le etichette degli alimenti: i prodotti con pi&amp;ugrave; codici colore verde rispetto all\'ambra e al rosso sono spesso un\'opzione pi&amp;ugrave; sana&lt;/li&gt;\n&lt;li&gt;sostituisci le bevande zuccherate con l\'acqua: se non ti piace il gusto, aggiungi fette di limone o lime per insaporire&lt;/li&gt;\n&lt;li&gt;riduci il cibo ricco di zuccheri e grassi: inizia sostituendo i cereali zuccherati con alternative ai cereali integrali&lt;/li&gt;\n&lt;li&gt;condividi il tuo piano di perdita di peso con qualcuno di cui ti fidi: pu&amp;ograve; aiutarti a motivarti quando hai una brutta giornata&lt;/li&gt;\n&lt;/ul&gt;\n&lt;h2&gt;NON&lt;/h2&gt;\n&lt;ul&gt;\n&lt;li&gt;non perdere peso improvvisamente con le diete&lt;/li&gt;\n&lt;li&gt;non conservare cibo malsano: popcorn, frutta e torte di riso possono essere alternative pi&amp;ugrave; sane&lt;/li&gt;\n&lt;li&gt;non saltare i pasti: potresti finire per fare pi&amp;ugrave; spuntini perch&amp;eacute; hai fame&lt;/li&gt;\n&lt;li&gt;non finire il piatto se sei pieno: puoi conservare il cibo avanzato per il giorno successivo&lt;/li&gt;\n&lt;/ul&gt;</t>
  </si>
  <si>
    <t>&lt;h1&gt;เคล็ดลับการลดน้ำหนัก&lt;/h1&gt;\n&lt;h2&gt;ทำ&lt;/h2&gt;\n&lt;ul&gt;\n&lt;li&gt;ออกกำลังกายให้ได้ 150 นาทีต่อสัปดาห์ &amp;ndash; คุณสามารถแบ่งเซสชันออกเป็นเซสชันที่สั้นลงได้&lt;/li&gt;\n&lt;li&gt;ตั้งเป้าที่จะได้รับ 5 ครั้งต่อวัน &amp;ndash; ผลไม้หรือผักสด กระป๋องหรือแช่แข็ง 80 กรัมนับเป็น 1 ส่วน&lt;/li&gt;\n&lt;li&gt;ตั้งเป้าที่จะลดน้ำหนัก 1 ถึง 2 ปอนด์หรือ 0.5 ถึง 1 กิโลกรัมต่อสัปดาห์&lt;/li&gt;\n&lt;li&gt;อ่านฉลากอาหาร ผลิตภัณฑ์ที่มีรหัสสีเขียวมากกว่าสีเหลืองอำพันและสีแดงมักเป็นตัวเลือกที่ดีต่อสุขภาพ&lt;/li&gt;\n&lt;li&gt;เปลี่ยนเครื่องดื่มที่มีน้ำตาลเป็นน้ำ ถ้าคุณไม่ชอบรสชาติ ให้เติมมะนาวฝานหรือมะนาวเพื่อเพิ่มรสชาติ&lt;/li&gt;\n&lt;li&gt;ลดอาหารที่มีน้ำตาลและไขมันสูง เริ่มต้นด้วยการเปลี่ยนซีเรียลที่มีน้ำตาลเป็นธัญพืชเต็มเมล็ดแทน&lt;/li&gt;\n&lt;li&gt;แบ่งปันแผนการลดน้ำหนักของคุณกับคนที่คุณไว้วางใจ - พวกเขาสามารถช่วยกระตุ้นคุณได้เมื่อคุณมีวันที่แย่&lt;/li&gt;\n&lt;/ul&gt;\n&lt;h2&gt;อย่า&lt;/h2&gt;\n&lt;ul&gt;\n&lt;li&gt;อย่าลดน้ำหนักกะทันหันด้วยการรับประทานอาหาร&lt;/li&gt;\n&lt;li&gt;อย่าตุนอาหารที่ไม่ดีต่อสุขภาพ ป๊อปคอร์น ผลไม้ และเค้กข้าวอาจเป็นทางเลือกที่ดีต่อสุขภาพได้&lt;/li&gt;\n&lt;li&gt;อย่าข้ามมื้ออาหาร เพราะคุณอาจจะกินของว่างมากขึ้นเพราะรู้สึกหิว&lt;/li&gt;\n&lt;li&gt;อย่ากินจนหมดถ้าคุณอิ่มแล้ว คุณสามารถเก็บอาหารที่เหลือไว้ใช้ในวันถัดไปได้&lt;/li&gt;\n&lt;/ul&gt;</t>
  </si>
  <si>
    <t>&lt;h1&gt;Balanced Diet&lt;/h1&gt;\n&lt;p&gt;A balanced diet is one that fulfills all of a person&amp;rsquo;s nutritional needs. Humans need a certain amount of calories and nutrients to stay healthy. A balanced diet provides all the nutrients a person requires, without going over the recommended daily calorie intake. By eating a balanced diet, people can get the nutrients and calories they need and avoid eating junk food, or food without nutritional value.&lt;/p&gt;\n&lt;p&gt;The United States Department of Agriculture (USDA) used to recommend following a food pyramid. However, as nutritional science has changed, they now recommend eating foods from the five groups and building a balanced plate.&lt;/p&gt;\n&lt;p&gt;According to the USDA&amp;rsquo;s recommendations, half of a person&amp;rsquo;s plate should consist of fruits and vegetables.&lt;/p&gt;\n&lt;p&gt;The other half should be made up of grains and protein. They recommend accompanying each meal with a serving of low-fat dairy or another source of the nutrients found in dairy.&lt;/p&gt;\n&lt;p&gt;A healthful, balanced diet includes foods from these five groups:&lt;/p&gt;\n&lt;ul&gt;\n&lt;li&gt;vegetables&lt;/li&gt;\n&lt;li&gt;fruits&lt;/li&gt;\n&lt;li&gt;grains&lt;/li&gt;\n&lt;li&gt;protein&lt;/li&gt;\n&lt;li&gt;dairy&lt;/li&gt;\n&lt;/ul&gt;</t>
  </si>
  <si>
    <t>&lt;h1&gt;均衡饮食&lt;/h1&gt;\n&lt;p&gt;均衡饮食是满足一个人所有营养需求的饮食。 人类需要一定量的热量和营养素来保持健康。 均衡的饮食可以提供一个人所需的所有营养，而不会超过建议的每日卡路里摄入量。 通过均衡饮食，人们可以获得所需的营养和热量，避免吃垃圾食品或没有营养价值的食物。&lt;/p&gt;\n&lt;p&gt;美国农业部 (USDA) 曾经建议遵循食物金字塔。 然而，随着营养科学的变化，他们现在建议吃五组食物并建立均衡的膳食。&lt;/p&gt;\n&lt;p&gt;根据美国农业部的建议，一个人餐盘的一半应该由水果和蔬菜组成。&lt;/p&gt;\n&lt;p&gt;另一半应该由谷物和蛋白质组成。 他们建议每餐搭配一份低脂乳制品或乳制品中的其他营养来源。&lt;/p&gt;\n&lt;p&gt;健康、均衡的饮食包括以下五类食物：&lt;/p&gt;\n&lt;ul&gt;\n&lt;li&gt;蔬菜&lt;/li&gt;\n&lt;li&gt;水果&lt;/li&gt;\n&lt;li&gt;谷物&lt;/li&gt;\n&lt;li&gt;蛋白质&lt;/li&gt;\n&lt;li&gt;奶制品&lt;/li&gt;\n&lt;/ul&gt;</t>
  </si>
  <si>
    <t>&lt;h1&gt;संतुलित आहार&lt;/h1&gt;\n&lt;p&gt;संतुलित आहार वह है जो किसी व्यक्ति की सभी पोषण संबंधी आवश्यकताओं को पूरा करता है। मनुष्य को स्वस्थ रहने के लिए एक निश्चित मात्रा में कैलोरी और पोषक तत्वों की आवश्यकता होती है। एक संतुलित आहार अनुशंसित दैनिक कैलोरी सेवन से अधिक हुए बिना, एक व्यक्ति को आवश्यक सभी पोषक तत्व प्रदान करता है। संतुलित आहार खाने से, लोग आवश्यक पोषक तत्व और कैलोरी प्राप्त कर सकते हैं और जंक फूड, या पोषण मूल्य के बिना भोजन खाने से बच सकते हैं।&lt;/p&gt;\n&lt;p&gt;संयुक्त राज्य अमेरिका का कृषि विभाग (यूएसडीए) खाद्य पिरामिड का पालन करने की सिफारिश करता था। हालाँकि, जैसे-जैसे पोषण विज्ञान बदल गया है, वे अब पाँच समूहों के खाद्य पदार्थ खाने और एक संतुलित प्लेट बनाने की सलाह देते हैं।&lt;/p&gt;\n&lt;p&gt;यूएसडीए की सिफारिशों के अनुसार, किसी व्यक्ति की थाली में आधी मात्रा में फल और सब्जियां होनी चाहिए।&lt;/p&gt;\n&lt;p&gt;बाकी आधा भाग अनाज और प्रोटीन से बना होना चाहिए। वे प्रत्येक भोजन के साथ कम वसा वाले डेयरी उत्पाद या डेयरी में पाए जाने वाले पोषक तत्वों का कोई अन्य स्रोत शामिल करने की सलाह देते हैं।&lt;/p&gt;\n&lt;p&gt;एक स्वास्थ्यवर्धक, संतुलित आहार में इन पाँच समूहों के खाद्य पदार्थ शामिल होते हैं:&lt;/p&gt;\n&lt;ul&gt;\n&lt;li&gt;सब्ज़ियाँ&lt;/li&gt;\n&lt;li&gt;फल&lt;/li&gt;\n&lt;li&gt;अनाज&lt;/li&gt;\n&lt;li&gt;प्रोटीन&lt;/li&gt;\n&lt;li&gt;डेरी&lt;/li&gt;\n&lt;/ul&gt;</t>
  </si>
  <si>
    <t>&lt;h1&gt;Dieta equilibrada&lt;/h1&gt;\n&lt;p&gt;Una dieta equilibrada es aquella que satisface todas las necesidades nutricionales de una persona. Los humanos necesitan una cierta cantidad de calor&amp;iacute;as y nutrientes para mantenerse saludables. Una dieta equilibrada aporta todos los nutrientes que una persona necesita, sin sobrepasar la ingesta cal&amp;oacute;rica diaria recomendada. Al llevar una dieta equilibrada, las personas pueden obtener los nutrientes y calor&amp;iacute;as que necesitan y evitar comer comida chatarra o alimentos sin valor nutricional.&lt;/p&gt;\n&lt;p&gt;El Departamento de Agricultura de los Estados Unidos (USDA) sol&amp;iacute;a recomendar seguir una pir&amp;aacute;mide alimenticia. Sin embargo, a medida que la ciencia nutricional ha cambiado, ahora recomiendan comer alimentos de los cinco grupos y formar un plato equilibrado.&lt;/p&gt;\n&lt;p&gt;Seg&amp;uacute;n las recomendaciones del USDA, la mitad del plato de una persona debe consistir en frutas y verduras.&lt;/p&gt;\n&lt;p&gt;La otra mitad debe estar compuesta de cereales y prote&amp;iacute;nas. Recomiendan acompa&amp;ntilde;ar cada comida con una raci&amp;oacute;n de l&amp;aacute;cteos bajos en grasa u otra fuente de nutrientes que se encuentran en los l&amp;aacute;cteos.&lt;/p&gt;\n&lt;p&gt;Una dieta sana y equilibrada incluye alimentos de estos cinco grupos:&lt;/p&gt;\n&lt;ul&gt;\n&lt;li&gt;verduras&lt;/li&gt;\n&lt;li&gt;frutas&lt;/li&gt;\n&lt;li&gt;granos&lt;/li&gt;\n&lt;li&gt;prote&amp;iacute;na&lt;/li&gt;\n&lt;li&gt;l&amp;aacute;cteos&lt;/li&gt;\n&lt;/ul&gt;</t>
  </si>
  <si>
    <t>&lt;h1&gt;R&amp;eacute;gime &amp;eacute;quilibr&amp;eacute;&lt;/h1&gt;\n&lt;p&gt;Une alimentation &amp;eacute;quilibr&amp;eacute;e est une alimentation qui r&amp;eacute;pond &amp;agrave; tous les besoins nutritionnels d&amp;rsquo;une personne. Les humains ont besoin d&amp;rsquo;une certaine quantit&amp;eacute; de calories et de nutriments pour rester en bonne sant&amp;eacute;. Une alimentation &amp;eacute;quilibr&amp;eacute;e fournit tous les nutriments dont une personne a besoin, sans d&amp;eacute;passer l&amp;rsquo;apport calorique quotidien recommand&amp;eacute;. En adoptant une alimentation &amp;eacute;quilibr&amp;eacute;e, les gens peuvent obtenir les nutriments et les calories dont ils ont besoin et &amp;eacute;viter de manger de la malbouffe ou des aliments sans valeur nutritionnelle.&lt;/p&gt;\n&lt;p&gt;Le D&amp;eacute;partement de l&amp;rsquo;Agriculture des &amp;Eacute;tats-Unis (USDA) recommandait de suivre une pyramide alimentaire. Cependant, &amp;agrave; mesure que la science nutritionnelle a &amp;eacute;volu&amp;eacute;, ils recommandent d&amp;eacute;sormais de manger des aliments des cinq groupes et de constituer une assiette &amp;eacute;quilibr&amp;eacute;e.&lt;/p&gt;\n&lt;p&gt;Selon les recommandations de l&amp;rsquo;USDA, la moiti&amp;eacute; de l&amp;rsquo;assiette d&amp;rsquo;une personne devrait &amp;ecirc;tre compos&amp;eacute;e de fruits et de l&amp;eacute;gumes.&lt;/p&gt;\n&lt;p&gt;L&amp;rsquo;autre moiti&amp;eacute; doit &amp;ecirc;tre compos&amp;eacute;e de c&amp;eacute;r&amp;eacute;ales et de prot&amp;eacute;ines. Ils recommandent d\'accompagner chaque repas d\'une portion de produits laitiers faibles en gras ou d\'une autre source de nutriments pr&amp;eacute;sents dans les produits laitiers.&lt;/p&gt;\n&lt;p&gt;Une alimentation saine et &amp;eacute;quilibr&amp;eacute;e comprend des aliments de ces cinq groupes :&lt;/p&gt;\n&lt;ul&gt;\n&lt;li&gt;l&amp;eacute;gumes&lt;/li&gt;\n&lt;li&gt;des fruits&lt;/li&gt;\n&lt;li&gt;c&amp;eacute;r&amp;eacute;ales&lt;/li&gt;\n&lt;li&gt;prot&amp;eacute;ine&lt;/li&gt;\n&lt;li&gt;laitier&lt;/li&gt;\n&lt;/ul&gt;</t>
  </si>
  <si>
    <t>&lt;h1&gt;Сбалансированная диета&lt;/h1&gt;\n&lt;p&gt;Сбалансированная диета &amp;ndash; это диета, которая удовлетворяет все потребности человека в питании. Чтобы оставаться здоровым, человеку необходимо определенное количество калорий и питательных веществ. Сбалансированная диета обеспечивает все необходимые человеку питательные вещества, не превышая при этом рекомендуемую суточную норму калорий. Соблюдая сбалансированную диету, люди могут получать необходимые им питательные вещества и калории и избегать употребления нездоровой пищи или продуктов, не имеющих питательной ценности.&lt;/p&gt;\n&lt;p&gt;Министерство сельского хозяйства США (USDA) рекомендовало следовать пищевой пирамиде. Однако, поскольку наука о питании изменилась, теперь они рекомендуют употреблять продукты из пяти групп и составлять сбалансированную тарелку.&lt;/p&gt;\n&lt;p&gt;Согласно рекомендациям Министерства сельского хозяйства США, половина тарелки человека должна состоять из фруктов и овощей.&lt;/p&gt;\n&lt;p&gt;Другая половина должна состоять из зерен и белка. Они рекомендуют сопровождать каждый прием пищи порцией нежирных молочных продуктов или другого источника питательных веществ, содержащихся в молочных продуктах.&lt;/p&gt;\n&lt;p&gt;Здоровая, сбалансированная диета включает продукты из этих пяти групп:&lt;/p&gt;\n&lt;ul&gt;\n&lt;li&gt;овощи&lt;/li&gt;\n&lt;li&gt;фрукты&lt;/li&gt;\n&lt;li&gt;зерна&lt;/li&gt;\n&lt;li&gt;белок&lt;/li&gt;\n&lt;li&gt;молочный&lt;/li&gt;\n&lt;/ul&gt;</t>
  </si>
  <si>
    <t>&lt;h1&gt;Dieta balanceada&lt;/h1&gt;\n&lt;p&gt;Uma dieta balanceada &amp;eacute; aquela que atende todas as necessidades nutricionais de uma pessoa. Os humanos precisam de uma certa quantidade de calorias e nutrientes para se manterem saud&amp;aacute;veis. Uma alimenta&amp;ccedil;&amp;atilde;o balanceada fornece todos os nutrientes de que uma pessoa necessita, sem ultrapassar a ingest&amp;atilde;o cal&amp;oacute;rica di&amp;aacute;ria recomendada. Ao seguir uma dieta balanceada, as pessoas podem obter os nutrientes e calorias de que necessitam e evitar comer junk food ou alimentos sem valor nutricional.&lt;/p&gt;\n&lt;p&gt;O Departamento de Agricultura dos Estados Unidos (USDA) costumava recomendar seguir uma pir&amp;acirc;mide alimentar. No entanto, &amp;agrave; medida que a ci&amp;ecirc;ncia nutricional mudou, recomendam agora comer alimentos dos cinco grupos e construir um prato equilibrado.&lt;/p&gt;\n&lt;p&gt;De acordo com as recomenda&amp;ccedil;&amp;otilde;es do USDA, metade do prato de uma pessoa deve ser composto por frutas e vegetais.&lt;/p&gt;\n&lt;p&gt;A outra metade deve ser composta por gr&amp;atilde;os e prote&amp;iacute;nas. Eles recomendam acompanhar cada refei&amp;ccedil;&amp;atilde;o com uma por&amp;ccedil;&amp;atilde;o de latic&amp;iacute;nios com baixo teor de gordura ou outra fonte de nutrientes encontrados nos latic&amp;iacute;nios.&lt;/p&gt;\n&lt;p&gt;Uma dieta saud&amp;aacute;vel e equilibrada inclui alimentos destes cinco grupos:&lt;/p&gt;\n&lt;ul&gt;\n&lt;li&gt;vegetais&lt;/li&gt;\n&lt;li&gt;frutas&lt;/li&gt;\n&lt;li&gt;gr&amp;atilde;os&lt;/li&gt;\n&lt;li&gt;prote&amp;iacute;na&lt;/li&gt;\n&lt;li&gt;latic&amp;iacute;nio&lt;/li&gt;\n&lt;/ul&gt;</t>
  </si>
  <si>
    <t>&lt;h1&gt;সুষম খাদ্য&lt;/h1&gt;\n&lt;p&gt;একটি সুষম খাদ্য এমন একটি যা একজন ব্যক্তির সমস্ত পুষ্টির চাহিদা পূরণ করে। সুস্থ থাকার জন্য মানুষের একটি নির্দিষ্ট পরিমাণ ক্যালোরি এবং পুষ্টির প্রয়োজন। একটি সুষম খাদ্য একজন ব্যক্তির প্রয়োজনীয় সমস্ত পুষ্টি সরবরাহ করে, প্রস্তাবিত দৈনিক ক্যালোরি গ্রহণের পরিমাণ অতিক্রম না করে। একটি সুষম খাদ্য খাওয়ার মাধ্যমে, লোকেরা তাদের প্রয়োজনীয় পুষ্টি এবং ক্যালোরি পেতে পারে এবং জাঙ্ক ফুড বা পুষ্টির মান ছাড়া খাবার খাওয়া এড়াতে পারে।&lt;/p&gt;\n&lt;p&gt;ইউনাইটেড স্টেটস ডিপার্টমেন্ট অফ এগ্রিকালচার (USDA) একটি খাদ্য পিরামিড অনুসরণ করার পরামর্শ দিত। যাইহোক, পুষ্টি বিজ্ঞান পরিবর্তিত হয়েছে, তারা এখন পাঁচটি গ্রুপ থেকে খাবার খাওয়া এবং একটি সুষম প্লেট তৈরি করার পরামর্শ দেয়।&lt;/p&gt;\n&lt;p&gt;USDA এর সুপারিশ অনুসারে, একজন ব্যক্তির প্লেটের অর্ধেক ফল এবং সবজি থাকা উচিত।&lt;/p&gt;\n&lt;p&gt;বাকি অর্ধেক শস্য এবং প্রোটিন গঠিত হওয়া উচিত। তারা প্রতিটি খাবারের সাথে কম চর্বিযুক্ত দুগ্ধজাত খাবার বা দুগ্ধে পাওয়া পুষ্টির অন্য উত্স পরিবেশন করার পরামর্শ দেয়।&lt;/p&gt;\n&lt;p&gt;একটি স্বাস্থ্যকর, সুষম খাদ্য এই পাঁচটি গ্রুপের খাবার অন্তর্ভুক্ত করে:&lt;/p&gt;\n&lt;ul&gt;\n&lt;li&gt;সবজি&lt;/li&gt;\n&lt;li&gt;ফল&lt;/li&gt;\n&lt;li&gt;শস্য&lt;/li&gt;\n&lt;li&gt;প্রোটিন&lt;/li&gt;\n&lt;li&gt;দুগ্ধ&lt;/li&gt;\n&lt;/ul&gt;</t>
  </si>
  <si>
    <t>&lt;h1&gt;Ausgewogene Ern&amp;auml;hrung&lt;/h1&gt;\n&lt;p&gt;Eine ausgewogene Ern&amp;auml;hrung ist eine Ern&amp;auml;hrung, die alle N&amp;auml;hrstoffbed&amp;uuml;rfnisse eines Menschen erf&amp;uuml;llt. Der Mensch ben&amp;ouml;tigt eine bestimmte Menge an Kalorien und N&amp;auml;hrstoffen, um gesund zu bleiben. Eine ausgewogene Ern&amp;auml;hrung versorgt den Menschen mit allen N&amp;auml;hrstoffen, die er ben&amp;ouml;tigt, ohne die empfohlene t&amp;auml;gliche Kalorienzufuhr zu &amp;uuml;berschreiten. Durch eine ausgewogene Ern&amp;auml;hrung k&amp;ouml;nnen Menschen die N&amp;auml;hrstoffe und Kalorien erhalten, die sie ben&amp;ouml;tigen, und den Verzehr von Junkfood oder Nahrungsmitteln ohne N&amp;auml;hrwert vermeiden.&lt;/p&gt;\n&lt;p&gt;Das US-Landwirtschaftsministerium (USDA) empfahl fr&amp;uuml;her die Einhaltung einer Ern&amp;auml;hrungspyramide. Da sich die Ern&amp;auml;hrungswissenschaft jedoch ver&amp;auml;ndert hat, empfehlen sie nun, Lebensmittel aus den f&amp;uuml;nf Gruppen zu sich zu nehmen und einen ausgewogenen Teller zusammenzustellen.&lt;/p&gt;\n&lt;p&gt;Gem&amp;auml;&amp;szlig; den Empfehlungen des USDA sollte die H&amp;auml;lfte des Tellers einer Person aus Obst und Gem&amp;uuml;se bestehen.&lt;/p&gt;\n&lt;p&gt;Die andere H&amp;auml;lfte sollte aus Getreide und Eiwei&amp;szlig; bestehen. Sie empfehlen, jede Mahlzeit mit einer Portion fettarmer Milchprodukte oder einer anderen N&amp;auml;hrstoffquelle aus Milchprodukten zu begleiten.&lt;/p&gt;\n&lt;p&gt;Zu einer gesunden, ausgewogenen Ern&amp;auml;hrung geh&amp;ouml;ren Lebensmittel aus diesen f&amp;uuml;nf Gruppen:&lt;/p&gt;\n&lt;ul&gt;\n&lt;li&gt;Gem&amp;uuml;se&lt;/li&gt;\n&lt;li&gt;Fr&amp;uuml;chte&lt;/li&gt;\n&lt;li&gt;K&amp;ouml;rner&lt;/li&gt;\n&lt;li&gt;Eiwei&amp;szlig;&lt;/li&gt;\n&lt;li&gt;Molkerei&lt;/li&gt;\n&lt;/ul&gt;</t>
  </si>
  <si>
    <t>&lt;h1&gt;バランスの取れた食事&lt;/h1&gt;\n&lt;p&gt;バランスの取れた食事とは、人の栄養ニーズをすべて満たすものです。 人間が健康を維持するには、一定量のカロリーと栄養素が必要です。 バランスの取れた食事は、1 日の推奨カロリー摂取量を超えることなく、人が必要とするすべての栄養素を提供します。 バランスの取れた食事を食べることで、必要な栄養素とカロリーを摂取し、ジャンクフードや栄養価のない食品の摂取を避けることができます。&lt;/p&gt;\n&lt;p&gt;米国農務省 (USDA) はかつて、食料ピラミッドに従うことを推奨していました。 しかし、栄養学が変化したため、現在では 5 つのグループの食品を食べ、バランスの取れた食事を作ることが推奨されています。&lt;/p&gt;\n&lt;p&gt;USDA の推奨によれば、一人分の皿の半分は果物と野菜で構成されている必要があります。&lt;/p&gt;\n&lt;p&gt;残りの半分は穀物とタンパク質で構成されている必要があります。 彼らは、各食事に低脂肪乳製品または乳製品に含まれる別の栄養源を1食分添えることを推奨しています。&lt;/p&gt;\n&lt;p&gt;健康的でバランスの取れた食事には、次の 5 つのグループの食品が含まれます。&lt;/p&gt;\n&lt;ul&gt;\n&lt;li&gt;野菜&lt;/li&gt;\n&lt;li&gt;果物&lt;/li&gt;\n&lt;li&gt;穀類&lt;/li&gt;\n&lt;li&gt;タンパク質&lt;/li&gt;\n&lt;li&gt;乳製品&lt;/li&gt;\n&lt;/ul&gt;</t>
  </si>
  <si>
    <t>&lt;h1&gt;संतुलित आहार&lt;/h1&gt;\n&lt;p&gt;संतुलित आहार हा असा आहे जो एखाद्या व्यक्तीच्या सर्व पौष्टिक गरजा पूर्ण करतो. निरोगी राहण्यासाठी मानवाला विशिष्ट प्रमाणात कॅलरी आणि पोषक तत्वांची आवश्यकता असते. समतोल आहार एखाद्या व्यक्तीला आवश्यक असलेली सर्व पोषक तत्वे पुरवतो, शिफारस केलेल्या दैनंदिन कॅलरी सेवनापेक्षा जास्त न जाता. संतुलित आहार घेतल्याने, लोक त्यांना आवश्यक असलेले पोषक आणि कॅलरीज मिळवू शकतात आणि जंक फूड किंवा पौष्टिक मूल्य नसलेले अन्न खाणे टाळू शकतात.&lt;/p&gt;\n&lt;p&gt;युनायटेड स्टेट्स डिपार्टमेंट ऑफ अॅग्रिकल्चर (यूएसडीए) अन्न पिरॅमिडचे अनुसरण करण्याची शिफारस करत असे. तथापि, पोषण शास्त्र बदलले आहे म्हणून, ते आता पाच गटांमधून अन्न खाण्याची आणि संतुलित प्लेट तयार करण्याची शिफारस करतात.&lt;/p&gt;\n&lt;p&gt;USDA च्या शिफारशींनुसार, व्यक्तीच्या अर्ध्या प्लेटमध्ये फळे आणि भाज्यांचा समावेश असावा.&lt;/p&gt;\n&lt;p&gt;उर्वरित अर्धा भाग धान्य आणि प्रथिने बनलेला असावा. ते प्रत्येक जेवणासोबत कमी चरबीयुक्त दुग्धशाळा किंवा दुग्धशाळेत आढळणाऱ्या पोषक तत्वांचा दुसरा स्रोत देण्याची शिफारस करतात.&lt;/p&gt;\n&lt;p&gt;निरोगी, संतुलित आहारामध्ये या पाच गटांमधील अन्न समाविष्ट आहे:&lt;/p&gt;\n&lt;ul&gt;\n&lt;li&gt;भाज्या&lt;/li&gt;\n&lt;li&gt;फळे&lt;/li&gt;\n&lt;li&gt;धान्य&lt;/li&gt;\n&lt;li&gt;प्रथिने&lt;/li&gt;\n&lt;li&gt;दुग्धव्यवसाय&lt;/li&gt;\n&lt;/ul&gt;</t>
  </si>
  <si>
    <t>&lt;h1&gt;సమతుల్య ఆహారం&lt;/h1&gt;\n&lt;p&gt;సమతుల్య ఆహారం అనేది ఒక వ్యక్తి యొక్క అన్ని పోషక అవసరాలను తీర్చేది. మానవులు ఆరోగ్యంగా ఉండాలంటే నిర్దిష్ట మొత్తంలో కేలరీలు మరియు పోషకాలు అవసరం. సమతుల్య ఆహారం ఒక వ్యక్తికి అవసరమైన అన్ని పోషకాలను అందిస్తుంది, సిఫార్సు చేయబడిన రోజువారీ క్యాలరీలను తీసుకోకుండానే. సమతుల్య ఆహారం తీసుకోవడం ద్వారా, ప్రజలు తమకు అవసరమైన పోషకాలు మరియు కేలరీలను పొందవచ్చు మరియు జంక్ ఫుడ్ లేదా పోషక విలువలు లేని ఆహారాన్ని తినకుండా ఉంటారు.&lt;/p&gt;\n&lt;p&gt;యునైటెడ్ స్టేట్స్ డిపార్ట్&amp;zwnj;మెంట్ ఆఫ్ అగ్రికల్చర్ (USDA) ఫుడ్ పిరమిడ్&amp;zwnj;ను అనుసరించమని సిఫార్సు చేసేది. అయితే, పోషకాహార శాస్త్రం మారినందున, వారు ఇప్పుడు ఐదు సమూహాల నుండి ఆహారాన్ని తినాలని మరియు సమతుల్య ప్లేట్&amp;zwnj;ను నిర్మించాలని సిఫార్సు చేస్తున్నారు.&lt;/p&gt;\n&lt;p&gt;USDA యొక్క సిఫార్సుల ప్రకారం, ఒక వ్యక్తి యొక్క ప్లేట్&amp;zwnj;లో సగం పండ్లు మరియు కూరగాయలను కలిగి ఉండాలి.&lt;/p&gt;\n&lt;p&gt;మిగిలిన సగం ధాన్యాలు మరియు ప్రోటీన్లతో తయారు చేయాలి. వారు ప్రతి భోజనంతో పాటు తక్కువ కొవ్వు పాలతో లేదా పాలలో లభించే పోషకాల యొక్క మరొక మూలాన్ని అందించాలని వారు సిఫార్సు చేస్తున్నారు.&lt;/p&gt;\n&lt;p&gt;ఆరోగ్యకరమైన, సమతుల్య ఆహారం ఈ ఐదు సమూహాల నుండి ఆహారాన్ని కలిగి ఉంటుంది:&lt;/p&gt;\n&lt;ul&gt;\n&lt;li&gt;కూరగాయలు&lt;/li&gt;\n&lt;li&gt;పండ్లు&lt;/li&gt;\n&lt;li&gt;ధాన్యాలు&lt;/li&gt;\n&lt;li&gt;ప్రోటీన్&lt;/li&gt;\n&lt;li&gt;పాల&lt;/li&gt;\n&lt;/ul&gt;</t>
  </si>
  <si>
    <t>&lt;h1&gt;Dengeli beslenme&lt;/h1&gt;\n&lt;p&gt;Dengeli beslenme, kişinin t&amp;uuml;m beslenme ihtiya&amp;ccedil;larını karşılayan beslenmedir. İnsanların sağlıklı kalabilmesi i&amp;ccedil;in belirli miktarda kaloriye ve besine ihtiyacı vardır. Dengeli bir beslenme, &amp;ouml;nerilen g&amp;uuml;nl&amp;uuml;k kalori alımını aşmadan, kişinin ihtiya&amp;ccedil; duyduğu t&amp;uuml;m besinleri sağlar. Dengeli bir diyetle insanlar ihtiya&amp;ccedil; duydukları besinleri ve kalorileri alabilir ve abur cubur veya besin değeri olmayan yiyecekler yemekten ka&amp;ccedil;ınabilir.&lt;/p&gt;\n&lt;p&gt;Amerika Birleşik Devletleri Tarım Bakanlığı (USDA) bir besin piramidinin takip edilmesini tavsiye ediyordu. Ancak beslenme bilimi değiştik&amp;ccedil;e artık beş gruptan yiyeceklerin t&amp;uuml;ketilmesini ve dengeli bir tabak oluşturulmasını &amp;ouml;neriyorlar.&lt;/p&gt;\n&lt;p&gt;USDA\'nın tavsiyelerine g&amp;ouml;re bir kişinin tabağının yarısı meyve ve sebzelerden oluşmalıdır.&lt;/p&gt;\n&lt;p&gt;Diğer yarısı tahıllardan ve proteinden oluşmalıdır. Her &amp;ouml;ğ&amp;uuml;ne bir porsiyon az yağlı s&amp;uuml;t &amp;uuml;r&amp;uuml;n&amp;uuml; veya s&amp;uuml;t &amp;uuml;r&amp;uuml;nlerinde bulunan başka bir besin kaynağı eklenmesini tavsiye ediyorlar.&lt;/p&gt;\n&lt;p&gt;Sağlıklı ve dengeli bir beslenme şu beş gruptan gıdaları i&amp;ccedil;erir:&lt;/p&gt;\n&lt;ul&gt;\n&lt;li&gt;sebzeler&lt;/li&gt;\n&lt;li&gt;meyveler&lt;/li&gt;\n&lt;li&gt;taneler&lt;/li&gt;\n&lt;li&gt;protein&lt;/li&gt;\n&lt;li&gt;g&amp;uuml;nl&amp;uuml;k&lt;/li&gt;\n&lt;/ul&gt;</t>
  </si>
  <si>
    <t>&lt;h1&gt;சீரான உணவு&lt;/h1&gt;\n&lt;p&gt;சமச்சீர் உணவு என்பது ஒரு நபரின் அனைத்து ஊட்டச்சத்து தேவைகளையும் பூர்த்தி செய்வதாகும். மனிதர்கள் ஆரோக்கியமாக இருக்க ஒரு குறிப்பிட்ட அளவு கலோரிகள் மற்றும் ஊட்டச்சத்துக்கள் தேவை. ஒரு சமச்சீர் உணவு ஒரு நபருக்குத் தேவையான அனைத்து ஊட்டச்சத்துக்களையும் வழங்குகிறது, பரிந்துரைக்கப்பட்ட தினசரி கலோரி உட்கொள்ளலை மீறாமல். சமச்சீரான உணவை உட்கொள்வதன் மூலம், மக்கள் தங்களுக்குத் தேவையான ஊட்டச்சத்துக்கள் மற்றும் கலோரிகளைப் பெறலாம் மற்றும் நொறுக்குத் தீனிகள் அல்லது ஊட்டச்சத்து மதிப்பு இல்லாத உணவை சாப்பிடுவதைத் தவிர்க்கலாம்.&lt;/p&gt;\n&lt;p&gt;யுனைடெட் ஸ்டேட்ஸ் டிபார்ட்மெண்ட் ஆஃப் அக்ரிகல்ச்சர் (யுஎஸ்டிஏ) உணவுப் பிரமிட்டைப் பின்பற்ற பரிந்துரைக்கிறது. இருப்பினும், ஊட்டச்சத்து விஞ்ஞானம் மாறிவிட்டதால், அவர்கள் இப்போது ஐந்து குழுக்களின் உணவுகளை சாப்பிட பரிந்துரைக்கின்றனர் மற்றும் ஒரு சமச்சீரான தட்டுகளை உருவாக்குகிறார்கள்.&lt;/p&gt;\n&lt;p&gt;USDA இன் பரிந்துரைகளின்படி, ஒரு நபரின் தட்டில் பாதி பழங்கள் மற்றும் காய்கறிகளைக் கொண்டிருக்க வேண்டும்.&lt;/p&gt;\n&lt;p&gt;மற்ற பாதி தானியங்கள் மற்றும் புரதத்தால் ஆனது. ஒவ்வொரு உணவிலும் குறைந்த கொழுப்புள்ள பால் பொருட்கள் அல்லது பாலில் காணப்படும் ஊட்டச்சத்துக்களின் மற்றொரு ஆதாரத்துடன் சேர்த்துக் கொள்ளுமாறு அவர்கள் பரிந்துரைக்கின்றனர்.&lt;/p&gt;\n&lt;p&gt;ஆரோக்கியமான, சமச்சீர் உணவில் இந்த ஐந்து குழுக்களின் உணவுகள் அடங்கும்:&lt;/p&gt;\n&lt;ul&gt;\n&lt;li&gt;காய்கறிகள்&lt;/li&gt;\n&lt;li&gt;பழங்கள்&lt;/li&gt;\n&lt;li&gt;தானியங்கள்&lt;/li&gt;\n&lt;li&gt;புரத&lt;/li&gt;\n&lt;li&gt;பால்&lt;/li&gt;\n&lt;/ul&gt;</t>
  </si>
  <si>
    <t>&lt;h1&gt;균형 잡힌 식단&lt;/h1&gt;\n&lt;p&gt;균형 잡힌 식단은 사람의 모든 영양적 필요를 충족시키는 식단입니다. 인간은 건강을 유지하기 위해 일정량의 칼로리와 영양소가 필요합니다. 균형 잡힌 식단은 일일 권장 칼로리 섭취량을 초과하지 않으면서 사람에게 필요한 모든 영양소를 제공합니다. 균형 잡힌 식단을 섭취함으로써 사람들은 필요한 영양소와 칼로리를 얻을 수 있으며 정크 푸드나 영양가가 없는 음식을 먹는 것을 피할 수 있습니다.&lt;/p&gt;\n&lt;p&gt;미국 농무부(USDA)는 식품 피라미드를 따르도록 권장하곤 했습니다. 그러나 영양학이 변화함에 따라 이제 그들은 다섯 가지 그룹의 음식을 섭취하고 균형 잡힌 식단을 구성할 것을 권장합니다.&lt;/p&gt;\n&lt;p&gt;USDA의 권장 사항에 따르면 개인 접시의 절반은 과일과 야채로 구성되어야 합니다.&lt;/p&gt;\n&lt;p&gt;나머지 절반은 곡물과 단백질로 구성되어야 합니다. 그들은 각 식사에 저지방 유제품이나 유제품에서 발견되는 다른 영양소 공급원을 곁들일 것을 권장합니다.&lt;/p&gt;\n&lt;p&gt;건강에 좋고 균형 잡힌 식단에는 다음 다섯 가지 그룹의 음식이 포함됩니다.&lt;/p&gt;\n&lt;ul&gt;\n&lt;li&gt;채소&lt;/li&gt;\n&lt;li&gt;과일&lt;/li&gt;\n&lt;li&gt;작살&lt;/li&gt;\n&lt;li&gt;단백질&lt;/li&gt;\n&lt;li&gt;낙농&lt;/li&gt;\n&lt;/ul&gt;</t>
  </si>
  <si>
    <t>&lt;h1&gt;Chế độ ăn uống c&amp;acirc;n bằng&lt;/h1&gt;\n&lt;p&gt;Một chế độ ăn uống c&amp;acirc;n bằng l&amp;agrave; một chế độ ăn đ&amp;aacute;p ứng tất cả c&amp;aacute;c nhu cầu dinh dưỡng của một người. Con người cần một lượng calo v&amp;agrave; chất dinh dưỡng nhất định để giữ sức khỏe. Một chế độ ăn uống c&amp;acirc;n bằng sẽ cung cấp tất cả c&amp;aacute;c chất dinh dưỡng m&amp;agrave; một người cần m&amp;agrave; kh&amp;ocirc;ng vượt qu&amp;aacute; lượng calo khuyến nghị h&amp;agrave;ng ng&amp;agrave;y. Bằng c&amp;aacute;ch ăn một chế độ ăn uống c&amp;acirc;n bằng, mọi người c&amp;oacute; thể nhận được c&amp;aacute;c chất dinh dưỡng v&amp;agrave; calo cần thiết v&amp;agrave; tr&amp;aacute;nh ăn đồ ăn vặt hoặc đồ ăn kh&amp;ocirc;ng c&amp;oacute; gi&amp;aacute; trị dinh dưỡng.&lt;/p&gt;\n&lt;p&gt;Bộ N&amp;ocirc;ng nghiệp Hoa Kỳ (USDA) từng khuyến nghị n&amp;ecirc;n tu&amp;acirc;n theo kim tự th&amp;aacute;p thực phẩm. Tuy nhi&amp;ecirc;n, khi khoa học dinh dưỡng đ&amp;atilde; thay đổi, giờ đ&amp;acirc;y họ khuy&amp;ecirc;n bạn n&amp;ecirc;n ăn thực phẩm từ 5 nh&amp;oacute;m v&amp;agrave; x&amp;acirc;y dựng một chế độ ăn uống c&amp;acirc;n bằng.&lt;/p&gt;\n&lt;p&gt;Theo khuyến nghị của USDA, một nửa đĩa ăn của một người n&amp;ecirc;n bao gồm tr&amp;aacute;i c&amp;acirc;y v&amp;agrave; rau quả.&lt;/p&gt;\n&lt;p&gt;Nửa c&amp;ograve;n lại n&amp;ecirc;n được tạo th&amp;agrave;nh từ ngũ cốc v&amp;agrave; protein. Họ khuy&amp;ecirc;n bạn n&amp;ecirc;n d&amp;ugrave;ng k&amp;egrave;m mỗi bữa ăn một khẩu phần sữa &amp;iacute;t b&amp;eacute;o hoặc một nguồn dinh dưỡng kh&amp;aacute;c c&amp;oacute; trong sữa.&lt;/p&gt;\n&lt;p&gt;Một chế độ ăn uống c&amp;acirc;n bằng, l&amp;agrave;nh mạnh bao gồm c&amp;aacute;c loại thực phẩm từ năm nh&amp;oacute;m sau:&lt;/p&gt;\n&lt;ul&gt;\n&lt;li&gt;rau&lt;/li&gt;\n&lt;li&gt;tr&amp;aacute;i c&amp;acirc;y&lt;/li&gt;\n&lt;li&gt;hạt&lt;/li&gt;\n&lt;li&gt;chất đạm&lt;/li&gt;\n&lt;li&gt;sản phẩm bơ sữa&lt;/li&gt;\n&lt;/ul&gt;</t>
  </si>
  <si>
    <t>&lt;h1&gt;Dieta bilanciata&lt;/h1&gt;\n&lt;p&gt;Una dieta equilibrata &amp;egrave; quella che soddisfa tutte le esigenze nutrizionali di una persona. Gli esseri umani hanno bisogno di una certa quantit&amp;agrave; di calorie e sostanze nutritive per mantenersi in salute. Una dieta equilibrata fornisce tutti i nutrienti di cui una persona ha bisogno, senza superare l&amp;rsquo;apporto calorico giornaliero raccomandato. Seguendo una dieta equilibrata, le persone possono ottenere i nutrienti e le calorie di cui hanno bisogno ed evitare di mangiare cibo spazzatura o cibo privo di valore nutritivo.&lt;/p&gt;\n&lt;p&gt;Il Dipartimento dell&amp;rsquo;Agricoltura degli Stati Uniti (USDA) raccomandava di seguire una piramide alimentare. Tuttavia, poich&amp;eacute; la scienza nutrizionale &amp;egrave; cambiata, ora raccomandano di mangiare cibi dei cinque gruppi e di costruire un piatto equilibrato.&lt;/p&gt;\n&lt;p&gt;Secondo le raccomandazioni dell&amp;rsquo;USDA, met&amp;agrave; del piatto di una persona dovrebbe essere costituito da frutta e verdura.&lt;/p&gt;\n&lt;p&gt;L\'altra met&amp;agrave; dovrebbe essere costituita da cereali e proteine. Raccomandano di accompagnare ogni pasto con una porzione di latticini a basso contenuto di grassi o un\'altra fonte di nutrienti presenti nei latticini.&lt;/p&gt;\n&lt;p&gt;Una dieta sana ed equilibrata comprende alimenti appartenenti a questi cinque gruppi:&lt;/p&gt;\n&lt;ul&gt;\n&lt;li&gt;verdure&lt;/li&gt;\n&lt;li&gt;frutta&lt;/li&gt;\n&lt;li&gt;cereali&lt;/li&gt;\n&lt;li&gt;proteina&lt;/li&gt;\n&lt;li&gt;latticini&lt;/li&gt;\n&lt;/ul&gt;</t>
  </si>
  <si>
    <t>&lt;h1&gt;อาหารที่สมดุล&lt;/h1&gt;\n&lt;p&gt;อาหารที่สมดุลเป็นอาหารที่ตอบสนองความต้องการทางโภชนาการของบุคคลทั้งหมด มนุษย์ต้องการแคลอรี่และสารอาหารจำนวนหนึ่งเพื่อสุขภาพที่ดี อาหารที่สมดุลจะให้สารอาหารทั้งหมดที่บุคคลต้องการ โดยไม่ได้รับแคลอรี่เกินปริมาณที่แนะนำในแต่ละวัน ด้วยการรับประทานอาหารที่สมดุล ผู้คนจะได้รับสารอาหารและแคลอรี่ที่ต้องการ และหลีกเลี่ยงการรับประทานอาหารขยะหรืออาหารที่ไม่มีคุณค่าทางโภชนาการ&lt;/p&gt;\n&lt;p&gt;กระทรวงเกษตรของสหรัฐอเมริกา (USDA) เคยแนะนำให้ทำตามพีระมิดอาหาร อย่างไรก็ตาม เนื่องจากวิทยาศาสตร์โภชนาการมีการเปลี่ยนแปลง ตอนนี้พวกเขาแนะนำให้รับประทานอาหารจากห้าหมู่และสร้างจานที่สมดุล&lt;/p&gt;\n&lt;p&gt;ตามคำแนะนำของ USDA ครึ่งหนึ่งของจานคนควรประกอบด้วยผักและผลไม้&lt;/p&gt;\n&lt;p&gt;อีกครึ่งหนึ่งควรประกอบด้วยธัญพืชและโปรตีน พวกเขาแนะนำให้รับประทานผลิตภัณฑ์จากนมไขมันต่ำหรือแหล่งสารอาหารอื่นที่พบในผลิตภัณฑ์จากนมเป็นประจำทุกมื้อ&lt;/p&gt;\n&lt;p&gt;อาหารที่สมดุลและดีต่อสุขภาพประกอบด้วยอาหารจากห้ากลุ่มเหล่านี้:&lt;/p&gt;\n&lt;ul&gt;\n&lt;li&gt;ผัก&lt;/li&gt;\n&lt;li&gt;ผลไม้&lt;/li&gt;\n&lt;li&gt;ธัญพืช&lt;/li&gt;\n&lt;li&gt;โปรตีน&lt;/li&gt;\n&lt;li&gt;ผลิตภัณฑ์นม&lt;/li&gt;\n&lt;/ul&gt;</t>
  </si>
  <si>
    <t>&lt;h1&gt;Intermittent fasting&lt;/h1&gt;\n&lt;p&gt;Intermittent fasting means that you don\'t eat for a period of time each day or week. Some popular approaches to intermittent fasting include:&lt;/p&gt;\n&lt;ul&gt;\n&lt;li&gt;&lt;strong&gt;Alternate-day fasting.&lt;/strong&gt; Eat a normal diet one day and either completely fast or have one small meal (less than 500 calories) the next day.&lt;/li&gt;\n&lt;li&gt;&lt;strong&gt;5:2 fasting.&lt;/strong&gt; Eat a normal diet five days a week and fast two days a week.&lt;/li&gt;\n&lt;li&gt;&lt;strong&gt;Daily time-restricted fasting.&lt;/strong&gt; Eat normally but only within an eight-hour window each day. For example, skip breakfast but eat lunch around noon and dinner by 8 p.m.&lt;/li&gt;\n&lt;/ul&gt;\n&lt;p&gt;Some studies suggest that alternate-day fasting is about as effective as a typical low-calorie diet for weight loss. That seems reasonable because reducing the number of calories you eat should help you lose weight.&lt;/p&gt;\n&lt;p&gt;Can intermittent fasting improve your health? Losing weight and being physically active help lower your risk of obesity-related diseases, such as diabetes, sleep apnea and some types of cancer. For these diseases, intermittent fasting seems to be about as beneficial as any other type of diet that reduces overall calories.&lt;/p&gt;\n&lt;p&gt;Some research suggests that intermittent fasting may be more beneficial than other diets for reducing inflammation and improving conditions associated with inflammation, such as:&lt;/p&gt;\n&lt;ul&gt;\n&lt;li&gt;Alzheimer\'s disease&lt;/li&gt;\n&lt;li&gt;Arthritis&lt;/li&gt;\n&lt;li&gt;Asthma&lt;/li&gt;\n&lt;li&gt;Multiple sclerosis&lt;/li&gt;\n&lt;li&gt;Stroke&lt;/li&gt;\n&lt;/ul&gt;\n&lt;p&gt;It\'s important to note that intermittent fasting can have unpleasant side effects, but they usually go away within a month. Side effects may include:&lt;/p&gt;\n&lt;ul&gt;\n&lt;li&gt;Hunger&lt;/li&gt;\n&lt;li&gt;Fatigue&lt;/li&gt;\n&lt;li&gt;Insomnia&lt;/li&gt;\n&lt;li&gt;Nausea&lt;/li&gt;\n&lt;li&gt;Headaches&lt;/li&gt;\n&lt;/ul&gt;\n&lt;p&gt;Some people try intermittent fasting for weight management, and others use the method to address chronic conditions such as irritable bowel syndrome, high cholesterol or arthritis. But intermittent fasting isn&amp;rsquo;t for everyone.&lt;/p&gt;\n&lt;p&gt;Before you try intermittent fasting (or any diet), you should check in with your primary care practitioner first. Some people should steer clear of trying intermittent fasting:&lt;/p&gt;\n&lt;ul&gt;\n&lt;li&gt;Children and teens under age 18.&lt;/li&gt;\n&lt;li&gt;Women who are pregnant or breastfeeding.&lt;/li&gt;\n&lt;li&gt;People with type 1 diabetes who take insulin. While an increasing number of clinical trials have shown that intermittent fasting is safe in people with type 2 diabetes, there have been no studies in people with type I diabetes. Because those with type I diabetes take insulin, there is a concern that an intermittent fasting eating pattern may result in unsafe levels of hypoglycemia during the fasting period.&lt;/li&gt;\n&lt;li&gt;Those with a history of eating disorders.&lt;/li&gt;\n&lt;/ul&gt;</t>
  </si>
  <si>
    <t>&lt;h1&gt;间歇性禁食&lt;/h1&gt;\n&lt;p&gt;间歇性禁食意味着您每天或每周在一段时间内不吃东西。 间歇性禁食的一些流行方法包括：&lt;/p&gt;\n&lt;ul&gt;\n&lt;li&gt;&lt;strong&gt;隔日禁食。&lt;/strong&gt; 一天吃正常饮食，第二天要么完全禁食，要么吃一顿小餐（少于 500 卡路里）。&lt;/li&gt;\n&lt;li&gt;&lt;strong&gt;5:2 禁食。&lt;/strong&gt; 每周正常饮食五天，每周禁食两天。&lt;/li&gt;\n&lt;li&gt;&lt;strong&gt;每日限时禁食。&lt;/strong&gt; 正常饮食，但每天只能在八小时内进食。 例如，不吃早餐，但在中午左右吃午餐，并在晚上 8 点前吃晚餐。&lt;/li&gt;\n&lt;/ul&gt;\n&lt;p&gt;一些研究表明，隔日禁食与典型的低热量饮食减肥效果大致相同。 这似乎是合理的，因为减少摄入的卡路里应该有助于减肥。&lt;/p&gt;\n&lt;p&gt;间歇性禁食可以改善您的健康吗？ 减肥和锻炼身体有助于降低患肥胖相关疾病的风险，例如糖尿病、睡眠呼吸暂停和某些类型的癌症。 对于这些疾病，间歇性禁食似乎与任何其他类型的减少总热量的饮食一样有益。&lt;/p&gt;\n&lt;p&gt;一些研究表明，间歇性禁食可能比其他饮食更有助于减少炎症和改善与炎症相关的状况，例如：&lt;/p&gt;\n&lt;ul&gt;\n&lt;li&gt;阿尔茨海默氏病&lt;/li&gt;\n&lt;li&gt;关节炎&lt;/li&gt;\n&lt;li&gt;哮喘&lt;/li&gt;\n&lt;li&gt;多发性硬化症&lt;/li&gt;\n&lt;li&gt;中风&lt;/li&gt;\n&lt;/ul&gt;\n&lt;p&gt;值得注意的是，间歇性禁食可能会产生令人不快的副作用，但它们通常会在一个月内消失。 副作用可能包括：&lt;/p&gt;\n&lt;ul&gt;\n&lt;li&gt;饥饿&lt;/li&gt;\n&lt;li&gt;疲劳&lt;/li&gt;\n&lt;li&gt;失眠&lt;/li&gt;\n&lt;li&gt;恶心&lt;/li&gt;\n&lt;li&gt;头痛&lt;/li&gt;\n&lt;/ul&gt;\n&lt;p&gt;有些人尝试间歇性禁食来控制体重，而另一些人则用这种方法来治疗肠易激综合症、高胆固醇或关节炎等慢性疾病。 但间歇性禁食并不适合所有人。&lt;/p&gt;\n&lt;p&gt;在尝试间歇性禁食（或任何饮食）之前，您应该先咨询您的初级保健医生。 有些人应该避免尝试间歇性禁食：&lt;/p&gt;\n&lt;ul&gt;\n&lt;li&gt;18 岁以下的儿童和青少年。&lt;/li&gt;\n&lt;li&gt;怀孕或哺乳期的妇女。&lt;/li&gt;\n&lt;li&gt;服用胰岛素的 1 型糖尿病患者。 虽然越来越多的临床试验表明间歇性禁食对于 2 型糖尿病患者是安全的，但目前还没有针对 1 型糖尿病患者的研究。 由于 I 型糖尿病患者需要服用胰岛素，因此人们担心间歇性禁食饮食模式可能会导致禁食期间出现不安全的低血糖水平。&lt;/li&gt;\n&lt;li&gt;有饮食失调史的人。&lt;/li&gt;\n&lt;/ul&gt;</t>
  </si>
  <si>
    <t>&lt;h1&gt;रुक - रुक कर उपवास&lt;/h1&gt;\n&lt;p&gt;आंतरायिक उपवास का मतलब है कि आप प्रत्येक दिन या सप्ताह में कुछ समय के लिए कुछ नहीं खाते हैं। आंतरायिक उपवास के कुछ लोकप्रिय तरीकों में शामिल हैं:&lt;/p&gt;\n&lt;ul&gt;\n&lt;li&gt;&lt;strong&gt;वैकल्पिक दिन उपवास.&lt;/strong&gt; एक दिन सामान्य आहार लें और अगले दिन या तो पूरी तरह उपवास रखें या एक छोटा भोजन (500 कैलोरी से कम) लें।&lt;/li&gt;\n&lt;li&gt;&lt;strong&gt;5:2 उपवास.&lt;/strong&gt; सप्ताह में पांच दिन सामान्य आहार लें और सप्ताह में दो दिन उपवास रखें।&lt;/li&gt;\n&lt;li&gt;&lt;strong&gt;दैनिक समय-प्रतिबंधित उपवास.&lt;/strong&gt; सामान्य रूप से भोजन करें लेकिन प्रत्येक दिन केवल आठ घंटे के अंतराल में। उदाहरण के लिए, नाश्ता न करें लेकिन दोपहर का खाना दोपहर के आसपास और रात का खाना रात 8 बजे तक खा लें।&lt;/li&gt;\n&lt;/ul&gt;\n&lt;p&gt;कुछ अध्ययनों से पता चलता है कि वैकल्पिक दिन का उपवास वजन घटाने के लिए सामान्य कम कैलोरी वाले आहार जितना ही प्रभावी है। यह उचित प्रतीत होता है क्योंकि आपके द्वारा खाई जाने वाली कैलोरी की संख्या कम करने से आपको वजन कम करने में मदद मिलेगी।&lt;/p&gt;\n&lt;p&gt;क्या रुक-रुक कर उपवास करने से आपके स्वास्थ्य में सुधार हो सकता है? वजन कम करने और शारीरिक रूप से सक्रिय रहने से मोटापे से संबंधित बीमारियों, जैसे मधुमेह, स्लीप एपनिया और कुछ प्रकार के कैंसर के जोखिम को कम करने में मदद मिलती है। इन बीमारियों के लिए, आंतरायिक उपवास किसी भी अन्य प्रकार के आहार जितना ही फायदेमंद लगता है जो समग्र कैलोरी को कम करता है।&lt;/p&gt;\n&lt;p&gt;कुछ शोध बताते हैं कि सूजन को कम करने और सूजन से जुड़ी स्थितियों में सुधार के लिए आंतरायिक उपवास अन्य आहारों की तुलना में अधिक फायदेमंद हो सकता है, जैसे:&lt;/p&gt;\n&lt;ul&gt;\n&lt;li&gt;अल्जाइमर रोग&lt;/li&gt;\n&lt;li&gt;वात रोग&lt;/li&gt;\n&lt;li&gt;दमा&lt;/li&gt;\n&lt;li&gt;मल्टीपल स्क्लेरोसिस&lt;/li&gt;\n&lt;li&gt;आघात&lt;/li&gt;\n&lt;/ul&gt;\n&lt;p&gt;यह ध्यान रखना महत्वपूर्ण है कि आंतरायिक उपवास के अप्रिय दुष्प्रभाव हो सकते हैं, लेकिन वे आमतौर पर एक महीने के भीतर चले जाते हैं। साइड इफेक्ट्स में शामिल हो सकते हैं:&lt;/p&gt;\n&lt;ul&gt;\n&lt;li&gt;भूख&lt;/li&gt;\n&lt;li&gt;थकान&lt;/li&gt;\n&lt;li&gt;अनिद्रा&lt;/li&gt;\n&lt;li&gt;जी मिचलाना&lt;/li&gt;\n&lt;li&gt;सिर दर्द&lt;/li&gt;\n&lt;/ul&gt;\n&lt;p&gt;कुछ लोग वजन प्रबंधन के लिए रुक-रुक कर उपवास करने की कोशिश करते हैं, और अन्य लोग चिड़चिड़ा आंत्र सिंड्रोम, उच्च कोलेस्ट्रॉल या गठिया जैसी पुरानी स्थितियों से निपटने के लिए इस विधि का उपयोग करते हैं। लेकिन आंतरायिक उपवास हर किसी के लिए नहीं है।&lt;/p&gt;\n&lt;p&gt;इससे पहले कि आप आंतरायिक उपवास (या कोई भी आहार) आज़माएं, आपको पहले अपने प्राथमिक देखभाल चिकित्सक से जांच करनी चाहिए। कुछ लोगों को रुक-रुक कर उपवास करने से बचना चाहिए:&lt;/p&gt;\n&lt;ul&gt;\n&lt;li&gt;18 वर्ष से कम आयु के बच्चे और किशोर।&lt;/li&gt;\n&lt;li&gt;जो महिलाएं गर्भवती हैं या स्तनपान करा रही हैं।&lt;/li&gt;\n&lt;li&gt;टाइप 1 मधुमेह वाले लोग जो इंसुलिन लेते हैं। जबकि नैदानिक परीक्षणों की बढ़ती संख्या से पता चला है कि टाइप 2 मधुमेह वाले लोगों में आंतरायिक उपवास सुरक्षित है, टाइप I मधुमेह वाले लोगों में कोई अध्ययन नहीं हुआ है। चूंकि टाइप I मधुमेह वाले लोग इंसुलिन लेते हैं, इसलिए चिंता है कि आंतरायिक उपवास खाने के पैटर्न के परिणामस्वरूप उपवास अवधि के दौरान हाइपोग्लाइसीमिया का असुरक्षित स्तर हो सकता है।&lt;/li&gt;\n&lt;li&gt;जिन लोगों को खान-पान संबंधी विकारों का इतिहास रहा हो।&lt;/li&gt;\n&lt;/ul&gt;</t>
  </si>
  <si>
    <t>&lt;h1&gt;Ayuno intermitente&lt;/h1&gt;\n&lt;p&gt;El ayuno intermitente significa no comer durante un per&amp;iacute;odo de tiempo cada d&amp;iacute;a o semana. Algunos enfoques populares para el ayuno intermitente incluyen:&lt;/p&gt;\n&lt;ul&gt;\n&lt;li&gt;&lt;strong&gt;Ayuno en d&amp;iacute;as alternos.&lt;/strong&gt; Consuma una dieta normal un d&amp;iacute;a y ayune completamente o coma una comida peque&amp;ntilde;a (menos de 500 calor&amp;iacute;as) al d&amp;iacute;a siguiente.&lt;/li&gt;\n&lt;li&gt;&lt;strong&gt;Ayuno 5:2.&lt;/strong&gt; Consuma una dieta normal cinco d&amp;iacute;as a la semana y ayune dos d&amp;iacute;as a la semana.&lt;/li&gt;\n&lt;li&gt;&lt;strong&gt;Ayuno diario de tiempo restringido. &lt;/strong&gt;Coma normalmente, pero s&amp;oacute;lo dentro de un per&amp;iacute;odo de ocho horas cada d&amp;iacute;a. Por ejemplo, omita el desayuno, pero almuerce alrededor del mediod&amp;iacute;a y cene a las 8 p.m.&lt;/li&gt;\n&lt;/ul&gt;\n&lt;p&gt;Algunos estudios sugieren que el ayuno en d&amp;iacute;as alternos es tan eficaz como una dieta t&amp;iacute;pica baja en calor&amp;iacute;as para perder peso. Eso parece razonable porque reducir la cantidad de calor&amp;iacute;as que consume deber&amp;iacute;a ayudarlo a perder peso.&lt;/p&gt;\n&lt;p&gt;&amp;iquest;Puede el ayuno intermitente mejorar tu salud? Perder peso y hacer actividad f&amp;iacute;sica ayudan a reducir el riesgo de padecer enfermedades relacionadas con la obesidad, como diabetes, apnea del sue&amp;ntilde;o y algunos tipos de c&amp;aacute;ncer. Para estas enfermedades, el ayuno intermitente parece ser tan beneficioso como cualquier otro tipo de dieta que reduzca las calor&amp;iacute;as totales.&lt;/p&gt;\n&lt;p&gt;Algunas investigaciones sugieren que el ayuno intermitente puede ser m&amp;aacute;s beneficioso que otras dietas para reducir la inflamaci&amp;oacute;n y mejorar las condiciones asociadas con la inflamaci&amp;oacute;n, como:&lt;/p&gt;\n&lt;ul&gt;\n&lt;li&gt;Enfermedad de alzheimer&lt;/li&gt;\n&lt;li&gt;Artritis&lt;/li&gt;\n&lt;li&gt;Asma&lt;/li&gt;\n&lt;li&gt;Esclerosis m&amp;uacute;ltiple&lt;/li&gt;\n&lt;li&gt;Ataque&lt;/li&gt;\n&lt;/ul&gt;\n&lt;p&gt;Es importante tener en cuenta que el ayuno intermitente puede tener efectos secundarios desagradables, pero normalmente desaparecen en un mes. Los efectos secundarios pueden incluir:&lt;/p&gt;\n&lt;ul&gt;\n&lt;li&gt;Hambre&lt;/li&gt;\n&lt;li&gt;Fatiga&lt;/li&gt;\n&lt;li&gt;Insomnio&lt;/li&gt;\n&lt;li&gt;N&amp;aacute;useas&lt;/li&gt;\n&lt;li&gt;dolores de cabeza&lt;/li&gt;\n&lt;/ul&gt;\n&lt;p&gt;Algunas personas prueban el ayuno intermitente para controlar el peso y otras utilizan el m&amp;eacute;todo para tratar afecciones cr&amp;oacute;nicas como el s&amp;iacute;ndrome del intestino irritable, el colesterol alto o la artritis. Pero el ayuno intermitente no es para todos.&lt;/p&gt;\n&lt;p&gt;Antes de probar el ayuno intermitente (o cualquier dieta), primero debe consultar con su m&amp;eacute;dico de atenci&amp;oacute;n primaria. Algunas personas deber&amp;iacute;an evitar intentar el ayuno intermitente:&lt;/p&gt;\n&lt;ul&gt;\n&lt;li&gt;Ni&amp;ntilde;os y adolescentes menores de 18 a&amp;ntilde;os.&lt;/li&gt;\n&lt;li&gt;Mujeres que est&amp;aacute;n embarazadas o amamantando.&lt;/li&gt;\n&lt;li&gt;Personas con diabetes tipo 1 que toman insulina. Si bien un n&amp;uacute;mero cada vez mayor de ensayos cl&amp;iacute;nicos han demostrado que el ayuno intermitente es seguro en personas con diabetes tipo 2, no se han realizado estudios en personas con diabetes tipo I. Debido a que las personas con diabetes tipo I toman insulina, existe la preocupaci&amp;oacute;n de que un patr&amp;oacute;n de alimentaci&amp;oacute;n de ayuno intermitente pueda resultar en niveles peligrosos de hipoglucemia durante el per&amp;iacute;odo de ayuno.&lt;/li&gt;\n&lt;li&gt;Aquellos con antecedentes de trastornos alimentarios.&lt;/li&gt;\n&lt;/ul&gt;</t>
  </si>
  <si>
    <t>&lt;h1&gt;Je&amp;ucirc;ne intermittent&lt;/h1&gt;\n&lt;p&gt;Le je&amp;ucirc;ne intermittent signifie que vous ne mangez pas pendant un certain temps chaque jour ou semaine. Certaines approches populaires du je&amp;ucirc;ne intermittent comprennent :&lt;/p&gt;\n&lt;ul&gt;\n&lt;li&gt;&lt;strong&gt;Je&amp;ucirc;ne un jour sur deux.&lt;/strong&gt; Adoptez un r&amp;eacute;gime alimentaire normal un jour et je&amp;ucirc;nez compl&amp;egrave;tement ou prenez un petit repas (moins de 500 calories) le lendemain.&lt;/li&gt;\n&lt;li&gt;&lt;strong&gt;Je&amp;ucirc;ne 5:2. &lt;/strong&gt;Adoptez un r&amp;eacute;gime alimentaire normal cinq jours par semaine et je&amp;ucirc;nez deux jours par semaine.&lt;/li&gt;\n&lt;li&gt;&lt;strong&gt;Je&amp;ucirc;ne quotidien limit&amp;eacute; dans le temps.&lt;/strong&gt; Mangez normalement, mais seulement dans un intervalle de huit heures chaque jour. Par exemple, sautez le petit-d&amp;eacute;jeuner mais d&amp;eacute;jeunez vers midi et d&amp;icirc;nez vers 20 heures.&lt;/li&gt;\n&lt;/ul&gt;\n&lt;p&gt;Certaines &amp;eacute;tudes sugg&amp;egrave;rent que le je&amp;ucirc;ne sur deux jours est &amp;agrave; peu pr&amp;egrave;s aussi efficace qu&amp;rsquo;un r&amp;eacute;gime hypocalorique typique pour perdre du poids. Cela semble raisonnable car r&amp;eacute;duire le nombre de calories que vous consommez devrait vous aider &amp;agrave; perdre du poids.&lt;/p&gt;\n&lt;p&gt;Le je&amp;ucirc;ne intermittent peut-il am&amp;eacute;liorer votre sant&amp;eacute; ? Perdre du poids et &amp;ecirc;tre physiquement actif contribuent &amp;agrave; r&amp;eacute;duire le risque de maladies li&amp;eacute;es &amp;agrave; l&amp;rsquo;ob&amp;eacute;sit&amp;eacute;, comme le diab&amp;egrave;te, l&amp;rsquo;apn&amp;eacute;e du sommeil et certains types de cancer. Pour ces maladies, le je&amp;ucirc;ne intermittent semble &amp;ecirc;tre aussi b&amp;eacute;n&amp;eacute;fique que tout autre type de r&amp;eacute;gime r&amp;eacute;duisant les calories globales.&lt;/p&gt;\n&lt;p&gt;Certaines recherches sugg&amp;egrave;rent que le je&amp;ucirc;ne intermittent pourrait &amp;ecirc;tre plus b&amp;eacute;n&amp;eacute;fique que d&amp;rsquo;autres r&amp;eacute;gimes pour r&amp;eacute;duire l&amp;rsquo;inflammation et am&amp;eacute;liorer les conditions associ&amp;eacute;es &amp;agrave; l&amp;rsquo;inflammation, telles que :&lt;/p&gt;\n&lt;ul&gt;\n&lt;li&gt;La maladie d\'Alzheimer&lt;/li&gt;\n&lt;li&gt;Arthrite&lt;/li&gt;\n&lt;li&gt;Asthme&lt;/li&gt;\n&lt;li&gt;Scl&amp;eacute;rose en plaques&lt;/li&gt;\n&lt;li&gt;Accident vasculaire c&amp;eacute;r&amp;eacute;bral&lt;/li&gt;\n&lt;/ul&gt;\n&lt;p&gt;Il est important de noter que le je&amp;ucirc;ne intermittent peut avoir des effets secondaires d&amp;eacute;sagr&amp;eacute;ables, mais ils disparaissent g&amp;eacute;n&amp;eacute;ralement en un mois. Les effets secondaires peuvent inclure :&lt;/p&gt;\n&lt;ul&gt;\n&lt;li&gt;Faim&lt;/li&gt;\n&lt;li&gt;Fatigue&lt;/li&gt;\n&lt;li&gt;Insomnie&lt;/li&gt;\n&lt;li&gt;Naus&amp;eacute;e&lt;/li&gt;\n&lt;li&gt;Maux de t&amp;ecirc;te&lt;/li&gt;\n&lt;/ul&gt;\n&lt;p&gt;Certaines personnes essaient le je&amp;ucirc;ne intermittent pour g&amp;eacute;rer leur poids, et d&amp;rsquo;autres utilisent cette m&amp;eacute;thode pour traiter des maladies chroniques telles que le syndrome du c&amp;ocirc;lon irritable, l&amp;rsquo;hypercholest&amp;eacute;rol&amp;eacute;mie ou l&amp;rsquo;arthrite. Mais le je&amp;ucirc;ne intermittent ne convient pas &amp;agrave; tout le monde.&lt;/p&gt;\n&lt;p&gt;Avant d&amp;rsquo;essayer le je&amp;ucirc;ne intermittent (ou tout autre r&amp;eacute;gime), vous devez d&amp;rsquo;abord consulter votre m&amp;eacute;decin traitant. Certaines personnes devraient &amp;eacute;viter d&amp;rsquo;essayer le je&amp;ucirc;ne intermittent :&lt;/p&gt;\n&lt;ul&gt;\n&lt;li&gt;Enfants et adolescents de moins de 18 ans.&lt;/li&gt;\n&lt;li&gt;Les femmes enceintes ou qui allaitent.&lt;/li&gt;\n&lt;li&gt;Les personnes atteintes de diab&amp;egrave;te de type 1 qui prennent de l\'insuline. Alors qu\'un nombre croissant d\'essais cliniques ont montr&amp;eacute; que le je&amp;ucirc;ne intermittent est sans danger chez les personnes atteintes de diab&amp;egrave;te de type 2, aucune &amp;eacute;tude n\'a &amp;eacute;t&amp;eacute; r&amp;eacute;alis&amp;eacute;e chez les personnes atteintes de diab&amp;egrave;te de type I. &amp;Eacute;tant donn&amp;eacute; que les personnes atteintes de diab&amp;egrave;te de type I prennent de l\'insuline, on craint qu\'un r&amp;eacute;gime alimentaire &amp;agrave; jeun intermittent puisse entra&amp;icirc;ner des niveaux dangereux d\'hypoglyc&amp;eacute;mie pendant la p&amp;eacute;riode de je&amp;ucirc;ne.&lt;/li&gt;\n&lt;li&gt;Ceux qui ont des ant&amp;eacute;c&amp;eacute;dents de troubles de l\'alimentation.&lt;/li&gt;\n&lt;/ul&gt;</t>
  </si>
  <si>
    <t>&lt;h1&gt;Прерывистый пост&lt;/h1&gt;\n&lt;p&gt;Прерывистое голодание означает, что вы не едите в течение определенного периода времени каждый день или неделю. Некоторые популярные подходы к периодическому голоданию включают в себя:&lt;/p&gt;\n&lt;ul&gt;\n&lt;li&gt;&lt;strong&gt;Альтернативное голодание.&lt;/strong&gt; В один день придерживайтесь обычной диеты и либо полностью поститесь, либо съешьте один небольшой прием пищи (менее 500 калорий) на следующий день.&lt;/li&gt;\n&lt;li&gt;&lt;strong&gt;5:2 голодание.&lt;/strong&gt; Придерживайтесь обычной диеты пять дней в неделю и поститесь два дня в неделю.&lt;/li&gt;\n&lt;li&gt;&lt;strong&gt;Ежедневное голодание, ограниченное по времени.&lt;/strong&gt; Ешьте нормально, но только в пределах восьмичасового интервала каждый день. Например, пропустите завтрак, но съешьте обед около полудня и ужин к 8 часам вечера.&lt;/li&gt;\n&lt;/ul&gt;\n&lt;p&gt;Некоторые исследования показывают, что голодание через день примерно так же эффективно, как и обычная низкокалорийная диета для снижения веса. Это кажется разумным, потому что сокращение количества потребляемых калорий должно помочь вам похудеть.&lt;/p&gt;\n&lt;p&gt;Может ли периодическое голодание улучшить ваше здоровье? Снижение веса и физическая активность помогают снизить риск заболеваний, связанных с ожирением, таких как диабет, апноэ во сне и некоторые виды рака. При этих заболеваниях прерывистое голодание кажется таким же полезным, как и любой другой тип диеты, снижающий общее количество калорий.&lt;/p&gt;\n&lt;p&gt;Некоторые исследования показывают, что периодическое голодание может быть более полезным, чем другие диеты, для уменьшения воспаления и улучшения состояний, связанных с воспалением, таких как:&lt;/p&gt;\n&lt;ul&gt;\n&lt;li&gt;Болезнь Альцгеймера&lt;/li&gt;\n&lt;li&gt;Артрит&lt;/li&gt;\n&lt;li&gt;Астма&lt;/li&gt;\n&lt;li&gt;Рассеянный склероз&lt;/li&gt;\n&lt;li&gt;Гладить&lt;/li&gt;\n&lt;/ul&gt;\n&lt;p&gt;Важно отметить, что прерывистое голодание может иметь неприятные побочные эффекты, но они обычно проходят в течение месяца. Побочные эффекты могут включать:&lt;/p&gt;\n&lt;p&gt;Голо*ые боли&lt;/p&gt;\n&lt;p&gt;Некоторые люди пробуют периодическое голодание для контроля веса, а другие используют этот метод для лечения хронических заболеваний, таких как синдром раздраженного кишечника, высокий уровень холестерина или артрит. Но периодическое голодание подходит не всем.&lt;/p&gt;\n&lt;p&gt;Прежде чем попробовать периодическое голодание (или любую другую диету), вам следует сначала проконсультироваться со своим лечащим врачом. Некоторым людям следует избегать периодического голодания:&lt;/p&gt;\n&lt;ul&gt;\n&lt;li&gt;Дети и подростки до 18 лет.&lt;/li&gt;\n&lt;li&gt;Женщины, которые беременны или кормят грудью.&lt;/li&gt;\n&lt;li&gt;Люди с диабетом 1 типа, принимающие инсулин. Хотя все большее число клинических испытаний показывает, что периодическое голодание безопасно для людей с диабетом 2 типа, исследований на людях с диабетом I типа не проводилось. Поскольку люди с диабетом I типа принимают инсулин, существует опасение, что прерывистый режим питания натощак может привести к небезопасному уровню гипогликемии во время периода голодания.&lt;/li&gt;\n&lt;li&gt;Те, у кого в анамнезе были расстройства пищевого поведения.&lt;/li&gt;\n&lt;/ul&gt;</t>
  </si>
  <si>
    <t>&lt;h1&gt;Jejum intermitente&lt;/h1&gt;\n&lt;p&gt;O jejum intermitente significa que voc&amp;ecirc; n&amp;atilde;o come por um per&amp;iacute;odo de tempo todos os dias ou semanas. Algumas abordagens populares para o jejum intermitente incluem:&lt;/p&gt;\n&lt;ul&gt;\n&lt;li&gt;&lt;strong&gt;Jejum em dias alternados. &lt;/strong&gt;Fa&amp;ccedil;a uma dieta normal em um dia e jejue completamente ou fa&amp;ccedil;a uma pequena refei&amp;ccedil;&amp;atilde;o (menos de 500 calorias) no dia seguinte.&lt;/li&gt;\n&lt;li&gt;&lt;strong&gt;5:2 jejum.&lt;/strong&gt; Fa&amp;ccedil;a uma dieta normal cinco dias por semana e jejue dois dias por semana.&lt;/li&gt;\n&lt;li&gt;&lt;strong&gt;Jejum di&amp;aacute;rio com restri&amp;ccedil;&amp;atilde;o de tempo.&lt;/strong&gt; Coma normalmente, mas apenas dentro de uma janela de oito horas por dia. Por exemplo, pule o caf&amp;eacute; da manh&amp;atilde;, mas almoce por volta do meio-dia e jante &amp;agrave;s 20h.&lt;/li&gt;\n&lt;/ul&gt;\n&lt;p&gt;Alguns estudos sugerem que o jejum em dias alternados &amp;eacute; t&amp;atilde;o eficaz quanto uma dieta t&amp;iacute;pica de baixa caloria para perda de peso. Isso parece razo&amp;aacute;vel porque reduzir o n&amp;uacute;mero de calorias que voc&amp;ecirc; ingere deve ajud&amp;aacute;-lo a perder peso.&lt;/p&gt;\n&lt;p&gt;O jejum intermitente pode melhorar sua sa&amp;uacute;de? Perder peso e praticar atividade f&amp;iacute;sica ajudam a diminuir o risco de doen&amp;ccedil;as relacionadas &amp;agrave; obesidade, como diabetes, apneia do sono e alguns tipos de c&amp;acirc;ncer. Para essas doen&amp;ccedil;as, o jejum intermitente parece ser t&amp;atilde;o ben&amp;eacute;fico quanto qualquer outro tipo de dieta que reduza o total de calorias.&lt;/p&gt;\n&lt;p&gt;Algumas pesquisas sugerem que o jejum intermitente pode ser mais ben&amp;eacute;fico do que outras dietas para reduzir a inflama&amp;ccedil;&amp;atilde;o e melhorar as condi&amp;ccedil;&amp;otilde;es associadas &amp;agrave; inflama&amp;ccedil;&amp;atilde;o, tais como:&lt;/p&gt;\n&lt;ul&gt;\n&lt;li&gt;Doen&amp;ccedil;a de Alzheimer&lt;/li&gt;\n&lt;li&gt;Artrite&lt;/li&gt;\n&lt;li&gt;Asma&lt;/li&gt;\n&lt;li&gt;Esclerose m&amp;uacute;ltipla&lt;/li&gt;\n&lt;li&gt;AVC&lt;/li&gt;\n&lt;/ul&gt;\n&lt;p&gt;&amp;Eacute; importante observar que o jejum intermitente pode ter efeitos colaterais desagrad&amp;aacute;veis, mas geralmente desaparecem dentro de um m&amp;ecirc;s. Os efeitos colaterais podem incluir:&lt;/p&gt;\n&lt;ul&gt;\n&lt;li&gt;Fome&lt;/li&gt;\n&lt;li&gt;Fadiga&lt;/li&gt;\n&lt;li&gt;Ins&amp;ocirc;nia&lt;/li&gt;\n&lt;li&gt;N&amp;aacute;usea&lt;/li&gt;\n&lt;li&gt;Dores de cabe&amp;ccedil;a&lt;/li&gt;\n&lt;/ul&gt;\n&lt;p&gt;Algumas pessoas tentam o jejum intermitente para controlar o peso e outras usam o m&amp;eacute;todo para tratar doen&amp;ccedil;as cr&amp;ocirc;nicas, como s&amp;iacute;ndrome do intestino irrit&amp;aacute;vel, colesterol alto ou artrite. Mas o jejum intermitente n&amp;atilde;o &amp;eacute; para todos.&lt;/p&gt;\n&lt;p&gt;Antes de tentar o jejum intermitente (ou qualquer dieta), voc&amp;ecirc; deve primeiro consultar seu m&amp;eacute;dico. Algumas pessoas devem evitar tentar o jejum intermitente:&lt;/p&gt;\n&lt;ul&gt;\n&lt;li&gt;Crian&amp;ccedil;as e adolescentes menores de 18 anos.&lt;/li&gt;\n&lt;li&gt;Mulheres gr&amp;aacute;vidas ou amamentando.&lt;/li&gt;\n&lt;li&gt;Pessoas com diabetes tipo 1 que tomam insulina. Embora um n&amp;uacute;mero crescente de ensaios cl&amp;iacute;nicos tenha demonstrado que o jejum intermitente &amp;eacute; seguro em pessoas com diabetes tipo 2, n&amp;atilde;o houve estudos em pessoas com diabetes tipo I. Como as pessoas com diabetes tipo I tomam insulina, existe a preocupa&amp;ccedil;&amp;atilde;o de que um padr&amp;atilde;o alimentar de jejum intermitente possa resultar em n&amp;iacute;veis inseguros de hipoglicemia durante o per&amp;iacute;odo de jejum.&lt;/li&gt;\n&lt;li&gt;Aqueles com hist&amp;oacute;rico de transtornos alimentares.&lt;/li&gt;\n&lt;/ul&gt;</t>
  </si>
  <si>
    <t>&lt;h1&gt;সবিরাম উপবাস&lt;/h1&gt;\n&lt;p&gt;বিরতিহীন উপবাস মানে আপনি প্রতিদিন বা সপ্তাহে নির্দিষ্ট সময়ের জন্য খাবেন না। বিরতিহীন উপবাসের কিছু জনপ্রিয় পদ্ধতির মধ্যে রয়েছে:&lt;/p&gt;\n&lt;ul&gt;\n&lt;li&gt;বিকল্প দিনের উপবাস। একদিন একটি সাধারণ খাবার খান এবং হয় সম্পূর্ণ দ্রুত বা পরের দিন একটি ছোট খাবার (500 ক্যালোরির কম) খান।&lt;/li&gt;\n&lt;li&gt;5:2 উপবাস। সপ্তাহে পাঁচ দিন স্বাভাবিক খাবার খান এবং সপ্তাহে দুই দিন উপবাস করুন।&lt;/li&gt;\n&lt;li&gt;দৈনিক সময়-সীমাবদ্ধ উপবাস। সাধারনভাবে খান কিন্তু প্রতিদিন মাত্র আট ঘন্টার মধ্যে। উদাহরণস্বরূপ, সকালের নাস্তা বাদ দিন কিন্তু দুপুরের খাবার খান এবং রাতের খাবার 8 টার মধ্যে খান।&lt;/li&gt;\n&lt;/ul&gt;\n&lt;p&gt;কিছু গবেষণায় বলা হয়েছে যে বিকল্প দিনের উপবাস ওজন কমানোর জন্য একটি সাধারণ কম-ক্যালোরি খাবারের মতোই কার্যকর। এটি যুক্তিসঙ্গত বলে মনে হচ্ছে কারণ আপনি যে পরিমাণ ক্যালোরি খাচ্ছেন তা হ্রাস করা আপনাকে ওজন কমাতে সহায়তা করবে।&lt;/p&gt;\n&lt;p&gt;বিরতিহীন উপবাস কি আপনার স্বাস্থ্যের উন্নতি করতে পারে? ওজন কমানো এবং শারীরিকভাবে সক্রিয় থাকা আপনার স্থূলতা-সম্পর্কিত রোগের ঝুঁকি কমাতে সাহায্য করে, যেমন ডায়াবেটিস, স্লিপ অ্যাপনিয়া এবং কিছু ধরণের ক্যান্সার। এই রোগগুলির জন্য, বিরতিহীন উপবাস অন্য যে কোনও ধরণের ডায়েটের মতোই উপকারী বলে মনে হয় যা সামগ্রিক ক্যালোরি হ্রাস করে।&lt;/p&gt;\n&lt;p&gt;কিছু গবেষণা পরামর্শ দেয় যে প্রদাহ কমাতে এবং প্রদাহের সাথে সম্পর্কিত অবস্থার উন্নতির জন্য অন্যান্য খাদ্যের তুলনায় বিরতিহীন উপবাস বেশি উপকারী হতে পারে, যেমন:&lt;/p&gt;\n&lt;ul&gt;\n&lt;li&gt;আলঝেইমার রোগ&lt;/li&gt;\n&lt;li&gt;আর্থ্রাইটিস&lt;/li&gt;\n&lt;li&gt;হাঁপানি&lt;/li&gt;\n&lt;li&gt;মাল্টিপল স্ক্লেরোসিস&lt;/li&gt;\n&lt;li&gt;স্ট্রোক&lt;/li&gt;\n&lt;/ul&gt;\n&lt;p&gt;এটা মনে রাখা গুরুত্বপূর্ণ যে বিরতিহীন উপবাসের অপ্রীতিকর পার্শ্বপ্রতিক্রিয়া হতে পারে, তবে সেগুলি সাধারণত এক মাসের মধ্যে চলে যায়। পার্শ্ব প্রতিক্রিয়া অন্তর্ভুক্ত হতে পারে:&lt;/p&gt;\n&lt;ul&gt;\n&lt;li&gt;ক্ষুধা&lt;/li&gt;\n&lt;li&gt;ক্লান্তি&lt;/li&gt;\n&lt;li&gt;অনিদ্রা&lt;/li&gt;\n&lt;li&gt;বমি বমি ভাব&lt;/li&gt;\n&lt;li&gt;মাথাব্যথা&lt;/li&gt;\n&lt;/ul&gt;\n&lt;p&gt;কিছু লোক ওজন নিয়ন্ত্রণের জন্য বিরতিহীন উপবাস করার চেষ্টা করে, এবং অন্যরা ক্রনিক অবস্থা যেমন খিটখিটে অন্ত্রের সিন্ড্রোম, উচ্চ কোলেস্টেরল বা আর্থ্রাইটিস মোকাবেলা করার জন্য পদ্ধতিটি ব্যবহার করে। কিন্তু বিরতিহীন উপবাস সবার জন্য নয়।&lt;/p&gt;\n&lt;p&gt;আপনি বিরতিহীন উপবাস (বা যে কোনও ডায়েট) চেষ্টা করার আগে, আপনাকে প্রথমে আপনার প্রাথমিক যত্ন অনুশীলনকারীর সাথে যোগাযোগ করা উচিত। কিছু লোকের বিরতিহীন উপবাসের চেষ্টা থেকে বিরত থাকা উচিত:&lt;/p&gt;\n&lt;ul&gt;\n&lt;li&gt;18 বছরের কম বয়সী শিশু এবং কিশোররা।&lt;/li&gt;\n&lt;li&gt;যে মহিলারা গর্ভবতী বা বুকের দুধ খাওয়াচ্ছেন।&lt;/li&gt;\n&lt;li&gt;টাইপ 1 ডায়াবেটিসে আক্রান্ত ব্যক্তিরা ইনসুলিন গ্রহণ করেন। যদিও ক্রমবর্ধমান সংখ্যক ক্লিনিকাল ট্রায়াল দেখিয়েছে যে টাইপ 2 ডায়াবেটিসে আক্রান্ত ব্যক্তিদের মধ্যে বিরতিহীন উপবাস নিরাপদ, টাইপ I ডায়াবেটিসে আক্রান্ত ব্যক্তিদের মধ্যে কোনও গবেষণা হয়নি। যেহেতু টাইপ I ডায়াবেটিস আছে তারা ইনসুলিন গ্রহণ করে, একটি উদ্বেগ রয়েছে যে বিরতিহীন উপবাস খাওয়ার প্যাটার্নের ফলে উপবাসের সময় হাইপোগ্লাইসেমিয়ার অনিরাপদ মাত্রা হতে পারে।&lt;/li&gt;\n&lt;li&gt;যাদের খাওয়ার রোগের ইতিহাস আছে।&lt;/li&gt;\n&lt;/ul&gt;</t>
  </si>
  <si>
    <t>&lt;h1&gt;Intermittierende Fasten&lt;/h1&gt;\n&lt;p&gt;Intermittierendes Fasten bedeutet, dass Sie jeden Tag oder jede Woche eine bestimmte Zeit lang nichts essen. Einige beliebte Ans&amp;auml;tze zum intermittierenden Fasten sind:&lt;/p&gt;\n&lt;ul&gt;\n&lt;li&gt;&lt;strong&gt;Alternatives Fasten am Tag.&lt;/strong&gt; Ern&amp;auml;hren Sie sich an einem Tag normal und am n&amp;auml;chsten Tag entweder v&amp;ouml;llig fasten oder eine kleine Mahlzeit (weniger als 500 Kalorien).&lt;/li&gt;\n&lt;li&gt;&lt;strong&gt;5:2 Fasten.&lt;/strong&gt; Ern&amp;auml;hren Sie sich f&amp;uuml;nf Tage die Woche normal und fasten Sie zwei Tage die Woche.&lt;/li&gt;\n&lt;li&gt;&lt;strong&gt;T&amp;auml;gliches, zeitlich begrenztes Fasten.&lt;/strong&gt; Essen Sie normal, aber jeden Tag nur innerhalb eines Acht-Stunden-Fensters. Lassen Sie zum Beispiel das Fr&amp;uuml;hst&amp;uuml;ck aus, essen Sie aber gegen Mittag zu Mittag und bis 20 Uhr zu Abend.&lt;/li&gt;\n&lt;/ul&gt;\n&lt;p&gt;Einige Studien deuten darauf hin, dass das Fasten am zweiten Tag zur Gewichtsreduktion etwa genauso wirksam ist wie eine typische kalorienarme Di&amp;auml;t. Das scheint vern&amp;uuml;nftig, denn eine Reduzierung der Kalorienmenge, die Sie zu sich nehmen, sollte Ihnen beim Abnehmen helfen.&lt;/p&gt;\n&lt;p&gt;Kann intermittierendes Fasten Ihre Gesundheit verbessern? Abnehmen und k&amp;ouml;rperliche Aktivit&amp;auml;t tragen dazu bei, das Risiko f&amp;uuml;r durch Fettleibigkeit bedingte Krankheiten wie Diabetes, Schlafapnoe und einige Krebsarten zu senken. Bei diesen Krankheiten scheint intermittierendes Fasten in etwa genauso vorteilhaft zu sein wie jede andere Di&amp;auml;t, die die Gesamtkalorien reduziert.&lt;/p&gt;\n&lt;p&gt;Einige Untersuchungen deuten darauf hin, dass intermittierendes Fasten m&amp;ouml;glicherweise vorteilhafter als andere Di&amp;auml;ten ist, um Entz&amp;uuml;ndungen zu reduzieren und mit Entz&amp;uuml;ndungen verbundene Zust&amp;auml;nde zu verbessern, wie zum Beispiel:&lt;/p&gt;\n&lt;ul&gt;\n&lt;li&gt;Alzheimer-Erkrankung&lt;/li&gt;\n&lt;li&gt;Arthritis&lt;/li&gt;\n&lt;li&gt;Asthma&lt;/li&gt;\n&lt;li&gt;Multiple Sklerose&lt;/li&gt;\n&lt;li&gt;Schlaganfall&lt;/li&gt;\n&lt;/ul&gt;\n&lt;p&gt;Es ist wichtig zu beachten, dass intermittierendes Fasten unangenehme Nebenwirkungen haben kann, die jedoch normalerweise innerhalb eines Monats verschwinden. Zu den Nebenwirkungen k&amp;ouml;nnen geh&amp;ouml;ren:&lt;/p&gt;\n&lt;ul&gt;\n&lt;li&gt;Hunger&lt;/li&gt;\n&lt;li&gt;Erm&amp;uuml;dung&lt;/li&gt;\n&lt;li&gt;Schlaflosigkeit&lt;/li&gt;\n&lt;li&gt;Brechreiz&lt;/li&gt;\n&lt;li&gt;Kopfschmerzen&lt;/li&gt;\n&lt;/ul&gt;\n&lt;p&gt;Manche Menschen versuchen es mit intermittierendem Fasten zur Gewichtskontrolle, andere nutzen die Methode zur Behandlung chronischer Erkrankungen wie Reizdarmsyndrom, hoher Cholesterinspiegel oder Arthritis. Aber intermittierendes Fasten ist nicht jedermanns Sache.&lt;/p&gt;\n&lt;p&gt;Bevor Sie intermittierendes Fasten (oder eine andere Di&amp;auml;t) ausprobieren, sollten Sie sich zun&amp;auml;chst an Ihren Hausarzt wenden. Manche Menschen sollten vom intermittierenden Fasten Abstand nehmen:&lt;/p&gt;\n&lt;ul&gt;\n&lt;li&gt;Kinder und Jugendliche unter 18 Jahren.&lt;/li&gt;\n&lt;li&gt;Frauen, die schwanger sind oder stillen.&lt;/li&gt;\n&lt;li&gt;Menschen mit Typ-1-Diabetes, die Insulin einnehmen. W&amp;auml;hrend immer mehr klinische Studien gezeigt haben, dass intermittierendes Fasten bei Menschen mit Typ-2-Diabetes sicher ist, gibt es keine Studien bei Menschen mit Typ-I-Diabetes. Da Menschen mit Typ-I-Diabetes Insulin einnehmen, besteht die Sorge, dass ein intermittierendes Fasten-Essverhalten zu unsicheren Hypoglyk&amp;auml;miewerten w&amp;auml;hrend der Fastenzeit f&amp;uuml;hren k&amp;ouml;nnte.&lt;/li&gt;\n&lt;li&gt;Personen mit einer Vorgeschichte von Essst&amp;ouml;rungen.&lt;/li&gt;\n&lt;/ul&gt;</t>
  </si>
  <si>
    <t>&lt;h1&gt;断続的な断食&lt;/h1&gt;\n&lt;p&gt;断続的な断食とは、毎日または毎週一定期間食事をしないことを意味します。 断続的な断食に対する一般的なアプローチには次のようなものがあります。&lt;/p&gt;\n&lt;ul&gt;\n&lt;li&gt;&lt;strong&gt;隔日断食。&lt;/strong&gt; ある日は通常の食事をとり、翌日は完全に断食するか、少量の食事を1回（500カロリー未満）にします。&lt;/li&gt;\n&lt;li&gt;&lt;strong&gt;5:2の断食。&lt;/strong&gt; 週に5日は通常の食事をとり、週に2日は断食します。&lt;/li&gt;\n&lt;li&gt;&lt;strong&gt;毎日時間制限のある断食。&lt;/strong&gt; 通常通りに食事をしますが、毎日 8 時間以内に食べてください。 たとえば、朝食は抜きますが、昼食は正午頃に食べ、夕食は午後8時までに食べます。&lt;/li&gt;\n&lt;/ul&gt;\n&lt;p&gt;一部の研究では、隔日断食が減量に関しては典型的な低カロリー食とほぼ同じ効果があることを示唆しています。 摂取カロリーを減らすと体重が減るはずなので、これは合理的だと思われます。&lt;/p&gt;\n&lt;p&gt;断続的な断食は健康を改善することができますか? 体重を減らし、身体を活動的にすることは、糖尿病、睡眠時無呼吸症候群、一部の種類のがんなどの肥満関連疾患のリスクを低下させるのに役立ちます。 これらの病気に対して、断続的な断食は、全体のカロリーを減らす他のタイプの食事療法とほぼ同じくらい有益であるようです。&lt;/p&gt;\n&lt;p&gt;一部の研究では、炎症を軽減し、炎症に関連する次のような状態を改善するために、断続的な断食が他の食事療法よりも有益である可能性があることが示唆されています。&lt;/p&gt;\n&lt;ul&gt;\n&lt;li&gt;アルツハイマー病&lt;/li&gt;\n&lt;li&gt;関節炎&lt;/li&gt;\n&lt;li&gt;喘息&lt;/li&gt;\n&lt;li&gt;多発性硬化症&lt;/li&gt;\n&lt;li&gt;脳卒中&lt;/li&gt;\n&lt;/ul&gt;\n&lt;p&gt;断続的な断食には不快な副作用が生じる可能性があることに注意することが重要ですが、通常は 1 か月以内に解消されます。 副作用には次のようなものがあります。&lt;/p&gt;\n&lt;ul&gt;\n&lt;li&gt;飢え&lt;/li&gt;\n&lt;li&gt;倦怠感&lt;/li&gt;\n&lt;li&gt;不眠症&lt;/li&gt;\n&lt;li&gt;吐き気&lt;/li&gt;\n&lt;li&gt;頭痛&lt;/li&gt;\n&lt;/ul&gt;\n&lt;p&gt;体重管理のために断続的な断食を試みる人もいれば、過敏性腸症候群、高コレステロール、関節炎などの慢性疾患に対処するためにこの方法を使用する人もいます。 しかし、断続的な断食は誰にでも適しているわけではありません。&lt;/p&gt;\n&lt;p&gt;断続的な断食（またはその他の食事療法）を試す前に、まず主治医に相談する必要があります。 断続的な断食を避けるべき人もいます。&lt;/p&gt;\n&lt;ul&gt;\n&lt;li&gt;18 歳未満の子供および青少年。&lt;/li&gt;\n&lt;li&gt;妊娠中または授乳中の女性。&lt;/li&gt;\n&lt;li&gt;インスリンを服用している 1 型糖尿病患者。 2 型糖尿病患者において間欠的絶食が安全であることを示す臨床試験は増えていますが、1 型糖尿病患者を対象とした研究はありません。 I 型糖尿病患者はインスリンを服用するため、断続的な絶食パターンにより、絶食期間中に危険なレベルの低血糖が生じる可能性があるという懸念があります。&lt;/li&gt;\n&lt;li&gt;摂食障害の既往歴のある方。&lt;/li&gt;\n&lt;/ul&gt;</t>
  </si>
  <si>
    <t>&lt;h1&gt;असंतत उपवास&lt;/h1&gt;\n&lt;p&gt;अधूनमधून उपवास करणे म्हणजे तुम्ही दररोज किंवा आठवड्यात काही काळ खात नाही. अधूनमधून उपवास करण्याच्या काही लोकप्रिय पद्धतींमध्ये हे समाविष्ट आहे:&lt;/p&gt;\n&lt;ul&gt;\n&lt;li&gt;&lt;strong&gt;पर्यायी दिवसाचा उपवास.&lt;/strong&gt; एक दिवस सामान्य आहार घ्या आणि एकतर पूर्णपणे जलद करा किंवा दुसऱ्या दिवशी एक लहान जेवण (500 कॅलरीजपेक्षा कमी) घ्या.&lt;/li&gt;\n&lt;li&gt;&lt;strong&gt;5:2 उपवास. &lt;/strong&gt;आठवड्यातून पाच दिवस सामान्य आहार घ्या आणि आठवड्यातून दोन दिवस उपवास करा.&lt;/li&gt;\n&lt;li&gt;&lt;strong&gt;दैनिक वेळ-प्रतिबंधित उपवास. &lt;/strong&gt;सामान्यपणे खा, परंतु दररोज फक्त आठ तासांच्या खिडकीमध्ये. उदाहरणार्थ, न्याहारी वगळा पण दुपारचे जेवण आणि रात्रीचे जेवण रात्री ८ वाजता.&lt;/li&gt;\n&lt;/ul&gt;\n&lt;p&gt;काही अभ्यासांनी असे सुचवले आहे की वैकल्पिक दिवसाचा उपवास वजन कमी करण्यासाठी सामान्य कमी-कॅलरी आहाराइतकाच प्रभावी आहे. ते वाजवी वाटते कारण तुम्ही खात असलेल्या कॅलरीजची संख्या कमी केल्याने तुमचे वजन कमी होण्यास मदत होईल.&lt;/p&gt;\n&lt;p&gt;अधूनमधून उपवास केल्याने तुमचे आरोग्य सुधारू शकते का? वजन कमी करणे आणि शारीरिकरित्या सक्रिय असण्यामुळे लठ्ठपणा-संबंधित रोगांचा धोका कमी होण्यास मदत होते, जसे की मधुमेह, स्लीप एपनिया आणि काही प्रकारचे कर्करोग. या रोगांसाठी, अधूनमधून उपवास करणे इतर कोणत्याही प्रकारच्या आहाराप्रमाणेच फायदेशीर आहे जे एकूण कॅलरीज कमी करते.&lt;/p&gt;\n&lt;p&gt;काही संशोधनांनी असे सुचवले आहे की जळजळ कमी करण्यासाठी आणि जळजळांशी संबंधित परिस्थिती सुधारण्यासाठी इतर आहारांपेक्षा अधूनमधून उपवास करणे अधिक फायदेशीर असू शकते, जसे की:&lt;/p&gt;\n&lt;ul&gt;\n&lt;li&gt;अल्झायमर रोग&lt;/li&gt;\n&lt;li&gt;संधिवात&lt;/li&gt;\n&lt;li&gt;दमा&lt;/li&gt;\n&lt;li&gt;मल्टिपल स्क्लेरोसिस&lt;/li&gt;\n&lt;li&gt;स्ट्रोक&lt;/li&gt;\n&lt;/ul&gt;\n&lt;p&gt;हे लक्षात घेणे महत्त्वाचे आहे की अधूनमधून उपवास केल्याने अप्रिय दुष्परिणाम होऊ शकतात, परंतु ते सहसा एका महिन्याच्या आत निघून जातात. साइड इफेक्ट्समध्ये हे समाविष्ट असू शकते:&lt;/p&gt;\n&lt;ul&gt;\n&lt;li&gt;भूक&lt;/li&gt;\n&lt;li&gt;थकवा&lt;/li&gt;\n&lt;li&gt;निद्रानाश&lt;/li&gt;\n&lt;li&gt;मळमळ&lt;/li&gt;\n&lt;li&gt;डोकेदुखी&lt;/li&gt;\n&lt;/ul&gt;\n&lt;p&gt;काही लोक वजन व्यवस्थापनासाठी अधूनमधून उपवास करण्याचा प्रयत्न करतात आणि काही लोक चिडचिड आंत्र सिंड्रोम, उच्च कोलेस्ट्रॉल किंवा संधिवात यांसारख्या जुनाट परिस्थितींना तोंड देण्यासाठी ही पद्धत वापरतात. परंतु अधूनमधून उपवास करणे प्रत्येकासाठी नाही.&lt;/p&gt;\n&lt;p&gt;तुम्ही अधूनमधून उपवास (किंवा कोणताही आहार) करण्याचा प्रयत्न करण्यापूर्वी, तुम्ही प्रथम तुमच्या प्राथमिक काळजी घेणार्&amp;zwj;या प्रॅक्टिशनरशी संपर्क साधावा. काही लोकांनी अधूनमधून उपवास करण्याचा प्रयत्न करणे टाळावे:&lt;/p&gt;\n&lt;ul&gt;\n&lt;li&gt;18 वर्षाखालील मुले आणि किशोर.&lt;/li&gt;\n&lt;li&gt;ज्या महिला गर्भवती आहेत किंवा स्तनपान करत आहेत.&lt;/li&gt;\n&lt;li&gt;टाइप 1 मधुमेह असलेले लोक जे इंसुलिन घेतात. क्लिनिकल चाचण्यांच्या वाढत्या संख्येने दर्शविले आहे की टाइप 2 मधुमेह असलेल्या लोकांमध्ये अधूनमधून उपवास करणे सुरक्षित आहे, परंतु टाइप I मधुमेह असलेल्या लोकांमध्ये कोणताही अभ्यास झालेला नाही. टाईप I मधुमेह असलेले लोक इन्सुलिन घेत असल्याने, उपवासाच्या काळात अधूनमधून उपवास खाण्याच्या पद्धतीमुळे हायपोग्लाइसेमियाची असुरक्षित पातळी होऊ शकते अशी चिंता आहे.&lt;/li&gt;\n&lt;li&gt;ज्यांना खाण्याच्या विकारांचा इतिहास आहे.&lt;/li&gt;\n&lt;/ul&gt;</t>
  </si>
  <si>
    <t>&lt;h1&gt;నామమాత్రంగా ఉపవాసం&lt;/h1&gt;\n&lt;p&gt;అడపాదడపా ఉపవాసం అంటే మీరు ప్రతిరోజూ లేదా వారానికి కొంత సమయం పాటు ఆహారం తీసుకోరు. అడపాదడపా ఉపవాసం చేయడానికి కొన్ని ప్రసిద్ధ విధానాలు:&lt;/p&gt;\n&lt;ul&gt;\n&lt;li&gt;&lt;strong&gt;ప్రత్యామ్నాయ-రోజు ఉపవాసం.&lt;/strong&gt; ఒక రోజు సాధారణ ఆహారం తీసుకోండి మరియు పూర్తిగా వేగంగా లేదా మరుసటి రోజు ఒక చిన్న భోజనం (500 కేలరీల కంటే తక్కువ) తీసుకోండి.&lt;/li&gt;\n&lt;li&gt;&lt;strong&gt;5:2 ఉపవాసం.&lt;/strong&gt; వారానికి ఐదు రోజులు సాధారణ ఆహారం తీసుకోండి మరియు వారానికి రెండు రోజులు ఉపవాసం ఉండండి.&lt;/li&gt;\n&lt;li&gt;&lt;strong&gt;రోజువారీ సమయ పరిమిత ఉపవాసం.&lt;/strong&gt; సాధారణంగా తినండి కానీ ప్రతిరోజూ ఎనిమిది గంటల కిటికీలోపు మాత్రమే తినండి. ఉదాహరణకు, అల్పాహారం మానేయండి, అయితే మధ్యాహ్నం లంచ్ మరియు రాత్రి 8 గంటలలోపు రాత్రి భోజనం చేయండి.&lt;/li&gt;\n&lt;/ul&gt;\n&lt;p&gt;కొన్ని అధ్యయనాలు ప్రత్యామ్నాయ-రోజు ఉపవాసం బరువు తగ్గడానికి సాధారణ తక్కువ కేలరీల ఆహారం వలె ప్రభావవంతంగా ఉంటుందని సూచిస్తున్నాయి. మీరు తినే కేలరీల సంఖ్యను తగ్గించడం వల్ల మీరు బరువు తగ్గడంలో సహాయపడాలి కాబట్టి ఇది సహేతుకమైనదిగా అనిపిస్తుంది.&lt;/p&gt;\n&lt;p&gt;అడపాదడపా ఉపవాసం మీ ఆరోగ్యాన్ని మెరుగుపరుస్తుందా? బరువు తగ్గడం మరియు శారీరకంగా చురుకుగా ఉండటం వల్ల మధుమేహం, స్లీప్ అప్నియా మరియు కొన్ని రకాల క్యాన్సర్ వంటి ఊబకాయం సంబంధిత వ్యాధుల ప్రమాదాన్ని తగ్గిస్తుంది. ఈ వ్యాధుల కోసం, అడపాదడపా ఉపవాసం మొత్తం కేలరీలను తగ్గించే ఇతర రకాల ఆహారం వలె ప్రయోజనకరంగా ఉంటుంది.&lt;/p&gt;\n&lt;p&gt;మంటను తగ్గించడానికి మరియు మంటతో సంబంధం ఉన్న పరిస్థితులను మెరుగుపరచడానికి ఇతర ఆహారాల కంటే అడపాదడపా ఉపవాసం మరింత ప్రయోజనకరంగా ఉంటుందని కొన్ని పరిశోధనలు సూచిస్తున్నాయి, అవి:&lt;/p&gt;\n&lt;ul&gt;\n&lt;li&gt;అల్జీమర్స్ వ్యాధి&lt;/li&gt;\n&lt;li&gt;ఆర్థరైటిస్&lt;/li&gt;\n&lt;li&gt;ఉబ్బసం&lt;/li&gt;\n&lt;li&gt;మల్టిపుల్ స్క్లేరోసిస్&lt;/li&gt;\n&lt;li&gt;స్ట్రోక్&lt;/li&gt;\n&lt;/ul&gt;\n&lt;p&gt;అడపాదడపా ఉపవాసం అసహ్యకరమైన దుష్ప్రభావాలను కలిగిస్తుందని గమనించడం ముఖ్యం, అయితే అవి సాధారణంగా ఒక నెలలోనే అదృశ్యమవుతాయి. దుష్ప్రభావాలు ఉండవచ్చు:&lt;/p&gt;\n&lt;ul&gt;\n&lt;li&gt;ఆకలి&lt;/li&gt;\n&lt;li&gt;అలసట&lt;/li&gt;\n&lt;li&gt;నిద్రలేమి&lt;/li&gt;\n&lt;li&gt;వికారం&lt;/li&gt;\n&lt;li&gt;తలనొప్పులు&lt;/li&gt;\n&lt;/ul&gt;\n&lt;p&gt;కొందరు వ్యక్తులు బరువు నిర్వహణ కోసం అడపాదడపా ఉపవాసాన్ని ప్రయత్నిస్తారు మరియు ఇతరులు ప్రకోప ప్రేగు సిండ్రోమ్, అధిక కొలెస్ట్రాల్ లేదా ఆర్థరైటిస్ వంటి దీర్ఘకాలిక పరిస్థితులను పరిష్కరించడానికి ఈ పద్ధతిని ఉపయోగిస్తారు. కానీ అడపాదడపా ఉపవాసం అందరికీ కాదు.&lt;/p&gt;\n&lt;p&gt;మీరు అడపాదడపా ఉపవాసం (లేదా ఏదైనా ఆహారం) ప్రయత్నించే ముందు, మీరు ముందుగా మీ ప్రాథమిక సంరక్షణా నిపుణుడిని సంప్రదించాలి. కొంతమంది వ్యక్తులు అడపాదడపా ఉపవాసాన్ని ప్రయత్నించకుండా దూరంగా ఉండాలి:&lt;/p&gt;\n&lt;ul&gt;\n&lt;li&gt;18 ఏళ్లలోపు పిల్లలు మరియు యుక్తవయస్కులు.&lt;/li&gt;\n&lt;li&gt;గర్భిణీ లేదా పాలిచ్చే స్త్రీలు.&lt;/li&gt;\n&lt;li&gt;ఇన్సులిన్ తీసుకునే టైప్ 1 డయాబెటిస్ ఉన్న వ్యక్తులు. టైప్ 2 డయాబెటిస్ ఉన్నవారిలో అడపాదడపా ఉపవాసం సురక్షితం అని క్లినికల్ ట్రయల్స్ పెరుగుతున్నాయి, టైప్ I డయాబెటిస్ ఉన్నవారిలో ఎటువంటి అధ్యయనాలు లేవు. టైప్ I మధుమేహం ఉన్నవారు ఇన్సులిన్ తీసుకుంటారు కాబట్టి, అడపాదడపా ఉపవాసం తినడం వల్ల ఉపవాస కాలంలో అసురక్షిత స్థాయిలలో హైపోగ్లైసీమియా ఏర్పడవచ్చు అనే ఆందోళన ఉంది.&lt;/li&gt;\n&lt;li&gt;తినే రుగ్మతల చరిత్ర కలిగిన వారు.&lt;/li&gt;\n&lt;/ul&gt;</t>
  </si>
  <si>
    <t>&lt;h1&gt;Aralıklı oru&amp;ccedil;&lt;/h1&gt;\n&lt;p&gt;Aralıklı oru&amp;ccedil;, her g&amp;uuml;n veya haftada belirli bir s&amp;uuml;re yemek yememeniz anlamına gelir. Aralıklı oruca y&amp;ouml;nelik bazı pop&amp;uuml;ler yaklaşımlar şunlardır:&lt;/p&gt;\n&lt;ul&gt;\n&lt;li&gt;&lt;strong&gt;Alternatif g&amp;uuml;n orucu.&lt;/strong&gt; Bir g&amp;uuml;n normal bir diyet yiyin ve ertesi g&amp;uuml;n ya tamamen oru&amp;ccedil; tutun ya da k&amp;uuml;&amp;ccedil;&amp;uuml;k bir &amp;ouml;ğ&amp;uuml;n (500 kaloriden az) yiyin.&lt;/li&gt;\n&lt;li&gt;&lt;strong&gt;5:2 oru&amp;ccedil;.&lt;/strong&gt; Haftanın beş g&amp;uuml;n&amp;uuml; normal bir diyet yiyin ve haftanın iki g&amp;uuml;n&amp;uuml; oru&amp;ccedil; tutun.&lt;/li&gt;\n&lt;li&gt;&lt;strong&gt;G&amp;uuml;nl&amp;uuml;k zaman kısıtlamalı oru&amp;ccedil;.&lt;/strong&gt; Normal şekilde yiyin, ancak her g&amp;uuml;n yalnızca sekiz saatlik bir aralık i&amp;ccedil;inde. &amp;Ouml;rneğin, kahvaltıyı atlayın ancak &amp;ouml;ğle yemeğini &amp;ouml;ğlen, akşam yemeğini ise saat 20.00\'ye kadar yiyin.&lt;/li&gt;\n&lt;/ul&gt;\n&lt;p&gt;Bazı araştırmalar, alternatif g&amp;uuml;n orucunun kilo kaybı a&amp;ccedil;ısından tipik d&amp;uuml;ş&amp;uuml;k kalorili diyet kadar etkili olduğunu &amp;ouml;ne s&amp;uuml;r&amp;uuml;yor. Bu mantıklı g&amp;ouml;r&amp;uuml;n&amp;uuml;yor &amp;ccedil;&amp;uuml;nk&amp;uuml; yediğiniz kalori miktarını azaltmak kilo vermenize yardımcı olacaktır.&lt;/p&gt;\n&lt;p&gt;Aralıklı oru&amp;ccedil; sağlığınızı iyileştirebilir mi? Kilo vermek ve fiziksel olarak aktif olmak, diyabet, uyku apnesi ve bazı kanser t&amp;uuml;rleri gibi obeziteyle ilişkili hastalıklara yakalanma riskinizi azaltmanıza yardımcı olur. Bu hastalıklar i&amp;ccedil;in aralıklı oru&amp;ccedil;, genel kaloriyi azaltan diğer diyet t&amp;uuml;rleri kadar faydalı g&amp;ouml;r&amp;uuml;nmektedir.&lt;/p&gt;\n&lt;p&gt;Bazı araştırmalar, aralıklı orucun inflamasyonu azaltmak ve inflamasyonla ilişkili durumları iyileştirmek i&amp;ccedil;in diğer diyetlerden daha faydalı olabileceğini &amp;ouml;ne s&amp;uuml;r&amp;uuml;yor:&lt;/p&gt;\n&lt;ul&gt;\n&lt;li&gt;Alzheimer hastalığı&lt;/li&gt;\n&lt;li&gt;Artrit&lt;/li&gt;\n&lt;li&gt;Astım&lt;/li&gt;\n&lt;li&gt;Multipl skleroz&lt;/li&gt;\n&lt;li&gt;Fel&amp;ccedil;&lt;/li&gt;\n&lt;/ul&gt;\n&lt;p&gt;Aralıklı oru&amp;ccedil; tutmanın hoş olmayan yan etkileri olabileceğini unutmamak &amp;ouml;nemlidir, ancak bunlar genellikle bir ay i&amp;ccedil;inde kaybolur. Yan etkiler şunları i&amp;ccedil;erebilir:&lt;/p&gt;\n&lt;ul&gt;\n&lt;li&gt;A&amp;ccedil;lık&lt;/li&gt;\n&lt;li&gt;T&amp;uuml;kenmişlik&lt;/li&gt;\n&lt;li&gt;Uykusuzluk hastalığı&lt;/li&gt;\n&lt;li&gt;Mide bulantısı&lt;/li&gt;\n&lt;li&gt;Baş ağrıları&lt;/li&gt;\n&lt;/ul&gt;\n&lt;p&gt;Bazı insanlar kilo kontrol&amp;uuml; i&amp;ccedil;in aralıklı oru&amp;ccedil; tutmayı dener, bazıları ise bu y&amp;ouml;ntemi irritabl bağırsak sendromu, y&amp;uuml;ksek kolesterol veya artrit gibi kronik durumları tedavi etmek i&amp;ccedil;in kullanır. Ancak aralıklı oru&amp;ccedil; herkes i&amp;ccedil;in değildir.&lt;/p&gt;\n&lt;p&gt;Aralıklı orucu (veya herhangi bir diyeti) denemeden &amp;ouml;nce, &amp;ouml;ncelikle birinci basamak doktorunuza danışmalısınız. Bazı insanlar aralıklı orucu denemekten uzak durmalıdır:&lt;/p&gt;\n&lt;ul&gt;\n&lt;li&gt;18 yaşın altındaki &amp;ccedil;ocuklar ve gen&amp;ccedil;ler.&lt;/li&gt;\n&lt;li&gt;Hamile veya emziren kadınlar.&lt;/li&gt;\n&lt;li&gt;İns&amp;uuml;lin alan tip 1 diyabetli kişiler. Giderek artan sayıda klinik &amp;ccedil;alışma, tip 2 diyabetli kişilerde aralıklı oru&amp;ccedil; tutmanın g&amp;uuml;venli olduğunu g&amp;ouml;sterse de, tip 1 diyabetli kişilerde herhangi bir &amp;ccedil;alışma yapılmamıştır. Tip I diyabet hastaları ins&amp;uuml;lin aldığından, aralıklı oru&amp;ccedil; yeme d&amp;uuml;zeninin oru&amp;ccedil; d&amp;ouml;neminde g&amp;uuml;vensiz d&amp;uuml;zeyde hipoglisemiye yol a&amp;ccedil;abileceği endişesi vardır.&lt;/li&gt;\n&lt;li&gt;Yeme bozukluğu &amp;ouml;yk&amp;uuml;s&amp;uuml; olanlar.&lt;/li&gt;\n&lt;/ul&gt;</t>
  </si>
  <si>
    <t>&lt;h1&gt;இடைப்பட்ட உண்ணாவிரதம்&lt;/h1&gt;\n&lt;p&gt;இடைப்பட்ட உண்ணாவிரதம் என்பது ஒவ்வொரு நாளும் அல்லது வாரமும் ஒரு குறிப்பிட்ட காலத்திற்கு நீங்கள் சாப்பிடுவதில்லை. இடைப்பட்ட உண்ணாவிரதத்திற்கான சில பிரபலமான அணுகுமுறைகள் பின்வருமாறு:&lt;/p&gt;\n&lt;ul&gt;\n&lt;li&gt;&lt;strong&gt;மாற்று நாள் விரதம்.&lt;/strong&gt; ஒரு நாள் ஒரு சாதாரண உணவை உண்ணுங்கள் மற்றும் முற்றிலும் வேகமாக அல்லது அடுத்த நாள் ஒரு சிறிய உணவை (500 கலோரிகளுக்கு குறைவாக) சாப்பிடுங்கள்.&lt;/li&gt;\n&lt;li&gt;&lt;strong&gt;5:2 உண்ணாவிரதம்.&lt;/strong&gt; வாரத்தில் ஐந்து நாட்கள் சாதாரண உணவை உண்ணுங்கள், வாரத்தில் இரண்டு நாட்கள் உண்ணாவிரதம் இருங்கள்.&lt;/li&gt;\n&lt;li&gt;&lt;strong&gt;தினசரி நேரம் கட்டுப்படுத்தப்பட்ட உண்ணாவிரதம்.&lt;/strong&gt; சாதாரணமாக சாப்பிடுங்கள் ஆனால் ஒவ்வொரு நாளும் எட்டு மணி நேர இடைவெளியில் மட்டுமே சாப்பிடுங்கள். உதாரணமாக, காலை உணவைத் தவிர்க்கவும், ஆனால் மதிய உணவை மதியம் மற்றும் இரவு உணவை 8 மணிக்குள் சாப்பிடுங்கள்.&lt;/li&gt;\n&lt;/ul&gt;\n&lt;p&gt;சில ஆய்வுகள் மாற்று நாள் உண்ணாவிரதம் எடை இழப்புக்கான குறைந்த கலோரி உணவைப் போலவே பயனுள்ளதாக இருக்கும் என்று கூறுகின்றன. நீங்கள் உண்ணும் கலோரிகளின் எண்ணிக்கையை குறைப்பது உடல் எடையை குறைக்க உதவும் என்பதால் இது நியாயமானதாக தோன்றுகிறது.&lt;/p&gt;\n&lt;p&gt;இடைவிடாத உண்ணாவிரதம் உங்கள் ஆரோக்கியத்தை மேம்படுத்த முடியுமா? உடல் எடையை குறைப்பது மற்றும் உடல் ரீதியாக சுறுசுறுப்பாக இருப்பது நீரிழிவு, தூக்கத்தில் மூச்சுத்திணறல் மற்றும் சில வகையான புற்றுநோய்கள் போன்ற உடல் பருமன் தொடர்பான நோய்களின் அபாயத்தைக் குறைக்க உதவுகிறது. இந்த நோய்களுக்கு, இடைவிடாத உண்ணாவிரதம் ஒட்டுமொத்த கலோரிகளைக் குறைக்கும் மற்ற உணவு வகைகளைப் போலவே நன்மை பயக்கும்.&lt;/p&gt;\n&lt;p&gt;வீக்கத்தைக் குறைப்பதற்கும் வீக்கத்துடன் தொடர்புடைய நிலைமைகளை மேம்படுத்துவதற்கும் மற்ற உணவுகளை விட இடைப்பட்ட உண்ணாவிரதம் மிகவும் பயனுள்ளதாக இருக்கும் என்று சில ஆராய்ச்சிகள் தெரிவிக்கின்றன:&lt;/p&gt;\n&lt;ul&gt;\n&lt;li&gt;அல்சீமர் நோய்&lt;/li&gt;\n&lt;li&gt;கீல்வாதம்&lt;/li&gt;\n&lt;li&gt;ஆஸ்துமா&lt;/li&gt;\n&lt;li&gt;மல்டிபிள் ஸ்களீரோசிஸ்&lt;/li&gt;\n&lt;li&gt;பக்கவாதம்&lt;/li&gt;\n&lt;/ul&gt;\n&lt;p&gt;இடைப்பட்ட உண்ணாவிரதம் விரும்பத்தகாத பக்க விளைவுகளை ஏற்படுத்தும் என்பதை கவனத்தில் கொள்ள வேண்டியது அவசியம், ஆனால் அவை வழக்கமாக ஒரு மாதத்திற்குள் மறைந்துவிடும். பக்க விளைவுகள் இருக்கலாம்:&lt;/p&gt;\n&lt;ul&gt;\n&lt;li&gt;பசி&lt;/li&gt;\n&lt;li&gt;சோர்வு&lt;/li&gt;\n&lt;li&gt;தூக்கமின்மை&lt;/li&gt;\n&lt;li&gt;குமட்டல்&lt;/li&gt;\n&lt;li&gt;தலைவலி&lt;/li&gt;\n&lt;/ul&gt;\n&lt;p&gt;சிலர் எடை மேலாண்மைக்காக இடைப்பட்ட உண்ணாவிரதத்தை முயற்சி செய்கிறார்கள், மற்றவர்கள் எரிச்சல் கொண்ட குடல் நோய்க்குறி, அதிக கொழுப்பு அல்லது மூட்டுவலி போன்ற நாள்பட்ட நிலைமைகளுக்கு தீர்வு காண இந்த முறையைப் பயன்படுத்துகின்றனர். ஆனால் இடைப்பட்ட உண்ணாவிரதம் அனைவருக்கும் இல்லை.&lt;/p&gt;\n&lt;p&gt;இடைப்பட்ட உண்ணாவிரதத்தை (அல்லது ஏதேனும் உணவுமுறை) முயற்சிக்கும் முன், முதலில் உங்கள் முதன்மை பராமரிப்புப் பயிற்சியாளரை அணுகவும். சிலர் இடைவிடாத உண்ணாவிரதத்தை முயற்சிப்பதைத் தவிர்க்க வேண்டும்:&lt;/p&gt;\n&lt;ul&gt;\n&lt;li&gt;18 வயதுக்குட்பட்ட குழந்தைகள் மற்றும் பதின்ம வயதினர்.&lt;/li&gt;\n&lt;li&gt;கர்ப்பமாக இருக்கும் அல்லது தாய்ப்பால் கொடுக்கும் பெண்கள்.&lt;/li&gt;\n&lt;li&gt;டைப் 1 நீரிழிவு நோயாளிகள் இன்சுலின் எடுத்துக்கொள்கிறார்கள். வகை 2 நீரிழிவு நோயால் பாதிக்கப்பட்டவர்களுக்கு இடைவிடாத உண்ணாவிரதம் பாதுகாப்பானது என்று மருத்துவ பரிசோதனைகள் அதிகரித்து வரும் நிலையில், வகை I நீரிழிவு நோயால் பாதிக்கப்பட்டவர்களுக்கு எந்த ஆய்வும் இல்லை. டைப் I நீரிழிவு நோயாளிகள் இன்சுலின் எடுத்துக் கொள்வதால், இடைப்பட்ட உண்ணாவிரத உணவு முறை உண்ணாவிரத காலத்தில் பாதுகாப்பற்ற இரத்தச் சர்க்கரைக் குறைவை ஏற்படுத்தக்கூடும் என்ற கவலை உள்ளது.&lt;/li&gt;\n&lt;li&gt;உணவுக் கோளாறுகளின் வரலாற்றைக் கொண்டவர்கள்.&lt;/li&gt;\n&lt;/ul&gt;</t>
  </si>
  <si>
    <t>&lt;h1&gt;간헐적 단식&lt;/h1&gt;\n&lt;p&gt;간헐적 단식은 매일 또는 매주 일정 기간 동안 음식을 먹지 않는 것을 의미합니다. 간헐적 단식에 대한 몇 가지 인기 있는 접근 방식은 다음과 같습니다.&lt;/p&gt;\n&lt;ul&gt;\n&lt;li&gt;&lt;strong&gt;격일 단식.&lt;/strong&gt; 하루는 정상적인 식사를 하고 다음 날에는 완전히 단식하거나 소량의 식사(500칼로리 미만)를 섭취하십시오.&lt;/li&gt;\n&lt;li&gt;&lt;strong&gt;5:2 금식.&lt;/strong&gt; 일주일에 5일은 정상적인 식사를 하고, 일주일에 2일은 단식합니다.&lt;/li&gt;\n&lt;li&gt;&lt;strong&gt;매일 시간 제한 단식.&lt;/strong&gt; 정상적으로 식사하되 매일 8시간 이내에만 식사하십시오. 예를 들어, 아침 식사는 건너뛰고 점심은 정오쯤, 저녁은 오후 8시까지 먹습니다.&lt;/li&gt;\n&lt;/ul&gt;\n&lt;p&gt;일부 연구에 따르면 격일 단식은 체중 감량을 위한 일반적인 저칼로리 식단만큼 효과적이라고 합니다. 섭취하는 칼로리의 양을 줄이면 체중 감량에 도움이 되기 때문에 이는 합리적인 것 같습니다.&lt;/p&gt;\n&lt;p&gt;간헐적 단식을 하면 건강이 좋아질 수 있나요? 체중을 감량하고 신체 활동을 하면 당뇨병, 수면 무호흡증 및 일부 암과 같은 비만 관련 질병의 위험을 낮추는 데 도움이 됩니다. 이러한 질병의 경우 간헐적 단식은 전체 칼로리를 줄이는 다른 유형의 다이어트만큼 유익한 것으로 보입니다.&lt;/p&gt;\n&lt;p&gt;일부 연구에 따르면 간헐적 단식은 염증을 줄이고 다음과 같은 염증과 관련된 상태를 개선하는 데 다른 식단보다 더 유익할 수 있습니다.&lt;/p&gt;\n&lt;ul&gt;\n&lt;li&gt;알츠하이머병&lt;/li&gt;\n&lt;li&gt;관절염&lt;/li&gt;\n&lt;li&gt;천식&lt;/li&gt;\n&lt;li&gt;다발성 경화증&lt;/li&gt;\n&lt;li&gt;뇌졸중&lt;/li&gt;\n&lt;/ul&gt;\n&lt;p&gt;간헐적 단식은 불쾌한 부작용을 일으킬 수 있지만 일반적으로 한 달 이내에 사라집니다. 부작용은 다음과 같습니다.&lt;/p&gt;\n&lt;ul&gt;\n&lt;li&gt;굶주림&lt;/li&gt;\n&lt;li&gt;피로&lt;/li&gt;\n&lt;li&gt;불명증&lt;/li&gt;\n&lt;li&gt;메스꺼움&lt;/li&gt;\n&lt;li&gt;두통&lt;/li&gt;\n&lt;/ul&gt;\n&lt;p&gt;어떤 사람들은 체중 관리를 위해 간헐적 단식을 시도하고, 다른 사람들은 과민성 대장 증후군, 고콜레스테롤 또는 관절염과 같은 만성 질환을 해결하기 위해 이 방법을 사용합니다. 하지만 간헐적 단식이 모든 사람에게 적합한 것은 아닙니다.&lt;/p&gt;\n&lt;p&gt;간헐적 단식(또는 다른 다이어트)을 시도하기 전에 먼저 주치의에게 확인해야 합니다. 어떤 사람들은 간헐적 단식을 피해야 합니다.&lt;/p&gt;\n&lt;ul&gt;\n&lt;li&gt;18세 미만의 어린이 및 청소년.&lt;/li&gt;\n&lt;li&gt;임신 중이거나 수유중인 여성.&lt;/li&gt;\n&lt;li&gt;인슐린을 복용하는 제1형 당뇨병 환자. 점점 더 많은 임상 시험에서 간헐적 단식이 제2형 당뇨병 환자에게 안전하다는 사실이 밝혀졌지만, 제1형 당뇨병 환자를 대상으로 한 연구는 없습니다. 제1형 당뇨병 환자는 인슐린을 복용하기 때문에 간헐적 단식 패턴으로 인해 단식 기간 동안 불안전한 수준의 저혈당이 발생할 수 있다는 우려가 있습니다.&lt;/li&gt;\n&lt;li&gt;섭식장애의 병력이 있는 자.&lt;/li&gt;\n&lt;/ul&gt;</t>
  </si>
  <si>
    <t>&lt;h1&gt;Nhịn ăn gi&amp;aacute;n đoạn&lt;/h1&gt;\n&lt;p&gt;Nhịn ăn gi&amp;aacute;n đoạn c&amp;oacute; nghĩa l&amp;agrave; bạn kh&amp;ocirc;ng ăn trong một khoảng thời gian mỗi ng&amp;agrave;y hoặc mỗi tuần. Một số phương ph&amp;aacute;p phổ biến để nhịn ăn gi&amp;aacute;n đoạn bao gồm:&lt;/p&gt;\n&lt;ul&gt;\n&lt;li&gt;&lt;strong&gt;Nhịn ăn xen kẽ trong ng&amp;agrave;y.&lt;/strong&gt; Ăn theo chế độ b&amp;igrave;nh thường v&amp;agrave;o một ng&amp;agrave;y v&amp;agrave; nhịn ăn ho&amp;agrave;n to&amp;agrave;n hoặc ăn một bữa nhỏ (&amp;iacute;t hơn 500 calo) v&amp;agrave;o ng&amp;agrave;y h&amp;ocirc;m sau.&lt;/li&gt;\n&lt;li&gt;&lt;strong&gt;Nhịn ăn 5:2. &lt;/strong&gt;Ăn chế độ ăn b&amp;igrave;nh thường năm ng&amp;agrave;y một tuần v&amp;agrave; nhịn ăn hai ng&amp;agrave;y một tuần.&lt;/li&gt;\n&lt;li&gt;&lt;strong&gt;Nhịn ăn c&amp;oacute; giới hạn thời gian h&amp;agrave;ng ng&amp;agrave;y.&lt;/strong&gt; Ăn uống b&amp;igrave;nh thường nhưng chỉ trong khoảng thời gian t&amp;aacute;m giờ mỗi ng&amp;agrave;y. V&amp;iacute; dụ, bỏ bữa s&amp;aacute;ng nhưng ăn trưa v&amp;agrave;o khoảng giữa trưa v&amp;agrave; ăn tối trước 8 giờ tối.&lt;/li&gt;\n&lt;/ul&gt;\n&lt;p&gt;Một số nghi&amp;ecirc;n cứu cho thấy rằng việc nhịn ăn xen kẽ trong ng&amp;agrave;y c&amp;oacute; hiệu quả tương đương với chế độ ăn ki&amp;ecirc;ng &amp;iacute;t calo điển h&amp;igrave;nh để giảm c&amp;acirc;n. Điều đ&amp;oacute; c&amp;oacute; vẻ hợp l&amp;yacute; v&amp;igrave; việc giảm số lượng calo ăn v&amp;agrave;o sẽ gi&amp;uacute;p bạn giảm c&amp;acirc;n.&lt;/p&gt;\n&lt;p&gt;Nhịn ăn gi&amp;aacute;n đoạn c&amp;oacute; thể cải thiện sức khỏe của bạn? Giảm c&amp;acirc;n v&amp;agrave; hoạt động thể chất gi&amp;uacute;p giảm nguy cơ mắc c&amp;aacute;c bệnh li&amp;ecirc;n quan đến b&amp;eacute;o ph&amp;igrave;, chẳng hạn như tiểu đường, ngưng thở khi ngủ v&amp;agrave; một số loại ung thư. Đối với những bệnh n&amp;agrave;y, việc nhịn ăn gi&amp;aacute;n đoạn dường như cũng c&amp;oacute; lợi như bất kỳ chế độ ăn ki&amp;ecirc;ng n&amp;agrave;o kh&amp;aacute;c gi&amp;uacute;p giảm lượng calo tổng thể.&lt;/p&gt;\n&lt;p&gt;Một số nghi&amp;ecirc;n cứu cho thấy rằng nhịn ăn gi&amp;aacute;n đoạn c&amp;oacute; thể c&amp;oacute; lợi hơn c&amp;aacute;c chế độ ăn ki&amp;ecirc;ng kh&amp;aacute;c trong việc giảm vi&amp;ecirc;m v&amp;agrave; cải thiện c&amp;aacute;c t&amp;igrave;nh trạng li&amp;ecirc;n quan đến vi&amp;ecirc;m, chẳng hạn như:&lt;/p&gt;\n&lt;ul&gt;\n&lt;li&gt;Bệnh Alzheimer&lt;/li&gt;\n&lt;li&gt;Vi&amp;ecirc;m khớp&lt;/li&gt;\n&lt;li&gt;Hen suyễn&lt;/li&gt;\n&lt;li&gt;Bệnh đa xơ cứng&lt;/li&gt;\n&lt;li&gt;Đột quỵ&lt;/li&gt;\n&lt;/ul&gt;\n&lt;p&gt;Điều quan trọng cần lưu &amp;yacute; l&amp;agrave; việc nhịn ăn gi&amp;aacute;n đoạn c&amp;oacute; thể g&amp;acirc;y ra những t&amp;aacute;c dụng phụ kh&amp;oacute; chịu nhưng ch&amp;uacute;ng thường biến mất trong v&amp;ograve;ng một th&amp;aacute;ng. T&amp;aacute;c dụng phụ c&amp;oacute; thể bao gồm:&lt;/p&gt;\n&lt;ul&gt;\n&lt;li&gt;Cảm gi&amp;aacute;c đ&amp;oacute;i&lt;/li&gt;\n&lt;li&gt;Mệt mỏi&lt;/li&gt;\n&lt;li&gt;Mất ngủ&lt;/li&gt;\n&lt;li&gt;Buồn n&amp;ocirc;n&lt;/li&gt;\n&lt;li&gt;Nhức đầu&lt;/li&gt;\n&lt;/ul&gt;\n&lt;p&gt;Một số người thử nhịn ăn gi&amp;aacute;n đoạn để kiểm so&amp;aacute;t c&amp;acirc;n nặng v&amp;agrave; những người kh&amp;aacute;c sử dụng phương ph&amp;aacute;p n&amp;agrave;y để giải quyết c&amp;aacute;c t&amp;igrave;nh trạng m&amp;atilde;n t&amp;iacute;nh như hội chứng ruột k&amp;iacute;ch th&amp;iacute;ch, cholesterol cao hoặc vi&amp;ecirc;m khớp. Nhưng nhịn ăn gi&amp;aacute;n đoạn kh&amp;ocirc;ng phải d&amp;agrave;nh cho tất cả mọi người.&lt;/p&gt;\n&lt;p&gt;Trước khi thử nhịn ăn gi&amp;aacute;n đoạn (hoặc bất kỳ chế độ ăn ki&amp;ecirc;ng n&amp;agrave;o), trước ti&amp;ecirc;n bạn n&amp;ecirc;n kiểm tra với b&amp;aacute;c sĩ chăm s&amp;oacute;c ch&amp;iacute;nh của m&amp;igrave;nh. Một số người n&amp;ecirc;n tr&amp;aacute;nh xa việc thử nhịn ăn gi&amp;aacute;n đoạn:&lt;/p&gt;\n&lt;ul&gt;\n&lt;li&gt;Trẻ em v&amp;agrave; thanh thiếu ni&amp;ecirc;n dưới 18 tuổi.&lt;/li&gt;\n&lt;li&gt;Phụ nữ đang mang thai hoặc đang cho con b&amp;uacute;.&lt;/li&gt;\n&lt;li&gt;Những người mắc bệnh tiểu đường loại 1 d&amp;ugrave;ng insulin. Mặc d&amp;ugrave; ng&amp;agrave;y c&amp;agrave;ng nhiều thử nghiệm l&amp;acirc;m s&amp;agrave;ng cho thấy việc nhịn ăn gi&amp;aacute;n đoạn l&amp;agrave; an to&amp;agrave;n ở những người mắc bệnh tiểu đường loại 2, nhưng chưa c&amp;oacute; nghi&amp;ecirc;n cứu n&amp;agrave;o ở những người mắc bệnh tiểu đường loại I. Bởi v&amp;igrave; những người mắc bệnh tiểu đường loại I sử dụng insulin, n&amp;ecirc;n c&amp;oacute; lo ngại rằng kiểu ăn nhịn ăn gi&amp;aacute;n đoạn c&amp;oacute; thể dẫn đến mức hạ đường huyết kh&amp;ocirc;ng an to&amp;agrave;n trong thời gian nhịn ăn.&lt;/li&gt;\n&lt;li&gt;Những người c&amp;oacute; tiền sử rối loạn ăn uống.&lt;/li&gt;\n&lt;/ul&gt;</t>
  </si>
  <si>
    <t>&lt;h1&gt;Digiuno intermittente&lt;/h1&gt;\n&lt;p&gt;Il digiuno intermittente significa che non mangi per un periodo di tempo ogni giorno o settimana. Alcuni approcci popolari al digiuno intermittente includono:&lt;/p&gt;\n&lt;ul&gt;\n&lt;li&gt;&lt;strong&gt;Digiuno a giorni alterni. &lt;/strong&gt;Segui una dieta normale un giorno e digiuna completamente oppure fai un piccolo pasto (meno di 500 calorie) il giorno successivo.&lt;/li&gt;\n&lt;li&gt;&lt;strong&gt;5:2 digiuno.&lt;/strong&gt; Segui una dieta normale cinque giorni alla settimana e digiuna due giorni alla settimana.&lt;/li&gt;\n&lt;li&gt;&lt;strong&gt;Digiuno giornaliero limitato nel tempo.&lt;/strong&gt; Mangia normalmente ma solo entro una finestra di otto ore ogni giorno. Ad esempio, salta la colazione ma pranza intorno a mezzogiorno e cena entro le 20:00.&lt;/li&gt;\n&lt;/ul&gt;\n&lt;p&gt;Alcuni studi suggeriscono che il digiuno a giorni alterni &amp;egrave; efficace quanto una tipica dieta ipocalorica per la perdita di peso. Ci&amp;ograve; sembra ragionevole perch&amp;eacute; ridurre il numero di calorie assunte dovrebbe aiutarti a perdere peso.&lt;/p&gt;\n&lt;p&gt;Il digiuno intermittente pu&amp;ograve; migliorare la tua salute? Perdere peso ed essere fisicamente attivi aiutano a ridurre il rischio di malattie legate all&amp;rsquo;obesit&amp;agrave;, come il diabete, l&amp;rsquo;apnea notturna e alcuni tipi di cancro. Per queste malattie, il digiuno intermittente sembra essere altrettanto vantaggioso di qualsiasi altro tipo di dieta che riduca le calorie complessive.&lt;/p&gt;\n&lt;p&gt;Alcune ricerche suggeriscono che il digiuno intermittente pu&amp;ograve; essere pi&amp;ugrave; vantaggioso rispetto ad altre diete per ridurre l&amp;rsquo;infiammazione e migliorare le condizioni associate all&amp;rsquo;infiammazione, come:&lt;/p&gt;\n&lt;ul&gt;\n&lt;li&gt;Il morbo di Alzheimer&lt;/li&gt;\n&lt;li&gt;Artrite&lt;/li&gt;\n&lt;li&gt;Asma&lt;/li&gt;\n&lt;li&gt;Sclerosi multipla&lt;/li&gt;\n&lt;li&gt;Colpo&lt;/li&gt;\n&lt;/ul&gt;\n&lt;p&gt;&amp;Egrave; importante notare che il digiuno intermittente pu&amp;ograve; avere effetti collaterali spiacevoli, ma di solito scompaiono entro un mese. Gli effetti collaterali possono includere:&lt;/p&gt;\n&lt;ul&gt;\n&lt;li&gt;Fame&lt;/li&gt;\n&lt;li&gt;Fatica&lt;/li&gt;\n&lt;li&gt;Insonnia&lt;/li&gt;\n&lt;li&gt;Nausea&lt;/li&gt;\n&lt;li&gt;Mal di testa&lt;/li&gt;\n&lt;/ul&gt;\n&lt;p&gt;Alcune persone provano il digiuno intermittente per controllare il peso, mentre altre usano il metodo per affrontare condizioni croniche come la sindrome dell&amp;rsquo;intestino irritabile, il colesterolo alto o l&amp;rsquo;artrite. Ma il digiuno intermittente non &amp;egrave; per tutti.&lt;/p&gt;\n&lt;p&gt;Prima di provare il digiuno intermittente (o qualsiasi dieta), dovresti prima consultare il tuo medico di base. Alcune persone dovrebbero evitare di provare il digiuno intermittente:&lt;/p&gt;\n&lt;ul&gt;\n&lt;li&gt;Bambini e adolescenti sotto i 18 anni.&lt;/li&gt;\n&lt;li&gt;Donne in gravidanza o in allattamento.&lt;/li&gt;\n&lt;li&gt;Persone con diabete di tipo 1 che assumono insulina. Mentre un numero crescente di studi clinici hanno dimostrato che il digiuno intermittente &amp;egrave; sicuro nelle persone con diabete di tipo 2, non sono stati condotti studi su persone con diabete di tipo I. Poich&amp;eacute; i soggetti con diabete di tipo I assumono insulina, vi &amp;egrave; il timore che un modello alimentare a digiuno intermittente possa provocare livelli non sicuri di ipoglicemia durante il periodo di digiuno.&lt;/li&gt;\n&lt;li&gt;Quelli con una storia di disturbi alimentari.&lt;/li&gt;\n&lt;/ul&gt;</t>
  </si>
  <si>
    <t>&lt;h1&gt;การอดอาหารเป็นระยะ&lt;/h1&gt;\n&lt;p&gt;การอดอาหารเป็นระยะหมายความว่าคุณไม่รับประทานอาหารเป็นระยะเวลาหนึ่งในแต่ละวันหรือสัปดาห์ วิธียอดนิยมในการอดอาหารไม่สม่ำเสมอ ได้แก่:&lt;/p&gt;\n&lt;ul&gt;\n&lt;li&gt;การอดอาหารสลับวัน กินอาหารตามปกติในวันหนึ่งและรับประทานอาหารอย่างรวดเร็วหรือรับประทานอาหารมื้อเล็กๆ หนึ่งมื้อ (น้อยกว่า 500 แคลอรี่) ในวันถัดไป&lt;/li&gt;\n&lt;li&gt;อดอาหาร 5:2 กินอาหารปกติห้าวันต่อสัปดาห์และอดอาหารสองวันต่อสัปดาห์&lt;/li&gt;\n&lt;li&gt;การอดอาหารแบบจำกัดเวลาในแต่ละวัน รับประทานอาหารตามปกติแต่ภายในกรอบเวลาแปดชั่วโมงในแต่ละวันเท่านั้น เช่น งดมื้อเช้าแต่กินมื้อกลางวันประมาณเที่ยงและมื้อเย็นภายใน 20.00 น.&lt;/li&gt;\n&lt;/ul&gt;\n&lt;p&gt;การศึกษาบางชิ้นแนะนำว่าการอดอาหารแบบสลับวันมีประสิทธิผลพอๆ กับอาหารแคลอรีต่ำทั่วไปสำหรับการลดน้ำหนัก ดูเหมือนจะสมเหตุสมผลเพราะการลดจำนวนแคลอรี่ที่คุณกินควรช่วยให้คุณลดน้ำหนักได้&lt;/p&gt;\n&lt;p&gt;การอดอาหารไม่สม่ำเสมอช่วยให้สุขภาพของคุณดีขึ้นได้หรือไม่? การลดน้ำหนักและการออกกำลังกายช่วยลดความเสี่ยงต่อโรคที่เกี่ยวข้องกับโรคอ้วน เช่น เบาหวาน หยุดหายใจขณะหลับ และมะเร็งบางชนิด สำหรับโรคเหล่านี้ การอดอาหารเป็นระยะดูเหมือนจะมีประโยชน์พอๆ กับอาหารประเภทอื่นๆ ที่ช่วยลดแคลอรี่โดยรวม&lt;/p&gt;\n&lt;p&gt;งานวิจัยบางชิ้นชี้ให้เห็นว่าการอดอาหารเป็นระยะอาจเป็นประโยชน์มากกว่าอาหารอื่นๆ ในการลดการอักเสบและปรับปรุงสภาวะที่เกี่ยวข้องกับการอักเสบ เช่น:&lt;/p&gt;\n&lt;ul&gt;\n&lt;li&gt;โรคอัลไซเมอร์&lt;/li&gt;\n&lt;li&gt;โรคข้ออักเสบ&lt;/li&gt;\n&lt;li&gt;โรคหอบหืด&lt;/li&gt;\n&lt;li&gt;หลายเส้นโลหิตตีบ&lt;/li&gt;\n&lt;li&gt;จังหวะ&lt;/li&gt;\n&lt;/ul&gt;\n&lt;p&gt;สิ่งสำคัญที่ต้องทราบก็คือ การอดอาหารไม่สม่ำเสมออาจมีผลข้างเคียงที่ไม่พึงประสงค์ แต่มักจะหายไปภายในหนึ่งเดือน ผลข้างเคียงอาจรวมถึง:&lt;/p&gt;\n&lt;ul&gt;\n&lt;li&gt;ความหิว&lt;/li&gt;\n&lt;li&gt;ความเหนื่อยล้า&lt;/li&gt;\n&lt;li&gt;นอนไม่หลับ&lt;/li&gt;\n&lt;li&gt;คลื่นไส้&lt;/li&gt;\n&lt;li&gt;ปวดหัว&lt;/li&gt;\n&lt;/ul&gt;\n&lt;p&gt;บางคนพยายามอดอาหารเป็นระยะเพื่อควบคุมน้ำหนัก และคนอื่นๆ ใช้วิธีการนี้เพื่อจัดการกับอาการเรื้อรัง เช่น อาการลำไส้แปรปรวน คอเลสเตอรอลสูง หรือโรคข้ออักเสบ แต่การอดอาหารไม่สม่ำเสมอไม่ใช่สำหรับทุกคน&lt;/p&gt;\n&lt;ul&gt;\n&lt;li&gt;ก่อนที่คุณจะลองอดอาหารเป็นระยะ (หรือควบคุมอาหารใดๆ) คุณควรตรวจสอบกับแพทย์ผู้ดูแลหลักก่อน บางคนควรหลีกเลี่ยงการอดอาหารเป็นระยะๆ:&lt;/li&gt;\n&lt;li&gt;เด็กและวัยรุ่นอายุต่ำกว่า 18 ปี&lt;/li&gt;\n&lt;li&gt;สตรีมีครรภ์หรือให้นมบุตร&lt;/li&gt;\n&lt;li&gt;ผู้ที่เป็นเบาหวานชนิดที่ 1 ที่รับประทานอินซูลิน แม้ว่าการทดลองทางคลินิกจำนวนมากขึ้นแสดงให้เห็นว่าการอดอาหารเป็นระยะนั้นปลอดภัยในผู้ป่วยเบาหวานชนิดที่ 2 แต่ยังไม่มีการศึกษาในผู้ป่วยเบาหวานชนิดที่ 1 เนื่องจากผู้ที่เป็นเบาหวานชนิดที่ 1 รับประทานอินซูลิน จึงมีความกังวลว่ารูปแบบการอดอาหารเป็นระยะๆ อาจส่งผลให้ระดับน้ำตาลในเลือดต่ำไม่ปลอดภัยในช่วงอดอาหาร&lt;/li&gt;\n&lt;li&gt;ผู้ที่มีประวัติรับประทานอาหารผิดปกติ&lt;/li&gt;\n&lt;/ul&gt;</t>
  </si>
  <si>
    <t>&lt;h1&gt;Healthy Snacks&lt;/h1&gt;\n&lt;p&gt;For power snacking, follow these simple steps and ask yourself:&lt;/p&gt;\n&lt;ol&gt;\n&lt;li&gt;&lt;strong&gt;WHEN:&lt;/strong&gt; Reflect on a typical day: what hours of the day between meals might you feel hungry or tend to grab extra food?&lt;/li&gt;\n&lt;li&gt;&lt;strong&gt;WHY: &lt;/strong&gt;If snacking occurs frequently, determine if you are truly hungry or eating because of an emotion (bored, stressed, tired, angry, etc.). If you are hungry, go to the next step. If you realize you are eating from emotion, consider using mindfulness strategies before snacking.&lt;/li&gt;\n&lt;li&gt;&lt;strong&gt;WHAT:&lt;/strong&gt; Decide which snack choices will satisfy you. A satisfying snack will alleviate hunger, be enjoyable, and help you to forget about food until your next meal! Think about the last snack you ate&amp;mdash;did you still feel hungry or want to keep eating shortly after finishing one portion of the snack? Studies show that snacking on whole foods containing protein, fiber, and whole grains (e.g., nuts, yogurt, popcorn) enhance satisfaction. [4] But it&amp;rsquo;s also important to pause before making a snack choice to consider what will truly satisfy: if you choose an apple when you really want salty popcorn or a creamy yogurt, you may feel unsatisfied and want more. If you do not have a specific craving but are trying to quiet hunger, choose a snack that is high in fiber and water that will fill your stomach quickly. Consider these nutritious snack choices depending on your preference:&lt;/li&gt;\n\t&lt;ul&gt;\n\t&lt;li&gt;&lt;strong&gt;Crunchy&lt;/strong&gt;&amp;mdash;raw vegetable sticks, nuts, seeds, whole grain crackers, apple&lt;/li&gt;\n\t&lt;li&gt;&lt;strong&gt;Creamy&lt;/strong&gt;&amp;mdash;cottage cheese, yogurt, hummus, avocado&lt;/li&gt;\n\t&lt;li&gt;&lt;strong&gt;Sweet&lt;/strong&gt;&amp;mdash;chopped fresh fruit, dark chocolate&lt;/li&gt;\n\t&lt;li&gt;&lt;strong&gt;Savory/Salty&lt;/strong&gt;&amp;mdash;cube or slice of cheese, roasted chickpeas, handful of nuts, nut butter&lt;/li&gt;\n\t&lt;/ul&gt;\n&lt;li&gt;&lt;strong&gt;HOW MUCH:&lt;/strong&gt; A snack portion should be enough to satisfy but not so much that it interferes with your appetite for a meal or adds too many calories. A general rule of thumb is to aim for about 150-250 calories per snack. This is equivalent to an apple with a tablespoon of peanut butter, or a string cheese with 6 whole grain crackers. If choosing a packaged snack such as chips, dried fruit, or nuts, read the Nutrition Facts panel to learn what is one serving, found at the top of the panel. Keep in mind that it is easy to eat two or three portions of some types of snacks!&lt;/li&gt;\n&lt;/ol&gt;</t>
  </si>
  <si>
    <t>&lt;h1&gt;健康零食&lt;/h1&gt;\n&lt;p&gt;对于能量零食，请遵循以下简单步骤并问自己：&lt;/p&gt;\n&lt;ol&gt;\n&lt;li&gt;&lt;strong&gt;时间：&lt;/strong&gt;回想一下典型的一天：一天中两餐之间的什么时间您可能会感到饥饿或倾向于吃额外的食物？&lt;/li&gt;\n&lt;li&gt;&lt;strong&gt;原因&lt;/strong&gt;：如果经常吃零食，请确定您是否真的饿了或因为情绪（无聊、压力、疲倦、愤怒等）而吃东西。 如果您饿了，请转到下一步。 如果您意识到自己是出于情绪而进食，请考虑在吃零食之前使用正念策略。&lt;/li&gt;\n&lt;li&gt;&lt;strong&gt;什么：&lt;/strong&gt;决定哪种零食能让您满意。 一份令人满意的零食可以缓解饥饿、令人愉快，并帮助您忘记食物，直到下一顿饭！ 想想你吃的最后一份零食&amp;mdash;&amp;mdash;吃完一份零食后不久，你是否仍然感到饥饿或想继续吃东西？ 研究表明，吃含有蛋白质、纤维和全谷物（例如坚果、酸奶、爆米花）的天然食品可以提高满意度。但在选择零食之前停下来考虑一下什么才能真正满足也很重要：如果你在真正想要咸味爆米花或奶油酸奶时选择了苹果，你可能会感到不满意并想要更多。 如果您没有特定的渴望，但想缓解饥饿感，请选择富含纤维和水的零食，这样可以快速填饱肚子。 根据您的喜好考虑这些营养零食的选择：&lt;/li&gt;\n\t&lt;ul&gt;\n\t&lt;li&gt;松脆&amp;mdash;&amp;mdash;生蔬菜棒、坚果、种子、全麦饼干、苹果&lt;/li&gt;\n\t&lt;li&gt;奶油&amp;mdash;&amp;mdash;干酪、酸奶、鹰嘴豆泥、鳄梨&lt;/li&gt;\n\t&lt;li&gt;甜&amp;mdash;&amp;mdash;切碎的新鲜水果、黑巧克力&lt;/li&gt;\n\t&lt;li&gt;咸味 &amp;mdash; 一块或一块奶酪、烤鹰嘴豆、一把坚果、坚果酱&lt;/li&gt;\n\t&lt;/ul&gt;\n&lt;li&gt;&lt;strong&gt;多少：&lt;/strong&gt;一份零食应该足以满足您的需求，但又不能太多，否则会影响您的食欲或增加过多的卡路里。 一般的经验法则是每份零食的目标热量约为 150-250 卡路里。 这相当于一个苹果加一汤匙花生酱，或者一块奶酪丝加 6 个全麦饼干。 如果选择薯片、干果或坚果等包装零食，请阅读营养成分面板，了解面板顶部的一份营养成分是什么。 请记住，吃两份或三份某些类型的零食很容易！&lt;/li&gt;\n&lt;/ol&gt;</t>
  </si>
  <si>
    <t>&lt;h1&gt;स्वस्थ नाश्ता&lt;/h1&gt;\n&lt;p&gt;पावर स्नैकिंग के लिए, इन सरल चरणों का पालन करें और स्वयं से पूछें:&lt;/p&gt;\n&lt;ol&gt;\n&lt;li&gt;&lt;strong&gt;कब:&lt;/strong&gt; एक सामान्य दिन पर विचार करें: भोजन के बीच दिन के किस घंटे में आपको भूख लग सकती है या अतिरिक्त भोजन लेने की प्रवृत्ति हो सकती है?&lt;/li&gt;\n&lt;li&gt;&lt;strong&gt;क्यों:&lt;/strong&gt; यदि स्नैकिंग बार-बार होती है, तो निर्धारित करें कि क्या आप वास्तव में भूखे हैं या किसी भावना (ऊब, तनाव, थकान, गुस्सा आदि) के कारण खा रहे हैं। यदि आपको भूख लगी है तो अगले चरण पर जाएँ। यदि आपको एहसास है कि आप भावनाओं में बहकर खा रहे हैं, तो स्नैकिंग से पहले माइंडफुलनेस रणनीतियों का उपयोग करने पर विचार करें।&lt;/li&gt;\n&lt;li&gt;&lt;strong&gt;क्या:&lt;/strong&gt; तय करें कि कौन से स्नैक विकल्प आपको संतुष्ट करेंगे। एक तृप्तिदायक नाश्ता भूख को कम करेगा, आनंददायक होगा, और आपको अगले भोजन तक भोजन के बारे में भूलने में मदद करेगा! अपने द्वारा खाए गए अंतिम नाश्ते के बारे में सोचें&amp;mdash;क्या आपको अभी भी भूख महसूस हो रही है या आप नाश्ते का एक हिस्सा खत्म करने के तुरंत बाद खाना जारी रखना चाहते हैं? अध्ययनों से पता चलता है कि प्रोटीन, फाइबर और साबुत अनाज (जैसे, नट्स, दही, पॉपकॉर्न) युक्त संपूर्ण खाद्य पदार्थों का नाश्ता करने से संतुष्टि बढ़ती है। लेकिन नाश्ते का चुनाव करने से पहले रुकना भी ज़रूरी है और विचार करें कि वास्तव में क्या संतुष्ट करेगा: यदि आप एक सेब चुनते हैं जब आप वास्तव में नमकीन पॉपकॉर्न या मलाईदार दही चाहते हैं, तो आप असंतुष्ट महसूस कर सकते हैं और अधिक चाहते हैं। यदि आपको कोई विशेष लालसा नहीं है लेकिन आप भूख को शांत करने का प्रयास कर रहे हैं, तो ऐसा नाश्ता चुनें जिसमें फाइबर और पानी की मात्रा अधिक हो जो आपका पेट जल्दी भर देगा। अपनी पसंद के आधार पर इन पौष्टिक नाश्ते के विकल्पों पर विचार करें:&lt;/li&gt;\n\t&lt;ul&gt;\n\t&lt;li&gt;&lt;strong&gt;कुरकुरे&lt;/strong&gt; - कच्ची सब्जियों की छड़ें, मेवे, बीज, साबुत अनाज क्रैकर, सेब&lt;/li&gt;\n\t&lt;li&gt;&lt;strong&gt;मलाईदार&lt;/strong&gt; - पनीर, दही, हुम्मस, एवोकैडो&lt;/li&gt;\n\t&lt;li&gt;&lt;strong&gt;मीठा&lt;/strong&gt; - कटे हुए ताजे फल, डार्क चॉकलेट&lt;/li&gt;\n\t&lt;li&gt;&lt;strong&gt;नमकीन&lt;/strong&gt; - पनीर का क्यूब या टुकड़ा, भुने हुए चने, मुट्ठी भर मेवे, अखरोट का मक्खन&lt;/li&gt;\n\t&lt;/ul&gt;\n&lt;li&gt;&lt;strong&gt;कितना&lt;/strong&gt;: नाश्ते का एक हिस्सा तृप्ति के लिए पर्याप्त होना चाहिए, लेकिन इतना नहीं कि यह भोजन के लिए आपकी भूख में हस्तक्षेप करे या बहुत अधिक कैलोरी जोड़ दे। एक सामान्य नियम यह है कि प्रति स्नैक लगभग 150-250 कैलोरी का लक्ष्य रखा जाए। यह एक सेब के साथ एक बड़ा चम्मच मूंगफली का मक्खन, या 6 साबुत अनाज क्रैकर्स के साथ एक स्ट्रिंग पनीर के बराबर है। यदि चिप्स, सूखे फल, या नट्स जैसे पैक किए गए स्नैक्स का चयन कर रहे हैं, तो यह जानने के लिए पोषण तथ्य पैनल पढ़ें कि पैनल के शीर्ष पर क्या परोसा जा रहा है। ध्यान रखें कि कुछ प्रकार के स्नैक्स को दो या तीन भागों में खाना आसान होता है!&lt;/li&gt;\n&lt;/ol&gt;</t>
  </si>
  <si>
    <t>&lt;h1&gt;Bocadillos Saludables&lt;/h1&gt;\n&lt;p&gt;Para tomar refrigerios energ&amp;eacute;ticos, siga estos sencillos pasos y preg&amp;uacute;ntese:&lt;/p&gt;\n&lt;ol&gt;\n&lt;li&gt;&lt;strong&gt;CU&amp;Aacute;NDO&lt;/strong&gt;: Reflexiona sobre un d&amp;iacute;a t&amp;iacute;pico: &amp;iquest;en qu&amp;eacute; horas del d&amp;iacute;a, entre comidas, podr&amp;iacute;as sentir hambre o tender a comer m&amp;aacute;s?&lt;/li&gt;\n&lt;li&gt;&lt;strong&gt;POR QU&amp;Eacute;:&lt;/strong&gt; Si come bocadillos con frecuencia, determine si realmente tiene hambre o come debido a una emoci&amp;oacute;n (aburrido, estresado, cansado, enojado, etc.). Si tienes hambre, ve al siguiente paso. Si se da cuenta de que est&amp;aacute; comiendo por emoci&amp;oacute;n, considere utilizar estrategias de atenci&amp;oacute;n plena antes de comer bocadillos.&lt;/li&gt;\n&lt;li&gt;&lt;strong&gt;QU&amp;Eacute;&lt;/strong&gt;: Decida qu&amp;eacute; opciones de refrigerios le satisfar&amp;aacute;n. &amp;iexcl;Un refrigerio saciante aliviar&amp;aacute; el hambre, ser&amp;aacute; agradable y te ayudar&amp;aacute; a olvidarte de la comida hasta la pr&amp;oacute;xima comida! Piensa en el &amp;uacute;ltimo refrigerio que comiste: &amp;iquest;a&amp;uacute;n sientes hambre o quieres seguir comiendo poco despu&amp;eacute;s de terminar una porci&amp;oacute;n del refrigerio? Los estudios demuestran que comer refrigerios con alimentos integrales que contengan prote&amp;iacute;nas, fibra y cereales integrales (por ejemplo, nueces, yogur, palomitas de ma&amp;iacute;z) mejora la satisfacci&amp;oacute;n. Pero tambi&amp;eacute;n es importante hacer una pausa antes de elegir un refrigerio para considerar qu&amp;eacute; es lo que realmente te satisfar&amp;aacute;: si eliges una manzana cuando realmente quieres palomitas de ma&amp;iacute;z saladas o un yogur cremoso, es posible que te sientas insatisfecho y quieras m&amp;aacute;s. Si no tiene un antojo espec&amp;iacute;fico pero est&amp;aacute; tratando de calmar el hambre, elija un refrigerio rico en fibra y agua que llene su est&amp;oacute;mago r&amp;aacute;pidamente. Considere estas opciones de refrigerios nutritivos seg&amp;uacute;n sus preferencias:&lt;/li&gt;\n\t&lt;ul&gt;\n\t&lt;li&gt;&lt;strong&gt;Crujientes&lt;/strong&gt;: palitos de vegetales crudos, nueces, semillas, galletas integrales, manzana&lt;/li&gt;\n\t&lt;li&gt;&lt;strong&gt;Cremoso&lt;/strong&gt;: reques&amp;oacute;n, yogur, hummus, aguacate&lt;/li&gt;\n\t&lt;li&gt;&lt;strong&gt;Dulce&lt;/strong&gt;: fruta fresca picada, chocolate amargo&lt;/li&gt;\n\t&lt;li&gt;&lt;strong&gt;Salado&lt;/strong&gt;: cubo o rebanada de queso, garbanzos asados, un pu&amp;ntilde;ado de nueces, mantequilla de nueces&lt;/li&gt;\n\t&lt;/ul&gt;\n&lt;li&gt;&lt;strong&gt;CU&amp;Aacute;NTO&lt;/strong&gt;: Una porci&amp;oacute;n de refrigerio debe ser suficiente para satisfacer, pero no tanto como para interferir con el apetito de una comida o agregar demasiadas calor&amp;iacute;as. Una regla general es consumir entre 150 y 250 calor&amp;iacute;as por refrigerio. Esto equivale a una manzana con una cucharada de mantequilla de man&amp;iacute;, o un queso en tiras con 6 galletas integrales. Si elige un refrigerio empaquetado, como papas fritas, frutas secas o nueces, lea el panel de informaci&amp;oacute;n nutricional para saber qu&amp;eacute; es una porci&amp;oacute;n, que se encuentra en la parte superior del panel. &amp;iexcl;Ten en cuenta que es f&amp;aacute;cil comer dos o tres porciones de algunos tipos de snacks!&lt;/li&gt;\n&lt;/ol&gt;</t>
  </si>
  <si>
    <t>&lt;h1&gt;Collations sant&amp;eacute;&lt;/h1&gt;\n&lt;p&gt;Pour des collations &amp;eacute;nerg&amp;eacute;tiques, suivez ces &amp;eacute;tapes simples et posez-vous les questions suivantes :&lt;/p&gt;\n&lt;ol&gt;\n&lt;li&gt;&lt;strong&gt;QUAND&lt;/strong&gt; : R&amp;eacute;fl&amp;eacute;chissez &amp;agrave; une journ&amp;eacute;e type : &amp;agrave; quelles heures de la journ&amp;eacute;e, entre les repas, pourriez-vous avoir faim ou avoir tendance &amp;agrave; prendre de la nourriture suppl&amp;eacute;mentaire ?&lt;/li&gt;\n&lt;li&gt;&lt;strong&gt;POURQUOI&lt;/strong&gt; : Si les collations sont fr&amp;eacute;quentes, d&amp;eacute;terminez si vous avez vraiment faim ou si vous mangez &amp;agrave; cause d\'une &amp;eacute;motion (ennuy&amp;eacute;, stress&amp;eacute;, fatigu&amp;eacute;, en col&amp;egrave;re, etc.). Si vous avez faim, passez &amp;agrave; l\'&amp;eacute;tape suivante. Si vous r&amp;eacute;alisez que vous mangez sous l&amp;rsquo;effet de l&amp;rsquo;&amp;eacute;motion, envisagez d&amp;rsquo;utiliser des strat&amp;eacute;gies de pleine conscience avant de grignoter.&lt;/li&gt;\n&lt;li&gt;&lt;strong&gt;QUOI&lt;/strong&gt; : D&amp;eacute;cidez quels choix de collations vous satisferont. Une collation satisfaisante soulagera la faim, sera agr&amp;eacute;able et vous aidera &amp;agrave; oublier la nourriture jusqu\'&amp;agrave; votre prochain repas ! Pensez &amp;agrave; la derni&amp;egrave;re collation que vous avez mang&amp;eacute;e : aviez-vous encore faim ou souhaitiez-vous continuer &amp;agrave; manger peu de temps apr&amp;egrave;s avoir fini une portion de la collation ? Des &amp;eacute;tudes montrent que grignoter des aliments complets contenant des prot&amp;eacute;ines, des fibres et des grains entiers (par exemple, noix, yaourt, pop-corn) am&amp;eacute;liore la satisfaction. Mais il est &amp;eacute;galement important de faire une pause avant de choisir une collation pour r&amp;eacute;fl&amp;eacute;chir &amp;agrave; ce qui vous satisfera vraiment : si vous choisissez une pomme alors que vous avez vraiment envie de pop-corn sal&amp;eacute; ou d\'un yaourt cr&amp;eacute;meux, vous pourriez vous sentir insatisfait et en vouloir plus. Si vous n&amp;rsquo;avez pas d&amp;rsquo;envie particuli&amp;egrave;re mais que vous cherchez &amp;agrave; calmer votre faim, choisissez une collation riche en fibres et en eau qui remplira rapidement votre estomac. Consid&amp;eacute;rez ces choix de collations nutritives en fonction de vos pr&amp;eacute;f&amp;eacute;rences :&lt;/li&gt;\n\t&lt;ul&gt;\n\t&lt;li&gt;&lt;strong&gt;Croquant&lt;/strong&gt; - b&amp;acirc;tonnets de l&amp;eacute;gumes crus, noix, graines, craquelins &amp;agrave; grains entiers, pomme&lt;/li&gt;\n\t&lt;li&gt;&lt;strong&gt;Cr&amp;eacute;meux&lt;/strong&gt; - fromage cottage, yaourt, houmous, avocat&lt;/li&gt;\n\t&lt;li&gt;&lt;strong&gt;Doux&lt;/strong&gt; - Fruits frais hach&amp;eacute;s sucr&amp;eacute;s, chocolat noir&lt;/li&gt;\n\t&lt;li&gt;&lt;strong&gt;Sal&amp;eacute;&lt;/strong&gt; - cube ou tranche de fromage, pois chiches r&amp;ocirc;tis, poign&amp;eacute;e de noix, beurre de noix&lt;/li&gt;\n\t&lt;/ul&gt;\n&lt;li&gt;&lt;strong&gt;COMBIEN&lt;/strong&gt; : Une portion de collation doit &amp;ecirc;tre suffisante pour vous rassasier, mais pas au point de perturber votre app&amp;eacute;tit pour un repas ou d\'ajouter trop de calories. Une r&amp;egrave;gle g&amp;eacute;n&amp;eacute;rale est de viser environ 150 &amp;agrave; 250 calories par collation. Cela &amp;eacute;quivaut &amp;agrave; une pomme avec une cuill&amp;egrave;re &amp;agrave; soupe de beurre de cacahu&amp;egrave;te ou &amp;agrave; un fromage en ficelle avec 6 craquelins &amp;agrave; grains entiers. Si vous choisissez une collation emball&amp;eacute;e telle que des chips, des fruits secs ou des noix, lisez le panneau de la valeur nutritive pour savoir ce qu\'est une portion, qui se trouve en haut du panneau. Gardez &amp;agrave; l&amp;rsquo;esprit qu&amp;rsquo;il est facile de manger deux ou trois portions de certains types de collations !&lt;/li&gt;\n&lt;/ol&gt;</t>
  </si>
  <si>
    <t>&lt;h1&gt;Здоровые закуски&lt;/h1&gt;\n&lt;p&gt;Чтобы перекусить, выполните следующие простые шаги и спросите себя:&lt;/p&gt;\n&lt;ol&gt;\n&lt;li&gt;&lt;strong&gt;КОГДА&lt;/strong&gt;: вспомните обычный день: в какие часы между приемами пищи вы можете чувствовать голод или склонны перекусывать?&lt;/li&gt;\n&lt;li&gt;&lt;strong&gt;ПОЧЕМУ&lt;/strong&gt;: Если вы часто перекусываете, определите, действительно ли вы голодны или едите из-за эмоций (скучно, стресс, усталость, злость и т. д.). Если вы голодны, переходите к следующему шагу. Если вы понимаете, что едите под влиянием эмоций, рассмотрите возможность использования стратегий осознанности перед перекусом.&lt;/li&gt;\n&lt;li&gt;&lt;strong&gt;ЧТО&lt;/strong&gt;: Решите, какие закуски вас удовлетворят. Сытный перекус утолит голод, доставит удовольствие и поможет забыть о еде до следующего приема пищи! Подумайте о последнем перекусе, который вы съели: вы все еще чувствуете голод или хотите продолжить есть вскоре после того, как съели одну порцию перекуса? Исследования показывают, что перекусы цельными продуктами, содержащими белок, клетчатку и цельнозерновые продукты (например, орехи, йогурт, попкорн), повышают чувство удовлетворения. Но также важно сделать паузу, прежде чем сделать выбор закуски, чтобы подумать, что действительно принесет удовлетворение: если вы выберете яблоко, когда вам действительно хочется соленого попкорна или сливочного йогурта, вы можете почувствовать неудовлетворенность и захотеть большего. Если у вас нет особой тяги к еде, но вы пытаетесь утолить голод, выберите закуску с высоким содержанием клетчатки и воды, которая быстро наполнит желудок. Рассмотрите эти варианты питательных закусок в зависимости от ваших предпочтений:&lt;/li&gt;\n\t&lt;ul&gt;\n\t&lt;li&gt;&lt;strong&gt;Хрустящие&lt;/strong&gt; &amp;mdash; палочки из сырых овощей, орехи, семечки, цельнозерновые крекеры, яблоко.&lt;/li&gt;\n\t&lt;li&gt;&lt;strong&gt;Сливочный&lt;/strong&gt; &amp;mdash; творог, йогурт, хумус, авокадо.&lt;/li&gt;\n\t&lt;li&gt;&lt;strong&gt;Сладкое&lt;/strong&gt; &amp;mdash; нарезанные свежие фрукты, темный шоколад.&lt;/li&gt;\n\t&lt;li&gt;&lt;strong&gt;Пикантный&lt;/strong&gt; &amp;mdash; кубик или ломтик сыра, жареный нут, горсть орехов, ореховое масло.&lt;/li&gt;\n\t&lt;/ul&gt;\n&lt;li&gt;&lt;strong&gt;СКОЛЬКО&lt;/strong&gt;: Порции закуски должно быть достаточно, чтобы насытиться, но не настолько, чтобы она мешала аппетиту или добавляла слишком много калорий. Общее практическое правило &amp;mdash; стремиться к 150&amp;ndash;250 калориям на перекус. Это эквивалентно яблоку со столовой ложкой арахисового масла или нитке сыра с 6 цельнозерновыми крекерами. Если вы выбираете упакованную закуску, например чипсы, сухофрукты или орехи, прочтите панель &amp;laquo;Пищевая ценность&amp;raquo;, чтобы узнать, что представляет собой одна порция, расположенную в верхней части панели. Имейте в виду, что некоторые виды перекусов легко съесть две-три порции!&lt;/li&gt;\n&lt;/ol&gt;</t>
  </si>
  <si>
    <t>&lt;h1&gt;Lanches saud&amp;aacute;veis&lt;/h1&gt;\n&lt;p&gt;Para lanches energ&amp;eacute;ticos, siga estes passos simples e pergunte-se:&lt;/p&gt;\n&lt;ol&gt;\n&lt;li&gt;&lt;strong&gt;QUANDO:&lt;/strong&gt; Reflita sobre um dia t&amp;iacute;pico: em que horas do dia entre as refei&amp;ccedil;&amp;otilde;es voc&amp;ecirc; pode sentir fome ou ter tend&amp;ecirc;ncia a pegar comida extra?&lt;/li&gt;\n&lt;li&gt;&lt;strong&gt;POR QUE:&lt;/strong&gt; Se os lanches ocorrem com frequ&amp;ecirc;ncia, determine se voc&amp;ecirc; est&amp;aacute; realmente com fome ou comendo por causa de uma emo&amp;ccedil;&amp;atilde;o (entediado, estressado, cansado, irritado, etc.). Se voc&amp;ecirc; estiver com fome, v&amp;aacute; para a pr&amp;oacute;xima etapa. Se voc&amp;ecirc; perceber que est&amp;aacute; comendo por emo&amp;ccedil;&amp;atilde;o, considere usar estrat&amp;eacute;gias de aten&amp;ccedil;&amp;atilde;o plena antes de petiscar.&lt;/li&gt;\n&lt;li&gt;&lt;strong&gt;O QUE:&lt;/strong&gt; Decida quais op&amp;ccedil;&amp;otilde;es de lanche ir&amp;atilde;o satisfaz&amp;ecirc;-lo. Um lanche satisfat&amp;oacute;rio aliviar&amp;aacute; a fome, ser&amp;aacute; agrad&amp;aacute;vel e ajudar&amp;aacute; voc&amp;ecirc; a esquecer a comida at&amp;eacute; a pr&amp;oacute;xima refei&amp;ccedil;&amp;atilde;o! Pense no &amp;uacute;ltimo lanche que voc&amp;ecirc; comeu &amp;ndash; voc&amp;ecirc; ainda sentiu fome ou quer continuar comendo logo ap&amp;oacute;s terminar uma por&amp;ccedil;&amp;atilde;o do lanche? Estudos mostram que comer alimentos integrais contendo prote&amp;iacute;nas, fibras e gr&amp;atilde;os integrais (por exemplo, nozes, iogurte, pipoca) aumenta a satisfa&amp;ccedil;&amp;atilde;o. Mas tamb&amp;eacute;m &amp;eacute; importante fazer uma pausa antes de escolher um lanche para considerar o que realmente ir&amp;aacute; satisfaz&amp;ecirc;-lo: se voc&amp;ecirc; escolher uma ma&amp;ccedil;&amp;atilde; quando realmente quer uma pipoca salgada ou um iogurte cremoso, voc&amp;ecirc; pode se sentir insatisfeito e querer mais. Se voc&amp;ecirc; n&amp;atilde;o tem um desejo espec&amp;iacute;fico, mas est&amp;aacute; tentando acalmar a fome, escolha um lanche rico em fibras e &amp;aacute;gua que encha seu est&amp;ocirc;mago rapidamente. Considere estas op&amp;ccedil;&amp;otilde;es nutritivas de lanches dependendo de sua prefer&amp;ecirc;ncia:&lt;/li&gt;\n\t&lt;ul&gt;\n\t&lt;li&gt;&lt;strong&gt;Crocante&lt;/strong&gt; - palitos de vegetais crus, nozes, sementes, biscoitos integrais, ma&amp;ccedil;&amp;atilde;&lt;/li&gt;\n\t&lt;li&gt;&lt;strong&gt;Cremoso&lt;/strong&gt; &amp;ndash; queijo cottage, iogurte, homus, abacate&lt;/li&gt;\n\t&lt;li&gt;&lt;strong&gt;Doce&lt;/strong&gt; &amp;ndash; frutas frescas picadas, chocolate amargo&lt;/li&gt;\n\t&lt;li&gt;&lt;strong&gt;Salgados&lt;/strong&gt; &amp;ndash; cubo ou fatia de queijo, gr&amp;atilde;o de bico torrado, um punhado de nozes, manteiga de nozes&lt;/li&gt;\n\t&lt;/ul&gt;\n&lt;li&gt;&lt;strong&gt;QUANTO: &lt;/strong&gt;Uma por&amp;ccedil;&amp;atilde;o de lanche deve ser suficiente para satisfazer, mas n&amp;atilde;o tanto a ponto de interferir no apetite para uma refei&amp;ccedil;&amp;atilde;o ou adicionar muitas calorias. Uma regra geral &amp;eacute; consumir cerca de 150-250 calorias por lanche. Isso equivale a uma ma&amp;ccedil;&amp;atilde; com uma colher de sopa de manteiga de amendoim ou um queijo ralado com 6 biscoitos integrais. Se escolher um lanche embalado, como batatas fritas, frutas secas ou nozes, leia o painel de Informa&amp;ccedil;&amp;otilde;es Nutricionais para saber o que &amp;eacute; uma por&amp;ccedil;&amp;atilde;o, encontrado na parte superior do painel. Lembre-se que &amp;eacute; f&amp;aacute;cil comer duas ou tr&amp;ecirc;s por&amp;ccedil;&amp;otilde;es de alguns tipos de lanches!&lt;/li&gt;\n&lt;/ol&gt;</t>
  </si>
  <si>
    <t>&lt;h1&gt;স্বাস্থ্যকর খাবার&lt;/h1&gt;\n&lt;p&gt;পাওয়ার স্ন্যাকিংয়ের জন্য, এই সহজ পদক্ষেপগুলি অনুসরণ করুন এবং নিজেকে জিজ্ঞাসা করুন:&lt;/p&gt;\n&lt;ol&gt;\n&lt;li&gt;&lt;strong&gt;কখন&lt;/strong&gt;: একটি সাধারণ দিনে প্রতিফলিত করুন: খাবারের মধ্যে দিনের কোন ঘন্টা আপনি ক্ষুধার্ত বা অতিরিক্ত খাবার গ্রহণের প্রবণতা অনুভব করতে পারেন?&lt;/li&gt;\n&lt;li&gt;&lt;strong&gt;কেন&lt;/strong&gt;: জলখাবার ঘন ঘন ঘটলে, আপনি সত্যিই ক্ষুধার্ত বা আবেগের কারণে খাচ্ছেন কিনা তা নির্ধারণ করুন (একঘেয়েমি, চাপ, ক্লান্ত, রাগান্বিত ইত্যাদি)। আপনি ক্ষুধার্ত হলে, পরবর্তী ধাপে যান। আপনি যদি বুঝতে পারেন যে আপনি আবেগ থেকে খাচ্ছেন, স্ন্যাকিংয়ের আগে মননশীলতার কৌশলগুলি ব্যবহার করার কথা বিবেচনা করুন।&lt;/li&gt;\n&lt;li&gt;&lt;strong&gt;কি&lt;/strong&gt;: কোন জলখাবার পছন্দ আপনাকে সন্তুষ্ট করবে তা স্থির করুন। একটি সন্তোষজনক জলখাবার ক্ষুধা দূর করবে, আনন্দদায়ক হবে এবং আপনার পরবর্তী খাবার পর্যন্ত খাবারের কথা ভুলে যেতে সাহায্য করবে! আপনি যে শেষ জলখাবার খেয়েছিলেন সে সম্পর্কে চিন্তা করুন&amp;mdash;আপনি কি এখনও ক্ষুধার্ত বোধ করেছিলেন বা নাস্তার একটি অংশ শেষ করার পরেই খেতে চান? অধ্যয়নগুলি দেখায় যে প্রোটিন, ফাইবার এবং গোটা শস্য (যেমন, বাদাম, দই, পপকর্ন) সমন্বিত পুরো খাবারে স্ন্যাকিং সন্তুষ্টি বাড়ায়। কিন্তু কোনটি সত্যিই সন্তুষ্ট হবে তা বিবেচনা করার জন্য একটি জলখাবার পছন্দ করার আগে বিরতি দেওয়াও গুরুত্বপূর্ণ: আপনি যদি সত্যিই লবণাক্ত পপকর্ন বা ক্রিমযুক্ত দই চান তখন আপনি যদি একটি আপেল বেছে নেন, তাহলে আপনি অসন্তুষ্ট বোধ করতে পারেন এবং আরও কিছু চান। আপনার যদি নির্দিষ্ট তৃষ্ণা না থাকে তবে ক্ষুধা নিবারণের চেষ্টা করছেন, এমন একটি জলখাবার বেছে নিন যাতে প্রচুর পরিমাণে ফাইবার এবং জল থাকে যা আপনার পেট দ্রুত পূরণ করবে। আপনার পছন্দের উপর নির্ভর করে এই পুষ্টিকর স্ন্যাক পছন্দগুলি বিবেচনা করুন:&lt;/li&gt;\n\t&lt;ul&gt;\n\t&lt;li&gt;&lt;strong&gt;ক্রাঞ্চি&lt;/strong&gt; - কাঁচা সবজির কাঠি, বাদাম, বীজ, গোটা শস্য ক্র্যাকার, আপেল&lt;/li&gt;\n\t&lt;li&gt;&lt;strong&gt;ক্রিমি&lt;/strong&gt; - কুটির পনির, দই, হুমাস, অ্যাভোকাডো&lt;/li&gt;\n\t&lt;li&gt;&lt;strong&gt;মিষ্টি&lt;/strong&gt; - কাটা তাজা ফল, গাঢ় চকোলেট&lt;/li&gt;\n\t&lt;li&gt;&lt;strong&gt;সুস্বাদু&lt;/strong&gt; - কিউব বা পনিরের টুকরো, ভাজা ছোলা, মুঠো বাদাম, বাদামের মাখন&lt;/li&gt;\n\t&lt;/ul&gt;\n&lt;li&gt;&lt;strong&gt;কতটা&lt;/strong&gt;: একটি জলখাবার অংশ সন্তুষ্ট করার জন্য যথেষ্ট হওয়া উচিত কিন্তু এত বেশি নয় যে এটি আপনার খাবারের ক্ষুধায় হস্তক্ষেপ করে বা অনেক বেশি ক্যালোরি যোগ করে। একটি সাধারণ নিয়ম হল প্রতি জলখাবারে প্রায় 150-250 ক্যালোরির লক্ষ্য রাখা। এটি এক টেবিল চামচ চিনাবাদাম মাখন সহ একটি আপেল বা 6টি সম্পূর্ণ শস্য ক্র্যাকার সহ একটি স্ট্রিং পনিরের সমতুল্য। যদি চিপস, শুকনো ফল বা বাদাম জাতীয় কোনো প্যাকেজড স্ন্যাক বাছাই করেন, তাহলে প্যানেলের শীর্ষে পাওয়া একটি পরিবেশন কী তা জানতে পুষ্টি তথ্য প্যানেলটি পড়ুন। মনে রাখবেন যে কিছু ধরণের স্ন্যাকসের দুই বা তিন ভাগ খাওয়া সহজ!&lt;/li&gt;\n&lt;/ol&gt;</t>
  </si>
  <si>
    <t>&lt;h1&gt;Gesunde Snacks&lt;/h1&gt;\n&lt;p&gt;Befolgen Sie f&amp;uuml;r Power-Snacks diese einfachen Schritte und fragen Sie sich:&lt;/p&gt;\n&lt;ol&gt;\n&lt;li&gt;&lt;strong&gt;WANN:&lt;/strong&gt; Denken Sie &amp;uuml;ber einen typischen Tag nach: Zu welchen Tageszeiten zwischen den Mahlzeiten versp&amp;uuml;ren Sie m&amp;ouml;glicherweise Hunger oder neigen dazu, zus&amp;auml;tzliches Essen zu sich zu nehmen?&lt;/li&gt;\n&lt;li&gt;&lt;strong&gt;WARUM: &lt;/strong&gt;Wenn Sie h&amp;auml;ufig naschen, stellen Sie fest, ob Sie wirklich hungrig sind oder aufgrund einer Emotion (gelangweilt, gestresst, m&amp;uuml;de, w&amp;uuml;tend usw.) essen. Wenn Sie hungrig sind, fahren Sie mit dem n&amp;auml;chsten Schritt fort. Wenn Sie merken, dass Sie aus Emotionen essen, sollten Sie vor dem Naschen Achtsamkeitsstrategien anwenden.&lt;/li&gt;\n&lt;li&gt;&lt;strong&gt;WAS: &lt;/strong&gt;Entscheiden Sie, welche Snackauswahl Sie zufriedenstellt. Ein s&amp;auml;ttigender Snack stillt den Hunger, macht Spa&amp;szlig; und hilft Ihnen, das Essen bis zur n&amp;auml;chsten Mahlzeit zu vergessen! Denken Sie an den letzten Snack, den Sie gegessen haben &amp;ndash; hatten Sie immer noch Hunger oder wollten Sie kurz nach dem Verzehr einer Portion des Snacks weiter essen? Studien zeigen, dass der Verzehr vollwertiger Lebensmittel, die Eiwei&amp;szlig;, Ballaststoffe und Vollkornprodukte (z. B. N&amp;uuml;sse, Joghurt, Popcorn) enthalten, die Zufriedenheit steigert. Aber es ist auch wichtig, vor der Auswahl eines Snacks innezuhalten und zu &amp;uuml;berlegen, was wirklich s&amp;auml;ttigend ist: Wenn Sie sich f&amp;uuml;r einen Apfel entscheiden, obwohl Sie eigentlich salziges Popcorn oder cremigen Joghurt m&amp;ouml;chten, f&amp;uuml;hlen Sie sich m&amp;ouml;glicherweise unzufrieden und m&amp;ouml;chten mehr. Wenn Sie kein bestimmtes Verlangen versp&amp;uuml;ren, aber versuchen, den Hunger zu stillen, w&amp;auml;hlen Sie einen Snack mit hohem Ballaststoff- und Wassergehalt, der Ihren Magen schnell f&amp;uuml;llt. Erw&amp;auml;gen Sie je nach Vorliebe die Auswahl dieser nahrhaften Snacks:&lt;/li&gt;\n\t&lt;ul&gt;\n\t&lt;li&gt;&lt;strong&gt;Knusprig&lt;/strong&gt; &amp;ndash; rohe Gem&amp;uuml;sesticks, N&amp;uuml;sse, Samen, Vollkorncracker, Apfel&lt;/li&gt;\n\t&lt;li&gt;&lt;strong&gt;Cremig&lt;/strong&gt; &amp;ndash; H&amp;uuml;ttenk&amp;auml;se, Joghurt, Hummus, Avocado&lt;/li&gt;\n\t&lt;li&gt;&lt;strong&gt;S&amp;uuml;&amp;szlig;&lt;/strong&gt; &amp;ndash; gehacktes frisches Obst, dunkle Schokolade&lt;/li&gt;\n\t&lt;li&gt;&lt;strong&gt;Herzhaft&lt;/strong&gt; &amp;ndash; K&amp;auml;sew&amp;uuml;rfel oder -scheiben, ger&amp;ouml;stete Kichererbsen, eine Handvoll N&amp;uuml;sse, Nussbutter&lt;/li&gt;\n\t&lt;/ul&gt;\n&lt;li&gt;&lt;strong&gt;WIE VIEL:&lt;/strong&gt; Eine Snackportion sollte ausreichen, um zu s&amp;auml;ttigen, aber nicht so viel, dass sie Ihren Appetit auf eine Mahlzeit beeintr&amp;auml;chtigt oder zu viele Kalorien hinzuf&amp;uuml;gt. Als allgemeine Faustregel gilt, dass man pro Snack etwa 150&amp;ndash;250 Kalorien zu sich nehmen sollte. Das entspricht einem Apfel mit einem Essl&amp;ouml;ffel Erdnussbutter oder einem Streichk&amp;auml;se mit 6 Vollkorncrackern. Wenn Sie sich f&amp;uuml;r einen verpackten Snack wie Chips, Trockenfr&amp;uuml;chte oder N&amp;uuml;sse entscheiden, lesen Sie oben im Panel &amp;bdquo;N&amp;auml;hrwertangaben&amp;ldquo; nach, was eine Portion ausmacht. Denken Sie daran, dass es bei manchen Snacksorten problemlos ist, zwei oder drei Portionen zu sich zu nehmen!&lt;/li&gt;\n&lt;/ol&gt;</t>
  </si>
  <si>
    <t>&lt;h1&gt;ヘルシースナック&lt;/h1&gt;\n&lt;p&gt;パワースナックをする場合は、次の簡単な手順に従って自分自身に問いかけてください。&lt;/p&gt;\n&lt;ol&gt;\n&lt;li&gt;&lt;strong&gt;いつ:&lt;/strong&gt; 典型的な 1 日を振り返ってください。1 日のうち、食事と食事の間のどの時間帯に空腹を感じたり、余分な食べ物を摂取する傾向がありますか?&lt;/li&gt;\n&lt;li&gt;&lt;strong&gt;理由:&lt;/strong&gt; 間食が頻繁に発生する場合は、本当にお腹が空いているのか、それとも感情 (退屈、ストレス、疲れ、怒りなど) のために食べているのかを判断してください。 お腹が空いたら次のステップに進みましょう。 感情に任せて食事をしていることに気づいたら、間食する前にマインドフルネス戦略を活用することを検討してください。&lt;/li&gt;\n&lt;li&gt;&lt;strong&gt;内容:&lt;/strong&gt; どのスナックを選べば満足できるかを決めてください。 満足のいくスナックは空腹感を和らげ、楽しく、次の食事まで食べ物のことを忘れるのに役立ちます。 最後に食べた軽食について考えてください。軽食を 1 つ食べ終わった後も、まだお腹が空いていると感じましたか、または食べ続けたいと思いましたか? 研究によると、タンパク質、繊維質、全粒穀物（ナッツ、ヨーグルト、ポップコーンなど）を含む自然食品を間食すると、満足感が高まることがわかっています。 しかし、スナックを選ぶ前に立ち止まって、本当に満足できるものは何かを考えることも重要です。本当に塩味のポップコーンやクリーミーなヨーグルトが食べたいときにリンゴを選ぶと、物足りなく感じてもっと食べたくなるかもしれません。 特に食欲はないが空腹感を鎮めたい場合は、すぐにお腹を満たす、食物繊維と水分が豊富なスナックを選びましょう。 好みに応じて、次の栄養価の高いスナックの選択肢を検討してください。&lt;/li&gt;\n\t&lt;ul&gt;\n\t&lt;li&gt;&lt;strong&gt;カリカリ&lt;/strong&gt; - 生の野菜スティック、ナッツ、種子、全粒クラッカー、リンゴ&lt;/li&gt;\n\t&lt;li&gt;&lt;strong&gt;クリーミー&lt;/strong&gt; - カッテージチーズ、ヨーグルト、フムス、アボカド&lt;/li&gt;\n\t&lt;li&gt;&lt;strong&gt;甘いもの&lt;/strong&gt; - 刻んだ新鮮なフルーツ、ダークチョコレート&lt;/li&gt;\n\t&lt;li&gt;&lt;strong&gt;セイボリー&lt;/strong&gt; - キューブまたはスライスチーズ、ローストひよこ豆、一握りのナッツ、ナッツバター&lt;/li&gt;\n\t&lt;/ul&gt;\n&lt;li&gt;&lt;strong&gt;量: &lt;/strong&gt;スナックの量は満足するには十分ですが、食事の食欲を妨げたり、カロリーが増えすぎたりしないようにしてください。 一般的な経験則として、スナックごとに約 150 ～ 250 カロリーを目指すことです。 これは、リンゴ 1 個に大さじ 1 杯のピーナッツバターを加えたもの、またはストリングチーズ 1 個に全粒クラッカー 6 枚を加えたものに相当します。 チップス、ドライ フルーツ、ナッツなどの包装されたスナックを選択する場合は、パネルの上部にある栄養成分表示パネルを読んで、1 食分とは何かを確認してください。 スナック菓子の種類によっては、簡単に 2 ～ 3 個食べてしまう場合があることに注意してください。&lt;/li&gt;\n&lt;/ol&gt;</t>
  </si>
  <si>
    <t>&lt;h1&gt;आरोग्यदायी स्नॅक्स&lt;/h1&gt;\n&lt;p&gt;पॉवर स्नॅकिंगसाठी, या सोप्या चरणांचे अनुसरण करा आणि स्वतःला विचारा:&lt;/p&gt;\n&lt;ol&gt;\n&lt;li&gt;&lt;strong&gt;केव्हा:&lt;/strong&gt; एका सामान्य दिवसावर विचार करा: जेवणाच्या दरम्यान दिवसाचे कोणते तास तुम्हाला भूक लागू शकते किंवा अतिरिक्त अन्न घेण्यास प्रवृत्त होऊ शकते?&lt;/li&gt;\n&lt;li&gt;&lt;strong&gt;का:&lt;/strong&gt; स्नॅकिंग वारंवार होत असल्यास, तुम्हाला खरोखर भूक लागली आहे की भावनेमुळे (कंटाळा, तणाव, थकवा, राग, इ.) खात आहात हे ठरवा. जर तुम्हाला भूक लागली असेल तर पुढील चरणावर जा. तुम्ही भावनेतून खात आहात हे तुम्हाला जाणवल्यास, स्नॅक करण्यापूर्वी माइंडफुलनेस स्ट्रॅटेजी वापरण्याचा विचार करा.&lt;/li&gt;\n&lt;li&gt;&lt;strong&gt;काय&lt;/strong&gt;: कोणते स्नॅक पर्याय तुम्हाला संतुष्ट करतील ते ठरवा. एक समाधानकारक नाश्ता भूक कमी करेल, आनंददायक असेल आणि तुमच्या पुढच्या जेवणापर्यंत तुम्हाला अन्न विसरण्यास मदत करेल! तुम्ही खाल्लेल्&amp;zwj;या शेवटच्&amp;zwj;या स्&amp;zwj;नॅकबद्दल विचार करा- स्&amp;zwj;नॅकचा एक भाग संपल्&amp;zwj;यानंतरही तुम्&amp;zwj;हाला भूक लागली आहे किंवा खाल्&amp;zwj;याची इच्छा आहे का? अभ्यास दर्शविते की प्रथिने, फायबर आणि संपूर्ण धान्य (उदा. नट, दही, पॉपकॉर्न) असलेले संपूर्ण अन्नपदार्थ खाल्ल्याने समाधान वाढते. पण खऱ्या अर्थाने काय समाधान मिळेल याचा विचार करण्यासाठी स्नॅक निवडण्यापूर्वी थांबणे देखील महत्त्वाचे आहे: जर तुम्हाला खरोखर खारट पॉपकॉर्न किंवा क्रीमयुक्त दही हवे असेल तेव्हा तुम्ही सफरचंद निवडले तर तुम्हाला असमाधानी वाटेल आणि तुम्हाला आणखी हवे असेल. जर तुमची विशिष्ट इच्छा नसेल परंतु भूक शांत करण्याचा प्रयत्न करत असाल तर फायबर आणि पाण्याचे प्रमाण जास्त असलेले नाश्ता निवडा ज्यामुळे तुमचे पोट लवकर भरेल. तुमच्या आवडीनुसार या पौष्टिक स्नॅकच्या निवडींचा विचार करा:&lt;/li&gt;\n\t&lt;ul&gt;\n\t&lt;li&gt;&lt;strong&gt;कुरकुरीत&lt;/strong&gt; - कच्च्या भाज्यांच्या काड्या, काजू, बिया, संपूर्ण धान्य फटाके, सफरचंद&lt;/li&gt;\n\t&lt;li&gt;&lt;strong&gt;मलईदार&lt;/strong&gt; - कॉटेज चीज, दही, हुमस, एवोकॅडो&lt;/li&gt;\n\t&lt;li&gt;&lt;strong&gt;गोड&lt;/strong&gt; - चिरलेली ताजी फळे, गडद चॉकलेट&lt;/li&gt;\n\t&lt;li&gt;&lt;strong&gt;चवदार&lt;/strong&gt; - क्यूब किंवा चीजचे तुकडे, भाजलेले चणे, मूठभर काजू, नट बटर&lt;/li&gt;\n\t&lt;/ul&gt;\n&lt;li&gt;&lt;strong&gt;किती: &lt;/strong&gt;स्नॅकचा भाग तृप्त करण्यासाठी पुरेसा असला पाहिजे परंतु इतका नसावा की तो तुमच्या जेवणाच्या भूकेमध्ये व्यत्यय आणेल किंवा खूप कॅलरी जोडेल. सामान्य नियम म्हणजे प्रति स्नॅक सुमारे 150-250 कॅलरीजचे लक्ष्य आहे. हे एक चमचे पीनट बटर किंवा स्ट्रिंग चीज असलेल्या 6 संपूर्ण धान्य क्रॅकर्ससह सफरचंद सारखे आहे. चिप्स, सुकामेवा किंवा नट यासारखे पॅकेज केलेले स्नॅक निवडत असल्यास, पॅनेलच्या शीर्षस्थानी आढळणारे एक सर्व्हिंग काय आहे हे जाणून घेण्यासाठी पोषण तथ्ये पॅनेल वाचा. लक्षात ठेवा की काही प्रकारच्या स्नॅक्सचे दोन किंवा तीन भाग खाणे सोपे आहे!&lt;/li&gt;\n&lt;/ol&gt;</t>
  </si>
  <si>
    <t>&lt;h1&gt;ఆరోగ్యకరమైన స్నాక్స్&lt;/h1&gt;\n&lt;p&gt;పవర్ స్నాకింగ్ కోసం, ఈ సాధారణ దశలను అనుసరించండి మరియు మిమ్మల్ని మీరు ప్రశ్నించుకోండి:&lt;/p&gt;\n&lt;ol&gt;\n&lt;li&gt;&lt;strong&gt;ఎప్పుడు&lt;/strong&gt;: ఒక సాధారణ రోజు గురించి ఆలోచించండి: భోజనం మధ్య రోజులో ఏ గంటలు మీకు ఆకలిగా అనిపించవచ్చు లేదా అదనపు ఆహారాన్ని తీసుకోవచ్చు?&lt;/li&gt;\n&lt;li&gt;&lt;strong&gt;ఎందుకు&lt;/strong&gt;: అల్పాహారం తరచుగా జరుగుతుంటే, మీరు నిజంగా ఆకలితో ఉన్నారా లేదా భావోద్వేగం (విసుగు, ఒత్తిడి, అలసట, కోపం మొదలైనవి) కారణంగా భోజనం చేస్తున్నారా అని నిర్ణయించండి. మీకు ఆకలిగా ఉంటే, తదుపరి దశకు వెళ్లండి. మీరు ఎమోషన్ నుండి తింటున్నారని మీరు గుర్తిస్తే, అల్పాహారం తీసుకునే ముందు మైండ్&amp;zwnj;ఫుల్&amp;zwnj;నెస్ స్ట్రాటజీలను ఉపయోగించడాన్ని పరిగణించండి.&lt;/li&gt;\n&lt;li&gt;&lt;strong&gt;ఏమిటి:&lt;/strong&gt; మీకు ఏ చిరుతిండి ఎంపికలు సంతృప్తికరంగా ఉంటాయో నిర్ణయించుకోండి. సంతృప్తికరమైన చిరుతిండి ఆకలిని తగ్గిస్తుంది, ఆనందదాయకంగా ఉంటుంది మరియు మీ తదుపరి భోజనం వరకు ఆహారాన్ని మరచిపోవడానికి మీకు సహాయపడుతుంది! మీరు తిన్న చివరి అల్పాహారం గురించి ఆలోచించండి&amp;mdash;మీరు ఇప్పటికీ ఆకలితో ఉన్నారా లేదా చిరుతిండిలో ఒక భాగాన్ని పూర్తి చేసిన కొద్దిసేపటికే తినడం కొనసాగించాలనుకుంటున్నారా? మాంసకృత్తులు, ఫైబర్ మరియు తృణధాన్యాలు (ఉదా., గింజలు, పెరుగు, పాప్&amp;zwnj;కార్న్) కలిగిన తృణధాన్యాలు కలిగిన అల్పాహారం సంతృప్తిని పెంచుతుందని అధ్యయనాలు చూపిస్తున్నాయి. కానీ చిరుతిండిని ఎంపిక చేసుకునే ముందు పాజ్ చేయడం కూడా చాలా ముఖ్యం: ఏది నిజంగా సంతృప్తికరంగా ఉంటుందో పరిగణించండి: మీరు నిజంగా ఉప్పగా ఉండే పాప్&amp;zwnj;కార్న్ లేదా క్రీము పెరుగు కావాలనుకున్నప్పుడు మీరు యాపిల్&amp;zwnj;ను ఎంచుకుంటే, మీరు తృప్తి చెందకపోవచ్చు మరియు మరిన్ని కావాలనుకోవచ్చు. మీకు నిర్దిష్టమైన కోరిక లేకపోయినా, ఆకలిని తగ్గించుకోవడానికి ప్రయత్నిస్తుంటే, మీ కడుపుని త్వరగా నింపే ఫైబర్ మరియు నీరు అధికంగా ఉండే చిరుతిండిని ఎంచుకోండి. మీ ప్రాధాన్యతను బట్టి ఈ పోషకమైన చిరుతిండి ఎంపికలను పరిగణించండి:&lt;/li&gt;\n\t&lt;ul&gt;\n\t&lt;li&gt;&lt;strong&gt;క్రంచీ&lt;/strong&gt; - ముడి కూరగాయల కర్రలు, కాయలు, గింజలు, ధాన్యపు క్రాకర్లు, ఆపిల్&lt;/li&gt;\n\t&lt;li&gt;&lt;strong&gt;క్రీము&lt;/strong&gt; - కాటేజ్ చీజ్, పెరుగు, హమ్మస్, అవోకాడో&lt;/li&gt;\n\t&lt;li&gt;&lt;strong&gt;తీపి&lt;/strong&gt; - తరిగిన తాజా పండ్లు, డార్క్ చాక్లెట్&lt;/li&gt;\n\t&lt;li&gt;&lt;strong&gt;రుచికరమైన&lt;/strong&gt; - క్యూబ్ లేదా చీజ్ ముక్క, కాల్చిన చిక్&amp;zwnj;పీస్, కొన్ని గింజలు, గింజ వెన్న&lt;/li&gt;\n\t&lt;/ul&gt;\n&lt;li&gt;&lt;strong&gt;ఎంత ఎక్కువ:&lt;/strong&gt; ఒక చిరుతిండి భాగం సంతృప్తి పరచడానికి సరిపోతుంది కానీ అది భోజనం కోసం మీ ఆకలికి అంతరాయం కలిగించదు లేదా చాలా కేలరీలను జోడిస్తుంది. ఒక చిరుతిండికి దాదాపు 150-250 కేలరీలు లక్ష్యంగా పెట్టుకోవడం సాధారణ నియమం. ఇది ఒక టేబుల్&amp;zwnj;స్పూన్ వేరుశెనగ వెన్నతో కూడిన యాపిల్ లేదా 6 హోల్ గ్రెయిన్ క్రాకర్స్&amp;zwnj;తో కూడిన స్ట్రింగ్ చీజ్&amp;zwnj;తో సమానం. చిప్స్, డ్రైఫ్రూట్స్ లేదా గింజలు వంటి ప్యాక్ చేయబడిన చిరుతిండిని ఎంచుకుంటే, ప్యానెల్ పైభాగంలో కనిపించే ఒక సర్వింగ్ ఏమిటో తెలుసుకోవడానికి న్యూట్రిషన్ ఫ్యాక్ట్స్ ప్యానెల్&amp;zwnj;ను చదవండి. కొన్ని రకాల చిరుతిళ్లలో రెండు లేదా మూడు భాగాలు తినడం సులభం అని గుర్తుంచుకోండి!&lt;/li&gt;\n&lt;/ol&gt;</t>
  </si>
  <si>
    <t>&lt;h1&gt;Sağlıklı atıştırmalıklar&lt;/h1&gt;\n&lt;p&gt;G&amp;uuml;&amp;ccedil;l&amp;uuml; atıştırmalıklar i&amp;ccedil;in şu basit adımları izleyin ve kendinize şunu sorun:&lt;/p&gt;\n&lt;ol&gt;\n&lt;li&gt;&lt;strong&gt;NE ZAMAN:&lt;/strong&gt; Tipik bir g&amp;uuml;n&amp;uuml; d&amp;uuml;ş&amp;uuml;n&amp;uuml;n: &amp;Ouml;ğ&amp;uuml;nler arasında g&amp;uuml;n&amp;uuml;n hangi saatlerinde a&amp;ccedil; hissedebilirsiniz veya fazladan yiyecek alma eğiliminde olabilirsiniz?&lt;/li&gt;\n&lt;li&gt;&lt;strong&gt;NEDEN&lt;/strong&gt;: Atıştırma sık sık oluyorsa, ger&amp;ccedil;ekten a&amp;ccedil; olup olmadığınızı veya bir duygudan dolayı mı (sıkılmış, stresli, yorgun, kızgın vb.) yemek yediğinizi belirleyin. Acıktıysanız bir sonraki adıma ge&amp;ccedil;in. Duygulardan yediğinizi fark ederseniz, atıştırmadan &amp;ouml;nce farkındalık stratejilerini kullanmayı d&amp;uuml;ş&amp;uuml;n&amp;uuml;n.&lt;/li&gt;\n&lt;li&gt;&lt;strong&gt;NEDİR&lt;/strong&gt;: Hangi atıştırmalık se&amp;ccedil;eneklerinin sizi tatmin edeceğine karar verin. Doyurucu bir atıştırmalık, a&amp;ccedil;lığınızı hafifletecek, keyifli hale getirecek ve bir sonraki &amp;ouml;ğ&amp;uuml;ne kadar yemeği unutmanıza yardımcı olacaktır! Yediğiniz son atıştırmayı d&amp;uuml;ş&amp;uuml;n&amp;uuml;n; h&amp;acirc;l&amp;acirc; a&amp;ccedil; hissettiniz mi veya atıştırmanın bir kısmını bitirdikten kısa bir s&amp;uuml;re sonra yemeye devam etmek mi istediniz? Araştırmalar, protein, lif ve tam tahıllar (&amp;ouml;rneğin fındık, yoğurt, patlamış mısır) i&amp;ccedil;eren tam gıdaların atıştırılmasının memnuniyeti artırdığını g&amp;ouml;steriyor. Ancak bir atıştırmalık se&amp;ccedil;imi yapmadan &amp;ouml;nce ger&amp;ccedil;ekten neyin tatmin edeceğini d&amp;uuml;ş&amp;uuml;nmek i&amp;ccedil;in duraklamak da &amp;ouml;nemlidir: Ger&amp;ccedil;ekten tuzlu patlamış mısır veya kremalı yoğurt istediğinizde bir elmayı se&amp;ccedil;erseniz, kendinizi tatminsiz hissedebilir ve daha fazlasını isteyebilirsiniz. Belirli bir aşermeniz yoksa ama a&amp;ccedil;lığınızı bastırmaya &amp;ccedil;alışıyorsanız, midenizi &amp;ccedil;abuk dolduracak, lif ve su oranı y&amp;uuml;ksek bir atıştırmalık se&amp;ccedil;in. Tercihinize bağlı olarak bu besleyici atıştırmalık se&amp;ccedil;eneklerini g&amp;ouml;z &amp;ouml;n&amp;uuml;nde bulundurun:&lt;/li&gt;\n\t&lt;ul&gt;\n\t&lt;li&gt;&lt;strong&gt;&amp;Ccedil;ıtır&lt;/strong&gt; &amp;ndash; &amp;ccedil;iğ sebze &amp;ccedil;ubukları, kuruyemişler, tohumlar, tam tahıllı krakerler, elma&lt;/li&gt;\n\t&lt;li&gt;&lt;strong&gt;Kremalı&lt;/strong&gt; - s&amp;uuml;zme peynir, yoğurt, humus, avokado&lt;/li&gt;\n\t&lt;li&gt;&lt;strong&gt;Tatlı&lt;/strong&gt; &amp;ndash; doğranmış taze meyve, bitter &amp;ccedil;ikolata&lt;/li&gt;\n\t&lt;li&gt;&lt;strong&gt;Tuzlu&lt;/strong&gt; &amp;ndash; k&amp;uuml;p veya dilim peynir, kavrulmuş nohut, bir avu&amp;ccedil; fındık, fındık ezmesi&lt;/li&gt;\n\t&lt;/ul&gt;\n&lt;li&gt;&lt;strong&gt;NE KADAR:&lt;/strong&gt; Bir atıştırmalık porsiyonu tatmin edici olmalı, ancak iştahınızı engelleyecek veya &amp;ccedil;ok fazla kalori ekleyecek kadar olmamalıdır. Genel bir kural, atıştırmalık başına yaklaşık 150-250 kaloriyi hedeflemektir. Bu, bir elmaya bir &amp;ccedil;orba kaşığı fıstık ezmesi veya bir dilim peynir ve 6 tam tahıllı krakere eşdeğerdir. Cips, kuru meyve veya kuruyemiş gibi paketlenmiş bir atıştırmalık se&amp;ccedil;iyorsanız, panelin &amp;uuml;st kısmında bulunan bir porsiyonun ne olduğunu &amp;ouml;ğrenmek i&amp;ccedil;in Besin Değerleri panelini okuyun. Bazı atıştırmalık t&amp;uuml;rlerinden iki veya &amp;uuml;&amp;ccedil; porsiyon yemenin kolay olduğunu unutmayın!&lt;/li&gt;\n&lt;/ol&gt;</t>
  </si>
  <si>
    <t>&lt;h1&gt;ஆரோக்கியமான ஸ்நாக்ஸ்&lt;/h1&gt;\n&lt;p&gt;பவர் சிற்றுண்டிக்கு, இந்த எளிய வழிமுறைகளைப் பின்பற்றி உங்களை நீங்களே கேட்டுக்கொள்ளுங்கள்:&lt;/p&gt;\n&lt;ol&gt;\n&lt;li&gt;&lt;strong&gt;எப்போது&lt;/strong&gt;: ஒரு பொதுவான நாளைப் பற்றி சிந்தித்துப் பாருங்கள்: உணவுக்கு இடையில் ஒரு நாளின் எந்த மணிநேரம் உங்களுக்கு பசியாக இருக்கலாம் அல்லது கூடுதல் உணவைப் பிடிக்கலாம்?&lt;/li&gt;\n&lt;li&gt;&lt;strong&gt;ஏன்&lt;/strong&gt;: சிற்றுண்டி அடிக்கடி நிகழ்கிறது என்றால், நீங்கள் உண்மையிலேயே பசியாக இருக்கிறீர்களா அல்லது ஒரு உணர்ச்சியின் காரணமாக (சலிப்பு, மன அழுத்தம், சோர்வு, கோபம் போன்றவை) சாப்பிடுகிறீர்களா என்பதைத் தீர்மானிக்கவும். நீங்கள் பசியாக இருந்தால், அடுத்த படிக்குச் செல்லவும். நீங்கள் உணர்ச்சியிலிருந்து சாப்பிடுகிறீர்கள் என்பதை உணர்ந்தால், சிற்றுண்டி சாப்பிடுவதற்கு முன் நினைவாற்றல் உத்திகளைப் பயன்படுத்தவும்.&lt;/li&gt;\n&lt;li&gt;&lt;strong&gt;என்ன&lt;/strong&gt;: எந்த சிற்றுண்டி தேர்வுகள் உங்களுக்கு திருப்தி அளிக்கும் என்பதை முடிவு செய்யுங்கள். ஒரு திருப்தியான சிற்றுண்டி பசியைத் தணிக்கும், சுவாரஸ்யமாக இருக்கும், மேலும் உங்கள் அடுத்த உணவு வரை உணவை மறந்துவிட உதவும்! நீங்கள் கடைசியாகச் சாப்பிட்ட சிற்றுண்டியைப் பற்றி யோசித்துப் பாருங்கள்&amp;mdash;நீங்கள் இன்னும் பசியுடன் இருந்தீர்களா அல்லது சிற்றுண்டியின் ஒரு பகுதியை முடித்த சிறிது நேரத்திலேயே சாப்பிட விரும்புகிறீர்களா? புரதம், நார்ச்சத்து மற்றும் முழு தானியங்கள் (எ.கா., பருப்புகள், தயிர், பாப்கார்ன்) கொண்ட முழு உணவுகளை சிற்றுண்டி சாப்பிடுவது திருப்தியை மேம்படுத்துவதாக ஆய்வுகள் காட்டுகின்றன. ஆனால், சிற்றுண்டியைத் தேர்ந்தெடுப்பதற்கு முன், எது உண்மையிலேயே திருப்திகரமாக இருக்கும் என்பதைக் கருத்தில் கொள்ள, இடைநிறுத்துவதும் முக்கியம்: நீங்கள் உண்மையில் உப்பு பாப்கார்ன் அல்லது கிரீமி தயிர் விரும்பும் போது ஆப்பிளைத் தேர்வுசெய்தால், நீங்கள் திருப்தியடையாமல் உணரலாம் மற்றும் இன்னும் அதிகமாக விரும்பலாம். உங்களுக்கு குறிப்பிட்ட ஏக்கம் இல்லையென்றாலும், பசியை அடக்க முயற்சிக்கிறீர்கள் என்றால், உங்கள் வயிற்றை விரைவாக நிரப்பும் நார்ச்சத்து மற்றும் நீர்ச்சத்து அதிகம் உள்ள சிற்றுண்டியைத் தேர்ந்தெடுக்கவும். உங்கள் விருப்பத்தைப் பொறுத்து இந்த சத்தான சிற்றுண்டித் தேர்வுகளைக் கவனியுங்கள்:&lt;/li&gt;\n\t&lt;ul&gt;\n\t&lt;li&gt;&lt;strong&gt;முறுமுறுப்பானது&lt;/strong&gt; - பச்சை காய்கறி குச்சிகள், கொட்டைகள், விதைகள், முழு தானிய பட்டாசுகள், ஆப்பிள்&lt;/li&gt;\n\t&lt;li&gt;&lt;strong&gt;கிரீம் &lt;/strong&gt;- பாலாடைக்கட்டி, தயிர், ஹம்முஸ், வெண்ணெய்&lt;/li&gt;\n\t&lt;li&gt;&lt;strong&gt;இனிப்பு &lt;/strong&gt;- நறுக்கப்பட்ட புதிய பழங்கள், டார்க் சாக்லேட்&lt;/li&gt;\n\t&lt;li&gt;&lt;strong&gt;காரமான&lt;/strong&gt; - க்யூப் அல்லது சீஸ் துண்டு, வறுத்த கொண்டைக்கடலை, கையளவு கொட்டைகள், நட் வெண்ணெய்&lt;/li&gt;\n\t&lt;/ul&gt;\n&lt;li&gt;&lt;strong&gt;எவ்வளவு&lt;/strong&gt;: ஒரு சிற்றுண்டியின் பகுதி திருப்திப்படுத்த போதுமானதாக இருக்க வேண்டும், ஆனால் அது உணவிற்கான உங்கள் பசியைத் தடுக்கும் அல்லது அதிக கலோரிகளை சேர்க்கும் அளவுக்கு இல்லை. ஒரு சிற்றுண்டிக்கு சுமார் 150-250 கலோரிகளை இலக்காகக் கொண்ட ஒரு பொதுவான விதி. இது ஒரு தேக்கரண்டி வேர்க்கடலை வெண்ணெய் அல்லது 6 முழு தானிய பட்டாசுகள் கொண்ட ஒரு சரம் சீஸ் கொண்ட ஒரு ஆப்பிளுக்கு சமம். சில்லுகள், உலர்ந்த பழங்கள் அல்லது பருப்புகள் போன்ற தொகுக்கப்பட்ட சிற்றுண்டியைத் தேர்வுசெய்தால், பேனலின் மேற்புறத்தில் உள்ள ஒரு சேவை என்ன என்பதை அறிய ஊட்டச்சத்து உண்மைகள் குழுவைப் படிக்கவும். சில வகையான தின்பண்டங்களை இரண்டு அல்லது மூன்று பகுதிகளாக சாப்பிடுவது எளிது என்பதை நினைவில் கொள்ளுங்கள்!&lt;/li&gt;\n&lt;/ol&gt;</t>
  </si>
  <si>
    <t>&lt;h1&gt;건강한 간식&lt;/h1&gt;\n&lt;p&gt;파워 스낵을 즐기려면 다음의 간단한 단계를 따르고 스스로에게 물어보세요.&lt;/p&gt;\n&lt;ol&gt;\n&lt;li&gt;&lt;strong&gt;언제:&lt;/strong&gt; 일반적인 하루를 생각해 보세요. 식사 사이에 배가 고프거나 추가 음식을 섭취하는 경향이 있는 시간은 언제입니까?&lt;/li&gt;\n&lt;li&gt;&lt;strong&gt;이유:&lt;/strong&gt; 간식을 자주 먹는다면 정말 배고픈 것인지 아니면 감정(지루함, 스트레스, 피곤함, 분노 등) 때문에 먹는 것인지 판단하십시오. 배가 고프면 다음 단계로 가세요. 감정에 따라 식사를 하고 있다는 사실을 깨달았다면 간식을 먹기 전에 마음챙김 전략을 사용하는 것을 고려해 보세요.&lt;/li&gt;\n&lt;li&gt;&lt;strong&gt;무엇을: &lt;/strong&gt;어떤 간식이 당신을 만족시킬지 결정하십시오. 만족스러운 간식은 배고픔을 덜어주고, 즐겁고, 다음 식사 때까지 음식을 잊는 데 도움이 됩니다! 마지막으로 먹은 간식에 대해 생각해 보십시오. 여전히 배가 고프거나 간식을 한 부분 먹은 후에도 계속 먹고 싶습니까? 연구에 따르면 단백질, 섬유질, 통곡물(예: 견과류, 요구르트, 팝콘)을 함유한 전체 식품을 간식으로 먹으면 만족도가 높아집니다. 하지만 간식을 선택하기 전에 잠시 멈춰 무엇이 정말로 만족스러울지 생각해 보는 것도 중요합니다. 짭짤한 팝콘이나 크리미한 요구르트를 정말로 원할 때 사과를 선택한다면, 만족스럽지 못하고 더 많은 것을 원할 수도 있습니다. 특별한 갈망은 없지만 배고픔을 달래려고 노력하고 있다면 섬유질과 물이 많아 배를 빨리 채울 수 있는 간식을 선택하세요. 귀하의 선호도에 따라 다음과 같은 영양가 있는 간식 선택을 고려하십시오.&lt;/li&gt;\n\t&lt;ul&gt;\n\t&lt;li&gt;&lt;strong&gt;크런치&lt;/strong&gt; &amp;ndash; 생야채 스틱, 견과류, 씨앗, 통곡물 크래커, 사과&lt;/li&gt;\n\t&lt;li&gt;&lt;strong&gt;크리미&lt;/strong&gt; &amp;ndash; 코티지 치즈, 요거트, 후무스, 아보카도&lt;/li&gt;\n\t&lt;li&gt;&lt;strong&gt;달콤함&lt;/strong&gt; &amp;ndash; 잘게 썬 신선한 과일, 다크 초콜릿&lt;/li&gt;\n\t&lt;li&gt;&lt;strong&gt;풍미 있는&lt;/strong&gt; &amp;ndash; 큐브 또는 치즈 조각, 구운 병아리콩, 견과류 한 줌, 견과류 버터&lt;/li&gt;\n\t&lt;/ul&gt;\n&lt;li&gt;&lt;strong&gt;양:&lt;/strong&gt; 간식의 양은 만족스러울 만큼 충분해야 하지만, 식사에 대한 식욕을 방해하거나 너무 많은 칼로리를 추가할 정도로 많지는 않아야 합니다. 일반적인 경험 법칙은 간식당 약 150-250칼로리를 목표로 하는 것입니다. 이는 땅콩 버터 한 스푼을 곁들인 사과 또는 통곡물 크래커 6개를 곁들인 스트링 치즈와 같습니다. 칩, 말린 과일 또는 견과류와 같은 포장 스낵을 선택하는 경우 영양 정보 패널을 읽고 패널 상단에 있는 1회 제공량이 무엇인지 알아보세요. 어떤 종류의 간식은 2~3인분씩 먹기 쉽다는 점을 명심하세요!&lt;/li&gt;\n&lt;/ol&gt;</t>
  </si>
  <si>
    <t>&lt;h1&gt;Đồ ăn nhẹ l&amp;agrave;nh mạnh&lt;/h1&gt;\n&lt;p&gt;Để ăn vặt tăng cường sức mạnh, h&amp;atilde;y l&amp;agrave;m theo c&amp;aacute;c bước đơn giản sau v&amp;agrave; tự hỏi bản th&amp;acirc;n:&lt;/p&gt;\n&lt;ol&gt;\n&lt;li&gt;&lt;strong&gt;KHI N&amp;Agrave;O:&lt;/strong&gt; H&amp;atilde;y suy ngẫm về một ng&amp;agrave;y điển h&amp;igrave;nh: khoảng thời gian n&amp;agrave;o trong ng&amp;agrave;y giữa c&amp;aacute;c bữa ăn bạn c&amp;oacute; thể cảm thấy đ&amp;oacute;i hoặc c&amp;oacute; xu hướng ăn th&amp;ecirc;m thức ăn?&lt;/li&gt;\n&lt;li&gt;&lt;strong&gt;TẠI SAO: &lt;/strong&gt;Nếu việc ăn vặt xảy ra thường xuy&amp;ecirc;n, h&amp;atilde;y x&amp;aacute;c định xem bạn thực sự đ&amp;oacute;i hay ăn v&amp;igrave; cảm x&amp;uacute;c (ch&amp;aacute;n nản, căng thẳng, mệt mỏi, tức giận, v.v.). Nếu bạn đ&amp;oacute;i, h&amp;atilde;y chuyển sang bước tiếp theo. Nếu bạn nhận ra m&amp;igrave;nh đang ăn theo cảm x&amp;uacute;c, h&amp;atilde;y c&amp;acirc;n nhắc sử dụng c&amp;aacute;c chiến lược ch&amp;aacute;nh niệm trước khi ăn vặt.&lt;/li&gt;\n&lt;li&gt;&lt;strong&gt;C&amp;Aacute;I G&amp;Igrave;:&lt;/strong&gt; Quyết định lựa chọn m&amp;oacute;n ăn nhẹ n&amp;agrave;o sẽ l&amp;agrave;m bạn h&amp;agrave;i l&amp;ograve;ng. Một bữa ăn nhẹ thỏa m&amp;atilde;n sẽ l&amp;agrave;m giảm cơn đ&amp;oacute;i, cảm thấy th&amp;uacute; vị v&amp;agrave; gi&amp;uacute;p bạn qu&amp;ecirc;n đồ ăn cho đến bữa ăn tiếp theo! H&amp;atilde;y nghĩ về bữa ăn nhẹ gần đ&amp;acirc;y nhất m&amp;agrave; bạn ăn&amp;mdash;bạn vẫn cảm thấy đ&amp;oacute;i hay muốn tiếp tục ăn ngay sau khi ăn xong một phần ăn nhẹ? C&amp;aacute;c nghi&amp;ecirc;n cứu cho thấy rằng ăn vặt bằng thực phẩm nguy&amp;ecirc;n chất c&amp;oacute; chứa protein, chất xơ v&amp;agrave; ngũ cốc nguy&amp;ecirc;n hạt (v&amp;iacute; dụ: c&amp;aacute;c loại hạt, sữa chua, bỏng ng&amp;ocirc;) sẽ n&amp;acirc;ng cao sự h&amp;agrave;i l&amp;ograve;ng. Nhưng điều quan trọng l&amp;agrave; bạn phải tạm dừng trước khi lựa chọn m&amp;oacute;n ăn nhẹ để c&amp;acirc;n nhắc xem m&amp;oacute;n n&amp;agrave;o thực sự khiến bạn h&amp;agrave;i l&amp;ograve;ng: nếu bạn chọn một quả t&amp;aacute;o khi bạn thực sự muốn bỏng ng&amp;ocirc; mặn hoặc sữa chua nhiều kem, bạn c&amp;oacute; thể cảm thấy kh&amp;ocirc;ng h&amp;agrave;i l&amp;ograve;ng v&amp;agrave; muốn ăn th&amp;ecirc;m. Nếu bạn kh&amp;ocirc;ng c&amp;oacute; cảm gi&amp;aacute;c th&amp;egrave;m ăn cụ thể nhưng đang cố gắng l&amp;agrave;m dịu cơn đ&amp;oacute;i, h&amp;atilde;y chọn một m&amp;oacute;n ăn nhẹ c&amp;oacute; nhiều chất xơ v&amp;agrave; nước sẽ gi&amp;uacute;p bạn no bụng nhanh ch&amp;oacute;ng. H&amp;atilde;y c&amp;acirc;n nhắc những lựa chọn đồ ăn nhẹ bổ dưỡng n&amp;agrave;y t&amp;ugrave;y theo sở th&amp;iacute;ch của bạn:&lt;/li&gt;\n\t&lt;ul&gt;\n\t&lt;li&gt;&lt;strong&gt;Gi&amp;ograve;n&lt;/strong&gt;&amp;mdash;rau củ sống, c&amp;aacute;c loại hạt, hạt, b&amp;aacute;nh quy gi&amp;ograve;n l&amp;agrave;m từ ngũ cốc nguy&amp;ecirc;n hạt, t&amp;aacute;o&lt;/li&gt;\n\t&lt;li&gt;&lt;strong&gt;Kem&lt;/strong&gt;&amp;mdash;ph&amp;ocirc; mai, sữa chua, hummus, bơ&lt;/li&gt;\n\t&lt;li&gt;&lt;strong&gt;Ngọt&lt;/strong&gt;&amp;mdash;tr&amp;aacute;i \tc&amp;acirc;y tươi cắt nhỏ, s&amp;ocirc;c&amp;ocirc;la đen&lt;/li&gt;\n\t&lt;li&gt;&lt;strong&gt;Mặn&lt;/strong&gt; - khối hoặc l&amp;aacute;t ph&amp;ocirc; mai, đậu xanh nướng, một số loại hạt, bơ hạt&lt;/li&gt;\n\t&lt;/ul&gt;\n&lt;li&gt;&lt;strong&gt;BAO NHI&amp;Ecirc;U: &lt;/strong&gt;Một phần ăn nhẹ phải đủ để bạn no nhưng kh&amp;ocirc;ng qu&amp;aacute; nhiều đến mức cản trở sự th&amp;egrave;m ăn của bạn trong bữa ăn hoặc bổ sung qu&amp;aacute; nhiều calo. Nguy&amp;ecirc;n tắc chung l&amp;agrave; nhắm tới khoảng 150-250 calo mỗi bữa ăn nhẹ. Điều n&amp;agrave;y tương đương với một quả t&amp;aacute;o với một th&amp;igrave;a bơ đậu phộng, hoặc một miếng pho m&amp;aacute;t sợi với 6 chiếc b&amp;aacute;nh quy gi&amp;ograve;n nguy&amp;ecirc;n hạt. Nếu chọn đồ ăn nhẹ đ&amp;oacute;ng g&amp;oacute;i như khoai t&amp;acirc;y chi&amp;ecirc;n, tr&amp;aacute;i c&amp;acirc;y sấy kh&amp;ocirc; hoặc c&amp;aacute;c loại hạt, h&amp;atilde;y đọc bảng Th&amp;ocirc;ng tin Dinh dưỡng để t&amp;igrave;m hiểu một khẩu phần ăn ở đầu bảng l&amp;agrave; g&amp;igrave;. H&amp;atilde;y nhớ rằng rất dễ ăn hai hoặc ba phần của một số loại đồ ăn nhẹ!&lt;/li&gt;\n&lt;/ol&gt;</t>
  </si>
  <si>
    <t>&lt;h1&gt;Spuntini salutari&lt;/h1&gt;\n&lt;p&gt;Per uno spuntino energetico, segui questi semplici passaggi e chiediti:&lt;/p&gt;\n&lt;ol&gt;\n&lt;li&gt;&lt;strong&gt;QUANDO&lt;/strong&gt;: Rifletti su una giornata tipo: in quali ore del giorno tra un pasto e l\'altro potresti avere fame o tendere a prendere cibo extra?&lt;/li&gt;\n&lt;li&gt;&lt;strong&gt;PERCH&amp;Eacute;&lt;/strong&gt;: Se gli spuntini si verificano frequentemente, determina se sei veramente affamato o mangi a causa di un\'emozione (annoiato, stressato, stanco, arrabbiato, ecc.). Se hai fame, vai al passaggio successivo. Se ti rendi conto che stai mangiando per emozione, considera l\'utilizzo di strategie di consapevolezza prima di fare spuntini.&lt;/li&gt;\n&lt;li&gt;&lt;strong&gt;COSA&lt;/strong&gt;: decidi quali snack ti soddisferanno. Uno spuntino soddisfacente allevier&amp;agrave; la fame, sar&amp;agrave; piacevole e ti aiuter&amp;agrave; a dimenticare il cibo fino al prossimo pasto! Pensa all\'ultimo spuntino che hai mangiato: hai ancora fame o vuoi continuare a mangiare poco dopo aver finito una porzione dello spuntino? Gli studi dimostrano che fare spuntini con cibi integrali contenenti proteine, fibre e cereali integrali (ad esempio, noci, yogurt, popcorn) aumenta la soddisfazione. Ma &amp;egrave; anche importante fermarsi prima di scegliere uno spuntino per considerare cosa ti soddisfer&amp;agrave; veramente: se scegli una mela quando hai davvero voglia di popcorn salati o di uno yogurt cremoso, potresti sentirti insoddisfatto e desiderarne di pi&amp;ugrave;. Se non hai un desiderio specifico ma stai cercando di placare la fame, scegli uno spuntino ricco di fibre e acqua che riempir&amp;agrave; rapidamente lo stomaco. Considera queste scelte di snack nutrienti in base alle tue preferenze:&lt;/li&gt;\n\t&lt;ul&gt;\n\t&lt;li&gt;&lt;strong&gt;Croccante&lt;/strong&gt;: bastoncini di verdure crude, noci, semi, cracker integrali, mele&lt;/li&gt;\n\t&lt;li&gt;&lt;strong&gt;Cremoso&lt;/strong&gt;: ricotta, yogurt, hummus, avocado&lt;/li&gt;\n\t&lt;li&gt;&lt;strong&gt;Dolce&lt;/strong&gt;: frutta fresca tritata, cioccolato fondente&lt;/li&gt;\n\t&lt;li&gt;&lt;strong&gt;Salato&lt;/strong&gt;: cubetto o fetta di formaggio, ceci arrostiti, una manciata di noci, burro di noci&lt;/li&gt;\n\t&lt;/ul&gt;\n&lt;li&gt;&lt;strong&gt;QUANTO&lt;/strong&gt;: Una porzione di spuntino dovrebbe essere sufficiente a soddisfare, ma non cos&amp;igrave; tanto da interferire con l\'appetito per un pasto o aggiungere troppe calorie. Una regola generale &amp;egrave; puntare a circa 150-250 calorie per spuntino. Ci&amp;ograve; equivale a una mela con un cucchiaio di burro di arachidi o a un formaggio a pasta filata con 6 cracker integrali. Se scegli uno spuntino confezionato come patatine, frutta secca o noci, leggi il pannello Valori nutrizionali per sapere cos\'&amp;egrave; una porzione, che si trova nella parte superiore del pannello. Tieni presente che &amp;egrave; facile mangiare due o tre porzioni di alcuni tipi di snack!&lt;/li&gt;\n&lt;/ol&gt;</t>
  </si>
  <si>
    <t>&lt;h1&gt;ของว่างเพื่อสุขภาพ&lt;/h1&gt;\n&lt;p&gt;สำหรับอาหารว่างเพิ่มพลัง ให้ทำตามขั้นตอนง่ายๆ เหล่านี้แล้วถามตัวเองว่า:&lt;/p&gt;\n&lt;ol&gt;\n&lt;li&gt;&lt;strong&gt;เมื่อ:&lt;/strong&gt; ลองนึกถึงวันปกติ: ช่วงเวลาใดของวันระหว่างมื้ออาหารที่คุณรู้สึกหิวหรือมีแนวโน้มที่จะหยิบอาหารเพิ่ม&lt;/li&gt;\n&lt;li&gt;&lt;strong&gt;ทำไม:&lt;/strong&gt; หากการกินของว่างเกิดขึ้นบ่อยครั้ง ให้พิจารณาว่าคุณหิวจริงๆ หรือรับประทานอาหารเพราะอารมณ์นั้นๆ (เบื่อ เครียด เหนื่อย โกรธ ฯลฯ) หากคุณหิวให้ไปที่ขั้นตอนต่อไป หากคุณตระหนักว่าคุณกำลังรับประทานอาหารโดยอาศัยอารมณ์ ลองพิจารณาใช้กลยุทธ์การมีสติก่อนทานอาหารว่าง&lt;/li&gt;\n&lt;li&gt;&lt;strong&gt;อะไร:&lt;/strong&gt; ตัดสินใจว่าตัวเลือกของว่างแบบไหนที่จะทำให้คุณพึงพอใจ ของว่างที่อร่อยจะช่วยบรรเทาความหิว เพลิดเพลิน และช่วยให้คุณลืมอาหารไปจนมื้อต่อไป! ลองนึกถึงของว่างชิ้นสุดท้ายที่คุณกิน คุณยังรู้สึกหิวหรืออยากกินต่อหลังจากกินของว่างเสร็จไปหนึ่งส่วนแล้วหรือยัง? ผลการศึกษาพบว่าการทานอาหารว่างทั้งมื้อที่มีโปรตีน ไฟเบอร์ และธัญพืชไม่ขัดสี (เช่น ถั่ว โยเกิร์ต ป๊อปคอร์น) ช่วยเพิ่มความพึงพอใจ แต่สิ่งสำคัญอีกประการหนึ่งคือต้องหยุดก่อนตัดสินใจเลือกของว่างเพื่อพิจารณาว่าอะไรจะทำให้คุณพึงพอใจอย่างแท้จริง หากคุณเลือกแอปเปิ้ลเมื่อคุณต้องการป๊อปคอร์นรสเค็มหรือครีมโยเกิร์ตจริงๆ คุณอาจรู้สึกไม่พอใจและต้องการเพิ่ม หากคุณไม่มีความอยากเฉพาะเจาะจงแต่กำลังพยายามระงับความหิว ให้เลือกของว่างที่มีเส้นใยสูงและน้ำที่จะอิ่มท้องได้อย่างรวดเร็ว พิจารณาตัวเลือกของว่างที่มีคุณค่าทางโภชนาการเหล่านี้ขึ้นอยู่กับความชอบของคุณ:&lt;/li&gt;\n\t&lt;ul&gt;\n\t&lt;li&gt;&lt;strong&gt;กรุบกรอบ&lt;/strong&gt;&amp;mdash;ผักแท่งดิบ ถั่ว เมล็ดพืช แครกเกอร์โฮลเกรน แอปเปิล&lt;/li&gt;\n\t&lt;li&gt;&lt;strong&gt;ครีม&lt;/strong&gt;&amp;mdash; เช่น คอทเทจชีส โยเกิร์ต ฮัมมูส อะโวคาโด&lt;/li&gt;\n\t&lt;li&gt;&lt;strong&gt;หวาน&lt;/strong&gt;&amp;mdash;ผลไม้สดสับ, ดาร์กช็อกโกแลต&lt;/li&gt;\n\t&lt;li&gt;&lt;strong&gt;อาหารคาว&lt;/strong&gt; &amp;mdash; ชีสก้อนหรือชิ้น ถั่วชิกพีย่าง ถั่วหนึ่งกำมือ เนยถั่ว&lt;/li&gt;\n\t&lt;/ul&gt;\n&lt;li&gt;&lt;strong&gt;เท่าไหร่:&lt;/strong&gt; ส่วนของว่างควรจะเพียงพอต่อการตอบสนองแต่อย่ามากจนรบกวนความอยากอาหารของคุณหรือเพิ่มแคลอรี่มากเกินไป หลักการทั่วไปคือตั้งเป้าไว้ที่ประมาณ 150-250 แคลอรี่ต่อขนม ซึ่งเทียบเท่ากับแอปเปิ้ลกับเนยถั่ว 1 ช้อนโต๊ะ หรือชีสสตริงกับแครกเกอร์โฮลเกรน 6 ชิ้น หากเลือกของว่างแบบบรรจุกล่อง เช่น มันฝรั่งทอด ผลไม้แห้ง หรือถั่ว โปรดอ่านแผงข้อมูลโภชนาการเพื่อเรียนรู้ว่าผลิตภัณฑ์หนึ่งรายการประกอบด้วยอะไรบ้าง ซึ่งอยู่ที่ด้านบนของแผง โปรดจำไว้ว่ามันง่ายที่จะกินของว่างบางประเภทสองหรือสามส่วน!&lt;/li&gt;\n&lt;/ol&gt;</t>
  </si>
  <si>
    <t>&lt;h1&gt;Fats in your diet&lt;/h1&gt;\n&lt;h2&gt;Unhealthy fats&lt;/h2&gt;\n&lt;p&gt;These are the fats to look out for:&amp;nbsp;&lt;/p&gt;\n&lt;ul&gt;\n&lt;li&gt;Saturated fats, which are commonly found in butter, whole milk, yogurt, cheese, lard, bacon fat, fatty cuts of red meat, the skin of poultry, coconut oil, palm oil and palm kernel oils.&lt;/li&gt;\n&lt;li&gt;Trans fats, which should be eliminated from a healthy diet. They&amp;rsquo;re commonly found in packaged and processed foods. The words &amp;ldquo;partially hydrogenized oils\'\' are a red flag for these fats.&amp;nbsp;&lt;/li&gt;\n&lt;/ul&gt;\n&lt;p&gt;Unhealthy fats raise your LDL (bad) cholesterol levels, leaving you at a higher risk for heart disease and stroke.&lt;/p&gt;\n&lt;h2&gt;Healthy fats&lt;/h2&gt;\n&lt;p&gt;Other fats are healthier. They lower your LDL (bad) cholesterol and raise your HDL (good) cholesterol. However, too much of any fat isn&amp;rsquo;t good for your health, so even these better-for-you fats shouldn&amp;rsquo;t be consumed excessively.&amp;nbsp;&lt;/p&gt;\n&lt;ul&gt;\n&lt;li&gt;Monounsaturated fats are commonly found in foods like olives, avocados and nuts (and their associated cooking oils).&amp;nbsp;&lt;/li&gt;\n&lt;li&gt;Polyunsaturated fats are also commonly referred to as omega-6 and omega-3 fatty acids. You&amp;rsquo;ll find them in oily fish, like salmon, herring, tuna and mackerel, as well as walnuts, chia seeds and flaxseeds.&lt;/li&gt;\n&lt;/ul&gt;</t>
  </si>
  <si>
    <t>&lt;h1&gt;饮食中的脂肪&lt;/h1&gt;\n&lt;h2&gt;不健康的脂肪&lt;/h2&gt;\n&lt;p&gt;这些是需要注意的脂肪：&lt;/p&gt;\n&lt;ul&gt;\n&lt;li&gt;饱和脂肪，常见于黄油、全脂牛奶、酸奶、奶酪、猪油、培根脂肪、红肉脂肪块、家禽皮、椰子油、棕榈油和棕榈仁油中。&lt;/li&gt;\n&lt;li&gt;反式脂肪，应该从健康饮食中消除。 它们常见于包装食品和加工食品中。 &amp;ldquo;部分氢化油&amp;rdquo;这个词对这些脂肪来说是一个危险信号。&lt;/li&gt;\n&lt;/ul&gt;\n&lt;p&gt;不健康的脂肪会提高您的低密度脂蛋白（坏）胆固醇水平，使您患心脏病和中风的风险更高。&lt;/p&gt;\n&lt;h2&gt;健康脂肪&lt;/h2&gt;\n&lt;p&gt;其他脂肪更健康。 它们会降低您的低密度脂蛋白（坏）胆固醇并提高您的高密度脂蛋白（好）胆固醇。 然而，任何脂肪过多都不利于您的健康，因此即使是这些对您更有益的脂肪也不应过量食用。&lt;/p&gt;\n&lt;ul&gt;\n&lt;li&gt;单不饱和脂肪常见于橄榄、鳄梨和坚果（及其相关的食用油）等食物中。&lt;/li&gt;\n&lt;li&gt;多不饱和脂肪通常也称为 omega-6 和 omega-3 脂肪酸。 您会在鲑鱼、鲱鱼、金枪鱼和鲭鱼等油性鱼类以及核桃、奇亚籽和亚麻籽中找到它们。&lt;/li&gt;\n&lt;/ul&gt;</t>
  </si>
  <si>
    <t>&lt;h1&gt;आपके आहार में वसा&lt;/h1&gt;\n&lt;h2&gt;अस्वास्थ्यकर वसा&lt;/h2&gt;\n&lt;p&gt;ये वे वसा हैं जिन पर ध्यान देना चाहिए:&lt;/p&gt;\n&lt;ul&gt;\n&lt;li&gt;संतृप्त वसा, जो आमतौर पर मक्खन, संपूर्ण दूध, दही, पनीर, लार्ड, बेकन वसा, लाल मांस के वसायुक्त टुकड़े, पोल्ट्री की त्वचा, नारियल तेल, पाम तेल और पाम कर्नेल तेल में पाए जाते हैं।&lt;/li&gt;\n&lt;li&gt;ट्रांस वसा, जिसे स्वस्थ आहार से समाप्त किया जाना चाहिए। वे आमतौर पर पैकेज्ड और प्रसंस्कृत खाद्य पदार्थों में पाए जाते हैं। शब्द \"आंशिक रूप से हाइड्रोजनीकृत तेल\'\' इन वसाओं के लिए एक खतरे का संकेत हैं।&lt;/li&gt;\n&lt;/ul&gt;\n&lt;p&gt;अस्वास्थ्यकर वसा आपके एलडीएल (खराब) कोलेस्ट्रॉल के स्तर को बढ़ाती है, जिससे आपको हृदय रोग और स्ट्रोक का खतरा अधिक होता है।&lt;/p&gt;\n&lt;h2&gt;स्वस्थ वसा&lt;/h2&gt;\n&lt;p&gt;अन्य वसा स्वास्थ्यवर्धक होते हैं। वे आपके एलडीएल (खराब) कोलेस्ट्रॉल को कम करते हैं और आपके एचडीएल (अच्छे) कोलेस्ट्रॉल को बढ़ाते हैं। हालाँकि, किसी भी वसा की बहुत अधिक मात्रा आपके स्वास्थ्य के लिए अच्छी नहीं है, इसलिए आपके लिए बेहतर इन वसाओं का भी अत्यधिक सेवन नहीं किया जाना चाहिए।&lt;/p&gt;\n&lt;ul&gt;\n&lt;li&gt;मोनोअनसैचुरेटेड वसा आमतौर पर जैतून, एवोकैडो और नट्स (और उनके संबंधित खाना पकाने के तेल) जैसे खाद्य पदार्थों में पाए जाते हैं।&lt;/li&gt;\n&lt;li&gt;पॉलीअनसेचुरेटेड वसा को आमतौर पर ओमेगा-6 और ओमेगा-3 फैटी एसिड भी कहा जाता है। आप उन्हें सैल्मन, हेरिंग, टूना और मैकेरल जैसी तैलीय मछली के साथ-साथ अखरोट, चिया बीज और अलसी के बीज में पाएंगे।&lt;/li&gt;\n&lt;/ul&gt;</t>
  </si>
  <si>
    <t>&lt;h1&gt;Grasas en tu dieta&lt;/h1&gt;\n&lt;h2&gt;Grasas no saludables&lt;/h2&gt;\n&lt;p&gt;Estas son las grasas a tener en cuenta:&lt;/p&gt;\n&lt;ul&gt;\n&lt;li&gt;Grasas saturadas, que se encuentran com&amp;uacute;nmente en la mantequilla, la leche entera, el yogur, el queso, la manteca de cerdo, la grasa del tocino, los cortes grasos de carne roja, la piel de las aves, el aceite de coco, el aceite de palma y los aceites de palmiste.&lt;/li&gt;\n&lt;li&gt;Grasas trans, que conviene eliminar de una dieta saludable. Se encuentran com&amp;uacute;nmente en alimentos envasados y procesados. Las palabras &amp;ldquo;aceites parcialmente hidrogenados&amp;rdquo; son una se&amp;ntilde;al de alerta para estas grasas.&lt;/li&gt;\n&lt;/ul&gt;\n&lt;p&gt;Las grasas no saludables aumentan los niveles de colesterol LDL (malo), lo que aumenta el riesgo de sufrir enfermedades card&amp;iacute;acas y accidentes cerebrovasculares.&lt;/p&gt;\n&lt;h2&gt;Grasas saludables&lt;/h2&gt;\n&lt;p&gt;Otras grasas son m&amp;aacute;s saludables. Reducen el colesterol LDL (malo) y aumentan el colesterol HDL (bueno). Sin embargo, demasiada grasa no es buena para la salud, por lo que ni siquiera estas grasas, que son mejores para usted, deben consumirse en exceso.&lt;/p&gt;\n&lt;ul&gt;\n&lt;li&gt;Las grasas monoinsaturadas se encuentran com&amp;uacute;nmente en alimentos como las aceitunas, los aguacates y las nueces (y sus aceites de cocina asociados).&lt;/li&gt;\n&lt;li&gt;Las grasas poliinsaturadas tambi&amp;eacute;n se conocen com&amp;uacute;nmente como &amp;aacute;cidos grasos omega-6 y omega-3. Los encontrar&amp;aacute;s en pescados azules, como salm&amp;oacute;n, arenque, at&amp;uacute;n y caballa, as&amp;iacute; como en nueces, semillas de ch&amp;iacute;a y semillas de lino.&lt;/li&gt;\n&lt;/ul&gt;</t>
  </si>
  <si>
    <t>&lt;h1&gt;Les graisses dans votre alimentation&lt;/h1&gt;\n&lt;h2&gt;Graisses malsaines&lt;/h2&gt;\n&lt;p&gt;Voici les graisses &amp;agrave; surveiller :&lt;/p&gt;\n&lt;ul&gt;\n&lt;li&gt;Les graisses satur&amp;eacute;es, que l\'on trouve couramment dans le beurre, le lait entier, le yaourt, le fromage, le saindoux, la graisse de bacon, les morceaux gras de viande rouge, la peau de volaille, l\'huile de coco, l\'huile de palme et les huiles de palmiste.&lt;/li&gt;\n&lt;li&gt;Les gras trans, qui devraient &amp;ecirc;tre &amp;eacute;limin&amp;eacute;s d&amp;rsquo;une alimentation saine. On les trouve couramment dans les aliments emball&amp;eacute;s et transform&amp;eacute;s. Les mots &amp;laquo; huiles partiellement hydrog&amp;eacute;n&amp;eacute;es &amp;raquo; sont un signal d\'alarme pour ces graisses.&lt;/li&gt;\n&lt;/ul&gt;\n&lt;p&gt;Les graisses malsaines augmentent votre taux de cholest&amp;eacute;rol LDL (mauvais), vous exposant ainsi &amp;agrave; un risque plus &amp;eacute;lev&amp;eacute; de maladie cardiaque et d&amp;rsquo;accident vasculaire c&amp;eacute;r&amp;eacute;bral.&lt;/p&gt;\n&lt;h2&gt;Des graisses saines&lt;/h2&gt;\n&lt;p&gt;Les autres graisses sont plus saines. Ils abaissent votre (mauvais) cholest&amp;eacute;rol LDL et augmentent votre (bon) cholest&amp;eacute;rol HDL. Cependant, trop de graisses n&amp;rsquo;est pas bonne pour la sant&amp;eacute;, donc m&amp;ecirc;me ces graisses meilleures pour la sant&amp;eacute; ne devraient pas &amp;ecirc;tre consomm&amp;eacute;es de mani&amp;egrave;re excessive.&lt;/p&gt;\n&lt;ul&gt;\n&lt;li&gt;Les graisses monoinsatur&amp;eacute;es se trouvent couramment dans des aliments comme les olives, les avocats et les noix (et leurs huiles de cuisson associ&amp;eacute;es).&lt;/li&gt;\n&lt;li&gt;Les graisses polyinsatur&amp;eacute;es sont &amp;eacute;galement commun&amp;eacute;ment appel&amp;eacute;es acides gras om&amp;eacute;ga-6 et om&amp;eacute;ga-3. Vous les trouverez dans les poissons gras, comme le saumon, le hareng, le thon et le maquereau, ainsi que dans les noix, les graines de chia et les graines de lin.&lt;/li&gt;\n&lt;/ul&gt;</t>
  </si>
  <si>
    <t>&lt;h1&gt;Жиры в вашем рационе&lt;/h1&gt;\n&lt;h2&gt;Вредные жиры&lt;/h2&gt;\n&lt;p&gt;На какие жиры следует обратить внимание:&lt;/p&gt;\n&lt;ul&gt;\n&lt;li&gt;Насыщенные жиры, которые обычно содержатся в сливочном масле, цельном молоке, йогурте, сыре, сале, жире бекона, жирных кусках красного мяса, коже птицы, кокосовом масле, пальмовом масле и пальмоядровом масле.&lt;/li&gt;\n&lt;li&gt;Трансжиры, которые следует исключить из здорового рациона. Они обычно встречаются в упакованных и обработанных пищевых продуктах. Слова &amp;laquo;частично гидрогенизированные масла&amp;raquo; являются тревожным сигналом для этих жиров.&lt;/li&gt;\n&lt;/ul&gt;\n&lt;p&gt;Нездоровые жиры повышают уровень холестерина ЛПНП (плохого), повышая риск сердечно-сосудистых заболеваний и инсульта.&lt;/p&gt;\n&lt;h2&gt;Здоровые жиры&lt;/h2&gt;\n&lt;p&gt;Другие жиры полезнее. Они снижают уровень холестерина ЛПНП (плохой) и повышают уровень холестерина ЛПВП (хороший). Однако слишком много любого жира вредно для здоровья, поэтому даже эти полезные жиры не следует употреблять чрезмерно.&lt;/p&gt;\n&lt;ul&gt;\n&lt;li&gt;Мононенасыщенные жиры обычно содержатся в таких продуктах, как оливки, авокадо и орехи (и связанные с ними кулинарные масла).&lt;/li&gt;\n&lt;li&gt;Полиненасыщенные жиры также часто называют жирными кислотами омега-6 и омега-3. Вы найдете их в жирной рыбе, такой как лосось, сельдь, тунец и скумбрия, а также в грецких орехах, семенах чиа и льняных семенах.&lt;/li&gt;\n&lt;/ul&gt;</t>
  </si>
  <si>
    <t>&lt;h1&gt;Gorduras em sua dieta&lt;/h1&gt;\n&lt;h2&gt;Gorduras prejudiciais &amp;agrave; sa&amp;uacute;de&lt;/h2&gt;\n&lt;p&gt;Estas s&amp;atilde;o as gorduras a serem observadas:&lt;/p&gt;\n&lt;ul&gt;\n&lt;li&gt;Gorduras saturadas, que s&amp;atilde;o comumente encontradas na manteiga, leite integral, iogurte, queijo, banha, gordura de bacon, cortes gordurosos de carne vermelha, pele de aves, &amp;oacute;leo de coco, &amp;oacute;leo de palma e &amp;oacute;leos de palmiste.&lt;/li&gt;\n&lt;li&gt;Gorduras trans, que devem ser eliminadas de uma dieta saud&amp;aacute;vel. Eles s&amp;atilde;o comumente encontrados em alimentos embalados e processados. As palavras &amp;ldquo;&amp;oacute;leos parcialmente hidrogenizados&amp;rdquo; s&amp;atilde;o uma bandeira vermelha para essas gorduras.&lt;/li&gt;\n&lt;/ul&gt;\n&lt;p&gt;As gorduras prejudiciais &amp;agrave; sa&amp;uacute;de aumentam os n&amp;iacute;veis de colesterol LDL (ruim), aumentando o risco de doen&amp;ccedil;as card&amp;iacute;acas e derrames.&lt;/p&gt;\n&lt;h2&gt;Gorduras saud&amp;aacute;veis&lt;/h2&gt;\n&lt;p&gt;Outras gorduras s&amp;atilde;o mais saud&amp;aacute;veis. Eles reduzem o colesterol LDL (ruim) e aumentam o colesterol HDL (bom). No entanto, muita gordura n&amp;atilde;o &amp;eacute; boa para a sa&amp;uacute;de, portanto, mesmo essas gorduras melhores para voc&amp;ecirc; n&amp;atilde;o devem ser consumidas excessivamente.&lt;/p&gt;\n&lt;ul&gt;\n&lt;li&gt;As gorduras monoinsaturadas s&amp;atilde;o comumente encontradas em alimentos como azeitonas, abacates e nozes (e seus &amp;oacute;leos de cozinha associados).&lt;/li&gt;\n&lt;li&gt;As gorduras poliinsaturadas tamb&amp;eacute;m s&amp;atilde;o comumente chamadas de &amp;aacute;cidos graxos &amp;ocirc;mega-6 e &amp;ocirc;mega-3. Voc&amp;ecirc; os encontrar&amp;aacute; em peixes oleosos, como salm&amp;atilde;o, arenque, atum e cavala, bem como em nozes, sementes de chia e linha&amp;ccedil;a.&lt;/li&gt;\n&lt;/ul&gt;</t>
  </si>
  <si>
    <t>&lt;h1&gt;আপনার খাদ্যে চর্বি&lt;/h1&gt;\n&lt;h2&gt;অস্বাস্থ্যকর চর্বি&lt;/h2&gt;\n&lt;p&gt;এই চর্বিগুলির জন্য নজর রাখা উচিত:&lt;/p&gt;\n&lt;ul&gt;\n&lt;li&gt;স্যাচুরেটেড ফ্যাট, যা সাধারণত মাখন, পুরো দুধ, দই, পনির, লার্ড, বেকন ফ্যাট, লাল মাংসের চর্বিযুক্ত কাটা, মুরগির চামড়া, নারকেল তেল, পাম তেল এবং পাম কার্নেল তেলে পাওয়া যায়।&lt;/li&gt;\n&lt;li&gt;ট্রান্স ফ্যাট, যা একটি স্বাস্থ্যকর খাদ্য থেকে বাদ দেওয়া উচিত। এগুলি সাধারণত প্যাকেটজাত এবং প্রক্রিয়াজাত খাবারে পাওয়া যায়। \"আংশিকভাবে হাইড্রোজেনাইজড তেল\" শব্দগুলি এই চর্বিগুলির জন্য একটি লাল পতাকা।&lt;/li&gt;\n&lt;/ul&gt;\n&lt;p&gt;অস্বাস্থ্যকর চর্বি আপনার এলডিএল (খারাপ) কোলেস্টেরলের মাত্রা বাড়ায়, যা আপনাকে হৃদরোগ এবং স্ট্রোকের ঝুঁকিতে ফেলে।&lt;/p&gt;\n&lt;h2&gt;স্বাস্থ্যকর চর্বি&lt;/h2&gt;\n&lt;p&gt;অন্যান্য চর্বি স্বাস্থ্যকর। তারা আপনার এলডিএল (খারাপ) কোলেস্টেরল কমায় এবং আপনার এইচডিএল (ভাল) কোলেস্টেরল বাড়ায়। যাইহোক, যে কোনও চর্বি খুব বেশি আপনার স্বাস্থ্যের জন্য ভাল নয়, তাই আপনার জন্য এই ভাল চর্বিগুলিও অতিরিক্ত খাওয়া উচিত নয়।&lt;/p&gt;\n&lt;ul&gt;\n&lt;li&gt;মনোস্যাচুরেটেড ফ্যাট সাধারণত জলপাই, অ্যাভোকাডো এবং বাদামের মতো খাবারে পাওয়া যায় (এবং তাদের সাথে সম্পর্কিত রান্নার তেল)।&lt;/li&gt;\n&lt;li&gt;পলিআনস্যাচুরেটেড ফ্যাটগুলিকে সাধারণত ওমেগা -6 এবং ওমেগা -3 ফ্যাটি অ্যাসিড হিসাবেও উল্লেখ করা হয়। আপনি এগুলিকে তৈলাক্ত মাছের মধ্যে পাবেন, যেমন স্যামন, হেরিং, টুনা এবং ম্যাকেরেল, সেইসাথে আখরোট, চিয়া বীজ এবং ফ্ল্যাক্সসিড।&lt;/li&gt;\n&lt;/ul&gt;</t>
  </si>
  <si>
    <t>&lt;h1&gt;Fette in Ihrer Ern&amp;auml;hrung&lt;/h1&gt;\n&lt;h2&gt;Ungesunde Fette&lt;/h2&gt;\n&lt;p&gt;Auf diese Fette sollten Sie achten:&lt;/p&gt;\n&lt;ul&gt;\n&lt;li&gt;Ges&amp;auml;ttigte Fette, die h&amp;auml;ufig in Butter, Vollmilch, Joghurt, K&amp;auml;se, Schmalz, Speckfett, fetten roten Fleischst&amp;uuml;cken, Gefl&amp;uuml;gelhaut, Kokosnuss&amp;ouml;l, Palm&amp;ouml;l und Palmkern&amp;ouml;l vorkommen.&lt;/li&gt;\n&lt;li&gt;Transfette, die aus einer gesunden Ern&amp;auml;hrung ausgeschlossen werden sollten. Sie kommen h&amp;auml;ufig in verpackten und verarbeiteten Lebensmitteln vor. Die Worte &amp;bdquo;teilweise hydrierte &amp;Ouml;le&amp;ldquo; sind ein Warnsignal f&amp;uuml;r diese Fette.&lt;/li&gt;\n&lt;/ul&gt;\n&lt;p&gt;Ungesunde Fette erh&amp;ouml;hen Ihren LDL-Cholesterinspiegel (schlechtes Cholesterin), wodurch Sie einem h&amp;ouml;heren Risiko f&amp;uuml;r Herzerkrankungen und Schlaganf&amp;auml;lle ausgesetzt sind.&lt;/p&gt;\n&lt;h2&gt;Gesunde Fette&lt;/h2&gt;\n&lt;p&gt;Andere Fette sind ges&amp;uuml;nder. Sie senken Ihr LDL-Cholesterin (schlechtes Cholesterin) und erh&amp;ouml;hen Ihr HDL-Cholesterin (gutes Cholesterin). Allerdings ist zu viel Fett nicht gut f&amp;uuml;r die Gesundheit, daher sollten auch diese gesunden Fette nicht &amp;uuml;berm&amp;auml;&amp;szlig;ig konsumiert werden.&lt;/p&gt;\n&lt;ul&gt;\n&lt;li&gt;Einfach unges&amp;auml;ttigte Fette kommen h&amp;auml;ufig in Lebensmitteln wie Oliven, Avocados und N&amp;uuml;ssen (und den dazugeh&amp;ouml;rigen Speise&amp;ouml;len) vor.&lt;/li&gt;\n&lt;li&gt;Mehrfach unges&amp;auml;ttigte Fette werden allgemein auch als Omega-6- und Omega-3-Fetts&amp;auml;uren bezeichnet. Sie finden sie in fettem Fisch wie Lachs, Hering, Thunfisch und Makrele sowie in Waln&amp;uuml;ssen, Chiasamen und Leinsamen.&lt;/li&gt;</t>
  </si>
  <si>
    <t>&lt;h1&gt;食事中の脂肪&lt;/h1&gt;\n&lt;h2&gt;不健康な脂肪&lt;/h2&gt;\n&lt;p&gt;注意すべき脂肪は次のとおりです。&lt;/p&gt;\n&lt;ul&gt;\n&lt;li&gt;飽和脂肪は、バター、全乳、ヨーグルト、チーズ、ラード、ベーコン脂肪、赤身肉の脂肪部分、家禽の皮、ココナッツ油、パーム油、パーム核油に一般的に見られます。&lt;/li&gt;\n&lt;li&gt;健康的な食事から除去する必要があるトランス脂肪。 これらは包装食品や加工食品によく見られます。 「部分水素化油」という言葉は、これらの脂肪にとって危険信号です。&lt;/li&gt;\n&lt;/ul&gt;\n&lt;p&gt;不健康な脂肪はLDL（悪玉）コレステロール値を上昇させ、心臓病や脳卒中のリスクを高めます。&lt;/p&gt;\n&lt;h2&gt;健康的な脂肪&lt;/h2&gt;\n&lt;p&gt;他の脂肪はより健康的です。 LDL（悪玉）コレステロールを下げ、HDL（善玉）コレステロールを上げます。 ただし、どのような脂肪でも摂りすぎると健康に良くないため、これらの体に良い脂肪であっても過剰に摂取すべきではありません。&lt;/p&gt;\n&lt;ul&gt;\n&lt;li&gt;一価不飽和脂肪は、オリーブ、アボカド、ナッツなどの食品 (およびそれらに関連する食用油) に一般的に含まれています。&lt;/li&gt;\n&lt;li&gt;多価不飽和脂肪は、一般的にオメガ 6 およびオメガ 3 脂肪酸とも呼ばれます。 サーモン、ニシン、マグロ、サバなどの油の多い魚や、クルミ、チアシード、亜麻仁にも含まれています。&lt;/li&gt;\n&lt;/ul&gt;</t>
  </si>
  <si>
    <t>&lt;h1&gt;आपल्या आहारात चरबी&lt;/h1&gt;\n&lt;h2&gt;अस्वास्थ्यकर चरबी&lt;/h2&gt;\n&lt;p&gt;हे पहाण्यासाठी चरबी आहेत:&lt;/p&gt;\n&lt;ul&gt;\n&lt;li&gt;सॅच्युरेटेड फॅट्स, जे सामान्यतः लोणी, संपूर्ण दूध, दही, चीज, स्वयंपाकात वापरण्याची डुकराची चरबी, खारवून वाळवलेले डुकराचे मांस, लाल मांसाचे फॅटी कट, पोल्ट्रीची त्वचा, खोबरेल तेल, पाम तेल आणि पाम कर्नल तेलांमध्ये आढळतात.&lt;/li&gt;\n&lt;li&gt;ट्रान्स फॅट्स, जे निरोगी आहारातून काढून टाकले पाहिजेत. ते सामान्यतः पॅकेज केलेल्या आणि प्रक्रिया केलेल्या पदार्थांमध्ये आढळतात. \"अंशतः हायड्रोजनाइज्ड तेले\" हे शब्द या चरबीसाठी लाल ध्वज आहेत.&lt;/li&gt;\n&lt;/ul&gt;\n&lt;p&gt;अस्वास्थ्यकर चरबी तुमच्या LDL (खराब) कोलेस्टेरॉलची पातळी वाढवतात, ज्यामुळे तुम्हाला हृदयरोग आणि स्ट्रोकचा धोका जास्त असतो.&lt;/p&gt;\n&lt;h2&gt;निरोगी चरबी&lt;/h2&gt;\n&lt;p&gt;इतर फॅट्स हेल्दी असतात. ते तुमचे LDL (खराब) कोलेस्ट्रॉल कमी करतात आणि तुमचे HDL (चांगले) कोलेस्ट्रॉल वाढवतात. तथापि, कोणत्याही चरबीचा अतिरेक तुमच्या आरोग्यासाठी चांगला नाही, त्यामुळे तुमच्यासाठी या चांगल्या फॅट्सचेही जास्त सेवन करू नये.&lt;/p&gt;\n&lt;ul&gt;\n&lt;li&gt;मोनोअनसॅच्युरेटेड फॅट्स सामान्यतः ऑलिव्ह, अॅव्होकॅडो आणि नट (आणि त्यांच्याशी संबंधित स्वयंपाक तेल) सारख्या पदार्थांमध्ये आढळतात.&lt;/li&gt;\n&lt;li&gt;पॉलीअनसॅच्युरेटेड फॅट्सना सामान्यतः ओमेगा -6 आणि ओमेगा -3 फॅटी ऍसिड देखील म्हणतात. तुम्हाला ते तेलकट मासे जसे सॅल्मन, हेरिंग, ट्यूना आणि मॅकरेल, तसेच अक्रोड, चिया बिया आणि फ्लेक्ससीड्समध्ये सापडतील.&lt;/li&gt;\n&lt;/ul&gt;</t>
  </si>
  <si>
    <t>&lt;h1&gt;మీ ఆహారంలో కొవ్వులు&lt;/h1&gt;\n&lt;h2&gt;అనారోగ్య కొవ్వులు&lt;/h2&gt;\n&lt;p&gt;ఇవి చూడవలసిన కొవ్వులు:&lt;/p&gt;\n&lt;ul&gt;\n&lt;li&gt;సంతృప్త కొవ్వులు, ఇవి సాధారణంగా వెన్న, పాలు, పెరుగు, చీజ్, పందికొవ్వు, బేకన్ కొవ్వు, ఎర్ర మాంసం యొక్క కొవ్వు కోతలు, పౌల్ట్రీ చర్మం, కొబ్బరి నూనె, పామాయిల్ మరియు పామ్ కెర్నల్ నూనెలలో కనిపిస్తాయి.&lt;/li&gt;\n&lt;li&gt;ట్రాన్స్ ఫ్యాట్స్, ఆరోగ్యకరమైన ఆహారం నుండి తొలగించబడాలి. అవి సాధారణంగా ప్యాక్ చేయబడిన మరియు ప్రాసెస్ చేయబడిన ఆహారాలలో కనిపిస్తాయి. \"పాక్షికంగా ఉదజనీకృత నూనెలు\" అనే పదాలు ఈ కొవ్వులకు ఎర్రటి జెండా.&lt;/li&gt;\n&lt;/ul&gt;\n&lt;p&gt;అనారోగ్యకరమైన కొవ్వులు మీ LDL (చెడు) కొలెస్ట్రాల్ స్థాయిలను పెంచుతాయి, తద్వారా గుండె జబ్బులు మరియు స్ట్రోక్ వచ్చే ప్రమాదం ఎక్కువగా ఉంటుంది.&lt;/p&gt;\n&lt;h2&gt;ఆరోగ్యకరమైన కొవ్వులు&lt;/h2&gt;\n&lt;p&gt;ఇతర కొవ్వులు ఆరోగ్యకరమైనవి. అవి మీ LDL (చెడు) కొలెస్ట్రాల్&amp;zwnj;ను తగ్గిస్తాయి మరియు మీ HDL (మంచి) కొలెస్ట్రాల్&amp;zwnj;ను పెంచుతాయి. ఏదేమైనప్పటికీ, ఏదైనా కొవ్వు ఎక్కువగా ఉండటం మీ ఆరోగ్యానికి మంచిది కాదు, కాబట్టి ఈ మంచి కొవ్వులు కూడా ఎక్కువగా తీసుకోకూడదు.&lt;/p&gt;\n&lt;ul&gt;\n&lt;li&gt;మోనోశాచురేటెడ్ కొవ్వులు సాధారణంగా ఆలివ్&amp;zwnj;లు, అవకాడోలు మరియు గింజలు (మరియు వాటికి సంబంధించిన వంట నూనెలు) వంటి ఆహారాలలో కనిపిస్తాయి.&lt;/li&gt;\n&lt;li&gt;పాలీఅన్&amp;zwnj;శాచురేటెడ్ కొవ్వులను సాధారణంగా ఒమేగా-6 మరియు ఒమేగా-3 ఫ్యాటీ యాసిడ్&amp;zwnj;లుగా కూడా సూచిస్తారు. మీరు వాటిని సాల్మన్, హెర్రింగ్, ట్యూనా మరియు మాకేరెల్, అలాగే వాల్&amp;zwnj;నట్&amp;zwnj;లు, చియా గింజలు మరియు అవిసె గింజలు వంటి జిడ్డుగల చేపలలో కనుగొంటారు.&lt;/li&gt;\n&lt;/ul&gt;</t>
  </si>
  <si>
    <t>&lt;h1&gt;Diyetinizdeki yağlar&lt;/h1&gt;\n&lt;h2&gt;Sağlıksız yağlar&lt;/h2&gt;\n&lt;p&gt;Dikkat edilmesi gereken yağlar şunlardır:&lt;/p&gt;\n&lt;ul&gt;\n&lt;li&gt;Genellikle tereyağı, tam yağlı s&amp;uuml;t, yoğurt, peynir, domuz yağı, pastırma yağı, yağlı kırmızı et par&amp;ccedil;aları, k&amp;uuml;mes hayvanlarının derisi, hindistancevizi yağı, hurma yağı ve hurma &amp;ccedil;ekirdeği yağlarında bulunan doymuş yağlar.&lt;/li&gt;\n&lt;li&gt;Sağlıklı bir diyetten &amp;ccedil;ıkarılması gereken trans yağlar. Genellikle paketlenmiş ve işlenmiş gıdalarda bulunurlar. &amp;ldquo;Kısmen hidrojenize yağlar&amp;rdquo; ifadesi bu yağlar i&amp;ccedil;in bir tehlike işaretidir.&lt;/li&gt;\n&lt;/ul&gt;\n&lt;p&gt;Sağlıksız yağlar LDL (k&amp;ouml;t&amp;uuml;) kolesterol seviyenizi y&amp;uuml;kselterek kalp hastalığı ve fel&amp;ccedil; riskini artırır.&lt;/p&gt;\n&lt;h2&gt;Sağlıklı yağlar&lt;/h2&gt;\n&lt;p&gt;Diğer yağlar daha sağlıklıdır. LDL (k&amp;ouml;t&amp;uuml;) kolesterol&amp;uuml;n&amp;uuml;z&amp;uuml; d&amp;uuml;ş&amp;uuml;r&amp;uuml;r ve HDL (iyi) kolesterol&amp;uuml;n&amp;uuml;z&amp;uuml; y&amp;uuml;kseltirler. Ancak yağın &amp;ccedil;ok fazlası sağlığınız i&amp;ccedil;in iyi değildir; dolayısıyla sizin i&amp;ccedil;in daha iyi olan bu yağlar bile aşırı t&amp;uuml;ketilmemelidir.&lt;/p&gt;\n&lt;ul&gt;\n&lt;li&gt;Tekli doymamış yağlar genellikle zeytin, avokado ve fındık gibi gıdalarda (ve bunlarla ilişkili yemeklik yağlarda) bulunur.&lt;/li&gt;\n&lt;li&gt;&amp;Ccedil;oklu doymamış yağlar aynı zamanda yaygın olarak omega-6 ve omega-3 yağ asitleri olarak da adlandırılır. Bunları somon, ringa balığı, ton balığı ve uskumru gibi yağlı balıkların yanı sıra ceviz, chia tohumu ve keten tohumunda da bulabilirsiniz.&lt;/li&gt;\n&lt;/ul&gt;</t>
  </si>
  <si>
    <t>&lt;h1&gt;உங்கள் உணவில் கொழுப்புகள்&lt;/h1&gt;\n&lt;h2&gt;ஆரோக்கியமற்ற கொழுப்புகள்&lt;/h2&gt;\n&lt;p&gt;கவனிக்க வேண்டிய கொழுப்புகள் இவை:&lt;/p&gt;\n&lt;ul&gt;\n&lt;li&gt;நிறைவுற்ற கொழுப்புகள், பொதுவாக வெண்ணெய், முழு பால், தயிர், பாலாடைக்கட்டி, பன்றிக்கொழுப்பு, பன்றி இறைச்சி கொழுப்பு, சிவப்பு இறைச்சியின் கொழுப்பு வெட்டுக்கள், கோழியின் தோல், தேங்காய் எண்ணெய், பாமாயில் மற்றும் பாம் கர்னல் எண்ணெய்கள்.&lt;/li&gt;\n&lt;li&gt;டிரான்ஸ் கொழுப்புகள், ஆரோக்கியமான உணவில் இருந்து அகற்றப்பட வேண்டும். அவை பொதுவாக தொகுக்கப்பட்ட மற்றும் பதப்படுத்தப்பட்ட உணவுகளில் காணப்படுகின்றன. \"பகுதி ஹைட்ரஜனேற்றப்பட்ட எண்ணெய்கள்\" என்ற வார்த்தைகள் இந்த கொழுப்புகளுக்கு சிவப்புக் கொடியாகும்.&lt;/li&gt;\n&lt;/ul&gt;\n&lt;p&gt;ஆரோக்கியமற்ற கொழுப்புகள் உங்கள் எல்.டி.எல் (கெட்ட) கொழுப்பின் அளவை உயர்த்தி, இதய நோய் மற்றும் பக்கவாதத்திற்கான அதிக ஆபத்தில் உங்களை விட்டுச் செல்கின்றன.&lt;/p&gt;\n&lt;h2&gt;ஆரோக்கியமான கொழுப்புகள்&lt;/h2&gt;\n&lt;p&gt;மற்ற கொழுப்புகள் ஆரோக்கியமானவை. அவை உங்கள் LDL (கெட்ட) கொழுப்பைக் குறைத்து உங்கள் HDL (நல்ல) கொழுப்பை உயர்த்துகின்றன. இருப்பினும், அதிகப்படியான கொழுப்பு உங்கள் ஆரோக்கியத்திற்கு நல்லதல்ல, எனவே இந்த சிறந்த கொழுப்புகளை கூட அதிகமாக உட்கொள்ளக்கூடாது.&lt;/p&gt;\n&lt;ul&gt;\n&lt;li&gt;மோனோசாச்சுரேட்டட் கொழுப்புகள் பொதுவாக ஆலிவ், வெண்ணெய் மற்றும் கொட்டைகள் (மற்றும் அவற்றுடன் தொடர்புடைய சமையல் எண்ணெய்கள்) போன்ற உணவுகளில் காணப்படுகின்றன.&lt;/li&gt;\n&lt;li&gt;பாலிஅன்சாச்சுரேட்டட் கொழுப்புகள் பொதுவாக ஒமேகா-6 மற்றும் ஒமேகா-3 கொழுப்பு அமிலங்கள் என்றும் குறிப்பிடப்படுகின்றன. சால்மன், ஹெர்ரிங், சூரை மற்றும் கானாங்கெளுத்தி போன்ற எண்ணெய் நிறைந்த மீன்களிலும், அக்ரூட் பருப்புகள், சியா விதைகள் மற்றும் ஆளிவிதைகளிலும் நீங்கள் அவற்றைக் காணலாம்.&lt;/li&gt;\n&lt;/ul&gt;</t>
  </si>
  <si>
    <t>&lt;h1&gt;식단에 지방이 포함되어 있음&lt;/h1&gt;\n&lt;h2&gt;건강에 해로운 지방&lt;/h2&gt;\n&lt;p&gt;주의해야 할 지방은 다음과 같습니다.&lt;/p&gt;\n&lt;ul&gt;\n&lt;li&gt;버터, 전유, 요구르트, 치즈, 라드, 베이컨 지방, 붉은 고기의 지방 부분, 가금류 껍질, 코코넛 오일, 팜유 및 팜핵유에서 흔히 발견되는 포화 지방입니다.&lt;/li&gt;\n&lt;li&gt;건강한 식단에서 제거해야 하는 트랜스 지방. 포장식품과 가공식품에서 흔히 발견됩니다. \"부분적으로 수소화된 오일\"이라는 단어는 이러한 지방에 대한 위험 신호입니다.&lt;/li&gt;\n&lt;/ul&gt;\n&lt;p&gt;건강에 해로운 지방은 LDL(나쁜) 콜레스테롤 수치를 높여 심장병과 뇌졸중의 위험을 높입니다.&lt;/p&gt;\n&lt;h2&gt;건강한 지방&lt;/h2&gt;\n&lt;p&gt;다른 지방은 더 건강합니다. 그들은 LDL(나쁜) 콜레스테롤을 낮추고 HDL(좋은) 콜레스테롤을 높입니다. 그러나 지방이 너무 많으면 건강에 좋지 않으므로 이러한 건강에 좋은 지방이라도 과도하게 섭취해서는 안 됩니다.&lt;/p&gt;\n&lt;ul&gt;\n&lt;li&gt;단일불포화지방은 올리브, 아보카도, 견과류(및 관련 식용유)와 같은 식품에서 흔히 발견됩니다.&lt;/li&gt;\n&lt;li&gt;다중 불포화 지방은 일반적으로 오메가-6 및 오메가-3 지방산이라고도 합니다. 연어, 청어, 참치, 고등어와 같은 기름진 생선뿐만 아니라 호두, 치아씨, 아마씨에서도 찾을 수 있습니다.&lt;/li&gt;\n&lt;/ul&gt;</t>
  </si>
  <si>
    <t>&lt;h1&gt;Chất b&amp;eacute;o trong chế độ ăn uống của bạn&lt;/h1&gt;\n&lt;h2&gt;Chất b&amp;eacute;o kh&amp;ocirc;ng l&amp;agrave;nh mạnh&lt;/h2&gt;\n&lt;p&gt;Đ&amp;acirc;y l&amp;agrave; những chất b&amp;eacute;o cần ch&amp;uacute; &amp;yacute;:&lt;/p&gt;\n&lt;ul&gt;\n&lt;li&gt;Chất b&amp;eacute;o b&amp;atilde;o h&amp;ograve;a, thường được t&amp;igrave;m thấy trong bơ, sữa nguy&amp;ecirc;n chất, sữa chua, ph&amp;ocirc; mai, mỡ lợn, mỡ thịt x&amp;ocirc;ng kh&amp;oacute;i, mỡ thịt đỏ, da gia cầm, dầu dừa, dầu cọ v&amp;agrave; dầu hạt cọ.&lt;/li&gt;\n&lt;li&gt;Chất b&amp;eacute;o chuyển h&amp;oacute;a, cần được loại bỏ khỏi chế độ ăn uống l&amp;agrave;nh mạnh. Ch&amp;uacute;ng thường được t&amp;igrave;m thấy trong thực phẩm đ&amp;oacute;ng g&amp;oacute;i v&amp;agrave; chế biến sẵn. Cụm từ &amp;ldquo;dầu hydro h&amp;oacute;a một phần&amp;rdquo; l&amp;agrave; cảnh b&amp;aacute;o nguy hiểm cho những chất b&amp;eacute;o n&amp;agrave;y.&lt;/li&gt;\n&lt;/ul&gt;\n&lt;p&gt;Chất b&amp;eacute;o kh&amp;ocirc;ng l&amp;agrave;nh mạnh l&amp;agrave;m tăng mức cholesterol LDL (c&amp;oacute; hại), khiến bạn c&amp;oacute; nguy cơ mắc bệnh tim v&amp;agrave; đột quỵ cao hơn.&lt;/p&gt;\n&lt;h2&gt;Chất b&amp;eacute;o l&amp;agrave;nh mạnh&lt;/h2&gt;\n&lt;p&gt;C&amp;aacute;c chất b&amp;eacute;o kh&amp;aacute;c tốt cho sức khỏe hơn. Ch&amp;uacute;ng l&amp;agrave;m giảm cholesterol LDL (c&amp;oacute; hại) v&amp;agrave; tăng cholesterol HDL (c&amp;oacute; lợi). Tuy nhi&amp;ecirc;n, qu&amp;aacute; nhiều chất b&amp;eacute;o đều kh&amp;ocirc;ng tốt cho sức khỏe của bạn, v&amp;igrave; vậy ngay cả những chất b&amp;eacute;o tốt hơn cho bạn cũng kh&amp;ocirc;ng n&amp;ecirc;n ti&amp;ecirc;u thụ qu&amp;aacute; mức.&lt;/p&gt;\n&lt;ul&gt;\n&lt;li&gt;Chất b&amp;eacute;o kh&amp;ocirc;ng b&amp;atilde;o h&amp;ograve;a đơn thường được t&amp;igrave;m thấy trong thực phẩm như &amp;ocirc; liu, bơ v&amp;agrave; c&amp;aacute;c loại hạt (v&amp;agrave; c&amp;aacute;c loại dầu ăn li&amp;ecirc;n quan của ch&amp;uacute;ng).&lt;/li&gt;\n&lt;li&gt;Chất b&amp;eacute;o kh&amp;ocirc;ng b&amp;atilde;o h&amp;ograve;a đa cũng thường được gọi l&amp;agrave; axit b&amp;eacute;o omega-6 v&amp;agrave; omega-3. Bạn sẽ t&amp;igrave;m thấy ch&amp;uacute;ng trong c&amp;aacute;c loại c&amp;aacute; c&amp;oacute; dầu như c&amp;aacute; hồi, c&amp;aacute; tr&amp;iacute;ch, c&amp;aacute; ngừ v&amp;agrave; c&amp;aacute; thu, cũng như quả &amp;oacute;c ch&amp;oacute;, hạt chia v&amp;agrave; hạt lanh.&lt;/li&gt;\n&lt;/ul&gt;</t>
  </si>
  <si>
    <t>&lt;h1&gt;Grassi nella tua dieta&lt;/h1&gt;\n&lt;h2&gt;Grassi malsani&lt;/h2&gt;\n&lt;p&gt;Questi sono i grassi a cui prestare attenzione:&lt;/p&gt;\n&lt;ul&gt;\n&lt;li&gt;Grassi saturi, che si trovano comunemente nel burro, nel latte intero, nello yogurt, nel formaggio, nello strutto, nel grasso della pancetta, nei tagli grassi di carne rossa, nella pelle del pollame, nell\'olio di cocco, nell\'olio di palma e negli oli di palmisti.&lt;/li&gt;\n&lt;li&gt;Grassi trans, che dovrebbero essere eliminati da una dieta sana. Si trovano comunemente negli alimenti confezionati e trasformati. Le parole &amp;ldquo;oli parzialmente idrogenati&amp;rdquo; sono un campanello d\'allarme per questi grassi.&lt;/li&gt;\n&lt;/ul&gt;\n&lt;p&gt;I grassi malsani aumentano i livelli di colesterolo LDL (cattivo), esponendoti a un rischio maggiore di malattie cardiache e ictus.&lt;/p&gt;\n&lt;h2&gt;Grassi sani&lt;/h2&gt;\n&lt;p&gt;Altri grassi sono pi&amp;ugrave; sani. Abbassano il colesterolo LDL (cattivo) e aumentano il colesterolo HDL (buono). Tuttavia, una quantit&amp;agrave; eccessiva di grassi non fa bene alla salute, quindi anche questi grassi benefici non dovrebbero essere consumati eccessivamente.&lt;/p&gt;\n&lt;ul&gt;\n&lt;li&gt;I grassi monoinsaturi si trovano comunemente in alimenti come olive, avocado e noci (e i relativi oli da cucina).&lt;/li&gt;\n&lt;li&gt;I grassi polinsaturi sono comunemente indicati anche come acidi grassi omega-6 e omega-3. Li troverai nel pesce azzurro, come salmone, aringa, tonno e sgombro, oltre che nelle noci, nei semi di chia e nei semi di lino.&lt;/li&gt;\n&lt;/ul&gt;</t>
  </si>
  <si>
    <t>&lt;h1&gt;ไขมันในอาหารของคุณ&lt;/h1&gt;\n&lt;h2&gt;ไขมันที่ไม่แข็งแรง&lt;/h2&gt;\n&lt;p&gt;นี่คือไขมันที่ต้องระวัง:&lt;/p&gt;\n&lt;ul&gt;\n&lt;li&gt;ไขมันอิ่มตัวซึ่งมักพบในเนย นมสด โยเกิร์ต ชีส น้ำมันหมู ไขมันเบคอน ไขมันเนื้อแดงชิ้นบาง หนังสัตว์ปีก น้ำมันมะพร้าว น้ำมันปาล์ม และน้ำมันเมล็ดในปาล์ม&lt;/li&gt;\n&lt;li&gt;ไขมันทรานส์ซึ่งควรกำจัดออกจากอาหารเพื่อสุขภาพ มักพบในอาหารบรรจุหีบห่อและอาหารแปรรูป คำว่า \"น้ำมันที่เติมไฮโดรเจนบางส่วน\" ถือเป็นสัญญาณอันตรายสำหรับไขมันเหล่านี้&lt;/li&gt;\n&lt;/ul&gt;\n&lt;p&gt;ไขมันที่ไม่ดีต่อสุขภาพจะทำให้ระดับคอเลสเตอรอลชนิดไม่ดี (LDL) สูงขึ้น ทำให้คุณมีความเสี่ยงต่อโรคหัวใจและโรคหลอดเลือดสมองมากขึ้น&lt;/p&gt;\n&lt;h2&gt;ไขมันที่ดีต่อสุขภาพ&lt;/h2&gt;\n&lt;p&gt;ไขมันชนิดอื่นดีต่อสุขภาพมากกว่า พวกมันลดคอเลสเตอรอลชนิดไม่ดี (LDL) และเพิ่มคอเลสเตอรอลชนิดดี (ดี) อย่างไรก็ตาม การมีไขมันมากเกินไปนั้นไม่ดีต่อสุขภาพของคุณ ดังนั้นแม้แต่ไขมันที่ดีต่อคุณเหล่านี้ก็ไม่ควรบริโภคมากเกินไป&lt;/p&gt;\n&lt;ul&gt;\n&lt;li&gt;ไขมันไม่อิ่มตัวเชิงเดี่ยวมักพบในอาหาร เช่น มะกอก อะโวคาโด และถั่ว (และน้ำมันประกอบอาหารที่เกี่ยวข้อง)&lt;/li&gt;\n&lt;li&gt;ไขมันไม่อิ่มตัวเชิงซ้อนมักเรียกกันว่ากรดไขมันโอเมก้า 6 และโอเมก้า 3 คุณจะพบได้ในปลาที่มีน้ำมัน เช่น ปลาแซลมอน แฮร์ริ่ง ทูน่า และแมคเคอเรล รวมถึงวอลนัท เมล็ดเจีย และเมล็ดแฟลกซ์&lt;/li&gt;\n&lt;/ul&gt;</t>
  </si>
  <si>
    <t>&lt;h1&gt;Foods cause Heart Palpitations&lt;/h1&gt;\n&lt;p&gt;Heart palpitations are a sensation of the heart beating faster, pounding, fluttering, or skipping a beat. People experiencing palpitations may notice an increased heart rate or feel their heart beating in their chest, throat, or neck. These palpitations can occur at any time, including after eating. Although they may feel alarming, heart palpitations are typically not a cause for concern.&lt;/p&gt;\n&lt;p&gt;Heart palpitations can be a scary experience for many people. This condition is characterized by a feeling of fluttering, pounding, or racing in the chest. Although heart palpitations can be caused by a variety of factors, including stress and anxiety, certain foods can also trigger this condition.&lt;/p&gt;\n&lt;p&gt;If you have heart palpitations, it&amp;rsquo;s important to avoid the following foods to prevent symptoms:&lt;/p&gt;\n&lt;ul&gt;\n&lt;li&gt;Caffeine: Caffeine is a stimulant that can cause heart palpitations in some people. This compound is found in coffee, tea, chocolate, energy drinks, and some medications. If you have heart palpitations, limiting your caffeine intake or avoiding it altogether is best.&lt;/li&gt;\n&lt;li&gt;Alcohol: Alcohol can cause heart palpitations by increasing heart rate and blood pressure. This compound is also a diuretic, which can cause dehydration and exacerbate heart palpitations. If you have heart palpitations, it&amp;rsquo;s best to avoid alcohol or limit your intake to one drink per day.&lt;/li&gt;\n&lt;li&gt;Processed Foods: Processed foods are often high in sodium, which can cause fluid retention and increase blood pressure, leading to heart palpitations. These foods are also often high in added sugars, which can cause blood sugar spikes and dips, leading to palpitations. Instead of processed foods, choose whole, unprocessed foods like fruits, vegetables, and lean protein.&lt;/li&gt;\n&lt;li&gt;Spicy Foods: Spicy foods can cause heart palpitations by increasing heart rate and blood pressure. These foods can also irritate the esophagus, causing reflux and triggering palpitations. Avoiding spicy foods or limiting your intake is best if you have heart palpitations.It is a common misconception that spicy foods are detrimental to your health. In fact, they can provide benefits such as improved digestion, heart health, reduced inflammation, and increased metabolism. However, consuming spicy food can cause temporary stress on your body when the temperature is sufficiently high. Sweating, excessive thirst, and elevated heart rate are all typical symptoms indicating that you have ingested something particularly spicy and are experiencing irritation in your body. Moreover, some of the sensations you experience as heart palpitations after consuming a spicy meal, may be linked to indigestion or acid reflux.&lt;/li&gt;\n&lt;li&gt;Fatty Foods: Fatty foods like fried foods and high-fat meats can increase cholesterol levels, leading to heart disease and palpitations. These foods can also cause acid reflux, which can trigger palpitations. Instead of fatty foods, choose lean protein like chicken, fish, or tofu.&lt;/li&gt;\n&lt;/ul&gt;\n&lt;p&gt;If you experience heart palpitations after eating, modifying your diet could be a viable solution depending on the underlying cause. Here are some dietary changes you can try:&lt;/p&gt;\n&lt;ul&gt;\n&lt;li&gt;Incorporating potassium-rich foods like avocados, bananas, spinach, and potatoes into your diet.&lt;/li&gt;\n&lt;li&gt;Limiting your alcohol consumption.&lt;/li&gt;\n&lt;li&gt;Staying well-hydrated by drinking plenty of fluids.&lt;/li&gt;\n&lt;li&gt;Eating regular, balanced meals to avoid drops in blood sugar.&lt;/li&gt;\n&lt;li&gt;Monitoring your caffeine intake.&lt;/li&gt;\n&lt;li&gt;Reducing the amount of salt and sugar in your diet.&lt;/li&gt;\n&lt;/ul&gt;</t>
  </si>
  <si>
    <t>&lt;h1&gt;食物引起心悸&lt;/h1&gt;\n&lt;p&gt;心悸是指心脏跳动加快、搏动、扑动或跳动的感觉。 出现心悸的人可能会注意到心率加快或感觉心脏在胸部、喉咙或颈部跳动。 这些心悸可能随时发生，包括进食后。 虽然心悸可能会让人感到担忧，但通常不必担心。&lt;/p&gt;\n&lt;p&gt;对于许多人来说，心悸可能是一种可怕的经历。 这种情况的特点是胸部有颤动、重击或加速的感觉。 尽管心悸可能由多种因素引起，包括压力和焦虑，但某些食物也会引发这种情况。&lt;/p&gt;\n&lt;p&gt;如果您有心悸，请务必避免食用以下食物以预防症状：&lt;/p&gt;\n&lt;ul&gt;\n&lt;li&gt;咖啡因：咖啡因是一种兴奋剂，可能会导致某些人心悸。 这种化合物存在于咖啡、茶、巧克力、能量饮料和一些药物中。 如果您有心悸，最好限制咖啡因的摄入量或完全避免摄入咖啡因。&lt;/li&gt;\n&lt;li&gt;酒精：酒精会增加心率和血压，从而导致心悸。 这种化合物也是一种利尿剂，会导致脱水并加剧心悸。 如果您有心悸，最好避免饮酒或限制每天饮酒一杯。&lt;/li&gt;\n&lt;li&gt;加工食品：加工食品的钠含量通常很高，会导致体液潴留，血压升高，导致心悸。 这些食物通常还含有大量添加糖，可能会导致血糖升高和降低，从而导致心悸。 选择完整的、未加工的食物，如水果、蔬菜和瘦肉蛋白，而不是加工食品。&lt;/li&gt;\n&lt;li&gt;辛辣食物：辛辣食物会增加心率和血压，从而导致心悸。 这些食物还会刺激食道，导致反流并引发心悸。 如果您有心悸，最好避免辛辣食物或限制摄入量。人们普遍错误地认为辛辣食物有害健康。 事实上，它们可以提供诸如改善消化、心脏健康、减少炎症和增加新陈代谢等益处。 然而，当温度足够高时，吃辛辣食物会给你的身体带来暂时的压力。 出汗、过度口渴和心率加快都是典型症状，表明您摄入了特别辛辣的食物，并且身体受到刺激。 此外，吃辛辣食物后出现的心悸等感觉可能与消化不良或胃酸反流有关。&lt;/li&gt;\n&lt;li&gt;脂肪食物：油炸食品和高脂肪肉类等脂肪食物会增加胆固醇水平，导致心脏病和心悸。 这些食物还会引起胃酸反流，从而引发心悸。 选择鸡肉、鱼或豆腐等瘦肉蛋白食物，而不是脂肪食物。&lt;/li&gt;\n&lt;/ul&gt;\n&lt;p&gt;如果您在进食后出现心悸，根据根本原因调整饮食可能是一个可行的解决方案。 您可以尝试以下一些饮食改变：&lt;/p&gt;\n&lt;ul&gt;\n&lt;li&gt;在饮食中加入富含钾的食物，如鳄梨、香蕉、菠菜和土豆。&lt;/li&gt;\n&lt;li&gt;限制饮酒。&lt;/li&gt;\n&lt;li&gt;通过喝大量的液体来保持充足的水分。&lt;/li&gt;\n&lt;li&gt;规律饮食，均衡膳食，以避免血糖下降。&lt;/li&gt;\n&lt;li&gt;监测您的咖啡因摄入量。&lt;/li&gt;\n&lt;li&gt;减少饮食中盐和糖的含量。&lt;/li&gt;\n&lt;/ul&gt;</t>
  </si>
  <si>
    <t>&lt;h1&gt;खाद्य पदार्थ दिल की धड़कन का कारण बनते हैं&lt;/h1&gt;\n&lt;p&gt;दिल की धड़कनें दिल के तेजी से धड़कने, धड़कने, फड़फड़ाने या धड़कने कम होने की अनुभूति होती है। घबराहट का अनुभव करने वाले लोगों को हृदय गति में वृद्धि दिखाई दे सकती है या उनका दिल उनकी छाती, गले या गर्दन में धड़कता हुआ महसूस हो सकता है। ये घबराहट खाने के बाद सहित किसी भी समय हो सकती है। हालाँकि वे चिंताजनक लग सकते हैं, दिल की धड़कन आमतौर पर चिंता का कारण नहीं होती है।&lt;/p&gt;\n&lt;p&gt;दिल की धड़कन कई लोगों के लिए एक डरावना अनुभव हो सकता है। इस स्थिति में छाती में फड़फड़ाहट, तेज़ धड़कन या दौड़ने जैसा अहसास होता है। हालाँकि दिल की धड़कन तनाव और चिंता सहित कई कारकों के कारण हो सकती है, कुछ खाद्य पदार्थ भी इस स्थिति को ट्रिगर कर सकते हैं।&lt;/p&gt;\n&lt;p&gt;यदि आपको दिल की धड़कन बढ़ रही है, तो लक्षणों को रोकने के लिए निम्नलिखित खाद्य पदार्थों से बचना महत्वपूर्ण है:&lt;/p&gt;\n&lt;ul&gt;\n&lt;li&gt;&lt;strong&gt;कैफीन:&lt;/strong&gt; कैफीन एक उत्तेजक पदार्थ है जो कुछ लोगों में दिल की धड़कन पैदा कर सकता है। यह यौगिक कॉफी, चाय, चॉकलेट, ऊर्जा पेय और कुछ दवाओं में पाया जाता है। यदि आपको दिल की धड़कनें बढ़ रही हैं, तो कैफीन का सेवन सीमित करना या इससे पूरी तरह परहेज करना सबसे अच्छा है।&lt;/li&gt;\n&lt;li&gt;&lt;strong&gt;शराब:&lt;/strong&gt; शराब हृदय गति और रक्तचाप को बढ़ाकर दिल की धड़कन बढ़ा सकती है। यह यौगिक एक मूत्रवर्धक भी है, जो निर्जलीकरण का कारण बन सकता है और दिल की धड़कन बढ़ा सकता है। यदि आपको दिल की धड़कनें बढ़ रही हैं, तो बेहतर होगा कि आप शराब से बचें या अपने सेवन को प्रति दिन एक पेय तक सीमित रखें।&lt;/li&gt;\n&lt;li&gt;&lt;strong&gt;प्रसंस्कृत खाद्य पदार्थ:&lt;/strong&gt; प्रसंस्कृत खाद्य पदार्थ अक्सर सोडियम में उच्च होते हैं, जो द्रव प्रतिधारण का कारण बन सकते हैं और रक्तचाप बढ़ा सकते हैं, जिससे दिल की धड़कन बढ़ सकती है। इन खाद्य पदार्थों में अक्सर अतिरिक्त शर्करा भी अधिक होती है, जो रक्त शर्करा में वृद्धि और गिरावट का कारण बन सकती है, जिससे धड़कन बढ़ सकती है। प्रसंस्कृत खाद्य पदार्थों के बजाय, फल, सब्जियां और लीन प्रोटीन जैसे संपूर्ण, असंसाधित खाद्य पदार्थ चुनें।&lt;/li&gt;\n&lt;li&gt;&lt;strong&gt;मसालेदार भोजन:&lt;/strong&gt; मसालेदार भोजन हृदय गति और रक्तचाप को बढ़ाकर दिल की धड़कन बढ़ा सकता है। ये खाद्य पदार्थ अन्नप्रणाली में जलन पैदा कर सकते हैं, जिससे भाटा और धड़कन बढ़ सकती है। यदि आपको दिल की धड़कन बढ़ रही है तो मसालेदार भोजन से बचना या उसका सेवन सीमित करना सबसे अच्छा है। यह एक आम गलत धारणा है कि मसालेदार भोजन आपके स्वास्थ्य के लिए हानिकारक है। वास्तव में, वे बेहतर पाचन, हृदय स्वास्थ्य, सूजन कम करने और चयापचय में वृद्धि जैसे लाभ प्रदान कर सकते हैं। हालाँकि, तापमान पर्याप्त रूप से अधिक होने पर मसालेदार भोजन का सेवन आपके शरीर पर अस्थायी तनाव पैदा कर सकता है। पसीना आना, अत्यधिक प्यास लगना और हृदय गति का बढ़ना ये सभी सामान्य लक्षण हैं जो दर्शाते हैं कि आपने विशेष रूप से मसालेदार चीज़ खा ली है और आपके शरीर में जलन हो रही है। इसके अलावा, मसालेदार भोजन खाने के बाद आपको दिल की धड़कन जैसी कुछ अनुभूतियां होती हैं, जो अपच या एसिड रिफ्लक्स से जुड़ी हो सकती हैं।&lt;/li&gt;\n&lt;li&gt;&lt;strong&gt;वसायुक्त भोजन:&lt;/strong&gt; तले हुए खाद्य पदार्थ और उच्च वसा वाले मांस जैसे वसायुक्त खाद्य पदार्थ कोलेस्ट्रॉल के स्तर को बढ़ा सकते हैं, जिससे हृदय रोग और घबराहट हो सकती है। ये खाद्य पदार्थ एसिड रिफ्लक्स का कारण भी बन सकते हैं, जिससे दिल की धड़कन बढ़ सकती है। वसायुक्त खाद्य पदार्थों के बजाय चिकन, मछली या टोफू जैसे दुबले प्रोटीन वाले खाद्य पदार्थों का चयन करें।&lt;/li&gt;\n&lt;/ul&gt;\n&lt;p&gt;यदि आप खाने के बाद दिल की धड़कन का अनुभव करते हैं, तो अंतर्निहित कारण के आधार पर अपने आहार को संशोधित करना एक व्यवहार्य समाधान हो सकता है। यहां कुछ आहार परिवर्तन दिए गए हैं जिन्हें आप आज़मा सकते हैं:&lt;/p&gt;\n&lt;ul&gt;\n&lt;li&gt;अपने आहार में एवोकाडो, केला, पालक और आलू जैसे पोटेशियम युक्त खाद्य पदार्थ शामिल करें।&lt;/li&gt;\n&lt;li&gt;अपनी शराब की खपत को सीमित करें।&lt;/li&gt;\n&lt;li&gt;खूब सारे तरल पदार्थ पीकर अच्छी तरह से हाइड्रेटेड रहें।&lt;/li&gt;\n&lt;li&gt;रक्त शर्करा में गिरावट से बचने के लिए नियमित, संतुलित भोजन करें।&lt;/li&gt;\n&lt;li&gt;अपने कैफीन सेवन की निगरानी करना।&lt;/li&gt;\n&lt;li&gt;अपने आहार में नमक और चीनी की मात्रा कम करें।&lt;/li&gt;\n&lt;/ul&gt;</t>
  </si>
  <si>
    <t>&lt;h1&gt;Los alimentos causan palpitaciones del coraz&amp;oacute;n.&lt;/h1&gt;\n&lt;p&gt;Las palpitaciones del coraz&amp;oacute;n son una sensaci&amp;oacute;n de que el coraz&amp;oacute;n late m&amp;aacute;s r&amp;aacute;pido, late con fuerza, aletea o se salta un latido. Las personas que experimentan palpitaciones pueden notar un aumento del ritmo card&amp;iacute;aco o sentir el coraz&amp;oacute;n latiendo en el pecho, la garganta o el cuello. Estas palpitaciones pueden ocurrir en cualquier momento, incluso despu&amp;eacute;s de comer. Aunque pueden parecer alarmantes, las palpitaciones del coraz&amp;oacute;n no suelen ser motivo de preocupaci&amp;oacute;n.&lt;/p&gt;\n&lt;p&gt;Las palpitaciones del coraz&amp;oacute;n pueden ser una experiencia aterradora para muchas personas. Esta afecci&amp;oacute;n se caracteriza por una sensaci&amp;oacute;n de aleteo, palpitaciones o carreras en el pecho. Aunque las palpitaciones del coraz&amp;oacute;n pueden ser causadas por una variedad de factores, incluidos el estr&amp;eacute;s y la ansiedad, ciertos alimentos tambi&amp;eacute;n pueden desencadenar esta afecci&amp;oacute;n.&lt;/p&gt;\n&lt;p&gt;Si tiene palpitaciones del coraz&amp;oacute;n, es importante evitar los siguientes alimentos para prevenir los s&amp;iacute;ntomas:&lt;/p&gt;\n&lt;ul&gt;\n&lt;li&gt;&lt;strong&gt;Cafe&amp;iacute;na:&lt;/strong&gt; La cafe&amp;iacute;na es un estimulante que puede provocar palpitaciones en algunas personas. Este compuesto se encuentra en el caf&amp;eacute;, el t&amp;eacute;, el chocolate, las bebidas energ&amp;eacute;ticas y algunos medicamentos. Si tiene palpitaciones del coraz&amp;oacute;n, lo mejor es limitar el consumo de cafe&amp;iacute;na o evitarla por completo.&lt;/li&gt;\n&lt;li&gt;&lt;strong&gt;Alcohol:&lt;/strong&gt; El alcohol puede provocar palpitaciones al aumentar la frecuencia card&amp;iacute;aca y la presi&amp;oacute;n arterial. Este compuesto tambi&amp;eacute;n es un diur&amp;eacute;tico, lo que puede provocar deshidrataci&amp;oacute;n y exacerbar las palpitaciones del coraz&amp;oacute;n. Si tiene palpitaciones del coraz&amp;oacute;n, es mejor evitar el alcohol o limitar su consumo a una bebida por d&amp;iacute;a.&lt;/li&gt;\n&lt;li&gt;&lt;strong&gt;Alimentos procesados:&lt;/strong&gt; Los alimentos procesados suelen tener un alto contenido de sodio, lo que puede provocar retenci&amp;oacute;n de l&amp;iacute;quidos y aumentar la presi&amp;oacute;n arterial, lo que provoca palpitaciones del coraz&amp;oacute;n. Estos alimentos tambi&amp;eacute;n suelen tener un alto contenido de az&amp;uacute;cares a&amp;ntilde;adidos, lo que puede provocar picos y ca&amp;iacute;das de az&amp;uacute;car en la sangre, provocando palpitaciones. En lugar de alimentos procesados, elija alimentos integrales y no procesados, como frutas, verduras y prote&amp;iacute;nas magras.&lt;/li&gt;\n&lt;li&gt;&lt;strong&gt;Alimentos picantes:&lt;/strong&gt; Los alimentos picantes pueden causar palpitaciones al aumentar la frecuencia card&amp;iacute;aca y la presi&amp;oacute;n arterial. Estos alimentos tambi&amp;eacute;n pueden irritar el es&amp;oacute;fago, provocando reflujo y provocando palpitaciones. Es mejor evitar los alimentos picantes o limitar su consumo si tiene palpitaciones del coraz&amp;oacute;n. Es un error com&amp;uacute;n pensar que los alimentos picantes son perjudiciales para la salud. De hecho, pueden proporcionar beneficios como una mejor digesti&amp;oacute;n, salud del coraz&amp;oacute;n, reducci&amp;oacute;n de la inflamaci&amp;oacute;n y aumento del metabolismo. Sin embargo, consumir comida picante puede causar estr&amp;eacute;s temporal en el cuerpo cuando la temperatura es lo suficientemente alta. La sudoraci&amp;oacute;n, la sed excesiva y la frecuencia card&amp;iacute;aca elevada son s&amp;iacute;ntomas t&amp;iacute;picos que indican que ha ingerido algo particularmente picante y est&amp;aacute; experimentando irritaci&amp;oacute;n en su cuerpo. Adem&amp;aacute;s, algunas de las sensaciones que se experimentan como palpitaciones del coraz&amp;oacute;n despu&amp;eacute;s de consumir una comida picante, pueden estar relacionadas con la indigesti&amp;oacute;n o el reflujo &amp;aacute;cido.&lt;/li&gt;\n&lt;li&gt;&lt;strong&gt;Alimentos grasos:&lt;/strong&gt; Los alimentos grasos como los fritos y las carnes ricas en grasas pueden aumentar los niveles de colesterol, provocando enfermedades card&amp;iacute;acas y palpitaciones. Estos alimentos tambi&amp;eacute;n pueden provocar reflujo &amp;aacute;cido, lo que puede provocar palpitaciones. En lugar de alimentos grasos, elija prote&amp;iacute;nas magras como pollo, pescado o tofu.&lt;/li&gt;\n&lt;/ul&gt;\n&lt;p&gt;Si experimenta palpitaciones del coraz&amp;oacute;n despu&amp;eacute;s de comer, modificar su dieta podr&amp;iacute;a ser una soluci&amp;oacute;n viable seg&amp;uacute;n la causa subyacente. Aqu&amp;iacute; hay algunos cambios en la dieta que puede probar:&lt;/p&gt;\n&lt;ul&gt;\n&lt;li&gt;Incorporar a tu dieta alimentos ricos en potasio como aguacates, pl&amp;aacute;tanos, espinacas y patatas.&lt;/li&gt;\n&lt;li&gt;Limitar su consumo de alcohol.&lt;/li&gt;\n&lt;li&gt;Mantenerse bien hidratado bebiendo muchos l&amp;iacute;quidos.&lt;/li&gt;\n&lt;li&gt;Consumir comidas regulares y equilibradas para evitar ca&amp;iacute;das de az&amp;uacute;car en sangre.&lt;/li&gt;\n&lt;li&gt;Controlar su consumo de cafe&amp;iacute;na.&lt;/li&gt;\n&lt;li&gt;Reducir la cantidad de sal y az&amp;uacute;car en tu dieta.&lt;/li&gt;\n&lt;/ul&gt;</t>
  </si>
  <si>
    <t>&lt;h1&gt;Les aliments provoquent des palpitations cardiaques&lt;/h1&gt;\n&lt;p&gt;Les palpitations cardiaques sont une sensation de battement de c&amp;oelig;ur plus rapide, de battements de coeur, de battements ou de sauts de battements. Les personnes souffrant de palpitations peuvent remarquer une augmentation de la fr&amp;eacute;quence cardiaque ou sentir leur c&amp;oelig;ur battre dans la poitrine, la gorge ou le cou. Ces palpitations peuvent survenir &amp;agrave; tout moment, y compris apr&amp;egrave;s avoir mang&amp;eacute;. M&amp;ecirc;me si elles peuvent sembler alarmantes, les palpitations cardiaques ne sont g&amp;eacute;n&amp;eacute;ralement pas pr&amp;eacute;occupantes.&lt;/p&gt;\n&lt;p&gt;Les palpitations cardiaques peuvent &amp;ecirc;tre une exp&amp;eacute;rience effrayante pour de nombreuses personnes. Cette condition se caract&amp;eacute;rise par une sensation de battement, de mart&amp;egrave;lement ou de course dans la poitrine. Bien que les palpitations cardiaques puissent &amp;ecirc;tre caus&amp;eacute;es par divers facteurs, notamment le stress et l&amp;rsquo;anxi&amp;eacute;t&amp;eacute;, certains aliments peuvent &amp;eacute;galement d&amp;eacute;clencher cette affection.&lt;/p&gt;\n&lt;p&gt;Si vous avez des palpitations cardiaques, il est important d&amp;rsquo;&amp;eacute;viter les aliments suivants pour pr&amp;eacute;venir les sympt&amp;ocirc;mes :&lt;/p&gt;\n&lt;ul&gt;\n&lt;li&gt;&lt;strong&gt;Caf&amp;eacute;ine&lt;/strong&gt; : La caf&amp;eacute;ine est un stimulant qui peut provoquer des palpitations cardiaques chez certaines personnes. Ce compos&amp;eacute; se trouve dans le caf&amp;eacute;, le th&amp;eacute;, le chocolat, les boissons &amp;eacute;nergisantes et certains m&amp;eacute;dicaments. Si vous avez des palpitations cardiaques, il est pr&amp;eacute;f&amp;eacute;rable de limiter votre consommation de caf&amp;eacute;ine ou de l&amp;rsquo;&amp;eacute;viter compl&amp;egrave;tement.&lt;/li&gt;\n&lt;li&gt;&lt;strong&gt;Alcool&lt;/strong&gt; : L\'alcool peut provoquer des palpitations cardiaques en augmentant la fr&amp;eacute;quence cardiaque et la tension art&amp;eacute;rielle. Ce compos&amp;eacute; est &amp;eacute;galement un diur&amp;eacute;tique, qui peut provoquer une d&amp;eacute;shydratation et exacerber les palpitations cardiaques. Si vous avez des palpitations cardiaques, il est pr&amp;eacute;f&amp;eacute;rable d&amp;rsquo;&amp;eacute;viter l&amp;rsquo;alcool ou de limiter votre consommation &amp;agrave; un verre par jour.&lt;/li&gt;\n&lt;li&gt;&lt;strong&gt;Aliments transform&amp;eacute;s &lt;/strong&gt;: Les aliments transform&amp;eacute;s sont souvent riches en sodium, ce qui peut provoquer une r&amp;eacute;tention d\'eau et une augmentation de la tension art&amp;eacute;rielle, entra&amp;icirc;nant des palpitations cardiaques. Ces aliments sont &amp;eacute;galement souvent riches en sucres ajout&amp;eacute;s, ce qui peut provoquer des pics et des baisses de glyc&amp;eacute;mie, entra&amp;icirc;nant des palpitations. Au lieu d&amp;rsquo;aliments transform&amp;eacute;s, choisissez des aliments entiers non transform&amp;eacute;s comme les fruits, les l&amp;eacute;gumes et les prot&amp;eacute;ines maigres.&lt;/li&gt;\n&lt;li&gt;&lt;strong&gt;Aliments &amp;eacute;pic&amp;eacute;s:&lt;/strong&gt; Les aliments &amp;eacute;pic&amp;eacute;s peuvent provoquer des palpitations cardiaques en augmentant la fr&amp;eacute;quence cardiaque et la tension art&amp;eacute;rielle. Ces aliments peuvent &amp;eacute;galement irriter l&amp;rsquo;&amp;oelig;sophage, provoquant des reflux et d&amp;eacute;clenchant des palpitations. Il est pr&amp;eacute;f&amp;eacute;rable d&amp;rsquo;&amp;eacute;viter les aliments &amp;eacute;pic&amp;eacute;s ou d&amp;rsquo;en limiter la consommation si vous avez des palpitations cardiaques. On croit souvent &amp;agrave; tort que les aliments &amp;eacute;pic&amp;eacute;s sont nocifs pour la sant&amp;eacute;. En fait, ils peuvent apporter des avantages tels qu&amp;rsquo;une meilleure digestion, une meilleure sant&amp;eacute; cardiaque, une r&amp;eacute;duction de l&amp;rsquo;inflammation et une augmentation du m&amp;eacute;tabolisme. Cependant, consommer des aliments &amp;eacute;pic&amp;eacute;s peut provoquer un stress temporaire sur votre corps lorsque la temp&amp;eacute;rature est suffisamment &amp;eacute;lev&amp;eacute;e. La transpiration, une soif excessive et une fr&amp;eacute;quence cardiaque &amp;eacute;lev&amp;eacute;e sont tous des sympt&amp;ocirc;mes typiques indiquant que vous avez ing&amp;eacute;r&amp;eacute; quelque chose de particuli&amp;egrave;rement &amp;eacute;pic&amp;eacute; et que vous ressentez une irritation de votre corps. De plus, certaines des sensations que vous ressentez, comme des palpitations cardiaques apr&amp;egrave;s avoir consomm&amp;eacute; un repas &amp;eacute;pic&amp;eacute;, peuvent &amp;ecirc;tre li&amp;eacute;es &amp;agrave; une indigestion ou &amp;agrave; un reflux acide.&lt;/li&gt;\n&lt;li&gt;&lt;strong&gt;Aliments gras :&lt;/strong&gt; les aliments gras comme les aliments frits et les viandes riches en graisses peuvent augmenter le taux de cholest&amp;eacute;rol, entra&amp;icirc;nant des maladies cardiaques et des palpitations. Ces aliments peuvent &amp;eacute;galement provoquer des reflux acides, pouvant d&amp;eacute;clencher des palpitations. Au lieu d&amp;rsquo;aliments gras, choisissez des prot&amp;eacute;ines maigres comme le poulet, le poisson ou le tofu.&lt;/li&gt;\n&lt;/ul&gt;\n&lt;p&gt;Si vous ressentez des palpitations cardiaques apr&amp;egrave;s avoir mang&amp;eacute;, modifier votre alimentation pourrait &amp;ecirc;tre une solution viable en fonction de la cause sous-jacente. Voici quelques changements alimentaires que vous pouvez essayer:&lt;/p&gt;\n&lt;ul&gt;\n&lt;li&gt;Incorporez des aliments riches en potassium comme les avocats, les bananes, les &amp;eacute;pinards et les pommes de terre dans votre alimentation.&lt;/li&gt;\n&lt;li&gt;Limiter votre consommation d&amp;rsquo;alcool.&lt;/li&gt;\n&lt;li&gt;Rester bien hydrat&amp;eacute; en buvant beaucoup de liquides.&lt;/li&gt;\n&lt;li&gt;Manger des repas r&amp;eacute;guliers et &amp;eacute;quilibr&amp;eacute;s pour &amp;eacute;viter les chutes de sucre dans le sang.&lt;/li&gt;\n&lt;li&gt;Surveiller votre consommation de caf&amp;eacute;ine.&lt;/li&gt;\n&lt;li&gt;R&amp;eacute;duire la quantit&amp;eacute; de sel et de sucre dans votre alimentation.&lt;/li&gt;\n&lt;/ul&gt;</t>
  </si>
  <si>
    <t>&lt;h1&gt;Продукты питания вызывают учащенное сердцебиение&lt;/h1&gt;\n&lt;p&gt;Учащенное сердцебиение &amp;mdash; это ощущение, что сердце бьется быстрее, стучит, трепещет или пропускает удары. Люди, испытывающие учащенное сердцебиение, могут заметить учащенное сердцебиение или почувствовать биение сердца в груди, горле или шее. Такое сердцебиение может возникнуть в любое время, в том числе после еды. Хотя учащенное сердцебиение может вызывать тревогу, оно обычно не является поводом для беспокойства.&lt;/p&gt;\n&lt;p&gt;Учащенное сердцебиение может быть пугающим событием для многих людей. Это состояние характеризуется ощущением трепетания, ударов или скачков в груди. Хотя учащенное сердцебиение может быть вызвано множеством факторов, в том числе стрессом и тревогой, некоторые продукты также могут спровоцировать это состояние.&lt;/p&gt;\n&lt;p&gt;Если у вас учащенное сердцебиение, важно избегать следующих продуктов, чтобы предотвратить симптомы:&lt;/p&gt;\n&lt;ul&gt;\n&lt;li&gt;&lt;strong&gt;Кофеин:&lt;/strong&gt; Кофеин является стимулятором, который у некоторых людей может вызывать учащенное сердцебиение. Это соединение содержится в кофе, чае, шоколаде, энергетических напитках и некоторых лекарствах. Если у вас учащенное сердцебиение, лучше всего ограничить потребление кофеина или вообще отказаться от него.&lt;/li&gt;\n&lt;li&gt;&lt;strong&gt;Алкоголь:&lt;/strong&gt; Алкоголь может вызвать учащенное сердцебиение за счет увеличения частоты сердечных сокращений и артериального давления. Это соединение также является мочегонным средством, которое может вызвать обезвоживание и усугубить учащенное сердцебиение. Если у вас учащенное сердцебиение, лучше избегать употребления алкоголя или ограничить его употребление одним напитком в день.&lt;/li&gt;\n&lt;li&gt;&lt;strong&gt;Обработанные продукты:&lt;/strong&gt; Обработанные продукты часто содержат большое количество натрия, что может вызвать задержку жидкости и повышение артериального давления, что приводит к учащению сердцебиения. Эти продукты также часто содержат большое количество добавленного сахара, что может вызывать скачки и падения уровня сахара в крови, что приводит к учащению сердцебиения. Вместо обработанных продуктов выбирайте цельные, необработанные продукты, такие как фрукты, овощи и нежирный белок.&lt;/li&gt;\n&lt;li&gt;&lt;strong&gt;Острая пища.&lt;/strong&gt; Острая пища может вызвать учащенное сердцебиение из-за увеличения частоты сердечных сокращений и артериального давления. Эти продукты также могут раздражать пищевод, вызывая рефлюкс и учащенное сердцебиение. Если у вас учащенное сердцебиение, лучше всего избегать острой пищи или ограничивать ее потребление. Распространено заблуждение, что острая пища вредна для вашего здоровья. Фактически, они могут обеспечить такие преимущества, как улучшение пищеварения, здоровье сердца, уменьшение воспаления и усиление метаболизма. Однако употребление острой пищи может вызвать временный стресс для вашего организма, когда температура достаточно высока. Потливость, чрезмерная жажда и учащенное сердцебиение &amp;mdash; типичные симптомы, указывающие на то, что вы проглотили что-то особенно острое и испытываете раздражение в организме. Более того, некоторые ощущения, такие как учащенное сердцебиение после употребления острой пищи, могут быть связаны с расстройством желудка или кислотным рефлюксом.&lt;/li&gt;\n&lt;li&gt;&lt;strong&gt;Жирная пища. &lt;/strong&gt;Жирная пища, такая как жареная пища и мясо с высоким содержанием жира, может повысить уровень холестерина, что приводит к сердечным заболеваниям и сердцебиению. Эти продукты также могут вызвать кислотный рефлюкс, который может вызвать учащенное сердцебиение. Вместо жирной пищи выбирайте нежирную белковую пищу, например курицу, рыбу или тофу.&lt;/li&gt;\n&lt;/ul&gt;\n&lt;p&gt;Если вы испытываете учащенное сердцебиение после еды, изменение диеты может быть жизнеспособным решением в зависимости от основной причины. Вот некоторые диетические изменения, которые вы можете попробовать:&lt;/p&gt;\n&lt;ul&gt;\n&lt;li&gt;Включите в свой рацион продукты, богатые калием, такие как авокадо, бананы, шпинат и картофель.&lt;/li&gt;\n&lt;li&gt;Ограничение потребления алкоголя.&lt;/li&gt;\n&lt;li&gt;Поддерживайте хороший уровень гидратации, пейте много жидкости.&lt;/li&gt;\n&lt;li&gt;Регулярное, сбалансированное питание, чтобы избежать падения уровня сахара в крови.&lt;/li&gt;\n&lt;li&gt;Мониторинг потребления кофеина.&lt;/li&gt;\n&lt;li&gt;Уменьшите количество соли и сахара в рационе.&lt;/li&gt;\n&lt;/ul&gt;</t>
  </si>
  <si>
    <t>&lt;h1&gt;Alimentos causam palpita&amp;ccedil;&amp;otilde;es card&amp;iacute;acas&lt;/h1&gt;\n&lt;p&gt;As palpita&amp;ccedil;&amp;otilde;es card&amp;iacute;acas s&amp;atilde;o uma sensa&amp;ccedil;&amp;atilde;o de cora&amp;ccedil;&amp;atilde;o batendo mais r&amp;aacute;pido, batendo forte, palpitando ou pulando uma batida. Pessoas com palpita&amp;ccedil;&amp;otilde;es podem notar um aumento da frequ&amp;ecirc;ncia card&amp;iacute;aca ou sentir o cora&amp;ccedil;&amp;atilde;o batendo no peito, garganta ou pesco&amp;ccedil;o. Essas palpita&amp;ccedil;&amp;otilde;es podem ocorrer a qualquer momento, inclusive depois de comer. Embora possam parecer alarmantes, as palpita&amp;ccedil;&amp;otilde;es card&amp;iacute;acas normalmente n&amp;atilde;o s&amp;atilde;o motivo de preocupa&amp;ccedil;&amp;atilde;o.&lt;/p&gt;\n&lt;p&gt;As palpita&amp;ccedil;&amp;otilde;es card&amp;iacute;acas podem ser uma experi&amp;ecirc;ncia assustadora para muitas pessoas. Esta condi&amp;ccedil;&amp;atilde;o &amp;eacute; caracterizada por uma sensa&amp;ccedil;&amp;atilde;o de vibra&amp;ccedil;&amp;atilde;o, latejamento ou corrida no peito. Embora as palpita&amp;ccedil;&amp;otilde;es card&amp;iacute;acas possam ser causadas por v&amp;aacute;rios fatores, incluindo estresse e ansiedade, certos alimentos tamb&amp;eacute;m podem desencadear essa condi&amp;ccedil;&amp;atilde;o.&lt;/p&gt;\n&lt;p&gt;Se voc&amp;ecirc; tiver palpita&amp;ccedil;&amp;otilde;es card&amp;iacute;acas, &amp;eacute; importante evitar os seguintes alimentos para prevenir os sintomas:&lt;/p&gt;\n&lt;ul&gt;\n&lt;li&gt;&lt;strong&gt;Cafe&amp;iacute;na:&lt;/strong&gt; A cafe&amp;iacute;na &amp;eacute; um estimulante que pode causar palpita&amp;ccedil;&amp;otilde;es card&amp;iacute;acas em algumas pessoas. Este composto &amp;eacute; encontrado no caf&amp;eacute;, ch&amp;aacute;, chocolate, bebidas energ&amp;eacute;ticas e alguns medicamentos. Se voc&amp;ecirc; tiver palpita&amp;ccedil;&amp;otilde;es card&amp;iacute;acas, &amp;eacute; melhor limitar a ingest&amp;atilde;o de cafe&amp;iacute;na ou evit&amp;aacute;-la completamente.&lt;/li&gt;\n&lt;li&gt;&lt;strong&gt;&amp;Aacute;lcool:&lt;/strong&gt; O &amp;aacute;lcool pode causar palpita&amp;ccedil;&amp;otilde;es card&amp;iacute;acas, aumentando a frequ&amp;ecirc;ncia card&amp;iacute;aca e a press&amp;atilde;o arterial. Este composto tamb&amp;eacute;m &amp;eacute; um diur&amp;eacute;tico, que pode causar desidrata&amp;ccedil;&amp;atilde;o e agravar as palpita&amp;ccedil;&amp;otilde;es card&amp;iacute;acas. Se voc&amp;ecirc; tiver palpita&amp;ccedil;&amp;otilde;es card&amp;iacute;acas, &amp;eacute; melhor evitar o &amp;aacute;lcool ou limitar a ingest&amp;atilde;o a uma bebida por dia.&lt;/li&gt;\n&lt;li&gt;&lt;strong&gt;Alimentos Processados:&lt;/strong&gt; Os alimentos processados costumam ser ricos em s&amp;oacute;dio, o que pode causar reten&amp;ccedil;&amp;atilde;o de l&amp;iacute;quidos e aumentar a press&amp;atilde;o arterial, causando palpita&amp;ccedil;&amp;otilde;es card&amp;iacute;acas. Esses alimentos tamb&amp;eacute;m costumam ser ricos em a&amp;ccedil;&amp;uacute;cares adicionados, o que pode causar picos e quedas de a&amp;ccedil;&amp;uacute;car no sangue, causando palpita&amp;ccedil;&amp;otilde;es. Em vez de alimentos processados, escolha alimentos integrais e n&amp;atilde;o processados, como frutas, vegetais e prote&amp;iacute;nas magras.&lt;/li&gt;\n&lt;li&gt;&lt;strong&gt;Alimentos picantes:&lt;/strong&gt; Alimentos picantes podem causar palpita&amp;ccedil;&amp;otilde;es card&amp;iacute;acas, aumentando a frequ&amp;ecirc;ncia card&amp;iacute;aca e a press&amp;atilde;o arterial. Esses alimentos tamb&amp;eacute;m podem irritar o es&amp;ocirc;fago, causando refluxo e provocando palpita&amp;ccedil;&amp;otilde;es. Evitar alimentos picantes ou limitar a ingest&amp;atilde;o &amp;eacute; melhor se voc&amp;ecirc; tiver palpita&amp;ccedil;&amp;otilde;es card&amp;iacute;acas. &amp;Eacute; um equ&amp;iacute;voco comum pensar que alimentos picantes s&amp;atilde;o prejudiciais &amp;agrave; sa&amp;uacute;de. Na verdade, eles podem proporcionar benef&amp;iacute;cios como melhor digest&amp;atilde;o, sa&amp;uacute;de card&amp;iacute;aca, redu&amp;ccedil;&amp;atilde;o da inflama&amp;ccedil;&amp;atilde;o e aumento do metabolismo. No entanto, consumir alimentos picantes pode causar estresse tempor&amp;aacute;rio no corpo quando a temperatura est&amp;aacute; suficientemente alta. Sudorese, sede excessiva e frequ&amp;ecirc;ncia card&amp;iacute;aca elevada s&amp;atilde;o sintomas t&amp;iacute;picos que indicam que voc&amp;ecirc; ingeriu algo particularmente picante e est&amp;aacute; sentindo irrita&amp;ccedil;&amp;atilde;o no corpo. Al&amp;eacute;m disso, algumas das sensa&amp;ccedil;&amp;otilde;es que voc&amp;ecirc; experimenta como palpita&amp;ccedil;&amp;otilde;es card&amp;iacute;acas ap&amp;oacute;s consumir uma refei&amp;ccedil;&amp;atilde;o picante podem estar ligadas &amp;agrave; indigest&amp;atilde;o ou refluxo &amp;aacute;cido.&lt;/li&gt;\n&lt;li&gt;&lt;strong&gt;Alimentos gordurosos:&lt;/strong&gt; Alimentos gordurosos, como frituras e carnes ricas em gordura, podem aumentar os n&amp;iacute;veis de colesterol, causando doen&amp;ccedil;as card&amp;iacute;acas e palpita&amp;ccedil;&amp;otilde;es. Esses alimentos tamb&amp;eacute;m podem causar refluxo &amp;aacute;cido, que pode provocar palpita&amp;ccedil;&amp;otilde;es. Em vez de alimentos gordurosos, escolha prote&amp;iacute;nas magras como frango, peixe ou tofu.&lt;/li&gt;\n&lt;/ul&gt;\n&lt;p&gt;Se sentir palpita&amp;ccedil;&amp;otilde;es card&amp;iacute;acas depois de comer, modificar sua dieta pode ser uma solu&amp;ccedil;&amp;atilde;o vi&amp;aacute;vel dependendo da causa subjacente. Aqui est&amp;atilde;o algumas mudan&amp;ccedil;as na dieta que voc&amp;ecirc; pode tentar:&lt;/p&gt;\n&lt;ul&gt;\n&lt;li&gt;Incorporar alimentos ricos em pot&amp;aacute;ssio, como abacate, banana, espinafre e batata, em sua dieta.&lt;/li&gt;\n&lt;li&gt;Limitando o consumo de &amp;aacute;lcool.&lt;/li&gt;\n&lt;li&gt;Manter-se bem hidratado bebendo bastante l&amp;iacute;quido.&lt;/li&gt;\n&lt;li&gt;Comer refei&amp;ccedil;&amp;otilde;es regulares e balanceadas para evitar quedas de a&amp;ccedil;&amp;uacute;car no sangue.&lt;/li&gt;\n&lt;li&gt;Monitorando sua ingest&amp;atilde;o de cafe&amp;iacute;na.&lt;/li&gt;\n&lt;li&gt;Reduzir a quantidade de sal e a&amp;ccedil;&amp;uacute;car em sua dieta.&lt;/li&gt;\n&lt;/ul&gt;</t>
  </si>
  <si>
    <t>&lt;h1&gt;খাবারের কারণে হৃদস্পন্দন হয়&lt;/h1&gt;\n&lt;p&gt;হৃদস্পন্দন হল হৃৎপিণ্ডের দ্রুত স্পন্দন, ধাক্কাধাক্কি, ঝাঁকুনি বা স্পন্দন এড়িয়ে যাওয়ার অনুভূতি। যারা ধড়ফড়ানি অনুভব করছেন তারা হৃদস্পন্দনের বৃদ্ধি লক্ষ্য করতে পারেন বা তাদের বুক, গলা বা ঘাড়ে হৃদস্পন্দন অনুভব করতে পারেন। এই ধড়ফড় খাওয়ার পরে সহ যে কোনও সময় হতে পারে। যদিও তারা উদ্বেগজনক বোধ করতে পারে, হৃদস্পন্দন সাধারণত উদ্বেগের কারণ নয়।&lt;/p&gt;\n&lt;p&gt;হৃদস্পন্দন অনেক লোকের জন্য একটি ভীতিকর অভিজ্ঞতা হতে পারে। এই অবস্থাটি বুকে ঝাঁকুনি, ধাক্কাধাক্কি বা দৌড়ানোর অনুভূতি দ্বারা চিহ্নিত করা হয়। যদিও হৃদস্পন্দন বিভিন্ন কারণের কারণে হতে পারে, যার মধ্যে রয়েছে মানসিক চাপ এবং উদ্বেগ, কিছু খাবারও এই অবস্থাকে ট্রিগার করতে পারে।&lt;/p&gt;\n&lt;p&gt;আপনার যদি হৃদস্পন্দন থাকে তবে লক্ষণগুলি প্রতিরোধ করতে নিম্নলিখিত খাবারগুলি এড়ানো গুরুত্বপূর্ণ:&lt;/p&gt;\n&lt;ul&gt;\n&lt;li&gt;&lt;strong&gt;ক্যাফিন:&lt;/strong&gt; ক্যাফিন একটি উদ্দীপক যা কিছু লোকের হৃদস্পন্দনের কারণ হতে পারে। এই যৌগটি কফি, চা, চকোলেট, শক্তি পানীয় এবং কিছু ওষুধে পাওয়া যায়। আপনার যদি হৃদস্পন্দন হয়, আপনার ক্যাফেইন গ্রহণ সীমিত করা বা এটি সম্পূর্ণরূপে এড়িয়ে যাওয়া সর্বোত্তম।&lt;/li&gt;\n&lt;li&gt;&lt;strong&gt;অ্যালকোহল:&lt;/strong&gt; অ্যালকোহল হৃদস্পন্দন এবং রক্তচাপ বাড়িয়ে হৃদস্পন্দনের কারণ হতে পারে। এই যৌগটি একটি মূত্রবর্ধক, যা ডিহাইড্রেশনের কারণ হতে পারে এবং হৃদস্পন্দনকে বাড়িয়ে তুলতে পারে। আপনার যদি হৃদস্পন্দন থাকে তবে অ্যালকোহল এড়িয়ে চলা বা প্রতিদিন একটি পানীয়ের মধ্যে আপনার গ্রহণ সীমাবদ্ধ করা ভাল।&lt;/li&gt;\n&lt;li&gt;&lt;strong&gt;প্রক্রিয়াজাত খাবার:&lt;/strong&gt; প্রক্রিয়াজাত খাবারে প্রায়শই সোডিয়াম বেশি থাকে, যা তরল ধরে রাখতে পারে এবং রক্তচাপ বাড়াতে পারে, যার ফলে হৃদস্পন্দন হতে পারে। এই খাবারগুলিতে প্রায়শই অতিরিক্ত শর্করা থাকে, যা রক্তে শর্করার স্পাইক এবং ডিপ হতে পারে, যার ফলে ধড়ফড় হতে পারে। প্রক্রিয়াজাত খাবারের পরিবর্তে, ফল, শাকসবজি এবং চর্বিহীন প্রোটিনের মতো সম্পূর্ণ, অপ্রক্রিয়াজাত খাবার বেছে নিন।&lt;/li&gt;\n&lt;li&gt;&lt;strong&gt;মসলাযুক্ত খাবার: &lt;/strong&gt;মসলাযুক্ত খাবার হৃদস্পন্দন এবং রক্তচাপ বাড়িয়ে হৃদস্পন্দন সৃষ্টি করতে পারে। এই খাবারগুলি খাদ্যনালীতে জ্বালাতন করতে পারে, রিফ্লাক্স সৃষ্টি করে এবং ধড়ফড় শুরু করে। মসলাযুক্ত খাবার এড়িয়ে চলা বা আপনার ভোজন সীমিত করা যদি আপনার হৃদস্পন্দন থাকে তবে এটি একটি সাধারণ ভুল ধারণা যে মশলাদার খাবার আপনার স্বাস্থ্যের জন্য ক্ষতিকর। প্রকৃতপক্ষে, তারা উন্নত হজম, হার্টের স্বাস্থ্য, প্রদাহ হ্রাস এবং বিপাক বৃদ্ধির মতো সুবিধা প্রদান করতে পারে। যাইহোক, মশলাদার খাবার খাওয়া আপনার শরীরের উপর অস্থায়ী চাপ সৃষ্টি করতে পারে যখন তাপমাত্রা যথেষ্ট বেশি থাকে। ঘাম, অত্যধিক তৃষ্ণা এবং উচ্চ হৃদস্পন্দন সবই সাধারণ লক্ষণ যা ইঙ্গিত করে যে আপনি বিশেষ করে মশলাদার কিছু খেয়েছেন এবং আপনার শরীরে জ্বালা অনুভব করছেন। তদুপরি, মশলাদার খাবার খাওয়ার পরে আপনি হৃদস্পন্দনের মতো কিছু সংবেদন অনুভব করেন, যা বদহজম বা অ্যাসিড রিফ্লাক্সের সাথে যুক্ত হতে পারে।&lt;/li&gt;\n&lt;li&gt;&lt;strong&gt;চর্বিযুক্ত খাবার:&lt;/strong&gt; চর্বিযুক্ত খাবার যেমন ভাজা খাবার এবং উচ্চ চর্বিযুক্ত মাংস কোলেস্টেরলের মাত্রা বাড়াতে পারে, যার ফলে হৃদরোগ এবং ধড়ফড় হতে পারে। এই খাবারগুলি অ্যাসিড রিফ্লাক্সের কারণ হতে পারে, যা ধড়ফড় শুরু করতে পারে। চর্বিযুক্ত খাবারের পরিবর্তে চিকেন, মাছ বা টফুর মতো চর্বিহীন প্রোটিন বেছে নিন।&lt;/li&gt;\n&lt;/ul&gt;\n&lt;p&gt;আপনি যদি খাওয়ার পরে হৃদস্পন্দন অনুভব করেন, তাহলে অন্তর্নিহিত কারণের উপর নির্ভর করে আপনার খাদ্য পরিবর্তন করা একটি কার্যকর সমাধান হতে পারে। এখানে কিছু খাদ্যতালিকাগত পরিবর্তন রয়েছে যা আপনি চেষ্টা করতে পারেন:&lt;/p&gt;\n&lt;ul&gt;\n&lt;li&gt;অ্যাভোকাডো, কলা, পালং শাক এবং আলু-এর মতো পটাসিয়াম সমৃদ্ধ খাবার আপনার খাদ্যতালিকায় অন্তর্ভুক্ত করুন।&lt;/li&gt;\n&lt;li&gt;আপনার অ্যালকোহল খরচ সীমিত.&lt;/li&gt;\n&lt;li&gt;প্রচুর পরিমাণে তরল পান করে ভালভাবে হাইড্রেটেড থাকা।&lt;/li&gt;\n&lt;li&gt;রক্তে শর্করার ড্রপ এড়াতে নিয়মিত, সুষম খাবার খাওয়া।&lt;/li&gt;\n&lt;li&gt;আপনার ক্যাফিন গ্রহণ নিরীক্ষণ।&lt;/li&gt;\n&lt;li&gt;আপনার খাদ্যতালিকায় লবণ এবং চিনির পরিমাণ কমানো।&lt;/li&gt;\n&lt;/ul&gt;</t>
  </si>
  <si>
    <t>&lt;h1&gt;Nahrungsmittel verursachen Herzklopfen&lt;/h1&gt;\n&lt;p&gt;Unter Herzklopfen versteht man das Gef&amp;uuml;hl, dass das Herz schneller schl&amp;auml;gt, pocht, flattert oder einen Schlag aussetzt. Menschen, die unter Herzklopfen leiden, bemerken m&amp;ouml;glicherweise eine erh&amp;ouml;hte Herzfrequenz oder sp&amp;uuml;ren, wie ihr Herz in der Brust, im Hals oder im Nacken schl&amp;auml;gt. Dieses Herzklopfen kann jederzeit auftreten, auch nach dem Essen. Auch wenn sie besorgniserregend sein k&amp;ouml;nnen, sind Herzrasen in der Regel kein Grund zur Sorge.&lt;/p&gt;\n&lt;p&gt;Herzrasen kann f&amp;uuml;r viele Menschen ein be&amp;auml;ngstigendes Erlebnis sein. Dieser Zustand ist durch ein Gef&amp;uuml;hl von Flattern, Pochen oder Rennen in der Brust gekennzeichnet. Obwohl Herzklopfen durch eine Vielzahl von Faktoren, einschlie&amp;szlig;lich Stress und Angstzust&amp;auml;nden, verursacht werden kann, k&amp;ouml;nnen bestimmte Lebensmittel diesen Zustand ebenfalls ausl&amp;ouml;sen.&lt;/p&gt;\n&lt;p&gt;Wenn Sie unter Herzklopfen leiden, ist es wichtig, die folgenden Lebensmittel zu meiden, um Symptome zu vermeiden:&lt;/p&gt;\n&lt;ul&gt;\n&lt;li&gt;&lt;strong&gt;Koffein&lt;/strong&gt;: Koffein ist ein Stimulans, das bei manchen Menschen Herzklopfen verursachen kann. Diese Verbindung kommt in Kaffee, Tee, Schokolade, Energy-Drinks und einigen Medikamenten vor. Wenn Sie unter Herzrasen leiden, ist es am besten, den Koffeinkonsum einzuschr&amp;auml;nken oder ganz darauf zu verzichten.&lt;/li&gt;\n&lt;li&gt;&lt;strong&gt;Alkohol&lt;/strong&gt;: Alkohol kann Herzklopfen verursachen, indem er die Herzfrequenz und den Blutdruck erh&amp;ouml;ht. Diese Verbindung ist auch ein Diuretikum, das zu Dehydrierung f&amp;uuml;hren und Herzklopfen verschlimmern kann. Bei Herzrasen ist es am besten, auf Alkohol zu verzichten oder die Einnahme auf ein Getr&amp;auml;nk pro Tag zu beschr&amp;auml;nken.&lt;/li&gt;\n&lt;li&gt;&lt;strong&gt;Verarbeitete Lebensmittel:&lt;/strong&gt; Verarbeitete Lebensmittel enthalten oft viel Natrium, was zu Fl&amp;uuml;ssigkeitsansammlungen f&amp;uuml;hren und den Blutdruck erh&amp;ouml;hen kann, was zu Herzklopfen f&amp;uuml;hren kann. Diese Lebensmittel enthalten h&amp;auml;ufig auch viel zugesetzten Zucker, was zu Blutzuckerspitzen und -abf&amp;auml;llen und damit zu Herzklopfen f&amp;uuml;hren kann. W&amp;auml;hlen Sie statt verarbeiteter Lebensmittel vollwertige, unverarbeitete Lebensmittel wie Obst, Gem&amp;uuml;se und mageres Eiwei&amp;szlig;.&lt;/li&gt;\n&lt;li&gt;&lt;strong&gt;Scharfe Lebensmittel:&lt;/strong&gt; Scharfe Lebensmittel k&amp;ouml;nnen Herzklopfen verursachen, indem sie die Herzfrequenz und den Blutdruck erh&amp;ouml;hen. Diese Lebensmittel k&amp;ouml;nnen auch die Speiser&amp;ouml;hre reizen, was zu Reflux und Herzklopfen f&amp;uuml;hren kann. Bei Herzrasen ist es am besten, scharfe Speisen zu meiden oder die Aufnahme einzuschr&amp;auml;nken. Es ist ein weit verbreitetes Missverst&amp;auml;ndnis, dass scharfe Speisen gesundheitssch&amp;auml;dlich sind. Tats&amp;auml;chlich k&amp;ouml;nnen sie Vorteile wie eine verbesserte Verdauung, Herzgesundheit, eine Verringerung von Entz&amp;uuml;ndungen und einen erh&amp;ouml;hten Stoffwechsel bieten. Allerdings kann der Verzehr scharfer Speisen bei ausreichend hohen Temperaturen zu einer vor&amp;uuml;bergehenden Belastung des K&amp;ouml;rpers f&amp;uuml;hren. Schwitzen, &amp;uuml;berm&amp;auml;&amp;szlig;iger Durst und eine erh&amp;ouml;hte Herzfrequenz sind typische Symptome, die darauf hinweisen, dass Sie etwas besonders Scharfes zu sich genommen haben und eine Reizung Ihres K&amp;ouml;rpers versp&amp;uuml;ren. Dar&amp;uuml;ber hinaus k&amp;ouml;nnen einige der Empfindungen, die Sie wie Herzklopfen nach dem Verzehr einer scharfen Mahlzeit versp&amp;uuml;ren, mit Verdauungsst&amp;ouml;rungen oder Sodbrennen zusammenh&amp;auml;ngen.&lt;/li&gt;\n&lt;li&gt;&lt;strong&gt;Fetthaltige Lebensmittel:&lt;/strong&gt; Fetthaltige Lebensmittel wie frittierte Lebensmittel und fettreiches Fleisch k&amp;ouml;nnen den Cholesterinspiegel erh&amp;ouml;hen und zu Herzerkrankungen und Herzklopfen f&amp;uuml;hren. Diese Lebensmittel k&amp;ouml;nnen auch sauren Reflux verursachen, der Herzklopfen ausl&amp;ouml;sen kann. W&amp;auml;hlen Sie anstelle von fetthaltigen Lebensmitteln mageres Eiwei&amp;szlig; wie H&amp;uuml;hnchen, Fisch oder Tofu.&lt;/li&gt;\n&lt;/ul&gt;\n&lt;p&gt;Wenn Sie nach dem Essen Herzrasen versp&amp;uuml;ren, kann je nach Ursache eine Umstellung Ihrer Ern&amp;auml;hrung eine sinnvolle L&amp;ouml;sung sein. Hier sind einige Ern&amp;auml;hrungsumstellungen, die Sie ausprobieren k&amp;ouml;nnen:&lt;/p&gt;\n&lt;ul&gt;\n&lt;li&gt;Nehmen Sie kaliumreiche Lebensmittel wie Avocados, Bananen, Spinat und Kartoffeln in Ihre Ern&amp;auml;hrung auf.&lt;/li&gt;\n&lt;li&gt;Begrenzen Sie Ihren Alkoholkonsum.&lt;/li&gt;\n&lt;li&gt;Sorgen Sie f&amp;uuml;r eine gute Fl&amp;uuml;ssigkeitszufuhr, indem Sie viel trinken.&lt;/li&gt;\n&lt;li&gt;Regelm&amp;auml;&amp;szlig;ige, ausgewogene Mahlzeiten zu sich nehmen, um Blutzuckerabf&amp;auml;lle zu vermeiden.&lt;/li&gt;\n&lt;li&gt;&amp;Uuml;berwachen Sie Ihre Koffeinaufnahme.&lt;/li&gt;\n&lt;li&gt;Reduzieren Sie die Menge an Salz und Zucker in Ihrer Ern&amp;auml;hrung.&lt;/li&gt;\n&lt;/ul&gt;</t>
  </si>
  <si>
    <t>&lt;h1&gt;食べ物が動悸を引き起こす&lt;/h1&gt;\n&lt;p&gt;動悸は、心臓の鼓動が速くなったり、ドキドキしたり、ドキドキしたり、拍子を飛ばしたりする感覚です。 動悸を経験している人は、心拍数の上昇に気づいたり、胸、喉、または首で心臓が鼓動しているのを感じたりすることがあります。 このような動悸は、食後などいつでも起こる可能性があります。 動悸は憂鬱に感じるかもしれませんが、通常は心配する必要はありません。&lt;/p&gt;\n&lt;p&gt;動悸は多くの人にとって恐ろしい経験となることがあります。 この症状は、胸がドキドキしたり、ドキドキしたり、ドキドキしたりする感覚が特徴です。 動悸はストレスや不安などさまざまな要因によって引き起こされますが、特定の食品もこの症状を引き起こす可能性があります。&lt;/p&gt;\n&lt;p&gt;動悸がある場合は、症状を防ぐために次の食品を避けることが重要です。&lt;/p&gt;\n&lt;ul&gt;\n&lt;li&gt;&lt;strong&gt;カフェイン:&lt;/strong&gt; カフェインは、一部の人に動悸を引き起こす可能性のある興奮剤です。 この化合物は、コーヒー、紅茶、チョコレート、エナジードリンク、および一部の医薬品に含まれています。 動悸がある場合は、カフェインの摂取を制限するか、カフェインを完全に避けることが最善です。&lt;/li&gt;\n&lt;li&gt;&lt;strong&gt;アルコール：&lt;/strong&gt;アルコールは心拍数と血圧を上昇させ、動悸を引き起こす可能性があります。 この化合物は利尿薬でもあり、脱水を引き起こし、動悸を悪化させる可能性があります。 動悸がある場合は、アルコールを避けるか、摂取量を1日1杯までに制限するのが最善です。&lt;/li&gt;\n&lt;li&gt;&lt;strong&gt;加工食品:&lt;/strong&gt; 加工食品にはナトリウムが多く含まれていることが多く、体液貯留を引き起こし、血圧を上昇させ、動悸を引き起こす可能性があります。 これらの食品には糖分が多く含まれていることが多く、血糖値の急上昇や血糖値の低下を引き起こし、動悸を引き起こす可能性があります。 加工食品の代わりに、果物、野菜、脂肪の少ないタンパク質など、未加工の丸ごとの食品を選びましょう。&lt;/li&gt;\n&lt;li&gt;&lt;strong&gt;辛い食べ物：&lt;/strong&gt;辛い食べ物は、心拍数と血圧を上昇させ、動悸を引き起こす可能性があります。 これらの食品は食道を刺激して逆流を引き起こし、動悸を引き起こす可能性もあります。 動悸がある場合は、辛い食べ物を避けるか摂取量を制限するのが最善です。辛い食べ物は健康に悪影響を与えるというのはよくある誤解です。 実際、消化の改善、心臓の健康、炎症の軽減、代謝の増加などの利点が得られます。 ただし、温度が十分に高いときに辛い食べ物を摂取すると、体に一時的なストレスがかかる可能性があります。 発汗、過度の喉の渇き、心拍数の上昇はすべて、特に辛いものを摂取し、体内に刺激を感じていることを示す典型的な症状です。 さらに、辛い食事を摂取した後に動悸として経験する感覚の一部は、消化不良や胃酸逆流に関連している可能性があります。&lt;/li&gt;\n&lt;li&gt;&lt;strong&gt;脂肪の多い食べ物：&lt;/strong&gt;揚げ物や高脂肪の肉などの脂肪の多い食べ物は、コレステロール値を上昇させ、心臓病や動悸を引き起こす可能性があります。 これらの食品は胃酸逆流を引き起こし、動悸を引き起こす可能性もあります。 脂肪分の多い食べ物の代わりに、鶏肉、魚、豆腐などの脂肪分の少ないタンパク質を選びましょう。&lt;/li&gt;\n&lt;/ul&gt;\n&lt;p&gt;食後に動悸が起こった場合は、根本的な原因によっては食事を変えることが有効な解決策になる可能性があります。 試してみることができる食生活の変更をいくつか紹介します。&lt;/p&gt;\n&lt;ul&gt;\n&lt;li&gt;アボカド、バナナ、ほうれん草、ジャガイモなどのカリウムが豊富な食品を食事に取り入れましょう。&lt;/li&gt;\n&lt;li&gt;アルコール摂取量を制限する。&lt;/li&gt;\n&lt;li&gt;水分をたくさん摂取して十分な水分補給をしてください。&lt;/li&gt;\n&lt;li&gt;血糖値の低下を防ぐために、バランスの取れた規則正しい食事を心がけましょう。&lt;/li&gt;\n&lt;li&gt;カフェイン摂取量をモニタリングする。&lt;/li&gt;\n&lt;li&gt;食事中の塩分と砂糖の量を減らす。&lt;/li&gt;\n&lt;/ul&gt;</t>
  </si>
  <si>
    <t>&lt;h1&gt;अन्नामुळे हृदयाची धडधड होते&lt;/h1&gt;\n&lt;p&gt;हृदयाची धडधड म्हणजे हृदयाचे ठोके वेगाने धडधडणे, धडधडणे, फडफडणे किंवा धडधडणे वगळणे. धडधडत असलेल्या लोकांना हृदय गती वाढलेली दिसून येते किंवा त्यांच्या छातीत, घशात किंवा मानेमध्ये त्यांच्या हृदयाचे ठोके जाणवू शकतात. ही धडधड खाल्ल्यानंतरही कधीही होऊ शकते. जरी ते चिंताजनक वाटत असले तरी, हृदयाची धडधड सामान्यतः चिंतेचे कारण नसते.&lt;/p&gt;\n&lt;p&gt;हृदयाची धडधड हा अनेक लोकांसाठी एक भयानक अनुभव असू शकतो. ही स्थिती छातीत फडफडणे, धडधडणे किंवा धावणे या भावनांद्वारे दर्शविली जाते. जरी हृदयाची धडधड तणाव आणि चिंता यासह विविध कारणांमुळे होऊ शकते, परंतु काही खाद्यपदार्थ देखील ही स्थिती ट्रिगर करू शकतात.&lt;/p&gt;\n&lt;p&gt;तुम्हाला हृदयाची धडधड होत असल्यास, लक्षणे टाळण्यासाठी खालील पदार्थ टाळणे महत्त्वाचे आहे:&lt;/p&gt;\n&lt;ul&gt;\n&lt;li&gt;&lt;strong&gt;कॅफिन:&lt;/strong&gt; कॅफिन हे उत्तेजक घटक आहे ज्यामुळे काही लोकांमध्ये हृदयाची धडधड होऊ शकते. हे कंपाऊंड कॉफी, चहा, चॉकलेट, एनर्जी ड्रिंक्स आणि काही औषधांमध्ये आढळते. जर तुम्हाला हृदयाची धडधड होत असेल, तर तुमच्या कॅफिनचे सेवन मर्यादित करणे किंवा ते पूर्णपणे टाळणे उत्तम.&lt;/li&gt;\n&lt;li&gt;&lt;strong&gt;अल्कोहोल:&lt;/strong&gt; अल्कोहोलमुळे हृदय गती आणि रक्तदाब वाढून हृदयाची धडधड होऊ शकते. हे कंपाऊंड देखील एक लघवीचे प्रमाण वाढवणारा पदार्थ आहे, ज्यामुळे निर्जलीकरण होऊ शकते आणि हृदयाची धडधड वाढू शकते. जर तुम्हाला हृदयाची धडधड होत असेल तर, अल्कोहोल टाळणे किंवा दररोज एक पेय मर्यादित ठेवणे चांगले.&lt;/li&gt;\n&lt;li&gt;&lt;strong&gt;प्रक्रिया केलेले खाद्यपदार्थ:&lt;/strong&gt; प्रक्रिया केलेल्या पदार्थांमध्ये सोडियमचे प्रमाण जास्त असते, ज्यामुळे द्रव टिकून राहते आणि रक्तदाब वाढतो, ज्यामुळे हृदयाची धडधड होते. या पदार्थांमध्ये अनेकदा साखरेचे प्रमाण जास्त असते, ज्यामुळे रक्तातील साखरेचे प्रमाण वाढू शकते आणि त्यामुळे धडधड होऊ शकते. प्रक्रिया केलेल्या खाद्यपदार्थांऐवजी, फळे, भाज्या आणि पातळ प्रथिने यांसारखे संपूर्ण, प्रक्रिया न केलेले पदार्थ निवडा.&lt;/li&gt;\n&lt;li&gt;&lt;strong&gt;मसालेदार पदार्थ:&lt;/strong&gt; मसालेदार पदार्थांमुळे हृदय गती आणि रक्तदाब वाढून हृदयाची धडधड होऊ शकते. हे पदार्थ अन्ननलिकेला त्रास देऊ शकतात, ज्यामुळे ओहोटी आणि धडधड सुरू होते. जर तुम्हाला हृदयाची धडधड होत असेल तर मसालेदार पदार्थ टाळणे किंवा तुमचे सेवन मर्यादित ठेवणे उत्तम. किंबहुना, ते सुधारित पचन, हृदयाचे आरोग्य, कमी होणारी जळजळ आणि वाढलेली चयापचय यांसारखे फायदे देऊ शकतात. तथापि, जेव्हा तापमान पुरेसे जास्त असते तेव्हा मसालेदार अन्न खाल्ल्याने तुमच्या शरीरावर तात्पुरता ताण येऊ शकतो. घाम येणे, जास्त तहान लागणे आणि वाढलेली ह्दयस्पंदन वेग ही सर्व वैशिष्ट्यपूर्ण लक्षणे आहेत जे दर्शवितात की आपण काहीतरी विशेषतः मसालेदार खाल्ले आहे आणि आपल्या शरीरात जळजळ होत आहे. शिवाय, मसालेदार जेवण खाल्ल्यानंतर हृदय धडधडण्याच्या काही संवेदना, अपचन किंवा ऍसिड रिफ्लक्सशी संबंधित असू शकतात.&lt;/li&gt;\n&lt;li&gt;&lt;strong&gt;चरबीयुक्त पदार्थ:&lt;/strong&gt; तळलेले पदार्थ आणि जास्त चरबीयुक्त मांस यांसारखे चरबीयुक्त पदार्थ कोलेस्टेरॉलची पातळी वाढवू शकतात, ज्यामुळे हृदयविकार आणि धडधडणे होऊ शकते. या पदार्थांमुळे ऍसिड रिफ्लक्स देखील होऊ शकतो, ज्यामुळे धडधडणे सुरू होऊ शकते. चरबीयुक्त पदार्थांऐवजी, चिकन, मासे किंवा टोफू सारखे दुबळे प्रोटीन निवडा.&lt;/li&gt;\n&lt;/ul&gt;\n&lt;p&gt;जर तुम्हाला खाल्ल्यानंतर हृदयाची धडधड जाणवत असेल, तर मूळ कारणावर अवलंबून तुमच्या आहारात बदल करणे हा एक व्यवहार्य उपाय असू शकतो. येथे काही आहारातील बदल तुम्ही प्रयत्न करू शकता:&lt;/p&gt;\n&lt;ul&gt;\n&lt;li&gt;पोटॅशियमयुक्त पदार्थ जसे की अॅव्होकॅडो, केळी, पालक आणि बटाटे यांचा आहारात समावेश करा.&lt;/li&gt;\n&lt;li&gt;तुमचा अल्कोहोल वापर मर्यादित करा.&lt;/li&gt;\n&lt;li&gt;भरपूर द्रव पिऊन चांगले हायड्रेटेड राहणे.&lt;/li&gt;\n&lt;li&gt;रक्तातील साखरेचे थेंब टाळण्यासाठी नियमित, संतुलित जेवण खा.&lt;/li&gt;\n&lt;li&gt;आपल्या कॅफिनच्या सेवनाचे निरीक्षण करणे.&lt;/li&gt;\n&lt;li&gt;आपल्या आहारातील मीठ आणि साखरेचे प्रमाण कमी करणे.&lt;/li&gt;\n&lt;/ul&gt;</t>
  </si>
  <si>
    <t>&lt;h1&gt;ఆహారాలు గుండె దడకు కారణమవుతాయి&lt;/h1&gt;\n&lt;p&gt;గుండె దడ అనేది గుండె వేగంగా కొట్టుకోవడం, కొట్టుకోవడం, కొట్టుకోవడం లేదా కొట్టడం దాటవేయడం వంటి అనుభూతి. దడ అనుభవించే వ్యక్తులు పెరిగిన హృదయ స్పందన రేటును గమనించవచ్చు లేదా వారి గుండె వారి ఛాతీ, గొంతు లేదా మెడలో కొట్టుకున్నట్లు అనిపించవచ్చు. తిన్న తర్వాత సహా ఏ సమయంలోనైనా ఈ దడ సంభవించవచ్చు. వారు ఆందోళనకరంగా అనిపించినప్పటికీ, గుండె దడ సాధారణంగా ఆందోళనకు కారణం కాదు.&lt;/p&gt;\n&lt;p&gt;గుండె దడ అనేది చాలా మందికి భయంకరమైన అనుభవం. ఈ పరిస్థితి ఛాతీలో కొట్టుకోవడం, కొట్టడం లేదా రేసింగ్ వంటి అనుభూతిని కలిగి ఉంటుంది. గుండె దడ అనేది ఒత్తిడి మరియు ఆందోళనతో సహా వివిధ కారణాల వల్ల సంభవించవచ్చు, కొన్ని ఆహారాలు కూడా ఈ పరిస్థితిని ప్రేరేపిస్తాయి.&lt;/p&gt;\n&lt;p&gt;మీకు గుండె దడ ఉంటే, లక్షణాలను నివారించడానికి క్రింది ఆహారాలను నివారించడం ముఖ్యం:&lt;/p&gt;\n&lt;ul&gt;\n&lt;li&gt;&lt;strong&gt;కెఫిన్:&lt;/strong&gt; కెఫీన్ అనేది ఒక ఉద్దీపన, ఇది కొంతమందిలో గుండె దడను కలిగిస్తుంది. ఈ సమ్మేళనం కాఫీ, టీ, చాక్లెట్, శక్తి పానీయాలు మరియు కొన్ని మందులలో కనిపిస్తుంది. మీకు గుండె దడ ఉంటే, మీ కెఫిన్ తీసుకోవడం పరిమితం చేయడం లేదా పూర్తిగా నివారించడం మంచిది.&lt;/li&gt;\n&lt;li&gt;&lt;strong&gt;ఆల్కహాల్:&lt;/strong&gt; ఆల్కహాల్ హృదయ స్పందన రేటు మరియు రక్తపోటును పెంచడం ద్వారా గుండె దడను కలిగిస్తుంది. ఈ సమ్మేళనం కూడా ఒక మూత్రవిసర్జన, ఇది నిర్జలీకరణానికి కారణమవుతుంది మరియు గుండె దడను మరింత తీవ్రతరం చేస్తుంది. మీకు గుండె దడ ఉంటే, ఆల్కహాల్&amp;zwnj;ను నివారించడం లేదా రోజుకు ఒక పానీయానికి మీ తీసుకోవడం పరిమితం చేయడం ఉత్తమం.&lt;/li&gt;\n&lt;li&gt;&lt;strong&gt;ప్రాసెస్ చేసిన ఆహారాలు:&lt;/strong&gt; ప్రాసెస్ చేసిన ఆహారాలలో తరచుగా సోడియం ఎక్కువగా ఉంటుంది, ఇది ద్రవం నిలుపుదలని కలిగిస్తుంది మరియు రక్తపోటును పెంచుతుంది, ఇది గుండె దడకు దారితీస్తుంది. ఈ ఆహారాలలో తరచుగా జోడించిన చక్కెరలు కూడా ఎక్కువగా ఉంటాయి, ఇవి రక్తంలో చక్కెర పెరుగుదల మరియు డిప్&amp;zwnj;లకు కారణమవుతాయి, ఇది దడకు దారితీస్తుంది. ప్రాసెస్ చేసిన ఆహారాలకు బదులుగా, పండ్లు, కూరగాయలు మరియు లీన్ ప్రోటీన్ వంటి పూర్తి, ప్రాసెస్ చేయని ఆహారాలను ఎంచుకోండి.&lt;/li&gt;\n&lt;li&gt;&lt;strong&gt;స్పైసీ ఫుడ్స్:&lt;/strong&gt; స్పైసీ ఫుడ్స్ హృదయ స్పందన రేటు మరియు రక్తపోటును పెంచడం ద్వారా గుండె దడను కలిగిస్తాయి. ఈ ఆహారాలు అన్నవాహికను కూడా చికాకుపరుస్తాయి, రిఫ్లక్స్ మరియు దడను ప్రేరేపించగలవు. మీకు గుండె దడ ఉంటే స్పైసీ ఫుడ్స్&amp;zwnj;కు దూరంగా ఉండటం లేదా మీ తీసుకోవడం పరిమితం చేయడం ఉత్తమం. స్పైసీ ఫుడ్స్ మీ ఆరోగ్యానికి హానికరం అనే సాధారణ అపోహ. వాస్తవానికి, అవి మెరుగైన జీర్ణక్రియ, గుండె ఆరోగ్యం, తగ్గిన వాపు మరియు పెరిగిన జీవక్రియ వంటి ప్రయోజనాలను అందించగలవు. అయితే, ఉష్ణోగ్రత తగినంత ఎక్కువగా ఉన్నప్పుడు స్పైసీ ఫుడ్ తీసుకోవడం వల్ల మీ శరీరంపై తాత్కాలిక ఒత్తిడి ఏర్పడుతుంది. చెమటలు పట్టడం, అధిక దాహం మరియు హృదయ స్పందన రేటు పెరగడం వంటివి మీరు ప్రత్యేకంగా మసాలాతో కూడిన ఏదైనా తీసుకున్నారని మరియు మీ శరీరంలో చికాకును అనుభవిస్తున్నారని సూచించే విలక్షణమైన లక్షణాలు. అంతేకాకుండా, మసాలాతో కూడిన భోజనం తిన్న తర్వాత మీరు గుండె దడతో అనుభవించే కొన్ని సంచలనాలు అజీర్ణం లేదా యాసిడ్ రిఫ్లక్స్&amp;zwnj;తో ముడిపడి ఉండవచ్చు.&lt;/li&gt;\n&lt;li&gt;&lt;strong&gt;కొవ్వు పదార్ధాలు:&lt;/strong&gt; వేయించిన ఆహారాలు మరియు అధిక కొవ్వు మాంసాలు వంటి కొవ్వు పదార్ధాలు కొలెస్ట్రాల్ స్థాయిలను పెంచుతాయి, ఇది గుండె జబ్బులు మరియు దడకు దారితీస్తుంది. ఈ ఆహారాలు యాసిడ్ రిఫ్లక్స్&amp;zwnj;కు కూడా కారణమవుతాయి, ఇది దడను ప్రేరేపిస్తుంది. కొవ్వు పదార్ధాలకు బదులుగా, చికెన్, చేపలు లేదా టోఫు వంటి లీన్ ప్రోటీన్&amp;zwnj;ను ఎంచుకోండి.&lt;/li&gt;\n&lt;/ul&gt;\n&lt;p&gt;మీరు తిన్న తర్వాత గుండె దడను అనుభవిస్తే, మీ ఆహారాన్ని సవరించడం అనేది అంతర్లీన కారణాన్ని బట్టి ఒక ఆచరణీయ పరిష్కారం కావచ్చు. మీరు ప్రయత్నించగల కొన్ని ఆహార మార్పులు ఇక్కడ ఉన్నాయి:&lt;/p&gt;\n&lt;ul&gt;\n&lt;li&gt;అవోకాడోలు, అరటిపండ్లు, బచ్చలికూర మరియు బంగాళదుంపలు వంటి పొటాషియం అధికంగా ఉండే ఆహారాలను మీ ఆహారంలో చేర్చడం.&lt;/li&gt;\n&lt;li&gt;మీ ఆల్కహాల్ వినియోగాన్ని పరిమితం చేయడం.&lt;/li&gt;\n&lt;li&gt;పుష్కలంగా ద్రవాలు తాగడం ద్వారా బాగా హైడ్రేటెడ్ గా ఉంటారు.&lt;/li&gt;\n&lt;li&gt;రక్తంలో చక్కెరలో చుక్కలను నివారించడానికి సాధారణ, సమతుల్య భోజనం తినడం.&lt;/li&gt;\n&lt;li&gt;మీ కెఫిన్ తీసుకోవడం పర్యవేక్షించడం.&lt;/li&gt;\n&lt;li&gt;మీ ఆహారంలో ఉప్పు మరియు చక్కెర మొత్తాన్ని తగ్గించడం.&lt;/li&gt;\n&lt;/ul&gt;</t>
  </si>
  <si>
    <t>&lt;h1&gt;Gıdalar kalp &amp;ccedil;arpıntısına neden oluyor&lt;/h1&gt;\n&lt;p&gt;Kalp &amp;ccedil;arpıntısı, kalbin daha hızlı attığı, &amp;ccedil;arptığı, &amp;ccedil;arptığı veya atışı atladığı hissidir. &amp;Ccedil;arpıntı yaşayan kişiler kalp atış hızının arttığını fark edebilir veya kalplerinin g&amp;ouml;ğ&amp;uuml;s, boğaz veya boyunda attığını hissedebilirler. Bu &amp;ccedil;arpıntı, yemekten sonra da dahil olmak &amp;uuml;zere herhangi bir zamanda ortaya &amp;ccedil;ıkabilir. Her ne kadar endişe verici olsa da, kalp &amp;ccedil;arpıntısı genellikle endişe edilecek bir durum değildir.&lt;/p&gt;\n&lt;p&gt;Kalp &amp;ccedil;arpıntısı bir&amp;ccedil;ok insan i&amp;ccedil;in korkutucu bir deneyim olabilir. Bu durum g&amp;ouml;ğ&amp;uuml;ste &amp;ccedil;ırpınma, &amp;ccedil;arpma veya yarış hissi ile karakterizedir. Kalp &amp;ccedil;arpıntısı stres ve kaygı gibi &amp;ccedil;eşitli fakt&amp;ouml;rlerden kaynaklanabilse de bazı gıdalar da bu durumu tetikleyebilir.&lt;/p&gt;\n&lt;p&gt;Kalp &amp;ccedil;arpıntınız varsa belirtileri &amp;ouml;nlemek i&amp;ccedil;in aşağıdaki yiyeceklerden uzak durmanız &amp;ouml;nemlidir:&lt;/p&gt;\n&lt;ul&gt;\n&lt;li&gt;&lt;strong&gt;Kafein:&lt;/strong&gt; Kafein, bazı insanlarda kalp &amp;ccedil;arpıntısına neden olabilen bir uyarıcıdır. Bu bileşik kahve, &amp;ccedil;ay, &amp;ccedil;ikolata, enerji i&amp;ccedil;ecekleri ve bazı ila&amp;ccedil;larda bulunur. Kalp &amp;ccedil;arpıntınız varsa, kafein alımınızı sınırlamak veya tamamen ortadan kaldırmak en iyisidir.&lt;/li&gt;\n&lt;li&gt;&lt;strong&gt;Alkol:&lt;/strong&gt; Alkol, kalp atış hızını ve kan basıncını artırarak kalp &amp;ccedil;arpıntısına neden olabilir. Bu bileşik aynı zamanda dehidrasyona neden olabilen ve kalp &amp;ccedil;arpıntısını şiddetlendirebilen bir idrar s&amp;ouml;kt&amp;uuml;r&amp;uuml;c&amp;uuml;d&amp;uuml;r. Kalp &amp;ccedil;arpıntınız varsa alkolden ka&amp;ccedil;ınmak veya t&amp;uuml;ketiminizi g&amp;uuml;nde bir i&amp;ccedil;kiyle sınırlamak en iyisidir.&lt;/li&gt;\n&lt;li&gt;&lt;strong&gt;İşlenmiş Gıdalar:&lt;/strong&gt; İşlenmiş gıdalar genellikle y&amp;uuml;ksek sodyum i&amp;ccedil;erir, bu da sıvı tutulmasına neden olabilir ve kan basıncını artırarak kalp &amp;ccedil;arpıntısına neden olabilir. Bu gıdalar aynı zamanda kan şekerinin aniden y&amp;uuml;kselmesine ve d&amp;uuml;şmesine neden olarak &amp;ccedil;arpıntıya yol a&amp;ccedil;abilen ilave şeker bakımından da y&amp;uuml;ksektir. İşlenmiş gıdalar yerine meyve, sebze ve yağsız protein gibi işlenmemiş gıdaları tercih edin.&lt;/li&gt;\n&lt;li&gt;&lt;strong&gt;Baharatlı Yiyecekler:&lt;/strong&gt; Baharatlı yiyecekler kalp atış hızını ve kan basıncını artırarak kalp &amp;ccedil;arpıntısına neden olabilir. Bu gıdalar aynı zamanda yemek borusunu da tahriş ederek refl&amp;uuml;ye neden olabilir ve &amp;ccedil;arpıntıyı tetikleyebilir. Kalp &amp;ccedil;arpıntınız varsa baharatlı yiyeceklerden ka&amp;ccedil;ınmak veya t&amp;uuml;ketimi sınırlamak en iyisidir. Baharatlı yiyeceklerin sağlığınıza zararlı olduğu yaygın bir yanılgıdır. Aslında sindirimin iyileşmesi, kalp sağlığı, inflamasyonun azalması ve metabolizmanın artması gibi faydalar sağlayabilirler. Ancak baharatlı yiyecekler t&amp;uuml;ketmek, sıcaklık yeterince y&amp;uuml;ksek olduğunda v&amp;uuml;cudunuzda ge&amp;ccedil;ici strese neden olabilir. Terleme, aşırı susama ve y&amp;uuml;ksek kalp atış hızı, &amp;ouml;zellikle baharatlı bir şey yediğinizi ve v&amp;uuml;cudunuzda tahriş yaşadığınızı g&amp;ouml;steren tipik belirtilerdir. &amp;Uuml;stelik baharatlı bir yemek yedikten sonra hissettiğiniz kalp &amp;ccedil;arpıntısı gibi bazı duyumlar hazımsızlık veya asit refl&amp;uuml; ile bağlantılı olabilir.&lt;/li&gt;\n&lt;li&gt;&lt;strong&gt;Yağlı Yiyecekler:&lt;/strong&gt; Kızartılmış yiyecekler ve y&amp;uuml;ksek yağlı etler gibi yağlı yiyecekler, kolesterol seviyelerini artırarak kalp hastalığına ve &amp;ccedil;arpıntıya yol a&amp;ccedil;abilir. Bu gıdalar aynı zamanda &amp;ccedil;arpıntıyı tetikleyebilecek asit refl&amp;uuml;s&amp;uuml;ne de neden olabilir. Yağlı yiyecekler yerine tavuk, balık veya tofu gibi yağsız proteinleri tercih edin.&lt;/li&gt;\n&lt;/ul&gt;\n&lt;p&gt;Yemek yedikten sonra kalp &amp;ccedil;arpıntısı yaşıyorsanız, altta yatan nedene bağlı olarak diyetinizi değiştirmek ge&amp;ccedil;erli bir &amp;ccedil;&amp;ouml;z&amp;uuml;m olabilir. İşte deneyebileceğiniz bazı diyet değişiklikleri:&lt;/p&gt;\n&lt;ul&gt;\n&lt;li&gt;Avokado, muz, ıspanak ve patates gibi potasyum a&amp;ccedil;ısından zengin yiyecekleri diyetinize dahil edin.&lt;/li&gt;\n&lt;li&gt;Alkol t&amp;uuml;ketiminizi sınırlamak.&lt;/li&gt;\n&lt;li&gt;Bol miktarda sıvı i&amp;ccedil;erek iyi nemlendirilmiş kalmak.&lt;/li&gt;\n&lt;li&gt;Kan şekerinin d&amp;uuml;şmesini &amp;ouml;nlemek i&amp;ccedil;in d&amp;uuml;zenli ve dengeli yemek yemek.&lt;/li&gt;\n&lt;li&gt;Kafein alımınızı izlemek.&lt;/li&gt;\n&lt;li&gt;Diyetinizdeki tuz ve şeker miktarını azaltın.&lt;/li&gt;\n&lt;/ul&gt;</t>
  </si>
  <si>
    <t>&lt;h1&gt;உணவுகள் இதயத் துடிப்பை உண்டாக்கும்&lt;/h1&gt;\n&lt;p&gt;இதயத் துடிப்பு என்பது இதயம் வேகமாகத் துடிப்பது, துடிப்பது, படபடப்பது அல்லது ஒரு துடிப்பைத் தவிர்ப்பது போன்ற உணர்வு. படபடப்பை அனுபவிக்கும் நபர்கள் அதிகரித்த இதயத் துடிப்பைக் கவனிக்கலாம் அல்லது அவர்களின் இதயம் மார்பு, தொண்டை அல்லது கழுத்தில் துடிப்பதை உணரலாம். சாப்பிட்ட பிறகு உட்பட எந்த நேரத்திலும் இந்த படபடப்பு ஏற்படலாம். அவர்கள் ஆபத்தானதாக உணர்ந்தாலும், இதயத் துடிப்பு பொதுவாக கவலைக்கு ஒரு காரணம் அல்ல.&lt;/p&gt;\n&lt;p&gt;இதயத் துடிப்பு பலருக்கு பயமுறுத்தும் அனுபவமாக இருக்கும். இந்த நிலை மார்பில் படபடப்பு, துடித்தல் அல்லது பந்தயம் போன்ற உணர்வுகளால் வகைப்படுத்தப்படுகிறது. மன அழுத்தம் மற்றும் பதட்டம் உள்ளிட்ட பல்வேறு காரணிகளால் இதயத் துடிப்பு ஏற்படலாம் என்றாலும், சில உணவுகளும் இந்த நிலையைத் தூண்டலாம்.&lt;/p&gt;\n&lt;p&gt;உங்களுக்கு இதயத் துடிப்பு இருந்தால், அறிகுறிகளைத் தடுக்க பின்வரும் உணவுகளைத் தவிர்ப்பது அவசியம்:&lt;/p&gt;\n&lt;ul&gt;\n&lt;li&gt;&lt;strong&gt;காஃபின்:&lt;/strong&gt; காஃபின் ஒரு தூண்டுதலாகும், இது சிலருக்கு இதயத் துடிப்பை ஏற்படுத்தும். இந்த கலவை காபி, தேநீர், சாக்லேட், ஆற்றல் பானங்கள் மற்றும் சில மருந்துகளில் காணப்படுகிறது. உங்களுக்கு இதயத் துடிப்பு இருந்தால், உங்கள் காஃபின் உட்கொள்ளலைக் கட்டுப்படுத்துவது அல்லது முற்றிலும் தவிர்ப்பது நல்லது.&lt;/li&gt;\n&lt;li&gt;&lt;strong&gt;மது:&lt;/strong&gt; மதுபானம் இதயத் துடிப்பு மற்றும் இரத்த அழுத்தத்தை அதிகரிப்பதன் மூலம் இதயத் துடிப்பை ஏற்படுத்தும். இந்த கலவை ஒரு டையூரிடிக் ஆகும், இது நீரிழப்பு மற்றும் இதயத் துடிப்பை அதிகரிக்கும். உங்களுக்கு இதயத் துடிப்பு இருந்தால், மதுவைத் தவிர்ப்பது அல்லது ஒரு நாளைக்கு ஒரு பானமாக உங்கள் உட்கொள்ளலைக் கட்டுப்படுத்துவது நல்லது.&lt;/li&gt;\n&lt;li&gt;&lt;strong&gt;பதப்படுத்தப்பட்ட உணவுகள்: &lt;/strong&gt;பதப்படுத்தப்பட்ட உணவுகளில் பெரும்பாலும் சோடியம் அதிகமாக உள்ளது, இது திரவத்தைத் தக்கவைத்து, இரத்த அழுத்தத்தை அதிகரித்து, இதயத் துடிப்புக்கு வழிவகுக்கும். இந்த உணவுகளில் அடிக்கடி சேர்க்கப்பட்ட சர்க்கரைகள் அதிகமாக உள்ளன, இது இரத்தச் சர்க்கரைக் கூர்மை மற்றும் வீழ்ச்சியை ஏற்படுத்தும், இது படபடப்புக்கு வழிவகுக்கும். பதப்படுத்தப்பட்ட உணவுகளுக்குப் பதிலாக, பழங்கள், காய்கறிகள் மற்றும் மெலிந்த புரதம் போன்ற முழு, பதப்படுத்தப்படாத உணவுகளைத் தேர்ந்தெடுக்கவும்.&lt;/li&gt;\n&lt;li&gt;&lt;strong&gt;காரமான உணவுகள்:&lt;/strong&gt; காரமான உணவுகள் இதயத் துடிப்பு மற்றும் இரத்த அழுத்தத்தை அதிகரிப்பதன் மூலம் இதயத் துடிப்பை ஏற்படுத்தும். இந்த உணவுகள் உணவுக்குழாயை எரிச்சலடையச் செய்து, ரிஃப்ளக்ஸ் மற்றும் படபடப்பைத் தூண்டும். உங்களுக்கு இதயத் துடிப்பு இருந்தால், காரமான உணவுகளைத் தவிர்ப்பது அல்லது உங்கள் உட்கொள்ளலைக் கட்டுப்படுத்துவது சிறந்தது. காரமான உணவுகள் உங்கள் ஆரோக்கியத்திற்கு தீங்கு விளைவிக்கும் என்பது பொதுவான தவறான கருத்து. உண்மையில், அவை மேம்பட்ட செரிமானம், இதய ஆரோக்கியம், வீக்கம் குறைதல் மற்றும் வளர்சிதை மாற்றத்தை அதிகரிப்பது போன்ற நன்மைகளை வழங்க முடியும். இருப்பினும், வெப்பநிலை போதுமான அளவு அதிகமாக இருக்கும்போது காரமான உணவை உட்கொள்வது உங்கள் உடலில் தற்காலிக மன அழுத்தத்தை ஏற்படுத்தும். வியர்வை, அதிக தாகம் மற்றும் உயர்ந்த இதயத் துடிப்பு இவை அனைத்தும் நீங்கள் குறிப்பாக காரமான ஒன்றை உட்கொண்டிருப்பதையும் உங்கள் உடலில் எரிச்சலை அனுபவிப்பதையும் குறிக்கும் பொதுவான அறிகுறிகளாகும். மேலும், காரமான உணவை உட்கொண்ட பிறகு இதயத் துடிப்பாக நீங்கள் அனுபவிக்கும் சில உணர்வுகள், அஜீரணம் அல்லது அமில ரிஃப்ளக்ஸ் ஆகியவற்றுடன் தொடர்புடையதாக இருக்கலாம்.&lt;/li&gt;\n&lt;li&gt;&lt;strong&gt;கொழுப்பு உணவுகள்:&lt;/strong&gt; வறுத்த உணவுகள் மற்றும் அதிக கொழுப்புள்ள இறைச்சிகள் போன்ற கொழுப்பு நிறைந்த உணவுகள் கொலஸ்ட்ரால் அளவை அதிகரிக்கலாம், இதய நோய் மற்றும் படபடப்புக்கு வழிவகுக்கும். இந்த உணவுகள் அமில வீக்கத்தையும் ஏற்படுத்தும், இது படபடப்பைத் தூண்டும். கொழுப்பு நிறைந்த உணவுகளுக்குப் பதிலாக, கோழி, மீன் அல்லது டோஃபு போன்ற ஒல்லியான புரதத்தைத் தேர்ந்தெடுக்கவும்.&lt;/li&gt;\n&lt;/ul&gt;\n&lt;p&gt;சாப்பிட்ட பிறகு இதயத் துடிப்பை நீங்கள் சந்தித்தால், உங்கள் உணவை மாற்றியமைப்பது அடிப்படை காரணத்தைப் பொறுத்து ஒரு சாத்தியமான தீர்வாக இருக்கும். நீங்கள் முயற்சி செய்யக்கூடிய சில உணவு மாற்றங்கள் இங்கே:&lt;/p&gt;\n&lt;ul&gt;\n&lt;li&gt;வெண்ணெய், வாழைப்பழம், கீரை மற்றும் உருளைக்கிழங்கு போன்ற பொட்டாசியம் நிறைந்த உணவுகளை உங்கள் உணவில் சேர்த்துக் கொள்ளுங்கள்.&lt;/li&gt;\n&lt;li&gt;உங்கள் மது அருந்துவதை கட்டுப்படுத்துதல்.&lt;/li&gt;\n&lt;li&gt;நிறைய திரவங்களை குடிப்பதன் மூலம் நன்கு நீரேற்றமாக இருங்கள்.&lt;/li&gt;\n&lt;li&gt;இரத்தச் சர்க்கரைக் குறைவைத் தவிர்க்க வழக்கமான, சீரான உணவை உண்ணுதல்.&lt;/li&gt;\n&lt;li&gt;உங்கள் காஃபின் உட்கொள்ளலைக் கண்காணித்தல்.&lt;/li&gt;\n&lt;li&gt;உங்கள் உணவில் உப்பு மற்றும் சர்க்கரையின் அளவைக் குறைத்தல்.&lt;/li&gt;\n&lt;/ul&gt;</t>
  </si>
  <si>
    <t>&lt;h1&gt;음식은 심장 두근거림을 유발합니다&lt;/h1&gt;\n&lt;p&gt;심장 두근거림은 심장이 더 빠르게 뛰거나, 두근거리거나, 펄럭이거나, 뛰는 듯한 느낌을 말합니다. 심계항진을 경험하는 사람들은 심박수가 증가하거나 가슴, 목, 목에서 심장이 뛰는 것을 느낄 수 있습니다. 이러한 심계항진은 식사 후를 포함하여 언제든지 발생할 수 있습니다. 불안감을 느낄 수도 있지만 심장 두근거림은 일반적으로 걱정할 만한 원인이 아닙니다.&lt;/p&gt;\n&lt;p&gt;심장 두근거림은 많은 사람들에게 무서운 경험이 될 수 있습니다. 이 상태는 가슴이 설레거나, 쿵쿵거리거나, 질주하는 느낌이 특징입니다. 심장 두근거림은 스트레스, 불안 등 다양한 요인으로 인해 발생할 수 있지만 특정 음식도 이 상태를 유발할 수 있습니다.&lt;/p&gt;\n&lt;p&gt;심장 두근거림이 있는 경우 증상을 예방하기 위해 다음 음식을 피하는 것이 중요합니다.&lt;/p&gt;\n&lt;ul&gt;\n&lt;li&gt;&lt;strong&gt;카페인:&lt;/strong&gt; 카페인은 일부 사람들에게 심장 두근거림을 유발할 수 있는 자극제입니다. 이 화합물은 커피, 차, 초콜릿, 에너지 음료 및 일부 약물에서 발견됩니다. 심장이 두근거릴 경우 카페인 섭취를 제한하거나 아예 피하는 것이 가장 좋습니다.&lt;/li&gt;\n&lt;li&gt;&lt;strong&gt;알코올:&lt;/strong&gt; 알코올은 심박수와 혈압을 증가시켜 심장 두근거림을 유발할 수 있습니다. 이 화합물은 또한 이뇨제로서 탈수를 유발하고 심장 두근거림을 악화시킬 수 있습니다. 심장이 두근거린다면 술을 피하거나 하루에 한 잔으로 섭취량을 제한하는 것이 가장 좋습니다.&lt;/li&gt;\n&lt;li&gt;&lt;strong&gt;가공 식품:&lt;/strong&gt; 가공 식품에는 종종 나트륨 함량이 높아 체액 저류를 유발하고 혈압을 높여 심장 두근거림을 유발할 수 있습니다. 이러한 음식은 종종 첨가당 함량이 높기 때문에 혈당이 급등하거나 급락하여 심계항진을 유발할 수 있습니다. 가공식품 대신 과일, 채소, 저지방 단백질 등 가공되지 않은 전체 식품을 선택하세요.&lt;/li&gt;\n&lt;li&gt;&lt;strong&gt;매운 음식:&lt;/strong&gt; 매운 음식은 심박수와 혈압을 증가시켜 심계항진을 유발할 수 있습니다. 이러한 음식은 또한 식도를 자극하여 역류를 일으키고 심계항진을 유발할 수 있습니다. 심장이 두근거린다면 매운 음식을 피하거나 섭취를 제한하는 것이 가장 좋습니다. 매운 음식이 건강에 해롭다는 것은 흔한 오해입니다. 실제로 소화 개선, 심장 건강, 염증 감소, 신진대사 증가와 같은 이점을 제공할 수 있습니다. 그러나 온도가 충분히 높을 때 매운 음식을 섭취하면 일시적으로 몸에 스트레스를 줄 수 있습니다. 땀을 흘리고, 갈증이 심하고, 심박수가 높아지는 것은 모두 특히 매운 음식을 섭취하여 몸에 자극이 있음을 나타내는 전형적인 증상입니다. 더욱이, 매운 음식을 먹은 후 심장이 두근거릴 때 경험하는 감각 중 일부는 소화불량이나 위산 역류와 관련이 있을 수 있습니다.&lt;/li&gt;\n&lt;li&gt;&lt;strong&gt;지방이 많은 음식:&lt;/strong&gt; 튀긴 음식이나 고지방 고기와 같은 지방이 많은 음식은 콜레스테롤 수치를 높여 심장병과 심계항진을 유발할 수 있습니다. 이러한 음식은 위산 역류를 유발하여 심계항진을 유발할 수도 있습니다. 지방이 많은 음식 대신 닭고기, 생선, 두부 등 저지방 단백질을 선택하세요.&lt;/li&gt;\n&lt;/ul&gt;\n&lt;p&gt;식사 후 심장 두근거림이 발생하는 경우 근본 원인에 따라 식단을 수정하는 것이 실행 가능한 해결책이 될 수 있습니다. 시도해 볼 수 있는 몇 가지 식단 변화는 다음과 같습니다.&lt;/p&gt;\n&lt;ul&gt;\n&lt;li&gt;아보카도, 바나나, 시금치, 감자와 같은 칼륨이 풍부한 식품을 식단에 포함시키세요.&lt;/li&gt;\n&lt;li&gt;알코올 섭취를 제한합니다.&lt;/li&gt;\n&lt;li&gt;수분을 많이 섭취하여 수분을 잘 유지하세요.&lt;/li&gt;\n&lt;li&gt;혈당 강하를 방지하기 위해 규칙적이고 균형잡힌 식사를 하십시오.&lt;/li&gt;\n&lt;li&gt;카페인 섭취량을 모니터링하십시오.&lt;/li&gt;\n&lt;li&gt;식단에서 소금과 설탕의 양을 줄이세요.&lt;/li&gt;\n&lt;/ul&gt;</t>
  </si>
  <si>
    <t>&lt;h1&gt;Thực phẩm g&amp;acirc;y tim đập nhanh&lt;/h1&gt;\n&lt;p&gt;Tim đập nhanh l&amp;agrave; cảm gi&amp;aacute;c tim đập nhanh hơn, đập th&amp;igrave;nh thịch, rung rinh hoặc lỡ nhịp. Những người bị đ&amp;aacute;nh trống ngực c&amp;oacute; thể nhận thấy nhịp tim tăng l&amp;ecirc;n hoặc cảm thấy tim họ đập mạnh ở ngực, cổ họng hoặc cổ. Những cơn đ&amp;aacute;nh trống ngực n&amp;agrave;y c&amp;oacute; thể xảy ra bất cứ l&amp;uacute;c n&amp;agrave;o, kể cả sau khi ăn. Mặc d&amp;ugrave; họ c&amp;oacute; thể cảm thấy đ&amp;aacute;ng lo ngại nhưng tim đập nhanh thường kh&amp;ocirc;ng phải l&amp;agrave; nguy&amp;ecirc;n nh&amp;acirc;n đ&amp;aacute;ng lo ngại.&lt;/p&gt;\n&lt;p&gt;Tim đập nhanh c&amp;oacute; thể l&amp;agrave; một trải nghiệm đ&amp;aacute;ng sợ đối với nhiều người. T&amp;igrave;nh trạng n&amp;agrave;y được đặc trưng bởi cảm gi&amp;aacute;c rung, đập hoặc đập mạnh ở ngực. Mặc d&amp;ugrave; tim đập nhanh c&amp;oacute; thể do nhiều yếu tố g&amp;acirc;y ra, bao gồm căng thẳng v&amp;agrave; lo lắng, nhưng một số loại thực phẩm cũng c&amp;oacute; thể g&amp;acirc;y ra t&amp;igrave;nh trạng n&amp;agrave;y.&lt;/p&gt;\n&lt;p&gt;Nếu bạn bị tim đập nhanh, điều quan trọng l&amp;agrave; phải tr&amp;aacute;nh những thực phẩm sau để ngăn ngừa c&amp;aacute;c triệu chứng:&lt;/p&gt;\n&lt;ul&gt;\n&lt;li&gt;&lt;strong&gt;Caffeine&lt;/strong&gt;: Caffeine l&amp;agrave; chất k&amp;iacute;ch th&amp;iacute;ch c&amp;oacute; thể g&amp;acirc;y tim đập nhanh ở một số người. Hợp chất n&amp;agrave;y được t&amp;igrave;m thấy trong c&amp;agrave; ph&amp;ecirc;, tr&amp;agrave;, s&amp;ocirc; c&amp;ocirc; la, nước tăng lực v&amp;agrave; một số loại thuốc. Nếu bạn bị tim đập nhanh, tốt nhất n&amp;ecirc;n hạn chế ti&amp;ecirc;u thụ caffeine hoặc tr&amp;aacute;nh ho&amp;agrave;n to&amp;agrave;n.&lt;/li&gt;\n&lt;li&gt;&lt;strong&gt;Rượu&lt;/strong&gt;: Rượu c&amp;oacute; thể g&amp;acirc;y tim đập nhanh do tăng nhịp tim v&amp;agrave; huyết &amp;aacute;p. Hợp chất n&amp;agrave;y cũng l&amp;agrave; thuốc lợi tiểu, c&amp;oacute; thể g&amp;acirc;y mất nước v&amp;agrave; l&amp;agrave;m trầm trọng th&amp;ecirc;m t&amp;igrave;nh trạng tim đập nhanh. Nếu bạn bị tim đập nhanh, tốt nhất n&amp;ecirc;n tr&amp;aacute;nh uống rượu hoặc hạn chế uống một ly mỗi ng&amp;agrave;y.&lt;/li&gt;\n&lt;li&gt;&lt;strong&gt;Thực phẩm chế biến sẵn:&lt;/strong&gt; Thực phẩm chế biến sẵn thường chứa nhiều natri, c&amp;oacute; thể g&amp;acirc;y ứ nước v&amp;agrave; tăng huyết &amp;aacute;p, dẫn đến tim đập nhanh. Những thực phẩm n&amp;agrave;y cũng thường chứa nhiều đường bổ sung, c&amp;oacute; thể khiến lượng đường trong m&amp;aacute;u tăng đột biến, dẫn đến đ&amp;aacute;nh trống ngực. Thay v&amp;igrave; thực phẩm chế biến sẵn, h&amp;atilde;y chọn thực phẩm nguy&amp;ecirc;n chất, chưa qua chế biến như tr&amp;aacute;i c&amp;acirc;y, rau v&amp;agrave; protein nạc.&lt;/li&gt;\n&lt;li&gt;&lt;strong&gt;Thực phẩm cay:&lt;/strong&gt; Thực phẩm cay c&amp;oacute; thể g&amp;acirc;y ra t&amp;igrave;nh trạng tim đập nhanh do tăng nhịp tim v&amp;agrave; huyết &amp;aacute;p. Những thực phẩm n&amp;agrave;y cũng c&amp;oacute; thể g&amp;acirc;y k&amp;iacute;ch ứng thực quản, g&amp;acirc;y tr&amp;agrave;o ngược v&amp;agrave; g&amp;acirc;y ra cảm gi&amp;aacute;c hồi hộp. Tr&amp;aacute;nh thức ăn cay hoặc hạn chế ăn l&amp;agrave; tốt nhất nếu bạn bị tim đập nhanh. C&amp;oacute; một quan niệm sai lầm phổ biến rằng thức ăn cay c&amp;oacute; hại cho sức khỏe của bạn. Tr&amp;ecirc;n thực tế, ch&amp;uacute;ng c&amp;oacute; thể mang lại những lợi &amp;iacute;ch như cải thiện ti&amp;ecirc;u h&amp;oacute;a, sức khỏe tim mạch, giảm vi&amp;ecirc;m v&amp;agrave; tăng cường trao đổi chất. Tuy nhi&amp;ecirc;n, ăn đồ cay c&amp;oacute; thể g&amp;acirc;y căng thẳng tạm thời cho cơ thể khi nhiệt độ đủ cao. Đổ mồ h&amp;ocirc;i, kh&amp;aacute;t nước qu&amp;aacute; mức v&amp;agrave; nhịp tim tăng cao đều l&amp;agrave; những triệu chứng điển h&amp;igrave;nh cho thấy bạn đ&amp;atilde; ăn phải thứ g&amp;igrave; đ&amp;oacute; đặc biệt cay v&amp;agrave; đang bị k&amp;iacute;ch th&amp;iacute;ch trong cơ thể. Hơn nữa, một số cảm gi&amp;aacute;c m&amp;agrave; bạn gặp phải như tim đập nhanh sau khi ăn đồ cay, c&amp;oacute; thể li&amp;ecirc;n quan đến chứng kh&amp;oacute; ti&amp;ecirc;u hoặc tr&amp;agrave;o ngược axit.&lt;/li&gt;\n&lt;li&gt;&lt;strong&gt;Thực phẩm b&amp;eacute;o: &lt;/strong&gt;Thực phẩm b&amp;eacute;o như đồ chi&amp;ecirc;n r&amp;aacute;n v&amp;agrave; thịt nhiều chất b&amp;eacute;o c&amp;oacute; thể l&amp;agrave;m tăng mức cholesterol, dẫn đến bệnh tim v&amp;agrave; đ&amp;aacute;nh trống ngực. Những thực phẩm n&amp;agrave;y cũng c&amp;oacute; thể g&amp;acirc;y tr&amp;agrave;o ngược axit, c&amp;oacute; thể g&amp;acirc;y ra t&amp;igrave;nh trạng đ&amp;aacute;nh trống ngực. Thay v&amp;igrave; thực phẩm b&amp;eacute;o, h&amp;atilde;y chọn protein nạc như thịt g&amp;agrave;, c&amp;aacute; hoặc đậu phụ.&lt;/li&gt;\n&lt;/ul&gt;\n&lt;p&gt;Nếu bạn thấy tim đập nhanh sau khi ăn, việc điều chỉnh chế độ ăn uống c&amp;oacute; thể l&amp;agrave; một giải ph&amp;aacute;p khả thi t&amp;ugrave;y thuộc v&amp;agrave;o nguy&amp;ecirc;n nh&amp;acirc;n cơ bản. Dưới đ&amp;acirc;y l&amp;agrave; một số thay đổi chế độ ăn uống bạn c&amp;oacute; thể thử:&lt;/p&gt;\n&lt;ul&gt;\n&lt;li&gt;Kết hợp c&amp;aacute;c thực phẩm gi&amp;agrave;u kali như bơ, chuối, rau bina v&amp;agrave; khoai t&amp;acirc;y v&amp;agrave;o chế độ ăn uống của bạn.&lt;/li&gt;\n&lt;li&gt;Hạn chế ti&amp;ecirc;u thụ rượu.&lt;/li&gt;\n&lt;li&gt;Giữ đủ nước bằng c&amp;aacute;ch uống nhiều nước.&lt;/li&gt;\n&lt;li&gt;Ăn uống điều độ, c&amp;acirc;n bằng để tr&amp;aacute;nh tụt đường huyết.&lt;/li&gt;\n&lt;li&gt;Theo d&amp;otilde;i lượng caffeine của bạn.&lt;/li&gt;\n&lt;li&gt;Giảm lượng muối v&amp;agrave; đường trong chế độ ăn uống của bạn.&lt;/li&gt;\n&lt;/ul&gt;</t>
  </si>
  <si>
    <t>&lt;h1&gt;Gli alimenti causano palpitazioni cardiache&lt;/h1&gt;\n&lt;p&gt;Le palpitazioni cardiache sono la sensazione del cuore che batte pi&amp;ugrave; velocemente, batte forte, fluttua o perde un battito. Le persone che soffrono di palpitazioni possono notare un aumento della frequenza cardiaca o sentire il cuore battere nel petto, nella gola o nel collo. Queste palpitazioni possono verificarsi in qualsiasi momento, anche dopo aver mangiato. Anche se possono sembrare allarmanti, le palpitazioni cardiache in genere non sono motivo di preoccupazione.&lt;/p&gt;\n&lt;p&gt;Le palpitazioni cardiache possono essere un&amp;rsquo;esperienza spaventosa per molte persone. Questa condizione &amp;egrave; caratterizzata da una sensazione di battito cardiaco accelerato, battito cardiaco accelerato o sensazione di battito cardiaco accelerato. Sebbene le palpitazioni cardiache possano essere causate da una variet&amp;agrave; di fattori, tra cui stress e ansia, anche alcuni alimenti possono innescare questa condizione.&lt;/p&gt;\n&lt;p&gt;Se soffri di palpitazioni cardiache, &amp;egrave; importante evitare i seguenti alimenti per prevenire i sintomi:&lt;/p&gt;\n&lt;ul&gt;\n&lt;li&gt;&lt;strong&gt;Caffeina: &lt;/strong&gt;la caffeina &amp;egrave; uno stimolante che pu&amp;ograve; causare palpitazioni cardiache in alcune persone. Questo composto si trova nel caff&amp;egrave;, nel t&amp;egrave;, nel cioccolato, nelle bevande energetiche e in alcuni farmaci. Se soffri di palpitazioni cardiache, &amp;egrave; meglio limitare l\'assunzione di caffeina o evitarla del tutto.&lt;/li&gt;\n&lt;li&gt;&lt;strong&gt;Alcol:&lt;/strong&gt; l&amp;rsquo;alcol pu&amp;ograve; causare palpitazioni cardiache aumentando la frequenza cardiaca e la pressione sanguigna. Questo composto &amp;egrave; anche un diuretico, che pu&amp;ograve; causare disidratazione ed esacerbare le palpitazioni cardiache. Se soffri di palpitazioni cardiache, &amp;egrave; meglio evitare l\'alcol o limitare l\'assunzione a un drink al giorno.&lt;/li&gt;\n&lt;li&gt;&lt;strong&gt;Alimenti trasformati: &lt;/strong&gt;gli alimenti trasformati sono spesso ricchi di sodio, che pu&amp;ograve; causare ritenzione di liquidi e aumentare la pressione sanguigna, portando a palpitazioni cardiache. Questi alimenti sono spesso anche ricchi di zuccheri aggiunti, che possono causare picchi e cali di zucchero nel sangue, portando a palpitazioni. Invece di cibi trasformati, scegli cibi integrali e non trasformati come frutta, verdura e proteine magre.&lt;/li&gt;\n&lt;li&gt;&lt;strong&gt;Cibi piccanti:&lt;/strong&gt; i cibi piccanti possono causare palpitazioni cardiache aumentando la frequenza cardiaca e la pressione sanguigna. Questi alimenti possono anche irritare l&amp;rsquo;esofago, provocando reflusso e scatenando palpitazioni. Evitare cibi piccanti o limitarne l\'assunzione &amp;egrave; meglio se si soffre di palpitazioni cardiache. &amp;Egrave; un malinteso comune che i cibi piccanti siano dannosi per la salute. Infatti, possono fornire benefici come una migliore digestione, salute del cuore, riduzione dell&amp;rsquo;infiammazione e aumento del metabolismo. Tuttavia, il consumo di cibi piccanti pu&amp;ograve; causare uno stress temporaneo al corpo quando la temperatura &amp;egrave; sufficientemente alta. Sudorazione, sete eccessiva e battito cardiaco elevato sono tutti sintomi tipici che indicano che hai ingerito qualcosa di particolarmente piccante e stai avvertendo irritazione nel tuo corpo. Inoltre, alcune delle sensazioni che si avvertono come palpitazioni cardiache dopo aver consumato un pasto piccante, potrebbero essere collegate a un\'indigestione o al reflusso acido.&lt;/li&gt;\n&lt;li&gt;&lt;strong&gt;Cibi grassi:&lt;/strong&gt; i cibi grassi come i cibi fritti e le carni ad alto contenuto di grassi possono aumentare i livelli di colesterolo, portando a malattie cardiache e palpitazioni. Questi alimenti possono anche causare reflusso acido, che pu&amp;ograve; scatenare palpitazioni. Invece di cibi grassi, scegli proteine magre come pollo, pesce o tofu.&lt;/li&gt;\n&lt;/ul&gt;\n&lt;p&gt;Se avverti palpitazioni cardiache dopo aver mangiato, modificare la tua dieta potrebbe essere una soluzione praticabile a seconda della causa sottostante. Ecco alcuni cambiamenti nella dieta che puoi provare:&lt;/p&gt;\n&lt;ul&gt;\n&lt;li&gt;Incorpora nella tua dieta cibi ricchi di potassio come avocado, banane, spinaci e patate.&lt;/li&gt;\n&lt;li&gt;Limitare il consumo di alcol.&lt;/li&gt;\n&lt;li&gt;Rimanere ben idratati bevendo molti liquidi.&lt;/li&gt;\n&lt;li&gt;Mangiare pasti regolari ed equilibrati per evitare cali di zucchero nel sangue.&lt;/li&gt;\n&lt;li&gt;Monitoraggio dell\'assunzione di caffeina.&lt;/li&gt;\n&lt;li&gt;Ridurre la quantit&amp;agrave; di sale e zucchero nella dieta.&lt;/li&gt;\n&lt;/ul&gt;</t>
  </si>
  <si>
    <t>&lt;h1&gt;อาหารทำให้ใจสั่น&lt;/h1&gt;\n&lt;p&gt;อาการใจสั่นคือความรู้สึกที่หัวใจเต้นเร็วขึ้น เต้นแรง กระพือปีก หรือเต้นข้ามจังหวะ ผู้ที่มีอาการใจสั่นอาจสังเกตเห็นอัตราการเต้นของหัวใจเพิ่มขึ้นหรือรู้สึกว่าหัวใจเต้นแรงบริเวณหน้าอก คอ หรือคอ อาการใจสั่นเหล่านี้สามารถเกิดขึ้นได้ตลอดเวลา รวมถึงหลังรับประทานอาหารด้วย แม้ว่าพวกเขาอาจรู้สึกตื่นตระหนก แต่อาการใจสั่นมักไม่เป็นสาเหตุที่น่ากังวล&lt;/p&gt;\n&lt;p&gt;อาการใจสั่นอาจเป็นประสบการณ์ที่น่ากลัวสำหรับหลายๆ คน ภาวะนี้มีลักษณะเป็นความรู้สึกกระพือ ทุบตี หรือวิ่งแข่งกันที่หน้าอก แม้ว่าอาการใจสั่นอาจเกิดจากปัจจัยหลายประการ รวมถึงความเครียดและความวิตกกังวล แต่อาหารบางชนิดก็สามารถกระตุ้นให้เกิดภาวะนี้ได้&lt;/p&gt;\n&lt;p&gt;หากคุณมีอาการใจสั่น สิ่งสำคัญคือต้องหลีกเลี่ยงอาหารต่อไปนี้เพื่อป้องกันอาการ:&lt;/p&gt;\n&lt;ul&gt;\n&lt;li&gt;&lt;strong&gt;คาเฟอีน:&lt;/strong&gt; คาเฟอีนเป็นสารกระตุ้นที่อาจทำให้ใจสั่นในบางคน สารนี้มีอยู่ในกาแฟ ชา ช็อคโกแลต เครื่องดื่มชูกำลัง และยาบางชนิด หากคุณมีอาการใจสั่น การจำกัดปริมาณคาเฟอีนหรือหลีกเลี่ยงเลยจะดีที่สุด&lt;/li&gt;\n&lt;li&gt;&lt;strong&gt;แอลกอฮอล์:&lt;/strong&gt; แอลกอฮอล์อาจทำให้ใจสั่นโดยการเพิ่มอัตราการเต้นของหัวใจและความดันโลหิต สารประกอบนี้ยังเป็นยาขับปัสสาวะซึ่งอาจทำให้ร่างกายขาดน้ำและทำให้ใจสั่นรุนแรงขึ้น หากคุณมีอาการใจสั่น ทางที่ดีควรหลีกเลี่ยงเครื่องดื่มแอลกอฮอล์หรือจำกัดปริมาณการดื่มหนึ่งแก้วต่อวัน&lt;/li&gt;\n&lt;li&gt;&lt;strong&gt;อาหารแปรรูป:&lt;/strong&gt; อาหารแปรรูปมักมีโซเดียมสูง ซึ่งอาจทำให้เกิดการกักเก็บของเหลวและเพิ่มความดันโลหิต ส่งผลให้หัวใจวายได้ อาหารเหล่านี้มักจะมีน้ำตาลเพิ่มสูง ซึ่งอาจทำให้น้ำตาลในเลือดพุ่งสูงขึ้นและลดลง ส่งผลให้เกิดอาการใจสั่น แทนที่จะเลือกอาหารแปรรูป ให้เลือกอาหารทั้งส่วนที่ยังไม่แปรรูป เช่น ผลไม้ ผัก และโปรตีนไร้ไขมัน&lt;/li&gt;\n&lt;li&gt;&lt;strong&gt;อาหารรสเผ็ด:&lt;/strong&gt; อาหารรสเผ็ดอาจทำให้ใจสั่นโดยการเพิ่มอัตราการเต้นของหัวใจและความดันโลหิต อาหารเหล่านี้อาจทำให้หลอดอาหารระคายเคือง ทำให้เกิดกรดไหลย้อนและกระตุ้นให้เกิดอาการใจสั่น การหลีกเลี่ยงอาหารรสเผ็ดหรือการจำกัดการบริโภคอาหารจะดีที่สุดหากคุณมีอาการใจสั่น เป็นความเข้าใจผิดที่พบบ่อยว่าอาหารรสเผ็ดเป็นอันตรายต่อสุขภาพของคุณ ในความเป็นจริง พวกมันสามารถให้ประโยชน์ต่างๆ เช่น การย่อยอาหารที่ดีขึ้น สุขภาพของหัวใจ ลดการอักเสบ และเพิ่มการเผาผลาญ อย่างไรก็ตาม การบริโภคอาหารรสเผ็ดอาจทำให้ร่างกายเกิดความเครียดชั่วคราวเมื่ออุณหภูมิสูงเพียงพอ เหงื่อออก กระหายน้ำมากเกินไป และอัตราการเต้นของหัวใจสูงขึ้น ล้วนเป็นอาการทั่วไปที่บ่งบอกว่าคุณได้กินสิ่งที่เผ็ดร้อนเป็นพิเศษและกำลังมีอาการระคายเคืองในร่างกาย นอกจากนี้ ความรู้สึกบางอย่างที่คุณประสบเป็นอาการใจสั่นหลังจากรับประทานอาหารรสเผ็ด อาจเชื่อมโยงกับอาการอาหารไม่ย่อยหรือกรดไหลย้อน&lt;/li&gt;\n&lt;li&gt;&lt;strong&gt;อาหารที่มีไขมัน:&lt;/strong&gt; อาหารที่มีไขมัน เช่น อาหารทอดและเนื้อสัตว์ที่มีไขมันสูงสามารถเพิ่มระดับคอเลสเตอรอล นำไปสู่โรคหัวใจและอาการใจสั่น อาหารเหล่านี้อาจทำให้เกิดกรดไหลย้อนซึ่งอาจทำให้ใจสั่นได้ แทนที่จะทานอาหารที่มีไขมัน ให้เลือกโปรตีนไร้มัน เช่น ไก่ ปลา หรือเต้าหู้&lt;/li&gt;\n&lt;/ul&gt;\n&lt;p&gt;หากคุณมีอาการใจสั่นหลังรับประทานอาหาร การปรับเปลี่ยนอาหารอาจเป็นวิธีแก้ปัญหาได้ ขึ้นอยู่กับสาเหตุที่แท้จริง ต่อไปนี้คือการเปลี่ยนแปลงการบริโภคอาหารที่คุณสามารถลองได้:&lt;/p&gt;\n&lt;ul&gt;\n&lt;li&gt;รวมอาหารที่อุดมด้วยโพแทสเซียม เช่น อะโวคาโด กล้วย ผักโขม และมันฝรั่ง ไว้ในอาหารของคุณ&lt;/li&gt;\n&lt;li&gt;จำกัดการบริโภคเครื่องดื่มแอลกอฮอล์ของคุณ&lt;/li&gt;\n&lt;li&gt;รักษาร่างกายให้ชุ่มชื้นโดยการดื่มของเหลวปริมาณมาก&lt;/li&gt;\n&lt;li&gt;รับประทานอาหารที่สมดุลเป็นประจำเพื่อหลีกเลี่ยงไม่ให้น้ำตาลในเลือดลดลง&lt;/li&gt;\n&lt;li&gt;ติดตามปริมาณคาเฟอีนของคุณ&lt;/li&gt;\n&lt;li&gt;ลดปริมาณเกลือและน้ำตาลในอาหารของคุณ&lt;/li&gt;\n&lt;/ul&gt;</t>
  </si>
  <si>
    <t>&lt;h1&gt;Heart Rate&lt;/h1&gt;\n&lt;p&gt;Your heart rate is the number of times that your heart beats in a minute. Your body automatically controls your heartbeat to match whatever you&amp;apos;re doing or what&amp;apos;s happening around you. That&amp;apos;s why your heartbeat gets faster when you&amp;apos;re active, excited or scared, and drops when you&amp;apos;re resting, calm or comfortable.&lt;/p&gt;\n&lt;p&gt;Your heart rate is an important indicator of your overall health too. When your heart rate is too fast or too slow, that can be a sign of heart or other health problems. The ability to feel your heart rate throughout your body is also a potential way for doctors to diagnose medical conditions.&lt;/p&gt;</t>
  </si>
  <si>
    <t>&lt;h1&gt;心率&lt;/h1&gt;\n&lt;p&gt;您的心率是您的心脏在一分钟内跳动的次数。 您的身体会自动控制您的心跳，以适应您正在做的事情或周围发生的事情。 这就是为什么当您活跃、兴奋或害怕时，您的心跳会加快，而当您休息、平静或舒适时，您的心跳会下降。&lt;/p&gt;\n&lt;p&gt;您的心率也是您整体健康状况的重要指标。 当您的心率太快或太慢时，可能是心脏或其他健康问题的征兆。 感受全身心率的能力也是医生诊断医疗状况的一种潜在方法。&lt;/p&gt;</t>
  </si>
  <si>
    <t>&lt;h1&gt;हृदय दर&lt;/h1&gt;\n&lt;p&gt;आपकी हृदय गति वह संख्या है जितनी बार आपका हृदय एक मिनट में धड़कता है। आप जो कुछ भी कर रहे हैं या आपके आस-पास जो हो रहा है उससे मेल खाने के लिए आपका शरीर स्वचालित रूप से आपके दिल की धड़कन को नियंत्रित करता है। इसीलिए जब आप सक्रिय, उत्साहित या डरे हुए होते हैं तो आपके दिल की धड़कन तेज़ हो जाती है और जब आप आराम कर रहे होते हैं, शांत या आरामदायक होते हैं तो कम हो जाती है।&lt;/p&gt;\n&lt;p&gt;आपकी हृदय गति भी आपके समग्र स्वास्थ्य का एक महत्वपूर्ण संकेतक है। जब आपकी हृदय गति बहुत तेज़ या बहुत धीमी हो, तो यह हृदय या अन्य स्वास्थ्य समस्याओं का संकेत हो सकता है। आपके पूरे शरीर में आपकी हृदय गति को महसूस करने की क्षमता भी डॉक्टरों के लिए चिकित्सीय स्थितियों का निदान करने का एक संभावित तरीका है।&lt;/p&gt;</t>
  </si>
  <si>
    <t>&lt;h1&gt;Ritmo cardiaco&lt;/h1&gt;\n&lt;p&gt;Su frecuencia card&amp;iacute;aca es la cantidad de veces que su coraz&amp;oacute;n late en un minuto. Su cuerpo controla autom&amp;aacute;ticamente los latidos de su coraz&amp;oacute;n para que coincidan con lo que est&amp;eacute; haciendo o con lo que sucede a su alrededor. Es por eso que los latidos de tu coraz&amp;oacute;n se aceleran cuando est&amp;aacute;s activo, emocionado o asustado, y disminuyen cuando est&amp;aacute;s descansando, tranquilo o c&amp;oacute;modo.&lt;/p&gt;\n&lt;p&gt;Su frecuencia card&amp;iacute;aca tambi&amp;eacute;n es un indicador importante de su salud general. Cuando su frecuencia card&amp;iacute;aca es demasiado r&amp;aacute;pida o demasiado lenta, puede ser un signo de problemas card&amp;iacute;acos u otros problemas de salud. La capacidad de sentir el ritmo card&amp;iacute;aco en todo el cuerpo tambi&amp;eacute;n es una forma potencial para que los m&amp;eacute;dicos diagnostiquen afecciones m&amp;eacute;dicas.&lt;/p&gt;</t>
  </si>
  <si>
    <t>&lt;h1&gt;Rythme cardiaque&lt;/h1&gt;\n&lt;p&gt;Votre fr&amp;eacute;quence cardiaque est le nombre de fois que votre c&amp;oelig;ur bat en une minute. Votre corps contr&amp;ocirc;le automatiquement votre rythme cardiaque en fonction de ce que vous faites ou de ce qui se passe autour de vous. C&amp;apos;est pourquoi votre rythme cardiaque s&amp;apos;acc&amp;eacute;l&amp;egrave;re lorsque vous &amp;ecirc;tes actif, excit&amp;eacute; ou effray&amp;eacute;, et diminue lorsque vous &amp;ecirc;tes au repos, calme ou &amp;agrave; l&amp;apos;aise.&lt;/p&gt;\n&lt;p&gt;Votre fr&amp;eacute;quence cardiaque est &amp;eacute;galement un indicateur important de votre &amp;eacute;tat de sant&amp;eacute; g&amp;eacute;n&amp;eacute;ral. Lorsque votre fr&amp;eacute;quence cardiaque est trop rapide ou trop lente, cela peut &amp;ecirc;tre le signe d&amp;rsquo;un probl&amp;egrave;me cardiaque ou d&amp;rsquo;autres probl&amp;egrave;mes de sant&amp;eacute;. La capacit&amp;eacute; de ressentir votre fr&amp;eacute;quence cardiaque dans tout votre corps est &amp;eacute;galement un moyen potentiel pour les m&amp;eacute;decins de diagnostiquer des probl&amp;egrave;mes m&amp;eacute;dicaux.&lt;/p&gt;</t>
  </si>
  <si>
    <t>&lt;h1 dir=\"rtl\"&gt;معدل ضربات القلب&lt;/h1&gt;\n&lt;p dir=\"rtl\"&gt;معدل ضربات قلبك هو عدد المرات التي ينبض فيها قلبك في الدقيقة. يتحكم جسمك تلقائيًا في نبضات قلبك لتتناسب مع ما تفعله أو ما يحدث من حولك. ولهذا السبب تصبح نبضات قلبك أسرع عندما تكون نشيطًا أو متحمسًا أو خائفًا، وتنخفض عندما تكون مستريحًا أو هادئًا أو مرتاحًا.&lt;/p&gt;\n&lt;p dir=\"rtl\"&gt;يعد معدل ضربات القلب مؤشرًا مهمًا لصحتك العامة أيضًا. عندما يكون معدل ضربات القلب سريعًا جدًا أو بطيئًا جدًا، فقد يكون ذلك علامة على وجود مشاكل في القلب أو مشاكل صحية أخرى. تعد القدرة على الشعور بمعدل ضربات القلب في جميع أنحاء الجسم أيضًا طريقة محتملة للأطباء لتشخيص الحالات الطبية.&lt;/p&gt;</t>
  </si>
  <si>
    <t>&lt;h1&gt;Частота сердцебиения&lt;/h1&gt;\n&lt;p&gt;Частота пульса &amp;mdash; это количество ударов вашего сердца в минуту. Ваше тело автоматически контролирует ваше сердцебиение в соответствии с тем, что вы делаете или что происходит вокруг вас. Вот почему ваше сердцебиение учащается, когда вы активны, взволнованы или напуганы, и падает, когда вы отдыхаете, спокойны или чувствуете себя комфортно.&lt;/p&gt;\n&lt;p&gt;Частота пульса также является важным показателем вашего общего состояния здоровья. Если ваш пульс слишком быстрый или слишком медленный, это может быть признаком сердечного заболевания или других проблем со здоровьем. Способность чувствовать частоту сердечных сокращений по всему телу также является для врачей потенциальным способом диагностики заболеваний.&lt;/p&gt;</t>
  </si>
  <si>
    <t>&lt;h1&gt;Frequ&amp;ecirc;ncia card&amp;iacute;aca&lt;/h1&gt;\n&lt;p&gt;Sua frequ&amp;ecirc;ncia card&amp;iacute;aca &amp;eacute; o n&amp;uacute;mero de vezes que seu cora&amp;ccedil;&amp;atilde;o bate em um minuto. Seu corpo controla automaticamente os batimentos card&amp;iacute;acos para corresponder ao que voc&amp;ecirc; est&amp;aacute; fazendo ou ao que est&amp;aacute; acontecendo ao seu redor. &amp;Eacute; por isso que seus batimentos card&amp;iacute;acos ficam mais r&amp;aacute;pidos quando voc&amp;ecirc; est&amp;aacute; ativo, animado ou com medo, e diminuem quando voc&amp;ecirc; est&amp;aacute; descansando, calmo ou confort&amp;aacute;vel.&lt;/p&gt;\n&lt;p&gt;Sua frequ&amp;ecirc;ncia card&amp;iacute;aca tamb&amp;eacute;m &amp;eacute; um indicador importante de sua sa&amp;uacute;de geral. Quando sua frequ&amp;ecirc;ncia card&amp;iacute;aca est&amp;aacute; muito r&amp;aacute;pida ou muito lenta, isso pode ser um sinal de problemas card&amp;iacute;acos ou de outros problemas de sa&amp;uacute;de. A capacidade de sentir a frequ&amp;ecirc;ncia card&amp;iacute;aca por todo o corpo tamb&amp;eacute;m &amp;eacute; uma forma potencial de os m&amp;eacute;dicos diagnosticarem condi&amp;ccedil;&amp;otilde;es m&amp;eacute;dicas.&lt;/p&gt;</t>
  </si>
  <si>
    <t>&lt;h1&gt;হৃদ কম্পন&lt;/h1&gt;\n&lt;p&gt;আপনার হৃদস্পন্দন হল এক মিনিটে আপনার হৃদস্পন্দনের সংখ্যা। আপনি যা করছেন বা আপনার চারপাশে যা ঘটছে তার সাথে মেলে আপনার শরীর স্বয়ংক্রিয়ভাবে আপনার হৃদস্পন্দন নিয়ন্ত্রণ করে। এই কারণেই আপনি যখন সক্রিয়, উত্তেজিত বা ভয়ে থাকেন তখন আপনার হার্টবিট দ্রুত হয়ে যায় এবং আপনি যখন বিশ্রাম, শান্ত বা আরামদায়ক থাকেন তখন কমে যায়।&lt;/p&gt;\n&lt;p&gt;আপনার হৃদস্পন্দন আপনার সামগ্রিক স্বাস্থ্যেরও একটি গুরুত্বপূর্ণ সূচক। যখন আপনার হৃদস্পন্দন খুব দ্রুত বা খুব ধীর হয়, তখন এটি হার্ট বা অন্যান্য স্বাস্থ্য সমস্যার লক্ষণ হতে পারে। আপনার সারা শরীর জুড়ে আপনার হৃদস্পন্দন অনুভব করার ক্ষমতা ডাক্তারদের জন্য চিকিত্সার অবস্থা নির্ণয়ের একটি সম্ভাব্য উপায়।&lt;/p&gt;</t>
  </si>
  <si>
    <t>&lt;h1 dir=\"rtl\"&gt;دل کی شرح&lt;/h1&gt;\n&lt;p dir=\"rtl\"&gt;آپ کے دل کی دھڑکن ایک منٹ میں آپ کے دل کی دھڑکن کی تعداد ہے۔ آپ کا جسم خود بخود آپ کے دل کی دھڑکن کو کنٹرول کرتا ہے تاکہ آپ جو کچھ بھی کر رہے ہو یا آپ کے آس پاس ہو رہا ہو اس سے میل کھا سکے۔ یہی وجہ ہے کہ جب آپ متحرک، پرجوش یا خوفزدہ ہوتے ہیں تو آپ کے دل کی دھڑکن تیز ہوجاتی ہے، اور جب آپ آرام، پرسکون یا آرام سے ہوتے ہیں تو آپ کی دھڑکن کم ہوجاتی ہے۔&lt;/p&gt;\n&lt;p dir=\"rtl\"&gt;آپ کی دل کی دھڑکن آپ کی مجموعی صحت کا بھی ایک اہم اشارہ ہے۔ جب آپ کے دل کی دھڑکن بہت تیز یا بہت سست ہو تو یہ دل یا دیگر صحت کے مسائل کی علامت ہو سکتی ہے۔ آپ کے پورے جسم میں آپ کے دل کی دھڑکن کو محسوس کرنے کی صلاحیت بھی ڈاکٹروں کے لیے طبی حالات کی تشخیص کا ایک ممکنہ طریقہ ہے۔&lt;/p&gt;</t>
  </si>
  <si>
    <t>&lt;h1&gt;Pulsschlag&lt;/h1&gt;\n&lt;p&gt;Ihre Herzfrequenz gibt an, wie oft Ihr Herz in einer Minute schl&amp;auml;gt. Ihr K&amp;ouml;rper steuert Ihren Herzschlag automatisch so, dass er sich an alles anpasst, was Sie tun oder was um Sie herum passiert. Deshalb beschleunigt sich Ihr Herzschlag, wenn Sie aktiv, aufgeregt oder &amp;auml;ngstlich sind, und sinkt, wenn Sie sich ausruhen, ruhig sind oder sich wohlf&amp;uuml;hlen.&lt;/p&gt;\n&lt;p&gt;Auch Ihre Herzfrequenz ist ein wichtiger Indikator f&amp;uuml;r Ihre allgemeine Gesundheit. Wenn Ihre Herzfrequenz zu schnell oder zu langsam ist, kann das ein Zeichen f&amp;uuml;r Herz- oder andere Gesundheitsprobleme sein. Die F&amp;auml;higkeit, Ihre Herzfrequenz im gesamten K&amp;ouml;rper zu sp&amp;uuml;ren, ist f&amp;uuml;r &amp;Auml;rzte auch eine potenzielle M&amp;ouml;glichkeit, Krankheiten zu diagnostizieren.&lt;/p&gt;</t>
  </si>
  <si>
    <t>&lt;h1&gt;心拍数&lt;/h1&gt;\n&lt;p&gt;心拍数は、1分間に心臓が鼓動する回数です。 あなたの体は、あなたが何をしているか、あなたの周りで何が起こっているかに合わせて心拍数を自動的に制御します。 活動しているとき、興奮しているとき、または恐怖を感じているときは心拍数が速くなり、休んでいるとき、落ち着いているとき、快適なときは心拍数が下がるのはそのためです。&lt;/p&gt;\n&lt;p&gt;心拍数は全体的な健康状態の重要な指標でもあります。 心拍数が速すぎる、または遅すぎる場合、心臓やその他の健康上の問題の兆候である可能性があります。 体全体で心拍数を感じることができることは、医師が病状を診断する可能性のある方法でもあります。&lt;/p&gt;</t>
  </si>
  <si>
    <t>&lt;h1&gt;हृदयाची गती&lt;/h1&gt;\n&lt;p&gt;तुमचे हृदय गती एका मिनिटात तुमचे हृदय किती वेळा धडधडते. तुम्ही जे काही करत आहात किंवा तुमच्या आजूबाजूला जे काही घडत आहे त्याच्याशी जुळण्यासाठी तुमचे शरीर तुमच्या हृदयाचे ठोके आपोआप नियंत्रित करते. म्हणूनच जेव्हा तुम्ही सक्रिय, उत्साही किंवा घाबरलेले असता तेव्हा तुमच्या हृदयाचे ठोके जलद होतात आणि तुम्ही विश्रांती, शांत किंवा आरामात असताना कमी होतात.&lt;/p&gt;\n&lt;p&gt;तुमचा हार्ट रेट तुमच्या एकंदर आरोग्याचाही एक महत्त्वाचा सूचक आहे. जेव्हा तुमची हृदय गती खूप वेगवान किंवा खूप मंद असते, तेव्हा ते हृदय किंवा इतर आरोग्य समस्यांचे लक्षण असू शकते. तुमच्या संपूर्ण शरीरात तुमच्या हृदयाचे ठोके जाणवण्याची क्षमता हा देखील डॉक्टरांसाठी वैद्यकीय स्थितीचे निदान करण्याचा एक संभाव्य मार्ग आहे.&lt;/p&gt;</t>
  </si>
  <si>
    <t>&lt;h1&gt;గుండెవేగం&lt;/h1&gt;\n&lt;p&gt;మీ హృదయ స్పందన అనేది ఒక నిమిషంలో మీ గుండె ఎన్నిసార్లు కొట్టుకుంటుంది. మీరు ఏమి చేస్తున్నా లేదా మీ చుట్టూ ఏమి జరుగుతున్నా దానికి సరిపోయేలా మీ శరీరం మీ హృదయ స్పందనను స్వయంచాలకంగా నియంత్రిస్తుంది. అందుకే మీరు చురుగ్గా ఉన్నప్పుడు, ఉత్సాహంగా లేదా భయపడినప్పుడు మీ హృదయ స్పందన వేగంగా ఉంటుంది మరియు మీరు విశ్రాంతిగా, ప్రశాంతంగా లేదా సౌకర్యవంతంగా ఉన్నప్పుడు పడిపోతుంది.&lt;/p&gt;\n&lt;p&gt;మీ హృదయ స్పందన రేటు మీ మొత్తం ఆరోగ్యానికి కూడా ముఖ్యమైన సూచిక. మీ హృదయ స్పందన రేటు చాలా వేగంగా లేదా చాలా నెమ్మదిగా ఉన్నప్పుడు, అది గుండె లేదా ఇతర ఆరోగ్య సమస్యలకు సంకేతం కావచ్చు. మీ శరీరం అంతటా మీ హృదయ స్పందన రేటును అనుభవించే సామర్థ్యం వైద్యులకు వైద్య పరిస్థితులను నిర్ధారించడానికి సంభావ్య మార్గం.&lt;/p&gt;</t>
  </si>
  <si>
    <t>&lt;h1&gt;Kalp Atış Hızı&lt;/h1&gt;\n&lt;p&gt;Kalp atış hızınız, kalbinizin bir dakika i&amp;ccedil;inde attığı atış sayısıdır. V&amp;uuml;cudunuz, yaptığınız şeye veya etrafınızda olup bitenlere uyum sağlamak i&amp;ccedil;in kalp atışınızı otomatik olarak kontrol eder. Bu nedenle aktif olduğunuzda, heyecanlandığınızda veya korktuğunuzda kalp atışınız hızlanır, dinlenirken, sakin olduğunuzda veya rahat olduğunuzda ise d&amp;uuml;şer.&lt;/p&gt;\n&lt;p&gt;Kalp atış hızınız genel sağlığınızın da &amp;ouml;nemli bir g&amp;ouml;stergesidir. Kalp atış hızınızın &amp;ccedil;ok hızlı veya &amp;ccedil;ok yavaş olması kalp veya diğer sağlık sorunlarının işareti olabilir. Kalp atış hızınızı v&amp;uuml;cudunuzun her yerinde hissedebilme yeteneği, doktorların tıbbi durumları teşhis etmesi i&amp;ccedil;in de potansiyel bir yoldur.&lt;/p&gt;</t>
  </si>
  <si>
    <t>&lt;h1&gt;இதய துடிப்பு&lt;/h1&gt;\n&lt;p&gt;உங்கள் இதயத் துடிப்பு என்பது ஒரு நிமிடத்தில் உங்கள் இதயம் எத்தனை முறை துடிக்கிறது. நீங்கள் என்ன செய்கிறீர்கள் அல்லது உங்களைச் சுற்றி என்ன நடக்கிறது என்பதைப் பொருத்த உங்கள் உடல் தானாகவே உங்கள் இதயத் துடிப்பைக் கட்டுப்படுத்துகிறது. அதனால்தான், நீங்கள் சுறுசுறுப்பாக இருக்கும்போது, உற்சாகமாக அல்லது பயமாக இருக்கும்போது உங்கள் இதயத் துடிப்பு வேகமாகவும், நீங்கள் ஓய்வெடுக்கும்போது, அமைதியாகவும் அல்லது வசதியாகவும் இருக்கும்போது குறைகிறது.&lt;/p&gt;\n&lt;p&gt;உங்கள் இதயத் துடிப்பு உங்கள் ஒட்டுமொத்த ஆரோக்கியத்தின் முக்கிய குறிகாட்டியாகும். உங்கள் இதயத் துடிப்பு மிக வேகமாகவோ அல்லது மிக மெதுவாகவோ இருந்தால், அது இதயம் அல்லது பிற உடல்நலப் பிரச்சினைகளின் அறிகுறியாக இருக்கலாம். உங்கள் உடல் முழுவதும் உங்கள் இதயத் துடிப்பை உணரும் திறன் மருத்துவர்களுக்கு மருத்துவ நிலைமைகளைக் கண்டறிய ஒரு சாத்தியமான வழியாகும்.&lt;/p&gt;</t>
  </si>
  <si>
    <t>&lt;h1&gt;심박수&lt;/h1&gt;\n&lt;p&gt;심박수는 1분 동안 심장이 뛰는 횟수입니다. 당신의 몸은 당신이 하고 있는 일이나 주변에서 일어나는 일에 맞춰 심장 박동을 자동으로 조절합니다. 이것이 바로 당신이 활동적이거나 흥분되거나 겁을 먹을 때 심장 박동이 더 빨라지고, 쉬고 있거나 조용하거나 편안할 때 심장 박동이 떨어지는 이유입니다.&lt;/p&gt;\n&lt;p&gt;심박수는 전반적인 건강 상태를 나타내는 중요한 지표이기도 합니다. 심박수가 너무 빠르거나 너무 느리면 심장이나 기타 건강 문제의 징후일 수 있습니다. 몸 전체에서 심박수를 느끼는 능력은 의사가 질병을 진단할 수 있는 잠재적인 방법이기도 합니다.&lt;/p&gt;</t>
  </si>
  <si>
    <t>&lt;h1&gt;Nhịp tim&lt;/h1&gt;\n&lt;p&gt;Nhịp tim l&amp;agrave; số lần tim đập trong thời gian một ph&amp;uacute;t.&amp;nbsp;&lt;/p&gt;\n&lt;p&gt;Khi đập, tim bơm m&amp;aacute;u chứa oxy đi khắp cơ thể v&amp;agrave; đưa m&amp;aacute;u ngh&amp;egrave;o oxy về lại phổi. Cơ thể sẽ tự động kiểm so&amp;aacute;t nhịp tim để ph&amp;ugrave; hợp với những chuyển động kh&amp;aacute;c nhau cũng như m&amp;ocirc;i trường xung quanh tại mỗi thời điểm. Đ&amp;oacute; l&amp;agrave; l&amp;yacute; do tại sao nhịp tim tăng nhanh hơn khi hoạt động, phấn kh&amp;iacute;ch hoặc sợ h&amp;atilde;i (cơ thể tự động giải ph&amp;oacute;ng adrenaline &amp;ndash; một loại hormone l&amp;agrave;m cho nhịp tim nhanh để chuẩn bị cho việc sử dụng nhiều oxy v&amp;agrave; năng lượng hơn) v&amp;agrave; giảm xuống khi nghỉ ngơi, b&amp;igrave;nh tĩnh hay thoải m&amp;aacute;i.&amp;nbsp;&lt;/p&gt;\n&lt;p&gt;Nhịp tim cũng l&amp;agrave; một chỉ số quan trọng cảnh b&amp;aacute;o về sức khỏe tổng thể. Khi nhịp tim qu&amp;aacute; nhanh hoặc qu&amp;aacute; chậm, đ&amp;acirc;y c&amp;oacute; thể l&amp;agrave; dấu hiệu của bệnh tim hoặc c&amp;aacute;c vấn đề sức khỏe kh&amp;aacute;c.&lt;/p&gt;</t>
  </si>
  <si>
    <t>&lt;h1&gt;Frequenza cardiaca&lt;/h1&gt;\n&lt;p&gt;La frequenza cardiaca &amp;egrave; il numero di volte in cui il tuo cuore batte in un minuto. Il tuo corpo controlla automaticamente il battito cardiaco per adattarlo a qualunque cosa tu stia facendo o a ci&amp;ograve; che accade intorno a te. Ecco perch&amp;eacute; il tuo battito cardiaco accelera quando sei attivo, eccitato o spaventato e diminuisce quando sei a riposo, calmo o a tuo agio.&lt;/p&gt;\n&lt;p&gt;La frequenza cardiaca &amp;egrave; anche un indicatore importante della tua salute generale. Quando la frequenza cardiaca &amp;egrave; troppo veloce o troppo lenta, pu&amp;ograve; essere un segno di problemi cardiaci o di altri problemi di salute. La capacit&amp;agrave; di sentire la frequenza cardiaca in tutto il corpo &amp;egrave; anche un potenziale modo per i medici di diagnosticare condizioni mediche.&lt;/p&gt;</t>
  </si>
  <si>
    <t>&lt;h1&gt;อัตราการเต้นของหัวใจ&lt;/h1&gt;\n&lt;p&gt;อัตราการเต้นของหัวใจคือจำนวนครั้งที่หัวใจเต้นในหนึ่งนาที ร่างกายของคุณจะควบคุมการเต้นของหัวใจโดยอัตโนมัติเพื่อให้ตรงกับสิ่งที่คุณกำลังทำหรือสิ่งที่เกิดขึ้นรอบตัวคุณ นั่นเป็นสาเหตุที่ทำให้หัวใจเต้นเร็วขึ้นเมื่อคุณกระตือรือร้น ตื่นเต้นหรือกลัว และลดลงเมื่อคุณพักผ่อน สงบหรือสบายตัว&lt;/p&gt;\n&lt;p&gt;อัตราการเต้นของหัวใจเป็นตัวบ่งชี้ที่สำคัญของสุขภาพโดยรวมของคุณด้วย เมื่ออัตราการเต้นของหัวใจเร็วหรือช้าเกินไป นั่นอาจเป็นสัญญาณของหัวใจหรือปัญหาสุขภาพอื่นๆ ความสามารถในการรับรู้อัตราการเต้นของหัวใจทั่วร่างกายยังเป็นวิธีที่แพทย์สามารถวินิจฉัยสภาวะทางการแพทย์ได้อีกด้วย&lt;/p&gt;</t>
  </si>
  <si>
    <t>&lt;h1&gt;Resting Heart Rate&lt;/h1&gt;\n&lt;p&gt;A resting heart rate refers to the point at which the heart pumps the lowest amount of blood the body needs when not exercising, staying calm, relaxing, sitting, or lying down, and without any underlying medical conditions. The normal heart rate for adults ranges from 60 to 100 beats per minute and can vary by the minute. Age and overall health also influence the heart rate, so the normal heart rate will differ for each person.&lt;/p&gt;\n&lt;p&gt;It&amp;apos;s important to determine whether an individual&amp;apos;s normal heart rate falls within the normal range. If one is ill or experiences an injury that weakens the heart, the organs won&amp;apos;t receive enough blood to function normally. The healthier a person is, the lower their normal heart rate tends to be. For instance, athletes might have a resting heart rate of 40 to 60 beats per minute or even lower.&lt;/p&gt;\n&lt;p&gt;An unusually high or low heart rate can indicate underlying health issues. Patients should consult a doctor if their normal resting heart rate is consistently above 100 beats per minute (fast heart rate) or below 60 beats per minute (slow heart rate) when not associated with being an athlete.&lt;/p&gt;</t>
  </si>
  <si>
    <t>&lt;h1&gt;静息心率&lt;/h1&gt;\n&lt;p&gt;静息心率是指在不运动、保持冷静、放松、坐着或躺着且没有任何潜在医疗状况的情况下，心脏泵出身体所需的最低血液量的点。 成年人的正常心率范围为每分钟 60 至 100 次，并且每分钟都会有所不同。 年龄和整体健康状况也会影响心率，因此每个人的正常心率会有所不同。&lt;/p&gt;\n&lt;p&gt;确定一个人的正常心率是否在正常范围内很重要。 如果一个人生病或遭受心脏损伤，器官将无法获得足够的血液来正常运作。 一个人越健康，其正常心率就越低。 例如，运动员的静息心率可能为每分钟 40 至 60 次，甚至更低。&lt;/p&gt;\n&lt;p&gt;心率异常高或低可能表明存在潜在的健康问题。 如果患者的正常静息心率持续高于每分钟 100 次（快心率）或低于每分钟 60 次（慢心率）（与运动员无关），则应咨询医生。&lt;/p&gt;</t>
  </si>
  <si>
    <t>&lt;h1&gt;आराम के दौरान हृदय दर&lt;/h1&gt;\n&lt;p&gt;आराम दिल की दर उस बिंदु को संदर्भित करती है जिस पर हृदय व्यायाम न करने, शांत रहने, आराम करने, बैठने या लेटने और बिना किसी अंतर्निहित चिकित्सीय स्थिति के शरीर के लिए आवश्यक रक्त की सबसे कम मात्रा को पंप करता है। वयस्कों के लिए सामान्य हृदय गति 60 से 100 बीट प्रति मिनट तक होती है और मिनट के हिसाब से भिन्न हो सकती है। उम्र और समग्र स्वास्थ्य भी हृदय गति को प्रभावित करते हैं, इसलिए सामान्य हृदय गति प्रत्येक व्यक्ति के लिए अलग-अलग होगी।&lt;/p&gt;\n&lt;p&gt;यह निर्धारित करना महत्वपूर्ण है कि किसी व्यक्ति की सामान्य हृदय गति सामान्य सीमा के भीतर आती है या नहीं। यदि कोई बीमार है या ऐसी चोट का अनुभव करता है जो हृदय को कमजोर करती है, तो अंगों को सामान्य रूप से कार्य करने के लिए पर्याप्त रक्त नहीं मिलेगा। कोई व्यक्ति जितना स्वस्थ होगा, उसकी सामान्य हृदय गति उतनी ही कम होगी। उदाहरण के लिए, एथलीटों की आराम दिल की दर 40 से 60 बीट प्रति मिनट या उससे भी कम हो सकती है।&lt;/p&gt;\n&lt;p&gt;असामान्य रूप से उच्च या निम्न हृदय गति अंतर्निहित स्वास्थ्य समस्याओं का संकेत दे सकती है। यदि मरीजों की सामान्य विश्राम हृदय गति लगातार 100 बीट प्रति मिनट (तेज़ हृदय गति) से ऊपर या 60 बीट प्रति मिनट (धीमी हृदय गति) से नीचे है, तो उन्हें डॉक्टर से परामर्श लेना चाहिए, जबकि एथलीट होने से इसका कोई लेना-देना नहीं है।&lt;/p&gt;</t>
  </si>
  <si>
    <t>&lt;h1&gt;Frecuencia card&amp;iacute;aca en reposo&lt;/h1&gt;\n&lt;p&gt;Una frecuencia card&amp;iacute;aca en reposo se refiere al punto en el que el coraz&amp;oacute;n bombea la menor cantidad de sangre que el cuerpo necesita cuando no se hace ejercicio, se mantiene la calma, se relaja, se est&amp;aacute; sentado o acostado y sin ninguna condici&amp;oacute;n m&amp;eacute;dica subyacente. La frecuencia card&amp;iacute;aca normal para los adultos oscila entre 60 y 100 latidos por minuto y puede variar minuto a minuto. La edad y la salud general tambi&amp;eacute;n influyen en la frecuencia card&amp;iacute;aca, por lo que la frecuencia card&amp;iacute;aca normal ser&amp;aacute; diferente para cada persona.&lt;/p&gt;\n&lt;p&gt;Es importante determinar si la frecuencia card&amp;iacute;aca normal de un individuo se encuentra dentro del rango normal. Si uno est&amp;aacute; enfermo o sufre una lesi&amp;oacute;n que debilita el coraz&amp;oacute;n, los &amp;oacute;rganos no recibir&amp;aacute;n suficiente sangre para funcionar normalmente. Cuanto m&amp;aacute;s sana es una persona, m&amp;aacute;s baja tiende a ser su frecuencia card&amp;iacute;aca normal. Por ejemplo, los atletas pueden tener una frecuencia card&amp;iacute;aca en reposo de 40 a 60 latidos por minuto o incluso menos.&lt;/p&gt;\n&lt;p&gt;Una frecuencia card&amp;iacute;aca inusualmente alta o baja puede indicar problemas de salud subyacentes. Los pacientes deben consultar a un m&amp;eacute;dico si su frecuencia card&amp;iacute;aca normal en reposo est&amp;aacute; constantemente por encima de 100 latidos por minuto (frecuencia card&amp;iacute;aca r&amp;aacute;pida) o por debajo de 60 latidos por minuto (frecuencia card&amp;iacute;aca lenta) cuando no est&amp;aacute; asociada con ser un atleta.&lt;/p&gt;</t>
  </si>
  <si>
    <t>&lt;h1&gt;Fr&amp;eacute;quence cardiaque au repos&lt;/h1&gt;\n&lt;p&gt;Une fr&amp;eacute;quence cardiaque au repos fait r&amp;eacute;f&amp;eacute;rence au point auquel le c&amp;oelig;ur pompe la plus petite quantit&amp;eacute; de sang dont le corps a besoin lorsqu&amp;apos;il ne fait pas d&amp;apos;exercice, qu&amp;apos;il reste calme, qu&amp;apos;il se d&amp;eacute;tend, qu&amp;apos;il est assis ou couch&amp;eacute;, et sans aucun probl&amp;egrave;me m&amp;eacute;dical sous-jacent. La fr&amp;eacute;quence cardiaque normale chez les adultes varie de 60 &amp;agrave; 100 battements par minute et peut varier d&amp;apos;une minute &amp;agrave; l&amp;apos;autre. L&amp;rsquo;&amp;acirc;ge et l&amp;rsquo;&amp;eacute;tat de sant&amp;eacute; g&amp;eacute;n&amp;eacute;ral influencent &amp;eacute;galement la fr&amp;eacute;quence cardiaque, de sorte que la fr&amp;eacute;quence cardiaque normale diff&amp;egrave;re d&amp;rsquo;une personne &amp;agrave; l&amp;rsquo;autre.&lt;/p&gt;\n&lt;p&gt;Il est important de d&amp;eacute;terminer si la fr&amp;eacute;quence cardiaque normale d&amp;apos;un individu se situe dans la plage normale. Si une personne tombe malade ou subit une blessure qui affaiblit le c&amp;oelig;ur, les organes ne recevront pas suffisamment de sang pour fonctionner normalement. Plus une personne est en bonne sant&amp;eacute;, plus sa fr&amp;eacute;quence cardiaque normale a tendance &amp;agrave; &amp;ecirc;tre basse. Par exemple, les athl&amp;egrave;tes peuvent avoir une fr&amp;eacute;quence cardiaque au repos comprise entre 40 et 60 battements par minute, voire moins.&lt;/p&gt;\n&lt;p&gt;Une fr&amp;eacute;quence cardiaque inhabituellement &amp;eacute;lev&amp;eacute;e ou basse peut indiquer des probl&amp;egrave;mes de sant&amp;eacute; sous-jacents. Les patients doivent consulter un m&amp;eacute;decin si leur fr&amp;eacute;quence cardiaque normale au repos est constamment sup&amp;eacute;rieure &amp;agrave; 100 battements par minute (fr&amp;eacute;quence cardiaque rapide) ou inf&amp;eacute;rieure &amp;agrave; 60 battements par minute (fr&amp;eacute;quence cardiaque lente) lorsqu&amp;apos;elle n&amp;apos;est pas associ&amp;eacute;e au fait d&amp;apos;&amp;ecirc;tre un athl&amp;egrave;te.&lt;/p&gt;</t>
  </si>
  <si>
    <t>&lt;h1 dir=\"rtl\"&gt;يستريح معدل ضربات القلب&lt;/h1&gt;\n&lt;p dir=\"rtl\"&gt;يشير معدل ضربات القلب أثناء الراحة إلى النقطة التي يضخ فيها القلب أقل كمية من الدم التي يحتاجها الجسم عند عدم ممارسة الرياضة، أو البقاء هادئًا، أو الاسترخاء، أو الجلوس، أو الاستلقاء، وبدون أي حالات طبية كامنة. يتراوح معدل ضربات القلب الطبيعي للبالغين من 60 إلى 100 نبضة في الدقيقة ويمكن أن يختلف باختلاف الدقيقة. يؤثر العمر والصحة العامة أيضًا على معدل ضربات القلب، وبالتالي فإن معدل ضربات القلب الطبيعي سيختلف من شخص لآخر.&lt;/p&gt;\n&lt;p dir=\"rtl\"&gt;من المهم تحديد ما إذا كان معدل ضربات القلب الطبيعي للفرد يقع ضمن النطاق الطبيعي. إذا كان الشخص مريضًا أو تعرض لإصابة تضعف القلب، فلن تتلقى الأعضاء ما يكفي من الدم لتعمل بشكل طبيعي. كلما كان الشخص أكثر صحة، كلما انخفض معدل ضربات القلب الطبيعي لديه. على سبيل المثال، قد يكون معدل ضربات القلب لدى الرياضيين يتراوح بين 40 إلى 60 نبضة في الدقيقة أو حتى أقل.&lt;/p&gt;\n&lt;p dir=\"rtl\"&gt;يمكن أن يشير معدل ضربات القلب المرتفع أو المنخفض بشكل غير عادي إلى مشاكل صحية أساسية. يجب على المرضى استشارة الطبيب إذا كان معدل ضربات القلب الطبيعي أثناء الراحة أعلى باستمرار من 100 نبضة في الدقيقة (معدل ضربات القلب السريع) أو أقل من 60 نبضة في الدقيقة (معدل ضربات القلب البطيء) عندما لا يكون مرتبطًا بكونهم رياضيين.&lt;/p&gt;</t>
  </si>
  <si>
    <t>&lt;h1&gt;Пульс в состоянии покоя&lt;/h1&gt;\n&lt;p&gt;Частота пульса в состоянии покоя относится к моменту, когда сердце перекачивает наименьшее количество крови, необходимое организму, когда он не тренируется, остается спокойным, расслабленным, сидит или лежит, а также без каких-либо сопутствующих заболеваний. Нормальная частота пульса для взрослых колеблется от 60 до 100 ударов в минуту и может меняться в зависимости от минуты. Возраст и общее состояние здоровья также влияют на частоту сердечных сокращений, поэтому нормальная частота сердечных сокращений для каждого человека будет разной.&lt;/p&gt;\n&lt;p&gt;Важно определить, находится ли нормальная частота сердечных сокращений человека в пределах нормы. Если человек болен или получил травму, ослабляющую сердце, органы не будут получать достаточно крови для нормального функционирования. Чем здоровее человек, тем ниже его нормальная частота сердечных сокращений. Например, у спортсменов частота пульса в состоянии покоя может составлять от 40 до 60 ударов в минуту или даже ниже.&lt;/p&gt;\n&lt;p&gt;Необычно высокая или низкая частота сердечных сокращений может указывать на основные проблемы со здоровьем. Пациентам следует проконсультироваться с врачом, если их нормальная частота пульса в состоянии покоя постоянно превышает 100 ударов в минуту (учащее сердцебиение) или ниже 60 ударов в минуту (низкое сердцебиение), когда это не связано с занятиями спортом.&lt;/p&gt;</t>
  </si>
  <si>
    <t>&lt;h1&gt;Frequ&amp;ecirc;ncia card&amp;iacute;aca em repouso&lt;/h1&gt;\n&lt;p&gt;A frequ&amp;ecirc;ncia card&amp;iacute;aca em repouso refere-se ao ponto em que o cora&amp;ccedil;&amp;atilde;o bombeia a menor quantidade de sangue de que o corpo necessita quando n&amp;atilde;o est&amp;aacute; se exercitando, permanecendo calmo, relaxando, sentado ou deitado e sem quaisquer condi&amp;ccedil;&amp;otilde;es m&amp;eacute;dicas subjacentes. A frequ&amp;ecirc;ncia card&amp;iacute;aca normal para adultos varia de 60 a 100 batimentos por minuto e pode variar a cada minuto. A idade e a sa&amp;uacute;de geral tamb&amp;eacute;m influenciam a frequ&amp;ecirc;ncia card&amp;iacute;aca, portanto a frequ&amp;ecirc;ncia card&amp;iacute;aca normal ser&amp;aacute; diferente para cada pessoa.&lt;/p&gt;\n&lt;p&gt;&amp;Eacute; importante determinar se a frequ&amp;ecirc;ncia card&amp;iacute;aca normal de um indiv&amp;iacute;duo est&amp;aacute; dentro da faixa normal. Se algu&amp;eacute;m estiver doente ou sofrer uma les&amp;atilde;o que enfraque&amp;ccedil;a o cora&amp;ccedil;&amp;atilde;o, os &amp;oacute;rg&amp;atilde;os n&amp;atilde;o receber&amp;atilde;o sangue suficiente para funcionar normalmente. Quanto mais saud&amp;aacute;vel &amp;eacute; uma pessoa, menor tende a ser sua frequ&amp;ecirc;ncia card&amp;iacute;aca normal. Por exemplo, os atletas podem ter uma frequ&amp;ecirc;ncia card&amp;iacute;aca em repouso de 40 a 60 batimentos por minuto ou at&amp;eacute; menos.&lt;/p&gt;\n&lt;p&gt;Uma frequ&amp;ecirc;ncia card&amp;iacute;aca anormalmente alta ou baixa pode indicar problemas de sa&amp;uacute;de subjacentes. Os pacientes devem consultar um m&amp;eacute;dico se sua frequ&amp;ecirc;ncia card&amp;iacute;aca normal em repouso estiver consistentemente acima de 100 batimentos por minuto (frequ&amp;ecirc;ncia card&amp;iacute;aca r&amp;aacute;pida) ou abaixo de 60 batimentos por minuto (frequ&amp;ecirc;ncia card&amp;iacute;aca lenta) quando n&amp;atilde;o estiver associado a ser um atleta.&lt;/p&gt;</t>
  </si>
  <si>
    <t>&lt;h1&gt;বিশ্রামের হৃদস্পন্দন&lt;/h1&gt;\n&lt;p&gt;বিশ্রামের হৃদস্পন্দন বলতে বোঝায় যে বিন্দুতে হৃদপিন্ড শরীরের প্রয়োজনের সর্বনিম্ন পরিমাণ রক্ত পাম্প করে যখন ব্যায়াম না করা, শান্ত থাকা, বিশ্রাম নেওয়া, বসা বা শুয়ে থাকা এবং কোনো অন্তর্নিহিত চিকিৎসা শর্ত ছাড়াই। প্রাপ্তবয়স্কদের স্বাভাবিক হৃদস্পন্দন প্রতি মিনিটে 60 থেকে 100 বিট পর্যন্ত হয়ে থাকে এবং মিনিটে পরিবর্তিত হতে পারে। বয়স এবং সামগ্রিক স্বাস্থ্যও হৃদস্পন্দনকে প্রভাবিত করে, তাই স্বাভাবিক হৃদস্পন্দন প্রতিটি ব্যক্তির জন্য আলাদা হবে।&lt;/p&gt;\n&lt;p&gt;একজন ব্যক্তির স্বাভাবিক হৃদস্পন্দন স্বাভাবিক সীমার মধ্যে পড়ে কিনা তা নির্ধারণ করা গুরুত্বপূর্ণ। যদি কেউ অসুস্থ হয় বা হৃদযন্ত্রকে দুর্বল করে এমন আঘাতের সম্মুখীন হয়, তবে অঙ্গগুলি স্বাভাবিকভাবে কাজ করার জন্য পর্যাপ্ত রক্ত পাবে না। একজন ব্যক্তি যত সুস্থ, তার স্বাভাবিক হৃদস্পন্দন তত কম হতে থাকে। উদাহরণস্বরূপ, ক্রীড়াবিদদের বিশ্রামের হৃদস্পন্দন প্রতি মিনিটে 40 থেকে 60 বিট বা তারও কম হতে পারে।&lt;/p&gt;\n&lt;p&gt;একটি অস্বাভাবিকভাবে উচ্চ বা নিম্ন হৃদস্পন্দন অন্তর্নিহিত স্বাস্থ্য সমস্যা নির্দেশ করতে পারে। রোগীদের একজন ডাক্তারের সাথে পরামর্শ করা উচিত যদি তাদের স্বাভাবিক বিশ্রামের হৃদস্পন্দন প্রতি মিনিটে 100 বীট (দ্রুত হৃদস্পন্দন) বা প্রতি মিনিটে 60 বীটের নিচে (ধীর হৃদস্পন্দন) যখন একজন ক্রীড়াবিদ হওয়ার সাথে সম্পর্কিত না হয়।&lt;/p&gt;</t>
  </si>
  <si>
    <t>&lt;h1 dir=\"rtl\"&gt;آرام دہ اور پرسکون دل کی شرح&lt;/h1&gt;\n&lt;p dir=\"rtl\"&gt;آرام کرنے والی دل کی دھڑکن سے مراد وہ مقام ہے جس پر دل جسم کو درکار خون کی سب سے کم مقدار کو پمپ کرتا ہے جب ورزش نہ کرنے، پرسکون رہنے، آرام کرنے، بیٹھنے یا لیٹنے اور بغیر کسی بنیادی طبی حالت کے۔ بالغوں کے لیے عام دل کی دھڑکن 60 سے 100 دھڑکن فی منٹ تک ہوتی ہے اور یہ منٹ کے حساب سے مختلف ہو سکتی ہے۔ عمر اور مجموعی صحت بھی دل کی دھڑکن کو متاثر کرتی ہے، اس لیے عام دل کی شرح ہر فرد کے لیے مختلف ہوگی۔&lt;/p&gt;\n&lt;p dir=\"rtl\"&gt;یہ تعین کرنا ضروری ہے کہ آیا کسی فرد کے دل کی دھڑکن معمول کی حد میں آتی ہے۔ اگر کوئی بیمار ہے یا کسی ایسی چوٹ کا تجربہ کرتا ہے جو دل کو کمزور کرتا ہے، تو اعضاء کو عام طور پر کام کرنے کے لیے کافی خون نہیں ملے گا۔ ایک شخص جتنا صحت مند ہوتا ہے، اس کی عام دل کی دھڑکن اتنی ہی کم ہوتی ہے۔ مثال کے طور پر، کھلاڑیوں کے دل کی دھڑکن 40 سے 60 دھڑکن فی منٹ یا اس سے بھی کم ہو سکتی ہے۔&lt;/p&gt;\n&lt;p dir=\"rtl\"&gt;غیر معمولی طور پر زیادہ یا کم دل کی شرح بنیادی صحت کے مسائل کی نشاندہی کر سکتی ہے۔ مریضوں کو ڈاکٹر سے مشورہ کرنا چاہئے اگر ان کے دل کی معمول کی دھڑکن مستقل طور پر 100 دھڑکن فی منٹ (تیز دل کی دھڑکن) سے زیادہ ہے یا 60 دھڑکن فی منٹ (سست دل کی دھڑکن) سے کم ہے جب کہ وہ کھلاڑی ہونے سے وابستہ نہیں ہیں۔&lt;/p&gt;</t>
  </si>
  <si>
    <t>&lt;h1&gt;Ruheherzfrequenz&lt;/h1&gt;\n&lt;p&gt;Ein Ruhepuls bezieht sich auf den Punkt, an dem das Herz die geringste Blutmenge pumpt, die der K&amp;ouml;rper ben&amp;ouml;tigt, wenn er nicht trainiert, ruhig bleibt, sich entspannt, sitzt oder liegt und keine Vorerkrankungen vorliegen. Die normale Herzfrequenz f&amp;uuml;r Erwachsene liegt zwischen 60 und 100 Schl&amp;auml;gen pro Minute und kann von Minute zu Minute variieren. Auch das Alter und der allgemeine Gesundheitszustand beeinflussen die Herzfrequenz, sodass die normale Herzfrequenz bei jeder Person unterschiedlich ist.&lt;/p&gt;\n&lt;p&gt;Es ist wichtig festzustellen, ob die normale Herzfrequenz einer Person im normalen Bereich liegt. Wenn jemand krank ist oder eine Verletzung erleidet, die das Herz schw&amp;auml;cht, erhalten die Organe nicht genug Blut, um normal zu funktionieren. Je ges&amp;uuml;nder ein Mensch ist, desto niedriger ist tendenziell seine normale Herzfrequenz. Sportler k&amp;ouml;nnen beispielsweise einen Ruhepuls von 40 bis 60 Schl&amp;auml;gen pro Minute oder sogar weniger haben.&lt;/p&gt;\n&lt;p&gt;Eine ungew&amp;ouml;hnlich hohe oder niedrige Herzfrequenz kann auf zugrunde liegende Gesundheitsprobleme hinweisen. Patienten sollten einen Arzt konsultieren, wenn ihre normale Ruheherzfrequenz dauerhaft &amp;uuml;ber 100 Schl&amp;auml;gen pro Minute (schnelle Herzfrequenz) oder unter 60 Schl&amp;auml;gen pro Minute (langsame Herzfrequenz) liegt, wenn sie nicht mit einer sportlichen Bet&amp;auml;tigung in Verbindung gebracht werden.&lt;/p&gt;</t>
  </si>
  <si>
    <t>&lt;h1&gt;安静時の心拍数&lt;/h1&gt;\n&lt;p&gt;安静時心拍数とは、運動をしていないとき、落ち着いてリラックスしているとき、座っているとき、または横になっているときに、基礎疾患がないときに、心臓が体に必要な血液を最低量送り出すポイントを指します。 成人の正常な心拍数は 1 分あたり 60 ～ 100 拍の範囲であり、分によって変化することがあります。 年齢や全体的な健康状態も心拍数に影響するため、正常な心拍数は人によって異なります。&lt;/p&gt;\n&lt;p&gt;個人の通常の心拍数が正常範囲内にあるかどうかを判断することが重要です。 病気になったり、怪我をして心臓が弱ると、臓器が正常に機能するのに十分な血液が供給されなくなります。 人が健康であればあるほど、通常の心拍数は低くなる傾向があります。 たとえば、アスリートの安静時の心拍数は 40 ～ 60 拍/分、またはそれより低い場合があります。&lt;/p&gt;\n&lt;p&gt;心拍数が異常に高い、または低い場合は、根本的な健康上の問題を示している可能性があります。 アスリートであることに関係なく、通常の安静時の心拍数が常に 100 拍/分を超える場合 (速い心拍数)、または 60 拍/分未満 (遅い心拍数) である場合は、患者は医師に相談する必要があります。&lt;/p&gt;</t>
  </si>
  <si>
    <t>&lt;h1&gt;विश्रांती हृदय गती&lt;/h1&gt;\n&lt;p&gt;विश्रांतीचा हृदय गती म्हणजे व्यायाम न करता, शांत राहणे, आराम करणे, बसणे किंवा आडवे राहणे आणि कोणत्याही अंतर्निहित वैद्यकीय परिस्थितीशिवाय हृदय शरीराला आवश्यक असलेले सर्वात कमी रक्त पंप करते त्या बिंदूला सूचित करते. प्रौढांसाठी सामान्य हृदय गती प्रति मिनिट 60 ते 100 बीट्स पर्यंत असते आणि मिनिटानुसार बदलू शकते. वय आणि एकूण आरोग्य देखील हृदयाच्या गतीवर परिणाम करते, त्यामुळे प्रत्येक व्यक्तीसाठी सामान्य हृदय गती भिन्न असेल.&lt;/p&gt;\n&lt;p&gt;एखाद्या व्यक्तीचे सामान्य हृदय गती सामान्य श्रेणीमध्ये येते की नाही हे निर्धारित करणे महत्वाचे आहे. एखादी व्यक्ती आजारी असल्यास किंवा हृदयाला कमकुवत करणारी दुखापत अनुभवल्यास, अवयवांना सामान्यपणे कार्य करण्यासाठी पुरेसे रक्त प्राप्त होणार नाही. एखादी व्यक्ती जितकी निरोगी असेल तितकीच त्याच्या सामान्य हृदयाची गती कमी होते. उदाहरणार्थ, अॅथलीट्सच्या हृदयाची गती 40 ते 60 बीट्स प्रति मिनिट किंवा त्याहूनही कमी असू शकते.&lt;/p&gt;\n&lt;p&gt;एक असामान्यपणे उच्च किंवा कमी हृदय गती अंतर्निहित आरोग्य समस्या दर्शवू शकते. जर रुग्णांचा सामान्य विश्रांतीचा हृदय गती 100 बीट्स प्रति मिनिट (जलद हृदय गती) किंवा 60 बीट्स प्रति मिनिट (हृदय गती कमी) पेक्षा कमी असेल तर त्यांनी डॉक्टरांचा सल्ला घ्यावा, जेव्हा ते अॅथलीट असण्याशी संबंधित नसतात.&lt;/p&gt;</t>
  </si>
  <si>
    <t>&lt;h1&gt;విశ్రాంతి హృదయ స్పందన రేటు&lt;/h1&gt;\n&lt;p&gt;విశ్రాంతి హృదయ స్పందన రేటు అనేది వ్యాయామం చేయనప్పుడు, ప్రశాంతంగా ఉన్నప్పుడు, విశ్రాంతిగా ఉన్నప్పుడు, కూర్చున్నప్పుడు లేదా పడుకున్నప్పుడు మరియు ఎటువంటి అంతర్లీన వైద్య పరిస్థితులు లేకుండా శరీరానికి అవసరమైన అతి తక్కువ రక్తాన్ని గుండె పంపింగ్ చేసే బిందువును సూచిస్తుంది. పెద్దలకు సాధారణ హృదయ స్పందన నిమిషానికి 60 నుండి 100 బీట్స్ వరకు ఉంటుంది మరియు నిమిషానికి మారవచ్చు. వయస్సు మరియు మొత్తం ఆరోగ్యం కూడా హృదయ స్పందన రేటును ప్రభావితం చేస్తాయి, కాబట్టి సాధారణ హృదయ స్పందన ప్రతి వ్యక్తికి భిన్నంగా ఉంటుంది.&lt;/p&gt;\n&lt;p&gt;ఒక వ్యక్తి యొక్క సాధారణ హృదయ స్పందన రేటు సాధారణ పరిధిలోకి వస్తుందో లేదో నిర్ణయించడం చాలా ముఖ్యం. ఎవరైనా అనారోగ్యంతో ఉంటే లేదా గుండెను బలహీనపరిచే గాయాన్ని అనుభవిస్తే, అవయవాలు సాధారణంగా పనిచేయడానికి తగినంత రక్తాన్ని పొందవు. ఒక వ్యక్తి ఆరోగ్యంగా ఉంటే, వారి సాధారణ హృదయ స్పందన రేటు తక్కువగా ఉంటుంది. ఉదాహరణకు, అథ్లెట్లు విశ్రాంతి హృదయ స్పందన నిమిషానికి 40 నుండి 60 బీట్స్ లేదా అంతకంటే తక్కువగా ఉండవచ్చు.&lt;/p&gt;\n&lt;p&gt;అసాధారణంగా ఎక్కువ లేదా తక్కువ హృదయ స్పందన రేటు అంతర్లీన ఆరోగ్య సమస్యలను సూచిస్తుంది. రోగులు వారి సాధారణ విశ్రాంతి హృదయ స్పందన నిమిషానికి 100 బీట్&amp;zwnj;ల కంటే ఎక్కువగా ఉంటే (వేగవంతమైన హృదయ స్పందన రేటు) లేదా అథ్లెట్&amp;zwnj;గా సంబంధం లేనప్పుడు నిమిషానికి 60 బీట్స్ (నెమ్మదిగా హృదయ స్పందన రేటు) కంటే తక్కువగా ఉంటే, రోగులు వైద్యుడిని సంప్రదించాలి.&lt;/p&gt;</t>
  </si>
  <si>
    <t>&lt;h1&gt;Dinlenme Kalp Atış Hızı&lt;/h1&gt;\n&lt;p&gt;Dinlenme halindeki kalp atış hızı, egzersiz yapmadığınız, sakin kalmadığınız, dinlenmediğiniz, otururken veya uzandığınızda ve altta yatan herhangi bir tıbbi durum olmadığında, kalbin v&amp;uuml;cudun ihtiya&amp;ccedil; duyduğu en d&amp;uuml;ş&amp;uuml;k kan miktarını pompaladığı noktayı ifade eder. Yetişkinler i&amp;ccedil;in normal kalp atış hızı dakikada 60 ila 100 atım arasında değişir ve dakikaya g&amp;ouml;re değişebilir. Yaş ve genel sağlık durumu da kalp atış hızını etkiler, dolayısıyla normal kalp atış hızı her kişi i&amp;ccedil;in farklı olacaktır.&lt;/p&gt;\n&lt;p&gt;Bir bireyin normal kalp atış hızının normal aralığa d&amp;uuml;ş&amp;uuml;p d&amp;uuml;şmediğini belirlemek &amp;ouml;nemlidir. Eğer kişi hastaysa ya da kalbi zayıflatan bir yaralanma yaşıyorsa, organlar normal şekilde &amp;ccedil;alışması i&amp;ccedil;in yeterli kanı alamayacaktır. Bir kişi ne kadar sağlıklıysa, normal kalp atış hızı da o kadar d&amp;uuml;ş&amp;uuml;k olur. &amp;Ouml;rneğin sporcuların dinlenme kalp atış hızı dakikada 40 ila 60 atış veya daha d&amp;uuml;ş&amp;uuml;k olabilir.&lt;/p&gt;\n&lt;p&gt;Alışılmadık derecede y&amp;uuml;ksek veya d&amp;uuml;ş&amp;uuml;k kalp atış hızı, altta yatan sağlık sorunlarının g&amp;ouml;stergesi olabilir. Hastalar, normal istirahat kalp atış hızı s&amp;uuml;rekli olarak dakikada 100 atışın &amp;uuml;zerinde (hızlı kalp atış hızı) veya sporcu olmakla ilişkili olmadığı halde dakikada 60 atışın altında (yavaş kalp atış hızı) ise bir doktora başvurmalıdır.&lt;/p&gt;</t>
  </si>
  <si>
    <t>&lt;h1&gt;ஓய்வெடுக்கும் இதயத் துடிப்பு&lt;/h1&gt;\n&lt;p&gt;ஓய்வெடுக்கும் இதயத் துடிப்பு என்பது உடற்பயிற்சி செய்யாமல், அமைதியாக இருக்கும்போது, ஓய்வெடுக்கும்போது, உட்கார்ந்து அல்லது படுத்துக் கொள்ளாமல், எந்த அடிப்படை மருத்துவ நிலையும் இல்லாமல், உடலுக்குத் தேவையான மிகக் குறைந்த அளவு இரத்தத்தை இதயம் பம்ப் செய்யும் புள்ளியைக் குறிக்கிறது. பெரியவர்களுக்கு சாதாரண இதயத் துடிப்பு நிமிடத்திற்கு 60 முதல் 100 துடிக்கிறது மற்றும் நிமிடத்திற்கு மாறுபடும். வயது மற்றும் ஒட்டுமொத்த ஆரோக்கியமும் இதயத் துடிப்பை பாதிக்கிறது, எனவே ஒவ்வொரு நபருக்கும் சாதாரண இதயத் துடிப்பு மாறுபடும்.&lt;/p&gt;\n&lt;p&gt;ஒரு நபரின் சாதாரண இதயத் துடிப்பு சாதாரண வரம்பிற்குள் வருமா என்பதைத் தீர்மானிக்க வேண்டியது அவசியம். ஒருவர் உடல்நிலை சரியில்லாமல் இருந்தால் அல்லது இதயத்தை பலவீனப்படுத்தும் காயத்தை அனுபவித்தால், உறுப்புகள் சாதாரணமாக செயல்பட போதுமான இரத்தத்தைப் பெறாது. ஒரு நபர் எவ்வளவு ஆரோக்கியமாக இருக்கிறாரோ, அவ்வளவு குறைவாக அவரது இதயத் துடிப்பு இருக்கும். உதாரணமாக, விளையாட்டு வீரர்களின் இதயத் துடிப்பு நிமிடத்திற்கு 40 முதல் 60 துடிப்புகள் அல்லது அதற்கும் குறைவாக இருக்கலாம்.&lt;/p&gt;\n&lt;p&gt;வழக்கத்திற்கு மாறாக அதிக அல்லது குறைந்த இதயத் துடிப்பு அடிப்படை உடல்நலப் பிரச்சினைகளைக் குறிக்கலாம். நோயாளிகளின் இயல்பான ஓய்வெடுக்கும் இதயத் துடிப்பு நிமிடத்திற்கு 100 துடிப்புகளுக்கு மேல் (வேகமான இதயத் துடிப்பு) அல்லது நிமிடத்திற்கு 60 துடிப்புகளுக்குக் குறைவாக இருந்தால் (மெதுவான இதயத் துடிப்பு) ஒரு தடகள வீரராக இல்லாதபோது அவர்கள் மருத்துவரை அணுக வேண்டும்.&lt;/p&gt;</t>
  </si>
  <si>
    <t>&lt;h1&gt;평시 심박수&lt;/h1&gt;\n&lt;p&gt;안정시 심박수는 운동하지 않을 때, 침착하게 있을 때, 휴식을 취할 때, 앉아 있을 때, 누워 있을 때, 기저질환이 없을 때 심장이 신체에 필요한 최저량의 혈액을 펌프질하는 지점을 말합니다. 성인의 정상적인 심박수는 분당 60~100회이며 분당 달라질 수 있습니다. 나이와 전반적인 건강 상태도 심박수에 영향을 미치므로 정상적인 심박수는 사람마다 다릅니다.&lt;/p&gt;\n&lt;p&gt;개인의 정상 심박수가 정상 범위 내에 있는지 확인하는 것이 중요합니다. 아프거나 부상을 당해 심장이 약해지면 장기가 정상적으로 기능할 만큼 충분한 혈액을 공급받지 못합니다. 사람이 건강할수록 정상 심박수는 낮아지는 경향이 있습니다. 예를 들어, 운동선수의 안정시 심박수는 분당 40~60회 또는 그보다 낮을 수 있습니다.&lt;/p&gt;\n&lt;p&gt;비정상적으로 높거나 낮은 심박수는 근본적인 건강 문제를 나타낼 수 있습니다. 운동선수가 아닌 경우 정상적인 안정시 심박수가 지속적으로 분당 100회(빠른 심박수)를 초과하거나 분당 60회(느린 심박수) 미만인 경우 환자는 의사와 상담해야 합니다.&lt;/p&gt;</t>
  </si>
  <si>
    <t>&lt;h1&gt;Nhịp tim b&amp;igrave;nh thường&lt;/h1&gt;\n&lt;p&gt;Nhịp tim b&amp;igrave;nh thường đề cập đến thời điểm tim bơm lượng m&amp;aacute;u thấp nhất m&amp;agrave; cơ thể cần khi kh&amp;ocirc;ng tập thể dục, b&amp;igrave;nh tĩnh, thư gi&amp;atilde;n, ngồi hoặc nằm v&amp;agrave; kh&amp;ocirc;ng mắc bệnh l&amp;yacute; n&amp;agrave;o. Nhịp tim b&amp;igrave;nh thường của người lớn dao động từ 60-100 lần mỗi ph&amp;uacute;t v&amp;agrave; c&amp;oacute; thể thay đổi theo từng ph&amp;uacute;t. Tuổi t&amp;aacute;c v&amp;agrave; sức khỏe tổng qu&amp;aacute;t cũng ảnh hưởng đến nhịp tim, v&amp;igrave; vậy nhịp tim b&amp;igrave;nh thường sẽ kh&amp;aacute;c nhau ở mỗi người.&lt;/p&gt;\n&lt;p&gt;Điều quan trọng l&amp;agrave; x&amp;aacute;c định xem nhịp tim b&amp;igrave;nh thường mỗi người c&amp;oacute; nằm trong phạm vi b&amp;igrave;nh thường hay kh&amp;ocirc;ng. Nếu mắc bệnh hoặc chấn thương l&amp;agrave;m suy yếu tim, c&amp;aacute;c cơ quan sẽ kh&amp;ocirc;ng nhận đủ m&amp;aacute;u để hoạt động b&amp;igrave;nh thường. Người c&amp;agrave;ng khỏe mạnh th&amp;igrave; nhịp tim b&amp;igrave;nh thường c&amp;agrave;ng thấp. V&amp;iacute; dụ, c&amp;aacute;c vận động vi&amp;ecirc;n c&amp;oacute; thể c&amp;oacute; nhịp tim khi nghỉ ngơi từ 40-60 lần/ph&amp;uacute;t hoặc thấp hơn.&lt;/p&gt;\n&lt;p&gt;Nhịp tim cao hoặc thấp bất thường c&amp;oacute; thể cảnh b&amp;aacute;o một số vấn đề sức khỏe tiềm ẩn. Người bệnh cần thăm kh&amp;aacute;m b&amp;aacute;c sĩ nếu nhịp tim b&amp;igrave;nh thường l&amp;uacute;c nghỉ ngơi lu&amp;ocirc;n tr&amp;ecirc;n 100 lần/ph&amp;uacute;t (nhịp tim nhanh) hoặc nhịp tim b&amp;igrave;nh thường dưới 60 lần/ph&amp;uacute;t (nhịp tim chậm) nếu kh&amp;ocirc;ng phải l&amp;agrave; một vận động vi&amp;ecirc;n.&lt;/p&gt;</t>
  </si>
  <si>
    <t>&lt;h1&gt;Battiti del cuore a riposo&lt;/h1&gt;\n&lt;p&gt;Una frequenza cardiaca a riposo si riferisce al punto in cui il cuore pompa la quantit&amp;agrave; minima di sangue di cui il corpo ha bisogno quando non si fa esercizio, si rimane calmi, ci si rilassa, si &amp;egrave; seduti o sdraiati e senza alcuna condizione medica di base. La frequenza cardiaca normale per gli adulti varia da 60 a 100 battiti al minuto e pu&amp;ograve; variare di minuto in minuto. Anche l&amp;rsquo;et&amp;agrave; e lo stato di salute generale influenzano la frequenza cardiaca, quindi la frequenza cardiaca normale sar&amp;agrave; diversa per ogni persona.&lt;/p&gt;\n&lt;p&gt;&amp;Egrave; importante determinare se la frequenza cardiaca normale di un individuo rientra nell&amp;apos;intervallo normale. Se si &amp;egrave; malati o si subisce un infortunio che indebolisce il cuore, gli organi non riceveranno abbastanza sangue per funzionare normalmente. Pi&amp;ugrave; una persona &amp;egrave; sana, pi&amp;ugrave; bassa tende ad essere la sua frequenza cardiaca normale. Ad esempio, gli atleti potrebbero avere una frequenza cardiaca a riposo compresa tra 40 e 60 battiti al minuto o anche inferiore.&lt;/p&gt;\n&lt;p&gt;Una frequenza cardiaca insolitamente alta o bassa pu&amp;ograve; indicare problemi di salute sottostanti. I pazienti devono consultare un medico se la loro normale frequenza cardiaca a riposo &amp;egrave; costantemente superiore a 100 battiti al minuto (frequenza cardiaca veloce) o inferiore a 60 battiti al minuto (frequenza cardiaca lenta) quando non &amp;egrave; associata all&amp;apos;attivit&amp;agrave; di atleta.&lt;/p&gt;</t>
  </si>
  <si>
    <t>&lt;h1&gt;อัตราการเต้นของหัวใจขณะพัก&lt;/h1&gt;\n&lt;p&gt;อัตราการเต้นของหัวใจขณะพักหมายถึงจุดที่หัวใจสูบฉีดเลือดในปริมาณต่ำสุดที่ร่างกายต้องการเมื่อไม่ออกกำลังกาย สงบสติอารมณ์ ผ่อนคลาย นั่ง หรือนอนราบ และไม่มีสภาวะทางการแพทย์ใดๆ ที่เกี่ยวข้อง อัตราการเต้นของหัวใจปกติสำหรับผู้ใหญ่อยู่ระหว่าง 60 ถึง 100 ครั้งต่อนาที และอาจแตกต่างกันไปในแต่ละนาที อายุและสุขภาพโดยรวมยังส่งผลต่ออัตราการเต้นของหัวใจ ดังนั้นอัตราการเต้นของหัวใจปกติจะแตกต่างกันไปในแต่ละคน&lt;/p&gt;\n&lt;p&gt;สิ่งสำคัญคือต้องพิจารณาว่าอัตราการเต้นของหัวใจปกติของแต่ละบุคคลอยู่ในช่วงปกติหรือไม่ หากป่วยหรือประสบอาการบาดเจ็บที่ทำให้หัวใจอ่อนแอ อวัยวะต่างๆ จะได้รับเลือดไม่เพียงพอในการทำงานตามปกติ ยิ่งบุคคลมีสุขภาพแข็งแรง อัตราการเต้นของหัวใจปกติก็จะยิ่งต่ำลง ตัวอย่างเช่น นักกีฬาอาจมีอัตราการเต้นของหัวใจขณะพักอยู่ที่ 40 ถึง 60 ครั้งต่อนาทีหรือต่ำกว่านั้นด้วยซ้ำ&lt;/p&gt;\n&lt;p&gt;อัตราการเต้นของหัวใจสูงหรือต่ำผิดปกติสามารถบ่งบอกถึงปัญหาสุขภาพที่ซ่อนอยู่ได้ ผู้ป่วยควรปรึกษาแพทย์หากอัตราการเต้นของหัวใจขณะพักปกติสูงกว่า 100 ครั้งต่อนาทีอย่างสม่ำเสมอ (อัตราการเต้นของหัวใจเร็ว) หรือต่ำกว่า 60 ครั้งต่อนาที (อัตราการเต้นของหัวใจช้า) เมื่อไม่เกี่ยวข้องกับการเป็นนักกีฬา&lt;/p&gt;</t>
  </si>
  <si>
    <t>&lt;h1&gt;Measure Resting Heart Rate&lt;/h1&gt;\n&lt;p&gt;It&amp;apos;s easy to check your pulse using just your fingers, either at the wrist or the side of the neck.&lt;/p&gt;\n&lt;ul&gt;\n    &lt;li&gt;\n        &lt;p&gt;At the wrist, lightly press the index and middle fingers of one hand on the opposite wrist, just below the base of the thumb.&lt;/p&gt;\n    &lt;/li&gt;\n    &lt;li&gt;\n        &lt;p&gt;At the neck, lightly press the side of the neck, just below your jawbone.&lt;/p&gt;\n    &lt;/li&gt;\n    &lt;li&gt;\n        &lt;p&gt;Count the number of beats in 15 seconds, and multiply by four. That&amp;apos;s your heart rate.&lt;/p&gt;\n    &lt;/li&gt;\n&lt;/ul&gt;\n&lt;p&gt;To get the most accurate reading, you may want to repeat a few times and use the average of the three values. For a resting heart rate measurement, you should also follow these steps:&lt;/p&gt;\n&lt;ul&gt;\n    &lt;li&gt;\n        &lt;p&gt;Do not measure your heart rate within one to two hours after exercise or a stressful event. Your heart rate can stay elevated after strenuous activities.&lt;/p&gt;\n    &lt;/li&gt;\n    &lt;li&gt;\n        &lt;p&gt;Wait an hour after consuming caffeine, which can cause heart palpitations and make your heart rate rise.&lt;/p&gt;\n    &lt;/li&gt;\n    &lt;li&gt;\n        &lt;p&gt;Do not take the reading after you have been sitting or standing for a long period, which can affect your heart rate.&lt;/p&gt;\n    &lt;/li&gt;\n&lt;/ul&gt;\n&lt;p&gt;You can also use different types of heart rate monitors to check your heart rate. But be aware that most have not undergone independent testing for accuracy. One option is a digital fitness tracker. The most reliable ones use a wireless sensor on a strap that you wrap around your chest. The sensor detects your pulse electronically and sends the data to a wristwatch-style receiver that displays your heart rate. Others have sensors on the back of the wristwatch itself. These sensors, which are slightly less accurate, determine your heart rate by measuring blood flow through the skin.&lt;/p&gt;\n&lt;p&gt;Various smartphone apps to check your heart rate are also available. For most of these, you place your finger on the phone&amp;apos;s camera lens, which then detects color changes in your finger each time your heart beats.&lt;/p&gt;\n&lt;p&gt;Treadmills, elliptical machines, and other exercise equipment found in fitness centers and some home exercise rooms often feature handgrip heart rate monitors. These rely on trace amounts of sweat from your palms and the metal on the grips to detect the electric signal of your heartbeat. But experts don&amp;apos;t recommend these to check your heart rate, as they are notoriously inaccurate.&lt;/p&gt;</t>
  </si>
  <si>
    <t>&lt;h1&gt;测量静息心率&lt;/h1&gt;\n&lt;p&gt;只需用手指（在手腕或颈部侧面）即可轻松检查脉搏。&lt;/p&gt;\n&lt;p&gt;在手腕处，将一只手的食指和中指轻轻按在另一只手腕上，就在拇指根部下方。&lt;/p&gt;\n&lt;p&gt;在颈部，轻轻按压颈部侧面，就在颌骨下方。&lt;/p&gt;\n&lt;p&gt;数一下 15 秒内的节拍数，然后乘以四。 这就是你的心率。&lt;/p&gt;\n&lt;p&gt;为了获得最准确的读数，您可能需要重复几次并使用三个值的平均值。 对于静息心率测量，您还应该遵循以下步骤：&lt;/p&gt;\n&lt;p&gt;不要在运动或压力事件后一到两个小时内测量心率。 剧烈活动后，您的心率可能会保持较高水平。&lt;/p&gt;\n&lt;p&gt;摄入咖啡因后等待一个小时，咖啡因会导致心悸并使心率升高。&lt;/p&gt;\n&lt;p&gt;请勿在长时间坐着或站立后读取读数，这会影响您的心率。&lt;/p&gt;\n&lt;p&gt;您还可以使用不同类型的心率监测器来检查您的心率。 但请注意，大多数都没有经过独立的准确性测试。 一种选择是数字健身追踪器。 最可靠的方法是使用绑在胸前的带子上的无线传感器。 传感器以电子方式检测您的脉搏，并将数据发送到手表式接收器，显示您的心率。 其他手表本身的背面有传感器。 这些传感器的精确度稍差，通过测量流经皮肤的血流量来确定您的心率。&lt;/p&gt;\n&lt;p&gt;还可以使用各种智能手机应用程序来检查您的心率。 对于大多数情况，您将手指放在手机的摄像头上，然后每次您的心跳时，手机都会检测到您手指的颜色变化。&lt;/p&gt;\n&lt;p&gt;健身中心和一些家庭健身房中的跑步机、椭圆机和其他健身器材通常配有手柄式心率监测器。 它们依靠手掌和握把上金属的微量汗水来检测心跳的电信号。 但专家不建议用这些方法来检查您的心率，因为它们非常不准确。&lt;/p&gt;</t>
  </si>
  <si>
    <t>&lt;h1&gt;आराम दिल की दर को मापें&lt;/h1&gt;\n&lt;p&gt;केवल अपनी उंगलियों का उपयोग करके, कलाई पर या गर्दन के किनारे पर, अपनी नाड़ी की जांच करना आसान है।&lt;/p&gt;\n&lt;ul&gt;\n    &lt;li&gt;\n        &lt;p&gt;कलाई पर, अंगूठे के ठीक नीचे, एक हाथ की तर्जनी और मध्यमा अंगुलियों को विपरीत कलाई पर हल्के से दबाएं।&lt;/p&gt;\n    &lt;/li&gt;\n    &lt;li&gt;\n        &lt;p&gt;गर्दन पर, अपने जबड़े की हड्डी के ठीक नीचे, गर्दन के किनारे को हल्के से दबाएं।&lt;/p&gt;\n    &lt;/li&gt;\n    &lt;li&gt;\n        &lt;p&gt;15 सेकंड में धड़कनों की संख्या गिनें और चार से गुणा करें। वह आपकी हृदय गति है.&lt;/p&gt;\n    &lt;/li&gt;\n&lt;/ul&gt;\n&lt;p&gt;सबसे सटीक रीडिंग प्राप्त करने के लिए, आप कुछ बार दोहराना चाहेंगे और तीन मानों के औसत का उपयोग करना चाहेंगे। विश्राम हृदय गति मापने के लिए, आपको इन चरणों का भी पालन करना चाहिए:&lt;/p&gt;\n&lt;ul&gt;\n    &lt;li&gt;\n        &lt;p&gt;व्यायाम या किसी तनावपूर्ण घटना के बाद एक से दो घंटे के भीतर अपनी हृदय गति न मापें। कड़ी गतिविधियों के बाद आपकी हृदय गति ऊंची रह सकती है।&lt;/p&gt;\n    &lt;/li&gt;\n    &lt;li&gt;\n        &lt;p&gt;कैफीन का सेवन करने के बाद एक घंटे तक प्रतीक्षा करें, जिससे दिल की धड़कन बढ़ सकती है और आपकी हृदय गति बढ़ सकती है।&lt;/p&gt;\n    &lt;/li&gt;\n    &lt;li&gt;\n        &lt;p&gt;लंबे समय तक बैठे रहने या खड़े रहने के बाद रीडिंग न लें, इससे आपकी हृदय गति प्रभावित हो सकती है।&lt;/p&gt;\n    &lt;/li&gt;\n&lt;/ul&gt;\n&lt;p&gt;आप अपनी हृदय गति जांचने के लिए विभिन्न प्रकार के हृदय गति मॉनिटरों का भी उपयोग कर सकते हैं। लेकिन ध्यान रखें कि अधिकांश ने सटीकता के लिए स्वतंत्र परीक्षण नहीं कराया है। एक विकल्प डिजिटल फिटनेस ट्रैकर है। सबसे विश्वसनीय एक पट्टा पर वायरलेस सेंसर का उपयोग करते हैं जिसे आप अपनी छाती के चारों ओर लपेटते हैं। सेंसर इलेक्ट्रॉनिक रूप से आपकी नाड़ी का पता लगाता है और डेटा को कलाई घड़ी-शैली रिसीवर को भेजता है जो आपकी हृदय गति प्रदर्शित करता है। दूसरों की कलाई घड़ी के पीछे ही सेंसर होते हैं। ये सेंसर, जो थोड़े कम सटीक होते हैं, त्वचा के माध्यम से रक्त के प्रवाह को मापकर आपकी हृदय गति निर्धारित करते हैं।&lt;/p&gt;\n&lt;p&gt;आपकी हृदय गति जांचने के लिए विभिन्न स्मार्टफ़ोन ऐप्स भी उपलब्ध हैं। इनमें से अधिकांश के लिए, आप अपनी उंगली को फोन के कैमरे के लेंस पर रखते हैं, जो आपके दिल की धड़कन के दौरान हर बार आपकी उंगली में रंग परिवर्तन का पता लगाता है।&lt;/p&gt;\n&lt;p&gt;फिटनेस सेंटरों और कुछ घरेलू व्यायाम कक्षों में पाए जाने वाले ट्रेडमिल, अण्डाकार मशीनें और अन्य व्यायाम उपकरण अक्सर हैंडग्रिप हृदय गति मॉनिटर की सुविधा देते हैं। ये आपके दिल की धड़कन के विद्युत संकेत का पता लगाने के लिए आपकी हथेलियों से पसीने की थोड़ी मात्रा और ग्रिप पर मौजूद धातु पर निर्भर करते हैं। लेकिन विशेषज्ञ आपकी हृदय गति की जांच करने के लिए इनकी अनुशंसा नहीं करते हैं, क्योंकि ये बेहद गलत हैं।&lt;/p&gt;</t>
  </si>
  <si>
    <t>&lt;h1&gt;Medir la frecuencia card&amp;iacute;aca en reposo&lt;/h1&gt;\n&lt;p&gt;Es f&amp;aacute;cil controlar su pulso usando solo los dedos, ya sea en la mu&amp;ntilde;eca o en el costado del cuello.&lt;/p&gt;\n&lt;ul&gt;\n    &lt;li&gt;\n        &lt;p&gt;En la mu&amp;ntilde;eca, presione ligeramente los dedos &amp;iacute;ndice y medio de una mano en la mu&amp;ntilde;eca opuesta, justo debajo de la base del pulgar.&lt;/p&gt;\n    &lt;/li&gt;\n    &lt;li&gt;\n        &lt;p&gt;En el cuello, presione ligeramente el costado del cuello, justo debajo de la mand&amp;iacute;bula.&lt;/p&gt;\n    &lt;/li&gt;\n    &lt;li&gt;\n        &lt;p&gt;Cuente el n&amp;uacute;mero de latidos en 15 segundos y multipl&amp;iacute;quelo por cuatro. Ese es tu ritmo card&amp;iacute;aco.&lt;/p&gt;\n    &lt;/li&gt;\n&lt;/ul&gt;\n&lt;p&gt;Para obtener la lectura m&amp;aacute;s precisa, es posible que desees repetir varias veces y utilizar el promedio de los tres valores. Para una medici&amp;oacute;n de la frecuencia card&amp;iacute;aca en reposo, tambi&amp;eacute;n debes seguir estos pasos:&lt;/p&gt;\n&lt;ul&gt;\n    &lt;li&gt;\n        &lt;p&gt;No mida su frecuencia card&amp;iacute;aca dentro de una o dos horas despu&amp;eacute;s del ejercicio o de un evento estresante. Su frecuencia card&amp;iacute;aca puede permanecer elevada despu&amp;eacute;s de actividades extenuantes.&lt;/p&gt;\n    &lt;/li&gt;\n    &lt;li&gt;\n        &lt;p&gt;Espere una hora despu&amp;eacute;s de consumir cafe&amp;iacute;na, que puede provocar palpitaciones y aumentar el ritmo card&amp;iacute;aco.&lt;/p&gt;\n    &lt;/li&gt;\n    &lt;li&gt;\n        &lt;p&gt;No tome la lectura despu&amp;eacute;s de haber estado sentado o de pie durante un per&amp;iacute;odo prolongado, ya que puede afectar su frecuencia card&amp;iacute;aca.&lt;/p&gt;\n    &lt;/li&gt;\n&lt;/ul&gt;\n&lt;p&gt;Tambi&amp;eacute;n puede utilizar diferentes tipos de monitores de frecuencia card&amp;iacute;aca para comprobar su frecuencia card&amp;iacute;aca. Pero tenga en cuenta que la mayor&amp;iacute;a no se ha sometido a pruebas independientes de precisi&amp;oacute;n. Una opci&amp;oacute;n es un rastreador de actividad f&amp;iacute;sica digital. Los m&amp;aacute;s fiables utilizan un sensor inal&amp;aacute;mbrico en una correa que se enrolla alrededor del pecho. El sensor detecta su pulso electr&amp;oacute;nicamente y env&amp;iacute;a los datos a un receptor estilo reloj de pulsera que muestra su frecuencia card&amp;iacute;aca. Otros tienen sensores en la parte trasera del propio reloj de pulsera. Estos sensores, que son un poco menos precisos, determinan su frecuencia card&amp;iacute;aca midiendo el flujo sangu&amp;iacute;neo a trav&amp;eacute;s de la piel.&lt;/p&gt;\n&lt;p&gt;Tambi&amp;eacute;n est&amp;aacute;n disponibles varias aplicaciones para tel&amp;eacute;fonos inteligentes para comprobar su frecuencia card&amp;iacute;aca. Para la mayor&amp;iacute;a de estos, colocas tu dedo en la lente de la c&amp;aacute;mara del tel&amp;eacute;fono, que luego detecta cambios de color en tu dedo cada vez que tu coraz&amp;oacute;n late.&lt;/p&gt;\n&lt;p&gt;Las cintas de correr, las m&amp;aacute;quinas el&amp;iacute;pticas y otros equipos de ejercicio que se encuentran en los gimnasios y en algunas salas de ejercicios en el hogar a menudo cuentan con monitores de frecuencia card&amp;iacute;aca con mango. Estos se basan en trazas de sudor de las palmas de las manos y del metal de las empu&amp;ntilde;aduras para detectar la se&amp;ntilde;al el&amp;eacute;ctrica de los latidos del coraz&amp;oacute;n. Pero los expertos no los recomiendan para comprobar su frecuencia card&amp;iacute;aca, ya que son notoriamente inexactos.&lt;/p&gt;</t>
  </si>
  <si>
    <t>&lt;h1&gt;Mesurer la fr&amp;eacute;quence cardiaque au repos&lt;/h1&gt;\n&lt;p&gt;Il est facile de v&amp;eacute;rifier votre pouls en utilisant uniquement vos doigts, soit au niveau du poignet, soit sur le c&amp;ocirc;t&amp;eacute; du cou.&lt;/p&gt;\n&lt;ul&gt;\n    &lt;li&gt;\n        &lt;p&gt;Au poignet, appuyez l&amp;eacute;g&amp;egrave;rement l&amp;rsquo;index et le majeur d&amp;rsquo;une main sur le poignet oppos&amp;eacute;, juste en dessous de la base du pouce.&lt;/p&gt;\n    &lt;/li&gt;\n    &lt;li&gt;\n        &lt;p&gt;Au niveau du cou, appuyez l&amp;eacute;g&amp;egrave;rement sur le c&amp;ocirc;t&amp;eacute; du cou, juste en dessous de votre m&amp;acirc;choire.&lt;/p&gt;\n    &lt;/li&gt;\n    &lt;li&gt;\n        &lt;p&gt;Comptez le nombre de battements en 15 secondes et multipliez par quatre. C&amp;apos;est votre fr&amp;eacute;quence cardiaque.&lt;/p&gt;\n    &lt;/li&gt;\n&lt;/ul&gt;\n&lt;p&gt;Pour obtenir la lecture la plus pr&amp;eacute;cise, vous souhaiterez peut-&amp;ecirc;tre r&amp;eacute;p&amp;eacute;ter plusieurs fois et utiliser la moyenne des trois valeurs. Pour une mesure de la fr&amp;eacute;quence cardiaque au repos, vous devez &amp;eacute;galement suivre ces &amp;eacute;tapes :&lt;/p&gt;\n&lt;ul&gt;\n    &lt;li&gt;\n        &lt;p&gt;Ne mesurez pas votre fr&amp;eacute;quence cardiaque dans les une &amp;agrave; deux heures qui suivent un exercice ou un &amp;eacute;v&amp;eacute;nement stressant. Votre fr&amp;eacute;quence cardiaque peut rester &amp;eacute;lev&amp;eacute;e apr&amp;egrave;s des activit&amp;eacute;s intenses.&lt;/p&gt;\n    &lt;/li&gt;\n    &lt;li&gt;\n        &lt;p&gt;Attendez une heure apr&amp;egrave;s avoir consomm&amp;eacute; de la caf&amp;eacute;ine, ce qui peut provoquer des palpitations cardiaques et augmenter votre fr&amp;eacute;quence cardiaque.&lt;/p&gt;\n    &lt;/li&gt;\n    &lt;li&gt;\n        &lt;p&gt;Ne faites pas la lecture apr&amp;egrave;s avoir &amp;eacute;t&amp;eacute; assis ou debout pendant une longue p&amp;eacute;riode, car cela peut affecter votre fr&amp;eacute;quence cardiaque.&lt;/p&gt;\n    &lt;/li&gt;\n&lt;/ul&gt;\n&lt;p&gt;Vous pouvez &amp;eacute;galement utiliser diff&amp;eacute;rents types de moniteurs de fr&amp;eacute;quence cardiaque pour v&amp;eacute;rifier votre fr&amp;eacute;quence cardiaque. Mais sachez que la plupart n&amp;rsquo;ont pas subi de tests d&amp;rsquo;exactitude ind&amp;eacute;pendants. Une option est un tracker de fitness num&amp;eacute;rique. Les plus fiables utilisent un capteur sans fil sur une sangle que vous enroulez autour de votre poitrine. Le capteur d&amp;eacute;tecte votre pouls &amp;eacute;lectroniquement et envoie les donn&amp;eacute;es &amp;agrave; un r&amp;eacute;cepteur de type montre-bracelet qui affiche votre fr&amp;eacute;quence cardiaque. D&amp;rsquo;autres ont des capteurs au dos de la montre-bracelet elle-m&amp;ecirc;me. Ces capteurs, l&amp;eacute;g&amp;egrave;rement moins pr&amp;eacute;cis, d&amp;eacute;terminent votre fr&amp;eacute;quence cardiaque en mesurant le flux sanguin &amp;agrave; travers la peau.&lt;/p&gt;\n&lt;p&gt;Diverses applications pour smartphone permettant de v&amp;eacute;rifier votre fr&amp;eacute;quence cardiaque sont &amp;eacute;galement disponibles. Pour la plupart d&amp;apos;entre eux, vous placez votre doigt sur l&amp;apos;objectif de l&amp;apos;appareil photo du t&amp;eacute;l&amp;eacute;phone, qui d&amp;eacute;tecte ensuite les changements de couleur de votre doigt &amp;agrave; chaque battement de votre c&amp;oelig;ur.&lt;/p&gt;\n&lt;p&gt;Les tapis roulants, les appareils elliptiques et autres &amp;eacute;quipements d&amp;apos;exercice que l&amp;apos;on trouve dans les centres de fitness et certaines salles d&amp;apos;exercices &amp;agrave; domicile sont souvent &amp;eacute;quip&amp;eacute;s de moniteurs de fr&amp;eacute;quence cardiaque &amp;agrave; poign&amp;eacute;e. Ceux-ci s&amp;apos;appuient sur des traces de sueur provenant de vos paumes et du m&amp;eacute;tal des poign&amp;eacute;es pour d&amp;eacute;tecter le signal &amp;eacute;lectrique de votre rythme cardiaque. Mais les experts ne les recommandent pas pour v&amp;eacute;rifier votre fr&amp;eacute;quence cardiaque, car ils sont notoirement impr&amp;eacute;cis.&lt;/p&gt;</t>
  </si>
  <si>
    <t>&lt;h1 dir=\"rtl\"&gt;قياس معدل ضربات القلب أثناء الراحة&lt;/h1&gt;\n&lt;p dir=\"rtl\"&gt;من السهل فحص نبضك باستخدام أصابعك فقط، إما على المعصم أو على جانب الرقبة.&lt;/p&gt;\n&lt;ul&gt;\n    &lt;li dir=\"rtl\"&gt;\n        &lt;p dir=\"rtl\"&gt;عند الرسغ، اضغط برفق على السبابة والأصابع الوسطى بيد واحدة على الرسغ المقابل، أسفل قاعدة الإبهام مباشرةً.&lt;/p&gt;\n    &lt;/li&gt;\n    &lt;li dir=\"rtl\"&gt;\n        &lt;p dir=\"rtl\"&gt;على الرقبة، اضغط برفق على جانب الرقبة، أسفل عظم الفك مباشرةً.&lt;/p&gt;\n    &lt;/li&gt;\n    &lt;li dir=\"rtl\"&gt;\n        &lt;p dir=\"rtl\"&gt;احسب عدد الدقات في 15 ثانية، واضربها في أربعة. هذا هو معدل ضربات قلبك.&lt;/p&gt;\n    &lt;/li&gt;\n&lt;/ul&gt;\n&lt;p dir=\"rtl\"&gt;للحصول على القراءة الأكثر دقة، قد ترغب في التكرار عدة مرات واستخدام متوسط القيم الثلاث. لقياس معدل ضربات القلب أثناء الراحة، يجب عليك أيضًا اتباع الخطوات التالية:&lt;/p&gt;\n&lt;ul&gt;\n    &lt;li dir=\"rtl\"&gt;\n        &lt;p dir=\"rtl\"&gt;لا تقم بقياس معدل ضربات القلب خلال ساعة أو ساعتين بعد التمرين أو وقوع حدث مرهق. يمكن أن يظل معدل ضربات القلب مرتفعًا بعد الأنشطة المضنية.&lt;/p&gt;\n    &lt;/li&gt;\n    &lt;li dir=\"rtl\"&gt;\n        &lt;p dir=\"rtl\"&gt;انتظر لمدة ساعة بعد تناول الكافيين، الذي يمكن أن يسبب خفقان القلب وارتفاع معدل ضربات القلب.&lt;/p&gt;\n    &lt;/li&gt;\n    &lt;li dir=\"rtl\"&gt;\n        &lt;p dir=\"rtl\"&gt;لا تأخذ القراءة بعد الجلوس أو الوقوف لفترة طويلة، مما قد يؤثر على معدل ضربات القلب.&lt;/p&gt;\n    &lt;/li&gt;\n&lt;/ul&gt;\n&lt;p dir=\"rtl\"&gt;يمكنك أيضًا استخدام أنواع مختلفة من أجهزة مراقبة معدل ضربات القلب للتحقق من معدل ضربات القلب. لكن انتبه إلى أن معظمها لم يخضع لاختبارات مستقلة للتأكد من دقتها. أحد الخيارات هو جهاز تعقب اللياقة البدنية الرقمي. تستخدم الأجهزة الأكثر موثوقية مستشعرًا لاسلكيًا مثبتًا على حزام تلفه حول صدرك. يكتشف المستشعر نبضك إلكترونيًا ويرسل البيانات إلى جهاز استقبال على شكل ساعة اليد يعرض معدل ضربات القلب. والبعض الآخر لديه أجهزة استشعار على الجزء الخلفي من ساعة اليد نفسها. تحدد هذه المستشعرات، الأقل دقة قليلاً، معدل ضربات القلب عن طريق قياس تدفق الدم عبر الجلد.&lt;/p&gt;\n&lt;p dir=\"rtl\"&gt;تتوفر أيضًا العديد من تطبيقات الهواتف الذكية للتحقق من معدل ضربات القلب. بالنسبة لمعظم هذه الأمور، تضع إصبعك على عدسة كاميرا الهاتف، والتي تكتشف بعد ذلك تغيرات اللون في إصبعك في كل مرة ينبض فيها قلبك.&lt;/p&gt;\n&lt;p dir=\"rtl\"&gt;غالبًا ما تحتوي أجهزة المشي والآلات البيضاوية ومعدات التمارين الأخرى الموجودة في مراكز اللياقة البدنية وبعض غرف التمارين المنزلية على أجهزة مراقبة معدل ضربات القلب بقبضة اليد. تعتمد هذه على كميات ضئيلة من العرق من راحة يدك والمعدن الموجود في المقابض لاكتشاف الإشارة الكهربائية لنبض قلبك. لكن الخبراء لا ينصحون بذلك للتحقق من معدل ضربات القلب، لأنها غير دقيقة.&lt;/p&gt;</t>
  </si>
  <si>
    <t>&lt;h1&gt;Измерьте частоту сердечных сокращений в состоянии покоя&lt;/h1&gt;\n&lt;p&gt;Пульс легко проверить, используя только пальцы: на запястье или на боковой стороне шеи.&lt;/p&gt;\n&lt;ul&gt;\n    &lt;li&gt;\n        &lt;p&gt;На запястье слегка надавите указательным и средним пальцами одной руки на противоположное запястье, чуть ниже основания большого пальца.&lt;/p&gt;\n    &lt;/li&gt;\n    &lt;li&gt;\n        &lt;p&gt;На шее слегка нажмите на боковую часть шеи, чуть ниже челюсти.&lt;/p&gt;\n    &lt;/li&gt;\n    &lt;li&gt;\n        &lt;p&gt;Подсчитайте количество ударов за 15 секунд и умножьте на четыре. Это ваш пульс.&lt;/p&gt;\n    &lt;/li&gt;\n&lt;/ul&gt;\n&lt;p&gt;Чтобы получить наиболее точные показания, возможно, вам придется повторить несколько раз и использовать среднее из трех значений. Для измерения пульса в состоянии покоя вам также следует выполнить следующие действия:&lt;/p&gt;\n&lt;ul&gt;\n    &lt;li&gt;\n        &lt;p&gt;Не измеряйте частоту пульса в течение одного-двух часов после тренировки или стрессового события. Ваш пульс может оставаться повышенным после напряженной деятельности.&lt;/p&gt;\n    &lt;/li&gt;\n    &lt;li&gt;\n        &lt;p&gt;Подождите час после употребления кофеина, который может вызвать учащенное сердцебиение и повысить частоту сердечных сокращений.&lt;/p&gt;\n    &lt;/li&gt;\n    &lt;li&gt;\n        &lt;p&gt;Не снимайте показания после того, как вы долго сидели или стояли, это может повлиять на частоту сердечных сокращений.&lt;/p&gt;\n    &lt;/li&gt;\n&lt;/ul&gt;\n&lt;p&gt;Вы также можете использовать различные типы пульсометров, чтобы проверить частоту сердечных сокращений. Но имейте в виду, что большинство из них не прошли независимое тестирование на точность. Один из вариантов &amp;mdash; цифровой фитнес-трекер. Самые надежные из них используют беспроводной датчик на ремне, который можно обмотать вокруг груди. Датчик определяет ваш пульс электронным способом и отправляет данные на приемник в виде наручных часов, который отображает частоту сердечных сокращений. У других датчики расположены на задней стороне самих наручных часов. Эти датчики, которые немного менее точны, определяют частоту сердечных сокращений, измеряя кровоток через кожу.&lt;/p&gt;\n&lt;p&gt;Также доступны различные приложения для смартфонов, позволяющие проверить частоту пульса. Для большинства из них вы прикладываете палец к объективу камеры телефона, которая затем обнаруживает изменения цвета вашего пальца каждый раз, когда бьется ваше сердце.&lt;/p&gt;\n&lt;p&gt;Беговые дорожки, эллиптические тренажеры и другое оборудование для тренировок, которое можно найти в фитнес-центрах и некоторых домашних тренажерных залах, часто оснащены наручными мониторами сердечного ритма. Они основаны на следах пота с ваших ладоней и металле на ручках, чтобы обнаружить электрический сигнал вашего сердцебиения. Но эксперты не рекомендуют использовать их для проверки сердечного ритма, поскольку они заведомо неточны.&lt;/p&gt;</t>
  </si>
  <si>
    <t>&lt;h1&gt;Medir a frequ&amp;ecirc;ncia card&amp;iacute;aca em repouso&lt;/h1&gt;\n&lt;p&gt;&amp;Eacute; f&amp;aacute;cil verificar seu pulso usando apenas os dedos, no pulso ou na lateral do pesco&amp;ccedil;o.&lt;/p&gt;\n&lt;ul&gt;\n    &lt;li&gt;\n        &lt;p&gt;No pulso, pressione levemente os dedos indicador e m&amp;eacute;dio de uma m&amp;atilde;o no pulso oposto, logo abaixo da base do polegar.&lt;/p&gt;\n    &lt;/li&gt;\n    &lt;li&gt;\n        &lt;p&gt;No pesco&amp;ccedil;o, pressione levemente a lateral do pesco&amp;ccedil;o, logo abaixo do maxilar.&lt;/p&gt;\n    &lt;/li&gt;\n    &lt;li&gt;\n        &lt;p&gt;Conte o n&amp;uacute;mero de batidas em 15 segundos e multiplique por quatro. Essa &amp;eacute; a sua frequ&amp;ecirc;ncia card&amp;iacute;aca.&lt;/p&gt;\n    &lt;/li&gt;\n&lt;/ul&gt;\n&lt;p&gt;Para obter uma leitura mais precisa, voc&amp;ecirc; pode repetir algumas vezes e usar a m&amp;eacute;dia dos tr&amp;ecirc;s valores. Para medir a frequ&amp;ecirc;ncia card&amp;iacute;aca em repouso, voc&amp;ecirc; tamb&amp;eacute;m deve seguir estas etapas:&lt;/p&gt;\n&lt;p&gt;N&amp;atilde;o me&amp;ccedil;a sua frequ&amp;ecirc;ncia card&amp;iacute;aca dentro de uma a duas horas ap&amp;oacute;s o exerc&amp;iacute;cio ou um evento estressante. Sua frequ&amp;ecirc;ncia card&amp;iacute;aca pode permanecer elevada ap&amp;oacute;s atividades extenuantes.&lt;/p&gt;\n&lt;p&gt;Espere uma hora depois de consumir cafe&amp;iacute;na, que pode causar palpita&amp;ccedil;&amp;otilde;es card&amp;iacute;acas e aumentar a frequ&amp;ecirc;ncia card&amp;iacute;aca.&lt;/p&gt;\n&lt;p&gt;N&amp;atilde;o fa&amp;ccedil;a a leitura depois de ficar sentado ou em p&amp;eacute; por um longo per&amp;iacute;odo, pois isso pode afetar sua frequ&amp;ecirc;ncia card&amp;iacute;aca.&lt;/p&gt;\n&lt;p&gt;Voc&amp;ecirc; tamb&amp;eacute;m pode usar diferentes tipos de monitores de frequ&amp;ecirc;ncia card&amp;iacute;aca para verificar sua frequ&amp;ecirc;ncia card&amp;iacute;aca. Mas esteja ciente de que a maioria n&amp;atilde;o passou por testes independentes de precis&amp;atilde;o. Uma op&amp;ccedil;&amp;atilde;o &amp;eacute; um rastreador digital de fitness. Os mais confi&amp;aacute;veis usam um sensor sem fio em uma al&amp;ccedil;a que voc&amp;ecirc; enrola no peito. O sensor detecta seu pulso eletronicamente e envia os dados para um receptor tipo rel&amp;oacute;gio de pulso que exibe sua frequ&amp;ecirc;ncia card&amp;iacute;aca. Outros possuem sensores na parte traseira do pr&amp;oacute;prio rel&amp;oacute;gio de pulso. Esses sensores, que s&amp;atilde;o um pouco menos precisos, determinam sua frequ&amp;ecirc;ncia card&amp;iacute;aca medindo o fluxo sangu&amp;iacute;neo atrav&amp;eacute;s da pele.&lt;/p&gt;\n&lt;p&gt;V&amp;aacute;rios aplicativos de smartphone para verificar sua frequ&amp;ecirc;ncia card&amp;iacute;aca tamb&amp;eacute;m est&amp;atilde;o dispon&amp;iacute;veis. Para a maioria deles, voc&amp;ecirc; coloca o dedo na lente da c&amp;acirc;mera do telefone, que detecta mudan&amp;ccedil;as de cor no dedo cada vez que seu cora&amp;ccedil;&amp;atilde;o bate.&lt;/p&gt;\n&lt;p&gt;Esteiras, aparelhos el&amp;iacute;pticos e outros equipamentos de exerc&amp;iacute;cios encontrados em academias de gin&amp;aacute;stica e algumas salas de gin&amp;aacute;stica dom&amp;eacute;sticas geralmente apresentam monitores de frequ&amp;ecirc;ncia card&amp;iacute;aca de punho. Eles dependem de vest&amp;iacute;gios de suor das palmas das m&amp;atilde;os e do metal das al&amp;ccedil;as para detectar o sinal el&amp;eacute;trico dos batimentos card&amp;iacute;acos. Mas os especialistas n&amp;atilde;o os recomendam para verificar sua frequ&amp;ecirc;ncia card&amp;iacute;aca, pois s&amp;atilde;o notoriamente imprecisos.&lt;/p&gt;</t>
  </si>
  <si>
    <t>&lt;h1&gt;বিশ্রামের হার্ট রেট পরিমাপ করুন&lt;/h1&gt;\n&lt;p&gt;কব্জিতে বা ঘাড়ের পাশে শুধু আপনার আঙ্গুল দিয়ে আপনার নাড়ি পরীক্ষা করা সহজ।&lt;/p&gt;\n&lt;ul&gt;\n    &lt;li&gt;\n        &lt;p&gt;কব্জিতে, থাম্বের গোড়ার ঠিক নীচে, বিপরীত কব্জিতে এক হাতের তর্জনী এবং মধ্যমা আঙ্গুলগুলি হালকাভাবে টিপুন।&lt;/p&gt;\n    &lt;/li&gt;\n    &lt;li&gt;\n        &lt;p&gt;ঘাড়ে, আপনার চোয়ালের হাড়ের ঠিক নীচে ঘাড়ের পাশে হালকাভাবে টিপুন।&lt;/p&gt;\n    &lt;/li&gt;\n    &lt;li&gt;\n        &lt;p&gt;15 সেকেন্ডে বীটের সংখ্যা গণনা করুন এবং চার দ্বারা গুণ করুন। এটাই আপনার হৃদস্পন্দন।&lt;/p&gt;\n    &lt;/li&gt;\n&lt;/ul&gt;\n&lt;p&gt;সবচেয়ে সঠিক পঠন পেতে, আপনি কয়েকবার পুনরাবৃত্তি করতে এবং তিনটি মানের গড় ব্যবহার করতে চাইতে পারেন। একটি বিশ্রামের হৃদস্পন্দন পরিমাপের জন্য, আপনার এই পদক্ষেপগুলিও অনুসরণ করা উচিত:&lt;/p&gt;\n&lt;ul&gt;\n    &lt;li&gt;\n        &lt;p&gt;ব্যায়াম বা মানসিক চাপের ঘটনার এক থেকে দুই ঘণ্টার মধ্যে আপনার হার্টের হার পরিমাপ করবেন না। কঠোর কার্যকলাপের পরে আপনার হৃদস্পন্দন উচ্চতর থাকতে পারে।&lt;/p&gt;\n    &lt;/li&gt;\n    &lt;li&gt;\n        &lt;p&gt;ক্যাফেইন খাওয়ার পর এক ঘণ্টা অপেক্ষা করুন, যা হৃদস্পন্দনের কারণ হতে পারে এবং আপনার হৃদস্পন্দন বৃদ্ধি পেতে পারে।&lt;/p&gt;\n    &lt;/li&gt;\n    &lt;li&gt;\n        &lt;p&gt;আপনি দীর্ঘ সময় ধরে বসে থাকার বা দাঁড়িয়ে থাকার পরে পাঠ গ্রহণ করবেন না, যা আপনার হৃদস্পন্দনকে প্রভাবিত করতে পারে।&lt;/p&gt;\n    &lt;/li&gt;\n&lt;/ul&gt;\n&lt;p&gt;আপনি আপনার হার্ট রেট পরীক্ষা করতে বিভিন্ন ধরনের হার্ট রেট মনিটর ব্যবহার করতে পারেন। তবে সচেতন থাকুন যে বেশিরভাগই নির্ভুলতার জন্য স্বাধীন পরীক্ষার মধ্য দিয়ে যাননি। একটি বিকল্প হল একটি ডিজিটাল ফিটনেস ট্র্যাকার। সবচেয়ে নির্ভরযোগ্য একটি চাবুক একটি বেতার সেন্সর ব্যবহার করে যা আপনি আপনার বুকের চারপাশে মোড়ানো। সেন্সর ইলেকট্রনিকভাবে আপনার পালস সনাক্ত করে এবং একটি কব্জি ঘড়ি-স্টাইল রিসিভারে ডেটা পাঠায় যা আপনার হৃদস্পন্দন প্রদর্শন করে। অন্যদের কব্জি ঘড়ির পিছনেই সেন্সর রয়েছে। এই সেন্সরগুলি, যা সামান্য কম সঠিক, ত্বকের মাধ্যমে রক্ত প্রবাহ পরিমাপ করে আপনার হৃদস্পন্দন নির্ধারণ করে।&lt;/p&gt;\n&lt;p&gt;আপনার হৃদস্পন্দন পরীক্ষা করার জন্য বিভিন্ন স্মার্টফোন অ্যাপও উপলব্ধ। এইগুলির বেশিরভাগের জন্য, আপনি ফোনের ক্যামেরা লেন্সে আপনার আঙুল রাখেন, যা আপনার হার্ট বিট করার সময় আপনার আঙুলের রঙের পরিবর্তন সনাক্ত করে।&lt;/p&gt;\n&lt;p&gt;ফিটনেস সেন্টারে পাওয়া ট্রেডমিল, উপবৃত্তাকার মেশিন এবং অন্যান্য ব্যায়ামের সরঞ্জাম এবং কিছু হোম ব্যায়াম কক্ষে প্রায়ই হ্যান্ডগ্রিপ হার্ট রেট মনিটর থাকে। এগুলি আপনার হৃদস্পন্দনের বৈদ্যুতিক সংকেত সনাক্ত করতে আপনার হাতের তালু থেকে ঘামের পরিমাণ এবং গ্রিপগুলিতে থাকা ধাতুর উপর নির্ভর করে। কিন্তু বিশেষজ্ঞরা আপনার হৃদস্পন্দন পরীক্ষা করার জন্য এগুলি সুপারিশ করেন না, কারণ এগুলি কুখ্যাতভাবে ভুল।&lt;/p&gt;</t>
  </si>
  <si>
    <t>&lt;h1 dir=\"rtl\"&gt;آرام کرنے والے دل کی شرح کی پیمائش کریں۔&lt;/h1&gt;\n&lt;p dir=\"rtl\"&gt;صرف اپنی انگلیوں کا استعمال کرتے ہوئے اپنی نبض چیک کرنا آسان ہے، یا تو کلائی پر یا گردن کی طرف۔&lt;/p&gt;\n&lt;ul&gt;\n    &lt;li dir=\"rtl\"&gt;\n        &lt;p dir=\"rtl\"&gt;کلائی پر، انگوٹھے کی بنیاد کے بالکل نیچے، مخالف کلائی پر ایک ہاتھ کی شہادت اور درمیانی انگلیوں کو ہلکے سے دبائیں۔&lt;/p&gt;\n    &lt;/li&gt;\n    &lt;li dir=\"rtl\"&gt;\n        &lt;p dir=\"rtl\"&gt;گردن پر، اپنے جبڑے کی ہڈی کے بالکل نیچے، گردن کے سائیڈ کو ہلکے سے دبائیں۔&lt;/p&gt;\n    &lt;/li&gt;\n    &lt;li dir=\"rtl\"&gt;\n        &lt;p dir=\"rtl\"&gt;15 سیکنڈ میں دھڑکنوں کی تعداد گنیں، اور چار سے ضرب دیں۔ یہ آپ کے دل کی دھڑکن ہے۔&lt;/p&gt;\n    &lt;/li&gt;\n&lt;/ul&gt;\n&lt;p dir=\"rtl\"&gt;سب سے زیادہ درست پڑھنے کے لیے، آپ کچھ بار دہرانا چاہیں گے اور تین قدروں کا اوسط استعمال کر سکتے ہیں۔ آرام سے دل کی شرح کی پیمائش کے لیے، آپ کو ان اقدامات پر بھی عمل کرنا چاہیے:&lt;/p&gt;\n&lt;ul&gt;\n    &lt;li dir=\"rtl\"&gt;\n        &lt;p dir=\"rtl\"&gt;ورزش یا کسی دباؤ والے واقعے کے بعد ایک سے دو گھنٹے کے اندر اپنے دل کی دھڑکن کی پیمائش نہ کریں۔ آپ کی دل کی دھڑکن سخت سرگرمیوں کے بعد بلند رہ سکتی ہے۔&lt;/p&gt;\n    &lt;/li&gt;\n    &lt;li dir=\"rtl\"&gt;\n        &lt;p dir=\"rtl\"&gt;کیفین کے استعمال کے بعد ایک گھنٹہ انتظار کریں، جو دل کی دھڑکن کا سبب بن سکتا ہے اور آپ کی دل کی دھڑکن بڑھ سکتی ہے۔&lt;/p&gt;\n    &lt;/li&gt;\n    &lt;li dir=\"rtl\"&gt;\n        &lt;p dir=\"rtl\"&gt;لمبے عرصے تک بیٹھے یا کھڑے رہنے کے بعد پڑھنا نہ لیں، جو آپ کے دل کی دھڑکن کو متاثر کر سکتا ہے۔&lt;/p&gt;\n    &lt;/li&gt;\n&lt;/ul&gt;\n&lt;p dir=\"rtl\"&gt;آپ اپنے دل کی دھڑکن کو جانچنے کے لیے مختلف قسم کے ہارٹ ریٹ مانیٹر بھی استعمال کر سکتے ہیں۔ لیکن آگاہ رہیں کہ زیادہ تر نے درستگی کے لیے آزادانہ جانچ نہیں کی ہے۔ ایک آپشن ڈیجیٹل فٹنس ٹریکر ہے۔ سب سے زیادہ قابل اعتماد پٹے پر وائرلیس سینسر استعمال کرتے ہیں جسے آپ اپنے سینے کے گرد لپیٹتے ہیں۔ سینسر الیکٹرانک طور پر آپ کی نبض کا پتہ لگاتا ہے اور ڈیٹا کو کلائی گھڑی کے طرز کے ریسیور کو بھیجتا ہے جو آپ کے دل کی دھڑکن کو ظاہر کرتا ہے۔ دوسروں کے پاس کلائی کی گھڑی کے پیچھے ہی سینسر ہوتے ہیں۔ یہ سینسر، جو قدرے کم درست ہیں، جلد کے ذریعے خون کے بہاؤ کی پیمائش کرکے آپ کے دل کی دھڑکن کا تعین کرتے ہیں۔&lt;/p&gt;\n&lt;p dir=\"rtl\"&gt;آپ کے دل کی دھڑکن کو جانچنے کے لیے مختلف اسمارٹ فون ایپس بھی دستیاب ہیں۔ ان میں سے زیادہ تر کے لیے، آپ اپنی انگلی کو فون کے کیمرے کے لینس پر رکھتے ہیں، جو ہر بار جب آپ کا دل دھڑکتا ہے تو آپ کی انگلی میں رنگ کی تبدیلیوں کا پتہ لگاتا ہے۔&lt;/p&gt;\n&lt;p dir=\"rtl\"&gt;ٹریڈملز، بیضوی مشینیں، اور دیگر ورزش کا سامان فٹنس مراکز اور کچھ گھریلو ورزش کے کمروں میں اکثر ہینڈ گرپ ہارٹ ریٹ مانیٹر ہوتے ہیں۔ یہ آپ کے دل کی دھڑکن کے برقی سگنل کا پتہ لگانے کے لیے آپ کی ہتھیلیوں سے پسینے کی مقدار اور گرفت پر موجود دھات پر انحصار کرتے ہیں۔ لیکن ماہرین آپ کے دل کی دھڑکن کو جانچنے کے لیے ان کی سفارش نہیں کرتے ہیں، کیونکہ یہ بدنام زمانہ طور پر غلط ہیں۔&lt;/p&gt;</t>
  </si>
  <si>
    <t>&lt;h1&gt;Messen Sie die Ruheherzfrequenz&lt;/h1&gt;\n&lt;p&gt;Sie k&amp;ouml;nnen Ihren Puls einfach mit den Fingern messen, entweder am Handgelenk oder an der Seite des Halses.&lt;/p&gt;\n&lt;ul&gt;\n    &lt;li&gt;\n        &lt;p&gt;Dr&amp;uuml;cken Sie am Handgelenk leicht mit dem Zeige- und Mittelfinger einer Hand auf das gegen&amp;uuml;berliegende Handgelenk, direkt unterhalb der Daumenbasis.&lt;/p&gt;\n    &lt;/li&gt;\n    &lt;li&gt;\n        &lt;p&gt;Dr&amp;uuml;cken Sie am Hals leicht auf die Seite des Halses, direkt unter Ihrem Kieferknochen.&lt;/p&gt;\n    &lt;/li&gt;\n    &lt;li&gt;\n        &lt;p&gt;Z&amp;auml;hlen Sie die Anzahl der Schl&amp;auml;ge in 15 Sekunden und multiplizieren Sie sie mit vier. Das ist Ihre Herzfrequenz.&lt;/p&gt;\n    &lt;/li&gt;\n&lt;/ul&gt;\n&lt;p&gt;Um einen m&amp;ouml;glichst genauen Messwert zu erhalten, k&amp;ouml;nnen Sie den Vorgang einige Male wiederholen und den Durchschnitt der drei Werte verwenden. F&amp;uuml;r eine Ruheherzfrequenzmessung sollten Sie au&amp;szlig;erdem diese Schritte befolgen:&lt;/p&gt;\n&lt;ul&gt;\n    &lt;li&gt;\n        &lt;p&gt;Messen Sie Ihre Herzfrequenz nicht innerhalb von ein bis zwei Stunden nach dem Training oder einem stressigen Ereignis. Nach anstrengenden Aktivit&amp;auml;ten kann Ihre Herzfrequenz erh&amp;ouml;ht bleiben.&lt;/p&gt;\n    &lt;/li&gt;\n    &lt;li&gt;\n        &lt;p&gt;Warten Sie nach dem Koffeinkonsum eine Stunde, da dies zu Herzklopfen und einem Anstieg Ihrer Herzfrequenz f&amp;uuml;hren kann.&lt;/p&gt;\n    &lt;/li&gt;\n    &lt;li&gt;\n        &lt;p&gt;Nehmen Sie die Messung nicht vor, nachdem Sie l&amp;auml;ngere Zeit gesessen oder gestanden haben, da dies Ihre Herzfrequenz beeintr&amp;auml;chtigen kann.&lt;/p&gt;\n    &lt;/li&gt;\n&lt;/ul&gt;\n&lt;p&gt;Sie k&amp;ouml;nnen auch verschiedene Arten von Herzfrequenzmessern verwenden, um Ihre Herzfrequenz zu &amp;uuml;berpr&amp;uuml;fen. Beachten Sie jedoch, dass die meisten davon keiner unabh&amp;auml;ngigen Genauigkeitspr&amp;uuml;fung unterzogen wurden. Eine Option ist ein digitaler Fitness-Tracker. Die zuverl&amp;auml;ssigsten verwenden einen drahtlosen Sensor an einem Riemen, den Sie um Ihre Brust legen. Der Sensor erfasst Ihren Puls elektronisch und sendet die Daten an einen armbanduhr&amp;auml;hnlichen Empf&amp;auml;nger, der Ihre Herzfrequenz anzeigt. Andere haben Sensoren auf der R&amp;uuml;ckseite der Armbanduhr. Diese etwas ungenaueren Sensoren ermitteln Ihre Herzfrequenz, indem sie den Blutfluss durch die Haut messen.&lt;/p&gt;\n&lt;p&gt;Dar&amp;uuml;ber hinaus stehen verschiedene Smartphone-Apps zur &amp;Uuml;berpr&amp;uuml;fung Ihrer Herzfrequenz zur Verf&amp;uuml;gung. Bei den meisten davon legen Sie Ihren Finger auf die Kameralinse des Telefons, die dann bei jedem Herzschlag Farbver&amp;auml;nderungen in Ihrem Finger erkennt.&lt;/p&gt;\n&lt;p&gt;Laufb&amp;auml;nder, Crosstrainer und andere Trainingsger&amp;auml;te, die in Fitnesscentern und einigen Heimtrainingsr&amp;auml;umen zu finden sind, verf&amp;uuml;gen h&amp;auml;ufig &amp;uuml;ber Handgriff-Herzfrequenzmesser. Diese basieren auf Spuren von Schwei&amp;szlig; aus Ihren Handfl&amp;auml;chen und dem Metall an den Griffen, um das elektrische Signal Ihres Herzschlags zu erkennen. Experten raten davon jedoch ab, Ihre Herzfrequenz zu &amp;uuml;berpr&amp;uuml;fen, da sie bekannterma&amp;szlig;en ungenau sind.&lt;/p&gt;</t>
  </si>
  <si>
    <t>&lt;h1&gt;安静時の心拍数を測定する&lt;/h1&gt;\n&lt;p&gt;手首または首の横にある指だけで簡単に脈拍をチェックできます。&lt;/p&gt;\n&lt;ul&gt;\n    &lt;li&gt;\n        &lt;p&gt;手首で、片手の人差し指と中指を反対側の手首、親指の付け根のすぐ下に軽く押します。&lt;/p&gt;\n    &lt;/li&gt;\n    &lt;li&gt;\n        &lt;p&gt;首のところで、顎の骨のすぐ下にある首の側面を軽く押します。&lt;/p&gt;\n    &lt;/li&gt;\n    &lt;li&gt;\n        &lt;p&gt;15秒間の拍数を数えて4倍します。 それがあなたの心拍数です。&lt;/p&gt;\n    &lt;/li&gt;\n&lt;/ul&gt;\n&lt;p&gt;最も正確な読み取り値を取得するには、これを数回繰り返し、3 つの値の平均を使用することをお勧めします。 安静時の心拍数を測定するには、次の手順も実行する必要があります。&lt;/p&gt;\n&lt;ul&gt;\n    &lt;li&gt;\n        &lt;p&gt;運動やストレスの多い出来事後 1 ～ 2 時間以内は心拍数を測定しないでください。 激しい運動の後は心拍数が高い状態が続くことがあります。&lt;/p&gt;\n    &lt;/li&gt;\n    &lt;li&gt;\n        &lt;p&gt;カフェインを摂取した後は 1 時間待ってください。カフェインは動悸を引き起こし、心拍数が上昇する可能性があります。&lt;/p&gt;\n    &lt;/li&gt;\n    &lt;li&gt;\n        &lt;p&gt;心拍数に影響を与える可能性があるため、長時間座ったり立ったりした後は測定値を取得しないでください。&lt;/p&gt;\n    &lt;/li&gt;\n&lt;/ul&gt;\n&lt;p&gt;さまざまな種類の心拍数モニターを使用して心拍数を確認することもできます。 ただし、ほとんどの場合、精度について独立したテストが受けられていないことに注意してください。 選択肢の 1 つは、デジタル フィットネス トラッカーです。 最も信頼性の高いものは、胸に巻くストラップのワイヤレスセンサーを使用します。 センサーは脈拍を電子的に検出し、そのデータを腕時計型の受信機に送信し、心拍数を表示します。 腕時計自体の裏側にセンサーが付いているものもあります。 これらのセンサーは精度が若干劣りますが、皮膚を通る血流を測定することで心拍数を測定します。&lt;/p&gt;\n&lt;p&gt;心拍数を確認できるスマホアプリも充実。 これらのほとんどでは、携帯電話のカメラレンズに指を置くと、心臓が鼓動するたびに指の色の変化が検出されます。&lt;/p&gt;\n&lt;p&gt;フィットネス センターや一部の家庭用エクササイズ ルームにあるトレッドミル、エリプティカル マシン、その他のエクササイズ機器には、ハンドグリップ型心拍数モニターが搭載されていることがよくあります。 これらは、手のひらからの微量の汗とグリップの金属を利用して心拍の電気信号を検出します。 しかし専門家は、これらが不正確であることで悪名高いため、心拍数をチェックするためにこれらを推奨していません。&lt;/p&gt;</t>
  </si>
  <si>
    <t>&lt;h1&gt;आरामदायी हृदय गती मोजा&lt;/h1&gt;\n&lt;p&gt;मनगटावर किंवा मानेच्या बाजूला, फक्त तुमची बोटे वापरून तुमची नाडी तपासणे सोपे आहे.&lt;/p&gt;\n&lt;ul&gt;\n    &lt;li&gt;\n        &lt;p&gt;मनगटावर, अंगठ्याच्या अगदी खाली, विरुद्धच्या मनगटावर एका हाताची तर्जनी आणि मधली बोटे हलके दाबा.&lt;/p&gt;\n    &lt;/li&gt;\n    &lt;li&gt;\n        &lt;p&gt;मानेवर, आपल्या जबड्याच्या हाडाच्या अगदी खाली, मानेच्या बाजूला हलके दाबा.&lt;/p&gt;\n    &lt;/li&gt;\n    &lt;li&gt;\n        &lt;p&gt;15 सेकंदात बीट्सची संख्या मोजा आणि चार ने गुणा. ते तुमचे हृदय गती आहे.&lt;/p&gt;\n    &lt;/li&gt;\n&lt;/ul&gt;\n&lt;p&gt;सर्वात अचूक वाचन मिळविण्यासाठी, तुम्हाला काही वेळा पुनरावृत्ती करावी लागेल आणि तीन मूल्यांची सरासरी वापरावी लागेल. विश्रांतीच्या हृदय गती मोजण्यासाठी, आपण या चरणांचे देखील पालन केले पाहिजे:&lt;/p&gt;\n&lt;ul&gt;\n    &lt;li&gt;\n        &lt;p&gt;व्यायाम किंवा तणावपूर्ण कार्यक्रमानंतर एक ते दोन तासांच्या आत हृदय गती मोजू नका. कठोर क्रियाकलापांनंतर तुमचे हृदय गती वाढू शकते.&lt;/p&gt;\n    &lt;/li&gt;\n    &lt;li&gt;\n        &lt;p&gt;कॅफीन घेतल्यानंतर एक तास प्रतीक्षा करा, ज्यामुळे हृदयाची धडधड होऊ शकते आणि हृदयाचे ठोके वाढू शकतात.&lt;/p&gt;\n    &lt;/li&gt;\n    &lt;li&gt;\n        &lt;p&gt;तुम्ही बराच वेळ बसून किंवा उभे राहिल्यानंतर वाचन करू नका, ज्यामुळे तुमच्या हृदयाच्या गतीवर परिणाम होऊ शकतो.&lt;/p&gt;\n    &lt;/li&gt;\n&lt;/ul&gt;\n&lt;p&gt;तुमचा हार्ट रेट तपासण्यासाठी तुम्ही वेगवेगळ्या प्रकारचे हार्ट रेट मॉनिटर्स देखील वापरू शकता. परंतु लक्षात ठेवा की बहुतेकांनी अचूकतेसाठी स्वतंत्र चाचणी घेतलेली नाही. एक पर्याय म्हणजे डिजिटल फिटनेस ट्रॅकर. सर्वात विश्वासार्ह लोक आपल्या छातीभोवती गुंडाळलेल्या पट्ट्यावर वायरलेस सेन्सर वापरतात. सेन्सर तुमची नाडी इलेक्ट्रॉनिक पद्धतीने ओळखतो आणि मनगट घड्याळ-शैलीच्या रिसीव्हरकडे डेटा पाठवतो जो तुमचे हृदय गती दाखवतो. इतरांच्या मनगटाच्या घड्याळाच्या मागील बाजूस सेन्सर असतात. हे सेन्सर्स, जे थोडेसे कमी अचूक आहेत, त्वचेतून रक्त प्रवाह मोजून तुमचे हृदय गती निर्धारित करतात.&lt;/p&gt;\n&lt;p&gt;तुमचे हृदय गती तपासण्यासाठी विविध स्मार्टफोन अॅप्स देखील उपलब्ध आहेत. यापैकी बहुतेकांसाठी, तुम्ही तुमचे बोट फोनच्या कॅमेर्&amp;zwj;याच्या लेन्सवर ठेवता, जे नंतर प्रत्येक वेळी जेव्हा तुमचे हृदय धडधडते तेव्हा तुमच्या बोटातील रंग बदल ओळखतो.&lt;/p&gt;\n&lt;p&gt;ट्रेडमिल्स, लंबवर्तुळाकार मशीन्स आणि फिटनेस सेंटर्समध्ये आढळणारी इतर व्यायाम उपकरणे आणि काही घरगुती व्यायाम खोल्यांमध्ये हँडग्रिप हार्ट रेट मॉनिटर्स असतात. तुमच्या हृदयाच्या ठोक्यांचे विद्युत सिग्नल शोधण्यासाठी ते तुमच्या तळहातावरील घामाच्या प्रमाणात आणि पकडावरील धातूवर अवलंबून असतात. परंतु तज्ञ तुमची हृदय गती तपासण्यासाठी याची शिफारस करत नाहीत, कारण ते अत्यंत चुकीचे आहेत.&lt;/p&gt;</t>
  </si>
  <si>
    <t>&lt;h1&gt;విశ్రాంతి హృదయ స్పందన రేటును కొలవండి&lt;/h1&gt;\n&lt;p&gt;మణికట్టు వద్ద లేదా మెడ వైపు మీ వేళ్లను ఉపయోగించి మీ పల్స్&amp;zwnj;ని తనిఖీ చేయడం సులభం.&lt;/p&gt;\n&lt;ul&gt;\n    &lt;li&gt;\n        &lt;p&gt;మణికట్టు వద్ద, బొటనవేలు దిగువన, వ్యతిరేక మణికట్టుపై ఒక చేతి యొక్క చూపుడు మరియు మధ్య వేళ్లను తేలికగా నొక్కండి.&lt;/p&gt;\n    &lt;/li&gt;\n    &lt;li&gt;\n        &lt;p&gt;మెడ వద్ద, మీ దవడ ఎముక క్రింద, మెడ వైపు తేలికగా నొక్కండి.&lt;/p&gt;\n    &lt;/li&gt;\n    &lt;li&gt;\n        &lt;p&gt;15 సెకన్లలో బీట్&amp;zwnj;ల సంఖ్యను లెక్కించండి మరియు నాలుగుతో గుణించండి. అది మీ హృదయ స్పందన రేటు.&lt;/p&gt;\n    &lt;/li&gt;\n&lt;/ul&gt;\n&lt;p&gt;అత్యంత ఖచ్చితమైన పఠనాన్ని పొందడానికి, మీరు కొన్ని సార్లు పునరావృతం చేసి, మూడు విలువల సగటును ఉపయోగించాలనుకోవచ్చు. విశ్రాంతి హృదయ స్పందన కొలత కోసం, మీరు ఈ దశలను కూడా అనుసరించాలి:&lt;/p&gt;\n&lt;ul&gt;\n    &lt;li&gt;\n        &lt;p&gt;వ్యాయామం లేదా ఒత్తిడితో కూడిన సంఘటన తర్వాత ఒకటి నుండి రెండు గంటలలోపు మీ హృదయ స్పందన రేటును కొలవకండి. కఠినమైన కార్యకలాపాల తర్వాత మీ హృదయ స్పందన రేటు పెరుగుతుంది.&lt;/p&gt;\n    &lt;/li&gt;\n    &lt;li&gt;\n        &lt;p&gt;కెఫీన్ తీసుకున్న తర్వాత ఒక గంట వేచి ఉండండి, ఇది గుండె దడ మరియు మీ హృదయ స్పందన రేటును పెంచుతుంది.&lt;/p&gt;\n    &lt;/li&gt;\n    &lt;li&gt;\n        &lt;p&gt;మీరు ఎక్కువసేపు కూర్చున్న తర్వాత లేదా నిలబడి ఉన్న తర్వాత రీడింగ్ తీసుకోకండి, ఇది మీ హృదయ స్పందన రేటును ప్రభావితం చేస్తుంది.&lt;/p&gt;\n    &lt;/li&gt;\n&lt;/ul&gt;\n&lt;p&gt;మీరు మీ హృదయ స్పందన రేటును తనిఖీ చేయడానికి వివిధ రకాల హృదయ స్పందన మానిటర్లను కూడా ఉపయోగించవచ్చు. కానీ చాలా వరకు ఖచ్చితత్వం కోసం స్వతంత్ర పరీక్ష చేయించుకోలేదని గుర్తుంచుకోండి. ఒక ఎంపిక డిజిటల్ ఫిట్&amp;zwnj;నెస్ ట్రాకర్. అత్యంత విశ్వసనీయమైనవి మీరు మీ ఛాతీ చుట్టూ చుట్టే పట్టీపై వైర్&amp;zwnj;లెస్ సెన్సార్&amp;zwnj;ను ఉపయోగిస్తాయి. సెన్సార్ మీ పల్స్&amp;zwnj;ని ఎలక్ట్రానిక్&amp;zwnj;గా గుర్తిస్తుంది మరియు మీ హృదయ స్పందన రేటును ప్రదర్శించే రిస్ట్&amp;zwnj;వాచ్-స్టైల్ రిసీవర్&amp;zwnj;కి డేటాను పంపుతుంది. ఇతరులు చేతి గడియారం వెనుక సెన్సార్లను కలిగి ఉంటారు. ఈ సెన్సార్లు, కొంచెం తక్కువ ఖచ్చితమైనవి, చర్మం ద్వారా రక్త ప్రవాహాన్ని కొలవడం ద్వారా మీ హృదయ స్పందన రేటును నిర్ణయిస్తాయి.&lt;/p&gt;\n&lt;p&gt;మీ హృదయ స్పందన రేటును తనిఖీ చేయడానికి వివిధ స్మార్ట్&amp;zwnj;ఫోన్ యాప్&amp;zwnj;లు కూడా అందుబాటులో ఉన్నాయి. వీటిలో చాలా వరకు, మీరు ఫోన్ కెమెరా లెన్స్&amp;zwnj;పై మీ వేలును ఉంచుతారు, ఇది మీ గుండె కొట్టుకునే ప్రతిసారీ మీ వేలిలో రంగు మార్పులను గుర్తిస్తుంది.&lt;/p&gt;\n&lt;p&gt;ట్రెడ్&amp;zwnj;మిల్&amp;zwnj;లు, ఎలిప్టికల్ మెషీన్&amp;zwnj;లు మరియు ఫిట్&amp;zwnj;నెస్ సెంటర్&amp;zwnj;లలో కనిపించే ఇతర వ్యాయామ పరికరాలు మరియు కొన్ని గృహ వ్యాయామ గదులు తరచుగా హ్యాండ్&amp;zwnj;గ్రిప్ హృదయ స్పందన మానిటర్&amp;zwnj;లను కలిగి ఉంటాయి. ఇవి మీ గుండె చప్పుడు యొక్క ఎలక్ట్రిక్ సిగ్నల్&amp;zwnj;ను గుర్తించడానికి మీ అరచేతుల నుండి వచ్చే చెమట మరియు గ్రిప్&amp;zwnj;లపై ఉన్న లోహంపై ఆధారపడతాయి. కానీ నిపుణులు మీ హృదయ స్పందన రేటును తనిఖీ చేయడానికి వీటిని సిఫార్సు చేయరు, ఎందుకంటే అవి అపఖ్యాతి పాలైనవి.&lt;/p&gt;</t>
  </si>
  <si>
    <t>&lt;h1&gt;Dinlenme Kalp Atış Hızını &amp;Ouml;l&amp;ccedil;&amp;uuml;n&lt;/h1&gt;\n&lt;p&gt;Nabzınızı bileğinizden veya boynunuzun yanından yalnızca parmaklarınızı kullanarak kontrol etmek kolaydır.&lt;/p&gt;\n&lt;ul&gt;\n    &lt;li&gt;\n        &lt;p&gt;Bilekte, bir elin işaret ve orta parmaklarını diğer bileğin başparmağının hemen altına hafif&amp;ccedil;e bastırın.&lt;/p&gt;\n    &lt;/li&gt;\n    &lt;li&gt;\n        &lt;p&gt;Boyunda, &amp;ccedil;ene kemiğinizin hemen altına, boynun yan tarafına hafif&amp;ccedil;e bastırın.&lt;/p&gt;\n    &lt;/li&gt;\n    &lt;li&gt;\n        &lt;p&gt;15 saniyedeki vuruş sayısını sayın ve d&amp;ouml;rtle &amp;ccedil;arpın. Bu senin kalp atış hızın.&lt;/p&gt;\n    &lt;/li&gt;\n&lt;/ul&gt;\n&lt;p&gt;En doğru okumayı elde etmek i&amp;ccedil;in birka&amp;ccedil; kez tekrarlayıp &amp;uuml;&amp;ccedil; değerin ortalamasını kullanmak isteyebilirsiniz. Dinlenme halindeki kalp atış hızı &amp;ouml;l&amp;ccedil;&amp;uuml;m&amp;uuml; i&amp;ccedil;in aşağıdaki adımları da izlemelisiniz:&lt;/p&gt;\n&lt;ul&gt;\n    &lt;li&gt;\n        &lt;p&gt;Egzersizden veya stresli bir olaydan sonraki bir ila iki saat i&amp;ccedil;inde kalp atış hızınızı &amp;ouml;l&amp;ccedil;meyin. Yorucu aktivitelerden sonra kalp atış hızınız y&amp;uuml;ksek kalabilir.&lt;/p&gt;\n    &lt;/li&gt;\n    &lt;li&gt;\n        &lt;p&gt;Kalp &amp;ccedil;arpıntısına neden olabilecek ve kalp atış hızınızın y&amp;uuml;kselmesine neden olabilecek kafeini t&amp;uuml;kettikten sonra bir saat bekleyin.&lt;/p&gt;\n    &lt;/li&gt;\n    &lt;li&gt;\n        &lt;p&gt;Uzun s&amp;uuml;re oturduktan veya ayakta durduktan sonra &amp;ouml;l&amp;ccedil;&amp;uuml;m yapmayın; bu, kalp atış hızınızı etkileyebilir.&lt;/p&gt;\n    &lt;/li&gt;\n&lt;/ul&gt;\n&lt;p&gt;Kalp atış hızınızı kontrol etmek i&amp;ccedil;in farklı t&amp;uuml;rdeki kalp atış hızı monit&amp;ouml;rlerini de kullanabilirsiniz. Ancak &amp;ccedil;oğunun doğruluk a&amp;ccedil;ısından bağımsız testlerden ge&amp;ccedil;mediğini unutmayın. Se&amp;ccedil;eneklerden biri dijital fitness takip&amp;ccedil;isidir. En g&amp;uuml;venilir olanlar g&amp;ouml;ğs&amp;uuml;n&amp;uuml;z&amp;uuml;n etrafına sardığınız bir kayış &amp;uuml;zerinde kablosuz sens&amp;ouml;r kullanır. Sens&amp;ouml;r nabzınızı elektronik olarak algılıyor ve verileri kalp atış hızınızı g&amp;ouml;r&amp;uuml;nt&amp;uuml;leyen kol saati tarzı bir alıcıya g&amp;ouml;nderiyor. Diğerlerinde kol saatinin arkasında sens&amp;ouml;rler bulunur. Doğruluğu biraz daha az olan bu sens&amp;ouml;rler, derideki kan akışını &amp;ouml;l&amp;ccedil;erek kalp atış hızınızı belirler.&lt;/p&gt;\n&lt;p&gt;Kalp atış hızınızı kontrol etmek i&amp;ccedil;in &amp;ccedil;eşitli akıllı telefon uygulamaları da mevcuttur. Bunların &amp;ccedil;oğunda parmağınızı telefonun kamera merceğinin &amp;uuml;zerine koyarsınız ve bu kamera, kalbinizin her atışında parmağınızdaki renk değişikliklerini algılar.&lt;/p&gt;\n&lt;p&gt;Fitness merkezlerinde ve bazı ev egzersiz odalarında bulunan koşu bantları, eliptik makineler ve diğer egzersiz ekipmanlarında genellikle kalp atış hızı monit&amp;ouml;rleri bulunur. Bunlar, kalp atışınızın elektrik sinyalini algılamak i&amp;ccedil;in avu&amp;ccedil;larınızdan gelen eser miktardaki tere ve tutma yerlerindeki metale dayanır. Ancak uzmanlar, bunların kalp atış hızınızı kontrol etmek i&amp;ccedil;in kullanılmasını &amp;ouml;nermiyor &amp;ccedil;&amp;uuml;nk&amp;uuml; bunların yanlış olduğu biliniyor.&lt;/p&gt;</t>
  </si>
  <si>
    <t>&lt;h1&gt;ஓய்வெடுக்கும் இதயத் துடிப்பை அளவிடவும்&lt;/h1&gt;\n&lt;p&gt;மணிக்கட்டில் அல்லது கழுத்தின் பக்கவாட்டில் உங்கள் விரல்களைப் பயன்படுத்தி உங்கள் நாடித்துடிப்பைச் சரிபார்ப்பது எளிது.&lt;/p&gt;\n&lt;ul&gt;\n    &lt;li&gt;\n        &lt;p&gt;மணிக்கட்டில், கட்டை விரலின் அடிப்பகுதிக்குக் கீழே, எதிர் மணிக்கட்டில் ஒரு கையின் ஆள்காட்டி மற்றும் நடு விரல்களை லேசாக அழுத்தவும்.&lt;/p&gt;\n    &lt;/li&gt;\n    &lt;li&gt;\n        &lt;p&gt;கழுத்தில், உங்கள் தாடை எலும்புக்குக் கீழே, கழுத்தின் பக்கத்தை லேசாக அழுத்தவும்.&lt;/p&gt;\n    &lt;/li&gt;\n    &lt;li&gt;\n        &lt;p&gt;15 வினாடிகளில் துடிப்புகளின் எண்ணிக்கையை எண்ணி, நான்கால் பெருக்கவும். அதுதான் உங்கள் இதயத்துடிப்பு.&lt;/p&gt;\n    &lt;/li&gt;\n&lt;/ul&gt;\n&lt;p&gt;மிகவும் துல்லியமான வாசிப்பைப் பெற, நீங்கள் சில முறை மீண்டும் மீண்டும் மூன்று மதிப்புகளின் சராசரியைப் பயன்படுத்தலாம். ஓய்வெடுக்கும் இதயத் துடிப்பை அளவிட, நீங்கள் பின்வரும் படிகளையும் பின்பற்ற வேண்டும்:&lt;/p&gt;\n&lt;ul&gt;\n    &lt;li&gt;\n        &lt;p&gt;உடற்பயிற்சி அல்லது மன அழுத்தத்திற்குப் பிறகு ஒன்று முதல் இரண்டு மணி நேரத்திற்குள் உங்கள் இதயத் துடிப்பை அளவிட வேண்டாம். கடுமையான நடவடிக்கைகளுக்குப் பிறகு உங்கள் இதயத் துடிப்பு அதிகமாக இருக்கும்.&lt;/p&gt;\n    &lt;/li&gt;\n    &lt;li&gt;\n        &lt;p&gt;காஃபின் உட்கொண்ட பிறகு ஒரு மணி நேரம் காத்திருங்கள், இது இதயத் துடிப்பை ஏற்படுத்தும் மற்றும் உங்கள் இதயத் துடிப்பை அதிகரிக்கும்.&lt;/p&gt;\n    &lt;/li&gt;\n    &lt;li&gt;\n        &lt;p&gt;உங்கள் இதயத் துடிப்பைப் பாதிக்கும், நீண்ட நேரம் உட்கார்ந்து அல்லது நின்ற பிறகு படிக்க வேண்டாம்.&lt;/p&gt;\n    &lt;/li&gt;\n&lt;/ul&gt;\n&lt;p&gt;உங்கள் இதயத் துடிப்பைச் சரிபார்க்க பல்வேறு வகையான இதயத் துடிப்பு மானிட்டர்களைப் பயன்படுத்தலாம். ஆனால் பெரும்பாலானவை துல்லியத்திற்கான சுயாதீன சோதனைக்கு உட்படுத்தப்படவில்லை என்பதை அறிந்து கொள்ளுங்கள். ஒரு விருப்பம் டிஜிட்டல் ஃபிட்னஸ் டிராக்கர். மிகவும் நம்பகமானவை உங்கள் மார்பில் சுற்றிக் கொள்ளும் பட்டையில் வயர்லெஸ் சென்சாரைப் பயன்படுத்துகின்றன. சென்சார் உங்கள் நாடித்துடிப்பை மின்னணு முறையில் கண்டறிந்து, உங்கள் இதயத் துடிப்பைக் காட்டும் கைக்கடிகாரப் பாணி ரிசீவருக்கு தரவை அனுப்புகிறது. மற்றவை கைக்கடிகாரத்தின் பின்புறத்தில் சென்சார்களைக் கொண்டுள்ளன. சற்றே குறைவான துல்லியமான இந்த சென்சார்கள், தோல் வழியாக இரத்த ஓட்டத்தை அளவிடுவதன் மூலம் உங்கள் இதயத் துடிப்பை தீர்மானிக்கின்றன.&lt;/p&gt;\n&lt;p&gt;உங்கள் இதயத் துடிப்பை சரிபார்க்க பல்வேறு ஸ்மார்ட்போன் பயன்பாடுகளும் உள்ளன. இவற்றில் பெரும்பாலானவற்றிற்கு, நீங்கள் ஃபோனின் கேமரா லென்ஸில் உங்கள் விரலை வைக்கிறீர்கள், பின்னர் உங்கள் இதயம் துடிக்கும் ஒவ்வொரு முறையும் உங்கள் விரலில் நிற மாற்றங்களைக் கண்டறியும்.&lt;/p&gt;\n&lt;p&gt;டிரெட்மில்ஸ், நீள்வட்ட இயந்திரங்கள் மற்றும் உடற்பயிற்சி மையங்கள் மற்றும் சில வீட்டு உடற்பயிற்சி அறைகளில் காணப்படும் பிற உடற்பயிற்சி கருவிகள் பெரும்பாலும் ஹேண்ட்கிரிப் இதய துடிப்பு மானிட்டர்களைக் கொண்டுள்ளன. இவை உங்கள் இதயத் துடிப்பின் மின் சமிக்ஞையைக் கண்டறிய உங்கள் உள்ளங்கையில் இருந்து வியர்வையின் அளவு மற்றும் பிடியில் உள்ள உலோகத்தை சார்ந்துள்ளது. ஆனால் வல்லுநர்கள் உங்கள் இதயத் துடிப்பைச் சரிபார்க்க இவற்றைப் பரிந்துரைக்கவில்லை, ஏனெனில் அவை தவறானவை.&lt;/p&gt;</t>
  </si>
  <si>
    <t>&lt;h1&gt;안정시 심박수 측정&lt;/h1&gt;\n&lt;p&gt;손목이나 목 옆 부분에서 손가락만으로 맥박을 쉽게 확인할 수 있습니다.&lt;/p&gt;\n&lt;ul&gt;\n    &lt;li&gt;\n        &lt;p&gt;손목에서는 엄지손가락 바로 아래, 반대쪽 손목의 한 손 검지와 중지를 가볍게 누릅니다.&lt;/p&gt;\n    &lt;/li&gt;\n    &lt;li&gt;\n        &lt;p&gt;목 부분에서는 턱뼈 바로 아래 목 옆 부분을 가볍게 눌러주세요.&lt;/p&gt;\n    &lt;/li&gt;\n    &lt;li&gt;\n        &lt;p&gt;15초 동안의 박동 수를 세고 4를 곱합니다. 그것이 당신의 심박수입니다.&lt;/p&gt;\n    &lt;/li&gt;\n&lt;/ul&gt;\n&lt;p&gt;가장 정확한 판독값을 얻으려면 몇 번 반복하여 세 값의 평균을 사용하는 것이 좋습니다. 안정시 심박수를 측정하려면 다음 단계도 따라야 합니다.&lt;/p&gt;\n&lt;ul&gt;\n    &lt;li&gt;\n        &lt;p&gt;운동이나 스트레스가 많은 사건 후 1~2시간 이내에 심박수를 측정하지 마세요. 격렬한 활동 후에도 심박수는 높게 유지될 수 있습니다.&lt;/p&gt;\n    &lt;/li&gt;\n    &lt;li&gt;\n        &lt;p&gt;카페인을 섭취한 후 한 시간 정도 기다리면 심장이 두근거리고 심박수가 올라갈 수 있습니다.&lt;/p&gt;\n    &lt;/li&gt;\n    &lt;li&gt;\n        &lt;p&gt;심박수에 영향을 줄 수 있으므로 오랫동안 앉거나 서 있는 후에는 판독하지 마십시오.&lt;/p&gt;\n    &lt;/li&gt;\n&lt;/ul&gt;\n&lt;p&gt;다양한 유형의 심박수 모니터를 사용하여 심박수를 확인할 수도 있습니다. 그러나 대부분은 정확성에 대한 독립적인 테스트를 거치지 않았다는 점에 유의하십시오. 한 가지 옵션은 디지털 피트니스 트래커입니다. 가장 신뢰할 수 있는 것은 가슴을 감싸는 스트랩에 무선 센서를 사용하는 것입니다. 센서는 전자적으로 맥박을 감지하고 심박수를 표시하는 손목시계 스타일의 수신기로 데이터를 보냅니다. 다른 것들은 손목시계 자체 뒷면에 센서가 있습니다. 약간 덜 정확한 이러한 센서는 피부를 통과하는 혈류를 측정하여 심박수를 결정합니다.&lt;/p&gt;\n&lt;p&gt;심박수를 확인할 수 있는 다양한 스마트폰 앱도 제공됩니다. 대부분의 경우 휴대전화의 카메라 렌즈에 손가락을 대면 심장이 박동할 때마다 손가락의 색상 변화를 감지합니다.&lt;/p&gt;\n&lt;p&gt;피트니스 센터와 일부 가정 운동실에서 볼 수 있는 런닝머신, 일립티컬 머신, 기타 운동 장비에는 종종 손잡이형 심박수 모니터가 장착되어 있습니다. 이는 손바닥에서 나오는 미량의 땀과 그립의 금속에 의존하여 심장 박동의 전기 신호를 감지합니다. 그러나 전문가들은 심박수를 확인하는 데 이러한 방법을 권장하지 않습니다. 이는 부정확한 것으로 악명 높기 때문입니다.&lt;/p&gt;</t>
  </si>
  <si>
    <t>&lt;h1&gt;C&amp;aacute;ch đo nhịp tim b&amp;igrave;nh thường&lt;/h1&gt;\n&lt;p&gt;Thật dễ d&amp;agrave;ng để kiểm tra mạch chỉ bằng ng&amp;oacute;n tay của bạn, ở cổ tay hoặc một b&amp;ecirc;n cổ.&lt;/p&gt;\n&lt;ul&gt;\n    &lt;li&gt;\n        &lt;p&gt;Ở cổ tay, ấn nhẹ ng&amp;oacute;n trỏ v&amp;agrave; ng&amp;oacute;n giữa của một tay l&amp;ecirc;n cổ tay đối diện, ngay dưới gốc ng&amp;oacute;n c&amp;aacute;i.&lt;/p&gt;\n    &lt;/li&gt;\n    &lt;li&gt;\n        &lt;p&gt;Ở cổ, ấn nhẹ v&amp;agrave;o một b&amp;ecirc;n cổ, ngay dưới xương h&amp;agrave;m.&lt;/p&gt;\n    &lt;/li&gt;\n    &lt;li&gt;\n        &lt;p&gt;Đếm số nhịp trong 15 gi&amp;acirc;y rồi nh&amp;acirc;n với 4. Đ&amp;oacute; l&amp;agrave; nhịp tim của bạn.&lt;/p&gt;\n    &lt;/li&gt;\n&lt;/ul&gt;\n&lt;p&gt;Để c&amp;oacute; kết quả ch&amp;iacute;nh x&amp;aacute;c nhất, bạn c&amp;oacute; thể lặp lại một v&amp;agrave;i lần v&amp;agrave; sử dụng gi&amp;aacute; trị trung b&amp;igrave;nh của ba gi&amp;aacute; trị. Để đo nhịp tim l&amp;uacute;c nghỉ ngơi, bạn cũng n&amp;ecirc;n l&amp;agrave;m theo c&amp;aacute;c bước sau:&lt;/p&gt;\n&lt;ul&gt;\n    &lt;li&gt;\n        &lt;p&gt;Kh&amp;ocirc;ng đo nhịp tim của bạn trong v&amp;ograve;ng một đến hai giờ sau khi tập thể dục hoặc sau một sự kiện căng thẳng. Nhịp tim của bạn c&amp;oacute; thể tăng cao sau c&amp;aacute;c hoạt động vất vả.&lt;/p&gt;\n    &lt;/li&gt;\n    &lt;li&gt;\n        &lt;p&gt;Đợi một giờ sau khi uống caffeine, chất n&amp;agrave;y c&amp;oacute; thể khiến tim đập nhanh v&amp;agrave; khiến nhịp tim của bạn tăng cao.&lt;/p&gt;\n    &lt;/li&gt;\n    &lt;li&gt;\n        &lt;p&gt;Kh&amp;ocirc;ng đọc kết quả sau khi bạn đ&amp;atilde; ngồi hoặc đứng trong thời gian d&amp;agrave;i, điều n&amp;agrave;y c&amp;oacute; thể ảnh hưởng đến nhịp tim của bạn.&lt;/p&gt;\n    &lt;/li&gt;\n&lt;/ul&gt;\n&lt;p&gt;Bạn cũng c&amp;oacute; thể sử dụng c&amp;aacute;c loại m&amp;aacute;y đo nhịp tim kh&amp;aacute;c nhau để kiểm tra nhịp tim của m&amp;igrave;nh. Nhưng h&amp;atilde;y lưu &amp;yacute; rằng hầu hết đều chưa trải qua thử nghiệm độc lập về độ ch&amp;iacute;nh x&amp;aacute;c. Một lựa chọn l&amp;agrave; thiết bị theo d&amp;otilde;i thể dục kỹ thuật số. Những chiếc đ&amp;aacute;ng tin cậy nhất sử dụng cảm biến kh&amp;ocirc;ng d&amp;acirc;y tr&amp;ecirc;n d&amp;acirc;y đeo m&amp;agrave; bạn quấn quanh ngực. Cảm biến ph&amp;aacute;t hiện mạch điện tử của bạn v&amp;agrave; gửi dữ liệu đến bộ thu kiểu đồng hồ đeo tay hiển thị nhịp tim của bạn. Những người kh&amp;aacute;c c&amp;oacute; cảm biến ở mặt sau của đồng hồ đeo tay. Những cảm biến n&amp;agrave;y, k&amp;eacute;m ch&amp;iacute;nh x&amp;aacute;c hơn một ch&amp;uacute;t, x&amp;aacute;c định nhịp tim của bạn bằng c&amp;aacute;ch đo lưu lượng m&amp;aacute;u qua da.&lt;/p&gt;\n&lt;p&gt;Nhiều ứng dụng điện thoại th&amp;ocirc;ng minh kh&amp;aacute;c nhau để kiểm tra nhịp tim của bạn cũng c&amp;oacute; sẵn. Đối với hầu hết c&amp;aacute;c thao t&amp;aacute;c n&amp;agrave;y, bạn đặt ng&amp;oacute;n tay l&amp;ecirc;n ống k&amp;iacute;nh camera của điện thoại, sau đ&amp;oacute; ống k&amp;iacute;nh n&amp;agrave;y sẽ ph&amp;aacute;t hiện sự thay đổi m&amp;agrave;u sắc ở ng&amp;oacute;n tay mỗi khi tim bạn đập.&lt;/p&gt;\n&lt;p&gt;M&amp;aacute;y chạy bộ, m&amp;aacute;y tập h&amp;igrave;nh elip v&amp;agrave; c&amp;aacute;c thiết bị tập thể dục kh&amp;aacute;c được t&amp;igrave;m thấy ở c&amp;aacute;c trung t&amp;acirc;m thể h&amp;igrave;nh v&amp;agrave; một số ph&amp;ograve;ng tập thể dục tại nh&amp;agrave; thường c&amp;oacute; m&amp;aacute;y đo nhịp tim ở tay cầm. Ch&amp;uacute;ng dựa v&amp;agrave;o lượng mồ h&amp;ocirc;i chảy ra từ l&amp;ograve;ng b&amp;agrave;n tay v&amp;agrave; kim loại tr&amp;ecirc;n b&amp;aacute;ng cầm để ph&amp;aacute;t hiện t&amp;iacute;n hiệu điện của nhịp tim bạn. Nhưng c&amp;aacute;c chuy&amp;ecirc;n gia kh&amp;ocirc;ng khuy&amp;ecirc;n bạn n&amp;ecirc;n sử dụng phương ph&amp;aacute;p n&amp;agrave;y để kiểm tra nhịp tim v&amp;igrave; ch&amp;uacute;ng nổi tiếng l&amp;agrave; kh&amp;ocirc;ng ch&amp;iacute;nh x&amp;aacute;c.&lt;/p&gt;</t>
  </si>
  <si>
    <t>&lt;h1&gt;Misura la frequenza cardiaca a riposo&lt;/h1&gt;\n&lt;p&gt;&amp;Egrave; facile controllare il polso usando solo le dita, sul polso o sul lato del collo.&lt;/p&gt;\n&lt;ul&gt;\n    &lt;li&gt;\n        &lt;p&gt;Al polso, premi leggermente l&amp;apos;indice e il medio di una mano sul polso opposto, appena sotto la base del pollice.&lt;/p&gt;\n    &lt;/li&gt;\n    &lt;li&gt;\n        &lt;p&gt;All&amp;apos;altezza del collo, premi leggermente il lato del collo, appena sotto la mascella.&lt;/p&gt;\n    &lt;/li&gt;\n    &lt;li&gt;\n        &lt;p&gt;Conta il numero di battiti in 15 secondi e moltiplicalo per quattro. Questa &amp;egrave; la tua frequenza cardiaca.&lt;/p&gt;\n    &lt;/li&gt;\n&lt;/ul&gt;\n&lt;p&gt;Per ottenere la lettura pi&amp;ugrave; accurata, potresti voler ripetere alcune volte e utilizzare la media dei tre valori. Per una misurazione della frequenza cardiaca a riposo, dovresti seguire anche questi passaggi:&lt;/p&gt;\n&lt;ul&gt;\n    &lt;li&gt;\n        &lt;p&gt;Non misurare la frequenza cardiaca entro una o due ore dopo l&amp;apos;esercizio o un evento stressante. La frequenza cardiaca pu&amp;ograve; rimanere elevata dopo attivit&amp;agrave; faticose.&lt;/p&gt;\n    &lt;/li&gt;\n    &lt;li&gt;\n        &lt;p&gt;Attendi un&amp;apos;ora dopo aver consumato caffeina, che pu&amp;ograve; causare palpitazioni cardiache e aumentare la frequenza cardiaca.&lt;/p&gt;\n    &lt;/li&gt;\n    &lt;li&gt;\n        &lt;p&gt;Non eseguire la lettura dopo essere rimasto seduto o in piedi per un lungo periodo, poich&amp;eacute; ci&amp;ograve; potrebbe influire sulla frequenza cardiaca.&lt;/p&gt;\n    &lt;/li&gt;\n&lt;/ul&gt;\n&lt;p&gt;Puoi anche utilizzare diversi tipi di cardiofrequenzimetri per controllare la tua frequenza cardiaca. Ma tieni presente che la maggior parte non &amp;egrave; stata sottoposta a test indipendenti per verificarne l&amp;apos;accuratezza. Un&amp;apos;opzione &amp;egrave; un fitness tracker digitale. Quelli pi&amp;ugrave; affidabili utilizzano un sensore wireless su una cinghia che avvolgi attorno al petto. Il sensore rileva elettronicamente le pulsazioni e invia i dati a un ricevitore in stile orologio da polso che visualizza la frequenza cardiaca. Altri hanno sensori sul retro dell&amp;apos;orologio da polso stesso. Questi sensori, leggermente meno accurati, determinano la frequenza cardiaca misurando il flusso sanguigno attraverso la pelle.&lt;/p&gt;\n&lt;p&gt;Sono disponibili anche diverse app per smartphone per controllare la frequenza cardiaca. Per la maggior parte di questi, si posiziona il dito sull&amp;apos;obiettivo della fotocamera del telefono, che rileva i cambiamenti di colore nel dito ogni volta che il cuore batte.&lt;/p&gt;\n&lt;p&gt;Tapis roulant, macchine ellittiche e altre attrezzature per esercizi presenti nei centri fitness e in alcune palestre domestiche sono spesso dotati di cardiofrequenzimetri a impugnatura. Questi si basano su tracce di sudore dei palmi delle mani e sul metallo delle impugnature per rilevare il segnale elettrico del battito cardiaco. Ma gli esperti non li consigliano per controllare la frequenza cardiaca, poich&amp;eacute; sono notoriamente imprecisi.&lt;/p&gt;</t>
  </si>
  <si>
    <t>&lt;h1&gt;วัดอัตราการเต้นของหัวใจขณะพัก&lt;/h1&gt;\n&lt;p&gt;ตรวจชีพจรของคุณได้ง่ายๆ โดยใช้เพียงนิ้วมือ ไม่ว่าจะที่ข้อมือหรือด้านข้างคอ&lt;/p&gt;\n&lt;ul&gt;\n    &lt;li&gt;\n        &lt;p&gt;ที่ข้อมือ ให้กดนิ้วชี้และนิ้วกลางของมือข้างหนึ่งบนข้อมืออีกข้างเบาๆ ใต้ฐานนิ้วหัวแม่มือ&lt;/p&gt;\n    &lt;/li&gt;\n    &lt;li&gt;\n        &lt;p&gt;ที่คอ กดเบาๆ ที่ด้านข้างของคอ ใต้กระดูกขากรรไกรของคุณ&lt;/p&gt;\n    &lt;/li&gt;\n    &lt;li&gt;\n        &lt;p&gt;นับจำนวนจังหวะใน 15 วินาทีแล้วคูณด้วยสี่ นั่นคืออัตราการเต้นของหัวใจของคุณ&lt;/p&gt;\n    &lt;/li&gt;\n&lt;/ul&gt;\n&lt;p&gt;เพื่อให้อ่านค่าได้แม่นยำที่สุด คุณอาจต้องทำซ้ำสองสามครั้งและใช้ค่าเฉลี่ยของทั้งสามค่า สำหรับการวัดอัตราการเต้นของหัวใจขณะพัก คุณควรทำตามขั้นตอนเหล่านี้ด้วย:&lt;/p&gt;\n&lt;ul&gt;\n    &lt;li&gt;\n        &lt;p&gt;อย่าวัดอัตราการเต้นของหัวใจภายในหนึ่งถึงสองชั่วโมงหลังออกกำลังกายหรือมีเหตุการณ์ตึงเครียด อัตราการเต้นของหัวใจสามารถคงอยู่ในระดับสูงได้หลังจากทำกิจกรรมที่หนักหน่วง&lt;/p&gt;\n    &lt;/li&gt;\n    &lt;li&gt;\n        &lt;p&gt;รอหนึ่งชั่วโมงหลังจากบริโภคคาเฟอีน ซึ่งอาจทำให้ใจสั่นและทำให้อัตราการเต้นของหัวใจเพิ่มขึ้น&lt;/p&gt;\n    &lt;/li&gt;\n    &lt;li&gt;\n        &lt;p&gt;อย่าอ่านค่าหลังจากที่คุณนั่งหรือยืนเป็นเวลานาน ซึ่งอาจส่งผลต่ออัตราการเต้นของหัวใจได้&lt;/p&gt;\n    &lt;/li&gt;\n&lt;/ul&gt;\n&lt;p&gt;คุณยังสามารถใช้เครื่องวัดอัตราการเต้นของหัวใจประเภทต่างๆ เพื่อตรวจสอบอัตราการเต้นของหัวใจได้ แต่โปรดทราบว่าส่วนใหญ่ไม่ผ่านการทดสอบโดยหน่วยงานอิสระเพื่อความถูกต้อง ทางเลือกหนึ่งคือตัวติดตามฟิตเนสแบบดิจิทัล สิ่งที่น่าเชื่อถือที่สุดจะใช้เซ็นเซอร์ไร้สายบนสายรัดที่คุณพันรอบหน้าอก เซ็นเซอร์ตรวจจับชีพจรของคุณทางอิเล็กทรอนิกส์และส่งข้อมูลไปยังเครื่องรับแบบนาฬิกาข้อมือที่แสดงอัตราการเต้นของหัวใจ บางรุ่นมีเซ็นเซอร์อยู่ที่ด้านหลังของนาฬิกาข้อมือ เซ็นเซอร์เหล่านี้ซึ่งมีความแม่นยำน้อยกว่าเล็กน้อย จะระบุอัตราการเต้นของหัวใจโดยการวัดการไหลเวียนของเลือดผ่านผิวหนัง&lt;/p&gt;\n&lt;p&gt;มีแอพสมาร์ทโฟนมากมายเพื่อตรวจสอบอัตราการเต้นของหัวใจของคุณ โดยส่วนใหญ่ คุณจะวางนิ้วบนเลนส์กล้องของโทรศัพท์ ซึ่งจะตรวจจับการเปลี่ยนแปลงสีบนนิ้วของคุณทุกครั้งที่หัวใจเต้น&lt;/p&gt;\n&lt;p&gt;ลู่วิ่ง เครื่องเดินวงรี และอุปกรณ์ออกกำลังกายอื่นๆ ที่พบในฟิตเนสเซ็นเตอร์และห้องออกกำลังกายในบ้านบางห้องมักจะมีเครื่องวัดอัตราการเต้นของหัวใจที่ด้ามจับ สิ่งเหล่านี้อาศัยปริมาณเหงื่อจากฝ่ามือและโลหะบนด้ามจับเพื่อตรวจจับสัญญาณไฟฟ้าของการเต้นของหัวใจ แต่ผู้เชี่ยวชาญไม่แนะนำให้ใช้สิ่งเหล่านี้เพื่อตรวจสอบอัตราการเต้นของหัวใจ เนื่องจากมีความคลาดเคลื่อนอย่างฉาวโฉ่&lt;/p&gt;</t>
  </si>
  <si>
    <t>&lt;h1&gt;When To Check Your Resting Heart Rate?&lt;/h1&gt;\n&lt;p&gt;The most suitable time to measure your resting heart rate is in the early morning right after waking up, before getting out of bed, and even better if you had a good night&amp;apos;s sleep. Use the method mentioned to measure your resting heart rate, and then record the results. You might also need to check your heart rate for several consecutive days to ensure the accuracy of the readings.&lt;/p&gt;\n&lt;p&gt;According to the American Heart Association (AHA), the average resting heart rate is around 60-80 beats per minute. However, this number gradually increases with age, and for individuals engaged in high-intensity athletic training, the resting heart rate will be lower.&lt;/p&gt;</t>
  </si>
  <si>
    <t>&lt;h1&gt;何时检查您的静息心率？&lt;/h1&gt;\n&lt;p&gt;最适合测量静息心率的时间是清晨起床后、起床前，如果您睡个好觉的话效果更好。 使用上述方法测量您的静息心率，然后记录结果。 您可能还需要连续几天检查您的心率，以确保读数的准确性。&lt;/p&gt;\n&lt;p&gt;根据美国心脏协会 (AHA) 的数据，平均静息心率约为每分钟 60-80 次。 然而，这个数字随着年龄的增长而逐渐增加，对于从事高强度运动训练的个体来说，静息心率会较低。&lt;/p&gt;</t>
  </si>
  <si>
    <t>&lt;h1&gt;अपनी विश्राम हृदय गति की जाँच कब करें?&lt;/h1&gt;\n&lt;p&gt;आपकी विश्राम हृदय गति को मापने का सबसे उपयुक्त समय सुबह उठने के तुरंत बाद, बिस्तर से बाहर निकलने से पहले है, और यदि आपने रात को अच्छी नींद ली हो तो यह और भी बेहतर है। अपनी विश्राम हृदय गति को मापने के लिए उल्लिखित विधि का उपयोग करें, और फिर परिणाम रिकॉर्ड करें। रीडिंग की सटीकता सुनिश्चित करने के लिए आपको लगातार कई दिनों तक अपनी हृदय गति की जांच करने की भी आवश्यकता हो सकती है।&lt;/p&gt;\n&lt;p&gt;अमेरिकन हार्ट एसोसिएशन (एएचए) के अनुसार, औसत आराम दिल की दर लगभग 60-80 बीट प्रति मिनट है। हालाँकि, उम्र के साथ यह संख्या धीरे-धीरे बढ़ती है, और उच्च तीव्रता वाले एथलेटिक प्रशिक्षण में लगे व्यक्तियों के लिए, आराम करने वाली हृदय गति कम होगी।&lt;/p&gt;</t>
  </si>
  <si>
    <t>&lt;h1&gt;&amp;iquest;Cu&amp;aacute;ndo comprobar su frecuencia card&amp;iacute;aca en reposo?&lt;/h1&gt;\n&lt;p&gt;El momento m&amp;aacute;s adecuado para medir tu frecuencia card&amp;iacute;aca en reposo es temprano en la ma&amp;ntilde;ana, justo despu&amp;eacute;s de despertarte, antes de levantarte de la cama, y mejor a&amp;uacute;n si has dormido bien por la noche. Utilice el m&amp;eacute;todo mencionado para medir su frecuencia card&amp;iacute;aca en reposo y luego registre los resultados. Es posible que tambi&amp;eacute;n deba controlar su frecuencia card&amp;iacute;aca durante varios d&amp;iacute;as consecutivos para garantizar la precisi&amp;oacute;n de las lecturas.&lt;/p&gt;\n&lt;p&gt;Seg&amp;uacute;n la Asociaci&amp;oacute;n Estadounidense del Coraz&amp;oacute;n (AHA), la frecuencia card&amp;iacute;aca promedio en reposo es de alrededor de 60 a 80 latidos por minuto. Sin embargo, este n&amp;uacute;mero aumenta gradualmente con la edad y, para las personas que realizan entrenamiento atl&amp;eacute;tico de alta intensidad, la frecuencia card&amp;iacute;aca en reposo ser&amp;aacute; menor.&lt;/p&gt;</t>
  </si>
  <si>
    <t>&lt;h1&gt;Quand v&amp;eacute;rifier votre fr&amp;eacute;quence cardiaque au repos ?&lt;/h1&gt;\n&lt;p&gt;Le moment le plus appropri&amp;eacute; pour mesurer votre fr&amp;eacute;quence cardiaque au repos est t&amp;ocirc;t le matin, juste apr&amp;egrave;s le r&amp;eacute;veil, avant de vous lever du lit, et encore mieux si vous avez pass&amp;eacute; une bonne nuit de sommeil. Utilisez la m&amp;eacute;thode mentionn&amp;eacute;e pour mesurer votre fr&amp;eacute;quence cardiaque au repos, puis enregistrez les r&amp;eacute;sultats. Vous devrez peut-&amp;ecirc;tre &amp;eacute;galement v&amp;eacute;rifier votre fr&amp;eacute;quence cardiaque pendant plusieurs jours cons&amp;eacute;cutifs pour garantir l&amp;apos;exactitude des lectures.&lt;/p&gt;\n&lt;p&gt;Selon l&amp;rsquo;American Heart Association (AHA), la fr&amp;eacute;quence cardiaque moyenne au repos est d&amp;rsquo;environ 60 &amp;agrave; 80 battements par minute. Cependant, ce nombre augmente progressivement avec l&amp;rsquo;&amp;acirc;ge, et pour les personnes engag&amp;eacute;es dans un entra&amp;icirc;nement sportif de haute intensit&amp;eacute;, la fr&amp;eacute;quence cardiaque au repos sera plus faible.&lt;/p&gt;</t>
  </si>
  <si>
    <t>&lt;h1 dir=\"rtl\"&gt;متى تتحقق من معدل ضربات القلب أثناء الراحة؟&lt;/h1&gt;\n&lt;p dir=\"rtl\"&gt;الوقت الأنسب لقياس معدل ضربات القلب أثناء الراحة هو في الصباح الباكر مباشرة بعد الاستيقاظ، وقبل النهوض من السرير، بل والأفضل من ذلك إذا حصلت على نوم جيد ليلاً. استخدم الطريقة المذكورة لقياس معدل ضربات القلب أثناء الراحة، ثم قم بتسجيل النتائج. قد تحتاج أيضًا إلى التحقق من معدل ضربات القلب لعدة أيام متتالية للتأكد من دقة القراءات.&lt;/p&gt;\n&lt;p dir=\"rtl\"&gt;وفقا لجمعية القلب الأمريكية (AHA)، فإن متوسط معدل ضربات القلب أثناء الراحة هو حوالي 60-80 نبضة في الدقيقة. ومع ذلك، فإن هذا العدد يزداد تدريجيًا مع تقدم العمر، وبالنسبة للأفراد الذين يمارسون تدريبًا رياضيًا عالي الكثافة، فإن معدل ضربات القلب أثناء الراحة سيكون أقل.&lt;/p&gt;</t>
  </si>
  <si>
    <t>&lt;h1&gt;Когда проверять частоту пульса в состоянии покоя?&lt;/h1&gt;\n&lt;p&gt;Наиболее подходящее время для измерения пульса в состоянии покоя &amp;mdash; раннее утро, сразу после пробуждения, перед тем, как встать с постели, а еще лучше, если вы хорошо выспались. Используйте упомянутый метод для измерения частоты пульса в состоянии покоя, а затем запишите результаты. Вам также может потребоваться проверить частоту пульса в течение нескольких дней подряд, чтобы убедиться в точности показаний.&lt;/p&gt;\n&lt;p&gt;По данным Американской кардиологической ассоциации (AHA), средняя частота пульса в состоянии покоя составляет около 60-80 ударов в минуту. Однако это число постепенно увеличивается с возрастом, и у лиц, занимающихся высокоинтенсивными спортивными тренировками, частота пульса в состоянии покоя будет ниже.&lt;/p&gt;</t>
  </si>
  <si>
    <t>&lt;h1&gt;Quando verificar sua frequ&amp;ecirc;ncia card&amp;iacute;aca em repouso?&lt;/h1&gt;\n&lt;p&gt;O hor&amp;aacute;rio mais adequado para medir a frequ&amp;ecirc;ncia card&amp;iacute;aca em repouso &amp;eacute; de manh&amp;atilde; cedo, logo ao acordar, antes de sair da cama e melhor ainda se voc&amp;ecirc; teve uma boa noite de sono. Use o m&amp;eacute;todo mencionado para medir sua frequ&amp;ecirc;ncia card&amp;iacute;aca em repouso e registre os resultados. Tamb&amp;eacute;m pode ser necess&amp;aacute;rio verificar sua frequ&amp;ecirc;ncia card&amp;iacute;aca por v&amp;aacute;rios dias consecutivos para garantir a precis&amp;atilde;o das leituras.&lt;/p&gt;\n&lt;p&gt;De acordo com a American Heart Association (AHA), a frequ&amp;ecirc;ncia card&amp;iacute;aca m&amp;eacute;dia em repouso &amp;eacute; de cerca de 60-80 batimentos por minuto. No entanto, este n&amp;uacute;mero aumenta gradualmente com a idade e, para indiv&amp;iacute;duos envolvidos em treino atl&amp;eacute;tico de alta intensidade, a frequ&amp;ecirc;ncia card&amp;iacute;aca em repouso ser&amp;aacute; menor.&lt;/p&gt;</t>
  </si>
  <si>
    <t>&lt;h1&gt;কখন আপনার বিশ্রামের হার্ট রেট পরীক্ষা করবেন?&lt;/h1&gt;\n&lt;p&gt;আপনার বিশ্রামের হৃদস্পন্দন পরিমাপ করার জন্য সবচেয়ে উপযুক্ত সময় হল ভোরবেলা ঘুম থেকে ওঠার ঠিক পরে, বিছানা থেকে নামার আগে এবং আরও ভাল যদি আপনার রাতে ভালো ঘুম হয়। আপনার বিশ্রামের হৃদস্পন্দন পরিমাপ করার জন্য উল্লিখিত পদ্ধতিটি ব্যবহার করুন এবং তারপর ফলাফল রেকর্ড করুন। রিডিংয়ের যথার্থতা নিশ্চিত করার জন্য আপনাকে পরপর কয়েকদিন ধরে আপনার হার্ট রেট পরীক্ষা করতে হতে পারে।&lt;/p&gt;\n&lt;p&gt;আমেরিকান হার্ট অ্যাসোসিয়েশন (AHA) অনুসারে, গড় বিশ্রামের হার্ট রেট প্রতি মিনিটে প্রায় 60-80 বিট। যাইহোক, এই সংখ্যা ধীরে ধীরে বয়সের সাথে বাড়তে থাকে, এবং উচ্চ-তীব্রতার অ্যাথলেটিক প্রশিক্ষণে নিযুক্ত ব্যক্তিদের জন্য, বিশ্রামের হৃদস্পন্দন কম হবে।&lt;/p&gt;</t>
  </si>
  <si>
    <t>&lt;h1 dir=\"rtl\"&gt;اپنے آرام دہ دل کی شرح کو کب چیک کریں؟&lt;/h1&gt;\n&lt;p dir=\"rtl\"&gt;آپ کے آرام کرنے والے دل کی دھڑکن کی پیمائش کرنے کا سب سے موزوں وقت صبح سویرے جاگنے کے فوراً بعد، بستر سے اٹھنے سے پہلے، اور اگر آپ کو اچھی نیند آتی ہے تو اس سے بھی بہتر ہے۔ اپنے آرام کرنے والے دل کی دھڑکن کی پیمائش کرنے کے لیے ذکر کردہ طریقہ استعمال کریں، اور پھر نتائج ریکارڈ کریں۔ ریڈنگز کی درستگی کو یقینی بنانے کے لیے آپ کو لگاتار کئی دنوں تک اپنے دل کی دھڑکن کو بھی چیک کرنے کی ضرورت پڑسکتی ہے۔&lt;/p&gt;\n&lt;p dir=\"rtl\"&gt;امریکن ہارٹ ایسوسی ایشن (اے ایچ اے) کے مطابق، آرام کرنے والے دل کی اوسط شرح تقریباً 60-80 دھڑکن فی منٹ ہے۔ تاہم، یہ تعداد بتدریج عمر کے ساتھ بڑھتی جاتی ہے، اور زیادہ شدت والے ایتھلیٹک تربیت میں مصروف افراد کے لیے، آرام کرنے والے دل کی دھڑکن کم ہوگی۔&lt;/p&gt;</t>
  </si>
  <si>
    <t>&lt;h1&gt;Wann sollten Sie Ihren Ruhepuls &amp;uuml;berpr&amp;uuml;fen?&lt;/h1&gt;\n&lt;p&gt;Der beste Zeitpunkt, um Ihren Ruhepuls zu messen, ist am fr&amp;uuml;hen Morgen direkt nach dem Aufwachen, vor dem Aufstehen, und noch besser, wenn Sie gut geschlafen haben. Verwenden Sie die genannte Methode, um Ihren Ruhepuls zu messen, und zeichnen Sie dann die Ergebnisse auf. M&amp;ouml;glicherweise m&amp;uuml;ssen Sie Ihre Herzfrequenz auch an mehreren aufeinanderfolgenden Tagen &amp;uuml;berpr&amp;uuml;fen, um die Genauigkeit der Messwerte sicherzustellen.&lt;/p&gt;\n&lt;p&gt;Nach Angaben der American Heart Association (AHA) liegt die durchschnittliche Ruheherzfrequenz bei etwa 60-80 Schl&amp;auml;gen pro Minute. Mit zunehmendem Alter steigt diese Zahl jedoch allm&amp;auml;hlich an, und bei Personen, die ein intensives sportliches Training betreiben, wird die Ruheherzfrequenz niedriger sein.&lt;/p&gt;</t>
  </si>
  <si>
    <t>&lt;h1&gt;安静時の心拍数をいつチェックするか?&lt;/h1&gt;\n&lt;p&gt;安静時心拍数を測定するのに最も適した時間は、早朝、起床直後、ベッドから出る前であり、よく眠れた場合はさらに良いです。 前述の方法を使用して安静時の心拍数を測定し、結果を記録します。 測定値の正確性を確保するために、数日間連続して心拍数をチェックする必要がある場合もあります。&lt;/p&gt;\n&lt;p&gt;米国心臓協会 (AHA) によると、安静時の平均心拍数は毎分約 60 ～ 80 拍です。 ただし、この数値は年齢とともに徐々に増加し、高強度の運動トレーニングに従事している人の場合、安静時心拍数は低くなります。&lt;/p&gt;</t>
  </si>
  <si>
    <t>&lt;h1&gt;तुमचा विश्रांती घेणारा हार्ट रेट कधी तपासायचा?&lt;/h1&gt;\n&lt;p&gt;तुमची विश्रांती घेणारी हृदय गती मोजण्यासाठी सर्वात योग्य वेळ म्हणजे सकाळी लवकर उठल्यानंतर, अंथरुणातून उठण्यापूर्वी आणि तुम्हाला रात्री चांगली झोप लागली असेल तर त्याहूनही चांगली. तुमची विश्रांती घेणारी हृदय गती मोजण्यासाठी नमूद केलेली पद्धत वापरा आणि नंतर परिणाम रेकॉर्ड करा. रीडिंगची अचूकता सुनिश्चित करण्यासाठी तुम्हाला तुमचे हृदय गती देखील सलग अनेक दिवस तपासावे लागेल.&lt;/p&gt;\n&lt;p&gt;अमेरिकन हार्ट असोसिएशन (एएचए) नुसार, सरासरी विश्रांती घेणारा हृदय गती सुमारे 60-80 बीट्स प्रति मिनिट आहे. तथापि, ही संख्या हळूहळू वयानुसार वाढते आणि उच्च-तीव्रतेच्या ऍथलेटिक प्रशिक्षणात गुंतलेल्या व्यक्तींसाठी, विश्रांतीचा हृदय गती कमी असेल.&lt;/p&gt;</t>
  </si>
  <si>
    <t>&lt;h1&gt;మీ విశ్రాంతి హృదయ స్పందన రేటును ఎప్పుడు తనిఖీ చేయాలి?&lt;/h1&gt;\n&lt;p&gt;మీ విశ్రాంతి హృదయ స్పందన రేటును కొలవడానికి అత్యంత అనుకూలమైన సమయం తెల్లవారుజామున నిద్రలేచిన వెంటనే, మంచం నుండి లేవడానికి ముందు మరియు మీరు మంచి నిద్రను కలిగి ఉంటే మరింత మంచిది. మీ విశ్రాంతి హృదయ స్పందన రేటును కొలవడానికి పేర్కొన్న పద్ధతిని ఉపయోగించండి, ఆపై ఫలితాలను రికార్డ్ చేయండి. రీడింగ్&amp;zwnj;ల యొక్క ఖచ్చితత్వాన్ని నిర్ధారించడానికి మీరు వరుసగా అనేక రోజులు మీ హృదయ స్పందన రేటును కూడా తనిఖీ చేయాల్సి ఉంటుంది.&lt;/p&gt;\n&lt;p&gt;అమెరికన్ హార్ట్ అసోసియేషన్ (AHA) ప్రకారం, సగటు విశ్రాంతి హృదయ స్పందన నిమిషానికి 60-80 బీట్స్. అయినప్పటికీ, ఈ సంఖ్య వయస్సుతో క్రమంగా పెరుగుతుంది మరియు అధిక-తీవ్రత గల అథ్లెటిక్ శిక్షణలో నిమగ్నమైన వ్యక్తులకు, విశ్రాంతి హృదయ స్పందన రేటు తక్కువగా ఉంటుంది.&lt;/p&gt;</t>
  </si>
  <si>
    <t>&lt;h1&gt;Dinlenme Kalp Atış Hızınızı Ne Zaman Kontrol Etmelisiniz?&lt;/h1&gt;\n&lt;p&gt;Dinlenme halindeki kalp atış hızınızı &amp;ouml;l&amp;ccedil;mek i&amp;ccedil;in en uygun zaman sabahın erken saatleri, uyandıktan hemen sonra, yataktan &amp;ccedil;ıkmadan &amp;ouml;nceki zamandır ve hatta iyi bir gece uykusu &amp;ccedil;ektiyseniz daha da iyidir. Dinlenme kalp atış hızınızı &amp;ouml;l&amp;ccedil;mek i&amp;ccedil;in belirtilen y&amp;ouml;ntemi kullanın ve ardından sonu&amp;ccedil;ları kaydedin. Ayrıca okumaların doğruluğundan emin olmak i&amp;ccedil;in kalp atış hızınızı birka&amp;ccedil; g&amp;uuml;n &amp;uuml;st &amp;uuml;ste kontrol etmeniz gerekebilir.&lt;/p&gt;\n&lt;p&gt;Amerikan Kalp Derneği&amp;apos;ne (AHA) g&amp;ouml;re ortalama dinlenme kalp atış hızı dakikada 60-80 atım civarındadır. Ancak bu sayı yaşla birlikte giderek artar ve y&amp;uuml;ksek yoğunluklu atletik antrenman yapan kişilerde dinlenme kalp atış hızı daha d&amp;uuml;ş&amp;uuml;k olacaktır.&lt;/p&gt;</t>
  </si>
  <si>
    <t>&lt;h1&gt;உங்கள் ஓய்வெடுக்கும் இதயத் துடிப்பை எப்போது சரிபார்க்க வேண்டும்?&lt;/h1&gt;\n&lt;p&gt;உங்கள் ஓய்வெடுக்கும் இதயத் துடிப்பை அளவிடுவதற்கு மிகவும் பொருத்தமான நேரம் அதிகாலையில் எழுந்தவுடன், படுக்கையில் இருந்து எழும்புவதற்கு முன், மற்றும் நீங்கள் நன்றாக தூங்கினால் இன்னும் சிறந்தது. உங்கள் ஓய்வெடுக்கும் இதயத் துடிப்பை அளவிட குறிப்பிட்ட முறையைப் பயன்படுத்தவும், பின்னர் முடிவுகளை பதிவு செய்யவும். வாசிப்புகளின் துல்லியத்தை உறுதிப்படுத்த, தொடர்ந்து பல நாட்களுக்கு உங்கள் இதயத் துடிப்பை நீங்கள் சரிபார்க்க வேண்டும்.&lt;/p&gt;\n&lt;p&gt;அமெரிக்கன் ஹார்ட் அசோசியேஷன் (AHA) படி, சராசரி ஓய்வு இதய துடிப்பு நிமிடத்திற்கு 60-80 துடிக்கிறது. இருப்பினும், இந்த எண்ணிக்கை வயதுக்கு ஏற்ப படிப்படியாக அதிகரிக்கிறது, மேலும் அதிக தீவிரம் கொண்ட தடகள பயிற்சியில் ஈடுபடும் நபர்களுக்கு, ஓய்வெடுக்கும் இதய துடிப்பு குறைவாக இருக்கும்.&lt;/p&gt;</t>
  </si>
  <si>
    <t>&lt;h1&gt;안정시 심박수를 언제 확인해야 하나요?&lt;/h1&gt;\n&lt;p&gt;안정시 심박수를 측정하기에 가장 적합한 시간은 기상 직후 이른 아침, 잠자리에서 일어나기 전입니다. 밤에 숙면을 취했다면 더욱 좋습니다. 언급된 방법을 사용하여 안정시 심박수를 측정하고 결과를 기록하십시오. 판독값의 정확성을 보장하기 위해 며칠 연속으로 심박수를 확인해야 할 수도 있습니다.&lt;/p&gt;\n&lt;p&gt;미국심장협회(AHA)에 따르면, 평균 안정시 심박수는 분당 약 60~80회입니다. 그러나 이 수치는 나이가 들수록 점차 증가하며, 고강도 운동 훈련을 하는 개인의 경우 안정시 심박수는 낮아집니다.&lt;/p&gt;</t>
  </si>
  <si>
    <t>&lt;h1&gt;N&amp;ecirc;n đo nhịp tim v&amp;agrave;o l&amp;uacute;c n&amp;agrave;o?&lt;/h1&gt;\n&lt;p&gt;Thời điểm th&amp;iacute;ch hợp nhất để đo nhịp tim nghỉ ngơi ch&amp;iacute;nh l&amp;agrave; v&amp;agrave;o buổi s&amp;aacute;ng sớm khi mới thức dậy, trước khi bước ra khỏi giường v&amp;agrave; c&amp;agrave;ng tốt hơn nữa khi đ&amp;ecirc;m qua bạn c&amp;oacute; một giấc ngủ ngon.&lt;/p&gt;\n&lt;p&gt;Sử dụng phương ph&amp;aacute;p tr&amp;ecirc;n để đo nhịp tim nghỉ ngơi của bạn, ghi nhận lại kết quả sau đ&amp;oacute;. C&amp;oacute; thể bạn cũng sẽ cần kiểm tra nhịp tim trong v&amp;agrave;i ng&amp;agrave;y li&amp;ecirc;n tiếp để chắc chắn rằng kết quả đ&amp;oacute; l&amp;agrave; ch&amp;iacute;nh x&amp;aacute;c.&lt;/p&gt;\n&lt;p&gt;Theo như Hiệp hội tim mạch Hoa K&amp;igrave;, nhịp tim nghỉ ngơi trung b&amp;igrave;nh l&amp;agrave; khoảng từ 60-80 nhịp/ph&amp;uacute;t. &amp;nbsp;Tuy nhi&amp;ecirc;n, con số n&amp;agrave;y tăng dần theo tuổi t&amp;aacute;c v&amp;agrave; đối với những người tập luyện thể thao với cường độ cao th&amp;igrave; nhịp tim nghỉ ngơi sẽ thấp hơn.&lt;/p&gt;</t>
  </si>
  <si>
    <t>&lt;h1&gt;Quando controllare la frequenza cardiaca a riposo?&lt;/h1&gt;\n&lt;p&gt;Il momento pi&amp;ugrave; adatto per misurare la frequenza cardiaca a riposo &amp;egrave; la mattina presto, subito dopo il risveglio, prima di alzarsi dal letto, e ancora meglio se hai dormito bene la notte. Utilizza il metodo menzionato per misurare la frequenza cardiaca a riposo, quindi registra i risultati. Potrebbe anche essere necessario controllare la frequenza cardiaca per diversi giorni consecutivi per garantire la precisione delle letture.&lt;/p&gt;\n&lt;p&gt;Secondo l&amp;rsquo;American Heart Association (AHA), la frequenza cardiaca media a riposo &amp;egrave; di circa 60-80 battiti al minuto. Tuttavia, questo numero aumenta gradualmente con l&amp;rsquo;et&amp;agrave; e, per gli individui impegnati in allenamenti atletici ad alta intensit&amp;agrave;, la frequenza cardiaca a riposo sar&amp;agrave; inferiore.&lt;/p&gt;</t>
  </si>
  <si>
    <t>&lt;h1&gt;เมื่อใดควรตรวจสอบอัตราการเต้นของหัวใจขณะพัก?&lt;/h1&gt;\n&lt;p&gt;เวลาที่เหมาะสมที่สุดในการวัดอัตราการเต้นของหัวใจขณะพักคือช่วงเช้าตรู่หลังตื่นนอน ก่อนลุกจากเตียง และจะดียิ่งขึ้นหากคุณนอนหลับสบายตลอดทั้งคืน ใช้วิธีการดังกล่าวเพื่อวัดอัตราการเต้นของหัวใจขณะพัก จากนั้นบันทึกผลลัพธ์ คุณอาจต้องตรวจสอบอัตราการเต้นของหัวใจเป็นเวลาหลายวันติดต่อกันเพื่อให้แน่ใจว่าการอ่านค่ามีความแม่นยำ&lt;/p&gt;\n&lt;p&gt;จากข้อมูลของ American Heart Association (AHA) อัตราการเต้นของหัวใจขณะพักโดยเฉลี่ยอยู่ที่ประมาณ 60-80 ครั้งต่อนาที อย่างไรก็ตาม จำนวนนี้ค่อยๆ เพิ่มขึ้นตามอายุ และสำหรับผู้ที่ออกกำลังกายแบบเข้มข้นสูง อัตราการเต้นของหัวใจขณะพักจะลดลง&lt;/p&gt;</t>
  </si>
  <si>
    <t>&lt;h1&gt;Target Heart Rate&lt;/h1&gt;\n&lt;p&gt;For moderate-intensity physical activity, your target heart rate should be between 64% and 76%1,2 of your maximum heart rate. You can estimate your maximum heart rate based on your age. To estimate your maximum age-related heart rate, subtract your age from 220. For example, for a 50-year-old person, the estimated maximum age-related heart rate would be calculated as 220 &amp;ndash; 50 years = 170 beats per minute (bpm). The 64% and 76% levels would be:&lt;/p&gt;\n&lt;ul&gt;\n    &lt;li&gt;\n        &lt;p&gt;64% level: 170 x 0.64 = 109 bpm, and&lt;/p&gt;\n    &lt;/li&gt;\n    &lt;li&gt;\n        &lt;p&gt;76% level: 170 x 0.76 = 129 bpm&lt;/p&gt;\n    &lt;/li&gt;\n&lt;/ul&gt;\n&lt;p&gt;This shows that moderate-intensity physical activity for a 50-year-old person will require that the heart rate remains between 109 and 129 bpm during physical activity.&lt;/p&gt;\n&lt;p&gt;For vigorous-intensity physical activity, your target heart rate should be between 77% and 93%1,2 of your maximum heart rate. To figure out this range, follow the same formula used above, except change &amp;ldquo;64 and 76%&amp;rdquo; to &amp;ldquo;77 and 93%&amp;rdquo;. For example, for a 35-year-old person, the estimated maximum age-related heart rate would be calculated as 220 &amp;ndash; 35 years = 185 beats per minute (bpm). The 77% and 93% levels would be:&lt;/p&gt;\n&lt;ul&gt;\n    &lt;li&gt;\n        &lt;p&gt;77% level: 185 x 0.77 = 142 bpm, and&lt;/p&gt;\n    &lt;/li&gt;\n    &lt;li&gt;\n        &lt;p&gt;93% level: 185 x 0.93 = 172 bpm&lt;/p&gt;\n    &lt;/li&gt;\n&lt;/ul&gt;\n&lt;p&gt;This shows that vigorous-intensity physical activity for a 35-year-old person will require that the heart rate remains between 142 and 172 bpm during physical activity.&lt;/p&gt;</t>
  </si>
  <si>
    <t>&lt;h1&gt;目标心率&lt;/h1&gt;\n&lt;p&gt;对于中等强度的体力活动，您的目标心率应介于最大心率的 64% 到 76%1,2 之间。 您可以根据您的年龄估算您的最大心率。 要估计与年龄相关的最大心率，请用 220 减去您的年龄。例如，对于 50 岁的人，估计与年龄相关的最大心率将计算为&lt;/p&gt;\n&lt;p&gt;编辑为 220 &amp;ndash; 50 年 = 170 次/分钟 (bpm)。 64% 和 76% 的水平为：&lt;/p&gt;\n&lt;ul&gt;\n    &lt;li&gt;\n        &lt;p&gt;64% 水平：170 x 0.64 = 109 bpm，以及&lt;/p&gt;\n    &lt;/li&gt;\n    &lt;li&gt;\n        &lt;p&gt;76% 水平：170 x 0.76 = 129 bpm&lt;/p&gt;\n    &lt;/li&gt;\n&lt;/ul&gt;\n&lt;p&gt;这表明，对于50岁的人来说，中等强度的体力活动将要求体力活动期间心率保持在109至129 bpm之间。&lt;/p&gt;\n&lt;p&gt;对于剧烈运动，您的目标心率应介于最大心率的 77% 到 93%1,2 之间。 要计算此范围，请遵循上面使用的相同公式，只不过将&amp;ldquo;64 和 76%&amp;rdquo;更改为&amp;ldquo;77 和 93%&amp;rdquo;。 例如，对于 35 岁的人，估计的与年龄相关的最大心率将计算为 220 &amp;ndash; 35 岁 = 185 次/分钟 (bpm)。 77% 和 93% 的水平是：&lt;/p&gt;\n&lt;ul&gt;\n    &lt;li&gt;\n        &lt;p&gt;77% 水平：185 x 0.77 = 142 bpm，以及&lt;/p&gt;\n    &lt;/li&gt;\n    &lt;li&gt;\n        &lt;p&gt;93% 水平：185 x 0.93 = 172 bpm&lt;/p&gt;\n    &lt;/li&gt;\n&lt;/ul&gt;\n&lt;p&gt;这表明，对于35岁的人来说，剧烈运动需要心率保持在142至172 bpm之间。&lt;/p&gt;</t>
  </si>
  <si>
    <t>&lt;h1&gt;लक्ष्य हृदय गति&lt;/h1&gt;\n&lt;p&gt;मध्यम तीव्रता वाली शारीरिक गतिविधि के लिए, आपकी लक्षित हृदय गति आपकी अधिकतम हृदय गति के 64% और 76%1,2 के बीच होनी चाहिए। आप अपनी उम्र के आधार पर अपनी अधिकतम हृदय गति का अनुमान लगा सकते हैं। अपनी अधिकतम आयु-संबंधित हृदय गति का अनुमान लगाने के लिए, अपनी आयु को 220 से घटाएं। उदाहरण के लिए, 50 वर्षीय व्यक्ति के लिए, अनुमानित अधिकतम आयु-संबंधित हृदय गति की गणना की जाएगी 220 - 50 वर्ष = 170 बीट्स प्रति मिनट (बीपीएम) के रूप में एड। 64% और 76% स्तर होंगे:&lt;/p&gt;\n&lt;ul&gt;\n    &lt;li&gt;\n        &lt;p&gt;64% स्तर: 170 x 0.64 = 109 बीपीएम, और&lt;/p&gt;\n    &lt;/li&gt;\n    &lt;li&gt;\n        &lt;p&gt;76% स्तर: 170 x 0.76 = 129 बीपीएम&lt;/p&gt;\n    &lt;/li&gt;\n&lt;/ul&gt;\n&lt;p&gt;इससे पता चलता है कि 50 वर्षीय व्यक्ति के लिए मध्यम तीव्रता वाली शारीरिक गतिविधि के लिए आवश्यक होगा कि शारीरिक गतिविधि के दौरान हृदय गति 109 और 129 बीपीएम के बीच रहे।&lt;/p&gt;\n&lt;p&gt;ज़ोरदार तीव्रता वाली शारीरिक गतिविधि के लिए, आपकी लक्षित हृदय गति आपकी अधिकतम हृदय गति के 77% और 93%1.2 के बीच होनी चाहिए। इस सीमा का पता लगाने के लिए, ऊपर इस्तेमाल किए गए समान सूत्र का पालन करें, सिवाय &amp;quot;64 और 76%&amp;quot; को &amp;quot;77 और 93%&amp;quot; में बदलने के। उदाहरण के लिए, 35 वर्षीय व्यक्ति के लिए, अनुमानित अधिकतम आयु-संबंधित हृदय गति की गणना 220 - 35 वर्ष = 185 बीट प्रति मिनट (बीपीएम) के रूप में की जाएगी। 77% और 93% स्तर होंगे:&lt;/p&gt;\n&lt;ul&gt;\n    &lt;li&gt;\n        &lt;p&gt;77% स्तर: 185 x 0.77 = 142 बीपीएम, और&lt;/p&gt;\n    &lt;/li&gt;\n    &lt;li&gt;\n        &lt;p&gt;93% स्तर: 185 x 0.93 = 172 बीपीएम&lt;/p&gt;\n    &lt;/li&gt;\n&lt;/ul&gt;\n&lt;p&gt;इससे पता चलता है कि 35 वर्षीय व्यक्ति के लिए जोरदार तीव्रता वाली शारीरिक गतिविधि के लिए आवश्यक होगा कि शारीरिक गतिविधि के दौरान हृदय गति 142 और 172 बीपीएम के बीच रहे।&lt;/p&gt;</t>
  </si>
  <si>
    <t>&lt;h1&gt;Frecuencia card&amp;iacute;aca objetivo&lt;/h1&gt;\n&lt;p&gt;Para una actividad f&amp;iacute;sica de intensidad moderada, su frecuencia card&amp;iacute;aca objetivo debe estar entre el 64 % y el 76 %1,2 de su frecuencia card&amp;iacute;aca m&amp;aacute;xima. Puede estimar su frecuencia card&amp;iacute;aca m&amp;aacute;xima en funci&amp;oacute;n de su edad. Para estimar su frecuencia card&amp;iacute;aca m&amp;aacute;xima relacionada con la edad, reste su edad de 220. Por ejemplo, para una persona de 50 a&amp;ntilde;os, se calcular&amp;iacute;a la frecuencia card&amp;iacute;aca m&amp;aacute;xima estimada relacionada con la edad calculado como 220 &amp;ndash; 50 a&amp;ntilde;os = 170 latidos por minuto (bpm). Los niveles de 64% y 76% ser&amp;iacute;an:&lt;/p&gt;\n&lt;ul&gt;\n    &lt;li&gt;\n        &lt;p&gt;Nivel 64%: 170 x 0,64 = 109 bpm, y&lt;/p&gt;\n    &lt;/li&gt;\n    &lt;li&gt;\n        &lt;p&gt;Nivel 76%: 170 x 0,76 = 129 bpm&lt;/p&gt;\n    &lt;/li&gt;\n&lt;/ul&gt;\n&lt;p&gt;Esto muestra que la actividad f&amp;iacute;sica de intensidad moderada para una persona de 50 a&amp;ntilde;os requerir&amp;aacute; que la frecuencia card&amp;iacute;aca se mantenga entre 109 y 129 lpm durante la actividad f&amp;iacute;sica.&lt;/p&gt;\n&lt;p&gt;Para una actividad f&amp;iacute;sica de intensidad vigorosa, su frecuencia card&amp;iacute;aca objetivo debe estar entre el 77 % y el 93 %1,2 de su frecuencia card&amp;iacute;aca m&amp;aacute;xima. Para calcular este rango, siga la misma f&amp;oacute;rmula utilizada anteriormente, excepto que cambie &amp;quot;64 y 76%&amp;quot; por &amp;quot;77 y 93%&amp;quot;. Por ejemplo, para una persona de 35 a&amp;ntilde;os, la frecuencia card&amp;iacute;aca m&amp;aacute;xima estimada relacionada con la edad se calcular&amp;iacute;a como 220 &amp;ndash; 35 a&amp;ntilde;os = 185 latidos por minuto (lpm). Los niveles de 77% y 93% ser&amp;iacute;an:&lt;/p&gt;\n&lt;ul&gt;\n    &lt;li&gt;\n        &lt;p&gt;Nivel 77%: 185 x 0,77 = 142 bpm, y&lt;/p&gt;\n    &lt;/li&gt;\n    &lt;li&gt;\n        &lt;p&gt;Nivel 93%: 185 x 0,93 = 172 bpm&lt;/p&gt;\n    &lt;/li&gt;\n&lt;/ul&gt;\n&lt;p&gt;Esto muestra que la actividad f&amp;iacute;sica de intensidad vigorosa para una persona de 35 a&amp;ntilde;os requerir&amp;aacute; que la frecuencia card&amp;iacute;aca se mantenga entre 142 y 172 lpm durante la actividad f&amp;iacute;sica.&lt;/p&gt;</t>
  </si>
  <si>
    <t>&lt;h1&gt;Fr&amp;eacute;quence cardiaque cible&lt;/h1&gt;\n&lt;p&gt;Pour une activit&amp;eacute; physique d&amp;rsquo;intensit&amp;eacute; mod&amp;eacute;r&amp;eacute;e, votre fr&amp;eacute;quence cardiaque cible doit &amp;ecirc;tre comprise entre 64 % et 76 %1,2 de votre fr&amp;eacute;quence cardiaque maximale. Vous pouvez estimer votre fr&amp;eacute;quence cardiaque maximale en fonction de votre &amp;acirc;ge. Pour estimer votre fr&amp;eacute;quence cardiaque maximale li&amp;eacute;e &amp;agrave; l&amp;apos;&amp;acirc;ge, soustrayez votre &amp;acirc;ge de 220. Par exemple, pour une personne de 50 ans, la fr&amp;eacute;quence cardiaque maximale li&amp;eacute;e &amp;agrave; l&amp;apos;&amp;acirc;ge estim&amp;eacute;e serait calcul&amp;eacute;e comme 220 &amp;ndash; 50 ans = 170 battements par minute (bpm). Les niveaux de 64 % et 76 % seraient :&lt;/p&gt;\n&lt;ul&gt;\n    &lt;li&gt;\n        &lt;p&gt;Niveau 64 % : 170 x 0,64 = 109 bpm, et&lt;/p&gt;\n    &lt;/li&gt;\n    &lt;li&gt;\n        &lt;p&gt;Niveau 76 % : 170 x 0,76 = 129 bpm&lt;/p&gt;\n    &lt;/li&gt;\n&lt;/ul&gt;\n&lt;p&gt;Cela montre qu&amp;apos;une activit&amp;eacute; physique d&amp;apos;intensit&amp;eacute; mod&amp;eacute;r&amp;eacute;e pour une personne de 50 ans n&amp;eacute;cessitera que la fr&amp;eacute;quence cardiaque reste comprise entre 109 et 129 bpm pendant l&amp;apos;activit&amp;eacute; physique.&lt;/p&gt;\n&lt;p&gt;Pour une activit&amp;eacute; physique d&amp;rsquo;intensit&amp;eacute; vigoureuse, votre fr&amp;eacute;quence cardiaque cible doit &amp;ecirc;tre comprise entre 77 % et 93 %1,2 de votre fr&amp;eacute;quence cardiaque maximale. Pour d&amp;eacute;terminer cette fourchette, suivez la m&amp;ecirc;me formule que celle utilis&amp;eacute;e ci-dessus, sauf en rempla&amp;ccedil;ant &amp;laquo; 64 et 76 % &amp;raquo; par &amp;laquo; 77 et 93 % &amp;raquo;. Par exemple, pour une personne de 35 ans, la fr&amp;eacute;quence cardiaque maximale estim&amp;eacute;e li&amp;eacute;e &amp;agrave; l&amp;rsquo;&amp;acirc;ge serait calcul&amp;eacute;e comme suit : 220 &amp;ndash; 35 ans = 185 battements par minute (bpm). Les niveaux de 77 % et 93 % seraient :&lt;/p&gt;\n&lt;ul&gt;\n    &lt;li&gt;\n        &lt;p&gt;Niveau 77 % : 185 x 0,77 = 142 bpm, et&lt;/p&gt;\n    &lt;/li&gt;\n    &lt;li&gt;\n        &lt;p&gt;Niveau 93 % : 185 x 0,93 = 172 bpm&lt;/p&gt;\n    &lt;/li&gt;\n&lt;/ul&gt;\n&lt;p&gt;Cela montre qu&amp;apos;une activit&amp;eacute; physique d&amp;apos;intensit&amp;eacute; vigoureuse pour une personne de 35 ans n&amp;eacute;cessitera que la fr&amp;eacute;quence cardiaque reste comprise entre 142 et 172 bpm pendant l&amp;apos;activit&amp;eacute; physique.&lt;/p&gt;</t>
  </si>
  <si>
    <t>&lt;h1 dir=\"rtl\"&gt;معدل ضربات القلب المستهدف&lt;/h1&gt;\n&lt;p dir=\"rtl\"&gt;بالنسبة للنشاط البدني متوسط الشدة، يجب أن يتراوح معدل ضربات القلب المستهدف بين 64% و76%1,2 من الحد الأقصى لمعدل ضربات القلب. يمكنك تقدير الحد الأقصى لمعدل ضربات القلب بناءً على عمرك. لتقدير الحد الأقصى لمعدل ضربات القلب المرتبط بالعمر، اطرح عمرك من 220. على سبيل المثال، بالنسبة لشخص يبلغ من العمر 50 عامًا، سيتم حساب الحد الأقصى المقدر لمعدل ضربات القلب المرتبط بالعمر&lt;/p&gt;\n&lt;p dir=\"rtl\"&gt;220 &amp;ndash; 50 سنة = 170 نبضة في الدقيقة. مستويات 64% و 76% ستكون:&lt;/p&gt;\n&lt;ul&gt;\n    &lt;li dir=\"rtl\"&gt;\n        &lt;p dir=\"rtl\"&gt;مستوى 64%: 170 &amp;times; 0.64 = 109 نبضة في الدقيقة، و&lt;/p&gt;\n    &lt;/li&gt;\n    &lt;li dir=\"rtl\"&gt;\n        &lt;p dir=\"rtl\"&gt;مستوى 76%: 170 &amp;times; 0.76 = 129 نبضة في الدقيقة&lt;/p&gt;\n    &lt;/li&gt;\n&lt;/ul&gt;\n&lt;p dir=\"rtl\"&gt;وهذا يوضح أن النشاط البدني المعتدل الشدة لشخص يبلغ من العمر 50 عامًا سيتطلب بقاء معدل ضربات القلب بين 109 و129 نبضة في الدقيقة أثناء النشاط البدني.&lt;/p&gt;\n&lt;p dir=\"rtl\"&gt;بالنسبة للنشاط البدني عالي الشدة، يجب أن يتراوح معدل ضربات القلب المستهدف بين 77% و93%1,2 من الحد الأقصى لمعدل ضربات القلب. لمعرفة هذا النطاق، اتبع نفس الصيغة المستخدمة أعلاه، باستثناء تغيير &amp;quot;64 و76%&amp;quot; إلى &amp;quot;77 و93%&amp;quot;. على سبيل المثال، بالنسبة لشخص يبلغ من العمر 35 عامًا، سيتم حساب الحد الأقصى لمعدل ضربات القلب المرتبط بالعمر على أنه 220 - 35 عامًا = 185 نبضة في الدقيقة (bpm). مستويات 77% و 93% ستكون:&lt;/p&gt;\n&lt;ul&gt;\n    &lt;li dir=\"rtl\"&gt;\n        &lt;p dir=\"rtl\"&gt;مستوى 77%: 185 &amp;times; 0.77 = 142 نبضة في الدقيقة، و&lt;/p&gt;\n    &lt;/li&gt;\n    &lt;li dir=\"rtl\"&gt;\n        &lt;p dir=\"rtl\"&gt;مستوى 93%: 185 &amp;times; 0.93 = 172 نبضة في الدقيقة&lt;/p&gt;\n    &lt;/li&gt;\n&lt;/ul&gt;\n&lt;p dir=\"rtl\"&gt;وهذا يدل على أن النشاط البدني الشديد الشدة لشخص يبلغ من العمر 35 عامًا سيتطلب بقاء معدل ضربات القلب بين 142 و172 نبضة في الدقيقة أثناء النشاط البدني.&lt;/p&gt;</t>
  </si>
  <si>
    <t>&lt;h1&gt;Целевой пульс&lt;/h1&gt;\n&lt;p&gt;Для физической активности средней интенсивности целевая частота пульса должна составлять от 64% до 76%1,2 от максимальной частоты пульса. Вы можете оценить максимальную частоту пульса в зависимости от вашего возраста. Чтобы оценить максимальную частоту сердечных сокращений, связанную с возрастом, вычтите свой возраст из 220. Например, для 50-летнего человека расчетная максимальная частота сердечных сокращений, связанная с возрастом, будет рассчитана следующим образом 220&amp;ndash;50 лет = 170 ударов в минуту (уд/мин). Уровни 64% и 76% будут следующими:&lt;/p&gt;\n&lt;ul&gt;\n    &lt;li&gt;\n        &lt;p&gt;Уровень 64%: 170 x 0,64 = 109 ударов в минуту, и&lt;/p&gt;\n    &lt;/li&gt;\n    &lt;li&gt;\n        &lt;p&gt;Уровень 76%: 170 x 0,76 = 129 ударов в минуту&lt;/p&gt;\n    &lt;/li&gt;\n&lt;/ul&gt;\n&lt;p&gt;Это показывает, что физическая активность умеренной интенсивности для 50-летнего человека потребует, чтобы частота сердечных сокращений оставалась в пределах от 109 до 129 ударов в минуту во время физической активности.&lt;/p&gt;\n&lt;p&gt;Для интенсивной физической активности целевая частота пульса должна составлять от 77% до 93%1,2 от максимальной частоты пульса. Чтобы определить этот диапазон, следуйте той же формуле, что и выше, за исключением того, что замените &amp;laquo;64 и 76%&amp;raquo; на &amp;laquo;77 и 93%&amp;raquo;. Например, для 35-летнего человека расчетная максимальная частота пульса с возрастом будет рассчитываться как 220&amp;ndash;35 лет = 185 ударов в минуту (уд/мин). Уровни 77% и 93% будут следующими:&lt;/p&gt;\n&lt;ul&gt;\n    &lt;li&gt;\n        &lt;p&gt;Уровень 77%: 185 x 0,77 = 142 ударов в минуту, и&lt;/p&gt;\n    &lt;/li&gt;\n    &lt;li&gt;\n        &lt;p&gt;Уровень 93%: 185 x 0,93 = 172 удара в минуту&lt;/p&gt;\n    &lt;/li&gt;\n&lt;/ul&gt;\n&lt;p&gt;Это показывает, что физическая активность высокой интенсивности для 35-летнего человека потребует, чтобы частота сердечных сокращений оставалась в пределах от 142 до 172 ударов в минуту во время физической активности.&lt;/p&gt;</t>
  </si>
  <si>
    <t>&lt;h1&gt;Frequ&amp;ecirc;ncia card&amp;iacute;aca alvo&lt;/h1&gt;\n&lt;p&gt;Para atividade f&amp;iacute;sica de intensidade moderada, a sua frequ&amp;ecirc;ncia card&amp;iacute;aca alvo deve estar entre 64% e 76%1,2 da sua frequ&amp;ecirc;ncia card&amp;iacute;aca m&amp;aacute;xima. Voc&amp;ecirc; pode estimar sua frequ&amp;ecirc;ncia card&amp;iacute;aca m&amp;aacute;xima com base na sua idade. Para estimar sua frequ&amp;ecirc;ncia card&amp;iacute;aca m&amp;aacute;xima relacionada &amp;agrave; idade, subtraia sua idade de 220. Por exemplo, para uma pessoa de 50 anos, a frequ&amp;ecirc;ncia card&amp;iacute;aca m&amp;aacute;xima estimada relacionada &amp;agrave; idade seria calculada medido como 220 &amp;ndash; 50 anos = 170 batimentos por minuto (bpm). Os n&amp;iacute;veis de 64% e 76% seriam:&lt;/p&gt;\n&lt;ul&gt;\n    &lt;li&gt;\n        &lt;p&gt;N&amp;iacute;vel de 64%: 170 x 0,64 = 109 bpm, e&lt;/p&gt;\n    &lt;/li&gt;\n    &lt;li&gt;\n        &lt;p&gt;N&amp;iacute;vel de 76%: 170 x 0,76 = 129 bpm&lt;/p&gt;\n    &lt;/li&gt;\n&lt;/ul&gt;\n&lt;p&gt;Isto mostra que a atividade f&amp;iacute;sica de intensidade moderada para uma pessoa de 50 anos exigir&amp;aacute; que a frequ&amp;ecirc;ncia card&amp;iacute;aca permane&amp;ccedil;a entre 109 e 129 bpm durante a atividade f&amp;iacute;sica.&lt;/p&gt;\n&lt;p&gt;Para atividade f&amp;iacute;sica de intensidade vigorosa, a sua frequ&amp;ecirc;ncia card&amp;iacute;aca alvo deve estar entre 77% e 93%1,2 da sua frequ&amp;ecirc;ncia card&amp;iacute;aca m&amp;aacute;xima. Para descobrir esse intervalo, siga a mesma f&amp;oacute;rmula usada acima, exceto alterar &amp;ldquo;64 e 76%&amp;rdquo; para &amp;ldquo;77 e 93%&amp;rdquo;. Por exemplo, para uma pessoa de 35 anos, a frequ&amp;ecirc;ncia card&amp;iacute;aca m&amp;aacute;xima estimada relacionada &amp;agrave; idade seria calculada como 220 &amp;ndash; 35 anos = 185 batimentos por minuto (bpm). Os n&amp;iacute;veis de 77% e 93% seriam:&lt;/p&gt;\n&lt;ul&gt;\n    &lt;li&gt;\n        &lt;p&gt;N&amp;iacute;vel de 77%: 185 x 0,77 = 142 bpm, e&lt;/p&gt;\n    &lt;/li&gt;\n    &lt;li&gt;\n        &lt;p&gt;N&amp;iacute;vel de 93%: 185 x 0,93 = 172 bpm&lt;/p&gt;\n    &lt;/li&gt;\n&lt;/ul&gt;\n&lt;p&gt;Isto mostra que a atividade f&amp;iacute;sica de intensidade vigorosa para uma pessoa de 35 anos exigir&amp;aacute; que a frequ&amp;ecirc;ncia card&amp;iacute;aca permane&amp;ccedil;a entre 142 e 172 bpm durante a atividade f&amp;iacute;sica.&lt;/p&gt;</t>
  </si>
  <si>
    <t>&lt;h1&gt;টার্গেট হার্ট রেট&lt;/h1&gt;\n&lt;p&gt;মাঝারি-তীব্র শারীরিক ক্রিয়াকলাপের জন্য, আপনার টার্গেট হার্ট রেট আপনার সর্বোচ্চ হৃদস্পন্দনের 64% এবং 76%1,2 এর মধ্যে হওয়া উচিত। আপনি আপনার বয়সের উপর ভিত্তি করে আপনার সর্বোচ্চ হৃদস্পন্দন অনুমান করতে পারেন। আপনার সর্বোচ্চ বয়স-সম্পর্কিত হার্ট রেট অনুমান করতে, আপনার বয়স 220 থেকে বিয়োগ করুন। উদাহরণস্বরূপ, একজন 50 বছর বয়সী ব্যক্তির জন্য, আনুমানিক সর্বোচ্চ বয়স-সম্পর্কিত হার্ট রেট গণনা করা হবে&lt;/p&gt;\n&lt;p&gt;ed হিসাবে 220 &amp;ndash; 50 বছর = 170 বিট প্রতি মিনিটে (bpm)। 64% এবং 76% স্তর হবে:&lt;/p&gt;\n&lt;ul&gt;\n    &lt;li&gt;\n        &lt;p&gt;64% স্তর: 170 x 0.64 = 109 bpm, এবং&lt;/p&gt;\n    &lt;/li&gt;\n    &lt;li&gt;\n        &lt;p&gt;76% স্তর: 170 x 0.76 = 129 bpm&lt;/p&gt;\n    &lt;/li&gt;\n&lt;/ul&gt;\n&lt;p&gt;এটি দেখায় যে একজন 50 বছর বয়সী ব্যক্তির জন্য মাঝারি-তীব্রতার শারীরিক কার্যকলাপের জন্য শারীরিক কার্যকলাপের সময় হৃদস্পন্দন 109 থেকে 129 bpm এর মধ্যে থাকা প্রয়োজন।&lt;/p&gt;\n&lt;p&gt;জোরালো-তীব্র শারীরিক ক্রিয়াকলাপের জন্য, আপনার টার্গেট হার্ট রেট আপনার সর্বোচ্চ হৃদস্পন্দনের 77% এবং 93%1,2 এর মধ্যে হওয়া উচিত। এই পরিসরটি বের করতে, &amp;quot;64 এবং 76%&amp;quot; থেকে &amp;quot;77 এবং 93%&amp;quot; পরিবর্তন ব্যতীত উপরে ব্যবহৃত একই সূত্র অনুসরণ করুন। উদাহরণস্বরূপ, একজন 35 বছর বয়সী ব্যক্তির জন্য, আনুমানিক সর্বোচ্চ বয়স-সম্পর্কিত হৃদস্পন্দন 220 - 35 বছর = 185 বিট প্রতি মিনিট (bpm) হিসাবে গণনা করা হবে। 77% এবং 93% স্তর হবে:&lt;/p&gt;\n&lt;ul&gt;\n    &lt;li&gt;\n        &lt;p&gt;77% স্তর: 185 x 0.77 = 142 bpm, এবং&lt;/p&gt;\n    &lt;/li&gt;\n    &lt;li&gt;\n        &lt;p&gt;93% স্তর: 185 x 0.93 = 172 bpm&lt;/p&gt;\n    &lt;/li&gt;\n&lt;/ul&gt;\n&lt;p&gt;এটি দেখায় যে 35 বছর বয়সী ব্যক্তির জন্য জোরালো-তীব্র শারীরিক কার্যকলাপের জন্য শারীরিক কার্যকলাপের সময় হৃদস্পন্দন 142 এবং 172 bpm এর মধ্যে থাকা প্রয়োজন।&lt;/p&gt;</t>
  </si>
  <si>
    <t>&lt;h1 dir=\"rtl\"&gt;ہدف دل کی شرح&lt;/h1&gt;\n&lt;p dir=\"rtl\"&gt;اعتدال پسند جسمانی سرگرمی کے لیے، آپ کے دل کی دھڑکن کی زیادہ سے زیادہ شرح کے 64% اور 76%1,2 کے درمیان ہونی چاہیے۔ آپ اپنی عمر کی بنیاد پر دل کی زیادہ سے زیادہ شرح کا اندازہ لگا سکتے ہیں۔ اپنی زیادہ سے زیادہ عمر سے متعلقہ دل کی شرح کا اندازہ لگانے کے لیے، اپنی عمر کو 220 سے گھٹائیں۔ مثال کے طور پر، ایک 50 سالہ شخص کے لیے، متوقع زیادہ سے زیادہ عمر سے متعلقہ دل کی شرح کا حساب لگایا جائے گا۔&lt;/p&gt;\n&lt;p dir=\"rtl\"&gt;ایڈ 220 - 50 سال = 170 دھڑکن فی منٹ (bpm)۔ 64% اور 76% کی سطحیں ہوں گی:&lt;/p&gt;\n&lt;ul&gt;\n    &lt;li dir=\"rtl\"&gt;\n        &lt;p dir=\"rtl\"&gt;64% سطح: 170 x 0.64 = 109 bpm، اور&lt;/p&gt;\n    &lt;/li&gt;\n    &lt;li dir=\"rtl\"&gt;\n        &lt;p dir=\"rtl\"&gt;76% سطح: 170 x 0.76 = 129 bpm&lt;/p&gt;\n    &lt;/li&gt;\n&lt;/ul&gt;\n&lt;p dir=\"rtl\"&gt;اس سے ظاہر ہوتا ہے کہ 50 سالہ شخص کے لیے اعتدال پسند جسمانی سرگرمی کی ضرورت ہوگی کہ جسمانی سرگرمی کے دوران دل کی شرح 109 اور 129 bpm کے درمیان رہے۔&lt;/p&gt;\n&lt;p dir=\"rtl\"&gt;بھرپور جسمانی سرگرمی کے لیے، آپ کے دل کی دھڑکن کی دھڑکن آپ کی زیادہ سے زیادہ دھڑکن کے 77% اور 93%1,2 کے درمیان ہونی چاہیے۔ اس رینج کا پتہ لگانے کے لیے، اوپر استعمال کیے گئے فارمولے پر عمل کریں، سوائے &amp;quot;64 اور 76%&amp;quot; کو &amp;quot;77 اور 93%&amp;quot; میں تبدیل کریں۔ مثال کے طور پر، ایک 35 سالہ شخص کے لیے، متوقع زیادہ سے زیادہ عمر سے متعلق دل کی شرح کا حساب 220 - 35 سال = 185 دھڑکن فی منٹ (bpm) کے حساب سے کیا جائے گا۔ 77% اور 93% کی سطحیں ہوں گی:&lt;/p&gt;\n&lt;ul&gt;\n    &lt;li dir=\"rtl\"&gt;\n        &lt;p dir=\"rtl\"&gt;77% سطح: 185 x 0.77 = 142 bpm، اور&lt;/p&gt;\n    &lt;/li&gt;\n    &lt;li dir=\"rtl\"&gt;\n        &lt;p dir=\"rtl\"&gt;93% سطح: 185 x 0.93 = 172 bpm&lt;/p&gt;\n    &lt;/li&gt;\n&lt;/ul&gt;\n&lt;p dir=\"rtl\"&gt;اس سے ظاہر ہوتا ہے کہ 35 سالہ شخص کے لیے بھرپور جسمانی سرگرمی کی ضرورت ہوگی کہ جسمانی سرگرمی کے دوران دل کی شرح 142 اور 172 bpm کے درمیان رہے۔&lt;/p&gt;</t>
  </si>
  <si>
    <t>&lt;h1&gt;Zielherzfrequenz&lt;/h1&gt;\n&lt;p&gt;Bei k&amp;ouml;rperlicher Aktivit&amp;auml;t mittlerer Intensit&amp;auml;t sollte Ihre Zielherzfrequenz zwischen 64 % und 76 %1,2 Ihrer maximalen Herzfrequenz liegen. Sie k&amp;ouml;nnen Ihre maximale Herzfrequenz anhand Ihres Alters absch&amp;auml;tzen. Um Ihre maximale altersbezogene Herzfrequenz zu sch&amp;auml;tzen, subtrahieren Sie Ihr Alter von 220. Beispielsweise w&amp;uuml;rde f&amp;uuml;r eine 50-j&amp;auml;hrige Person die gesch&amp;auml;tzte maximale altersbezogene Herzfrequenz berechnet als 220 &amp;ndash; 50 Jahre = 170 Schl&amp;auml;ge pro Minute (bpm). Die 64 %- und 76 %-Werte w&amp;auml;ren:&lt;/p&gt;\n&lt;ul&gt;\n    &lt;li&gt;\n        &lt;p&gt;64 %-Level: 170 x 0,64 = 109 Schl&amp;auml;ge pro Minute und&lt;/p&gt;\n    &lt;/li&gt;\n    &lt;li&gt;\n        &lt;p&gt;76 %-Level: 170 x 0,76 = 129 Schl&amp;auml;ge pro Minute&lt;/p&gt;\n    &lt;/li&gt;\n&lt;/ul&gt;\n&lt;p&gt;Dies zeigt, dass eine m&amp;auml;&amp;szlig;ig intensive k&amp;ouml;rperliche Aktivit&amp;auml;t einer 50-j&amp;auml;hrigen Person erfordert, dass die Herzfrequenz w&amp;auml;hrend der k&amp;ouml;rperlichen Aktivit&amp;auml;t zwischen 109 und 129 Schl&amp;auml;gen pro Minute bleibt.&lt;/p&gt;\n&lt;p&gt;Bei intensiver k&amp;ouml;rperlicher Aktivit&amp;auml;t sollte Ihre Zielherzfrequenz zwischen 77 % und 93 %1,2 Ihrer maximalen Herzfrequenz liegen. Um diesen Bereich zu ermitteln, befolgen Sie dieselbe Formel wie oben, &amp;auml;ndern Sie jedoch &amp;bdquo;64 und 76 %&amp;ldquo; in &amp;bdquo;77 und 93 %&amp;ldquo;. Beispielsweise w&amp;uuml;rde f&amp;uuml;r eine 35-j&amp;auml;hrige Person die gesch&amp;auml;tzte maximale altersbezogene Herzfrequenz mit 220 &amp;ndash; 35 Jahren = 185 Schl&amp;auml;gen pro Minute (bpm) berechnet werden. Die 77 %- und 93 %-Werte w&amp;auml;ren:&lt;/p&gt;\n&lt;ul&gt;\n    &lt;li&gt;\n        &lt;p&gt;77 %-Level: 185 x 0,77 = 142 Schl&amp;auml;ge pro Minute und&lt;/p&gt;\n    &lt;/li&gt;\n    &lt;li&gt;\n        &lt;p&gt;93 %-Level: 185 x 0,93 = 172 Schl&amp;auml;ge pro Minute&lt;/p&gt;\n    &lt;/li&gt;\n&lt;/ul&gt;\n&lt;p&gt;Dies zeigt, dass eine 35-j&amp;auml;hrige Person bei intensiver k&amp;ouml;rperlicher Aktivit&amp;auml;t eine Herzfrequenz zwischen 142 und 172 Schl&amp;auml;gen pro Minute w&amp;auml;hrend der k&amp;ouml;rperlichen Aktivit&amp;auml;t voraussetzen muss.&lt;/p&gt;</t>
  </si>
  <si>
    <t>&lt;h1&gt;目標心拍数&lt;/h1&gt;\n&lt;p&gt;中程度の強度の身体活動の場合、目標心拍数は最大心拍数の 64% ～ 76%1,2 である必要があります。 年齢に基づいて最大心拍数を推定できます。 年齢に関連した最大心拍数を推定するには、220 から年齢を引きます。たとえば、50 歳の人の場合、年齢に関連した推定最大心拍数は次のように計算されます220 &amp;ndash; 50 年 = 170 ビート/分 (bpm) として計算されます。 64% と 76% のレベルは次のようになります。&lt;/p&gt;\n&lt;ul&gt;\n    &lt;li&gt;\n        &lt;p&gt;64% レベル: 170 x 0.64 = 109 bpm、および&lt;/p&gt;\n    &lt;/li&gt;\n    &lt;li&gt;\n        &lt;p&gt;76% レベル: 170 x 0.76 = 129 bpm&lt;/p&gt;\n    &lt;/li&gt;\n&lt;/ul&gt;\n&lt;p&gt;これは、50 歳の人の中程度の強度の身体活動では、身体活動中の心拍数が 109 ～ 129 bpm の間に維持される必要があることを示しています。&lt;/p&gt;\n&lt;p&gt;激しい運動の場合、目標心拍数は最大心拍数の 77% ～ 93%1,2 にする必要があります。 この範囲を計算するには、「64 と 76%」を「77 と 93%」に変更することを除いて、上で使用したのと同じ式に従います。 たとえば、35 歳の人の場合、年齢に関連する推定最大心拍数は、220 &amp;ndash; 35 歳 = 185 拍/分 (bpm) として計算されます。 77% と 93% のレベルは次のようになります。&lt;/p&gt;\n&lt;ul&gt;\n    &lt;li&gt;\n        &lt;p&gt;77% レベル: 185 x 0.77 = 142 bpm、および&lt;/p&gt;\n    &lt;/li&gt;\n    &lt;li&gt;\n        &lt;p&gt;93% レベル: 185 x 0.93 = 172 bpm&lt;/p&gt;\n    &lt;/li&gt;\n&lt;/ul&gt;\n&lt;p&gt;これは、35 歳の人が激しい強度の身体活動を行うには、身体活動中の心拍数が 142 ～ 172 bpm の間に維持される必要があることを示しています。&lt;/p&gt;</t>
  </si>
  <si>
    <t>&lt;h1&gt;लक्ष्य हृदय गती&lt;/h1&gt;\n&lt;p&gt;मध्यम-तीव्रतेच्या शारीरिक हालचालींसाठी, तुमचे लक्ष्य हृदय गती तुमच्या कमाल हृदय गतीच्या 64% आणि 76%1,2 दरम्यान असावे. तुमच्या वयाच्या आधारे तुम्ही तुमच्या कमाल हृदय गतीचा अंदाज लावू शकता. तुमच्&amp;zwj;या कमाल वय-संबंधित हृदय गतीचा अंदाज लावण्&amp;zwj;यासाठी, तुमचे वय 220 वरून वजा करा. उदाहरणार्थ, 50 वर्षांच्या व्&amp;zwj;यक्&amp;zwj;तीसाठी, अंदाजे कमाल वय-संबंधित हृदय गती मोजली जाईल 220 - 50 वर्षे = 170 बीट्स प्रति मिनिट (bpm). 64% आणि 76% पातळी असतील:&lt;/p&gt;\n&lt;ul&gt;\n    &lt;li&gt;\n        &lt;p&gt;64% पातळी: 170 x 0.64 = 109 bpm, आणि&lt;/p&gt;\n    &lt;/li&gt;\n    &lt;li&gt;\n        &lt;p&gt;76% पातळी: 170 x 0.76 = 129 bpm&lt;/p&gt;\n    &lt;/li&gt;\n&lt;/ul&gt;\n&lt;p&gt;हे दर्शविते की 50 वर्षांच्या व्यक्तीसाठी मध्यम-तीव्रतेच्या शारीरिक हालचालींसाठी शारीरिक क्रियाकलाप दरम्यान हृदय गती 109 आणि 129 bpm दरम्यान राहणे आवश्यक आहे.&lt;/p&gt;\n&lt;p&gt;जोमदार-तीव्रतेच्या शारीरिक हालचालींसाठी, तुमचे लक्ष्य हृदय गती तुमच्या कमाल हृदय गतीच्या 77% आणि 93%1,2 च्या दरम्यान असावे. ही श्रेणी शोधण्यासाठी, &amp;quot;64 आणि 76%&amp;quot; ला &amp;quot;77 आणि 93%&amp;quot; मध्ये बदलाशिवाय, वर वापरलेले समान सूत्र अनुसरण करा. उदाहरणार्थ, 35 वर्षांच्या व्यक्तीसाठी, अंदाजे कमाल वय-संबंधित हृदय गती 220 - 35 वर्षे = 185 बीट्स प्रति मिनिट (bpm) म्हणून मोजली जाईल. 77% आणि 93% पातळी असतील:&lt;/p&gt;\n&lt;ul&gt;\n    &lt;li&gt;\n        &lt;p&gt;77% पातळी: 185 x 0.77 = 142 bpm, आणि&lt;/p&gt;\n    &lt;/li&gt;\n    &lt;li&gt;\n        &lt;p&gt;93% पातळी: 185 x 0.93 = 172 bpm&lt;/p&gt;\n    &lt;/li&gt;\n&lt;/ul&gt;\n&lt;p&gt;हे दर्शविते की 35 वर्षांच्या व्यक्तीसाठी जोमदार-तीव्रतेच्या शारीरिक हालचालींसाठी शारीरिक क्रियाकलाप दरम्यान हृदय गती 142 आणि 172 bpm दरम्यान राहणे आवश्यक आहे.&lt;/p&gt;</t>
  </si>
  <si>
    <t>&lt;h1&gt;టార్గెట్ హార్ట్ రేట్&lt;/h1&gt;\n&lt;p&gt;మితమైన-తీవ్రత శారీరక శ్రమ కోసం, మీ లక్ష్య హృదయ స్పందన రేటు మీ గరిష్ట హృదయ స్పందన రేటులో 64% మరియు 76% 1,2 మధ్య ఉండాలి. మీరు మీ వయస్సు ఆధారంగా మీ గరిష్ట హృదయ స్పందన రేటును అంచనా వేయవచ్చు. మీ గరిష్ట వయస్సు-సంబంధిత హృదయ స్పందన రేటును అంచనా వేయడానికి, మీ వయస్సును 220 నుండి తీసివేయండి. ఉదాహరణకు, 50 ఏళ్ల వ్యక్తికి, అంచనా వేయబడిన గరిష్ట వయస్సు-సంబంధిత హృదయ స్పందన రేటు లెక్కించబడుతుంది.&lt;/p&gt;\n&lt;p&gt;220 &amp;ndash; 50 సంవత్సరాలు = నిమిషానికి 170 బీట్స్ (bpm). 64% మరియు 76% స్థాయిలు:&lt;/p&gt;\n&lt;ul&gt;\n    &lt;li&gt;\n        &lt;p&gt;64% స్థాయి: 170 x 0.64 = 109 bpm, మరియు&lt;/p&gt;\n    &lt;/li&gt;\n    &lt;li&gt;\n        &lt;p&gt;76% స్థాయి: 170 x 0.76 = 129 bpm&lt;/p&gt;\n    &lt;/li&gt;\n&lt;/ul&gt;\n&lt;p&gt;50 ఏళ్ల వ్యక్తికి మితమైన-తీవ్రత కలిగిన శారీరక శ్రమ శారీరక శ్రమ సమయంలో హృదయ స్పందన రేటు 109 మరియు 129 bpm మధ్య ఉండవలసి ఉంటుందని ఇది చూపిస్తుంది.&lt;/p&gt;\n&lt;p&gt;తీవ్రమైన శారీరక శ్రమ కోసం, మీ లక్ష్య హృదయ స్పందన రేటు మీ గరిష్ట హృదయ స్పందన రేటులో 77% మరియు 93% 1,2 మధ్య ఉండాలి. ఈ పరిధిని గుర్తించడానికి, &amp;quot;64 మరియు 76%&amp;quot;ని &amp;quot;77 మరియు 93%&amp;quot;కి మార్చడం మినహా పైన ఉపయోగించిన అదే సూత్రాన్ని అనుసరించండి. ఉదాహరణకు, 35 ఏళ్ల వ్యక్తికి, గరిష్ట వయస్సు-సంబంధిత హృదయ స్పందన రేటు నిమిషానికి 220 - 35 సంవత్సరాలు = 185 బీట్స్ (బిపిఎమ్)గా లెక్కించబడుతుంది. 77% మరియు 93% స్థాయిలు:&lt;/p&gt;\n&lt;ul&gt;\n    &lt;li&gt;\n        &lt;p&gt;77% స్థాయి: 185 x 0.77 = 142 bpm, మరియు&lt;/p&gt;\n    &lt;/li&gt;\n    &lt;li&gt;\n        &lt;p&gt;93% స్థాయి: 185 x 0.93 = 172 bpm&lt;/p&gt;\n    &lt;/li&gt;\n&lt;/ul&gt;\n&lt;p&gt;35 ఏళ్ల వ్యక్తికి తీవ్రమైన-తీవ్రత కలిగిన శారీరక శ్రమ శారీరక శ్రమ సమయంలో హృదయ స్పందన రేటు 142 మరియు 172 bpm మధ్య ఉండవలసి ఉంటుందని ఇది చూపిస్తుంది.&lt;/p&gt;</t>
  </si>
  <si>
    <t>&lt;h1&gt;Hedef Kalp Atış Hızı&lt;/h1&gt;\n&lt;p&gt;Orta yoğunlukta fiziksel aktivite i&amp;ccedil;in hedef kalp atış hızınız maksimum kalp atış hızınızın %64 ila %76&amp;apos;sı1,2 arasında olmalıdır. Maksimum kalp atış hızınızı yaşınıza g&amp;ouml;re tahmin edebilirsiniz. Yaşa bağlı maksimum kalp atış hızınızı tahmin etmek i&amp;ccedil;in yaşınızı 220&amp;apos;den &amp;ccedil;ıkarın. &amp;Ouml;rneğin, 50 yaşında bir kişi i&amp;ccedil;in yaşa bağlı tahmini maksimum kalp atış hızı şu şekilde hesaplanır:&lt;/p&gt;\n&lt;p&gt;220 &amp;ndash; 50 yıl = dakikada 170 atım (bpm) olarak hesaplanır. %64 ve %76 seviyeleri ş&amp;ouml;yle olacaktır:&lt;/p&gt;\n&lt;ul&gt;\n    &lt;li&gt;\n        &lt;p&gt;%64 seviyesi: 170 x 0,64 = 109 bpm ve&lt;/p&gt;\n    &lt;/li&gt;\n    &lt;li&gt;\n        &lt;p&gt;%76 seviyesi: 170 x 0,76 = 129 bpm&lt;/p&gt;\n    &lt;/li&gt;\n&lt;/ul&gt;\n&lt;p&gt;Bu, 50 yaşındaki bir kişi i&amp;ccedil;in orta yoğunlukta fiziksel aktivitenin, fiziksel aktivite sırasında kalp atış hızının 109 ila 129 bpm arasında kalmasını gerektireceğini g&amp;ouml;stermektedir.&lt;/p&gt;\n&lt;p&gt;Y&amp;uuml;ksek yoğunluklu fiziksel aktivite i&amp;ccedil;in hedef kalp atış hızınız maksimum kalp atış hızınızın %77 ila %93&amp;apos;&amp;uuml;1,2 arasında olmalıdır. Bu aralığı hesaplamak i&amp;ccedil;in yukarıda kullanılan form&amp;uuml;l&amp;uuml;n aynısını uygulayın, ancak &amp;quot;%64 ve 76&amp;quot;yı &amp;quot;%77 ve 93&amp;quot; olarak değiştirin. &amp;Ouml;rneğin, 35 yaşında bir kişi i&amp;ccedil;in yaşa bağlı tahmini maksimum kalp atış hızı 220 &amp;ndash; 35 yaş = dakikada 185 atım (bpm) olarak hesaplanır. %77 ve %93 seviyeleri ş&amp;ouml;yle olacaktır:&lt;/p&gt;\n&lt;ul&gt;\n    &lt;li&gt;\n        &lt;p&gt;%77 seviyesi: 185 x 0,77 = 142 bpm ve&lt;/p&gt;\n    &lt;/li&gt;\n    &lt;li&gt;\n        &lt;p&gt;%93 seviyesi: 185 x 0,93 = 172 bpm&lt;/p&gt;\n    &lt;/li&gt;\n&lt;/ul&gt;\n&lt;p&gt;Bu, 35 yaşındaki bir kişi i&amp;ccedil;in şiddetli yoğunluktaki fiziksel aktivitenin, fiziksel aktivite sırasında kalp atış hızının 142 ila 172 bpm arasında kalmasını gerektireceğini g&amp;ouml;stermektedir.&lt;/p&gt;</t>
  </si>
  <si>
    <t>&lt;h1&gt;இலக்கு இதயத் துடிப்பு&lt;/h1&gt;\n&lt;p&gt;மிதமான தீவிர உடல் செயல்பாடுகளுக்கு, உங்கள் இலக்கு இதயத் துடிப்பு உங்கள் அதிகபட்ச இதயத் துடிப்பில் 64% மற்றும் 76% 1,2 க்கு இடையில் இருக்க வேண்டும். உங்கள் வயதின் அடிப்படையில் உங்கள் அதிகபட்ச இதயத் துடிப்பை மதிப்பிடலாம். உங்கள் அதிகபட்ச வயது தொடர்பான இதயத் துடிப்பைக் கணக்கிட, உங்கள் வயதை 220 இலிருந்து கழிக்கவும். எடுத்துக்காட்டாக, 50 வயதுடைய நபருக்கு, மதிப்பிடப்பட்ட அதிகபட்ச வயது தொடர்பான இதயத் துடிப்பு கணக்கிடப்படும்.&lt;/p&gt;\n&lt;p&gt;220 - 50 ஆண்டுகள் = நிமிடத்திற்கு 170 துடிப்புகள் (பிபிஎம்). 64% மற்றும் 76% நிலைகள்:&lt;/p&gt;\n&lt;ul&gt;\n    &lt;li&gt;\n        &lt;p&gt;64% நிலை: 170 x 0.64 = 109 bpm, மற்றும்&lt;/p&gt;\n    &lt;/li&gt;\n    &lt;li&gt;\n        &lt;p&gt;76% நிலை: 170 x 0.76 = 129 bpm&lt;/p&gt;\n    &lt;/li&gt;\n&lt;/ul&gt;\n&lt;p&gt;50 வயதுடைய நபருக்கு மிதமான தீவிரம் கொண்ட உடல் செயல்பாடு, உடல் செயல்பாடுகளின் போது இதயத் துடிப்பு 109 முதல் 129 பிபிஎம் வரை இருக்க வேண்டும் என்பதை இது காட்டுகிறது.&lt;/p&gt;\n&lt;p&gt;தீவிரமான உடல் செயல்பாடுகளுக்கு, உங்கள் இலக்கு இதயத் துடிப்பு உங்கள் அதிகபட்ச இதயத் துடிப்பில் 77% மற்றும் 93% 1,2 க்கு இடையில் இருக்க வேண்டும். இந்த வரம்பைக் கண்டுபிடிக்க, மேலே பயன்படுத்தப்பட்ட அதே சூத்திரத்தைப் பின்பற்றவும், தவிர, &amp;ldquo;64 மற்றும் 76%&amp;rdquo; ஐ &amp;ldquo;77 மற்றும் 93%&amp;rdquo; ஆக மாற்றவும். எடுத்துக்காட்டாக, 35 வயதுடைய நபருக்கு, மதிப்பிடப்பட்ட அதிகபட்ச வயது தொடர்பான இதயத் துடிப்பு 220 - 35 ஆண்டுகள் = நிமிடத்திற்கு 185 துடிப்புகள் (பிபிஎம்) என கணக்கிடப்படும். 77% மற்றும் 93% நிலைகள்:&lt;/p&gt;\n&lt;ul&gt;\n    &lt;li&gt;\n        &lt;p&gt;77% நிலை: 185 x 0.77 = 142 bpm, மற்றும்&lt;/p&gt;\n    &lt;/li&gt;\n    &lt;li&gt;\n        &lt;p&gt;93% நிலை: 185 x 0.93 = 172 bpm&lt;/p&gt;\n    &lt;/li&gt;\n&lt;/ul&gt;\n&lt;p&gt;35 வயதுடைய நபரின் தீவிர-தீவிர உடல் செயல்பாடு, உடல் செயல்பாடுகளின் போது இதயத் துடிப்பு 142 முதல் 172 பிபிஎம் வரை இருக்க வேண்டும் என்பதை இது காட்டுகிறது.&lt;/p&gt;</t>
  </si>
  <si>
    <t>&lt;h1&gt;목표심박수&lt;/h1&gt;\n&lt;p&gt;중간 강도의 신체 활동의 경우 목표 심박수는 최대 심박수의 64%~76%1,2 사이여야 합니다. 나이에 따라 최대 심박수를 추정할 수 있습니다. 연령 관련 최대 심박수를 추정하려면 220에서 나이를 뺍니다. 예를 들어, 50세인 경우 연령 관련 최대 심박수 추정치는 다음과 같이 계산됩니다 220 &amp;ndash; 50세 = 분당 170회(bpm)로 표시됩니다. 64% 및 76% 수준은 다음과 같습니다.&lt;/p&gt;\n&lt;ul&gt;\n    &lt;li&gt;\n        &lt;p&gt;64% 수준: 170 x 0.64 = 109bpm,&lt;/p&gt;\n    &lt;/li&gt;\n    &lt;li&gt;\n        &lt;p&gt;76% 수준: 170 x 0.76 = 129bpm&lt;/p&gt;\n    &lt;/li&gt;\n&lt;/ul&gt;\n&lt;p&gt;이는 50세 노인의 중강도 신체 활동을 위해서는 신체 활동 중에 심박수가 109~129bpm 사이로 유지되어야 함을 보여줍니다.&lt;/p&gt;\n&lt;p&gt;격렬한 신체 활동의 경우 목표 심박수는 최대 심박수의 77%~93%1,2 사이여야 합니다. 이 범위를 계산하려면 &amp;quot;64 및 76%&amp;quot;를 &amp;quot;77 및 93%&amp;quot;로 변경하는 것을 제외하고 위에서 사용한 것과 동일한 공식을 따르십시오. 예를 들어, 35세 사람의 경우 연령 관련 최대 심박수 추정치는 220 &amp;ndash; 35세 = 분당 심박수(bpm) 185로 계산됩니다. 77% 및 93% 수준은 다음과 같습니다.&lt;/p&gt;\n&lt;ul&gt;\n    &lt;li&gt;\n        &lt;p&gt;77% 수준: 185 x 0.77 = 142bpm,&lt;/p&gt;\n    &lt;/li&gt;\n    &lt;li&gt;\n        &lt;p&gt;93% 수준: 185 x 0.93 = 172bpm&lt;/p&gt;\n    &lt;/li&gt;\n&lt;/ul&gt;\n&lt;p&gt;이는 35세 사람의 격렬한 신체 활동을 위해서는 신체 활동 중에 심박수가 142~172bpm 사이로 유지되어야 함을 보여줍니다.&lt;/p&gt;</t>
  </si>
  <si>
    <t>&lt;h1&gt;Nhịp tim mục ti&amp;ecirc;u&lt;/h1&gt;\n&lt;p&gt;Đối với hoạt động thể chất cường độ vừa phải, nhịp tim mục ti&amp;ecirc;u của bạn phải nằm trong khoảng từ 64% đến 76%1,2 nhịp tim tối đa của bạn. Bạn c&amp;oacute; thể ước t&amp;iacute;nh nhịp tim tối đa dựa tr&amp;ecirc;n độ tuổi của bạn. Để ước t&amp;iacute;nh nhịp tim tối đa li&amp;ecirc;n quan đến tuổi của bạn, h&amp;atilde;y trừ đi tuổi của bạn từ 220. V&amp;iacute; dụ: đối với một người 50 tuổi, nhịp tim tối đa ước t&amp;iacute;nh li&amp;ecirc;n quan đến tuổi sẽ được t&amp;iacute;nh l&amp;agrave; 220 &amp;ndash; 50 tuổi = 170 nhịp mỗi ph&amp;uacute;t ( bpm). Mức 64% v&amp;agrave; 76% sẽ l&amp;agrave;:&lt;/p&gt;\n&lt;ul&gt;\n    &lt;li&gt;\n        &lt;p&gt;Mức 64%: 170 x 0,64 = 109 bpm, v&amp;agrave;&lt;/p&gt;\n    &lt;/li&gt;\n    &lt;li&gt;\n        &lt;p&gt;Mức 76%: 170 x 0,76 = 129 bpm&lt;/p&gt;\n    &lt;/li&gt;\n&lt;/ul&gt;\n&lt;p&gt;Điều n&amp;agrave;y cho thấy hoạt động thể chất cường độ vừa phải đối với một người 50 tuổi sẽ y&amp;ecirc;u cầu nhịp tim duy tr&amp;igrave; trong khoảng từ 109 đến 129 bpm trong khi hoạt động thể chất.&lt;/p&gt;\n&lt;p&gt;Đối với hoạt động thể chất cường độ mạnh, nhịp tim mục ti&amp;ecirc;u của bạn phải nằm trong khoảng từ 77% đến 93%1,2 nhịp tim tối đa của bạn. Để t&amp;igrave;m ra phạm vi n&amp;agrave;y, h&amp;atilde;y l&amp;agrave;m theo c&amp;ocirc;ng thức tương tự được sử dụng ở tr&amp;ecirc;n, ngoại trừ thay đổi &amp;ldquo;64 v&amp;agrave; 76%&amp;rdquo; th&amp;agrave;nh &amp;ldquo;77 v&amp;agrave; 93%&amp;rdquo;. V&amp;iacute; dụ: đối với một người 35 tuổi, nhịp tim tối đa ước t&amp;iacute;nh li&amp;ecirc;n quan đến tuổi sẽ được t&amp;iacute;nh l&amp;agrave; 220 &amp;ndash; 35 tuổi = 185 nhịp mỗi ph&amp;uacute;t (bpm). Mức 77% v&amp;agrave; 93% sẽ l&amp;agrave;:&lt;/p&gt;\n&lt;ul&gt;\n    &lt;li&gt;\n        &lt;p&gt;Mức 77%: 185 x 0,77 = 142 bpm, v&amp;agrave;&lt;/p&gt;\n    &lt;/li&gt;\n    &lt;li&gt;\n        &lt;p&gt;Mức 93%: 185 x 0,93 = 172 bpm&lt;/p&gt;\n    &lt;/li&gt;\n&lt;/ul&gt;\n&lt;p&gt;Điều n&amp;agrave;y cho thấy hoạt động thể chất cường độ mạnh đối với một người 35 tuổi sẽ y&amp;ecirc;u cầu nhịp tim duy tr&amp;igrave; trong khoảng từ 142 đến 172 bpm trong khi hoạt động thể chất.&lt;/p&gt;</t>
  </si>
  <si>
    <t>&lt;h1&gt;Frequenza cardiaca target&lt;/h1&gt;\n&lt;p&gt;Per l&amp;apos;attivit&amp;agrave; fisica di intensit&amp;agrave; moderata, la frequenza cardiaca target dovrebbe essere compresa tra il 64% e il 76%1,2 della frequenza cardiaca massima. Puoi stimare la tua frequenza cardiaca massima in base alla tua et&amp;agrave;. Per stimare la frequenza cardiaca massima correlata all&amp;apos;et&amp;agrave;, sottrai la tua et&amp;agrave; da 220. Ad esempio, per una persona di 50 anni, la frequenza cardiaca massima stimata correlata all&amp;apos;et&amp;agrave; verrebbe calcolata&lt;/p&gt;\n&lt;p&gt;calcolato come 220 &amp;ndash; 50 anni = 170 battiti al minuto (bpm). I livelli del 64% e del 76% sarebbero:&lt;/p&gt;\n&lt;ul&gt;\n    &lt;li&gt;\n        &lt;p&gt;Livello 64%: 170 x 0,64 = 109 bpm e&lt;/p&gt;\n    &lt;/li&gt;\n    &lt;li&gt;\n        &lt;p&gt;Livello 76%: 170 x 0,76 = 129 bpm&lt;/p&gt;\n    &lt;/li&gt;\n&lt;/ul&gt;\n&lt;p&gt;Ci&amp;ograve; dimostra che l&amp;rsquo;attivit&amp;agrave; fisica di moderata intensit&amp;agrave; per una persona di 50 anni richieder&amp;agrave; che la frequenza cardiaca rimanga tra 109 e 129 bpm durante l&amp;rsquo;attivit&amp;agrave; fisica.&lt;/p&gt;\n&lt;p&gt;Per un&amp;apos;attivit&amp;agrave; fisica di intensit&amp;agrave; vigorosa, la frequenza cardiaca target dovrebbe essere compresa tra il 77% e il 93%1,2 della frequenza cardiaca massima. Per calcolare questo intervallo, segui la stessa formula usata sopra, tranne che cambia &amp;quot;64 e 76%&amp;quot; in &amp;quot;77 e 93%&amp;quot;. Ad esempio, per una persona di 35 anni, la frequenza cardiaca massima stimata correlata all&amp;apos;et&amp;agrave; sarebbe calcolata come 220 &amp;ndash; 35 anni = 185 battiti al minuto (bpm). I livelli del 77% e del 93% sarebbero:&lt;/p&gt;\n&lt;ul&gt;\n    &lt;li&gt;\n        &lt;p&gt;Livello 77%: 185 x 0,77 = 142 bpm e&lt;/p&gt;\n    &lt;/li&gt;\n    &lt;li&gt;\n        &lt;p&gt;Livello 93%: 185 x 0,93 = 172 bpm&lt;/p&gt;\n    &lt;/li&gt;\n&lt;/ul&gt;\n&lt;p&gt;Ci&amp;ograve; dimostra che l&amp;rsquo;attivit&amp;agrave; fisica di intensit&amp;agrave; vigorosa per una persona di 35 anni richieder&amp;agrave; che la frequenza cardiaca rimanga tra 142 e 172 bpm durante l&amp;rsquo;attivit&amp;agrave; fisica.&lt;/p&gt;</t>
  </si>
  <si>
    <t>&lt;h1&gt;อัตราการเต้นของหัวใจเป้าหมาย&lt;/h1&gt;\n&lt;p&gt;สำหรับการออกกำลังกายที่มีความเข้มข้นปานกลาง อัตราการเต้นของหัวใจเป้าหมายของคุณควรอยู่ระหว่าง 64% ถึง 76%1,2 ของอัตราการเต้นของหัวใจสูงสุด คุณสามารถประมาณอัตราการเต้นของหัวใจสูงสุดตามอายุของคุณได้ หากต้องการประมาณอัตราการเต้นของหัวใจตามอายุสูงสุด ให้ลบอายุของคุณออกจาก 220 ตัวอย่างเช่น สำหรับคนอายุ 50 ปี อัตราการเต้นของหัวใจสูงสุดโดยประมาณตามอายุจะถูกคำนวณ&lt;/p&gt;\n&lt;p&gt;220 &amp;ndash; 50 ปี = 170 ครั้งต่อนาที (bpm) ระดับ 64% และ 76% จะเป็น:&lt;/p&gt;\n&lt;ul&gt;\n    &lt;li&gt;\n        &lt;p&gt;ระดับ 64%: 170 x 0.64 = 109 bpm และ&lt;/p&gt;\n    &lt;/li&gt;\n    &lt;li&gt;\n        &lt;p&gt;ระดับ 76%: 170 x 0.76 = 129 ครั้งต่อนาที&lt;/p&gt;\n    &lt;/li&gt;\n&lt;/ul&gt;\n&lt;p&gt;นี่แสดงให้เห็นว่าการออกกำลังกายที่มีความเข้มข้นปานกลางสำหรับคนอายุ 50 ปีจะต้องให้อัตราการเต้นของหัวใจอยู่ระหว่าง 109 ถึง 129 bpm ในระหว่างออกกำลังกาย&lt;/p&gt;\n&lt;p&gt;สำหรับการออกกำลังกายที่มีความเข้มข้นสูง อัตราการเต้นของหัวใจเป้าหมายของคุณควรอยู่ระหว่าง 77% ถึง 93%1,2 ของอัตราการเต้นของหัวใจสูงสุด หากต้องการทราบช่วงนี้ ให้ทำตามสูตรเดียวกับที่ใช้ด้านบน ยกเว้นเปลี่ยน &amp;quot;64 และ 76%&amp;quot; เป็น &amp;quot;77 และ 93%&amp;quot; ตัวอย่างเช่น สำหรับคนอายุ 35 ปี อัตราการเต้นของหัวใจสูงสุดโดยประมาณตามอายุจะคำนวณเป็น 220 &amp;ndash; 35 ปี = 185 ครั้งต่อนาที (bpm) ระดับ 77% และ 93% จะเป็น:&lt;/p&gt;\n&lt;ul&gt;\n    &lt;li&gt;\n        &lt;p&gt;ระดับ 77%: 185 x 0.77 = 142 bpm และ&lt;/p&gt;\n    &lt;/li&gt;\n    &lt;li&gt;\n        &lt;p&gt;ระดับ 93%: 185 x 0.93 = 172 ครั้งต่อนาที&lt;/p&gt;\n    &lt;/li&gt;\n&lt;/ul&gt;\n&lt;p&gt;นี่แสดงให้เห็นว่าการออกกำลังกายที่มีความเข้มข้นสูงสำหรับคนอายุ 35 ปีจะต้องให้อัตราการเต้นของหัวใจอยู่ระหว่าง 142 ถึง 172 bpm ในระหว่างออกกำลังกาย&lt;/p&gt;</t>
  </si>
  <si>
    <t>&lt;h1&gt;Tachycardia&lt;/h1&gt;\n&lt;p&gt;When you have tachycardia, your heart beats faster than normal for a few seconds to a few hours. Normally, your heart rate is 60 to 100 beats per minute when you&amp;rsquo;re not active. When your heart beats more than 100 times a minute at rest, that&amp;rsquo;s tachycardia.&lt;/p&gt;\n&lt;p&gt;Because your heart beats too often, it doesn&amp;rsquo;t have the time it needs to fill with blood between beats. This can be dangerous if your heart can&amp;rsquo;t supply all of your cells with the blood and oxygen they need.&lt;/p&gt;\n&lt;p&gt;Your heart normally responds to electrical signals from your heart&amp;rsquo;s sinoatrial (SA) node. These signals control how often your heart beats. When you&amp;rsquo;ve had a scare or are very emotional or anxious, or are exercising, your heart may send signals more frequently for a short time. This is called sinus tachycardia and goes away when you calm down or rest.&lt;/p&gt;\n&lt;p&gt;Other types of tachycardia can come back regularly and can be more serious.&lt;/p&gt;</t>
  </si>
  <si>
    <t>&lt;h1&gt;心动过速&lt;/h1&gt;\n&lt;p&gt;当您患有心动过速时，您的心跳会比正常情况快几秒钟到几个小时。 通常，当您不活动时，您的心率为每分钟 60 至 100 次。 当您的心脏在休息时每分钟跳动超过 100 次，那就是心动过速。&lt;/p&gt;\n&lt;p&gt;因为您的心脏跳动太频繁，所以没有时间在跳动之间充满血液。 如果您的心脏无法为所有细胞提供所需的血液和氧气，这可能会很危险。&lt;/p&gt;\n&lt;p&gt;您的心脏通常会对来自心脏窦房 (SA) 结的电信号做出反应。 这些信号控制您的心跳频率。 当您感到害怕或非常情绪化或焦虑时，或者正在锻炼时，您的心脏可能会在短时间内更频繁地发送信号。 这称为窦性心动过速，当您平静或休息时就会消失。&lt;/p&gt;\n&lt;p&gt;其他类型的心动过速可能会定期复发，并且可能更加严重。&lt;/p&gt;</t>
  </si>
  <si>
    <t>&lt;h1&gt;Tachycardia&lt;/h1&gt;\n&lt;p&gt;जब आपको टैचीकार्डिया होता है, तो आपका दिल कुछ सेकंड से लेकर कुछ घंटों तक सामान्य से अधिक तेज़ धड़कता है। आम तौर पर, जब आप सक्रिय नहीं होते हैं तो आपकी हृदय गति 60 से 100 बीट प्रति मिनट होती है। जब आपका दिल आराम करते समय एक मिनट में 100 से अधिक बार धड़कता है, तो यह टैचीकार्डिया है।&lt;/p&gt;\n&lt;p&gt;चूँकि आपका दिल बहुत बार धड़कता है, इसलिए धड़कनों के बीच रक्त भरने के लिए उसके पास आवश्यक समय नहीं होता है। यह खतरनाक हो सकता है यदि आपका हृदय आपकी सभी कोशिकाओं को आवश्यक रक्त और ऑक्सीजन की आपूर्ति नहीं कर पाता है।&lt;/p&gt;\n&lt;p&gt;आपका दिल आम तौर पर आपके दिल के सिनोट्रियल (एसए) नोड से विद्युत संकेतों पर प्रतिक्रिया करता है। ये संकेत नियंत्रित करते हैं कि आपका दिल कितनी बार धड़कता है। जब आप डरे हुए होते हैं या बहुत भावुक या चिंतित होते हैं, या व्यायाम कर रहे होते हैं, तो आपका हृदय थोड़े समय के लिए अधिक बार संकेत भेज सकता है। इसे साइनस टैचीकार्डिया कहा जाता है और जब आप शांत हो जाते हैं या आराम करते हैं तो यह ठीक हो जाता है।&lt;/p&gt;\n&lt;p&gt;अन्य प्रकार के टैचीकार्डिया नियमित रूप से वापस आ सकते हैं और अधिक गंभीर हो सकते हैं।&lt;/p&gt;</t>
  </si>
  <si>
    <t>&lt;h1&gt;Taquicardia&lt;/h1&gt;\n&lt;p&gt;Cuando usted tiene taquicardia, su coraz&amp;oacute;n late m&amp;aacute;s r&amp;aacute;pido de lo normal durante unos segundos a algunas horas. Normalmente, tu frecuencia card&amp;iacute;aca es de 60 a 100 latidos por minuto cuando no est&amp;aacute;s activo. Cuando el coraz&amp;oacute;n late m&amp;aacute;s de 100 veces por minuto en reposo, se trata de taquicardia.&lt;/p&gt;\n&lt;p&gt;Debido a que el coraz&amp;oacute;n late con demasiada frecuencia, no tiene el tiempo que necesita para llenarse de sangre entre latidos. Esto puede ser peligroso si su coraz&amp;oacute;n no puede suministrar a todas sus c&amp;eacute;lulas la sangre y el ox&amp;iacute;geno que necesitan.&lt;/p&gt;\n&lt;p&gt;Su coraz&amp;oacute;n normalmente responde a las se&amp;ntilde;ales el&amp;eacute;ctricas del n&amp;oacute;dulo sinoauricular (SA) de su coraz&amp;oacute;n. Estas se&amp;ntilde;ales controlan la frecuencia con la que late el coraz&amp;oacute;n. Cuando has tenido un susto o est&amp;aacute;s muy emocionado o ansioso, o est&amp;aacute;s haciendo ejercicio, tu coraz&amp;oacute;n puede enviar se&amp;ntilde;ales con m&amp;aacute;s frecuencia durante un corto tiempo. Esto se llama taquicardia sinusal y desaparece cuando usted se calma o descansa.&lt;/p&gt;\n&lt;p&gt;Otros tipos de taquicardia pueden reaparecer con regularidad y pueden ser m&amp;aacute;s graves.&lt;/p&gt;</t>
  </si>
  <si>
    <t>&lt;h1&gt;Tachycardie&lt;/h1&gt;\n&lt;p&gt;Lorsque vous souffrez de tachycardie, votre c&amp;oelig;ur bat plus vite que la normale pendant quelques secondes &amp;agrave; quelques heures. Normalement, votre fr&amp;eacute;quence cardiaque est de 60 &amp;agrave; 100 battements par minute lorsque vous n&amp;rsquo;&amp;ecirc;tes pas actif. Lorsque votre c&amp;oelig;ur bat plus de 100 fois par minute au repos, c&amp;rsquo;est une tachycardie.&lt;/p&gt;\n&lt;p&gt;Parce que votre c&amp;oelig;ur bat trop souvent, il n&amp;rsquo;a pas le temps dont il a besoin pour se remplir de sang entre les battements. Cela peut &amp;ecirc;tre dangereux si votre c&amp;oelig;ur ne peut pas fournir &amp;agrave; toutes vos cellules le sang et l&amp;rsquo;oxyg&amp;egrave;ne dont elles ont besoin.&lt;/p&gt;\n&lt;p&gt;Votre c&amp;oelig;ur r&amp;eacute;pond normalement aux signaux &amp;eacute;lectriques provenant du n&amp;oelig;ud sino-auriculaire (SA) de votre c&amp;oelig;ur. Ces signaux contr&amp;ocirc;lent la fr&amp;eacute;quence &amp;agrave; laquelle votre c&amp;oelig;ur bat. Lorsque vous avez eu peur, que vous &amp;ecirc;tes tr&amp;egrave;s &amp;eacute;motif ou anxieux, ou que vous faites de l&amp;apos;exercice, votre c&amp;oelig;ur peut envoyer des signaux plus fr&amp;eacute;quemment pendant une courte p&amp;eacute;riode. C&amp;apos;est ce qu&amp;apos;on appelle la tachycardie sinusale et dispara&amp;icirc;t lorsque vous vous calmez ou vous reposez.&lt;/p&gt;\n&lt;p&gt;D&amp;rsquo;autres types de tachycardie peuvent r&amp;eacute;appara&amp;icirc;tre r&amp;eacute;guli&amp;egrave;rement et &amp;ecirc;tre plus graves.&lt;/p&gt;</t>
  </si>
  <si>
    <t>&lt;h1 dir=\"rtl\"&gt;عدم انتظام دقات القلب&lt;/h1&gt;\n&lt;p dir=\"rtl\"&gt;عندما يكون لديك عدم انتظام دقات القلب، ينبض قلبك بشكل أسرع من المعتاد لبضع ثوان إلى بضع ساعات. عادةً، يتراوح معدل ضربات قلبك من 60 إلى 100 نبضة في الدقيقة عندما لا تكون نشطًا. عندما ينبض قلبك أكثر من 100 مرة في الدقيقة أثناء الراحة، فهذا هو عدم انتظام دقات القلب.&lt;/p&gt;\n&lt;p dir=\"rtl\"&gt;نظرًا لأن قلبك ينبض كثيرًا، فإنه لا يتوفر لديه الوقت الذي يحتاجه لملء الدم بين الضربات. قد يكون هذا خطيرًا إذا لم يتمكن قلبك من تزويد جميع خلاياك بالدم والأكسجين الذي تحتاجه.&lt;/p&gt;\n&lt;p dir=\"rtl\"&gt;يستجيب قلبك عادةً للإشارات الكهربائية الصادرة من العقدة الجيبية الأذينية (SA) في قلبك. تتحكم هذه الإشارات في عدد مرات نبض قلبك. عندما تشعر بالخوف أو تكون عاطفيًا أو قلقًا للغاية، أو تمارس التمارين الرياضية، فقد يرسل قلبك إشارات بشكل متكرر لفترة قصيرة. وهذا ما يسمى عدم انتظام دقات القلب الجيبي ويختفي عندما تهدأ أو ترتاح.&lt;/p&gt;\n&lt;p dir=\"rtl\"&gt;يمكن أن تعود أنواع أخرى من عدم انتظام دقات القلب بشكل منتظم ويمكن أن تكون أكثر خطورة.&lt;/p&gt;</t>
  </si>
  <si>
    <t>&lt;h1&gt;Тахикардия&lt;/h1&gt;\n&lt;p&gt;Когда у вас тахикардия, ваше сердце бьется быстрее, чем обычно, в течение периода от нескольких секунд до нескольких часов. Обычно ваша частота пульса составляет от 60 до 100 ударов в минуту, когда вы не активны. Когда в состоянии покоя сердце бьется более 100 раз в минуту, это тахикардия.&lt;/p&gt;\n&lt;p&gt;Поскольку ваше сердце бьется слишком часто, у него нет времени наполняться кровью между ударами. Это может быть опасно, если ваше сердце не может снабжать все клетки необходимой им кровью и кислородом.&lt;/p&gt;\n&lt;p&gt;Ваше сердце обычно реагирует на электрические сигналы из синоатриального (СА) узла сердца. Эти сигналы контролируют частоту ударов вашего сердца. Когда вы испугались, очень эмоциональны, обеспокоены или занимаетесь спортом, ваше сердце может на короткое время посылать сигналы чаще. Это называется синусовой тахикардией и проходит, когда вы успокаиваетесь или отдыхаете.&lt;/p&gt;\n&lt;p&gt;Другие типы тахикардии могут повторяться регулярно и быть более серьезными.&lt;/p&gt;</t>
  </si>
  <si>
    <t>&lt;h1&gt;Taquicardia&lt;/h1&gt;\n&lt;p&gt;Quando voc&amp;ecirc; tem taquicardia, seu cora&amp;ccedil;&amp;atilde;o bate mais r&amp;aacute;pido que o normal por alguns segundos a algumas horas. Normalmente, sua frequ&amp;ecirc;ncia card&amp;iacute;aca &amp;eacute; de 60 a 100 batimentos por minuto quando voc&amp;ecirc; n&amp;atilde;o est&amp;aacute; ativo. Quando seu cora&amp;ccedil;&amp;atilde;o bate mais de 100 vezes por minuto em repouso, isso &amp;eacute; taquicardia.&lt;/p&gt;\n&lt;p&gt;Como seu cora&amp;ccedil;&amp;atilde;o bate com muita frequ&amp;ecirc;ncia, ele n&amp;atilde;o tem o tempo necess&amp;aacute;rio para se encher de sangue entre as batidas. Isso pode ser perigoso se o seu cora&amp;ccedil;&amp;atilde;o n&amp;atilde;o conseguir fornecer a todas as c&amp;eacute;lulas o sangue e o oxig&amp;ecirc;nio de que necessitam.&lt;/p&gt;\n&lt;p&gt;Seu cora&amp;ccedil;&amp;atilde;o normalmente responde a sinais el&amp;eacute;tricos do n&amp;oacute; sinoatrial (SA) do cora&amp;ccedil;&amp;atilde;o. Esses sinais controlam a frequ&amp;ecirc;ncia com que seu cora&amp;ccedil;&amp;atilde;o bate. Quando voc&amp;ecirc; teve um susto ou est&amp;aacute; muito emocionado ou ansioso, ou est&amp;aacute; se exercitando, seu cora&amp;ccedil;&amp;atilde;o pode enviar sinais com mais frequ&amp;ecirc;ncia por um curto per&amp;iacute;odo de tempo. Isso &amp;eacute; chamado de taquicardia sinusal e desaparece quando voc&amp;ecirc; se acalma ou descansa.&lt;/p&gt;\n&lt;p&gt;Outros tipos de taquicardia podem reaparecer regularmente e ser mais graves.&lt;/p&gt;</t>
  </si>
  <si>
    <t>&lt;h1&gt;টাকাইকার্ডিয়া&lt;/h1&gt;\n&lt;p&gt;যখন আপনার টাকাইকার্ডিয়া হয়, তখন কয়েক সেকেন্ড থেকে কয়েক ঘণ্টার জন্য আপনার হৃদপিণ্ড স্বাভাবিকের চেয়ে দ্রুত স্পন্দিত হয়। সাধারণত, আপনি সক্রিয় না থাকলে আপনার হার্ট রেট প্রতি মিনিটে 60 থেকে 100 বিট হয়। যখন আপনার হৃদপিণ্ড বিশ্রামে এক মিনিটে 100 বারের বেশি স্পন্দিত হয়, তখন তা টাকাইকার্ডিয়া।&lt;/p&gt;\n&lt;p&gt;যেহেতু আপনার হৃদপিণ্ড খুব ঘনঘন স্পন্দিত হয়, তাই স্পন্দনের মধ্যে রক্ত দিয়ে পূর্ণ করার জন্য এটির সময় নেই। এটি বিপজ্জনক হতে পারে যদি আপনার হৃদয় আপনার সমস্ত কোষকে তাদের প্রয়োজনীয় রক্ত এবং অক্সিজেন সরবরাহ করতে না পারে।&lt;/p&gt;\n&lt;p&gt;আপনার হার্ট সাধারণত আপনার হার্টের সাইনোট্রিয়াল (SA) নোড থেকে বৈদ্যুতিক সংকেতগুলিতে সাড়া দেয়। এই সংকেতগুলি কত ঘন ঘন আপনার হৃদস্পন্দন নিয়ন্ত্রণ করে। আপনি যখন ভয় পেয়ে থাকেন বা খুব আবেগপ্রবণ বা উদ্বিগ্ন হন বা ব্যায়াম করেন, তখন আপনার হৃদয় অল্প সময়ের জন্য আরও ঘন ঘন সংকেত পাঠাতে পারে। একে সাইনাস টাকাইকার্ডিয়া বলা হয় এবং আপনি যখন শান্ত হন বা বিশ্রাম নেন তখন চলে যায়।&lt;/p&gt;\n&lt;p&gt;অন্যান্য ধরনের টাকাইকার্ডিয়া নিয়মিতভাবে ফিরে আসতে পারে এবং আরও গুরুতর হতে পারে।&lt;/p&gt;</t>
  </si>
  <si>
    <t>&lt;h1 dir=\"rtl\"&gt;ٹکی کارڈیا&lt;/h1&gt;\n&lt;p dir=\"rtl\"&gt;جب آپ کو ٹکی کارڈیا ہوتا ہے، تو آپ کا دل چند سیکنڈ سے چند گھنٹوں تک معمول سے زیادہ تیز دھڑکتا ہے۔ عام طور پر، جب آپ متحرک نہیں ہوتے تو آپ کے دل کی دھڑکن 60 سے 100 دھڑکن فی منٹ ہوتی ہے۔ جب آپ کا دل آرام کے وقت ایک منٹ میں 100 بار سے زیادہ دھڑکتا ہے تو یہ ٹکی کارڈیا ہے۔&lt;/p&gt;\n&lt;p dir=\"rtl\"&gt;چونکہ آپ کا دل کثرت سے دھڑکتا ہے، اس لیے اس کے پاس دھڑکنوں کے درمیان خون بھرنے کا وقت نہیں ہوتا۔ یہ خطرناک ہو سکتا ہے اگر آپ کا دل آپ کے تمام خلیوں کو خون اور آکسیجن فراہم نہیں کر سکتا جس کی انہیں ضرورت ہے۔&lt;/p&gt;\n&lt;p dir=\"rtl\"&gt;آپ کا دل عام طور پر آپ کے دل کے سائنوٹریل (SA) نوڈ سے برقی سگنلز کا جواب دیتا ہے۔ یہ سگنل کنٹرول کرتے ہیں کہ آپ کا دل کتنی بار دھڑکتا ہے۔ جب آپ کو خوف آتا ہے یا آپ بہت جذباتی یا فکر مند ہوتے ہیں، یا ورزش کر رہے ہوتے ہیں، تو آپ کا دل تھوڑی دیر کے لیے زیادہ کثرت سے سگنل بھیج سکتا ہے۔ اسے سائنوس ٹکی کارڈیا کہا جاتا ہے اور جب آپ پرسکون ہو جاتے ہیں یا آرام کرتے ہیں تو دور ہو جاتا ہے۔&lt;/p&gt;\n&lt;p dir=\"rtl\"&gt;ٹکی کارڈیا کی دوسری قسمیں باقاعدگی سے واپس آسکتی ہیں اور زیادہ سنگین ہوسکتی ہیں۔&lt;/p&gt;</t>
  </si>
  <si>
    <t>&lt;h1&gt;Tachykardie&lt;/h1&gt;\n&lt;p&gt;Bei einer Tachykardie schl&amp;auml;gt Ihr Herz einige Sekunden bis einige Stunden lang schneller als normal. Normalerweise betr&amp;auml;gt Ihre Herzfrequenz 60 bis 100 Schl&amp;auml;ge pro Minute, wenn Sie nicht aktiv sind. Wenn Ihr Herz im Ruhezustand mehr als 100 Mal pro Minute schl&amp;auml;gt, spricht man von einer Tachykardie.&lt;/p&gt;\n&lt;p&gt;Da Ihr Herz zu oft schl&amp;auml;gt, hat es nicht die Zeit, sich zwischen den Schl&amp;auml;gen mit Blut zu f&amp;uuml;llen. Dies kann gef&amp;auml;hrlich sein, wenn Ihr Herz nicht alle Ihre Zellen mit dem ben&amp;ouml;tigten Blut und Sauerstoff versorgen kann.&lt;/p&gt;\n&lt;p&gt;Ihr Herz reagiert normalerweise auf elektrische Signale vom Sinusknoten (SA-Knoten) Ihres Herzens. Diese Signale steuern, wie oft Ihr Herz schl&amp;auml;gt. Wenn Sie Angst hatten, sehr emotional oder &amp;auml;ngstlich sind oder Sport treiben, sendet Ihr Herz m&amp;ouml;glicherweise f&amp;uuml;r kurze Zeit h&amp;auml;ufiger Signale. Dies wird als Sinustachykardie bezeichnet und verschwindet, wenn Sie sich beruhigen oder ausruhen.&lt;/p&gt;\n&lt;p&gt;Andere Arten von Tachykardie k&amp;ouml;nnen regelm&amp;auml;&amp;szlig;ig wieder auftreten und schwerwiegender sein.&lt;/p&gt;</t>
  </si>
  <si>
    <t>&lt;h1&gt;頻脈&lt;/h1&gt;\n&lt;p&gt;頻脈になると、数秒から数時間の間、心臓の鼓動が通常より速くなります。 通常、活動していないときの心拍数は 1 分間に 60 ～ 100 拍です。 安静時に心臓の鼓動が 1 分間に 100 回を超える場合、それは頻脈です。&lt;/p&gt;\n&lt;p&gt;心臓は鼓動の頻度が高すぎるため、鼓動の間に血液で満たされる時間がありません。 心臓がすべての細胞に必要な血液と酸素を供給できない場合、これは危険です。&lt;/p&gt;\n&lt;p&gt;心臓は通常、心臓の洞房 (SA) 結節からの電気信号に反応します。 これらの信号は心臓の鼓動の頻度を制御します。 恐怖を感じたとき、非常に感情的または不安になったとき、または運動をしているとき、心臓は短時間の間、より頻繁に信号を送ることがあります。 これは洞性頻脈と呼ばれ、落ち着くか休むと消えます。&lt;/p&gt;\n&lt;p&gt;他のタイプの頻脈は定期的に再発する可能性があり、より重篤になる可能性があります。&lt;/p&gt;</t>
  </si>
  <si>
    <t>&lt;h1&gt;टाकीकार्डिया&lt;/h1&gt;\n&lt;p&gt;जेव्हा तुम्हाला टाकीकार्डिया होतो, तेव्हा तुमचे हृदय काही सेकंदांपासून काही तासांपर्यंत सामान्यपेक्षा जास्त वेगाने धडधडते. साधारणपणे, तुम्ही सक्रिय नसताना तुमच्या हृदयाची गती 60 ते 100 बीट्स प्रति मिनिट असते. जेव्हा तुमचे हृदय विश्रांतीच्या वेळी मिनिटाला 100 पेक्षा जास्त वेळा धडधडते तेव्हा ते टाकीकार्डिया असते.&lt;/p&gt;\n&lt;p&gt;तुमचे हृदय खूप वेळा धडधडत असल्याने, ठोक्यांच्या दरम्यान रक्त भरण्यासाठी आवश्यक वेळ नाही. तुमचे हृदय तुमच्या सर्व पेशींना आवश्यक असलेले रक्त आणि ऑक्सिजन पुरवू शकत नसल्यास हे धोकादायक ठरू शकते.&lt;/p&gt;\n&lt;p&gt;तुमचे हृदय सामान्यतः तुमच्या हृदयाच्या सिनोएट्रिअल (SA) नोडमधून विद्युत सिग्नलला प्रतिसाद देते. हे सिग्नल तुमच्या हृदयाचे ठोके किती वेळा नियंत्रित करतात. जेव्हा तुम्हाला भीती वाटत असेल किंवा खूप भावनिक किंवा चिंताग्रस्त असाल किंवा व्यायाम करत असाल, तेव्हा तुमचे हृदय थोड्या काळासाठी वारंवार सिग्नल पाठवू शकते. याला सायनस टाकीकार्डिया म्हणतात आणि जेव्हा तुम्ही शांत होतात किंवा आराम करता तेव्हा ते निघून जाते.&lt;/p&gt;\n&lt;p&gt;इतर प्रकारचे टाकीकार्डिया नियमितपणे परत येऊ शकतात आणि ते अधिक गंभीर असू शकतात.&lt;/p&gt;</t>
  </si>
  <si>
    <t>&lt;h1&gt;టాచీకార్డియా&lt;/h1&gt;\n&lt;p&gt;మీకు టాచీకార్డియా ఉన్నప్పుడు, మీ గుండె కొన్ని సెకన్ల నుండి కొన్ని గంటల వరకు సాధారణం కంటే వేగంగా కొట్టుకుంటుంది. సాధారణంగా, మీరు చురుకుగా లేనప్పుడు మీ హృదయ స్పందన నిమిషానికి 60 నుండి 100 బీట్స్&amp;zwnj;గా ఉంటుంది. విశ్రాంతి సమయంలో మీ గుండె నిమిషానికి 100 సార్లు కంటే ఎక్కువ కొట్టినప్పుడు, అది టాచీకార్డియా.&lt;/p&gt;\n&lt;p&gt;మీ గుండె చాలా తరచుగా కొట్టుకుంటుంది కాబట్టి, అది బీట్స్ మధ్య రక్తంతో నింపడానికి అవసరమైన సమయాన్ని కలిగి ఉండదు. మీ గుండె మీ కణాలన్నింటికీ అవసరమైన రక్తం మరియు ఆక్సిజన్&amp;zwnj;తో సరఫరా చేయలేకపోతే ఇది ప్రమాదకరం.&lt;/p&gt;\n&lt;p&gt;మీ గుండె సాధారణంగా మీ గుండె యొక్క సైనోట్రియల్ (SA) నోడ్ నుండి విద్యుత్ సంకేతాలకు ప్రతిస్పందిస్తుంది. ఈ సంకేతాలు మీ గుండె ఎంత తరచుగా కొట్టుకుంటుందో నియంత్రిస్తాయి. మీకు భయంగా ఉన్నప్పుడు లేదా చాలా ఉద్వేగభరితంగా లేదా ఆత్రుతగా ఉన్నప్పుడు లేదా వ్యాయామం చేస్తున్నప్పుడు, మీ గుండె తక్కువ సమయం వరకు తరచుగా సంకేతాలను పంపవచ్చు. ఇది సైనస్ టాచీకార్డియా అని పిలువబడుతుంది మరియు మీరు ప్రశాంతంగా లేదా విశ్రాంతి తీసుకున్నప్పుడు పోతుంది.&lt;/p&gt;\n&lt;p&gt;ఇతర రకాల టాచీకార్డియా క్రమంగా తిరిగి రావచ్చు మరియు మరింత తీవ్రంగా ఉండవచ్చు.&lt;/p&gt;</t>
  </si>
  <si>
    <t>&lt;h1&gt;Taşikardi&lt;/h1&gt;\n&lt;p&gt;Taşikardiniz olduğunda kalbiniz birka&amp;ccedil; saniyeden birka&amp;ccedil; saate kadar normalden daha hızlı atar. Normalde, aktif olmadığınızda kalp atış hızınız dakikada 60 ila 100 atıştır. Dinlenme halindeyken kalbiniz dakikada 100 defadan fazla atıyorsa bu taşikardidir.&lt;/p&gt;\n&lt;p&gt;Kalbiniz &amp;ccedil;ok sık attığı i&amp;ccedil;in, atışlar arasında kanla dolması i&amp;ccedil;in gereken s&amp;uuml;reye sahip değildir. Kalbiniz t&amp;uuml;m h&amp;uuml;crelerinize ihtiya&amp;ccedil; duydukları kan ve oksijeni sağlayamıyorsa bu durum tehlikeli olabilir.&lt;/p&gt;\n&lt;p&gt;Kalbiniz normalde kalbinizin sinoatriyal (SA) d&amp;uuml;ğ&amp;uuml;m&amp;uuml;nden gelen elektrik sinyallerine yanıt verir. Bu sinyaller kalbinizin ne sıklıkla attığını kontrol eder. Korktuğunuzda, &amp;ccedil;ok duygusal veya kaygılı olduğunuzda ya da egzersiz yaparken kalbiniz kısa bir s&amp;uuml;re i&amp;ccedil;in daha sık sinyaller g&amp;ouml;nderebilir. Buna sin&amp;uuml;s taşikardisi denir ve sakinleştiğinizde veya dinlendiğinizde kaybolur.&lt;/p&gt;\n&lt;p&gt;Diğer taşikardi t&amp;uuml;rleri d&amp;uuml;zenli olarak tekrarlayabilir ve daha ciddi olabilir.&lt;/p&gt;</t>
  </si>
  <si>
    <t>&lt;h1&gt;டாக்ரிக்கார்டியா&lt;/h1&gt;\n&lt;p&gt;உங்களுக்கு டாக்ரிக்கார்டியா இருந்தால், உங்கள் இதயம் இயல்பை விட சில நொடிகள் முதல் சில மணி நேரம் வரை வேகமாக துடிக்கும். பொதுவாக, நீங்கள் சுறுசுறுப்பாக இல்லாதபோது உங்கள் இதயத் துடிப்பு நிமிடத்திற்கு 60 முதல் 100 துடிக்கிறது. ஓய்வு நேரத்தில் உங்கள் இதயம் நிமிடத்திற்கு 100 முறைக்கு மேல் துடித்தால், அது டாக்ரிக்கார்டியா.&lt;/p&gt;\n&lt;p&gt;உங்கள் இதயம் அடிக்கடி துடிப்பதால், துடிப்புக்கு இடையில் இரத்தத்தை நிரப்ப அதற்கு நேரம் இல்லை. உங்கள் இதயம் உங்கள் செல்கள் அனைத்திற்கும் தேவையான இரத்தம் மற்றும் ஆக்ஸிஜனை வழங்க முடியாவிட்டால் இது ஆபத்தானது.&lt;/p&gt;\n&lt;p&gt;உங்கள் இதயம் பொதுவாக உங்கள் இதயத்தின் சினோட்ரியல் (SA) முனையிலிருந்து வரும் மின் சமிக்ஞைகளுக்கு பதிலளிக்கிறது. இந்த சமிக்ஞைகள் உங்கள் இதயம் எவ்வளவு அடிக்கடி துடிக்கிறது என்பதைக் கட்டுப்படுத்துகிறது. நீங்கள் ஒரு பயம் அல்லது மிகவும் உணர்ச்சிவசப்பட்ட அல்லது கவலையாக இருக்கும் போது அல்லது உடற்பயிற்சி செய்யும் போது, உங்கள் இதயம் குறுகிய காலத்திற்கு அடிக்கடி சமிக்ஞைகளை அனுப்பலாம். இது சைனஸ் டாக்ரிக்கார்டியா என்று அழைக்கப்படுகிறது மற்றும் நீங்கள் அமைதியாக அல்லது ஓய்வெடுக்கும்போது போய்விடும்.&lt;/p&gt;\n&lt;p&gt;மற்ற வகை டாக்ரிக்கார்டியா மீண்டும் மீண்டும் வரலாம் மற்றும் மிகவும் தீவிரமானதாக இருக்கலாம்.&lt;/p&gt;</t>
  </si>
  <si>
    <t>&lt;h1&gt;빈맥&lt;/h1&gt;\n&lt;p&gt;빈맥이 있으면 심장이 몇 초에서 몇 시간 동안 평소보다 빠르게 뛰게 됩니다. 일반적으로 활동하지 않을 때 심박수는 분당 60~100회입니다. 휴식 중에 심장이 1분에 100회 이상 뛰는 경우를 빈맥이라고 합니다.&lt;/p&gt;\n&lt;p&gt;심장이 너무 자주 뛰기 때문에 박동 사이에 혈액을 채울 시간이 없습니다. 심장이 모든 세포에 필요한 혈액과 산소를 공급할 수 없으면 위험할 수 있습니다.&lt;/p&gt;\n&lt;p&gt;심장은 일반적으로 심장 동심방(SA) 결절의 전기 신호에 반응합니다. 이 신호는 심장 박동 빈도를 제어합니다. 겁이 났거나 감정이 매우 심하거나 불안할 때, 운동을 할 때 심장은 짧은 시간 동안 더 자주 신호를 보낼 수 있습니다. 이를 동성 빈맥이라고 하며, 진정하거나 휴식을 취하면 사라집니다.&lt;/p&gt;\n&lt;p&gt;다른 유형의 빈맥은 정기적으로 재발할 수 있으며 더 심각할 수 있습니다.&lt;/p&gt;</t>
  </si>
  <si>
    <t>&lt;h1&gt;Bệnh tim đập nhanh&lt;/h1&gt;\n&lt;p&gt;Khi bạn bị nhịp tim nhanh, tim bạn đập nhanh hơn b&amp;igrave;nh thường trong v&amp;agrave;i gi&amp;acirc;y đến v&amp;agrave;i giờ. Th&amp;ocirc;ng thường, nhịp tim của bạn l&amp;agrave; 60 đến 100 nhịp mỗi ph&amp;uacute;t khi bạn kh&amp;ocirc;ng hoạt động. Khi tim bạn đập hơn 100 lần một ph&amp;uacute;t khi nghỉ ngơi, đ&amp;oacute; l&amp;agrave; nhịp tim nhanh.&lt;/p&gt;\n&lt;p&gt;Bởi v&amp;igrave; tim bạn đập qu&amp;aacute; thường xuy&amp;ecirc;n n&amp;ecirc;n n&amp;oacute; kh&amp;ocirc;ng c&amp;oacute; thời gian cần thiết để nạp đầy m&amp;aacute;u giữa c&amp;aacute;c nhịp đập. Điều n&amp;agrave;y c&amp;oacute; thể nguy hiểm nếu tim của bạn kh&amp;ocirc;ng thể cung cấp m&amp;aacute;u v&amp;agrave; oxy cần thiết cho tất cả c&amp;aacute;c tế b&amp;agrave;o.&lt;/p&gt;\n&lt;p&gt;Tim của bạn thường phản ứng với c&amp;aacute;c t&amp;iacute;n hiệu điện từ n&amp;uacute;t xoang nhĩ (SA) của tim. Những t&amp;iacute;n hiệu n&amp;agrave;y kiểm so&amp;aacute;t tần suất tim bạn đập. Khi bạn sợ h&amp;atilde;i, qu&amp;aacute; x&amp;uacute;c động, lo lắng hoặc đang tập thể dục, tr&amp;aacute;i tim bạn c&amp;oacute; thể gửi t&amp;iacute;n hiệu thường xuy&amp;ecirc;n hơn trong một thời gian ngắn. Đ&amp;acirc;y được gọi l&amp;agrave; nhịp tim nhanh xoang v&amp;agrave; biến mất khi bạn b&amp;igrave;nh tĩnh hoặc nghỉ ngơi.&lt;/p&gt;\n&lt;p&gt;C&amp;aacute;c loại nhịp tim nhanh kh&amp;aacute;c c&amp;oacute; thể t&amp;aacute;i ph&amp;aacute;t thường xuy&amp;ecirc;n v&amp;agrave; c&amp;oacute; thể nghi&amp;ecirc;m trọng hơn.&lt;/p&gt;</t>
  </si>
  <si>
    <t>&lt;h1&gt;Tachicardia&lt;/h1&gt;\n&lt;p&gt;Quando soffri di tachicardia, il tuo cuore batte pi&amp;ugrave; velocemente del normale per alcuni secondi o alcune ore. Normalmente, la frequenza cardiaca &amp;egrave; compresa tra 60 e 100 battiti al minuto quando non sei attivo. Quando il tuo cuore batte pi&amp;ugrave; di 100 volte al minuto a riposo, &amp;egrave; tachicardia.&lt;/p&gt;\n&lt;p&gt;Poich&amp;eacute; il tuo cuore batte troppo spesso, non ha il tempo necessario per riempirsi di sangue tra un battito e l&amp;rsquo;altro. Questo pu&amp;ograve; essere pericoloso se il tuo cuore non riesce a fornire a tutte le cellule il sangue e l&amp;rsquo;ossigeno di cui hanno bisogno.&lt;/p&gt;\n&lt;p&gt;Il tuo cuore normalmente risponde ai segnali elettrici provenienti dal nodo senoatriale (SA) del tuo cuore. Questi segnali controllano la frequenza con cui batte il tuo cuore. Quando hai avuto uno spavento o sei molto emotivo o ansioso, o stai facendo attivit&amp;agrave; fisica, il tuo cuore pu&amp;ograve; inviare segnali pi&amp;ugrave; frequentemente per un breve periodo. Questa si chiama tachicardia sinusale e scompare quando ti calmi o ti riposi.&lt;/p&gt;\n&lt;p&gt;Altri tipi di tachicardia possono ripresentarsi regolarmente e possono essere pi&amp;ugrave; gravi.&lt;/p&gt;</t>
  </si>
  <si>
    <t>&lt;h1&gt;อิศวร&lt;/h1&gt;\n&lt;p&gt;เมื่อคุณมีอาการหัวใจเต้นเร็ว หัวใจจะเต้นเร็วกว่าปกติเป็นเวลาสองสามวินาทีถึงสองสามชั่วโมง โดยปกติ อัตราการเต้นของหัวใจจะอยู่ที่ 60 ถึง 100 ครั้งต่อนาทีเมื่อคุณไม่ได้ออกกำลังกาย เมื่อหัวใจของคุณเต้นมากกว่า 100 ครั้งต่อนาทีในขณะพัก นั่นคือภาวะหัวใจเต้นเร็ว&lt;/p&gt;\n&lt;p&gt;เนื่องจากหัวใจของคุณเต้นบ่อยเกินไป จึงไม่มีเวลาที่จะเติมเลือดระหว่างจังหวะ สิ่งนี้อาจเป็นอันตรายได้หากหัวใจของคุณไม่สามารถจัดหาเลือดและออกซิเจนที่จำเป็นให้กับเซลล์ทั้งหมดได้&lt;/p&gt;\n&lt;p&gt;โดยปกติหัวใจของคุณจะตอบสนองต่อสัญญาณไฟฟ้าจากโหนด sinoatrial (SA) ของหัวใจ สัญญาณเหล่านี้จะควบคุมความถี่ของหัวใจคุณ เมื่อคุณรู้สึกหวาดกลัว มีอารมณ์รุนแรง หรือวิตกกังวล หรือกำลังออกกำลังกาย หัวใจของคุณอาจส่งสัญญาณบ่อยขึ้นในช่วงเวลาสั้นๆ อาการนี้เรียกว่าภาวะหัวใจเต้นเร็วแบบไซนัส และหายไปเมื่อคุณสงบสติอารมณ์หรือพักผ่อน&lt;/p&gt;\n&lt;p&gt;อิศวรประเภทอื่นสามารถกลับมาเป็นซ้ำได้เป็นประจำและอาจรุนแรงกว่านี้ได้&lt;/p&gt;</t>
  </si>
  <si>
    <t>WHAT_IS_BP</t>
  </si>
  <si>
    <t>&lt;h1&gt;What is blood pressure?&lt;/h1&gt;\n&lt;p&gt;Blood pressure is the pressure that blood exerts on the walls of blood vessels during circulation to organs in the body. Arterial resistance and the force of contraction of the heart are the two main factors that make up blood pressure.&lt;/p&gt;\n&lt;p&gt;Blood pressure readings in a normal person will be higher during the day and lower at night. The time from 1 to 3 am when the body is fast asleep is when the blood pressure is at its lowest, and from 8 to 10 am is the time when the blood pressure is at its highest.&lt;/p&gt;\n&lt;p&gt;Blood pressure will often increase when we exercise, nervous tension, vasoconstriction (due to cold or taking vasopressors), eating too salty or experiencing a strong emotional state. Conversely, when you relax, rest, take vasodilators, sweat a lot, in a hot environment, have diarrhea, etc., your blood pressure will drop.&lt;/p&gt;\n&lt;p&gt;Blood pressure is expressed through the following two numbers:&lt;/p&gt;\n&lt;ul&gt;\n    &lt;li&gt;\n        &lt;p&gt;Systolic blood pressure (maximum blood pressure): a normal level of 90 - 139 mm Hg;&lt;/p&gt;\n    &lt;/li&gt;\n    &lt;li&gt;\n        &lt;p&gt;Diastolic blood pressure (minimum blood pressure): a normal level is between 60 - 89 mm Hg.&lt;/p&gt;\n    &lt;/li&gt;\n&lt;/ul&gt;\n&lt;p&gt;If the blood pressure reading is higher than the above standards, it is considered high blood pressure, otherwise it is low blood pressure. When the heart beats, blood pressure goes from maximum to minimum (changes from systolic pressure to diastolic pressure). As blood moves farther from the heart to the arteries, blood pressure will decrease.&lt;/p&gt;</t>
  </si>
  <si>
    <t>&lt;h1&gt;什么是血压？&lt;/h1&gt;\n&lt;p&gt;血压是血液在循环到体内器官时对血管壁施加的压力。 动脉阻力和心脏收缩力是构成血压的两个主要因素。&lt;/p&gt;\n&lt;p&gt;正常人的血压读数白天较高，夜间较低。 凌晨1点到3点是人体熟睡的时间，是血压最低的时间，上午8点到10点是血压最高的时间。&lt;/p&gt;\n&lt;p&gt;当我们运动、神经紧张、血管收缩（由于寒冷或服用血管升压药）、吃得太咸或经历强烈的情绪状态时，血压常常会升高。 反之，当你放松、休息、服用血管扩张剂、大量出汗、在炎热的环境中、腹泻等时，你的血压就会下降。&lt;/p&gt;\n&lt;p&gt;血压通过以下两个数字表示：&lt;/p&gt;\n&lt;ul&gt;\n    &lt;li&gt;\n        &lt;p&gt;收缩压（最高血压）：正常水平为 90 - 139 毫米汞柱；&lt;/p&gt;\n    &lt;/li&gt;\n    &lt;li&gt;\n        &lt;p&gt;舒张压（最低血压）：正常水平在 60 - 89 毫米汞柱之间。&lt;/p&gt;\n    &lt;/li&gt;\n&lt;/ul&gt;\n&lt;p&gt;如果血压读数高于上述标准，则为高血压，否则为低血压。 当心脏跳动时，血压从最大值变为最小值（从收缩压变为舒张压）。 当血液从心脏流向动脉时，血压会降低。&lt;/p&gt;</t>
  </si>
  <si>
    <t>&lt;h1&gt;रक्तचाप क्या है?&lt;/h1&gt;\n&lt;p&gt;रक्तचाप वह दबाव है जो रक्त शरीर में अंगों में संचलन के दौरान रक्त वाहिकाओं की दीवारों पर डालता है। धमनी प्रतिरोध और हृदय के संकुचन का बल दो मुख्य कारक हैं जो रक्तचाप बनाते हैं।&lt;/p&gt;\n&lt;p&gt;एक सामान्य व्यक्ति में रक्तचाप की रीडिंग दिन के दौरान अधिक और रात में कम होगी। सुबह 1 से 3 बजे तक का समय जब शरीर गहरी नींद में होता है तब रक्तचाप अपने सबसे निचले स्तर पर होता है और सुबह 8 से 10 बजे तक वह समय होता है जब रक्तचाप अपने उच्चतम स्तर पर होता है।&lt;/p&gt;\n&lt;p&gt;जब हम व्यायाम करते हैं, तंत्रिका तनाव, वाहिकासंकीर्णन (ठंड या वैसोप्रेसर्स लेने के कारण), बहुत अधिक नमकीन खाने या एक मजबूत भावनात्मक स्थिति का अनुभव करने पर रक्तचाप अक्सर बढ़ जाता है। इसके विपरीत, जब आप आराम करते हैं, आराम करते हैं, वासोडिलेटर लेते हैं, बहुत पसीना आता है, गर्म वातावरण में, दस्त आदि होते हैं, तो आपका रक्तचाप कम हो जाएगा।&lt;/p&gt;\n&lt;p&gt;निम्न दो संख्याओं के माध्यम से रक्तचाप व्यक्त किया जाता है:&lt;/p&gt;\n&lt;p&gt;सिस्टोलिक रक्तचाप (अधिकतम रक्तचाप): 90 - 139 मिमी एचजी का सामान्य स्तर;&lt;/p&gt;\n&lt;p&gt;डायस्टोलिक रक्तचाप (न्यूनतम रक्तचाप): एक सामान्य स्तर 60 - 89 मिमी एचजी के बीच होता है।&lt;/p&gt;\n&lt;p&gt;यदि रक्तचाप की रीडिंग उपरोक्त मानकों से अधिक है, तो इसे उच्च रक्तचाप माना जाता है, अन्यथा यह निम्न रक्तचाप है। जब दिल धड़कता है, तो रक्तचाप अधिकतम से न्यूनतम (सिस्टोलिक दबाव से डायस्टोलिक दबाव में परिवर्तन) हो जाता है। जैसे-जैसे रक्त हृदय से धमनियों की ओर आगे बढ़ता है, रक्तचाप कम होता जाएगा।&lt;/p&gt;</t>
  </si>
  <si>
    <t>&lt;h1&gt;&amp;iquest;Qu&amp;eacute; es la presi&amp;oacute;n arterial?&lt;/h1&gt;\n&lt;p&gt;La presi&amp;oacute;n arterial es la presi&amp;oacute;n que la sangre ejerce sobre las paredes de los vasos sangu&amp;iacute;neos durante la circulaci&amp;oacute;n a los &amp;oacute;rganos del cuerpo. La resistencia arterial y la fuerza de contracci&amp;oacute;n del coraz&amp;oacute;n son los dos principales factores que componen la presi&amp;oacute;n arterial.&lt;/p&gt;\n&lt;p&gt;Las lecturas de presi&amp;oacute;n arterial en una persona normal ser&amp;aacute;n m&amp;aacute;s altas durante el d&amp;iacute;a y m&amp;aacute;s bajas durante la noche. El tiempo de 1 a 3 am cuando el cuerpo est&amp;aacute; profundamente dormido es cuando la presi&amp;oacute;n arterial est&amp;aacute; en su nivel m&amp;aacute;s bajo, y de 8 a 10 am es el momento en que la presi&amp;oacute;n arterial est&amp;aacute; en su punto m&amp;aacute;s alto.&lt;/p&gt;\n&lt;p&gt;La tensi&amp;oacute;n arterial suele aumentar cuando hacemos ejercicio, tensi&amp;oacute;n nerviosa, vasoconstricci&amp;oacute;n (por resfriado o por tomar vasopresores), comer demasiado salado o experimentar un estado emocional fuerte. Por el contrario, cuando te relajas, descansas, tomas vasodilatadores, sudas mucho, en un ambiente caluroso, tienes diarrea, etc., tu presi&amp;oacute;n arterial bajar&amp;aacute;.&lt;/p&gt;\n&lt;p&gt;La presi&amp;oacute;n arterial se expresa a trav&amp;eacute;s de los siguientes dos n&amp;uacute;meros:&lt;/p&gt;\n&lt;ul&gt;\n    &lt;li&gt;\n        &lt;p&gt;Presi&amp;oacute;n arterial sist&amp;oacute;lica (presi&amp;oacute;n arterial m&amp;aacute;xima): un nivel normal de 90 - 139 mm Hg;&lt;/p&gt;\n    &lt;/li&gt;\n    &lt;li&gt;\n        &lt;p&gt;Presi&amp;oacute;n arterial diast&amp;oacute;lica (presi&amp;oacute;n arterial m&amp;iacute;nima): un nivel normal est&amp;aacute; entre 60 y 89 mm Hg.&lt;/p&gt;\n    &lt;/li&gt;\n&lt;/ul&gt;\n&lt;p&gt;Si la lectura de la presi&amp;oacute;n arterial es superior a los est&amp;aacute;ndares anteriores, se considera presi&amp;oacute;n arterial alta; de lo contrario, es presi&amp;oacute;n arterial baja. Cuando el coraz&amp;oacute;n late, la presi&amp;oacute;n arterial va de m&amp;aacute;ximo a m&amp;iacute;nimo (cambia de presi&amp;oacute;n sist&amp;oacute;lica a presi&amp;oacute;n diast&amp;oacute;lica). A medida que la sangre se mueve m&amp;aacute;s lejos del coraz&amp;oacute;n a las arterias, la presi&amp;oacute;n arterial disminuir&amp;aacute;.&lt;/p&gt;</t>
  </si>
  <si>
    <t>&lt;h1&gt;Qu&amp;apos;est-ce que la pression art&amp;eacute;rielle ?&lt;/h1&gt;\n&lt;p&gt;La pression art&amp;eacute;rielle est la pression que le sang exerce sur les parois des vaisseaux sanguins lors de la circulation vers les organes du corps. La r&amp;eacute;sistance art&amp;eacute;rielle et la force de contraction du c&amp;oelig;ur sont les deux principaux facteurs qui composent la pression art&amp;eacute;rielle.&lt;/p&gt;\n&lt;p&gt;Les lectures de tension art&amp;eacute;rielle chez une personne normale seront plus &amp;eacute;lev&amp;eacute;es pendant la journ&amp;eacute;e et plus basses la nuit. Le moment de 1h &amp;agrave; 3h du matin o&amp;ugrave; le corps dort profond&amp;eacute;ment est le moment o&amp;ugrave; la tension art&amp;eacute;rielle est au plus bas, et de 8h &amp;agrave; 10h le moment o&amp;ugrave; la tension art&amp;eacute;rielle est au plus haut.&lt;/p&gt;\n&lt;p&gt;La pression art&amp;eacute;rielle augmente souvent lorsque nous faisons de l&amp;apos;exercice, une tension nerveuse, une vasoconstriction (due au froid ou &amp;agrave; la prise de vasopresseurs), une alimentation trop sal&amp;eacute;e ou un &amp;eacute;tat &amp;eacute;motionnel fort. &amp;Agrave; l&amp;apos;inverse, lorsque vous vous d&amp;eacute;tendez, que vous vous reposez, que vous prenez des vasodilatateurs, que vous transpirez beaucoup, que vous &amp;ecirc;tes dans un environnement chaud, que vous avez la diarrh&amp;eacute;e, etc., votre tension art&amp;eacute;rielle va baisser.&lt;/p&gt;\n&lt;p&gt;La tension art&amp;eacute;rielle est exprim&amp;eacute;e par les deux nombres suivants :&lt;/p&gt;\n&lt;ul&gt;\n    &lt;li&gt;\n        &lt;p&gt;Pression art&amp;eacute;rielle systolique (pression art&amp;eacute;rielle maximale): un niveau normal de 90 &amp;agrave; 139 mm Hg;&lt;/p&gt;\n    &lt;/li&gt;\n    &lt;li&gt;\n        &lt;p&gt;Pression art&amp;eacute;rielle diastolique (pression art&amp;eacute;rielle minimale) : un niveau normal se situe entre 60 et 89 mm Hg.&lt;/p&gt;\n    &lt;/li&gt;\n&lt;/ul&gt;\n&lt;p&gt;Si la lecture de la pression art&amp;eacute;rielle est sup&amp;eacute;rieure aux normes ci-dessus, il s&amp;apos;agit d&amp;apos;une pression art&amp;eacute;rielle &amp;eacute;lev&amp;eacute;e, sinon il s&amp;apos;agit d&amp;apos;une pression art&amp;eacute;rielle basse. Lorsque le c&amp;oelig;ur bat, la pression art&amp;eacute;rielle passe du maximum au minimum (passe de la pression systolique &amp;agrave; la pression diastolique). &amp;Agrave; mesure que le sang s&amp;apos;&amp;eacute;loigne du c&amp;oelig;ur vers les art&amp;egrave;res, la pression art&amp;eacute;rielle diminue.&lt;/p&gt;</t>
  </si>
  <si>
    <t>&lt;h1 dir=\"rtl\"&gt;ما هو ضغط الدم؟&lt;/h1&gt;\n&lt;p dir=\"rtl\"&gt;ضغط الدم هو قوة دفع الدم باتجاه جدران الأوعية الدموية أثناء ضخ الدم لأعضاء الجسم. تُمثّل المقاومة الشريانية وقوة انقباض القلب العاملان الرئيسيان اللذان يُشكّلان ضغط الدم.&lt;/p&gt;\n&lt;p dir=\"rtl\"&gt;للشخص الطبيعي، تختلف قراءات ضغط الدم بحيث تكون أعلى خلال النهار وأقل في الليل. يكون ضغط الدم في أدنى مستوياته &amp;nbsp;في الوقت من الساعة 1 إلى 3 صباحا عندما يكون الجسم في حالة سبات عميق، بينما يكون في أعلى مستوياته من الساعة 8 إلى 10 صباحًا.&lt;/p&gt;\n&lt;p dir=\"rtl\"&gt;غالبًا ما يرتفع ضغط الدم عند التوتر العصبي ، أو ممارسة الرياضة، أو في حالات تضيُّق الأوعية (بسبب البرد أو تناول مثبطات الأوعية)، أو تناول الطعام الذي يحتوي كميات كبيرة من الملح، أو عند اختبار حالة عاطفية قوية. على النقيض من ذلك، عندما تسترخي، أو تستريح، أو تتناول موسّعات الأوعية، أو تتعرّق كثيرًا، أو تتواجد في بيئة حارة، أو تعاني من الإسهال وما إلى ذلك، سينخفض ضغط دمك.&lt;/p&gt;\n&lt;p dir=\"rtl\"&gt;&lt;br&gt;&lt;/p&gt;\n&lt;p dir=\"rtl\"&gt;يُعبّر عن ضغط الدم من خلال الرقمين التاليين:&lt;/p&gt;\n&lt;p dir=\"rtl\"&gt;●&amp;nbsp;ضغط الدم الانقباضي (الحد الأقصى لضغط الدم): المستوى طبيعي من 90 - 139 ملم زئبق؛&lt;/p&gt;\n&lt;p dir=\"rtl\"&gt;●&amp;nbsp;ضغط الدم&amp;nbsp;الانبساطي (الحد الأدنى من ضغط الدم): المستوى الطبيعي بين 60 - 89 ملم زئبق.&lt;/p&gt;\n&lt;p dir=\"rtl\"&gt;إذا كانت قراءة ضغط الدم أعلى من نطاق الأرقام المذكورة أعلاه، فإنها تُعتبر حالة ارتفاع ضغط الدم، وإن كانت أقل فهي حالة انخفاض ضغط الدم.&amp;nbsp;&lt;/p&gt;\n&lt;p dir=\"rtl\"&gt;عندما ينبض القلب، ينتقل ضغط الدم من الحد الأقصى إلى الحد الأدنى (يتغير من الضغط الانقباضي إلى الضغط الانبساطي) ومع تحرُّك الدم بعيدًا من القلب إلى الشرايين، سينخفض ضغط الدم.&lt;/p&gt;</t>
  </si>
  <si>
    <t>&lt;h1&gt;Что такое кровяное давление?&lt;/h1&gt;\n&lt;p&gt;Артериальное давление &amp;mdash; это давление, которое кровь оказывает на стенки кровеносных сосудов во время циркуляции в органах тела. Артериальное сопротивление и сила сокращения сердца являются двумя основными факторами, влияющими на артериальное давление.&lt;/p&gt;\n&lt;p&gt;Показания артериального давления у нормального человека будут выше днем и ниже ночью. Время с 1 до 3 часов ночи, когда тело крепко спит, &amp;mdash; это время, когда кровяное давление самое низкое, а с 8 до 10 часов &amp;mdash; время, когда кровяное давление самое высокое.&lt;/p&gt;\n&lt;p&gt;Артериальное давление часто повышается, когда мы занимаемся спортом, нервным напряжением, сужением сосудов (из-за простуды или приема вазопрессоров), едим слишком соленое или переживаем сильное эмоциональное состояние. И наоборот, когда вы расслабляетесь, отдыхаете, принимаете сосудорасширяющие средства, сильно потеете, находитесь в жаркой среде, страдаете диареей и т. д., ваше кровяное давление падает.&lt;/p&gt;\n&lt;p&gt;Артериальное давление выражается двумя следующими числами:&lt;/p&gt;\n&lt;ul&gt;\n    &lt;li&gt;\n        &lt;p&gt;Систолическое АД (максимальное АД): нормальный уровень 90 - 139 мм рт.ст.;&lt;/p&gt;\n    &lt;/li&gt;\n    &lt;li&gt;\n        &lt;p&gt;Диастолическое артериальное давление (минимальное артериальное давление): нормальный уровень составляет от 60 до 89 мм рт.ст.&lt;/p&gt;\n    &lt;/li&gt;\n&lt;/ul&gt;\n&lt;p&gt;Если показания артериального давления выше, чем указанные выше стандарты, это считается высоким кровяным давлением, в противном случае это низкое кровяное давление. Когда сердце бьется, артериальное давление переходит от максимального к минимальному (изменяется от систолического давления к диастолическому давлению). По мере продвижения крови от сердца к артериям артериальное давление снижается.&lt;/p&gt;</t>
  </si>
  <si>
    <t>&lt;h1&gt;O que &amp;eacute; press&amp;atilde;o arterial?&lt;/h1&gt;\n&lt;p&gt;A press&amp;atilde;o arterial &amp;eacute; a press&amp;atilde;o que o sangue exerce nas paredes dos vasos sangu&amp;iacute;neos durante a circula&amp;ccedil;&amp;atilde;o para os &amp;oacute;rg&amp;atilde;os do corpo. A resist&amp;ecirc;ncia arterial e a for&amp;ccedil;a de contra&amp;ccedil;&amp;atilde;o do cora&amp;ccedil;&amp;atilde;o s&amp;atilde;o os dois principais fatores que comp&amp;otilde;em a press&amp;atilde;o arterial.&lt;/p&gt;\n&lt;p&gt;As leituras da press&amp;atilde;o arterial em uma pessoa normal ser&amp;atilde;o mais altas durante o dia e mais baixas &amp;agrave; noite. O per&amp;iacute;odo entre 1h e 3h da manh&amp;atilde;, quando o corpo est&amp;aacute; dormindo profundamente, &amp;eacute; quando a press&amp;atilde;o sangu&amp;iacute;nea est&amp;aacute; mais baixa, e das 8h &amp;agrave;s 10h &amp;eacute; o momento em que a press&amp;atilde;o sangu&amp;iacute;nea est&amp;aacute; mais alta.&lt;/p&gt;\n&lt;p&gt;A press&amp;atilde;o arterial geralmente aumenta quando nos exercitamos, tens&amp;atilde;o nervosa, vasoconstri&amp;ccedil;&amp;atilde;o (devido ao frio ou ao uso de vasopressores), comer muito salgado ou experimentar um forte estado emocional. Por outro lado, quando voc&amp;ecirc; relaxa, descansa, toma vasodilatadores, sua muito, em um ambiente quente, tem diarr&amp;eacute;ia, etc., sua press&amp;atilde;o arterial cai.&lt;/p&gt;\n&lt;p&gt;A press&amp;atilde;o arterial &amp;eacute; expressa atrav&amp;eacute;s dos dois n&amp;uacute;meros a seguir:&lt;/p&gt;\n&lt;ul&gt;\n    &lt;li&gt;\n        &lt;p&gt;Press&amp;atilde;o arterial sist&amp;oacute;lica (press&amp;atilde;o arterial m&amp;aacute;xima): um n&amp;iacute;vel normal de 90 - 139 mm Hg;&lt;/p&gt;\n    &lt;/li&gt;\n    &lt;li&gt;\n        &lt;p&gt;Press&amp;atilde;o arterial diast&amp;oacute;lica (press&amp;atilde;o arterial m&amp;iacute;nima): um n&amp;iacute;vel normal est&amp;aacute; entre 60 - 89 mm Hg.&lt;/p&gt;\n    &lt;/li&gt;\n&lt;/ul&gt;\n&lt;p&gt;Se a leitura da press&amp;atilde;o arterial for superior aos padr&amp;otilde;es acima, &amp;eacute; considerada press&amp;atilde;o alta, caso contr&amp;aacute;rio, &amp;eacute; press&amp;atilde;o arterial baixa. Quando o cora&amp;ccedil;&amp;atilde;o bate, a press&amp;atilde;o arterial vai do m&amp;aacute;ximo ao m&amp;iacute;nimo (muda da press&amp;atilde;o sist&amp;oacute;lica para a diast&amp;oacute;lica). &amp;Agrave; medida que o sangue se move mais longe do cora&amp;ccedil;&amp;atilde;o para as art&amp;eacute;rias, a press&amp;atilde;o sangu&amp;iacute;nea diminui.&lt;/p&gt;</t>
  </si>
  <si>
    <t>&lt;h1&gt;রক্তচাপ কি?&lt;/h1&gt;\n&lt;p&gt;রক্তচাপ শরীরের অঙ্গে সঞ্চালনের সময় রক্তনালীগুলির দেয়ালে যে চাপ প্রয়োগ করে রক্তচাপ। ধমনী প্রতিরোধ এবং হৃৎপিণ্ডের সংকোচনের শক্তি হল দুটি প্রধান কারণ যা রক্তচাপ তৈরি করে।&lt;/p&gt;\n&lt;p&gt;একজন সাধারণ মানুষের রক্তচাপ দিনে বেশি এবং রাতে কম হবে। সকাল 1 থেকে 3 টা পর্যন্ত সময় যখন শরীর দ্রুত ঘুমায় তখন রক্তচাপ সর্বনিম্ন হয় এবং সকাল 8 থেকে 10 টা পর্যন্ত সময়টি যখন রক্তচাপ সর্বোচ্চে থাকে।&lt;/p&gt;\n&lt;p&gt;যখন আমরা ব্যায়াম করি, স্নায়বিক উত্তেজনা, ভাসোকনস্ট্রিকশন (ঠান্ডা বা ভাসোপ্রেসার গ্রহণের কারণে), অতিরিক্ত লবণ খাওয়া বা একটি শক্তিশালী মানসিক অবস্থা অনুভব করি তখন রক্তচাপ প্রায়শই বৃদ্ধি পায়। বিপরীতভাবে, আপনি যখন আরাম করেন, বিশ্রাম নেন, ভাসোডিলেটর খান, প্রচুর ঘামেন, গরম পরিবেশে, ডায়রিয়া হয়, ইত্যাদি, আপনার রক্তচাপ কমে যাবে।&lt;/p&gt;\n&lt;p&gt;রক্তচাপ নিম্নলিখিত দুটি সংখ্যার মাধ্যমে প্রকাশ করা হয়:&lt;/p&gt;\n&lt;ul&gt;\n    &lt;li&gt;\n        &lt;p&gt;সিস্টোলিক রক্তচাপ (সর্বোচ্চ রক্তচাপ): 90 - 139 মিমি এইচজি একটি স্বাভাবিক স্তর;&lt;/p&gt;\n    &lt;/li&gt;\n    &lt;li&gt;\n        &lt;p&gt;ডায়াস্টোলিক রক্তচাপ (ন্যূনতম রক্তচাপ): একটি স্বাভাবিক মাত্রা 60 - 89 mm Hg এর মধ্যে।&lt;/p&gt;\n    &lt;/li&gt;\n&lt;/ul&gt;\n&lt;p&gt;যদি রক্তচাপ রিডিং উপরের মানগুলির চেয়ে বেশি হয় তবে এটি উচ্চ রক্তচাপ হিসাবে বিবেচিত হয়, অন্যথায় এটি নিম্ন রক্তচাপ। যখন হৃদস্পন্দন হয়, রক্তচাপ সর্বোচ্চ থেকে সর্বনিম্নে যায় (সিস্টোলিক চাপ থেকে ডায়াস্টোলিক চাপে পরিবর্তন)। রক্ত হৃদপিণ্ড থেকে ধমনীতে যত দূরে যাবে, রক্তচাপ কমবে।&lt;/p&gt;</t>
  </si>
  <si>
    <t>&lt;h1 dir=\"rtl\"&gt;فشارِ خون کیا ہے؟&lt;/h1&gt;\n&lt;p dir=\"rtl\"&gt;فشارِ خون وہ دباؤ &amp;nbsp;ہوتا ہے جو خون جسم میں موجود اعضاء میں گردش کے دوران خون کی نالیوں کی دیواروں پر ڈالتا ہے۔ شریانوں کی مزاحمت اور دل کے سکڑنے کی قوت وہ دو اہم عوامل ہیں جو فشارِ خون پیدا کرتے ہیں۔&lt;/p&gt;\n&lt;p dir=\"rtl\"&gt;ایک عام آدمی میں فشارِ خون کی پیمائش دن کے وقت زیادہ اور رات کو کم ہو گی۔ علیٰ الصبح 1 سے 3 بجے تک کا دورانیہ، جب جسم گہری نیند میں ہوتا ہے، وہ وقت ہوتا جب فشارِ خون اپنے کم ترین نقطے پر ہوتا ہے، اور صبح 8 سے 10 بجے تک کا دورانیہ وہ وقت ہوتا ہے جب فشارِ خون عروج پر ہوتا ہے۔&lt;/p&gt;\n&lt;p dir=\"rtl\"&gt;فشارِ خون میں اکثر اوقات دورانِ ورزش، اعصابی تناؤ، خون کی نالیوں کی تنگی ہونے(سردی کی وجہ سے یا واسوپریسر ]کم فشارِ خون کے شکار لوگوں میں خون کی نالیوں کو تنگ کرنے والی دوا[ لینے کی وجہ سے)، بہت زیادہ نمک ملا کھانا کھانے یا شدید جذباتی کیفیت کا سامنا کرتے ہوئے اضافہ ہوتا ہے۔ اس کے برعکس، جب آپ سکون میں ہوتے ہیں، آرام دہ حالت میں ہوتے ہیں، واسوڈیلیٹرس لیتے ہیں، بہت زیادہ پسینہ بہاتے ہیں، گرم ماحول میں ہوتے، اسہال وغیرہ کے مرض میں متبلا ہوتے ہیں تو آپ کا فشارِ خون کم ہو جائے گا۔&lt;/p&gt;\n&lt;p dir=\"rtl\"&gt;فشارِ خون کو درج ذیل دو اعداد سے ظاہر کیا جاتا ہے۔&lt;/p&gt;\n&lt;ul&gt;\n    &lt;li dir=\"rtl\"&gt;\n        &lt;p dir=\"rtl\"&gt;انقباضی (سسٹالک) فشارِ خون (زیادہ سے زیادہ فشارِ خون): 90 تا 139 mm Hg کی عام سطح؛&lt;/p&gt;\n    &lt;/li&gt;\n    &lt;li dir=\"rtl\"&gt;\n        &lt;p dir=\"rtl\"&gt;انسباطی (ڈسٹالک) فشارِ خون (کم سے کم فشارِ خون): عام سطح 60 تا 89 mm Hg کے درمیان۔&lt;/p&gt;\n    &lt;/li&gt;\n&lt;/ul&gt;\n&lt;p dir=\"rtl\"&gt;اگر فشارِ خون کی پیمائش اوپر بیان کردہ معیارات سے زیادہ ہو تو اسے بلند فشارِ خون سمجھا جاتا ہے، بصورتِ دیگر اسے کم فشارِ خون سمجھا جاتا ہے۔ جب دل دھڑکتا ہے تو فشارِ خون زیادہ سے زیادہ سے کم سے کم کی طرف جاتا ہے (انقباضی دباؤ سے انسباطی دباؤ میں تبدیلی)۔جیسے جیسے خون دل سے شریانوں سے زیادہ دور جاتا ہے، فشارِ خون کم ہوتا جاتا ہے۔&lt;/p&gt;</t>
  </si>
  <si>
    <t>&lt;h1&gt;Was ist Blutdruck?&lt;/h1&gt;\n&lt;p&gt;Der Blutdruck ist der Druck, den das Blut auf die W&amp;auml;nde der Blutgef&amp;auml;&amp;szlig;e aus&amp;uuml;bt, w&amp;auml;hrend es zu den Organen im K&amp;ouml;rper zirkuliert. Der arterielle Widerstand und die Kontraktionskraft des Herzens sind die beiden Hauptfaktoren, die den Blutdruck bestimmen.&lt;/p&gt;\n&lt;p&gt;Bei einem normalen Menschen sind die Blutdruckwerte tags&amp;uuml;ber h&amp;ouml;her und nachts niedriger. In der Zeit von 1 bis 3 Uhr morgens, in der der K&amp;ouml;rper tief und fest schl&amp;auml;ft, ist der Blutdruck am niedrigsten, in der Zeit von 8 bis 10 Uhr ist der Blutdruck am h&amp;ouml;chsten.&lt;/p&gt;\n&lt;p&gt;Der Blutdruck steigt oft an, wenn wir Sport treiben, nerv&amp;ouml;se Anspannung haben, eine Gef&amp;auml;&amp;szlig;verengung (aufgrund einer Erk&amp;auml;ltung oder der Einnahme von Vasopressoren), zu salziges Essen oder einen starken emotionalen Zustand haben. Umgekehrt sinkt Ihr Blutdruck, wenn Sie sich entspannen, ausruhen, gef&amp;auml;&amp;szlig;erweiternde Mittel einnehmen, viel schwitzen, sich in einer hei&amp;szlig;en Umgebung aufhalten, Durchfall haben usw.&lt;/p&gt;\n&lt;p&gt;Der Blutdruck wird durch die folgenden zwei Zahlen ausgedr&amp;uuml;ckt:&lt;/p&gt;\n&lt;ul&gt;\n    &lt;li&gt;\n        &lt;p&gt;Systolischer Blutdruck (maximaler Blutdruck): ein normaler Wert von 90 &amp;ndash; 139 mm Hg;&lt;/p&gt;\n    &lt;/li&gt;\n    &lt;li&gt;\n        &lt;p&gt;Diastolischer Blutdruck (minimaler Blutdruck): Ein normaler Wert liegt zwischen 60 &amp;ndash; 89 mm Hg.&lt;/p&gt;\n    &lt;/li&gt;\n&lt;/ul&gt;\n&lt;p&gt;Liegt der Blutdruck &amp;uuml;ber den oben genannten Grenzwerten, spricht man von Bluthochdruck, andernfalls von niedrigem Blutdruck. Wenn das Herz schl&amp;auml;gt, steigt der Blutdruck vom Maximum zum Minimum (&amp;auml;ndert sich vom systolischen Druck zum diastolischen Druck). Je weiter sich das Blut vom Herzen zu den Arterien bewegt, desto geringer wird der Blutdruck sein.&lt;/p&gt;</t>
  </si>
  <si>
    <t>&lt;h1&gt;血圧とは何ですか?&lt;/h1&gt;\n&lt;p&gt;血圧は、血液が体内の臓器に循環する際に血管壁に及ぼす圧力です。 動脈抵抗と心臓の収縮力は、血圧を構成する 2 つの主な要因です。&lt;/p&gt;\n&lt;p&gt;正常な人の血圧測定値は日中に高く、夜間には低くなります。 身体が熟睡している午前1時から3時は血圧が最も低い時間帯であり、午前8時から10時は血圧が最も高い時間帯です。&lt;/p&gt;\n&lt;p&gt;血圧は、運動、神経の緊張、血管収縮（風邪や血管収縮薬の服用による）、塩分過多の食事、または強い感情状態を経験したときに上昇することがよくあります。 逆に、リラックスしたり、休息したり、血管拡張薬を服用したり、大量の汗をかいたり、暑い環境にいたり、下痢をしたりすると血圧は下がります。&lt;/p&gt;\n&lt;p&gt;血圧は次の 2 つの数値で表されます。&lt;/p&gt;\n&lt;ul&gt;\n    &lt;li&gt;\n        &lt;p&gt;収縮期血圧（最高血圧）：正常レベルは90～139mmHg。&lt;/p&gt;\n    &lt;/li&gt;\n    &lt;li&gt;\n        &lt;p&gt;拡張期血圧 (最低血圧): 正常レベルは 60 ～ 89 mm Hg です。&lt;/p&gt;\n    &lt;/li&gt;\n&lt;/ul&gt;\n&lt;p&gt;血圧測定値が上記の基準より高ければ高血圧、そうでなければ低血圧とみなされます。 心臓が鼓動すると、血圧は最大値から最小値に変化します（収縮期血圧から拡張期血圧に変化します）。 血液が心臓から動脈へと遠ざかるにつれて、血圧は低下します。&lt;/p&gt;</t>
  </si>
  <si>
    <t>&lt;h1&gt;रक्तदाब म्हणजे काय?&lt;/h1&gt;\n&lt;p&gt;शरीरातील अवयवांमध्ये रक्ताभिसरण करताना रक्तवाहिन्यांच्या भिंतींवर जो दबाव पडतो त्याला रक्तदाब म्हणतात. धमनीचा प्रतिकार आणि हृदयाची आकुंचन शक्ती हे रक्तदाब तयार करणारे दोन मुख्य घटक आहेत.&lt;/p&gt;\n&lt;p&gt;सामान्य व्यक्तीचा रक्तदाब दिवसा जास्त आणि रात्री कमी असतो. सकाळी 1 ते 3 ही वेळ जेव्हा शरीर लवकर झोपते तेव्हा रक्तदाब सर्वात कमी असतो आणि सकाळी 8 ते 10 ही वेळ असते जेव्हा रक्तदाब सर्वोच्च पातळीवर असतो.&lt;/p&gt;\n&lt;p&gt;जेव्हा आपण व्यायाम करतो, चिंताग्रस्त ताण, रक्तवहिन्यासंबंधीचा ताण (सर्दीमुळे किंवा व्हॅसोप्रेसर घेतल्याने), खूप खारट खाल्ल्यास किंवा तीव्र भावनिक स्थिती अनुभवल्यास रक्तदाब अनेकदा वाढतो. याउलट, जेव्हा तुम्ही आराम करता, आराम करता, व्हॅसोडिलेटर घेता, भरपूर घाम येतो, गरम वातावरणात, जुलाब वगैरे होतात तेव्हा तुमचा रक्तदाब कमी होतो.&lt;/p&gt;\n&lt;p&gt;रक्तदाब खालील दोन संख्येद्वारे व्यक्त केला जातो:&lt;/p&gt;\n&lt;ul&gt;\n    &lt;li&gt;\n        &lt;p&gt;सिस्टोलिक रक्तदाब (जास्तीत जास्त रक्तदाब): सामान्य पातळी 90 - 139 मिमी एचजी;&lt;/p&gt;\n    &lt;/li&gt;\n    &lt;li&gt;\n        &lt;p&gt;डायस्टोलिक रक्तदाब (किमान रक्तदाब): सामान्य पातळी 60 - 89 मिमी एचजी दरम्यान असते.&lt;/p&gt;\n    &lt;/li&gt;\n&lt;/ul&gt;\n&lt;p&gt;जर रक्तदाब वाचन वरील मानकांपेक्षा जास्त असेल तर तो उच्च रक्तदाब मानला जातो, अन्यथा तो कमी रक्तदाब आहे. जेव्हा हृदयाचे ठोके वाढतात तेव्हा रक्तदाब जास्तीत जास्त ते किमान (सिस्टोलिक प्रेशरपासून डायस्टोलिक प्रेशरमध्ये बदल) जातो. जसजसे रक्त हृदयापासून धमन्यांकडे जाते, रक्तदाब कमी होईल.&lt;/p&gt;</t>
  </si>
  <si>
    <t>&lt;h1&gt;రక్తపోటు అంటే ఏమిటి?&lt;/h1&gt;\n&lt;p&gt;శరీరంలోని అవయవాలకు ప్రసరణ సమయంలో రక్త నాళాల గోడలపై రక్తం కలిగించే ఒత్తిడిని రక్తపోటు అంటారు. ధమనుల నిరోధకత మరియు గుండె యొక్క సంకోచం యొక్క శక్తి రక్తపోటును రూపొందించే రెండు ప్రధాన కారకాలు.&lt;/p&gt;\n&lt;p&gt;సాధారణ వ్యక్తిలో రక్తపోటు పగటిపూట ఎక్కువగా మరియు రాత్రి సమయంలో తక్కువగా ఉంటుంది. ఉదయం 1 నుండి 3 గంటల వరకు శరీరం గాఢనిద్రలో ఉన్నప్పుడు రక్తపోటు అత్యల్పంగా ఉంటుంది మరియు ఉదయం 8 నుండి 10 గంటల వరకు రక్తపోటు అత్యధికంగా ఉంటుంది.&lt;/p&gt;\n&lt;p&gt;మేము వ్యాయామం చేసినప్పుడు, నాడీ ఉద్రిక్తత, రక్తనాళాల సంకోచం (జలుబు లేదా వాసోప్రెసర్స్ తీసుకోవడం వల్ల), చాలా ఉప్పగా తినడం లేదా బలమైన భావోద్వేగ స్థితిని అనుభవించినప్పుడు రక్తపోటు తరచుగా పెరుగుతుంది. దీనికి విరుద్ధంగా, మీరు విశ్రాంతి తీసుకున్నప్పుడు, విశ్రాంతి తీసుకున్నప్పుడు, వాసోడైలేటర్&amp;zwnj;లను తీసుకుంటే, ఎక్కువ చెమట పట్టినప్పుడు, వేడి వాతావరణంలో, విరేచనాలు మొదలైనప్పుడు, మీ రక్తపోటు పడిపోతుంది.&lt;/p&gt;\n&lt;p&gt;రక్తపోటు క్రింది రెండు సంఖ్యల ద్వారా వ్యక్తీకరించబడుతుంది:&lt;/p&gt;\n&lt;ul&gt;\n    &lt;li&gt;\n        &lt;p&gt;సిస్టోలిక్ రక్తపోటు (గరిష్ట రక్తపోటు): 90 - 139 mm Hg సాధారణ స్థాయి;&lt;/p&gt;\n    &lt;/li&gt;\n    &lt;li&gt;\n        &lt;p&gt;డయాస్టొలిక్ రక్తపోటు (కనిష్ట రక్తపోటు): సాధారణ స్థాయి 60 - 89 mm Hg మధ్య ఉంటుంది.&lt;/p&gt;\n    &lt;/li&gt;\n&lt;/ul&gt;\n&lt;p&gt;రక్తపోటు రీడింగ్ పైన పేర్కొన్న ప్రమాణాల కంటే ఎక్కువగా ఉంటే, అది అధిక రక్తపోటుగా పరిగణించబడుతుంది, లేకుంటే అది తక్కువ రక్తపోటుగా పరిగణించబడుతుంది. గుండె కొట్టుకున్నప్పుడు, రక్తపోటు గరిష్ట స్థాయి నుండి కనిష్ట స్థాయికి వెళుతుంది (సిస్టోలిక్ ఒత్తిడి నుండి డయాస్టొలిక్ ఒత్తిడికి మారుతుంది). రక్తం గుండె నుండి ధమనులకు దూరంగా వెళుతున్నప్పుడు, రక్తపోటు తగ్గుతుంది.&lt;/p&gt;</t>
  </si>
  <si>
    <t>&lt;h1&gt;Kan basıncı nedir?&lt;/h1&gt;\n&lt;p&gt;Kan basıncı, kanın v&amp;uuml;cuttaki organlara dolaşımı sırasında kan damarlarının duvarlarına uyguladığı basın&amp;ccedil;tır. Arteriyel diren&amp;ccedil; ve kalbin kasılma g&amp;uuml;c&amp;uuml; kan basıncını oluşturan iki ana fakt&amp;ouml;rd&amp;uuml;r.&lt;/p&gt;\n&lt;p&gt;Normal bir insanda kan basıncı okumaları g&amp;uuml;nd&amp;uuml;zleri daha y&amp;uuml;ksek ve geceleri daha d&amp;uuml;ş&amp;uuml;k olacaktır. V&amp;uuml;cudun derin uykuda olduğu saat 1&amp;apos;den 3&amp;apos;e kadar kan basıncının en d&amp;uuml;ş&amp;uuml;k olduğu, sabah 8&amp;apos;den 10&amp;apos;a kadar kan basıncının en y&amp;uuml;ksek olduğu zamandır.&lt;/p&gt;\n&lt;p&gt;Kan basıncı, egzersiz yaptığımızda, sinir gerginliğinde, vazokonstriksiyonda (soğuk algınlığı veya vazopres&amp;ouml;r kullanımı nedeniyle), &amp;ccedil;ok tuzlu yemek yediğimizde veya g&amp;uuml;&amp;ccedil;l&amp;uuml; bir duygusal durum yaşadığımızda sıklıkla y&amp;uuml;kselir. Tersine, rahatladığınızda, dinlendiğinizde, damar genişletici kullandığınızda, &amp;ccedil;ok terlediğinizde, sıcak bir ortamda olduğunuzda, ishal olduğunuzda vs. kan basıncınız d&amp;uuml;şer.&lt;/p&gt;\n&lt;p&gt;Kan basıncı aşağıdaki iki sayı ile ifade edilir:&lt;/p&gt;\n&lt;ul&gt;\n    &lt;li&gt;\n        &lt;p&gt;Sistolik kan basıncı (maksimum kan basıncı): normal seviye 90 - 139 mm Hg;&lt;/p&gt;\n    &lt;/li&gt;\n    &lt;li&gt;\n        &lt;p&gt;Diyastolik kan basıncı (minimum kan basıncı): normal bir seviye 60 - 89 mm Hg arasındadır.&lt;/p&gt;\n    &lt;/li&gt;\n&lt;/ul&gt;\n&lt;p&gt;Kan basıncı okuması yukarıdaki standartlardan y&amp;uuml;ksekse y&amp;uuml;ksek tansiyon, aksi takdirde d&amp;uuml;ş&amp;uuml;k tansiyon olarak kabul edilir. Kalp attığında, kan basıncı maksimumdan minimuma gider (sistolik basın&amp;ccedil;tan diyastolik basınca değişir). Kan kalpten atardamarlara doğru uzaklaştık&amp;ccedil;a kan basıncı d&amp;uuml;şer.&lt;/p&gt;</t>
  </si>
  <si>
    <t>&lt;h1&gt;இரத்த அழுத்தம் என்றால் என்ன?&lt;/h1&gt;\n&lt;p&gt;இரத்த அழுத்தம் என்பது உடலில் உள்ள உறுப்புகளுக்கு இரத்த ஓட்டத்தின் போது இரத்த நாளங்களின் சுவர்களில் இரத்தம் செலுத்தும் அழுத்தம் ஆகும். தமனி எதிர்ப்பு மற்றும் இதயத்தின் சுருக்க சக்தி ஆகியவை இரத்த அழுத்தத்தை உருவாக்கும் இரண்டு முக்கிய காரணிகள்.&lt;/p&gt;\n&lt;p&gt;ஒரு சாதாரண நபரின் இரத்த அழுத்த அளவீடுகள் பகலில் அதிகமாகவும் இரவில் குறைவாகவும் இருக்கும். உடல் அயர்ந்து தூங்கும் நேரம் அதிகாலை 1 மணி முதல் 3 மணி வரை ரத்த அழுத்தம் குறைவாக இருக்கும் நேரம், காலை 8 மணி முதல் 10 மணி வரை ரத்த அழுத்தம் அதிகமாக இருக்கும் நேரம்.&lt;/p&gt;\n&lt;p&gt;நாம் உடற்பயிற்சி செய்யும் போது, நரம்பு பதற்றம், வாசோகன்ஸ்டிரிக்ஷன் (குளிர் அல்லது வாசோபிரஸர்களை எடுத்துக்கொள்வதால்), அதிக உப்பு சாப்பிடும் போது அல்லது வலுவான உணர்ச்சி நிலையை அனுபவிக்கும் போது இரத்த அழுத்தம் அடிக்கடி அதிகரிக்கும். மாறாக, நீங்கள் ஓய்வெடுக்கும்போது, ஓய்வெடுக்கும்போது, வாசோடைலேட்டர்களை எடுத்துக் கொள்ளும்போது, அதிகமாக வியர்க்கும் போது, வெப்பமான சூழலில், வயிற்றுப்போக்கு போன்றவற்றின் போது, உங்கள் இரத்த அழுத்தம் குறையும்.&lt;/p&gt;\n&lt;p&gt;இரத்த அழுத்தம் பின்வரும் இரண்டு எண்கள் மூலம் வெளிப்படுத்தப்படுகிறது:&lt;/p&gt;\n&lt;ul&gt;\n    &lt;li&gt;\n        &lt;p&gt;சிஸ்டாலிக் இரத்த அழுத்தம் (அதிகபட்ச இரத்த அழுத்தம்): சாதாரண நிலை 90 - 139 மிமீ எச்ஜி;&lt;/p&gt;\n    &lt;/li&gt;\n    &lt;li&gt;\n        &lt;p&gt;டயஸ்டாலிக் இரத்த அழுத்தம் (குறைந்தபட்ச இரத்த அழுத்தம்): சாதாரண நிலை 60 - 89 மிமீ எச்ஜிக்கு இடையில் இருக்கும்.&lt;/p&gt;\n    &lt;/li&gt;\n&lt;/ul&gt;\n&lt;p&gt;இரத்த அழுத்த அளவீடு மேலே உள்ள தரத்தை விட அதிகமாக இருந்தால், அது உயர் இரத்த அழுத்தமாகக் கருதப்படுகிறது, இல்லையெனில் அது குறைந்த இரத்த அழுத்தம். இதயம் துடிக்கும்போது, இரத்த அழுத்தம் அதிகபட்சத்திலிருந்து குறைந்தபட்சமாக செல்கிறது (சிஸ்டாலிக் அழுத்தத்திலிருந்து டயஸ்டாலிக் அழுத்தத்திற்கு மாறுகிறது). இரத்தம் இதயத்திலிருந்து தமனிகளுக்கு வெகுதூரம் செல்லும்போது, இரத்த அழுத்தம் குறையும்.&lt;/p&gt;</t>
  </si>
  <si>
    <t>&lt;h1&gt;혈압이란 무엇입니까?&lt;/h1&gt;\n&lt;p&gt;혈압은 혈액이 신체의 장기로 순환하는 동안 혈관벽에 가하는 압력입니다. 동맥 저항과 심장 수축력은 혈압을 구성하는 두 가지 주요 요인입니다.&lt;/p&gt;\n&lt;p&gt;정상인의 혈압 수치는 낮에는 높고 밤에는 낮습니다. 몸이 깊이 잠들어 있는 오전 1시부터 3시까지는 혈압이 가장 낮은 시간이고 오전 8시부터 10시까지는 혈압이 가장 높은 시간입니다.&lt;/p&gt;\n&lt;p&gt;운동, 신경 긴장, 혈관 수축(감기 또는 승압제 복용으로 인한), 너무 짜게 먹거나 강한 감정 상태를 경험할 때 혈압이 종종 증가합니다. 반대로 긴장을 풀고, 쉬고, 혈관확장제를 먹고, 땀을 많이 흘리고, 더운 환경에 있고, 설사를 하면 혈압이 떨어집니다.&lt;/p&gt;\n&lt;p&gt;혈압은 다음 두 가지 숫자로 표현됩니다.&lt;/p&gt;\n&lt;ul&gt;\n    &lt;li&gt;\n        &lt;p&gt;수축기 혈압(최대 혈압): 정상 수준 90 - 139mmHg;&lt;/p&gt;\n    &lt;/li&gt;\n    &lt;li&gt;\n        &lt;p&gt;이완기 혈압(최소 혈압): 정상 수치는 60~89mmHg입니다.&lt;/p&gt;\n    &lt;/li&gt;\n&lt;/ul&gt;\n&lt;p&gt;혈압 수치가 위의 기준보다 높으면 고혈압으로, 그렇지 않으면 저혈압으로 간주합니다. 심장이 뛰면 혈압이 최고에서 최저로 떨어집니다(수축기 혈압에서 이완기 혈압으로 변경). 혈액이 심장에서 동맥으로 더 멀리 이동함에 따라 혈압이 감소합니다.&lt;/p&gt;</t>
  </si>
  <si>
    <t>&lt;h1&gt;Kh&amp;aacute;i niệm huyết &amp;aacute;p l&amp;agrave; g&amp;igrave;?&amp;nbsp;&lt;/h1&gt;\n&lt;p&gt;Huyết &amp;aacute;p ch&amp;iacute;nh l&amp;agrave; &amp;aacute;p lực d&amp;ograve;ng m&amp;aacute;u t&amp;aacute;c động l&amp;ecirc;n th&amp;agrave;nh mạch m&amp;aacute;u trong qu&amp;aacute; tr&amp;igrave;nh lưu th&amp;ocirc;ng đến c&amp;aacute;c cơ quan trong cơ thể. Sức cản của động mạch v&amp;agrave; lực co b&amp;oacute;p của tim l&amp;agrave; hai yếu tố ch&amp;iacute;nh tạo n&amp;ecirc;n huyết &amp;aacute;p.&amp;nbsp;&lt;/p&gt;\n&lt;p&gt;Chỉ số huyết &amp;aacute;p ở người b&amp;igrave;nh thường sẽ cao hơn v&amp;agrave;o ban ng&amp;agrave;y v&amp;agrave; thấp hơn v&amp;agrave;o ban đ&amp;ecirc;m. Thời điểm từ 1 - 3 giờ s&amp;aacute;ng khi cơ thể đang ngủ say l&amp;agrave; l&amp;uacute;c huyết &amp;aacute;p ở mức thấp nhất, c&amp;ograve;n từ 8 - 10 giờ s&amp;aacute;ng l&amp;agrave; thời điểm huyết &amp;aacute;p đạt ở mức cao nhất.&amp;nbsp;&lt;/p&gt;\n&lt;p&gt;Huyết &amp;aacute;p thường sẽ tăng cao khi ch&amp;uacute;ng ta vận động, căng thẳng thần kinh, co mạch (do bị lạnh hoặc d&amp;ugrave;ng thuốc co mạch), ăn qu&amp;aacute; mặn hay trải qua trạng th&amp;aacute;i x&amp;uacute;c động mạnh. Ngược lại những khi bạn thư gi&amp;atilde;n, nghỉ ngơi, d&amp;ugrave;ng thuốc gi&amp;atilde;n mạch, ra nhiều mồ h&amp;ocirc;i, ở m&amp;ocirc;i trường n&amp;oacute;ng, bị ti&amp;ecirc;u chảy,... th&amp;igrave; huyết &amp;aacute;p sẽ giảm xuống.&lt;/p&gt;\n&lt;p&gt;Chỉ số huyết &amp;aacute;p được biểu thị qua 2 chỉ số sau:&lt;/p&gt;\n&lt;ul&gt;\n    &lt;li&gt;\n        &lt;p&gt;Huyết &amp;aacute;p t&amp;acirc;m thu (huyết &amp;aacute;p tối đa): mức b&amp;igrave;nh thường từ 90 - 139 mm Hg;&lt;/p&gt;\n    &lt;/li&gt;\n    &lt;li&gt;\n        &lt;p&gt;Huyết &amp;aacute;p t&amp;acirc;m trương (huyết &amp;aacute;p tối thiểu): mức b&amp;igrave;nh thường l&amp;agrave; từ 60 - 89 mm Hg.&lt;/p&gt;\n    &lt;/li&gt;\n&lt;/ul&gt;\n&lt;p&gt;Nếu chỉ số huyết &amp;aacute;p cao hơn mức ti&amp;ecirc;u chuẩn n&amp;ecirc;u tr&amp;ecirc;n th&amp;igrave; được coi l&amp;agrave; huyết &amp;aacute;p cao, ngược lại th&amp;igrave; l&amp;agrave; huyết &amp;aacute;p thấp. Khi tim đập, huyết &amp;aacute;p sẽ chuyển từ cực đại đến cực tiểu (thay đổi từ &amp;aacute;p lực t&amp;acirc;m thu đến &amp;aacute;p lực t&amp;acirc;m trương). Khi m&amp;aacute;u di chuyển xa dần từ tim đến động mạch th&amp;igrave; huyết &amp;aacute;p sẽ giảm dần.&lt;/p&gt;</t>
  </si>
  <si>
    <t>&lt;h1&gt;Cos&amp;apos;&amp;egrave; la pressione sanguigna?&lt;/h1&gt;\n&lt;p&gt;La pressione sanguigna &amp;egrave; la pressione che il sangue esercita sulle pareti dei vasi sanguigni durante la circolazione agli organi del corpo. La resistenza arteriosa e la forza di contrazione del cuore sono i due fattori principali che compongono la pressione sanguigna.&lt;/p&gt;\n&lt;p&gt;Le letture della pressione sanguigna in una persona normale saranno pi&amp;ugrave; alte durante il giorno e pi&amp;ugrave; basse durante la notte. Il tempo dall&amp;apos;1 alle 3 del mattino in cui il corpo &amp;egrave; profondamente addormentato &amp;egrave; quando la pressione sanguigna &amp;egrave; al minimo e dalle 8 alle 10 &amp;egrave; il momento in cui la pressione sanguigna &amp;egrave; al massimo.&lt;/p&gt;\n&lt;p&gt;La pressione sanguigna aumenter&amp;agrave; spesso quando ci esercitiamo, tensione nervosa, vasocostrizione (dovuta al freddo o all&amp;apos;assunzione di vasopressori), mangiando troppo salato o sperimentando un forte stato emotivo. Al contrario, quando ti rilassi, riposi, prendi vasodilatatori, sudi molto, in un ambiente caldo, hai la diarrea, ecc., la tua pressione sanguigna scender&amp;agrave;.&lt;/p&gt;\n&lt;p&gt;La pressione sanguigna &amp;egrave; espressa attraverso i seguenti due numeri:&lt;/p&gt;\n&lt;ul&gt;\n    &lt;li&gt;\n        &lt;p&gt;Pressione sanguigna sistolica (pressione sanguigna massima): un livello normale di 90 - 139 mm Hg;&lt;/p&gt;\n    &lt;/li&gt;\n    &lt;li&gt;\n        &lt;p&gt;Pressione sanguigna diastolica (pressione sanguigna minima): un livello normale &amp;egrave; compreso tra 60 e 89 mm Hg.&lt;/p&gt;\n    &lt;/li&gt;\n&lt;/ul&gt;\n&lt;p&gt;Se la lettura della pressione sanguigna &amp;egrave; superiore agli standard di cui sopra, &amp;egrave; considerata pressione alta, altrimenti &amp;egrave; pressione bassa. Quando il cuore batte, la pressione sanguigna va dal massimo al minimo (passa dalla pressione sistolica alla pressione diastolica). Man mano che il sangue si sposta dal cuore alle arterie, la pressione sanguigna diminuir&amp;agrave;.&lt;/p&gt;</t>
  </si>
  <si>
    <t>&lt;h1&gt;ความดันโลหิตคืออะไร?&lt;/h1&gt;\n&lt;p&gt;ความดันโลหิตคือแรงดันที่เลือดออกบนผนังหลอดเลือดระหว่างการไหลเวียนไปยังอวัยวะต่างๆ ในร่างกาย ความต้านทานของหลอดเลือดแดงและแรงบีบตัวของหัวใจเป็นสองปัจจัยหลักที่ก่อให้เกิดความดันโลหิต&lt;/p&gt;\n&lt;p&gt;การอ่านค่าความดันโลหิตในคนปกติจะสูงขึ้นในตอนกลางวันและต่ำกว่าในตอนกลางคืน ช่วงเวลาตี 1 ถึงตี 3 เมื่อร่างกายหลับสนิทเป็นเวลาที่ความดันโลหิตต่ำที่สุด และเวลา 8.00 น. ถึง 10 โมงเช้าเป็นเวลาที่ความดันโลหิตสูงสุด&lt;/p&gt;\n&lt;p&gt;ความดันโลหิตมักจะเพิ่มขึ้นเมื่อเราออกกำลังกาย ความตึงเครียดทางประสาท หลอดเลือดตีบตัน (เนื่องจากความเย็นหรือการใช้ยาขยายหลอดเลือด) การกินเค็มเกินไป หรือมีสภาวะทางอารมณ์รุนแรง ในทางกลับกัน เมื่อคุณผ่อนคลาย พักผ่อน ใช้ยาขยายหลอดเลือด เหงื่อออกมาก อยู่ในสภาพแวดล้อมที่ร้อน ท้องเสีย ฯลฯ ความดันโลหิตของคุณจะลดลง&lt;/p&gt;\n&lt;p&gt;ความดันโลหิตจะแสดงด้วยตัวเลขสองตัวต่อไปนี้:&lt;/p&gt;\n&lt;ul&gt;\n    &lt;li&gt;\n        &lt;p&gt;ความดันโลหิตซิสโตลิก (ความดันโลหิตสูงสุด): ระดับปกติ 90 - 139 มม. ปรอท&lt;/p&gt;\n    &lt;/li&gt;\n    &lt;li&gt;\n        &lt;p&gt;ความดันโลหิตไดแอสโตลิก (ความดันโลหิตขั้นต่ำ): ระดับปกติอยู่ระหว่าง 60 - 89 มม.ปรอท&lt;/p&gt;\n    &lt;/li&gt;\n&lt;/ul&gt;\n&lt;p&gt;หากค่าความดันโลหิตที่อ่านได้สูงกว่าค่ามาตรฐานข้างต้น จะถือว่าเป็นความดันโลหิตสูง มิฉะนั้นจะเป็นความดันโลหิตต่ำ เมื่อหัวใจเต้น ความดันโลหิตจะเปลี่ยนจากสูงสุดไปหาต่ำสุด (เปลี่ยนจากความดันซิสโตลิกเป็นความดันไดแอสโตลิก) เมื่อเลือดเคลื่อนออกจากหัวใจไปยังหลอดเลือดแดงมากขึ้น ความดันโลหิตก็จะลดลง&lt;/p&gt;</t>
  </si>
  <si>
    <t>AM_I_AT_NORMAL_BP</t>
  </si>
  <si>
    <t>&lt;h1&gt;Am I in the Normal BP range?&lt;/h1&gt;\n&lt;p&gt;People with normal blood pressure readings are measured at:&lt;/p&gt;\n&lt;ul&gt;\n    &lt;li&gt;\n        &lt;p&gt;Systolic blood pressure: 90 - 130 mmHg;&lt;/p&gt;\n    &lt;/li&gt;\n    &lt;li&gt;\n        &lt;p&gt;Diastolic blood pressure: 60-90 mmHg.&lt;/p&gt;\n    &lt;/li&gt;\n&lt;/ul&gt;\n&lt;p&gt;A person who is determined to have low blood pressure will have the following measurements:&lt;/p&gt;\n&lt;ul&gt;\n    &lt;li&gt;\n        &lt;p&gt;Systolic blood pressure: &amp;lt; 85 mmHg and/or:&lt;/p&gt;\n    &lt;/li&gt;\n    &lt;li&gt;\n        &lt;p&gt;Diastolic blood pressure: &amp;lt;60 mmHg.&lt;/p&gt;\n    &lt;/li&gt;\n&lt;/ul&gt;\n&lt;p&gt;For cases of hypertension will be divided into the following grades:&lt;/p&gt;\n&lt;ul&gt;\n    &lt;li&gt;\n        &lt;p&gt;Prehypertension: systolic blood pressure 130 - 139 mmHg and/or diastolic blood pressure 85 - 89 mmHg;&lt;/p&gt;\n    &lt;/li&gt;\n    &lt;li&gt;\n        &lt;p&gt;Grade 1 hypertension: systolic blood pressure 140 - 159 mmHg and/or diastolic blood pressure 90 - 99 mmHg;&lt;/p&gt;\n    &lt;/li&gt;\n    &lt;li&gt;\n        &lt;p&gt;Grade 2 hypertension: systolic blood pressure 160 - 179 mmHg and/or diastolic blood pressure 100 - 109 mmHg;&lt;/p&gt;\n    &lt;/li&gt;\n    &lt;li&gt;\n        &lt;p&gt;Grade 3 hypertension: systolic blood pressure &amp;ge; 180 mmHg and/or diastolic blood pressure &amp;ge; 110 mmHg;&lt;/p&gt;\n    &lt;/li&gt;\n    &lt;li&gt;\n        &lt;p&gt;Isolated systolic hypertension: Systolic blood pressure &amp;ge; 140 mmHg and diastolic blood pressure &amp;lt; 90 mmHg.&lt;/p&gt;\n    &lt;/li&gt;\n&lt;/ul&gt;\n&lt;p&gt;However, the above safe blood pressure index will be relative and also need to be based on each age level.&lt;/p&gt;\n&lt;h2&gt;Detailed blood pressure chart by ages&lt;/h2&gt;\n&lt;p&gt;Depending on age, blood pressure levels can also vary slightly. You should know this index table to have more adjustments in eating and living, when the blood pressure index is unstable.&lt;/p&gt;\n&lt;ul&gt;\n    &lt;li&gt;\n        &lt;p&gt;From 1 to 12 months: The standard blood pressure is stable at 75/50 mmHg and the maximum blood pressure at this age is 100/70 mmHg.&lt;/p&gt;\n    &lt;/li&gt;\n    &lt;li&gt;\n        &lt;p&gt;From 1 to 4 years: The standard blood pressure is stable at 80/50 mmHg and the maximum blood pressure at this age is 110/70 mm/Hg.&lt;/p&gt;\n    &lt;/li&gt;\n    &lt;li&gt;\n        &lt;p&gt;From 3 to 5 years old: The standard blood pressure is stable at 80/50 mmHg and the maximum blood pressure at this age is 110/70 mmHg.&lt;/p&gt;\n    &lt;/li&gt;\n    &lt;li&gt;\n        &lt;p&gt;From 6-13 years old: A stable blood pressure standard will be 85/55 mmHg and the maximum level of blood pressure at this age is 120/80 mmHg.&lt;/p&gt;\n    &lt;/li&gt;\n    &lt;li&gt;\n        &lt;p&gt;From 13-15 years old: A stable blood pressure level is 95/60 mmHg, and a maximum blood pressure at this age is 140/90 mmHg.&lt;/p&gt;\n    &lt;/li&gt;\n    &lt;li&gt;\n        &lt;p&gt;From 15-19 years old: At this age, the normal blood pressure index is defined as: Minimum-BP reading is 105/73 mmHg, mean BP reading is :117/77 mmHg, maximum BP reading is :117/77 mmHg. with readings: 120/81 mmHg.&lt;/p&gt;\n    &lt;/li&gt;\n    &lt;li&gt;\n        &lt;p&gt;From 20-24 years old: At this age, the normal blood pressure index is defined as: Minimum-BP reading is 108/75 mmHg, mean BP reading is :120/79 mmHg, maximum BP reading is :120/79 mmHg. with readings: 132/83 mmHg.&lt;/p&gt;\n    &lt;/li&gt;\n    &lt;li&gt;\n        &lt;p&gt;From 25-29 years old: At this age, the normal blood pressure index is defined as: Minimum-BP reading is 109/76 mmHg, mean BP reading is :121/80 mmHg, maximum BP reading is :121/80 mmHg index is: 133/84 mmHg.&lt;/p&gt;\n    &lt;/li&gt;\n    &lt;li&gt;\n        &lt;p&gt;From 30-34 years old: At this age, the normal blood pressure index is defined as: Minimum-BP reading is 110/77 mmHg, mean BP reading is :122/81 mmHg, maximum BP reading is :122/81 mmHg index is: 134/85 mmHg.&lt;/p&gt;\n    &lt;/li&gt;\n    &lt;li&gt;\n        &lt;p&gt;From 35-39 years old: At this age, the normal blood pressure index is defined as: Minimum-BP reading is 111/78 mmHg, mean BP reading is :123/82 mmHg, maximum BP reading is :123/82 mmHg index is: 135/86 mmHg.&lt;/p&gt;\n    &lt;/li&gt;\n    &lt;li&gt;\n        &lt;p&gt;From 40-44 years old: At this age, the normal blood pressure index is defined as: Minimum-BP readings 112/79 mmHg, mean BP readings :125/83 mmHg, maximum BP readings: 125/83 mmHg index is: 137/87 mmHg.&lt;/p&gt;\n    &lt;/li&gt;\n    &lt;li&gt;\n        &lt;p&gt;From 45-49 years old: At this age, the normal blood pressure index is defined as: Minimum-BP readings 115/80 mmHg, mean BP readings :127/84 mmHg, maximum BP readings: 127/84 mmHg. index is: 139/88 mmHg.&lt;/p&gt;\n    &lt;/li&gt;\n    &lt;li&gt;\n        &lt;p&gt;From 50-54 years old: At this age, the normal blood pressure index is defined as: Minimum-BP reading is 116/81 mmHg, mean BP reading is :129/85 mmHg, maximum BP reading is :129/85 mmHg. with readings: 142/89 mmHg.&lt;/p&gt;\n    &lt;/li&gt;\n    &lt;li&gt;\n        &lt;p&gt;From 55-59 years old: At this age, the normal blood pressure index is defined as: Minimum-BP readings 118/82 mmHg, mean BP readings :131/86 mmHg, maximum BP readings: 131/86 mmHg. index is: 144/90 mmHg.&lt;/p&gt;\n    &lt;/li&gt;\n    &lt;li&gt;\n        &lt;p&gt;From 60-64 years old: At this age, the normal blood pressure index is defined as: Minimum-BP readings 121/83 mmHg, mean BP readings :134/87 mmHg, maximum BP readings: 134/87 mmHg. has an index of: 147/91 mmHg.&lt;/p&gt;\n    &lt;/li&gt;\n&lt;/ul&gt;</t>
  </si>
  <si>
    <t>&lt;h1&gt;我的血压处于正常范围吗？&lt;/h1&gt;\n&lt;p&gt;血压读数正常的人的测量值是：&lt;/p&gt;\n&lt;ul&gt;\n    &lt;li&gt;\n        &lt;p&gt;收缩压：90 - 130 mmHg；&lt;/p&gt;\n    &lt;/li&gt;\n    &lt;li&gt;\n        &lt;p&gt;舒张压：60-90毫米汞柱。&lt;/p&gt;\n    &lt;/li&gt;\n&lt;/ul&gt;\n&lt;p&gt;确定患有低血压的人将进行以下测量：&lt;/p&gt;\n&lt;ul&gt;\n    &lt;li&gt;\n        &lt;p&gt;收缩压：&amp;lt; 85 mmHg 和/或&lt;/p&gt;\n    &lt;/li&gt;\n    &lt;li&gt;\n        &lt;p&gt;舒张压：&amp;lt;60 mmHg。&lt;/p&gt;\n    &lt;/li&gt;\n&lt;/ul&gt;\n&lt;p&gt;对于高血压病例将分为以下等级：&lt;/p&gt;\n&lt;ul&gt;\n    &lt;li&gt;\n        &lt;p&gt;高血压前期：收缩压130 - 139 mmHg和/或舒张压85 - 89 mmHg；&lt;/p&gt;\n    &lt;/li&gt;\n    &lt;li&gt;\n        &lt;p&gt;1级高血压：收缩压140-159毫米汞柱和/或舒张压90-99毫米汞柱；&lt;/p&gt;\n    &lt;/li&gt;\n    &lt;li&gt;\n        &lt;p&gt;2级高血压：收缩压160-179毫米汞柱和/或舒张压100-109毫米汞柱；&lt;/p&gt;\n    &lt;/li&gt;\n    &lt;li&gt;\n        &lt;p&gt;3级高血压：收缩压&amp;ge;180mmHg和/或舒张压&amp;ge;110mmHg；&lt;/p&gt;\n    &lt;/li&gt;\n    &lt;li&gt;\n        &lt;p&gt;单纯性收缩期高血压：收缩压&amp;ge;140mmHg，舒张压&amp;lt;90mmHg。&lt;/p&gt;\n    &lt;/li&gt;\n&lt;/ul&gt;\n&lt;p&gt;不过，上述安全血压指标是相对的，也需要根据每个年龄阶段来确定。&lt;/p&gt;\n&lt;h2&gt;按年龄详细血压表&lt;/h2&gt;\n&lt;p&gt;根据年龄的不同，血压水平也会略有不同。 血压指标不稳定的时候，要知道这个指标表，才能在饮食、生活上多做一些调整。&lt;/p&gt;\n&lt;ul&gt;\n    &lt;li&gt;\n        &lt;p&gt;1至12个月：标准血压稳定在75/50毫米汞柱，此年龄段的最高血压为100/70毫米汞柱。&lt;/p&gt;\n    &lt;/li&gt;\n    &lt;li&gt;\n        &lt;p&gt;1岁至4岁：标准血压稳定在80/50毫米汞柱，此年龄段的最高血压为110/70毫米/汞柱。&lt;/p&gt;\n    &lt;/li&gt;\n    &lt;li&gt;\n        &lt;p&gt;3岁至5岁：标准血压稳定在80/50毫米汞柱，该年龄段的最高血压为110/70毫米汞柱。&lt;/p&gt;\n    &lt;/li&gt;\n    &lt;li&gt;\n        &lt;p&gt;6-13岁：稳定的血压标准为85/55毫米汞柱，该年龄段的血压最高水平为120/80毫米汞柱。&lt;/p&gt;\n    &lt;/li&gt;\n    &lt;li&gt;\n        &lt;p&gt;13-15岁：稳定血压水平为95/60毫米汞柱，该年龄段的最高血压为140/90毫米汞柱。&lt;/p&gt;\n    &lt;/li&gt;\n    &lt;li&gt;\n        &lt;p&gt;15-19岁：在此年龄段，正常血压指数定义为：最低血压读数为105/73毫米汞柱，平均血压读数为：117/77毫米汞柱，最大血压读数为：117/77毫米汞柱。 读数：120/81 mmHg。&lt;/p&gt;\n    &lt;/li&gt;\n    &lt;li&gt;\n        &lt;p&gt;20-24岁：在此年龄段，正常血压指数定义为：最低血压读数为108/75毫米汞柱，平均血压读数为：120/79毫米汞柱，最大血压读数为：120/79毫米汞柱。 读数：132/83 mmHg。&lt;/p&gt;\n    &lt;/li&gt;\n    &lt;li&gt;\n        &lt;p&gt;25-29岁：在此年龄，正常血压指数定义为：最低血压读数为109/76毫米汞柱，平均血压读数为：121/80毫米汞柱，最大血压读数为：121/80毫米汞柱指数 为：133/84 毫米汞柱。&lt;/p&gt;\n    &lt;/li&gt;\n    &lt;li&gt;\n        &lt;p&gt;30-34岁：在此年龄，正常血压指数定义为：最低血压读数为110/77毫米汞柱，平均血压读数为：122/81毫米汞柱，最大血压读数为：122/81毫米汞柱指数 为：134/85 毫米汞柱。&lt;/p&gt;\n    &lt;/li&gt;\n    &lt;li&gt;\n        &lt;p&gt;35-39岁：在此年龄，正常血压指数定义为：最低血压读数为111/78毫米汞柱，平均血压读数为：123/82毫米汞柱，最大血压读数为：123/82毫米汞柱指数 为：135/86 毫米汞柱。&lt;/p&gt;\n    &lt;/li&gt;\n    &lt;li&gt;\n        &lt;p&gt;40-44岁：在此年龄段，正常血压指数定义为：最低血压读数112/79毫米汞柱，平均血压读数：125/83毫米汞柱，最大血压读数：125/83毫米汞柱指数为：137 /87 毫米汞柱。&lt;/p&gt;\n    &lt;/li&gt;\n    &lt;li&gt;\n        &lt;p&gt;45-49岁：在此年龄段，正常血压指数定义为：最低血压读数115/80毫米汞柱，平均血压读数：127/84毫米汞柱，最大血压读数：127/84毫米汞柱。 指数为：139/88 mmHg。&lt;/p&gt;\n    &lt;/li&gt;\n    &lt;li&gt;\n        &lt;p&gt;50-54岁：在此年龄段，正常血压指数定义为：最低血压读数为116/81毫米汞柱，平均血压读数为：129/85毫米汞柱，最大血压读数为：129/85毫米汞柱。 读数：142/89 mmHg。&lt;/p&gt;\n    &lt;/li&gt;\n    &lt;li&gt;\n        &lt;p&gt;55-59岁：在此年龄段，正常血压指数定义为：最低血压读数118/82毫米汞柱，平均血压读数：131/86毫米汞柱，最大血压读数：131/86毫米汞柱。 指数为：144/90 mmHg。&lt;/p&gt;\n    &lt;/li&gt;\n    &lt;li&gt;\n        &lt;p&gt;60-64岁：在此年龄段，正常血压指数定义为：最低血压读数121/83毫米汞柱，平均血压读数：134/87毫米汞柱，最大血压读数：134/87毫米汞柱。 指数为：147/91 mmHg。&lt;/p&gt;\n    &lt;/li&gt;\n&lt;/ul&gt;</t>
  </si>
  <si>
    <t>&lt;h1&gt;क्या मेरा बीपी सामान्य है?&lt;/h1&gt;\n&lt;p&gt;सामान्य रक्तचाप रीडिंग वाले लोगों को निम्न पर मापा जाता है:&lt;/p&gt;\n&lt;ul&gt;\n    &lt;li&gt;\n        &lt;p&gt;सिस्टोलिक ब्लड प्रेशर: 90 - 130 mmHg;&lt;/p&gt;\n    &lt;/li&gt;\n    &lt;li&gt;\n        &lt;p&gt;डायस्टोलिक रक्तचाप: 60-90 mmHg।&lt;/p&gt;\n    &lt;/li&gt;\n&lt;/ul&gt;\n&lt;p&gt;एक व्यक्ति जिसे निम्न रक्तचाप होना निर्धारित है, उसके निम्नलिखित माप होंगे:&lt;/p&gt;\n&lt;ul&gt;\n    &lt;li&gt;\n        &lt;p&gt;सिस्टोलिक ब्लड प्रेशर: &amp;lt;85 mmHg और/या:&lt;/p&gt;\n    &lt;/li&gt;\n    &lt;li&gt;\n        &lt;p&gt;डायस्टोलिक रक्तचाप: &amp;lt;60 mmHg।&lt;/p&gt;\n    &lt;/li&gt;\n&lt;/ul&gt;\n&lt;p&gt;उच्च रक्तचाप के मामलों के लिए निम्न ग्रेड में विभाजित किया जाएगा:&lt;/p&gt;\n&lt;ul&gt;\n    &lt;li&gt;\n        &lt;p&gt;प्रीहाइपरटेंशन: सिस्टोलिक ब्लड प्रेशर 130 - 139 mmHg और/या डायस्टोलिक ब्लड प्रेशर 85 - 89 mmHg;&lt;/p&gt;\n    &lt;/li&gt;\n    &lt;li&gt;\n        &lt;p&gt;ग्रेड 1 हाइपरटेंशन: सिस्टोलिक ब्लड प्रेशर 140 - 159 mmHg और/या डायस्टोलिक ब्लड प्रेशर 90 - 99 mmHg;&lt;/p&gt;\n    &lt;/li&gt;\n    &lt;li&gt;\n        &lt;p&gt;ग्रेड 2 हाइपरटेंशन: सिस्टोलिक ब्लड प्रेशर 160 - 179 mmHg और/या डायस्टोलिक ब्लड प्रेशर 100 - 109 mmHg;&lt;/p&gt;\n    &lt;/li&gt;\n    &lt;li&gt;\n        &lt;p&gt;ग्रेड 3 उच्च रक्तचाप: सिस्टोलिक ब्लड प्रेशर &amp;ge; 180 mmHg और/या डायस्टोलिक ब्लड प्रेशर &amp;ge; 110 mmHg;&lt;/p&gt;\n    &lt;/li&gt;\n    &lt;li&gt;\n        &lt;p&gt;आइसोलेटेड सिस्टोलिक हाइपरटेंशन: सिस्टोलिक ब्लड प्रेशर &amp;ge; 140 mmHg और डायस्टोलिक ब्लड प्रेशर &amp;lt;90 mmHg।&lt;/p&gt;\n    &lt;/li&gt;\n&lt;/ul&gt;\n&lt;p&gt;हालांकि, उपरोक्त सुरक्षित रक्तचाप सूचकांक सापेक्ष होगा और प्रत्येक आयु स्तर पर आधारित होना चाहिए।&lt;/p&gt;\n&lt;h2&gt;आयु के अनुसार विस्तृत रक्तचाप चार्ट&lt;/h2&gt;\n&lt;p&gt;उम्र के आधार पर, रक्तचाप का स्तर भी थोड़ा भिन्न हो सकता है। रक्तचाप सूचकांक अस्थिर होने पर खाने और रहन-सहन में अधिक समायोजन करने के लिए आपको इस सूचकांक तालिका को जानना चाहिए।&lt;/p&gt;\n&lt;ul&gt;\n    &lt;li&gt;\n        &lt;p&gt;1 से 12 महीने तक: मानक रक्तचाप 75/50 mmHg पर स्थिर होता है और इस उम्र में अधिकतम रक्तचाप 100/70 mmHg होता है।&lt;/p&gt;\n    &lt;/li&gt;\n    &lt;li&gt;\n        &lt;p&gt;1 से 4 साल तक: मानक रक्तचाप 80/50 mmHg पर स्थिर होता है और इस उम्र में अधिकतम रक्तचाप 110/70 mm/Hg होता है।&lt;/p&gt;\n    &lt;/li&gt;\n    &lt;li&gt;\n        &lt;p&gt;3 से 5 साल की उम्र से: मानक रक्तचाप 80/50 mmHg पर स्थिर होता है और इस उम्र में अधिकतम रक्तचाप 110/70 mmHg होता है।&lt;/p&gt;\n    &lt;/li&gt;\n    &lt;li&gt;\n        &lt;p&gt;6-13 साल की उम्र से: एक स्थिर रक्तचाप मानक 85/55 mmHg होगा और इस उम्र में रक्तचाप का अधिकतम स्तर 120/80 mmHg होगा।&lt;/p&gt;\n    &lt;/li&gt;\n    &lt;li&gt;\n        &lt;p&gt;13-15 साल की उम्र से: एक स्थिर रक्तचाप का स्तर 95/60 mmHg होता है, और इस उम्र में अधिकतम रक्तचाप 140/90 mmHg होता है।&lt;/p&gt;\n    &lt;/li&gt;\n    &lt;li&gt;\n        &lt;p&gt;15-19 वर्ष की आयु से: इस उम्र में, सामान्य रक्तचाप सूचकांक को इस प्रकार परिभाषित किया जाता है: न्यूनतम-बीपी रीडिंग 105/73 एमएमएचजी है, औसत बीपी रीडिंग है: 117/77 एमएमएचजी, अधिकतम बीपी रीडिंग है: 117/77 एमएमएचजी। रीडिंग के साथ: 120/81 mmHg।&lt;/p&gt;\n    &lt;/li&gt;\n    &lt;li&gt;\n        &lt;p&gt;20-24 वर्ष की आयु से: इस उम्र में, सामान्य रक्तचाप सूचकांक को इस प्रकार परिभाषित किया जाता है: न्यूनतम-बीपी रीडिंग 108/75 एमएमएचजी है, औसत बीपी रीडिंग है: 120/79 एमएमएचजी, अधिकतम बीपी रीडिंग है: 120/79 एमएमएचजी। रीडिंग के साथ: 132/83 mmHg।&lt;/p&gt;\n    &lt;/li&gt;\n    &lt;li&gt;\n        &lt;p&gt;25-29 वर्ष की आयु से: इस उम्र में, सामान्य रक्तचाप सूचकांक को इस प्रकार परिभाषित किया जाता है: न्यूनतम-बीपी रीडिंग 109/76 एमएमएचजी है, औसत बीपी रीडिंग है: 121/80 एमएमएचजी, अधिकतम बीपी रीडिंग है: 121/80 एमएमएचजी इंडेक्स है: 133/84 एमएमएचजी।&lt;/p&gt;\n    &lt;/li&gt;\n    &lt;li&gt;\n        &lt;p&gt;30-34 वर्ष की आयु से: इस उम्र में, सामान्य रक्तचाप सूचकांक को इस प्रकार परिभाषित किया गया है: न्यूनतम-बीपी रीडिंग 110/77 एमएमएचजी है, औसत बीपी रीडिंग है: 122/81 एमएमएचजी, अधिकतम बीपी रीडिंग है: 122/81 एमएमएचजी इंडेक्स है: 134/85 एमएमएचजी।&lt;/p&gt;\n    &lt;/li&gt;\n    &lt;li&gt;\n        &lt;p&gt;35-39 वर्ष की आयु से: इस उम्र में, सामान्य रक्तचाप सूचकांक को इस प्रकार परिभाषित किया जाता है: न्यूनतम-बीपी रीडिंग 111/78 एमएमएचजी है, औसत बीपी रीडिंग है: 123/82 एमएमएचजी, अधिकतम बीपी रीडिंग है: 123/82 एमएमएचजी इंडेक्स है: 135/86 एमएमएचजी।&lt;/p&gt;\n    &lt;/li&gt;\n    &lt;li&gt;\n        &lt;p&gt;40-44 वर्ष की आयु से: इस उम्र में, सामान्य रक्तचाप सूचकांक को इस प्रकार परिभाषित किया जाता है: न्यूनतम-बीपी रीडिंग 112/79 एमएमएचजी, औसत बीपी रीडिंग: 125/83 एमएमएचजी, अधिकतम बीपी रीडिंग: 125/83 एमएमएचजी इंडेक्स है: 137 /87 एमएमएचजी।&lt;/p&gt;\n    &lt;/li&gt;\n    &lt;li&gt;\n        &lt;p&gt;45-49 वर्ष की आयु से: इस उम्र में, सामान्य रक्तचाप सूचकांक को इस प्रकार परिभाषित किया जाता है: न्यूनतम-बीपी रीडिंग 115/80 एमएमएचजी, औसत बीपी रीडिंग: 127/84 एमएमएचजी, अधिकतम बीपी रीडिंग: 127/84 एमएमएचजी। इंडेक्स है: 139/88 mmHg।&lt;/p&gt;\n    &lt;/li&gt;\n    &lt;li&gt;\n        &lt;p&gt;50-54 वर्ष की आयु से: इस उम्र में, सामान्य रक्तचाप सूचकांक को इस प्रकार परिभाषित किया जाता है: न्यूनतम-बीपी रीडिंग 116/81 एमएमएचजी है, औसत बीपी रीडिंग है: 129/85 एमएमएचजी, अधिकतम बीपी रीडिंग है: 129/85 एमएमएचजी। रीडिंग के साथ: 142/89 mmHg।&lt;/p&gt;\n    &lt;/li&gt;\n    &lt;li&gt;\n        &lt;p&gt;55-59 वर्ष की आयु से: इस उम्र में, सामान्य रक्तचाप सूचकांक को इस प्रकार परिभाषित किया जाता है: न्यूनतम-बीपी रीडिंग 118/82 एमएमएचजी, औसत बीपी रीडिंग: 131/86 एमएमएचजी, अधिकतम बीपी रीडिंग: 131/86 एमएमएचजी। सूचकांक है: 144/90 mmHg।&lt;/p&gt;\n    &lt;/li&gt;\n    &lt;li&gt;\n        &lt;p&gt;60-64 वर्ष की आयु से: इस उम्र में, सामान्य रक्तचाप सूचकांक को इस प्रकार परिभाषित किया जाता है: न्यूनतम-बीपी रीडिंग 121/83 एमएमएचजी, औसत बीपी रीडिंग: 134/87 एमएमएचजी, अधिकतम बीपी रीडिंग: 134/87 एमएमएचजी। का एक सूचकांक है: 147/91 mmHg।&lt;/p&gt;\n    &lt;/li&gt;\n&lt;/ul&gt;</t>
  </si>
  <si>
    <t>&lt;h1&gt;&amp;iquest;Estoy en un rango de presi&amp;oacute;n normal?&lt;/h1&gt;\n&lt;p&gt;Las personas con lecturas normales de presi&amp;oacute;n arterial se miden en:&lt;/p&gt;\n&lt;ul&gt;\n    &lt;li&gt;\n        &lt;p&gt;Presi&amp;oacute;n arterial sist&amp;oacute;lica: 90 - 130 mmHg;&lt;/p&gt;\n    &lt;/li&gt;\n    &lt;li&gt;\n        &lt;p&gt;Presi&amp;oacute;n arterial diast&amp;oacute;lica: 60-90 mmHg.&lt;/p&gt;\n    &lt;/li&gt;\n&lt;/ul&gt;\n&lt;p&gt;Una persona que se determina que tiene presi&amp;oacute;n arterial baja tendr&amp;aacute; las siguientes medidas:&lt;/p&gt;\n&lt;ul&gt;\n    &lt;li&gt;\n        &lt;p&gt;Presi&amp;oacute;n arterial sist&amp;oacute;lica: &amp;lt; 85 mmHg y/o:&lt;/p&gt;\n    &lt;/li&gt;\n    &lt;li&gt;\n        &lt;p&gt;Presi&amp;oacute;n arterial diast&amp;oacute;lica: &amp;lt;60 mmHg.&lt;/p&gt;\n    &lt;/li&gt;\n&lt;/ul&gt;\n&lt;p&gt;Para los casos de hipertensi&amp;oacute;n se dividir&amp;aacute; en los siguientes grados:&lt;/p&gt;\n&lt;ul&gt;\n    &lt;li&gt;\n        &lt;p&gt;Prehipertensi&amp;oacute;n: presi&amp;oacute;n arterial sist&amp;oacute;lica 130 - 139 mmHg y/o presi&amp;oacute;n arterial diast&amp;oacute;lica 85 - 89 mmHg;&lt;/p&gt;\n    &lt;/li&gt;\n    &lt;li&gt;\n        &lt;p&gt;Hipertensi&amp;oacute;n de grado 1: presi&amp;oacute;n arterial sist&amp;oacute;lica 140 - 159 mmHg y/o presi&amp;oacute;n arterial diast&amp;oacute;lica 90 - 99 mmHg;&lt;/p&gt;\n    &lt;/li&gt;\n    &lt;li&gt;\n        &lt;p&gt;Hipertensi&amp;oacute;n de grado 2: presi&amp;oacute;n arterial sist&amp;oacute;lica 160 - 179 mmHg y/o presi&amp;oacute;n arterial diast&amp;oacute;lica 100 - 109 mmHg;&lt;/p&gt;\n    &lt;/li&gt;\n    &lt;li&gt;\n        &lt;p&gt;Hipertensi&amp;oacute;n de grado 3: presi&amp;oacute;n arterial sist&amp;oacute;lica &amp;ge; 180 mmHg y/o presi&amp;oacute;n arterial diast&amp;oacute;lica &amp;ge; 110 mmHg;&lt;/p&gt;\n    &lt;/li&gt;\n    &lt;li&gt;\n        &lt;p&gt;Hipertensi&amp;oacute;n sist&amp;oacute;lica aislada: Presi&amp;oacute;n arterial sist&amp;oacute;lica &amp;ge; 140 mmHg y presi&amp;oacute;n arterial diast&amp;oacute;lica &amp;lt; 90 mmHg.&lt;/p&gt;\n    &lt;/li&gt;\n&lt;/ul&gt;\n&lt;p&gt;Sin embargo, el &amp;iacute;ndice de presi&amp;oacute;n arterial segura anterior ser&amp;aacute; relativo y tambi&amp;eacute;n deber&amp;aacute; basarse en cada nivel de edad.&lt;/p&gt;\n&lt;h2&gt;Tabla detallada de presi&amp;oacute;n arterial por edades&lt;/h2&gt;\n&lt;p&gt;Dependiendo de la edad, los niveles de presi&amp;oacute;n arterial tambi&amp;eacute;n pueden variar ligeramente. Debe conocer esta tabla de &amp;iacute;ndices para tener m&amp;aacute;s ajustes en la alimentaci&amp;oacute;n y la vida, cuando el &amp;iacute;ndice de presi&amp;oacute;n arterial es inestable.&lt;/p&gt;\n&lt;ul&gt;\n    &lt;li&gt;\n        &lt;p&gt;De 1 a 12 meses: La presi&amp;oacute;n arterial est&amp;aacute;ndar es estable en 75/50 mmHg y la presi&amp;oacute;n arterial m&amp;aacute;xima a esta edad es de 100/70 mmHg.&lt;/p&gt;\n    &lt;/li&gt;\n    &lt;li&gt;\n        &lt;p&gt;De 1 a 4 a&amp;ntilde;os: La presi&amp;oacute;n arterial est&amp;aacute;ndar es estable en 80/50 mmHg y la presi&amp;oacute;n arterial m&amp;aacute;xima a esta edad es de 110/70 mm/Hg.&lt;/p&gt;\n    &lt;/li&gt;\n    &lt;li&gt;\n        &lt;p&gt;De 3 a 5 a&amp;ntilde;os: La presi&amp;oacute;n arterial est&amp;aacute;ndar es estable en 80/50 mmHg y la presi&amp;oacute;n arterial m&amp;aacute;xima a esta edad es de 110/70 mmHg.&lt;/p&gt;\n    &lt;/li&gt;\n    &lt;li&gt;\n        &lt;p&gt;De 6 a 13 a&amp;ntilde;os: Un est&amp;aacute;ndar de presi&amp;oacute;n arterial estable ser&amp;aacute; de 85/55 mmHg y el nivel m&amp;aacute;ximo de presi&amp;oacute;n arterial a esta edad es de 120/80 mmHg.&lt;/p&gt;\n    &lt;/li&gt;\n    &lt;li&gt;\n        &lt;p&gt;De 13 a 15 a&amp;ntilde;os: Un nivel de presi&amp;oacute;n arterial estable es de 95/60 mmHg, y una presi&amp;oacute;n arterial m&amp;aacute;xima a esta edad es de 140/90 mmHg.&lt;/p&gt;\n    &lt;/li&gt;\n    &lt;li&gt;\n        &lt;p&gt;De 15 a 19 a&amp;ntilde;os: a esta edad, el &amp;iacute;ndice de presi&amp;oacute;n arterial normal se define como: la lectura de PA m&amp;iacute;nima es 105/73 mmHg, la lectura de PA media es: 117/77 mmHg, la lectura de PA m&amp;aacute;xima es: 117/77 mmHg. con lecturas: 120/81 mmHg.&lt;/p&gt;\n    &lt;/li&gt;\n    &lt;li&gt;\n        &lt;p&gt;De 20 a 24 a&amp;ntilde;os: a esta edad, el &amp;iacute;ndice de presi&amp;oacute;n arterial normal se define como: la lectura de PA m&amp;iacute;nima es 108/75 mmHg, la lectura de PA media es: 120/79 mmHg, la lectura de PA m&amp;aacute;xima es: 120/79 mmHg. con lecturas: 132/83 mmHg.&lt;/p&gt;\n    &lt;/li&gt;\n    &lt;li&gt;\n        &lt;p&gt;De 25 a 29 a&amp;ntilde;os: a esta edad, el &amp;iacute;ndice de presi&amp;oacute;n arterial normal se define como: la lectura de PA m&amp;iacute;nima es 109/76 mmHg, la lectura de PA media es: 121/80 mmHg, la lectura de PA m&amp;aacute;xima es: &amp;iacute;ndice de 121/80 mmHg es: 133/84 mmHg.&lt;/p&gt;\n    &lt;/li&gt;\n    &lt;li&gt;\n        &lt;p&gt;De 30 a 34 a&amp;ntilde;os: a esta edad, el &amp;iacute;ndice de presi&amp;oacute;n arterial normal se define como: la lectura de PA m&amp;iacute;nima es 110/77 mmHg, la lectura de PA media es: 122/81 mmHg, la lectura de PA m&amp;aacute;xima es: &amp;iacute;ndice de 122/81 mmHg es: 134/85 mmHg.&lt;/p&gt;\n    &lt;/li&gt;\n    &lt;li&gt;\n        &lt;p&gt;De 35 a 39 a&amp;ntilde;os: a esta edad, el &amp;iacute;ndice de presi&amp;oacute;n arterial normal se define como: la lectura de PA m&amp;iacute;nima es 111/78 mmHg, la lectura de PA media es: 123/82 mmHg, la lectura de PA m&amp;aacute;xima es: &amp;iacute;ndice de 123/82 mmHg es: 135/86 mmHg.&lt;/p&gt;\n    &lt;/li&gt;\n    &lt;li&gt;\n        &lt;p&gt;De 40 a 44 a&amp;ntilde;os: a esta edad, el &amp;iacute;ndice de presi&amp;oacute;n arterial normal se define como: lecturas de PA m&amp;iacute;nima 112/79 mmHg, lecturas de PA media: 125/83 mmHg, lecturas de PA m&amp;aacute;xima: 125/83 mmHg, el &amp;iacute;ndice es: 137 /87 mmHg.&lt;/p&gt;\n    &lt;/li&gt;\n    &lt;li&gt;\n        &lt;p&gt;De 45 a 49 a&amp;ntilde;os: a esta edad, el &amp;iacute;ndice de presi&amp;oacute;n arterial normal se define como: lecturas de PA m&amp;iacute;nima 115/80 mmHg, lecturas de PA media: 127/84 mmHg, lecturas de PA m&amp;aacute;xima: 127/84 mmHg. &amp;iacute;ndice es: 139/88 mmHg.&lt;/p&gt;\n    &lt;/li&gt;\n    &lt;li&gt;\n        &lt;p&gt;De 50 a 54 a&amp;ntilde;os: a esta edad, el &amp;iacute;ndice de presi&amp;oacute;n arterial normal se define como: la lectura de PA m&amp;iacute;nima es 116/81 mmHg, la lectura de PA media es: 129/85 mmHg, la lectura de PA m&amp;aacute;xima es: 129/85 mmHg. con lecturas: 142/89 mmHg.&lt;/p&gt;\n    &lt;/li&gt;\n    &lt;li&gt;\n        &lt;p&gt;De 55 a 59 a&amp;ntilde;os: a esta edad, el &amp;iacute;ndice de presi&amp;oacute;n arterial normal se define como: lecturas de PA m&amp;iacute;nima 118/82 mmHg, lecturas de PA media: 131/86 mmHg, lecturas de PA m&amp;aacute;xima: 131/86 mmHg. &amp;iacute;ndice es: 144/90 mmHg.&lt;/p&gt;\n    &lt;/li&gt;\n    &lt;li&gt;\n        &lt;p&gt;De 60 a 64 a&amp;ntilde;os: a esta edad, el &amp;iacute;ndice de presi&amp;oacute;n arterial normal se define como: lecturas de PA m&amp;iacute;nima 121/83 mmHg, lecturas de PA media: 134/87 mmHg, lecturas de PA m&amp;aacute;xima: 134/87 mmHg. tiene un &amp;iacute;ndice de: 147/91 mmHg.&lt;/p&gt;\n    &lt;/li&gt;\n&lt;/ul&gt;</t>
  </si>
  <si>
    <t>&lt;h1&gt;Suis-je dans une plage de TA normale ?&lt;/h1&gt;\n&lt;p&gt;Les personnes dont la tension art&amp;eacute;rielle est normale sont mesur&amp;eacute;es &amp;agrave; :&lt;/p&gt;\n&lt;ul&gt;\n    &lt;li&gt;\n        &lt;p&gt;Pression art&amp;eacute;rielle systolique : 90 - 130 mmHg ;&lt;/p&gt;\n    &lt;/li&gt;\n    &lt;li&gt;\n        &lt;p&gt;Pression art&amp;eacute;rielle diastolique : 60-90 mmHg.&lt;/p&gt;\n    &lt;/li&gt;\n&lt;/ul&gt;\n&lt;p&gt;Une personne qui est d&amp;eacute;termin&amp;eacute;e &amp;agrave; avoir une pression art&amp;eacute;rielle basse aura les mesures suivantes :&lt;/p&gt;\n&lt;ul&gt;\n    &lt;li&gt;\n        &lt;p&gt;Pression art&amp;eacute;rielle systolique : &amp;lt; 85 mmHg et/ou&lt;/p&gt;\n    &lt;/li&gt;\n    &lt;li&gt;\n        &lt;p&gt;Pression art&amp;eacute;rielle diastolique : &amp;lt;60 mmHg.&lt;/p&gt;\n    &lt;/li&gt;\n&lt;/ul&gt;\n&lt;p&gt;Pour les cas d&amp;apos;hypertension sera divis&amp;eacute; dans les grades suivants:&lt;/p&gt;\n&lt;ul&gt;\n    &lt;li&gt;\n        &lt;p&gt;Pr&amp;eacute;hypertension : pression art&amp;eacute;rielle systolique 130 - 139 mmHg et/ou pression art&amp;eacute;rielle diastolique 85 - 89 mmHg ;&lt;/p&gt;\n    &lt;/li&gt;\n    &lt;li&gt;\n        &lt;p&gt;Hypertension de grade 1 : pression art&amp;eacute;rielle systolique 140 - 159 mmHg et/ou pression art&amp;eacute;rielle diastolique 90 - 99 mmHg ;&lt;/p&gt;\n    &lt;/li&gt;\n    &lt;li&gt;\n        &lt;p&gt;Hypertension de grade 2 : pression art&amp;eacute;rielle systolique 160 - 179 mmHg et/ou pression art&amp;eacute;rielle diastolique 100 - 109 mmHg ;&lt;/p&gt;\n    &lt;/li&gt;\n    &lt;li&gt;\n        &lt;p&gt;Hypertension de grade 3 : pression art&amp;eacute;rielle systolique &amp;ge; 180 mmHg et/ou pression art&amp;eacute;rielle diastolique &amp;ge; 110 mmHg ;&lt;/p&gt;\n    &lt;/li&gt;\n    &lt;li&gt;\n        &lt;p&gt;Hypertension art&amp;eacute;rielle systolique isol&amp;eacute;e : pression art&amp;eacute;rielle systolique &amp;ge; 140 mmHg et pression art&amp;eacute;rielle diastolique &amp;lt; 90 mmHg.&lt;/p&gt;\n    &lt;/li&gt;\n&lt;/ul&gt;\n&lt;p&gt;Cependant, l&amp;apos;indice de pression art&amp;eacute;rielle s&amp;eacute;curitaire ci-dessus sera relatif et devra &amp;eacute;galement &amp;ecirc;tre bas&amp;eacute; sur chaque tranche d&amp;apos;&amp;acirc;ge.&lt;/p&gt;\n&lt;h2&gt;Tableau d&amp;eacute;taill&amp;eacute; de la pression art&amp;eacute;rielle par &amp;acirc;ge&lt;/h2&gt;\n&lt;p&gt;Selon l&amp;apos;&amp;acirc;ge, les niveaux de tension art&amp;eacute;rielle peuvent &amp;eacute;galement varier l&amp;eacute;g&amp;egrave;rement. Vous devriez conna&amp;icirc;tre ce tableau d&amp;apos;indices pour avoir plus d&amp;apos;ajustements dans l&amp;apos;alimentation et la vie, lorsque l&amp;apos;indice de pression art&amp;eacute;rielle est instable.&lt;/p&gt;\n&lt;ul&gt;\n    &lt;li&gt;\n        &lt;p&gt;De 1 &amp;agrave; 12 mois : La tension art&amp;eacute;rielle standard est stable &amp;agrave; 75/50 mmHg et la tension art&amp;eacute;rielle maximale &amp;agrave; cet &amp;acirc;ge est de 100/70 mmHg.&lt;/p&gt;\n    &lt;/li&gt;\n    &lt;li&gt;\n        &lt;p&gt;De 1 &amp;agrave; 4 ans : La pression art&amp;eacute;rielle standard est stable &amp;agrave; 80/50 mmHg et la pression art&amp;eacute;rielle maximale &amp;agrave; cet &amp;acirc;ge est de 110/70 mm/Hg.&lt;/p&gt;\n    &lt;/li&gt;\n    &lt;li&gt;\n        &lt;p&gt;De 3 &amp;agrave; 5 ans : La tension art&amp;eacute;rielle standard est stable &amp;agrave; 80/50 mmHg et la tension art&amp;eacute;rielle maximale &amp;agrave; cet &amp;acirc;ge est de 110/70 mmHg.&lt;/p&gt;\n    &lt;/li&gt;\n    &lt;li&gt;\n        &lt;p&gt;De 6 &amp;agrave; 13 ans : Une norme de tension art&amp;eacute;rielle stable sera de 85/55 mmHg et le niveau maximal de tension art&amp;eacute;rielle &amp;agrave; cet &amp;acirc;ge est de 120/80 mmHg.&lt;/p&gt;\n    &lt;/li&gt;\n    &lt;li&gt;\n        &lt;p&gt;De 13 &amp;agrave; 15 ans : Une tension art&amp;eacute;rielle stable est de 95/60 mmHg, et une tension art&amp;eacute;rielle maximale &amp;agrave; cet &amp;acirc;ge est de 140/90 mmHg.&lt;/p&gt;\n    &lt;/li&gt;\n    &lt;li&gt;\n        &lt;p&gt;De 15 &amp;agrave; 19 ans : &amp;agrave; cet &amp;acirc;ge, l&amp;apos;indice de tension art&amp;eacute;rielle normal est d&amp;eacute;fini comme suit : la valeur minimale de la pression art&amp;eacute;rielle est de 105/73 mmHg, la valeur moyenne de la pression art&amp;eacute;rielle est : 117/77 mmHg, la valeur maximale de la pression art&amp;eacute;rielle est :117/77 mmHg. avec lectures : 120/81 mmHg.&lt;/p&gt;\n    &lt;/li&gt;\n    &lt;li&gt;\n        &lt;p&gt;De 20 &amp;agrave; 24 ans : &amp;agrave; cet &amp;acirc;ge, l&amp;apos;indice de tension art&amp;eacute;rielle normal est d&amp;eacute;fini comme suit : la valeur minimale de la pression art&amp;eacute;rielle est de 108/75 mmHg, la valeur moyenne de la pression art&amp;eacute;rielle est : 120/79 mmHg, la valeur maximale de la pression art&amp;eacute;rielle est :120/79 mmHg. avec lectures : 132/83 mmHg.&lt;/p&gt;\n    &lt;/li&gt;\n    &lt;li&gt;\n        &lt;p&gt;De 25 &amp;agrave; 29 ans : &amp;agrave; cet &amp;acirc;ge, l&amp;apos;indice de tension art&amp;eacute;rielle normal est d&amp;eacute;fini comme suit : la mesure minimale de la TA est de 109/76 mmHg, la mesure moyenne de la TA est : 121/80 mmHg, la mesure maximale de la TA est : 121/80 mmHg index est : 133/84 mmHg.&lt;/p&gt;\n    &lt;/li&gt;\n    &lt;li&gt;\n        &lt;p&gt;De 30 &amp;agrave; 34 ans : &amp;agrave; cet &amp;acirc;ge, l&amp;apos;indice de tension art&amp;eacute;rielle normal est d&amp;eacute;fini comme suit : la valeur minimale de la pression art&amp;eacute;rielle est de 110/77 mmHg, la valeur moyenne de la pression art&amp;eacute;rielle est : 122/81 mmHg, la valeur maximale de la pression art&amp;eacute;rielle est : 122/81 mmHg index est : 134/85 mmHg.&lt;/p&gt;\n    &lt;/li&gt;\n    &lt;li&gt;\n        &lt;p&gt;De 35 &amp;agrave; 39 ans : &amp;agrave; cet &amp;acirc;ge, l&amp;apos;indice de tension art&amp;eacute;rielle normal est d&amp;eacute;fini comme suit : la valeur minimale de la pression art&amp;eacute;rielle est de 111/78 mmHg, la valeur moyenne de la pression art&amp;eacute;rielle est : 123/82 mmHg, la valeur maximale de la pression art&amp;eacute;rielle est : 123/82 mmHg index est : 135/86 mmHg.&lt;/p&gt;\n    &lt;/li&gt;\n    &lt;li&gt;\n        &lt;p&gt;De 40 &amp;agrave; 44 ans : &amp;agrave; cet &amp;acirc;ge, l&amp;apos;indice de pression art&amp;eacute;rielle normale est d&amp;eacute;fini comme suit : valeurs minimales de la pression art&amp;eacute;rielle 112/79 mmHg, valeurs moyennes de la pression art&amp;eacute;rielle : 125/83 mmHg, valeurs maximales de la pression art&amp;eacute;rielle : 125/83 mmHg, l&amp;apos;indice est : 137. /87 mmHg.&lt;/p&gt;\n    &lt;/li&gt;\n    &lt;li&gt;\n        &lt;p&gt;De 45 &amp;agrave; 49 ans : A cet &amp;acirc;ge, l&amp;apos;index normal de la pression art&amp;eacute;rielle est d&amp;eacute;fini comme suit : TA minimale 115/80 mmHg, TA moyenne : 127/84 mmHg, TA maximale : 127/84 mmHg. l&amp;apos;indice est : 139/88 mmHg.&lt;/p&gt;\n    &lt;/li&gt;\n    &lt;li&gt;\n        &lt;p&gt;De 50 &amp;agrave; 54 ans : &amp;agrave; cet &amp;acirc;ge, l&amp;apos;indice de tension art&amp;eacute;rielle normal est d&amp;eacute;fini comme suit : la valeur minimale de la pression art&amp;eacute;rielle est de 116/81 mmHg, la valeur moyenne de la pression art&amp;eacute;rielle est : 129/85 mmHg, la valeur maximale de la pression art&amp;eacute;rielle : 129/85 mmHg. avec lectures : 142/89 mmHg.&lt;/p&gt;\n    &lt;/li&gt;\n    &lt;li&gt;\n        &lt;p&gt;De 55 &amp;agrave; 59 ans : &amp;agrave; cet &amp;acirc;ge, l&amp;apos;indice de tension art&amp;eacute;rielle normal est d&amp;eacute;fini comme suit : valeurs minimales de la TA 118/82 mmHg, valeurs moyennes de la TA : 131/86 mmHg, valeurs maximales de la TA : 131/86 mmHg. l&amp;apos;indice est : 144/90 mmHg.&lt;/p&gt;\n    &lt;/li&gt;\n    &lt;li&gt;\n        &lt;p&gt;De 60 &amp;agrave; 64 ans : &amp;agrave; cet &amp;acirc;ge, l&amp;apos;indice de tension art&amp;eacute;rielle normal est d&amp;eacute;fini comme suit : valeurs minimales de la pression art&amp;eacute;rielle 121/83 mmHg, valeurs moyennes de la pression art&amp;eacute;rielle : 134/87 mmHg, valeurs maximales de la pression art&amp;eacute;rielle : 134/87 mmHg. a un index de : 147/91 mmHg.&lt;/p&gt;\n    &lt;/li&gt;\n&lt;/ul&gt;</t>
  </si>
  <si>
    <t>&lt;h1 dir=\"rtl\"&gt;هل أنا في نطاق ضغط الدم الطبيعي؟&lt;/h1&gt;\n&lt;p dir=\"rtl\"&gt;تقع قراءات ضغط الدم الطبيعي في النطاق التالي:&lt;/p&gt;\n&lt;p dir=\"rtl\"&gt;●&amp;nbsp;ضغط الدم الانقباضي: 90 - 130 مم زئبق؛&lt;/p&gt;\n&lt;p dir=\"rtl\"&gt;●&amp;nbsp;ضغط الدم الانبساطي: 60-90 مم زئبق.&lt;/p&gt;\n&lt;p dir=\"rtl\"&gt;بينما الأشخاص المُقدّر لهم ضغط الدم منخفض -خُلقيًا دون أسباب مرضية أو دوائية- تكون قراءات ضغط الدم خاصتهم كالتالي:&lt;/p&gt;\n&lt;p dir=\"rtl\"&gt;●&amp;nbsp;ضغط الدم الانقباضي85&amp;nbsp;&amp;gt;&amp;nbsp;مم زئبق و / أو:&lt;/p&gt;\n&lt;p dir=\"rtl\"&gt;●&amp;nbsp;ضغط الدم الانبساطي60&amp;nbsp;&amp;gt;&amp;nbsp;مم زئبق.&lt;/p&gt;\n&lt;p dir=\"rtl\"&gt;تُقسّم حالات ارتفاع ضغط الدم إلى درجات على النحو التالي:&lt;/p&gt;\n&lt;p dir=\"rtl\"&gt;ما قبل فرط ضغط الدم: ضغط الدم الانقباضي 130 - 139 مم زئبق و / أو ضغط الدم الانبساطي 85 - 89 مم زئبق ؛&lt;/p&gt;\n&lt;p dir=\"rtl\"&gt;ارتفاع ضغط الدم&amp;nbsp;من الدرجة 1: ضغط الدم الانقباضي 140 - 159 مم زئبق و / أو ضغط الدم الانبساطي 90-99 مم زئبق ؛&lt;/p&gt;\n&lt;p dir=\"rtl\"&gt;ارتفاع ضغط الدم&amp;nbsp;من الدرجة 2: ضغط الدم الانقباضي 160 - 179 مم زئبق و / أو ضغط الدم الانبساطي 100 - 109 مم زئبق ؛&lt;/p&gt;\n&lt;p dir=\"rtl\"&gt;ارتفاع ضغط الدم&amp;nbsp;من الدرجة 3: ضغط الدم الانقباضي&amp;nbsp;&amp;ge;&amp;nbsp;180 مم زئبق و / أو ضغط الدم الانبساطي&amp;nbsp;&amp;ge;&amp;nbsp;110 مم زئبق ؛&lt;/p&gt;\n&lt;p dir=\"rtl\"&gt;ارتفاع ضغط الدم الانقباضي المنعزل: ضغط الدم الانقباضي&amp;nbsp;&amp;ge;&amp;nbsp;140 مم زئبق وضغط الدم الانبساطي&amp;nbsp;&amp;nbsp;&amp;gt;&amp;nbsp;90 &amp;nbsp;مم زئبق.&lt;/p&gt;\n&lt;p dir=\"rtl\"&gt;ومع ذلك، فإن مؤشر ضغط الدم الآمن أعلاه سيكون نسبي، وينبغي أيضًا أن يستند إلى كل مستوى عمري على حدة.&lt;/p&gt;\n&lt;p&gt;&lt;br&gt;&lt;/p&gt;\n&lt;h2 dir=\"rtl\"&gt;قائمة تفصيلية لقراءات ضغط الدم حسب الأعمار&lt;/h2&gt;\n&lt;p dir=\"rtl\"&gt;اعتمادًا على العمر، يُمكن أن تختلف مستويات ضغط الدم اختلافًا طفيفًا. تكمُن أهمية الاطّلاع على هذه القائمة &amp;nbsp;في كونها مرجع يُمكنك الاستعانة به عندما يكون مؤشر ضغط الدم غير مُستقر ، ومن ثم إجراء مزيد من التعديلات في الأكل والمعيشة.&lt;/p&gt;\n&lt;p dir=\"rtl\"&gt;●&amp;nbsp;من 1 إلى 12 شهر: ضغط الدم القياسي مُستقر عند 75/50 مم زئبق، والحد الأقصى لضغط الدم في هذا العمر هو 100/70 مم زئبق.&lt;/p&gt;\n&lt;p dir=\"rtl\"&gt;●&amp;nbsp;من 1 إلى 4 سنوات: ضغط الدم القياسي مُستقر عند 80/50 مم زئبق، والحد الأقصى لضغط الدم في هذا العمر هو 110/70 مم / زئبق.&lt;/p&gt;\n&lt;p dir=\"rtl\"&gt;●&amp;nbsp;من 3 إلى 5 سنوات: ضغط الدم القياسي مُستقر عند 80/50 مم زئبق، والحد الأقصى لضغط الدم في هذا العمر هو 110/70 مم زئبق.&lt;/p&gt;\n&lt;p dir=\"rtl\"&gt;●&amp;nbsp;من 6-13 سنة: سيكون معيار ضغط الدم المُستقر 85/55 مم زئبق، والحد الأقصى لمستوى ضغط الدم في هذا العمر هو 120/80 مم زئبق.&lt;/p&gt;\n&lt;p dir=\"rtl\"&gt;●&amp;nbsp;من 13-15 سنة: مستوى ضغط الدم المُستقر هو 95/60 مم زئبق، والحد الأقصى لضغط الدم في هذا العمر هو 140/90 مم زئبق.&lt;/p&gt;\n&lt;p dir=\"rtl\"&gt;●&amp;nbsp;من 15-19 سنة: في هذا العمر، يُعرّف مؤشر ضغط الدم الطبيعي كالتالي: الحد الأدنى لقراءة ضعط الدم 105/73 مم زئبق ، ومتوسط قراءة ضعط الدم: 117/77 مم زئبق ، والحد الأقصى لقراءة ضغط الدم: 117/77 مم زئبق. مع القراءات: 120/81 مم زئبق.&lt;/p&gt;\n&lt;p dir=\"rtl\"&gt;●&amp;nbsp;من 20-24 سنة: في هذا العمر،&amp;nbsp;يُعرّف مؤشر ضغط الدم الطبيعي كالتالي: الحد الأدنى لقراءة ضعط الدم&amp;nbsp;108/75 مم زئبق ، ومتوسط قراءة ضغط الدم: 120/79 مم زئبق&amp;nbsp;، والحد الأقصى لقراءة ضغط الدم: 120/79 مم زئبق. مع القراءات: 132/83 مم زئبق.&lt;/p&gt;\n&lt;p dir=\"rtl\"&gt;●&amp;nbsp;من 25-29 سنة: في هذا العمر، يُعرّف مؤشر ضغط الدم الطبيعي كالتالي: الحد الأدنى لقراءة ضعط الدم 109/76 مم زئبق ، ومتوسط قراءة ضغط الدم: 121/80 مم زئبق ، والحد الأقصى لقراءة ضغط الدم: 121/80 مم زئبق: 133/84 مم زئبق.&lt;/p&gt;\n&lt;p dir=\"rtl\"&gt;●&amp;nbsp;من 30-34 سنة: في هذا العمر، يُعرّف مؤشر ضغط الدم الطبيعي كالتالي: الحد الأدنى لقراءة ضعط الدم 110/77 مم زئبق ، ومتوسط قراءة ضغط الدم: 122/81 مم زئبق ، والحد الأقصى لقراءة ضغط الدم هو: 122/81 مم زئبق: 134/85 مم زئبق.&lt;/p&gt;\n&lt;p dir=\"rtl\"&gt;●&amp;nbsp;من 35-39 سنة: في هذا العمر، يُعرّف مؤشر ضغط الدم الطبيعي كالتالي: الحد الأدنى لقراءة ضعط الدم 111/78 مم زئبق ، ومتوسط قراءة ضغط الدم: 123/82 مم زئبق ، والحد الأقصى لقراءة ضغط الدم: 123/82 مم زئبق هو: 135/86 مم زئبق.&lt;/p&gt;\n&lt;p dir=\"rtl\"&gt;●&amp;nbsp;من 40-44 سنة: في هذا العمر، يُعرّف مؤشر ضغط الدم الطبيعي كالتالي: الحد الأدنى لقراءة ضعط الدم 112/79 مم زئبق ، متوسط قراءات ضغط الدم: 125/83 مم زئبق ، الحد الأقصى لقراءات ضغط الدم: 125/83 مم زئبق: 137/87 مم زئبق.&lt;/p&gt;\n&lt;p dir=\"rtl\"&gt;●&amp;nbsp;من 45-49 سنة: في هذا العمر، يُعرّف مؤشر ضغط الدم الطبيعي كالتالي: الحد الأدنى لقراءة ضعط الدم 115/80 مم زئبق ، متوسط قراءات ضغط الدم: 127/84 مم زئبق ، قراءات ضغط الدم القصوى: 127/84 مم زئبق. المؤشر: 139/88 مم زئبق.&lt;/p&gt;\n&lt;p dir=\"rtl\"&gt;●&amp;nbsp;من 50-54 سنة: في هذا العمر، يُعرّف مؤشر ضغط الدم الطبيعي كالتالي: الحد الأدنى لقراءة ضعط الدم 116/81 مم زئبق ، ومتوسط قراءة ضغط الدم: 129/85 مم زئبق ، والحد الأقصى لقراءة ضغط الدم: 129/85 مم زئبق. مع القراءات: 142/89 مم زئبق.&lt;/p&gt;\n&lt;p dir=\"rtl\"&gt;●&amp;nbsp;من 55-59 سنة: في هذا العمر، يُعرّف مؤشر ضغط الدم الطبيعي كالتالي: الحد الأدنى لقراءة ضعط الدم 118/82 مم زئبق ، متوسط قراءات ضغط الدم: 131/86 مم زئبق ، قراءات ضغط الدم القصوى: 131/86 مم زئبق. المؤشر: 144/90 مم زئبق.&lt;/p&gt;\n&lt;p&gt;● من 60-64 سنة: في هذا العمر، يُعرّف مؤشر ضغط الدم الطبيعي كالتالي: الحد الأدنى لقراءة ضعط الدم 121/83 مم زئبق ، متوسط قراءات ضغط الدم: 134/87 مم زئبق ، قراءات ضغط الدم القصوى: 134/87 مم زئبق.&lt;/p&gt;</t>
  </si>
  <si>
    <t>&lt;h1&gt;Нахожусь ли я в нормальном диапазоне АД?&lt;/h1&gt;\n&lt;p&gt;Людям с нормальными показателями артериального давления измеряют:&lt;/p&gt;\n&lt;ul&gt;\n    &lt;li&gt;\n        &lt;p&gt;Систолическое артериальное давление: 90 - 130 мм рт.ст.;&lt;/p&gt;\n    &lt;/li&gt;\n    &lt;li&gt;\n        &lt;p&gt;Диастолическое артериальное давление: 60-90 мм рт.ст.&lt;/p&gt;\n    &lt;/li&gt;\n&lt;/ul&gt;\n&lt;p&gt;У человека, у которого установлено низкое кровяное давление, будут следующие измерения:&lt;/p&gt;\n&lt;ul&gt;\n    &lt;li&gt;\n        &lt;p&gt;Систолическое артериальное давление: &amp;lt; 85 мм рт.ст. и/или:&lt;/p&gt;\n    &lt;/li&gt;\n    &lt;li&gt;\n        &lt;p&gt;Диастолическое артериальное давление: &amp;lt;60 мм рт.ст.&lt;/p&gt;\n    &lt;/li&gt;\n&lt;/ul&gt;\n&lt;p&gt;Для случаев гипертонии будут разделены на следующие степени:&lt;/p&gt;\n&lt;ul&gt;\n    &lt;li&gt;\n        &lt;p&gt;Предгипертензия: систолическое АД 130-139 мм рт.ст. и/или диастолическое АД 85-89 мм рт.ст.;&lt;/p&gt;\n    &lt;/li&gt;\n    &lt;li&gt;\n        &lt;p&gt;АГ 1 степени: систолическое АД 140 - 159 мм рт.ст. и/или диастолическое АД 90 - 99 мм рт.ст.;&lt;/p&gt;\n    &lt;/li&gt;\n    &lt;li&gt;\n        &lt;p&gt;АГ 2 степени: систолическое АД 160-179 мм рт.ст. и/или диастолическое АД 100-109 мм рт.ст.;&lt;/p&gt;\n    &lt;/li&gt;\n    &lt;li&gt;\n        &lt;p&gt;Артериальная гипертензия 3 степени: систолическое артериальное давление &amp;ge; 180 мм рт.ст. и/или диастолическое артериальное давление &amp;ge; 110 мм рт.ст.;&lt;/p&gt;\n    &lt;/li&gt;\n    &lt;li&gt;\n        &lt;p&gt;Изолированная систолическая гипертензия: систолическое артериальное давление &amp;ge; 140 мм рт.ст. и диастолическое артериальное давление &amp;lt;90 мм рт.ст.&lt;/p&gt;\n    &lt;/li&gt;\n&lt;/ul&gt;\n&lt;p&gt;Однако приведенный выше индекс безопасного артериального давления будет относительным и также должен основываться на каждом возрастном уровне.&lt;/p&gt;\n&lt;h2&gt;Подробная таблица артериального давления по возрастам&lt;/h2&gt;\n&lt;p&gt;В зависимости от возраста уровни артериального давления также могут незначительно различаться. Вы должны знать эту таблицу индексов, чтобы иметь больше корректировок в еде и жизни, когда индекс артериального давления нестабилен.&lt;/p&gt;\n&lt;ul&gt;\n    &lt;li&gt;\n        &lt;p&gt;От 1 до 12 месяцев: норма артериального давления стабильна на уровне 75/50 мм рт.ст., а максимальное артериальное давление в этом возрасте составляет 100/70 мм рт.ст.&lt;/p&gt;\n    &lt;/li&gt;\n    &lt;li&gt;\n        &lt;p&gt;От 1 года до 4 лет: норма артериального давления стабильна на уровне 80/50 мм рт.ст., а максимальное артериальное давление в этом возрасте составляет 110/70 мм/рт.ст.&lt;/p&gt;\n    &lt;/li&gt;\n    &lt;li&gt;\n        &lt;p&gt;От 3 до 5 лет: норма артериального давления стабильна на уровне 80/50 мм рт.ст., а максимальное артериальное давление в этом возрасте составляет 110/70 мм рт.ст.&lt;/p&gt;\n    &lt;/li&gt;\n    &lt;li&gt;\n        &lt;p&gt;От 6 до 13 лет: Стабильная норма АД будет 85/55 мм рт.ст., а максимальный уровень АД в этом возрасте 120/80 мм рт.ст.&lt;/p&gt;\n    &lt;/li&gt;\n    &lt;li&gt;\n        &lt;p&gt;С 13-15 лет: Стабильный уровень АД 95/60 мм рт.ст., максимальное АД в этом возрасте 140/90 мм рт.ст.&lt;/p&gt;\n    &lt;/li&gt;\n    &lt;li&gt;\n        &lt;p&gt;От 15 до 19 лет: В этом возрасте нормальный индекс артериального давления определяется как: минимальное значение АД составляет 105/73 мм рт.ст., среднее значение АД составляет: 117/77 мм рт.ст., максимальное значение АД составляет: 117/77 мм рт.ст. с показаниями: 120/81 мм рт.ст.&lt;/p&gt;\n    &lt;/li&gt;\n    &lt;li&gt;\n        &lt;p&gt;От 20 до 24 лет: В этом возрасте нормальный индекс артериального давления определяется как: минимальное значение АД составляет 108/75 мм рт.ст., среднее значение АД составляет: 120/79 мм рт.ст., максимальное значение АД составляет: 120/79 мм рт.ст. с показаниями: 132/83 мм рт.ст.&lt;/p&gt;\n    &lt;/li&gt;\n    &lt;li&gt;\n        &lt;p&gt;От 25 до 29 лет: В этом возрасте нормальный индекс артериального давления определяется как: минимальное значение АД составляет 109/76 мм рт.ст., среднее значение АД составляет: 121/80 мм рт.ст., максимальное значение АД составляет: 121/80 мм рт.ст. составляет: 133/84 мм рт.ст.&lt;/p&gt;\n    &lt;/li&gt;\n    &lt;li&gt;\n        &lt;p&gt;От 30 до 34 лет: В этом возрасте нормальный индекс артериального давления определяется как: минимальное значение АД составляет 110/77 мм рт.ст., среднее значение АД составляет: 122/81 мм рт.ст., максимальное значение АД составляет: 122/81 мм рт.ст. составляет: 134/85 мм рт.ст.&lt;/p&gt;\n    &lt;/li&gt;\n    &lt;li&gt;\n        &lt;p&gt;От 35 до 39 лет: В этом возрасте нормальный индекс артериального давления определяется как: минимальное значение АД составляет 111/78 мм рт.ст., среднее значение АД составляет: 123/82 мм рт.ст., максимальное значение АД составляет: 123/82 мм рт.ст. составляет: 135/86 мм рт.ст.&lt;/p&gt;\n    &lt;/li&gt;\n    &lt;li&gt;\n        &lt;p&gt;От 40-44 лет: В этом возрасте нормальный индекс артериального давления определяется как: Минимальные показатели АД 112/79 мм рт.ст., средние показатели АД: 125/83 мм рт.ст., максимальные показатели АД: 125/83 мм рт.ст. Индекс составляет: 137 /87 мм рт.ст.&lt;/p&gt;\n    &lt;/li&gt;\n    &lt;li&gt;\n        &lt;p&gt;От 45-49 лет: В этом возрасте нормальный показатель артериального давления определяется как: Минимальные показатели АД 115/80 мм рт.ст., средние показатели АД: 127/84 мм рт.ст., максимальные показатели АД: 127/84 мм рт.ст. индекс: 139/88 мм рт.ст.&lt;/p&gt;\n    &lt;/li&gt;\n    &lt;li&gt;\n        &lt;p&gt;От 50 до 54 лет: В этом возрасте нормальный индекс артериального давления определяется как: минимальное значение АД составляет 116/81 мм рт.ст., среднее значение АД составляет: 129/85 мм рт.ст., максимальное значение АД составляет: 129/85 мм рт.ст. с показаниями: 142/89 мм рт.ст.&lt;/p&gt;\n    &lt;/li&gt;\n    &lt;li&gt;\n        &lt;p&gt;От 55 до 59 лет: В этом возрасте нормальный показатель артериального давления определяется как: Минимальные показатели АД 118/82 мм рт.ст., средние показатели АД: 131/86 мм рт.ст., максимальные показатели АД: 131/86 мм рт.ст. индекс: 144/90 мм рт.ст.&lt;/p&gt;\n    &lt;/li&gt;\n    &lt;li&gt;\n        &lt;p&gt;От 60-64 лет: В этом возрасте нормальный показатель артериального давления определяется как: Минимальные показатели АД 121/83 мм рт.ст., средние показатели АД: 134/87 мм рт.ст., максимальные показатели АД: 134/87 мм рт.ст. имеет показатель: 147/91 мм рт.ст.&lt;/p&gt;\n    &lt;/li&gt;\n&lt;/ul&gt;</t>
  </si>
  <si>
    <t>&lt;h1&gt;Estou em uma faixa de PA normal?&lt;/h1&gt;\n&lt;p&gt;Pessoas com leituras normais de press&amp;atilde;o arterial s&amp;atilde;o medidas em:&lt;/p&gt;\n&lt;ul&gt;\n    &lt;li&gt;\n        &lt;p&gt;Press&amp;atilde;o arterial sist&amp;oacute;lica: 90 - 130 mmHg;&lt;/p&gt;\n    &lt;/li&gt;\n    &lt;li&gt;\n        &lt;p&gt;Press&amp;atilde;o arterial diast&amp;oacute;lica: 60-90 mmHg.&lt;/p&gt;\n    &lt;/li&gt;\n&lt;/ul&gt;\n&lt;p&gt;Uma pessoa que est&amp;aacute; determinada a ter press&amp;atilde;o arterial baixa ter&amp;aacute; as seguintes medidas:&lt;/p&gt;\n&lt;ul&gt;\n    &lt;li&gt;\n        &lt;p&gt;Press&amp;atilde;o arterial sist&amp;oacute;lica: &amp;lt; 85 mmHg e/ou:&lt;/p&gt;\n    &lt;/li&gt;\n    &lt;li&gt;\n        &lt;p&gt;Press&amp;atilde;o arterial diast&amp;oacute;lica: &amp;lt;60 mmHg.&lt;/p&gt;\n    &lt;/li&gt;\n&lt;/ul&gt;\n&lt;p&gt;Para os casos de hipertens&amp;atilde;o ser&amp;atilde;o divididos nos seguintes graus:&lt;/p&gt;\n&lt;ul&gt;\n    &lt;li&gt;\n        &lt;p&gt;Pr&amp;eacute;-hipertens&amp;atilde;o: press&amp;atilde;o arterial sist&amp;oacute;lica 130 - 139 mmHg e/ou press&amp;atilde;o arterial diast&amp;oacute;lica 85 - 89 mmHg;&lt;/p&gt;\n    &lt;/li&gt;\n    &lt;li&gt;\n        &lt;p&gt;Hipertens&amp;atilde;o grau 1: press&amp;atilde;o arterial sist&amp;oacute;lica 140 - 159 mmHg e/ou press&amp;atilde;o arterial diast&amp;oacute;lica 90 - 99 mmHg;&lt;/p&gt;\n    &lt;/li&gt;\n    &lt;li&gt;\n        &lt;p&gt;Hipertens&amp;atilde;o grau 2: press&amp;atilde;o arterial sist&amp;oacute;lica 160 - 179 mmHg e/ou press&amp;atilde;o arterial diast&amp;oacute;lica 100 - 109 mmHg;&lt;/p&gt;\n    &lt;/li&gt;\n    &lt;li&gt;\n        &lt;p&gt;Hipertens&amp;atilde;o grau 3: press&amp;atilde;o arterial sist&amp;oacute;lica &amp;ge; 180 mmHg e/ou press&amp;atilde;o arterial diast&amp;oacute;lica &amp;ge; 110 mmHg;&lt;/p&gt;\n    &lt;/li&gt;\n    &lt;li&gt;\n        &lt;p&gt;Hipertens&amp;atilde;o sist&amp;oacute;lica isolada: press&amp;atilde;o arterial sist&amp;oacute;lica &amp;ge; 140 mmHg e press&amp;atilde;o arterial diast&amp;oacute;lica &amp;lt; 90 mmHg.&lt;/p&gt;\n    &lt;/li&gt;\n&lt;/ul&gt;\n&lt;p&gt;No entanto, o &amp;iacute;ndice de press&amp;atilde;o arterial segura acima ser&amp;aacute; relativo e tamb&amp;eacute;m precisar&amp;aacute; ser baseado em cada faixa et&amp;aacute;ria.&lt;/p&gt;\n&lt;h2&gt;Gr&amp;aacute;fico detalhado da press&amp;atilde;o arterial por idades&lt;/h2&gt;\n&lt;p&gt;Dependendo da idade, os n&amp;iacute;veis de press&amp;atilde;o arterial tamb&amp;eacute;m podem variar ligeiramente. Voc&amp;ecirc; deve conhecer esta tabela de &amp;iacute;ndices para ter mais ajustes na alimenta&amp;ccedil;&amp;atilde;o e na vida, quando o &amp;iacute;ndice de press&amp;atilde;o arterial estiver inst&amp;aacute;vel.&lt;/p&gt;\n&lt;ul&gt;\n    &lt;li&gt;\n        &lt;p&gt;De 1 a 12 meses: A press&amp;atilde;o arterial padr&amp;atilde;o &amp;eacute; est&amp;aacute;vel em 75/50 mmHg e a press&amp;atilde;o arterial m&amp;aacute;xima nessa idade &amp;eacute; de 100/70 mmHg.&lt;/p&gt;\n    &lt;/li&gt;\n    &lt;li&gt;\n        &lt;p&gt;De 1 a 4 anos: A press&amp;atilde;o arterial padr&amp;atilde;o &amp;eacute; est&amp;aacute;vel em 80/50 mmHg e a press&amp;atilde;o arterial m&amp;aacute;xima nessa idade &amp;eacute; de 110/70 mm/Hg.&lt;/p&gt;\n    &lt;/li&gt;\n    &lt;li&gt;\n        &lt;p&gt;De 3 a 5 anos: A press&amp;atilde;o arterial padr&amp;atilde;o &amp;eacute; est&amp;aacute;vel em 80/50 mmHg e a press&amp;atilde;o arterial m&amp;aacute;xima nessa idade &amp;eacute; de 110/70 mmHg.&lt;/p&gt;\n    &lt;/li&gt;\n    &lt;li&gt;\n        &lt;p&gt;Dos 6 aos 13 anos: Um padr&amp;atilde;o de press&amp;atilde;o arterial est&amp;aacute;vel ser&amp;aacute; de 85/55 mmHg e o n&amp;iacute;vel m&amp;aacute;ximo de press&amp;atilde;o arterial nessa idade &amp;eacute; de 120/80 mmHg.&lt;/p&gt;\n    &lt;/li&gt;\n    &lt;li&gt;\n        &lt;p&gt;Dos 13 aos 15 anos: Um n&amp;iacute;vel est&amp;aacute;vel de press&amp;atilde;o arterial &amp;eacute; de 95/60 mmHg e uma press&amp;atilde;o arterial m&amp;aacute;xima nessa idade &amp;eacute; de 140/90 mmHg.&lt;/p&gt;\n    &lt;/li&gt;\n    &lt;li&gt;\n        &lt;p&gt;De 15 a 19 anos: Nesta idade, o &amp;iacute;ndice de press&amp;atilde;o arterial normal &amp;eacute; definido como: A leitura m&amp;iacute;nima da PA &amp;eacute; 105/73 mmHg, a leitura m&amp;eacute;dia da PA &amp;eacute;: 117/77 mmHg, a leitura m&amp;aacute;xima da PA &amp;eacute;: 117/77 mmHg. com leituras: 120/81 mmHg.&lt;/p&gt;\n    &lt;/li&gt;\n    &lt;li&gt;\n        &lt;p&gt;De 20 a 24 anos: Nessa idade, o &amp;iacute;ndice de press&amp;atilde;o arterial normal &amp;eacute; definido como: A leitura m&amp;iacute;nima da PA &amp;eacute; 108/75 mmHg, a leitura m&amp;eacute;dia da PA &amp;eacute;: 120/79 mmHg, a leitura m&amp;aacute;xima da PA &amp;eacute;: 120/79 mmHg. com leituras: 132/83 mmHg.&lt;/p&gt;\n    &lt;/li&gt;\n    &lt;li&gt;\n        &lt;p&gt;De 25 a 29 anos de idade: Nessa idade, o &amp;iacute;ndice de press&amp;atilde;o arterial normal &amp;eacute; definido como: A leitura m&amp;iacute;nima da PA &amp;eacute; 109/76 mmHg, a leitura m&amp;eacute;dia da PA &amp;eacute;: 121/80 mmHg, a leitura m&amp;aacute;xima da PA &amp;eacute;: 121/80 mmHg index &amp;eacute;: 133/84 mmHg.&lt;/p&gt;\n    &lt;/li&gt;\n    &lt;li&gt;\n        &lt;p&gt;De 30 a 34 anos: Nessa idade, o &amp;iacute;ndice de press&amp;atilde;o arterial normal &amp;eacute; definido como: A leitura m&amp;iacute;nima da PA &amp;eacute; 110/77 mmHg, a leitura m&amp;eacute;dia da PA &amp;eacute;: 122/81 mmHg, a leitura m&amp;aacute;xima da PA &amp;eacute;: 122/81 mmHg index &amp;eacute;: 134/85 mmHg.&lt;/p&gt;\n    &lt;/li&gt;\n    &lt;li&gt;\n        &lt;p&gt;De 35 a 39 anos: Nesta idade, o &amp;iacute;ndice de press&amp;atilde;o arterial normal &amp;eacute; definido como: A leitura m&amp;iacute;nima da PA &amp;eacute; 111/78 mmHg, a leitura m&amp;eacute;dia da PA &amp;eacute;: 123/82 mmHg, a leitura m&amp;aacute;xima da PA &amp;eacute;: 123/82 mmHg index &amp;eacute;: 135/86 mmHg.&lt;/p&gt;\n    &lt;/li&gt;\n    &lt;li&gt;\n        &lt;p&gt;De 40 a 44 anos de idade: Nesta idade, o &amp;iacute;ndice de press&amp;atilde;o arterial normal &amp;eacute; definido como: Leituras m&amp;iacute;nimas de PA 112/79 mmHg, leituras m&amp;eacute;dias de PA: 125/83 mmHg, leituras m&amp;aacute;ximas de PA: 125/83 mmHg &amp;iacute;ndice &amp;eacute;: 137 /87 mmHg.&lt;/p&gt;\n    &lt;/li&gt;\n    &lt;li&gt;\n        &lt;p&gt;De 45 a 49 anos de idade: Nesta idade, o &amp;iacute;ndice de press&amp;atilde;o arterial normal &amp;eacute; definido como: Leituras m&amp;iacute;nimas de PA 115/80 mmHg, leituras m&amp;eacute;dias de PA: 127/84 mmHg, leituras m&amp;aacute;ximas de PA: 127/84 mmHg. &amp;iacute;ndice &amp;eacute;: 139/88 mmHg.&lt;/p&gt;\n    &lt;/li&gt;\n    &lt;li&gt;\n        &lt;p&gt;De 50 a 54 anos: Nesta idade, o &amp;iacute;ndice de press&amp;atilde;o arterial normal &amp;eacute; definido como: A leitura m&amp;iacute;nima da PA &amp;eacute; 116/81 mmHg, a leitura m&amp;eacute;dia da PA &amp;eacute;: 129/85 mmHg, a leitura m&amp;aacute;xima da PA &amp;eacute;: 129/85 mmHg. com leituras: 142/89 mmHg.&lt;/p&gt;\n    &lt;/li&gt;\n    &lt;li&gt;\n        &lt;p&gt;De 55 a 59 anos de idade: Nesta idade, o &amp;iacute;ndice de press&amp;atilde;o arterial normal &amp;eacute; definido como: Leituras m&amp;iacute;nimas de PA 118/82 mmHg, leituras m&amp;eacute;dias de PA: 131/86 mmHg, leituras m&amp;aacute;ximas de PA: 131/86 mmHg. &amp;iacute;ndice &amp;eacute;: 144/90 mmHg.&lt;/p&gt;\n    &lt;/li&gt;\n    &lt;li&gt;\n        &lt;p&gt;De 60 a 64 anos de idade: Nesta idade, o &amp;iacute;ndice de press&amp;atilde;o arterial normal &amp;eacute; definido como: Leituras m&amp;iacute;nimas de PA 121/83 mmHg, leituras m&amp;eacute;dias de PA: 134/87 mmHg, leituras m&amp;aacute;ximas de PA: 134/87 mmHg. tem um &amp;iacute;ndice de: 147/91 mmHg.&lt;/p&gt;\n    &lt;/li&gt;\n&lt;/ul&gt;</t>
  </si>
  <si>
    <t>&lt;h1&gt;আমি কি স্বাভাবিক বিপি রেঞ্জে আছি?&lt;/h1&gt;\n&lt;p&gt;সাধারণ রক্তচাপ রিডিং সহ লোকেদের পরিমাপ করা হয়:&lt;/p&gt;\n&lt;ul&gt;\n    &lt;li&gt;\n        &lt;p&gt;সিস্টোলিক রক্তচাপ: 90 - 130 mmHg;&lt;/p&gt;\n    &lt;/li&gt;\n    &lt;li&gt;\n        &lt;p&gt;ডায়াস্টোলিক রক্তচাপ: 60-90 mmHg।&lt;/p&gt;\n    &lt;/li&gt;\n&lt;/ul&gt;\n&lt;p&gt;যে ব্যক্তি নিম্ন রক্তচাপের জন্য সংকল্পবদ্ধ তার নিম্নলিখিত পরিমাপ থাকবে:&lt;/p&gt;\n&lt;ul&gt;\n    &lt;li&gt;\n        &lt;p&gt;সিস্টোলিক রক্তচাপ: &amp;lt;85 mmHg এবং/অথবা&lt;/p&gt;\n    &lt;/li&gt;\n    &lt;li&gt;\n        &lt;p&gt;ডায়াস্টোলিক রক্তচাপ: &amp;lt;60 mmHg।&lt;/p&gt;\n    &lt;/li&gt;\n&lt;/ul&gt;\n&lt;p&gt;উচ্চ রক্তচাপের ক্ষেত্রে নিম্নলিখিত গ্রেডে বিভক্ত করা হবে:&lt;/p&gt;\n&lt;ul&gt;\n    &lt;li&gt;\n        &lt;p&gt;উচ্চ রক্তচাপ: সিস্টোলিক রক্তচাপ 130 - 139 mmHg এবং/অথবা ডায়াস্টোলিক রক্তচাপ 85 - 89 mmHg;&lt;/p&gt;\n    &lt;/li&gt;\n    &lt;li&gt;\n        &lt;p&gt;গ্রেড 1 হাইপারটেনশন: সিস্টোলিক রক্তচাপ 140 - 159 mmHg এবং/অথবা ডায়াস্টোলিক রক্তচাপ 90 - 99 mmHg;&lt;/p&gt;\n    &lt;/li&gt;\n    &lt;li&gt;\n        &lt;p&gt;গ্রেড 2 হাইপারটেনশন: সিস্টোলিক রক্তচাপ 160 - 179 mmHg এবং/অথবা ডায়াস্টোলিক রক্তচাপ 100 - 109 mmHg;&lt;/p&gt;\n    &lt;/li&gt;\n    &lt;li&gt;\n        &lt;p&gt;গ্রেড 3 হাইপারটেনশন: সিস্টোলিক রক্তচাপ &amp;ge; 180 mmHg এবং/অথবা ডায়াস্টোলিক রক্তচাপ &amp;ge; 110 mmHg;&lt;/p&gt;\n    &lt;/li&gt;\n    &lt;li&gt;\n        &lt;p&gt;বিচ্ছিন্ন সিস্টোলিক উচ্চ রক্তচাপ: সিস্টোলিক রক্তচাপ &amp;ge; 140 mmHg এবং ডায়াস্টোলিক রক্তচাপ &amp;lt;90 mmHg।&lt;/p&gt;\n    &lt;/li&gt;\n&lt;/ul&gt;\n&lt;p&gt;যাইহোক, উপরের নিরাপদ রক্তচাপ সূচক আপেক্ষিক হবে এবং প্রতিটি বয়স স্তরের উপর ভিত্তি করে করা প্রয়োজন।&lt;/p&gt;\n&lt;h2&gt;বয়স অনুসারে বিশদ রক্তচাপের চার্ট&lt;/h2&gt;\n&lt;p&gt;বয়সের উপর নির্ভর করে, রক্তচাপের মাত্রাও সামান্য পরিবর্তিত হতে পারে। রক্তচাপ সূচক অস্থির হলে খাওয়া এবং জীবনযাপনে আরও সামঞ্জস্য করতে আপনার এই সূচক টেবিলটি জানা উচিত।&lt;/p&gt;\n&lt;ul&gt;\n    &lt;li&gt;\n        &lt;p&gt;1 থেকে 12 মাস পর্যন্ত: আদর্শ রক্তচাপ 75/50 mmHg এ স্থিতিশীল এবং এই বয়সে সর্বোচ্চ রক্তচাপ হল 100/70 mmHg।&lt;/p&gt;\n    &lt;/li&gt;\n    &lt;li&gt;\n        &lt;p&gt;1 থেকে 4 বছর পর্যন্ত: আদর্শ রক্তচাপ 80/50 mmHg এ স্থিতিশীল এবং এই বয়সে সর্বোচ্চ রক্তচাপ 110/70 mm/Hg।&lt;/p&gt;\n    &lt;/li&gt;\n    &lt;li&gt;\n        &lt;p&gt;3 থেকে 5 বছর বয়স পর্যন্ত: আদর্শ রক্তচাপ 80/50 mmHg এ স্থিতিশীল এবং এই বয়সে সর্বোচ্চ রক্তচাপ 110/70 mmHg।&lt;/p&gt;\n    &lt;/li&gt;\n    &lt;li&gt;\n        &lt;p&gt;6-13 বছর বয়স থেকে: একটি স্থিতিশীল রক্তচাপের মান হবে 85/55 mmHg এবং এই বয়সে রক্তচাপের সর্বোচ্চ মাত্রা 120/80 mmHg।&lt;/p&gt;\n    &lt;/li&gt;\n    &lt;li&gt;\n        &lt;p&gt;13-15 বছর বয়স থেকে: একটি স্থিতিশীল রক্তচাপের স্তর হল 95/60 mmHg, এবং এই বয়সে সর্বোচ্চ রক্তচাপ হল 140/90 mmHg।&lt;/p&gt;\n    &lt;/li&gt;\n    &lt;li&gt;\n        &lt;p&gt;15-19 বছর বয়স থেকে: এই বয়সে, স্বাভাবিক রক্তচাপ সূচককে সংজ্ঞায়িত করা হয়: সর্বনিম্ন-BP রিডিং হল 105/73 mmHg, মানে BP রিডিং হল :117/77 mmHg, সর্বোচ্চ BP রিডিং হল :117/77 mmHg৷ রিডিং সহ: 120/81 mmHg।&lt;/p&gt;\n    &lt;/li&gt;\n    &lt;li&gt;\n        &lt;p&gt;20-24 বছর বয়স থেকে: এই বয়সে, স্বাভাবিক রক্তচাপ সূচককে সংজ্ঞায়িত করা হয়: সর্বনিম্ন-BP রিডিং হল 108/75 mmHg, মানে BP রিডিং হল :120/79 mmHg, সর্বোচ্চ BP রিডিং হল :120/79 mmHg৷ রিডিং সহ: 132/83 mmHg।&lt;/p&gt;\n    &lt;/li&gt;\n    &lt;li&gt;\n        &lt;p&gt;25-29 বছর বয়স থেকে: এই বয়সে, স্বাভাবিক রক্তচাপের সূচককে সংজ্ঞায়িত করা হয়: সর্বনিম্ন-BP রিডিং হল 109/76 mmHg, মানে BP রিডিং হল :121/80 mmHg, সর্বোচ্চ BP রিডিং হল :121/80 mmHg সূচক হল: 133/84 mmHg।&lt;/p&gt;\n    &lt;/li&gt;\n    &lt;li&gt;\n        &lt;p&gt;30-34 বছর বয়স থেকে: এই বয়সে, স্বাভাবিক রক্তচাপের সূচক এইভাবে সংজ্ঞায়িত করা হয়: সর্বনিম্ন-BP রিডিং হল 110/77 mmHg, মানে BP রিডিং হল :122/81 mmHg, সর্বোচ্চ BP রিডিং হল :122/81 mmHg সূচক হল: 134/85 mmHg।&lt;/p&gt;\n    &lt;/li&gt;\n    &lt;li&gt;\n        &lt;p&gt;35-39 বছর বয়স থেকে: এই বয়সে, স্বাভাবিক রক্তচাপ সূচককে সংজ্ঞায়িত করা হয়: সর্বনিম্ন-BP রিডিং হল 111/78 mmHg, মানে BP রিডিং হল :123/82 mmHg, সর্বোচ্চ BP রিডিং হল :123/82 mmHg সূচক হল: 135/86 mmHg।&lt;/p&gt;\n    &lt;/li&gt;\n    &lt;li&gt;\n        &lt;p&gt;40-44 বছর বয়স থেকে: এই বয়সে, স্বাভাবিক রক্তচাপের সূচক এইভাবে সংজ্ঞায়িত করা হয়: সর্বনিম্ন-BP রিডিং 112/79 mmHg, গড় BP রিডিং: 125/83 mmHg, সর্বোচ্চ BP রিডিং: 125/83 mmHg সূচক হল: 137 /87 mmHg&lt;/p&gt;\n    &lt;/li&gt;\n    &lt;li&gt;\n        &lt;p&gt;45-49 বছর বয়স থেকে: এই বয়সে, স্বাভাবিক রক্তচাপ সূচককে সংজ্ঞায়িত করা হয়: সর্বনিম্ন-BP রিডিং 115/80 mmHg, গড় BP রিডিং: 127/84 mmHg, সর্বোচ্চ BP রিডিং: 127/84 mmHg। সূচক হল: 139/88 mmHg।&lt;/p&gt;\n    &lt;/li&gt;\n    &lt;li&gt;\n        &lt;p&gt;50-54 বছর বয়স থেকে: এই বয়সে, স্বাভাবিক রক্তচাপ সূচককে সংজ্ঞায়িত করা হয়: সর্বনিম্ন-BP রিডিং হল 116/81 mmHg, মানে BP রিডিং হল :129/85 mmHg, সর্বোচ্চ BP রিডিং হল :129/85 mmHg৷ রিডিং সহ: 142/89 mmHg।&lt;/p&gt;\n    &lt;/li&gt;\n    &lt;li&gt;\n        &lt;p&gt;55-59 বছর বয়স থেকে: এই বয়সে, স্বাভাবিক রক্তচাপ সূচককে সংজ্ঞায়িত করা হয়: সর্বনিম্ন-BP রিডিং 118/82 mmHg, গড় BP রিডিং: 131/86 mmHg, সর্বোচ্চ BP রিডিং: 131/86 mmHg। সূচক হল: 144/90 mmHg।&lt;/p&gt;\n    &lt;/li&gt;\n    &lt;li&gt;\n        &lt;p&gt;60-64 বছর বয়স থেকে: এই বয়সে, স্বাভাবিক রক্তচাপ সূচককে সংজ্ঞায়িত করা হয়: সর্বনিম্ন-BP রিডিং 121/83 mmHg, গড় BP রিডিং: 134/87 mmHg, সর্বোচ্চ BP রিডিং: 134/87 mmHg। এর একটি সূচক রয়েছে: 147/91 mmHg।&lt;/p&gt;\n    &lt;/li&gt;\n&lt;/ul&gt;</t>
  </si>
  <si>
    <t>&lt;h1 dir=\"rtl\"&gt;کیا میں فشارِ خون کی عمومی حد میں ہوں؟&lt;/h1&gt;\n&lt;p dir=\"rtl\"&gt;جن لوگوں کا فشارِ خون عمومی سطح پر ہوتا ہے اُن کی پیمائش یہ ہوتی ہے:&lt;/p&gt;\n&lt;ul&gt;\n    &lt;li dir=\"rtl\"&gt;\n        &lt;p dir=\"rtl\"&gt;&amp;nbsp;انقباضی فشارِ خون: 90 تا 130 mmHg؛&lt;/p&gt;\n    &lt;/li&gt;\n    &lt;li dir=\"rtl\"&gt;\n        &lt;p dir=\"rtl\"&gt;&amp;nbsp;انسباطی فشارِ خون: 60 تا 90 mmHg۔&lt;/p&gt;\n    &lt;/li&gt;\n&lt;/ul&gt;\n&lt;p dir=\"rtl\"&gt;ایک شخص جس کے فشارِ خون کی سطح کم ہوتی ہے، اس کی پیمائشیں درج ذیل ہوں گی۔&lt;/p&gt;\n&lt;ul&gt;\n    &lt;li dir=\"rtl\"&gt;\n        &lt;p dir=\"rtl\"&gt;&amp;nbsp;انقباضی فشارِ خون: 85 mmHg سے کم اور/ یا:&lt;/p&gt;\n    &lt;/li&gt;\n    &lt;li dir=\"rtl\"&gt;\n        &lt;p dir=\"rtl\"&gt;انسباطی فشارِ خون: &amp;nbsp;60 &amp;nbsp;mmHg سے زیادہ۔&lt;/p&gt;\n    &lt;/li&gt;\n&lt;/ul&gt;\n&lt;p dir=\"rtl\"&gt;خون کے غیر معمولی دباؤ کی صورتوں کو درج ذیل درجات میں تقسیم کیا جائے گا۔&lt;/p&gt;\n&lt;ul&gt;\n    &lt;li dir=\"rtl\"&gt;\n        &lt;p dir=\"rtl\"&gt;خون کے غیر معمولی دباؤ کے خطرے کی علامت: انقباضی فشارِ خون130 تا 139 mmHg اور/یا انسباطی فشارِ خون85 تا 89 mmHg؛&lt;/p&gt;\n    &lt;/li&gt;\n    &lt;li dir=\"rtl\"&gt;\n        &lt;p dir=\"rtl\"&gt;درجہ 1 کا خون کا غیر معمولی دباؤ: انقباضی فشارِ خون 140 تا 159 mmHg اور/ یا انسباطی فشارِ خون 90 تا 99 mmHg؛&lt;/p&gt;\n    &lt;/li&gt;\n    &lt;li dir=\"rtl\"&gt;\n        &lt;p dir=\"rtl\"&gt;درجہ 2 کا خون کا غیر معمولی دباؤ: انقباضی فشارِ خون 160 تا 179 mmHg اور/ یا انسباطی فشارِ خون 100 تا 109 mmHg؛&lt;/p&gt;\n    &lt;/li&gt;\n    &lt;li dir=\"rtl\"&gt;\n        &lt;p dir=\"rtl\"&gt;درجہ 3 کا خون کا غیر معمولی دباؤ: انقباضی فشارِ خون180 mmHg کے برابر یا اس سے زائد اور/یا انسباطی فشارِ خون 110 &amp;nbsp;mmHgکے برابر یا اس سے زائد؛&lt;/p&gt;\n    &lt;/li&gt;\n    &lt;li dir=\"rtl\"&gt;\n        &lt;p dir=\"rtl\"&gt;الگ تھلگ انقباضی خون کا غیر معمولی دباؤ: انقباضی فشارِ خون 140 mmHg یا ا س سے زائد اور انسباطی فشارِ خون 90 &amp;nbsp;mmHgسے کم۔&lt;/p&gt;\n    &lt;/li&gt;\n&lt;/ul&gt;\n&lt;p dir=\"rtl\"&gt;تاہم، اوپر دیا گیا محفوظ فشارِ خون کا اشاریہ وابستہ ہو گا اور ہر عمر کی سطح پر مبنی ہونا ضروری ہے۔&lt;/p&gt;\n&lt;h2 dir=\"rtl\"&gt;عمر کے اعتبار سے فشارِ خون کا تفصیلی چارٹ&lt;/h2&gt;\n&lt;p dir=\"rtl\"&gt;عمر کے اعتبار سے فشارِ خون کی سطح بھی کسی حد تک مختلف ہو سکتی ہے۔ جب فشارِ خون کا اشاریہ غیر مستحکم ہو تو کھانے اور طرزِ زندگی میں مزید تبدیلیاں لانے کے لیے آپ کو اشاری جدول کو جاننا چاہیے۔&lt;/p&gt;\n&lt;ul&gt;\n    &lt;li dir=\"rtl\"&gt;\n        &lt;p dir=\"rtl\"&gt;1 سے 12 ماہ تک: معیاری فشارِ خون &amp;nbsp;mmHg 75/50پر مستحکم ہوتا ہے اور اس عمر میں زیادہ سے زیادہ فشارِ خون &amp;nbsp;100/70 &amp;nbsp;mmHg ہوتا ہے۔&lt;/p&gt;\n    &lt;/li&gt;\n    &lt;li dir=\"rtl\"&gt;\n        &lt;p dir=\"rtl\"&gt;1 سے 4 سال تک: معیاری فشارِ خون mmHg 80/50 پر مستحکم ہوتا ہے اور اس عمر میں زیادہ سے زیادہ فشارِ خون mm/Hg 110/70 ہوتا ہے۔&lt;/p&gt;\n    &lt;/li&gt;\n    &lt;li dir=\"rtl\"&gt;\n        &lt;p dir=\"rtl\"&gt;3 سے 5 سال کی عمر تک: معیاری فشارِ خون mmHg 80/50 پر مستحکم ہوتا ہے اور اس عمر میں زیادہ سے زیادہ فشارِ خون mm/Hg 110/70 ہوتا ہے۔&lt;/p&gt;\n    &lt;/li&gt;\n    &lt;li dir=\"rtl\"&gt;\n        &lt;p dir=\"rtl\"&gt;6 سے 13 سال کی عمر تک: فشارِ خون کا ایک مستحکم معیار85/55 mmHg ہوتا ہے اور اس عمر میں فشارِ خون کی زیادہ سے زیادہ سطح &amp;nbsp;mmHg 120/80ہوتی ہے۔&lt;/p&gt;\n    &lt;/li&gt;\n    &lt;li dir=\"rtl\"&gt;\n        &lt;p dir=\"rtl\"&gt;13 سے 15 سال کی عمر تک: فشارِ خون کی مستحکم سطح 95/60 &amp;nbsp;mmHgہوتی ہے، اور اس عمر میں زیادہ سے زیادہ فشارِ خون 140/90 mmHg ہوتا ہے۔&lt;/p&gt;\n    &lt;/li&gt;\n    &lt;li dir=\"rtl\"&gt;\n        &lt;p dir=\"rtl\"&gt;15 سے 19 سال کی عمر تک: اس عمر میں فشارِ خون کے عمومی اشاریے کو اس طرح بیان کیا جاتا ہے: فشارِ خون کی کم از کم پیمائش mmHg 105/73 ہوتی ہے، مطلب فشارِ خون کی پیمائش یہ ہوتی ہے:117/77 mmHg، فشارِ خون کی زیادہ سے زیادہ پیمائش یہ ہوتی ہے:117/77۔ 120/81 mmHg کی پیمائش کے ساتھ۔&lt;/p&gt;\n    &lt;/li&gt;\n    &lt;li dir=\"rtl\"&gt;\n        &lt;p dir=\"rtl\"&gt;20 سے24 &amp;nbsp;سال کی عمر تک: اس عمر میں فشارِ خون کے عمومی اشاریے کو اس طرح بیان کیا جاتا ہے: فشارِ خون کی کم از کم پیمائش mmHg 108/75 ہوتی ہے، مطلب فشارِ خون کی پیمائش یہ ہوتی ہے: 120/79 mmHg، فشارِ خون کی زیادہ سے زیادہ پیمائش یہ ہوتی ہے:mmHg 120/79۔ 132/83 mmHg کی پیمائش کے ساتھ۔&lt;/p&gt;\n    &lt;/li&gt;\n    &lt;li dir=\"rtl\"&gt;\n        &lt;p dir=\"rtl\"&gt;25 سے29 &amp;nbsp;سال کی عمر تک: اس عمر میں فشارِ خون کے عمومی اشاریے کو اس طرح بیان کیا جاتا ہے: فشارِ خون کی کم از کم پیمائش mmHg 109/76 ہوتی ہے، مطلب فشارِ خون کی پیمائش یہ ہوتی ہے: 121/80 mmHg، فشارِ خون کی زیادہ سے زیادہ پیمائش یہ ہوتی ہے:121/80 &amp;nbsp;mmHg۔ 133/84 mmHg کی پیمائش کے ساتھ۔&lt;/p&gt;\n    &lt;/li&gt;\n    &lt;li dir=\"rtl\"&gt;\n        &lt;p dir=\"rtl\"&gt;30 سے 34 سال کی عمر تک: اس عمر میں فشارِ خون کے عمومی اشاریے کو اس طرح بیان کیا جاتا ہے: فشارِ خون کی کم از کم پیمائش mmHg 110/77 ہوتی ہے، مطلب فشارِ خون کی پیمائش یہ ہوتی ہے: 122/81 mmHg، فشارِ خون کی زیادہ سے زیادہ پیمائش یہ ہوتی ہے: 122/81 &amp;nbsp;mmHg اشاریہ یہ ہوتا ہے: 134/85 mmHg۔&lt;/p&gt;\n    &lt;/li&gt;\n    &lt;li dir=\"rtl\"&gt;\n        &lt;p dir=\"rtl\"&gt;35 سے39 سال کی عمر تک: اس عمر میں فشارِ خون کے عمومی اشاریے کو اس طرح بیان کیا جاتا ہے: فشارِ خون کی کم از کم پیمائش mmHg 111/78 ہوتی ہے، مطلب فشارِ خون کی پیمائش یہ ہوتی ہے: 123/82 mmHg، فشارِ خون کی زیادہ سے زیادہ پیمائش یہ ہوتی ہے: 123/82 &amp;nbsp;mmHg اشاریہ یہ ہوتا ہے: 135/86 mmHg۔&lt;/p&gt;\n    &lt;/li&gt;\n    &lt;li dir=\"rtl\"&gt;\n        &lt;p dir=\"rtl\"&gt;40 سے44 سال کی عمر تک: اس عمر میں فشارِ خون کے عمومی اشاریے کو اس طرح بیان کیا جاتا ہے: فشارِ خون کی کم از کم پیمائش mmHg 112/79 ہوتی ہے، مطلب فشارِ خون کی پیمائش یہ ہوتی ہے: 125/83 mmHg، فشارِ خون کی زیادہ سے زیادہ پیمائش یہ ہوتی ہے: 125/83 mmHg اشاریہ یہ ہوتا ہے: 137/87 mmHg۔&lt;/p&gt;\n    &lt;/li&gt;\n    &lt;li dir=\"rtl\"&gt;\n        &lt;p dir=\"rtl\"&gt;45 سے49 &amp;nbsp;سال کی عمر تک: اس عمر میں فشارِ خون کے عمومی اشاریے کو اس طرح بیان کیا جاتا ہے: فشارِ خون کی کم از کم پیمائش mmHg 115/80 ہوتی ہے، مطلب فشارِ خون کی پیمائش یہ ہوتی ہے:127/84 mmHg، فشارِ خون کی زیادہ سے زیادہ پیمائش یہ ہوتی ہے:127/84 mmHg اشاریہ یہ ہوتا ہے: 139/88 mmHg۔&lt;/p&gt;\n    &lt;/li&gt;\n    &lt;li dir=\"rtl\"&gt;\n        &lt;p dir=\"rtl\"&gt;50 سے 54 سال کی عمر تک: اس عمر میں فشارِ خون کے عمومی اشاریے کو اس طرح بیان کیا جاتا ہے: فشارِ خون کی کم از کم پیمائش mmHg 116/81 ہوتی ہے، مطلب فشارِ خون کی پیمائش یہ ہوتی ہے: 129/85 mmHg، فشارِ خون کی زیادہ سے زیادہ پیمائش یہ ہوتی ہے: 129/85 mmHg۔ اشاریہ یہ ہوتا ہے: 142/89 mmHg۔&lt;/p&gt;\n    &lt;/li&gt;\n    &lt;li dir=\"rtl\"&gt;\n        &lt;p dir=\"rtl\"&gt;55 سے 59 سال کی عمر تک: اس عمر میں فشارِ خون کے عمومی اشاریے کو اس طرح بیان کیا جاتا ہے: فشارِ خون کی کم از کم پیمائش mmHg 118/82 ہوتی ہے، مطلب فشارِ خون کی پیمائش یہ ہوتی ہے:131/86 mmHg، فشارِ خون کی زیادہ سے زیادہ پیمائش یہ ہوتی ہے:131/86 mmHg۔ اشاریہ یہ ہوتا ہے: 144/90 &amp;nbsp;mmHg۔&amp;nbsp;&lt;/p&gt;\n    &lt;/li&gt;\n    &lt;li dir=\"rtl\"&gt;\n        &lt;p dir=\"rtl\"&gt;60 سے 64 سال کی عمر تک: اس عمر میں، عام فشارِ خون کے عمومی اشاریے کو اس طرح بیان کیا جاتا ہے: فشارِ خون کی کم از کم پیمائش 121/83 mmHg، مطلب فشارِ خون کی پیمائش یہ ہوتی ہے: 134/87 &amp;nbsp;mmHg، فشارِ خون کی زیادہ سے زیادہ پیمائش: mmHg 134/87۔ اس کا انڈیکس ہے: mmHg 147/91۔&lt;/p&gt;\n    &lt;/li&gt;\n&lt;/ul&gt;</t>
  </si>
  <si>
    <t>&lt;h1&gt;Befinde ich mich in einem normalen Blutdruckbereich?&lt;/h1&gt;\n&lt;p&gt;Bei Personen mit normalen Blutdruckwerten werden folgende Werte gemessen:&lt;/p&gt;\n&lt;ul&gt;\n    &lt;li&gt;\n        &lt;p&gt;Systolischer Blutdruck: 90 - 130 mmHg;&lt;/p&gt;\n    &lt;/li&gt;\n    &lt;li&gt;\n        &lt;p&gt;Diastolischer Blutdruck: 60-90 mmHg.&lt;/p&gt;\n    &lt;/li&gt;\n&lt;/ul&gt;\n&lt;p&gt;Bei einer Person, bei der ein niedriger Blutdruck festgestellt wurde, werden folgende Messungen durchgef&amp;uuml;hrt:&lt;/p&gt;\n&lt;ul&gt;\n    &lt;li&gt;\n        &lt;p&gt;Systolischer Blutdruck: &amp;lt; 85 mmHg und/oder&lt;/p&gt;\n    &lt;/li&gt;\n    &lt;li&gt;\n        &lt;p&gt;Diastolischer Blutdruck: &amp;lt;60 mmHg.&lt;/p&gt;\n    &lt;/li&gt;\n&lt;/ul&gt;\n&lt;p&gt;Bei Bluthochdruck wird in folgende Grade eingeteilt:&lt;/p&gt;\n&lt;ul&gt;\n    &lt;li&gt;\n        &lt;p&gt;Pr&amp;auml;hypertonie: systolischer Blutdruck 130 &amp;ndash; 139 mmHg und/oder diastolischer Blutdruck 85 &amp;ndash; 89 mmHg;&lt;/p&gt;\n    &lt;/li&gt;\n    &lt;li&gt;\n        &lt;p&gt;Hypertonie 1. Grades: systolischer Blutdruck 140 &amp;ndash; 159 mmHg und/oder diastolischer Blutdruck 90 &amp;ndash; 99 mmHg;&lt;/p&gt;\n    &lt;/li&gt;\n    &lt;li&gt;\n        &lt;p&gt;Hypertonie 2. Grades: systolischer Blutdruck 160 &amp;ndash; 179 mmHg und/oder diastolischer Blutdruck 100 &amp;ndash; 109 mmHg;&lt;/p&gt;\n    &lt;/li&gt;\n    &lt;li&gt;\n        &lt;p&gt;Hypertonie 3. Grades: systolischer Blutdruck &amp;ge; 180 mmHg und/oder diastolischer Blutdruck &amp;ge; 110 mmHg;&lt;/p&gt;\n    &lt;/li&gt;\n    &lt;li&gt;\n        &lt;p&gt;Isolierte systolische Hypertonie: Systolischer Blutdruck &amp;ge; 140 mmHg und diastolischer Blutdruck &amp;lt; 90 mmHg.&lt;/p&gt;\n    &lt;/li&gt;\n&lt;/ul&gt;\n&lt;p&gt;Der oben genannte sichere Blutdruckindex ist jedoch relativ und muss auch auf jeder Altersstufe basieren.&lt;/p&gt;\n&lt;h2&gt;Detaillierte Blutdrucktabelle nach Alter&lt;/h2&gt;\n&lt;p&gt;Je nach Alter k&amp;ouml;nnen die Blutdruckwerte auch leicht variieren. Sie sollten diese Indextabelle kennen, um bei instabilem Blutdruckindex mehr Anpassungen in der Ess- und Lebensweise vornehmen zu k&amp;ouml;nnen.&lt;/p&gt;\n&lt;ul&gt;\n    &lt;li&gt;\n        &lt;p&gt;Von 1 bis 12 Monaten: Der Standardblutdruck liegt stabil bei 75/50 mmHg und der maximale Blutdruck in diesem Alter betr&amp;auml;gt 100/70 mmHg.&lt;/p&gt;\n    &lt;/li&gt;\n    &lt;li&gt;\n        &lt;p&gt;Von 1 bis 4 Jahren: Der Standardblutdruck liegt stabil bei 80/50 mmHg und der maximale Blutdruck in diesem Alter betr&amp;auml;gt 110/70 mm/Hg.&lt;/p&gt;\n    &lt;/li&gt;\n    &lt;li&gt;\n        &lt;p&gt;Im Alter von 3 bis 5 Jahren: Der Standardblutdruck liegt stabil bei 80/50 mmHg und der maximale Blutdruck betr&amp;auml;gt in diesem Alter 110/70 mmHg.&lt;/p&gt;\n    &lt;/li&gt;\n    &lt;li&gt;\n        &lt;p&gt;Von 6 bis 13 Jahren: Ein stabiler Blutdruckstandard liegt bei 85/55 mmHg und der maximale Blutdruck in diesem Alter betr&amp;auml;gt 120/80 mmHg.&lt;/p&gt;\n    &lt;/li&gt;\n    &lt;li&gt;\n        &lt;p&gt;Von 13 bis 15 Jahren: Ein stabiler Blutdruck liegt bei 95/60 mmHg, der maximale Blutdruck in diesem Alter betr&amp;auml;gt 140/90 mmHg.&lt;/p&gt;\n    &lt;/li&gt;\n    &lt;li&gt;\n        &lt;p&gt;Von 15 bis 19 Jahren: In diesem Alter ist der normale Blutdruckindex wie folgt definiert: Der minimale Blutdruckwert betr&amp;auml;gt 105/73 mmHg, der mittlere Blutdruckwert betr&amp;auml;gt: 117/77 mmHg, der maximale Blutdruckwert betr&amp;auml;gt: 117/77 mmHg. mit Messwerten: 120/81 mmHg.&lt;/p&gt;\n    &lt;/li&gt;\n    &lt;li&gt;\n        &lt;p&gt;Von 20 bis 24 Jahren: In diesem Alter ist der normale Blutdruckindex wie folgt definiert: Der minimale Blutdruckwert betr&amp;auml;gt 108/75 mmHg, der mittlere Blutdruckwert betr&amp;auml;gt: 120/79 mmHg, der maximale Blutdruckwert betr&amp;auml;gt: 120/79 mmHg. mit Messwerten: 132/83 mmHg.&lt;/p&gt;\n    &lt;/li&gt;\n    &lt;li&gt;\n        &lt;p&gt;Von 25 bis 29 Jahren: In diesem Alter ist der normale Blutdruckindex wie folgt definiert: Der minimale Blutdruckwert betr&amp;auml;gt 109/76 mmHg, der mittlere Blutdruckwert betr&amp;auml;gt: 121/80 mmHg, der maximale Blutdruckwert betr&amp;auml;gt: 121/80 mmHg-Index betr&amp;auml;gt: 133/84 mmHg.&lt;/p&gt;\n    &lt;/li&gt;\n    &lt;li&gt;\n        &lt;p&gt;Von 30 bis 34 Jahren: In diesem Alter ist der normale Blutdruckindex wie folgt definiert: Der minimale Blutdruckwert betr&amp;auml;gt 110/77 mmHg, der mittlere Blutdruckwert betr&amp;auml;gt: 122/81 mmHg, der maximale Blutdruckwert betr&amp;auml;gt: 122/81 mmHg-Index betr&amp;auml;gt: 134/85 mmHg.&lt;/p&gt;\n    &lt;/li&gt;\n    &lt;li&gt;\n        &lt;p&gt;Von 35 bis 39 Jahren: In diesem Alter ist der normale Blutdruckindex wie folgt definiert: Der minimale Blutdruckwert betr&amp;auml;gt 111/78 mmHg, der mittlere Blutdruckwert betr&amp;auml;gt: 123/82 mmHg, der maximale Blutdruckwert betr&amp;auml;gt: 123/82 mmHg-Index betr&amp;auml;gt: 135/86 mmHg.&lt;/p&gt;\n    &lt;/li&gt;\n    &lt;li&gt;\n        &lt;p&gt;Von 40 bis 44 Jahren: In diesem Alter ist der normale Blutdruckindex definiert als: Minimaler Blutdruckwert: 112/79 mmHg, mittlerer Blutdruckwert: 125/83 mmHg, maximaler Blutdruckwert: 125/83 mmHg, Index: 137 /87 mmHg.&lt;/p&gt;\n    &lt;/li&gt;\n    &lt;li&gt;\n        &lt;p&gt;Von 45 bis 49 Jahren: In diesem Alter ist der normale Blutdruckindex definiert als: Minimaler Blutdruckwert: 115/80 mmHg, mittlerer Blutdruckwert: 127/84 mmHg, maximaler Blutdruckwert: 127/84 mmHg. Der Index betr&amp;auml;gt: 139/88 mmHg.&lt;/p&gt;\n    &lt;/li&gt;\n    &lt;li&gt;\n        &lt;p&gt;Von 50 bis 54 Jahren: In diesem Alter ist der normale Blutdruckindex wie folgt definiert: Der minimale Blutdruckwert betr&amp;auml;gt 116/81 mmHg, der mittlere Blutdruckwert betr&amp;auml;gt: 129/85 mmHg, der maximale Blutdruckwert betr&amp;auml;gt: 129/85 mmHg. mit Messwerten: 142/89 mmHg.&lt;/p&gt;\n    &lt;/li&gt;\n    &lt;li&gt;\n        &lt;p&gt;Von 55 bis 59 Jahren: In diesem Alter ist der normale Blutdruckindex definiert als: Minimaler Blutdruckwert: 118/82 mmHg, mittlerer Blutdruckwert: 131/86 mmHg, maximaler Blutdruckwert: 131/86 mmHg. Der Index betr&amp;auml;gt: 144/90 mmHg.&lt;/p&gt;\n    &lt;/li&gt;\n    &lt;li&gt;\n        &lt;p&gt;Von 60 bis 64 Jahren: In diesem Alter ist der normale Blutdruckindex definiert als: Minimaler Blutdruckwert: 121/83 mmHg, mittlerer Blutdruckwert: 134/87 mmHg, maximaler Blutdruckwert: 134/87 mmHg. hat einen Index von: 147/91 mmHg.&lt;/p&gt;\n    &lt;/li&gt;\n&lt;/ul&gt;</t>
  </si>
  <si>
    <t>&lt;h1&gt;私の血圧は正常範囲にありますか?&lt;/h1&gt;\n&lt;p&gt;血圧測定値が正常な人は、次の場所で測定されます。&lt;/p&gt;\n&lt;ul&gt;\n    &lt;li&gt;\n        &lt;p&gt;最高血圧: 90 - 130 mmHg;&lt;/p&gt;\n    &lt;/li&gt;\n    &lt;li&gt;\n        &lt;p&gt;拡張期血圧: 60-90 mmHg。&lt;/p&gt;\n    &lt;/li&gt;\n&lt;/ul&gt;\n&lt;p&gt;低血圧であると判断された人は、次の測定を行います。&lt;/p&gt;\n&lt;ul&gt;\n    &lt;li&gt;\n        &lt;p&gt;収縮期血圧: &amp;lt; 85 mmHg および/または&lt;/p&gt;\n    &lt;/li&gt;\n    &lt;li&gt;\n        &lt;p&gt;拡張期血圧: &amp;lt;60 mmHg。&lt;/p&gt;\n    &lt;/li&gt;\n&lt;/ul&gt;\n&lt;p&gt;高血圧の場合、次のグレードに分類されます。&lt;/p&gt;\n&lt;ul&gt;\n    &lt;li&gt;\n        &lt;p&gt;前高血圧症: 収縮期血圧 130 ～ 139 mmHg および/または拡張期血圧 85 ～ 89 mmHg。&lt;/p&gt;\n    &lt;/li&gt;\n    &lt;li&gt;\n        &lt;p&gt;グレード 1 高血圧: 収縮期血圧 140 ～ 159 mmHg および/または拡張期血圧 90 ～ 99 mmHg。&lt;/p&gt;\n    &lt;/li&gt;\n    &lt;li&gt;\n        &lt;p&gt;グレード 2 高血圧：収縮期血圧 160 ～ 179 mmHg および/または拡張期血圧 100 ～ 109 mmHg。&lt;/p&gt;\n    &lt;/li&gt;\n    &lt;li&gt;\n        &lt;p&gt;グレード 3 高血圧: 収縮期血圧 &amp;ge; 180 mmHg および/または拡張期血圧 &amp;ge; 110 mmHg;&lt;/p&gt;\n    &lt;/li&gt;\n    &lt;li&gt;\n        &lt;p&gt;孤立性収縮期高血圧：収縮期血圧 &amp;ge; 140 mmHg および拡張期血圧 &amp;lt; 90 mmHg。&lt;/p&gt;\n    &lt;/li&gt;\n&lt;/ul&gt;\n&lt;p&gt;ただし、上記の安全な血圧指数は相対的なものであり、各年齢レベルに基づく必要もあります。&lt;/p&gt;\n&lt;h2&gt;年齢別の詳細な血圧グラフ&lt;/h2&gt;\n&lt;p&gt;年齢に応じて、血圧レベルも若干異なる場合があります。 血圧指数が不安定なときに、食事や生活をより調整するには、この指数表を知っておく必要があります。&lt;/p&gt;\n&lt;ul&gt;\n    &lt;li&gt;\n        &lt;p&gt;生後 1 か月から 12 か月まで: 標準血圧は 75/50 mmHg で安定しており、この年齢での最高血圧は 100/70 mmHg です。&lt;/p&gt;\n    &lt;/li&gt;\n    &lt;li&gt;\n        &lt;p&gt;1歳から4歳まで：標準血圧は80/50mmHgで安定しており、この年齢の最高血圧は110/70mm/Hgです。&lt;/p&gt;\n    &lt;/li&gt;\n    &lt;li&gt;\n        &lt;p&gt;3歳から5歳：標準血圧は80/50mmHgで安定しており、この年齢の最高血圧は110/70mmHgです。&lt;/p&gt;\n    &lt;/li&gt;\n    &lt;li&gt;\n        &lt;p&gt;6～13歳: 安定した血圧の標準値は85/55 mmHgで、この年齢の最大血圧レベルは120/80 mmHgです。&lt;/p&gt;\n    &lt;/li&gt;\n    &lt;li&gt;\n        &lt;p&gt;13～15歳：安定血圧レベルは95/60mmHg、この年齢の最高血圧は140/90mmHgです。&lt;/p&gt;\n    &lt;/li&gt;\n    &lt;li&gt;\n        &lt;p&gt;15 ～ 19 歳: この年齢では、正常な血圧指数は次のように定義されます: 最小血圧測定値は 105/73 mmHg、平均血圧測定値は 117/77 mmHg、最大血圧測定値は 117/77 mmHg です。 測定値: 120/81 mmHg。&lt;/p&gt;\n    &lt;/li&gt;\n    &lt;li&gt;\n        &lt;p&gt;20～24 歳: この年齢では、正常な血圧指数は次のように定義されます: 最小血圧測定値は 108/75 mmHg、平均血圧測定値は 120/79 mmHg、最大血圧測定値は 120/79 mmHg です。 測定値: 132/83 mmHg。&lt;/p&gt;\n    &lt;/li&gt;\n    &lt;li&gt;\n        &lt;p&gt;25 ～ 29 歳: この年齢では、正常な血圧指数は次のように定義されます: 最小血圧測定値は 109/76 mmHg、平均血圧測定値は 121/80 mmHg、最大血圧測定値は 121/80 mmHg 指数です。 は：133/84mmHg。&lt;/p&gt;\n    &lt;/li&gt;\n    &lt;li&gt;\n        &lt;p&gt;30～34 歳: この年齢では、正常な血圧指数は次のように定義されます: 最低血圧測定値は 110/77 mmHg、平均血圧測定値は 122/81 mmHg、最高血圧測定値は 122/81 mmHg 指数です。 は：134/85mmHg。&lt;/p&gt;\n    &lt;/li&gt;\n    &lt;li&gt;\n        &lt;p&gt;35 ～ 39 歳: この年齢では、正常な血圧指数は次のように定義されます: 最低血圧測定値は 111/78 mmHg、平均血圧測定値は 123/82 mmHg、最高血圧測定値は 123/82 mmHg 指数です。 は：135/86mmHg。&lt;/p&gt;\n    &lt;/li&gt;\n    &lt;li&gt;\n        &lt;p&gt;40～44 歳: この年齢では、正常な血圧指数は次のように定義されます: 最低血圧測定値 112/79 mmHg、平均血圧測定値 125/83 mmHg、最大血圧測定値 125/83 mmHg 指数は 137 /87mmHg。&lt;/p&gt;\n    &lt;/li&gt;\n    &lt;li&gt;\n        &lt;p&gt;45 ～ 49 歳: この年齢では、正常な血圧指数は次のように定義されます: 最低血圧測定値 115/80 mmHg、平均血圧測定値 : 127/84 mmHg、最大血圧測定値 : 127/84 mmHg。 指数は 139/88 mmHg です。&lt;/p&gt;\n    &lt;/li&gt;\n    &lt;li&gt;\n        &lt;p&gt;50～54 歳: この年齢では、正常な血圧指数は次のように定義されます: 最小血圧測定値は 116/81 mmHg、平均血圧測定値は 129/85 mmHg、最大血圧測定値は 129/85 mmHg です。 測定値: 142/89 mmHg。&lt;/p&gt;\n    &lt;/li&gt;\n    &lt;li&gt;\n        &lt;p&gt;55 ～ 59 歳: この年齢では、正常な血圧指数は次のように定義されます: 最低血圧測定値 118/82 mmHg、平均血圧測定値 131/86 mmHg、最大血圧測定値 131/86 mmHg。 指数は 144/90 mmHg です。&lt;/p&gt;\n    &lt;/li&gt;\n    &lt;li&gt;\n        &lt;p&gt;60～64歳: この年齢では、正常な血圧指数は次のように定義されます: 最低血圧測定値: 121/83 mmHg、平均血圧測定値: 134/87 mmHg、最大血圧測定値: 134/87 mmHg。 指数は 147/91 mmHg です。&lt;/p&gt;\n    &lt;/li&gt;\n&lt;/ul&gt;</t>
  </si>
  <si>
    <t>&lt;h1&gt;मी सामान्य बीपी श्रेणीत आहे का?&lt;/h1&gt;\n&lt;p&gt;सामान्य रक्तदाब रीडिंग असलेले लोक येथे मोजले जातात:&lt;/p&gt;\n&lt;ul&gt;\n    &lt;li&gt;\n        &lt;p&gt;सिस्टोलिक रक्तदाब: 90 - 130 mmHg;&lt;/p&gt;\n    &lt;/li&gt;\n    &lt;li&gt;\n        &lt;p&gt;डायस्टोलिक रक्तदाब: 60-90 mmHg.&lt;/p&gt;\n    &lt;/li&gt;\n&lt;/ul&gt;\n&lt;p&gt;ज्या व्यक्तीला रक्तदाब कमी आहे असे ठरवले आहे त्याला खालील मोजमाप केले जातील:&lt;/p&gt;\n&lt;ul&gt;\n    &lt;li&gt;\n        &lt;p&gt;सिस्टोलिक रक्तदाब: &amp;lt;85 mmHg आणि/किंवा&lt;/p&gt;\n    &lt;/li&gt;\n    &lt;li&gt;\n        &lt;p&gt;डायस्टोलिक रक्तदाब: &amp;lt;60 mmHg.&lt;/p&gt;\n    &lt;/li&gt;\n&lt;/ul&gt;\n&lt;p&gt;हायपरटेन्शनच्या प्रकरणांसाठी खालील श्रेणींमध्ये विभागले जाईल:&lt;/p&gt;\n&lt;ul&gt;\n    &lt;li&gt;\n        &lt;p&gt;प्रीहायपरटेन्शन: सिस्टोलिक रक्तदाब 130 - 139 mmHg आणि/किंवा डायस्टोलिक रक्तदाब 85 - 89 mmHg;&lt;/p&gt;\n    &lt;/li&gt;\n    &lt;li&gt;\n        &lt;p&gt;ग्रेड 1 उच्च रक्तदाब: सिस्टोलिक रक्तदाब 140 - 159 mmHg आणि/किंवा डायस्टोलिक रक्तदाब 90 - 99 mmHg;&lt;/p&gt;\n    &lt;/li&gt;\n    &lt;li&gt;\n        &lt;p&gt;ग्रेड 2 उच्च रक्तदाब: सिस्टोलिक रक्तदाब 160 - 179 mmHg आणि/किंवा डायस्टोलिक रक्तदाब 100 - 109 mmHg;&lt;/p&gt;\n    &lt;/li&gt;\n    &lt;li&gt;\n        &lt;p&gt;ग्रेड 3 उच्च रक्तदाब: सिस्टोलिक रक्तदाब &amp;ge; 180 mmHg आणि/किंवा डायस्टोलिक रक्तदाब &amp;ge; 110 mmHg;&lt;/p&gt;\n    &lt;/li&gt;\n    &lt;li&gt;\n        &lt;p&gt;पृथक सिस्टोलिक उच्च रक्तदाब: सिस्टोलिक रक्तदाब &amp;ge; 140 mmHg आणि डायस्टोलिक रक्तदाब &amp;lt;90 mmHg.&lt;/p&gt;\n    &lt;/li&gt;\n&lt;/ul&gt;\n&lt;p&gt;तथापि, वरील सुरक्षित रक्तदाब निर्देशांक सापेक्ष असेल आणि प्रत्येक वयाच्या स्तरावर देखील आधारित असेल.&lt;/p&gt;\n&lt;h2&gt;वयानुसार तपशीलवार रक्तदाब चार्ट&lt;/h2&gt;\n&lt;p&gt;वयानुसार, रक्तदाबाची पातळी देखील किंचित बदलू शकते. जेव्हा रक्तदाबाचा निर्देशांक अस्थिर असतो तेव्हा खाण्या-पिण्यात आणि राहणीमानात अधिक समायोजन करण्यासाठी तुम्हाला हे इंडेक्स टेबल माहित असले पाहिजे.&lt;/p&gt;\n&lt;ul&gt;\n    &lt;li&gt;\n        &lt;p&gt;1 ते 12 महिन्यांपर्यंत: मानक रक्तदाब 75/50 mmHg वर स्थिर असतो आणि या वयात जास्तीत जास्त रक्तदाब 100/70 mmHg असतो.&lt;/p&gt;\n    &lt;/li&gt;\n    &lt;li&gt;\n        &lt;p&gt;1 ते 4 वर्षांपर्यंत: मानक रक्तदाब 80/50 mmHg वर स्थिर असतो आणि या वयात कमाल रक्तदाब 110/70 mm/Hg असतो.&lt;/p&gt;\n    &lt;/li&gt;\n    &lt;li&gt;\n        &lt;p&gt;3 ते 5 वर्षांपर्यंत: मानक रक्तदाब 80/50 mmHg वर स्थिर असतो आणि या वयात कमाल रक्तदाब 110/70 mmHg असतो.&lt;/p&gt;\n    &lt;/li&gt;\n    &lt;li&gt;\n        &lt;p&gt;6-13 वर्षे वयापासून: स्थिर रक्तदाब मानक 85/55 mmHg असेल आणि या वयात रक्तदाबाची कमाल पातळी 120/80 mmHg असेल.&lt;/p&gt;\n    &lt;/li&gt;\n    &lt;li&gt;\n        &lt;p&gt;13-15 वर्षे वयापासून: स्थिर रक्तदाब पातळी 95/60 mmHg आहे आणि या वयात जास्तीत जास्त रक्तदाब 140/90 mmHg आहे.&lt;/p&gt;\n    &lt;/li&gt;\n    &lt;li&gt;\n        &lt;p&gt;15-19 वर्षे वयोगटातील: या वयात, सामान्य रक्तदाब निर्देशांकाची व्याख्या अशी केली जाते: किमान-BP रीडिंग 105/73 mmHg आहे, म्हणजे BP रीडिंग आहे :117/77 mmHg, कमाल BP रीडिंग आहे :117/77 mmHg. रीडिंगसह: 120/81 mmHg.&lt;/p&gt;\n    &lt;/li&gt;\n    &lt;li&gt;\n        &lt;p&gt;20-24 वर्षे वयोगटापासून: या वयात, सामान्य रक्तदाब निर्देशांकाची व्याख्या अशी केली जाते: किमान-BP रीडिंग 108/75 mmHg आहे, म्हणजे BP रीडिंग आहे :120/79 mmHg, कमाल BP रीडिंग आहे :120/79 mmHg. रीडिंगसह: 132/83 mmHg.&lt;/p&gt;\n    &lt;/li&gt;\n    &lt;li&gt;\n        &lt;p&gt;25-29 वर्षे वयोगटातील: या वयात, सामान्य रक्तदाब निर्देशांक खालीलप्रमाणे परिभाषित केला जातो: किमान-BP रीडिंग 109/76 mmHg आहे, म्हणजे BP रीडिंग आहे :121/80 mmHg, कमाल BP रीडिंग आहे :121/80 mmHg निर्देशांक आहे: 133/84 mmHg.&lt;/p&gt;\n    &lt;/li&gt;\n    &lt;li&gt;\n        &lt;p&gt;30-34 वर्षे वयोगटातील: या वयात, सामान्य रक्तदाब निर्देशांक खालीलप्रमाणे परिभाषित केला जातो: किमान-BP रीडिंग 110/77 mmHg आहे, म्हणजे BP रीडिंग आहे :122/81 mmHg, कमाल BP रीडिंग आहे :122/81 mmHg निर्देशांक आहे: 134/85 mmHg.&lt;/p&gt;\n    &lt;/li&gt;\n    &lt;li&gt;\n        &lt;p&gt;35-39 वर्षे वयोगटातील: या वयात, सामान्य रक्तदाब निर्देशांक खालीलप्रमाणे परिभाषित केला जातो: किमान-BP रीडिंग 111/78 mmHg आहे, सरासरी BP रीडिंग आहे :123/82 mmHg, कमाल BP रीडिंग आहे :123/82 mmHg निर्देशांक आहे: 135/86 mmHg.&lt;/p&gt;\n    &lt;/li&gt;\n    &lt;li&gt;\n        &lt;p&gt;40-44 वर्षे वयापर्यंत: या वयात, सामान्य रक्तदाब निर्देशांक खालीलप्रमाणे परिभाषित केला जातो: किमान-BP रीडिंग 112/79 mmHg, सरासरी BP रीडिंग : 125/83 mmHg, कमाल BP रीडिंग: 125/83 mmHg निर्देशांक आहे: 137 /87 mmHg.&lt;/p&gt;\n    &lt;/li&gt;\n    &lt;li&gt;\n        &lt;p&gt;45-49 वर्षे वयोगटातील: या वयात, सामान्य रक्तदाब निर्देशांक खालीलप्रमाणे परिभाषित केला जातो: किमान-BP रीडिंग 115/80 mmHg, सरासरी BP रीडिंग: 127/84 mmHg, कमाल BP रीडिंग: 127/84 mmHg. निर्देशांक आहे: 139/88 mmHg.&lt;/p&gt;\n    &lt;/li&gt;\n    &lt;li&gt;\n        &lt;p&gt;50-54 वर्षे वयापर्यंत: या वयात, सामान्य रक्तदाब निर्देशांक खालीलप्रमाणे परिभाषित केला जातो: किमान-BP रीडिंग 116/81 mmHg आहे, म्हणजे BP रीडिंग आहे :129/85 mmHg, कमाल BP रीडिंग आहे :129/85 mmHg. रीडिंगसह: 142/89 mmHg.&lt;/p&gt;\n    &lt;/li&gt;\n    &lt;li&gt;\n        &lt;p&gt;55-59 वर्षे वयोगटातील: या वयात, सामान्य रक्तदाब निर्देशांक खालीलप्रमाणे परिभाषित केला जातो: किमान-BP रीडिंग 118/82 mmHg, सरासरी BP रीडिंग : 131/86 mmHg, कमाल BP रीडिंग: 131/86 mmHg. निर्देशांक आहे: 144/90 mmHg.&lt;/p&gt;\n    &lt;/li&gt;\n    &lt;li&gt;\n        &lt;p&gt;60-64 वर्षे वयोगटातील: या वयात, सामान्य रक्तदाब निर्देशांक खालीलप्रमाणे परिभाषित केला जातो: किमान-BP रीडिंग 121/83 mmHg, सरासरी BP रीडिंग: 134/87 mmHg, कमाल BP रीडिंग: 134/87 mmHg. ची अनुक्रमणिका आहे: 147/91 mmHg.&lt;/p&gt;\n    &lt;/li&gt;\n&lt;/ul&gt;</t>
  </si>
  <si>
    <t>&lt;h1&gt;నేను సాధారణ BP రేంజ్&amp;zwnj;లో ఉన్నానా?&lt;/h1&gt;\n&lt;p&gt;సాధారణ రక్తపోటు రీడింగ్&amp;zwnj;లు ఉన్న వ్యక్తులు కొలుస్తారు:&lt;/p&gt;\n&lt;ul&gt;\n    &lt;li&gt;\n        &lt;p&gt;సిస్టోలిక్ రక్తపోటు: 90 - 130 mmHg;&lt;/p&gt;\n    &lt;/li&gt;\n    &lt;li&gt;\n        &lt;p&gt;డయాస్టొలిక్ రక్తపోటు: 60-90 mmHg.&lt;/p&gt;\n    &lt;/li&gt;\n&lt;/ul&gt;\n&lt;p&gt;తక్కువ రక్తపోటు ఉన్నట్లు నిర్ధారించబడిన వ్యక్తి క్రింది కొలతలను కలిగి ఉంటాడు:&lt;/p&gt;\n&lt;ul&gt;\n    &lt;li&gt;\n        &lt;p&gt;సిస్టోలిక్ రక్తపోటు: &amp;lt;85 mmHg మరియు/లేదా&lt;/p&gt;\n    &lt;/li&gt;\n    &lt;li&gt;\n        &lt;p&gt;డయాస్టొలిక్ రక్తపోటు: &amp;lt;60 mmHg.&lt;/p&gt;\n    &lt;/li&gt;\n&lt;/ul&gt;\n&lt;p&gt;హైపర్&amp;zwnj;టెన్షన్ కేసుల కోసం క్రింది తరగతులుగా విభజించబడింది:&lt;/p&gt;\n&lt;ul&gt;\n    &lt;li&gt;\n        &lt;p&gt;ప్రీహైపర్&amp;zwnj;టెన్షన్: సిస్టోలిక్ రక్తపోటు 130 - 139 mmHg మరియు/లేదా డయాస్టొలిక్ రక్తపోటు 85 - 89 mmHg;&lt;/p&gt;\n    &lt;/li&gt;\n    &lt;li&gt;\n        &lt;p&gt;గ్రేడ్ 1 రక్తపోటు: సిస్టోలిక్ రక్తపోటు 140 - 159 mmHg మరియు/లేదా డయాస్టొలిక్ రక్తపోటు 90 - 99 mmHg;&lt;/p&gt;\n    &lt;/li&gt;\n    &lt;li&gt;\n        &lt;p&gt;గ్రేడ్ 2 రక్తపోటు: సిస్టోలిక్ రక్తపోటు 160 - 179 mmHg మరియు/లేదా డయాస్టొలిక్ రక్తపోటు 100 - 109 mmHg;&lt;/p&gt;\n    &lt;/li&gt;\n    &lt;li&gt;\n        &lt;p&gt;గ్రేడ్ 3 రక్తపోటు: సిస్టోలిక్ రక్తపోటు &amp;ge; 180 mmHg మరియు/లేదా డయాస్టొలిక్ రక్తపోటు &amp;ge; 110 mmHg;&lt;/p&gt;\n    &lt;/li&gt;\n    &lt;li&gt;\n        &lt;p&gt;వివిక్త సిస్టోలిక్ హైపర్&amp;zwnj;టెన్షన్: సిస్టోలిక్ రక్తపోటు &amp;ge;140 mmHg మరియు డయాస్టొలిక్ రక్తపోటు &amp;lt;90 mmHg.&lt;/p&gt;\n    &lt;/li&gt;\n&lt;/ul&gt;\n&lt;p&gt;అయితే, పైన పేర్కొన్న సురక్షిత రక్తపోటు సూచిక సాపేక్షంగా ఉంటుంది మరియు ప్రతి వయస్సు స్థాయిని బట్టి కూడా ఉండాలి.&lt;/p&gt;\n&lt;h2&gt;వయస్సుల వారీగా వివరణాత్మక రక్తపోటు చార్ట్&lt;/h2&gt;\n&lt;p&gt;వయస్సు మీద ఆధారపడి, రక్తపోటు స్థాయిలు కూడా కొద్దిగా మారవచ్చు. రక్తపోటు సూచిక అస్థిరంగా ఉన్నప్పుడు, తినడం మరియు జీవించడంలో మరిన్ని సర్దుబాట్లను కలిగి ఉండటానికి మీరు ఈ సూచిక పట్టికను తెలుసుకోవాలి.&lt;/p&gt;\n&lt;ul&gt;\n    &lt;li&gt;\n        &lt;p&gt;1 నుండి 12 నెలల వరకు: ప్రామాణిక రక్తపోటు 75/50 mmHg వద్ద స్థిరంగా ఉంటుంది మరియు ఈ వయస్సులో గరిష్ట రక్తపోటు 100/70 mmHg.&lt;/p&gt;\n    &lt;/li&gt;\n    &lt;li&gt;\n        &lt;p&gt;1 నుండి 4 సంవత్సరాల వరకు: ప్రామాణిక రక్తపోటు 80/50 mmHg వద్ద స్థిరంగా ఉంటుంది మరియు ఈ వయస్సులో గరిష్ట రక్తపోటు 110/70 mm/Hg.&lt;/p&gt;\n    &lt;/li&gt;\n    &lt;li&gt;\n        &lt;p&gt;3 నుండి 5 సంవత్సరాల వయస్సు వరకు: ప్రామాణిక రక్తపోటు 80/50 mmHg వద్ద స్థిరంగా ఉంటుంది మరియు ఈ వయస్సులో గరిష్ట రక్తపోటు 110/70 mmHg.&lt;/p&gt;\n    &lt;/li&gt;\n    &lt;li&gt;\n        &lt;p&gt;6-13 సంవత్సరాల వయస్సు నుండి: స్థిరమైన రక్తపోటు ప్రమాణం 85/55 mmHg మరియు ఈ వయస్సులో గరిష్ట స్థాయి రక్తపోటు 120/80 mmHg.&lt;/p&gt;\n    &lt;/li&gt;\n    &lt;li&gt;\n        &lt;p&gt;13-15 సంవత్సరాల వయస్సు నుండి: స్థిరమైన రక్తపోటు స్థాయి 95/60 mmHg, మరియు ఈ వయస్సులో గరిష్ట రక్తపోటు 140/90 mmHg.&lt;/p&gt;\n    &lt;/li&gt;\n    &lt;li&gt;\n        &lt;p&gt;15-19 సంవత్సరాల వయస్సు నుండి: ఈ వయస్సులో, సాధారణ రక్తపోటు సూచిక ఇలా నిర్వచించబడింది: కనిష్ట-BP రీడింగ్ 105/73 mmHg, అంటే BP రీడింగ్ :117/77 mmHg, గరిష్ట BP రీడింగ్ :117/77 mmHg. రీడింగులతో: 120/81 mmHg.&lt;/p&gt;\n    &lt;/li&gt;\n    &lt;li&gt;\n        &lt;p&gt;20-24 సంవత్సరాల నుండి: ఈ వయస్సులో, సాధారణ రక్తపోటు సూచిక ఇలా నిర్వచించబడింది: కనిష్ట-BP రీడింగ్ 108/75 mmHg, అంటే BP రీడింగ్ :120/79 mmHg, గరిష్ట BP రీడింగ్ :120/79 mmHg. రీడింగులతో: 132/83 mmHg.&lt;/p&gt;\n    &lt;/li&gt;\n    &lt;li&gt;\n        &lt;p&gt;25-29 సంవత్సరాల వయస్సు నుండి: ఈ వయస్సులో, సాధారణ రక్తపోటు సూచిక ఇలా నిర్వచించబడింది: కనిష్ట-BP రీడింగ్ 109/76 mmHg, అంటే BP రీడింగ్ :121/80 mmHg, గరిష్ట BP రీడింగ్ :121/80 mmHg సూచిక ఉంది: 133/84 mmHg.&lt;/p&gt;\n    &lt;/li&gt;\n    &lt;li&gt;\n        &lt;p&gt;30-34 సంవత్సరాల నుండి: ఈ వయస్సులో, సాధారణ రక్తపోటు సూచిక ఇలా నిర్వచించబడింది: కనిష్ట-BP రీడింగ్ 110/77 mmHg, అంటే BP రీడింగ్ :122/81 mmHg, గరిష్ట BP రీడింగ్ :122/81 mmHg సూచిక ఉంది: 134/85 mmHg.&lt;/p&gt;\n    &lt;/li&gt;\n    &lt;li&gt;\n        &lt;p&gt;35-39 సంవత్సరాల నుండి: ఈ వయస్సులో, సాధారణ రక్తపోటు సూచిక ఇలా నిర్వచించబడింది: కనిష్ట-BP రీడింగ్ 111/78 mmHg, అంటే BP రీడింగ్ :123/82 mmHg, గరిష్ట BP రీడింగ్ :123/82 mmHg సూచిక ఉంది: 135/86 mmHg.&lt;/p&gt;\n    &lt;/li&gt;\n    &lt;li&gt;\n        &lt;p&gt;40-44 సంవత్సరాల నుండి: ఈ వయస్సులో, సాధారణ రక్తపోటు సూచిక ఇలా నిర్వచించబడింది: కనిష్ట-BP రీడింగ్&amp;zwnj;లు 112/79 mmHg, సగటు BP రీడింగ్&amp;zwnj;లు :125/83 mmHg, గరిష్ట BP రీడింగ్&amp;zwnj;లు: 125/83 mmHg సూచిక: 137 /87 mmHg.&lt;/p&gt;\n    &lt;/li&gt;\n    &lt;li&gt;\n        &lt;p&gt;45-49 సంవత్సరాల వయస్సు నుండి: ఈ వయస్సులో, సాధారణ రక్తపోటు సూచిక ఇలా నిర్వచించబడింది: కనిష్ట-BP రీడింగ్&amp;zwnj;లు 115/80 mmHg, సగటు BP రీడింగ్&amp;zwnj;లు :127/84 mmHg, గరిష్ట BP రీడింగ్&amp;zwnj;లు: 127/84 mmHg. సూచిక: 139/88 mmHg.&lt;/p&gt;\n    &lt;/li&gt;\n    &lt;li&gt;\n        &lt;p&gt;50-54 సంవత్సరాల నుండి: ఈ వయస్సులో, సాధారణ రక్తపోటు సూచిక ఇలా నిర్వచించబడింది: కనిష్ట-BP రీడింగ్ 116/81 mmHg, అంటే BP రీడింగ్ :129/85 mmHg, గరిష్ట BP రీడింగ్ :129/85 mmHg. రీడింగులతో: 142/89 mmHg.&lt;/p&gt;\n    &lt;/li&gt;\n    &lt;li&gt;\n        &lt;p&gt;55-59 సంవత్సరాల నుండి: ఈ వయస్సులో, సాధారణ రక్తపోటు సూచిక ఇలా నిర్వచించబడింది: కనిష్ట-BP రీడింగ్&amp;zwnj;లు 118/82 mmHg, సగటు BP రీడింగ్&amp;zwnj;లు :131/86 mmHg, గరిష్ట BP రీడింగ్&amp;zwnj;లు: 131/86 mmHg. సూచిక: 144/90 mmHg.&lt;/p&gt;\n    &lt;/li&gt;\n    &lt;li&gt;\n        &lt;p&gt;60-64 సంవత్సరాల వయస్సు నుండి: ఈ వయస్సులో, సాధారణ రక్తపోటు సూచిక ఇలా నిర్వచించబడింది: కనిష్ట-BP రీడింగ్&amp;zwnj;లు 121/83 mmHg, సగటు BP రీడింగ్&amp;zwnj;లు :134/87 mmHg, గరిష్ట BP రీడింగ్&amp;zwnj;లు: 134/87 mmHg. సూచికను కలిగి ఉంది: 147/91 mmHg.&lt;/p&gt;\n    &lt;/li&gt;\n&lt;/ul&gt;</t>
  </si>
  <si>
    <t>&lt;h1&gt;Normal bir BP aralığında mıyım?&lt;/h1&gt;\n&lt;p&gt;Normal kan basıncı okumaları olan kişiler şu noktalarda &amp;ouml;l&amp;ccedil;&amp;uuml;l&amp;uuml;r:&lt;/p&gt;\n&lt;ul&gt;\n    &lt;li&gt;\n        &lt;p&gt;Sistolik kan basıncı: 90 - 130 mmHg;&lt;/p&gt;\n    &lt;/li&gt;\n    &lt;li&gt;\n        &lt;p&gt;Diyastolik kan basıncı: 60-90 mmHg.&lt;/p&gt;\n    &lt;/li&gt;\n&lt;/ul&gt;\n&lt;p&gt;Tansiyonunun d&amp;uuml;ş&amp;uuml;k olduğu tespit edilen kişide şu &amp;ouml;l&amp;ccedil;&amp;uuml;mler yapılır:&lt;/p&gt;\n&lt;ul&gt;\n    &lt;li&gt;\n        &lt;p&gt;Sistolik kan basıncı: &amp;lt; 85 mmHg ve/veya&lt;/p&gt;\n    &lt;/li&gt;\n    &lt;li&gt;\n        &lt;p&gt;Diyastolik kan basıncı: &amp;lt;60 mmHg.&lt;/p&gt;\n    &lt;/li&gt;\n&lt;/ul&gt;\n&lt;p&gt;Hipertansiyon vakaları i&amp;ccedil;in aşağıdaki derecelere b&amp;ouml;l&amp;uuml;necektir:&lt;/p&gt;\n&lt;ul&gt;\n    &lt;li&gt;\n        &lt;p&gt;Prehipertansiyon: sistolik kan basıncı 130 - 139 mmHg ve/veya diyastolik kan basıncı 85 - 89 mmHg;&lt;/p&gt;\n    &lt;/li&gt;\n    &lt;li&gt;\n        &lt;p&gt;Derece 1 hipertansiyon: sistolik kan basıncı 140 - 159 mmHg ve/veya diyastolik kan basıncı 90 - 99 mmHg;&lt;/p&gt;\n    &lt;/li&gt;\n    &lt;li&gt;\n        &lt;p&gt;Derece 2 hipertansiyon: sistolik kan basıncı 160 - 179 mmHg ve/veya diyastolik kan basıncı 100 - 109 mmHg;&lt;/p&gt;\n    &lt;/li&gt;\n    &lt;li&gt;\n        &lt;p&gt;Derece 3 hipertansiyon: sistolik kan basıncı &amp;ge; 180 mmHg ve/veya diyastolik kan basıncı &amp;ge; 110 mmHg;&lt;/p&gt;\n    &lt;/li&gt;\n    &lt;li&gt;\n        &lt;p&gt;İzole sistolik hipertansiyon: Sistolik kan basıncı &amp;ge; 140 mmHg ve diyastolik kan basıncı &amp;lt; 90 mmHg.&lt;/p&gt;\n    &lt;/li&gt;\n&lt;/ul&gt;\n&lt;p&gt;Bununla birlikte, yukarıdaki g&amp;uuml;venli tansiyon indeksi g&amp;ouml;receli olacaktır ve ayrıca her yaş d&amp;uuml;zeyine dayandırılması gerekir.&lt;/p&gt;\n&lt;h2&gt;Yaşa g&amp;ouml;re detaylı tansiyon tablosu&lt;/h2&gt;\n&lt;p&gt;Yaşa bağlı olarak, kan basıncı seviyeleri de biraz değişebilir. Kan basıncı indeksi kararsız olduğunda yeme ve yaşamada daha fazla ayarlama yapmak i&amp;ccedil;in bu indeks tablosunu bilmelisiniz.&lt;/p&gt;\n&lt;ul&gt;\n    &lt;li&gt;\n        &lt;p&gt;1 ila 12 ay arası: Standart kan basıncı 75/50 mmHg&amp;apos;de sabittir ve bu yaştaki maksimum kan basıncı 100/70 mmHg&amp;apos;dir.&lt;/p&gt;\n    &lt;/li&gt;\n    &lt;li&gt;\n        &lt;p&gt;1 ila 4 yaş arası: Standart kan basıncı 80/50 mmHg&amp;apos;de sabittir ve bu yaştaki maksimum kan basıncı 110/70 mm/Hg&amp;apos;dir.&lt;/p&gt;\n    &lt;/li&gt;\n    &lt;li&gt;\n        &lt;p&gt;3 ila 5 yaş arası: Standart kan basıncı 80/50 mmHg&amp;apos;de sabittir ve bu yaştaki maksimum kan basıncı 110/70 mmHg&amp;apos;dir.&lt;/p&gt;\n    &lt;/li&gt;\n    &lt;li&gt;\n        &lt;p&gt;6-13 yaş arası: Stabil bir kan basıncı standardı 85/55 mmHg olacaktır ve bu yaştaki maksimum kan basıncı seviyesi 120/80 mmHg&amp;apos;dir.&lt;/p&gt;\n    &lt;/li&gt;\n    &lt;li&gt;\n        &lt;p&gt;13-15 yaş arası: Sabit kan basıncı seviyesi 95/60 mmHg ve bu yaştaki maksimum kan basıncı 140/90 mmHg&amp;apos;dir.&lt;/p&gt;\n    &lt;/li&gt;\n    &lt;li&gt;\n        &lt;p&gt;15-19 yaş arası: Bu yaşta normal kan basıncı indeksi şu şekilde tanımlanır: Minimum-BP değeri 105/73 mmHg, ortalama BP değeri :117/77 mmHg, maksimum BP değeri :117/77 mmHg. okumalarla: 120/81 mmHg.&lt;/p&gt;\n    &lt;/li&gt;\n    &lt;li&gt;\n        &lt;p&gt;20-24 yaş arası: Bu yaşta normal kan basıncı indeksi şu şekilde tanımlanır: Minimum-BP değeri 108/75 mmHg, ortalama BP değeri :120/79 mmHg, maksimum BP değeri :120/79 mmHg. okumalarla: 132/83 mmHg.&lt;/p&gt;\n    &lt;/li&gt;\n    &lt;li&gt;\n        &lt;p&gt;25-29 yaş arası: Bu yaşta normal kan basıncı indeksi şu şekilde tanımlanır: Minimum-BP değeri 109/76 mmHg, ortalama KB değeri :121/80 mmHg, maksimum KB değeri :121/80 mmHg indeksi şu: 133/84 mmHg.&lt;/p&gt;\n    &lt;/li&gt;\n    &lt;li&gt;\n        &lt;p&gt;30-34 yaş arası: Bu yaşta normal kan basıncı indeksi şu şekilde tanımlanır: Minimum-BP değeri 110/77 mmHg, ortalama BP değeri :122/81 mmHg, maksimum BP değeri :122/81 mmHg indeksi 134/85 mmHg&amp;apos;dir.&lt;/p&gt;\n    &lt;/li&gt;\n    &lt;li&gt;\n        &lt;p&gt;35-39 yaş arası: Bu yaşta normal kan basıncı indeksi şu şekilde tanımlanır: Minimum-BP değeri 111/78 mmHg, ortalama KB değeri :123/82 mmHg, maksimum KB değeri :123/82 mmHg indeksi şu: 135/86 mmHg.&lt;/p&gt;\n    &lt;/li&gt;\n    &lt;li&gt;\n        &lt;p&gt;40-44 yaş arası: Bu yaşta normal kan basıncı indeksi şu şekilde tanımlanır: Minimum KB değerleri 112/79 mmHg, ortalama KB değerleri :125/83 mmHg, maksimum KB değerleri: 125/83 mmHg indeksi: 137 /87 mmHg.&lt;/p&gt;\n    &lt;/li&gt;\n    &lt;li&gt;\n        &lt;p&gt;45-49 yaş arası: Bu yaşta normal kan basıncı indeksi şu şekilde tanımlanır: Minimum BP değerleri 115/80 mmHg, ortalama BP değerleri: 127/84 mmHg, maksimum BP değerleri: 127/84 mmHg. indeks: 139/88 mmHg.&lt;/p&gt;\n    &lt;/li&gt;\n    &lt;li&gt;\n        &lt;p&gt;50-54 yaş arası: Bu yaşta normal kan basıncı indeksi şu şekilde tanımlanır: Minimum-BP değeri 116/81 mmHg, ortalama BP değeri :129/85 mmHg, maksimum BP değeri :129/85 mmHg. okumalarla: 142/89 mmHg.&lt;/p&gt;\n    &lt;/li&gt;\n    &lt;li&gt;\n        &lt;p&gt;55-59 yaş arası: Bu yaşta normal kan basıncı indeksi şu şekilde tanımlanır: Minimum BP değerleri 118/82 mmHg, ortalama BP değerleri: 131/86 mmHg, maksimum BP değerleri: 131/86 mmHg. indeks: 144/90 mmHg.&lt;/p&gt;\n    &lt;/li&gt;\n    &lt;li&gt;\n        &lt;p&gt;60-64 yaş arası: Bu yaşta normal kan basıncı indeksi şu şekilde tanımlanır: Minimum KB değerleri 121/83 mmHg, ortalama KB değerleri: 134/87 mmHg, maksimum KB değerleri: 134/87 mmHg. indeksi: 147/91 mmHg.&lt;/p&gt;\n    &lt;/li&gt;\n&lt;/ul&gt;</t>
  </si>
  <si>
    <t>&lt;h1&gt;நான் சாதாரண இரத்த அழுத்த வரம்பில் இருக்கிறேனா?&lt;/h1&gt;\n&lt;p&gt;சாதாரண இரத்த அழுத்த அளவீடுகள் உள்ளவர்கள் இதில் அளவிடப்படுகிறார்கள்:&lt;/p&gt;\n&lt;ul&gt;\n    &lt;li&gt;\n        &lt;p&gt;சிஸ்டாலிக் இரத்த அழுத்தம்: 90 - 130 mmHg;&lt;/p&gt;\n    &lt;/li&gt;\n    &lt;li&gt;\n        &lt;p&gt;டயஸ்டாலிக் இரத்த அழுத்தம்: 60-90 mmHg.&lt;/p&gt;\n    &lt;/li&gt;\n&lt;/ul&gt;\n&lt;p&gt;குறைந்த இரத்த அழுத்தம் இருப்பதாக உறுதியான ஒரு நபருக்கு பின்வரும் அளவீடுகள் இருக்கும்:&lt;/p&gt;\n&lt;ul&gt;\n    &lt;li&gt;\n        &lt;p&gt;சிஸ்டாலிக் இரத்த அழுத்தம்: &amp;lt;85 mmHg மற்றும்/அல்லது&lt;/p&gt;\n    &lt;/li&gt;\n    &lt;li&gt;\n        &lt;p&gt;டயஸ்டாலிக் இரத்த அழுத்தம்: &amp;lt;60 mmHg.&lt;/p&gt;\n    &lt;/li&gt;\n&lt;/ul&gt;\n&lt;p&gt;உயர் இரத்த அழுத்த நிகழ்வுகள் பின்வரும் தரங்களாக பிரிக்கப்படுகின்றன:&lt;/p&gt;\n&lt;ul&gt;\n    &lt;li&gt;\n        &lt;p&gt;உயர் இரத்த அழுத்தம்: சிஸ்டாலிக் இரத்த அழுத்தம் 130 - 139 mmHg மற்றும்/அல்லது டயஸ்டாலிக் இரத்த அழுத்தம் 85 - 89 mmHg;&lt;/p&gt;\n    &lt;/li&gt;\n    &lt;li&gt;\n        &lt;p&gt;தரம் 1 உயர் இரத்த அழுத்தம்: சிஸ்டாலிக் இரத்த அழுத்தம் 140 - 159 mmHg மற்றும்/அல்லது டயஸ்டாலிக் இரத்த அழுத்தம் 90 - 99 mmHg;&lt;/p&gt;\n    &lt;/li&gt;\n    &lt;li&gt;\n        &lt;p&gt;தரம் 2 உயர் இரத்த அழுத்தம்: சிஸ்டாலிக் இரத்த அழுத்தம் 160 - 179 mmHg மற்றும்/அல்லது டயஸ்டாலிக் இரத்த அழுத்தம் 100 - 109 mmHg;&lt;/p&gt;\n    &lt;/li&gt;\n    &lt;li&gt;\n        &lt;p&gt;தரம் 3 உயர் இரத்த அழுத்தம்: சிஸ்டாலிக் இரத்த அழுத்தம் &amp;ge; 180 mmHg மற்றும்/அல்லது டயஸ்டாலிக் இரத்த அழுத்தம் &amp;ge; 110 mmHg;&lt;/p&gt;\n    &lt;/li&gt;\n    &lt;li&gt;\n        &lt;p&gt;தனிமைப்படுத்தப்பட்ட சிஸ்டாலிக் உயர் இரத்த அழுத்தம்: சிஸ்டாலிக் இரத்த அழுத்தம் &amp;ge;140 mmHg மற்றும் டயஸ்டாலிக் இரத்த அழுத்தம் &amp;lt;90 mmHg.&lt;/p&gt;\n    &lt;/li&gt;\n&lt;/ul&gt;\n&lt;p&gt;இருப்பினும், மேலே உள்ள பாதுகாப்பான இரத்த அழுத்தக் குறியீடு தொடர்புடையதாக இருக்கும், மேலும் ஒவ்வொரு வயதின் அடிப்படையிலும் இருக்க வேண்டும்.&lt;/p&gt;\n&lt;h2&gt;வயது வாரியாக விரிவான இரத்த அழுத்த அட்டவணை&lt;/h2&gt;\n&lt;p&gt;வயதைப் பொறுத்து, இரத்த அழுத்த அளவும் சற்று மாறுபடும். இரத்த அழுத்தக் குறியீடு நிலையற்றதாக இருக்கும்போது, உண்ணுதல் மற்றும் வாழ்வதில் அதிக மாற்றங்களைச் செய்ய இந்த அட்டவணை அட்டவணையை நீங்கள் அறிந்திருக்க வேண்டும்.&lt;/p&gt;\n&lt;ul&gt;\n    &lt;li&gt;\n        &lt;p&gt;1 முதல் 12 மாதங்கள் வரை: நிலையான இரத்த அழுத்தம் 75/50 mmHg இல் நிலையானது மற்றும் இந்த வயதில் அதிகபட்ச இரத்த அழுத்தம் 100/70 mmHg ஆகும்.&lt;/p&gt;\n    &lt;/li&gt;\n    &lt;li&gt;\n        &lt;p&gt;1 முதல் 4 ஆண்டுகள் வரை: நிலையான இரத்த அழுத்தம் 80/50 mmHg இல் நிலையானது மற்றும் இந்த வயதில் அதிகபட்ச இரத்த அழுத்தம் 110/70 mm/Hg ஆகும்.&lt;/p&gt;\n    &lt;/li&gt;\n    &lt;li&gt;\n        &lt;p&gt;3 முதல் 5 வயது வரை: நிலையான இரத்த அழுத்தம் 80/50 mmHg இல் நிலையானது மற்றும் இந்த வயதில் அதிகபட்ச இரத்த அழுத்தம் 110/70 mmHg ஆகும்.&lt;/p&gt;\n    &lt;/li&gt;\n    &lt;li&gt;\n        &lt;p&gt;6-13 வயது முதல்: ஒரு நிலையான இரத்த அழுத்தம் தரநிலை 85/55 mmHg மற்றும் இந்த வயதில் இரத்த அழுத்தத்தின் அதிகபட்ச அளவு 120/80 mmHg ஆகும்.&lt;/p&gt;\n    &lt;/li&gt;\n    &lt;li&gt;\n        &lt;p&gt;13-15 வயது முதல்: ஒரு நிலையான இரத்த அழுத்த நிலை 95/60 மிமீஹெச்ஜி, இந்த வயதில் அதிகபட்ச இரத்த அழுத்தம் 140/90 மிமீஹெச்ஜி.&lt;/p&gt;\n    &lt;/li&gt;\n    &lt;li&gt;\n        &lt;p&gt;15-19 வயது முதல்: இந்த வயதில், சாதாரண இரத்த அழுத்தக் குறியீடு பின்வருமாறு வரையறுக்கப்படுகிறது: குறைந்தபட்ச-பிபி அளவீடு 105/73 மிமீஹெச்ஜி, சராசரி பிபி வாசிப்பு :117/77 மிமீஹெச்ஜி, அதிகபட்ச பிபி வாசிப்பு :117/77 மிமீஹெச்ஜி. அளவீடுகளுடன்: 120/81 mmHg.&lt;/p&gt;\n    &lt;/li&gt;\n    &lt;li&gt;\n        &lt;p&gt;20-24 வயது முதல்: இந்த வயதில், சாதாரண இரத்த அழுத்தக் குறியீடு பின்வருமாறு வரையறுக்கப்படுகிறது: குறைந்தபட்ச-பிபி அளவீடு 108/75 மிமீஹெச்ஜி, சராசரி பிபி வாசிப்பு :120/79 மிமீஹெச்ஜி, அதிகபட்ச பிபி வாசிப்பு :120/79 மிமீஹெச்ஜி. அளவீடுகளுடன்: 132/83 mmHg.&lt;/p&gt;\n    &lt;/li&gt;\n    &lt;li&gt;\n        &lt;p&gt;25-29 வயது முதல்: இந்த வயதில், சாதாரண இரத்த அழுத்தக் குறியீடு பின்வருமாறு வரையறுக்கப்படுகிறது: குறைந்தபட்ச-பிபி அளவீடு 109/76 mmHg, சராசரி BP வாசிப்பு :121/80 mmHg, அதிகபட்ச BP வாசிப்பு :121/80 mmHg இன்டெக்ஸ் உள்ளது: 133/84 mmHg.&lt;/p&gt;\n    &lt;/li&gt;\n    &lt;li&gt;\n        &lt;p&gt;30-34 வயது முதல்: இந்த வயதில், சாதாரண இரத்த அழுத்தக் குறியீடு பின்வருமாறு வரையறுக்கப்படுகிறது: குறைந்தபட்ச-பிபி அளவீடு 110/77 mmHg, சராசரி BP வாசிப்பு :122/81 mmHg, அதிகபட்ச BP வாசிப்பு :122/81 mmHg இன்டெக்ஸ் உள்ளது: 134/85 mmHg.&lt;/p&gt;\n    &lt;/li&gt;\n    &lt;li&gt;\n        &lt;p&gt;35-39 வயது முதல்: இந்த வயதில், சாதாரண இரத்த அழுத்தக் குறியீடு பின்வருமாறு வரையறுக்கப்படுகிறது: குறைந்தபட்ச-பிபி அளவீடு 111/78 மிமீஹெச்ஜி, சராசரி பிபி வாசிப்பு :123/82 மிமீஹெச்ஜி, அதிகபட்ச பிபி அளவீடு :123/82 மிமீஹெச்ஜி உள்ளது: 135/86 mmHg.&lt;/p&gt;\n    &lt;/li&gt;\n    &lt;li&gt;\n        &lt;p&gt;40-44 வயது முதல்: இந்த வயதில், சாதாரண இரத்த அழுத்தக் குறியீடு பின்வருமாறு வரையறுக்கப்படுகிறது: குறைந்தபட்ச-பிபி அளவீடுகள் 112/79 mmHg, சராசரி BP அளவீடுகள் :125/83 mmHg, அதிகபட்ச BP அளவீடுகள்: 125/83 mmHg குறியீடு: 137 /87 mmHg.&lt;/p&gt;\n    &lt;/li&gt;\n    &lt;li&gt;\n        &lt;p&gt;45-49 வயது முதல்: இந்த வயதில், சாதாரண இரத்த அழுத்தக் குறியீடு பின்வருமாறு வரையறுக்கப்படுகிறது: குறைந்தபட்ச-பிபி அளவீடுகள் 115/80 மிமீஹெச்ஜி, சராசரி பிபி அளவீடுகள்:127/84 மிமீஹெச்ஜி, அதிகபட்ச பிபி அளவீடுகள்: 127/84 மிமீஹெச்ஜி. குறியீடானது: 139/88 mmHg.&lt;/p&gt;\n    &lt;/li&gt;\n    &lt;li&gt;\n        &lt;p&gt;50-54 வயது முதல்: இந்த வயதில், சாதாரண இரத்த அழுத்தக் குறியீடு பின்வருமாறு வரையறுக்கப்படுகிறது: குறைந்தபட்ச-பிபி அளவீடு 116/81 மிமீஹெச்ஜி, சராசரி பிபி வாசிப்பு :129/85 மிமீஹெச்ஜி, அதிகபட்ச பிபி வாசிப்பு :129/85 மிமீஹெச்ஜி. அளவீடுகளுடன்: 142/89 mmHg.&lt;/p&gt;\n    &lt;/li&gt;\n    &lt;li&gt;\n        &lt;p&gt;55-59 வயது முதல்: இந்த வயதில், சாதாரண இரத்த அழுத்தக் குறியீடு பின்வருமாறு வரையறுக்கப்படுகிறது: குறைந்தபட்ச-பிபி அளவீடுகள் 118/82 மிமீஹெச்ஜி, சராசரி பிபி அளவீடுகள்:131/86 மிமீஹெச்ஜி, அதிகபட்ச பிபி அளவீடுகள்: 131/86 மிமீஹெச்ஜி. குறியீடானது: 144/90 mmHg.&lt;/p&gt;\n    &lt;/li&gt;\n    &lt;li&gt;\n        &lt;p&gt;60-64 வயது முதல்: இந்த வயதில், சாதாரண இரத்த அழுத்தக் குறியீடு பின்வருமாறு வரையறுக்கப்படுகிறது: குறைந்தபட்ச-பிபி அளவீடுகள் 121/83 mmHg, சராசரி BP அளவீடுகள்: 134/87 mmHg, அதிகபட்ச BP அளவீடுகள்: 134/87 mmHg. குறியீட்டு எண்: 147/91 mmHg.&lt;/p&gt;\n    &lt;/li&gt;\n&lt;/ul&gt;</t>
  </si>
  <si>
    <t>&lt;h1&gt;정상 혈압 범위에 있습니까?&lt;/h1&gt;\n&lt;p&gt;정상적인 혈압 수치를 가진 사람들은 다음에서 측정됩니다.&lt;/p&gt;\n&lt;ul&gt;\n    &lt;li&gt;\n        &lt;p&gt;수축기 혈압: 90 - 130mmHg;&lt;/p&gt;\n    &lt;/li&gt;\n    &lt;li&gt;\n        &lt;p&gt;확장기 혈압: 60-90mmHg.&lt;/p&gt;\n    &lt;/li&gt;\n&lt;/ul&gt;\n&lt;p&gt;저혈압이 있다고 판단되는 사람은 다음과 같은 측정값을 갖게 됩니다.&lt;/p&gt;\n&lt;ul&gt;\n    &lt;li&gt;\n        &lt;p&gt;수축기 혈압: &amp;lt; 85mmHg 및/또는:&lt;/p&gt;\n    &lt;/li&gt;\n    &lt;li&gt;\n        &lt;p&gt;이완기 혈압: &amp;lt;60mmHg.&lt;/p&gt;\n    &lt;/li&gt;\n&lt;/ul&gt;\n&lt;p&gt;고혈압의 경우 다음 등급으로 나뉩니다.&lt;/p&gt;\n&lt;ul&gt;\n    &lt;li&gt;\n        &lt;p&gt;고혈압 전 단계: 수축기 혈압 130 - 139 mmHg 및/또는 확장기 혈압 85 - 89 mmHg;&lt;/p&gt;\n    &lt;/li&gt;\n    &lt;li&gt;\n        &lt;p&gt;1 등급 고혈압: 수축기 혈압 140 - 159 mmHg 및/또는 이완기 혈압 90 - 99 mmHg;&lt;/p&gt;\n    &lt;/li&gt;\n    &lt;li&gt;\n        &lt;p&gt;2 등급 고혈압: 수축기 혈압 160 - 179 mmHg 및/또는 확장기 혈압 100 - 109 mmHg;&lt;/p&gt;\n    &lt;/li&gt;\n    &lt;li&gt;\n        &lt;p&gt;3등급 고혈압: 수축기 혈압 &amp;ge; 180 mmHg 및/또는 이완기 혈압 &amp;ge; 110 mmHg;&lt;/p&gt;\n    &lt;/li&gt;\n    &lt;li&gt;\n        &lt;p&gt;고립성 수축기 고혈압: 수축기 혈압 &amp;ge; 140 mmHg 및 확장기 혈압 &amp;lt; 90 mmHg.&lt;/p&gt;\n    &lt;/li&gt;\n&lt;/ul&gt;\n&lt;p&gt;그러나 위의 안전한 혈압 지수는 상대적이며 각 연령 수준을 기준으로 해야 합니다.&lt;/p&gt;\n&lt;h2&gt;연령별 상세 혈압 차트&lt;/h2&gt;\n&lt;p&gt;연령에 따라 혈압 수치도 약간 다를 수 있습니다. 혈압 지수가 불안정할 때 식사와 생활에 더 많은 조정을 하려면 이 지수 테이블을 알아야 합니다.&lt;/p&gt;\n&lt;ul&gt;\n    &lt;li&gt;\n        &lt;p&gt;1~12개월: 표준 혈압은 75/50mmHg에서 안정적이며 이 연령의 최대 혈압은 100/70mmHg입니다.&lt;/p&gt;\n    &lt;/li&gt;\n    &lt;li&gt;\n        &lt;p&gt;1~4세: 표준 혈압은 80/50mmHg에서 안정적이며 이 연령의 최대 혈압은 110/70mmHg입니다.&lt;/p&gt;\n    &lt;/li&gt;\n    &lt;li&gt;\n        &lt;p&gt;3~5세: 표준 혈압은 80/50mmHg에서 안정적이며 이 연령의 최고 혈압은 110/70mmHg입니다.&lt;/p&gt;\n    &lt;/li&gt;\n    &lt;li&gt;\n        &lt;p&gt;6-13세: 안정적인 혈압 기준은 85/55mmHg이며 이 연령의 최대 혈압 수준은 120/80mmHg입니다.&lt;/p&gt;\n    &lt;/li&gt;\n    &lt;li&gt;\n        &lt;p&gt;13-15세: 안정적인 혈압 수준은 95/60mmHg이며 이 나이의 최대 혈압은 140/90mmHg입니다.&lt;/p&gt;\n    &lt;/li&gt;\n    &lt;li&gt;\n        &lt;p&gt;15-19세: 이 연령의 정상 혈압 지수는 다음과 같이 정의됩니다. 최소 혈압 판독값은 105/73mmHg, 평균 혈압 판독값은 117/77mmHg, 최대 혈압 판독값은 117/77mmHg입니다. 판독값 포함: 120/81 mmHg.&lt;/p&gt;\n    &lt;/li&gt;\n    &lt;li&gt;\n        &lt;p&gt;20-24세: 이 연령의 정상 혈압 지수는 다음과 같이 정의됩니다. 최소 혈압 판독값은 108/75mmHg, 평균 혈압 판독값은 120/79mmHg, 최대 혈압 판독값은 120/79mmHg입니다. 판독값 포함: 132/83 mmHg.&lt;/p&gt;\n    &lt;/li&gt;\n    &lt;li&gt;\n        &lt;p&gt;25-29세: 이 연령의 정상 혈압 지수는 다음과 같이 정의됩니다. 최소 혈압 판독값은 109/76mmHg, 평균 혈압 판독값은 121/80mmHg, 최대 혈압 판독값은 121/80mmHg 지수입니다. 133/84mmHg입니다.&lt;/p&gt;\n    &lt;/li&gt;\n    &lt;li&gt;\n        &lt;p&gt;30-34세: 이 나이의 정상 혈압 지수는 다음과 같이 정의됩니다. 최소 혈압 판독값은 110/77mmHg, 평균 혈압 판독값은 122/81mmHg, 최대 혈압 판독값은 122/81mmHg 지수입니다. 134/85mmHg입니다.&lt;/p&gt;\n    &lt;/li&gt;\n    &lt;li&gt;\n        &lt;p&gt;35-39세: 이 나이의 정상 혈압 지수는 다음과 같이 정의됩니다. 최소 혈압 판독값은 111/78mmHg, 평균 혈압 판독값은 123/82mmHg, 최대 혈압 판독값은 123/82mmHg 지수입니다. 135/86mmHg입니다.&lt;/p&gt;\n    &lt;/li&gt;\n    &lt;li&gt;\n        &lt;p&gt;40-44세: 이 나이의 정상 혈압 지수는 다음과 같이 정의됩니다. 최소 혈압 판독값 112/79 mmHg, 평균 혈압 판독값: 125/83 mmHg, 최대 혈압 판독값: 125/83 mmHg 지수: 137 /87mmHg.&lt;/p&gt;\n    &lt;/li&gt;\n    &lt;li&gt;\n        &lt;p&gt;45-49세부터: 이 나이의 정상 혈압 지수는 최소 혈압 판독값 115/80 mmHg, 평균 혈압 판독값: 127/84 mmHg, 최대 혈압 판독값: 127/84 mmHg로 정의됩니다. 지수는 139/88 mmHg입니다.&lt;/p&gt;\n    &lt;/li&gt;\n    &lt;li&gt;\n        &lt;p&gt;50-54세: 이 연령의 정상 혈압 지수는 다음과 같이 정의됩니다. 최소 혈압 판독값은 116/81mmHg, 평균 혈압 판독값은 129/85mmHg, 최대 혈압 판독값은 129/85mmHg입니다. 판독값 포함: 142/89 mmHg.&lt;/p&gt;\n    &lt;/li&gt;\n    &lt;li&gt;\n        &lt;p&gt;55-59세부터: 이 연령의 정상 혈압 지수는 다음과 같이 정의됩니다. 최소 혈압 판독값 118/82 mmHg, 평균 혈압 판독값: 131/86 mmHg, 최대 혈압 판독값: 131/86 mmHg. 지수는 144/90mmHg입니다.&lt;/p&gt;\n    &lt;/li&gt;\n    &lt;li&gt;\n        &lt;p&gt;60-64세 이상: 이 연령의 정상 혈압 지수는 최소 혈압 판독값 121/83 mmHg, 평균 혈압 판독값: 134/87 mmHg, 최대 혈압 판독값: 134/87 mmHg로 정의됩니다. 지수는 147/91 mmHg입니다.&lt;/p&gt;</t>
  </si>
  <si>
    <t>&lt;h1&gt;Huyết &amp;aacute;p của t&amp;ocirc;i c&amp;oacute; ở mức b&amp;igrave;nh thường kh&amp;ocirc;ng?&lt;/h1&gt;\n&lt;p&gt;Người c&amp;oacute; chỉ số huyết &amp;aacute;p b&amp;igrave;nh thường, c&amp;aacute;c chỉ số đo được ở mức:&lt;/p&gt;\n&lt;ul&gt;\n    &lt;li&gt;\n        &lt;p&gt;Huyết &amp;aacute;p t&amp;acirc;m thu: 90 - 130 mmHg;&lt;/p&gt;\n    &lt;/li&gt;\n    &lt;li&gt;\n        &lt;p&gt;Huyết &amp;aacute;p t&amp;acirc;m trương: 60 - 90 mmHg.&lt;/p&gt;\n    &lt;/li&gt;\n&lt;/ul&gt;\n&lt;p&gt;Người được x&amp;aacute;c định c&amp;oacute; huyết &amp;aacute;p thấp sẽ c&amp;oacute; c&amp;aacute;c chỉ số đo được như sau:&lt;/p&gt;\n&lt;ul&gt;\n    &lt;li&gt;\n        &lt;p&gt;Huyết &amp;aacute;p t&amp;acirc;m thu: &amp;lt; 85 mmHg v&amp;agrave;/hoặc:&lt;/p&gt;\n    &lt;/li&gt;\n    &lt;li&gt;\n        &lt;p&gt;Huyết &amp;aacute;p t&amp;acirc;m trương: &amp;lt; 60 mmHg.&lt;/p&gt;\n    &lt;/li&gt;\n&lt;/ul&gt;\n&lt;p&gt;Đối với trường hợp tăng huyết &amp;aacute;p sẽ được chia th&amp;agrave;nh các c&amp;acirc;́p độ sau:&lt;/p&gt;\n&lt;ul&gt;\n    &lt;li&gt;\n        &lt;p&gt;Tiền tăng huyết &amp;aacute;p: Huyết &amp;aacute;p tối đa 130 - 139 mmHg v&amp;agrave;/hoặc huyết &amp;aacute;p tối thiểu 85 - 89 mmHg;&lt;/p&gt;\n    &lt;/li&gt;\n    &lt;li&gt;\n        &lt;p&gt;Tăng huyết &amp;aacute;p mức 1: Huyết &amp;aacute;p tối đa 140 - 159 mmHg v&amp;agrave;/hoặc huyết &amp;aacute;p tối thiểu 90 - 99 mmHg;&amp;nbsp;&lt;/p&gt;\n    &lt;/li&gt;\n    &lt;li&gt;\n        &lt;p&gt;Tăng huyết &amp;aacute;p mức 2: Huyết &amp;aacute;p tối đa 160 - 179 mmHg v&amp;agrave;/hoặc huyết &amp;aacute;p tối thiểu 100 - 109 mmHg;&lt;/p&gt;\n    &lt;/li&gt;\n    &lt;li&gt;\n        &lt;p&gt;Tăng huyết &amp;aacute;p mức 3: Huyết &amp;aacute;p tối đa &amp;ge; 180 mmHg v&amp;agrave;/hoặc huyết &amp;aacute;p tối thiểu &amp;ge; 110 mmHg;&lt;/p&gt;\n    &lt;/li&gt;\n    &lt;li&gt;\n        &lt;p&gt;Tăng huyết &amp;aacute;p t&amp;acirc;m thu đơn độc: Huyết &amp;aacute;p t&amp;acirc;m thu &amp;ge; 140 mmHg v&amp;agrave; huyết &amp;aacute;p t&amp;acirc;m trương &amp;lt; 90 mmHg.&lt;/p&gt;\n    &lt;/li&gt;\n&lt;/ul&gt;\n&lt;p&gt;Tuy nhi&amp;ecirc;n, chỉ số huyết &amp;aacute;p an to&amp;agrave;n tr&amp;ecirc;n đ&amp;acirc;y sẽ mang t&amp;iacute;nh chất tương đối v&amp;agrave; cũng c&amp;ograve;n cần phải dựa theo từng mức của độ tuổi.&amp;nbsp;&lt;/p&gt;\n&lt;h2&gt;Bảng chỉ số huyết &amp;aacute;p chi tiết theo độ tuổi&lt;/h2&gt;\n&lt;p&gt;T&amp;ugrave;y v&amp;agrave;o độ tuổi, mức huyết &amp;aacute;p cũng c&amp;oacute; thể thay đổi đ&amp;ocirc;i ch&amp;uacute;t. C&amp;aacute;c bạn n&amp;ecirc;n nắm được bảng chỉ số n&amp;agrave;y để c&amp;oacute; th&amp;ecirc;m điều chỉnh về ăn uống cũng như sinh hoạt, khi chỉ số huyết &amp;aacute;p kh&amp;ocirc;ng ổn định.&lt;/p&gt;\n&lt;ul&gt;\n    &lt;li&gt;\n        &lt;p&gt;Từ 1-12 th&amp;aacute;ng: Mức huyết &amp;aacute;p chuẩn ổn định sẽ l&amp;agrave; 75/50 mmHg v&amp;agrave; mức tối đa của huyết &amp;aacute;p ở độ tuổi n&amp;agrave;y l&amp;agrave; 100/70 mmHg.&lt;/p&gt;\n    &lt;/li&gt;\n    &lt;li&gt;\n        &lt;p&gt;Từ 1-4 tuổi: Mức huyết &amp;aacute;p chuẩn ổn định sẽ l&amp;agrave; 80/50 mmHg v&amp;agrave; mức tối đa của huyết &amp;aacute;p ở độ tuổi n&amp;agrave;y l&amp;agrave; 110/70 mm/Hg.&lt;/p&gt;\n    &lt;/li&gt;\n    &lt;li&gt;\n        &lt;p&gt;Từ 3-5 tuổi: Mức huyết &amp;aacute;p chuẩn ổn định sẽ l&amp;agrave; 80/50 mmHg v&amp;agrave; mức tối đa của huyết &amp;aacute;p ở độ tuổi n&amp;agrave;y l&amp;agrave; 110/70 mmHg.&lt;/p&gt;\n    &lt;/li&gt;\n    &lt;li&gt;\n        &lt;p&gt;Từ 6-13 tuổi: Mức huyết &amp;aacute;p chuẩn ổn định sẽ l&amp;agrave; 85/55 mmHg v&amp;agrave; mức tối đa của huyết &amp;aacute;p ở độ tuổi n&amp;agrave;y l&amp;agrave; 120/80 mmHg.&lt;/p&gt;\n    &lt;/li&gt;\n    &lt;li&gt;\n        &lt;p&gt;Từ 13-15 tuổi: Mức huyết &amp;aacute;p chuẩn ổn định sẽ l&amp;agrave; 95/60 mmHg v&amp;agrave; mức tối đa của huyết &amp;aacute;p ở độ tuổi n&amp;agrave;y l&amp;agrave; 140/90 mmHg.&lt;/p&gt;\n    &lt;/li&gt;\n    &lt;li&gt;\n        &lt;p&gt;Từ 15-19 tuổi: Ở độ tuổi n&amp;agrave;y, chỉ số huyết &amp;aacute;p b&amp;igrave;nh thường được x&amp;aacute;c định l&amp;agrave;: Minimum-BP c&amp;oacute; chỉ số l&amp;agrave; 105/73 mmHg, BP trung b&amp;igrave;nh c&amp;oacute; chỉ số l&amp;agrave; :117/77 mmHg, BP tối đa c&amp;oacute; chỉ số l&amp;agrave;: 120/81 mmHg.&lt;/p&gt;\n    &lt;/li&gt;\n    &lt;li&gt;\n        &lt;p&gt;Từ 20-24 tuổi: Ở độ tuổi n&amp;agrave;y, chỉ số huyết &amp;aacute;p b&amp;igrave;nh thường được x&amp;aacute;c định l&amp;agrave;: Minimum-BP c&amp;oacute; chỉ số l&amp;agrave; 108/75 mmHg, BP trung b&amp;igrave;nh c&amp;oacute; chỉ số l&amp;agrave; :120/79 mmHg, BP tối đa c&amp;oacute; chỉ số l&amp;agrave;: 132/83 mmHg.&lt;/p&gt;\n    &lt;/li&gt;\n    &lt;li&gt;\n        &lt;p&gt;Từ 25-29 tuổi: Ở độ tuổi n&amp;agrave;y, chỉ số huyết &amp;aacute;p b&amp;igrave;nh thường được x&amp;aacute;c định l&amp;agrave;: Minimum-BP c&amp;oacute; chỉ số l&amp;agrave; 109/76 mmHg, BP trung b&amp;igrave;nh c&amp;oacute; chỉ số l&amp;agrave; :121/80 mmHg, BP tối đa c&amp;oacute; chỉ số l&amp;agrave;: 133/84 mmHg.&lt;/p&gt;\n    &lt;/li&gt;\n    &lt;li&gt;\n        &lt;p&gt;Từ 30-34 tuổi: Ở độ tuổi n&amp;agrave;y, chỉ số huyết &amp;aacute;p b&amp;igrave;nh thường được x&amp;aacute;c định l&amp;agrave;: Minimum-BP c&amp;oacute; chỉ số l&amp;agrave; 110/77 mmHg, BP trung b&amp;igrave;nh c&amp;oacute; chỉ số l&amp;agrave; :122/81 mmHg, BP tối đa c&amp;oacute; chỉ số l&amp;agrave;: 134/85 mmHg.&lt;/p&gt;\n    &lt;/li&gt;\n    &lt;li&gt;\n        &lt;p&gt;Từ 35-39 tuổi: Ở độ tuổi n&amp;agrave;y, chỉ số huyết &amp;aacute;p b&amp;igrave;nh thường được x&amp;aacute;c định l&amp;agrave;: Minimum-BP c&amp;oacute; chỉ số l&amp;agrave; 111/78 mmHg, BP trung b&amp;igrave;nh c&amp;oacute; chỉ số l&amp;agrave; :123/82 mmHg, BP tối đa c&amp;oacute; chỉ số l&amp;agrave;: 135/86 mmHg.&lt;/p&gt;\n    &lt;/li&gt;\n    &lt;li&gt;\n        &lt;p&gt;Từ 40-44 tuổi: Ở độ tuổi n&amp;agrave;y, chỉ số huyết &amp;aacute;p b&amp;igrave;nh thường được x&amp;aacute;c định l&amp;agrave;: Minimum-BP c&amp;oacute; chỉ số l&amp;agrave; 112/79 mmHg, BP trung b&amp;igrave;nh c&amp;oacute; chỉ số l&amp;agrave; :125/83 mmHg, BP tối đa c&amp;oacute; chỉ số l&amp;agrave;: 137/87 mmHg.&lt;/p&gt;\n    &lt;/li&gt;\n    &lt;li&gt;\n        &lt;p&gt;Từ 45-49 tuổi: Ở độ tuổi n&amp;agrave;y, chỉ số huyết &amp;aacute;p b&amp;igrave;nh thường được x&amp;aacute;c định l&amp;agrave;: Minimum-BP c&amp;oacute; chỉ số l&amp;agrave; 115/80 mmHg, BP trung b&amp;igrave;nh c&amp;oacute; chỉ số l&amp;agrave; :127/84 mmHg, BP tối đa c&amp;oacute; chỉ số l&amp;agrave;: 139/88 mmHg.&lt;/p&gt;\n    &lt;/li&gt;\n    &lt;li&gt;\n        &lt;p&gt;Từ 50-54 tuổi: Ở độ tuổi n&amp;agrave;y, chỉ số huyết &amp;aacute;p b&amp;igrave;nh thường được x&amp;aacute;c định l&amp;agrave;: Minimum-BP c&amp;oacute; chỉ số l&amp;agrave; 116/81 mmHg, BP trung b&amp;igrave;nh c&amp;oacute; chỉ số l&amp;agrave; :129/85 mmHg, BP tối đa c&amp;oacute; chỉ số l&amp;agrave;: 142/89 mmHg.&lt;/p&gt;\n    &lt;/li&gt;\n    &lt;li&gt;\n        &lt;p&gt;Từ 55-59 tuổi: Ở độ tuổi n&amp;agrave;y, chỉ số huyết &amp;aacute;p b&amp;igrave;nh thường được x&amp;aacute;c định l&amp;agrave;: Minimum-BP c&amp;oacute; chỉ số l&amp;agrave; 118/82 mmHg, BP trung b&amp;igrave;nh c&amp;oacute; chỉ số l&amp;agrave; :131/86 mmHg, BP tối đa c&amp;oacute; chỉ số l&amp;agrave;: 144/90 mmHg.&lt;/p&gt;\n    &lt;/li&gt;\n    &lt;li&gt;\n        &lt;p&gt;Từ 60-64 tuổi: Ở độ tuổi n&amp;agrave;y, chỉ số huyết &amp;aacute;p b&amp;igrave;nh thường được x&amp;aacute;c định l&amp;agrave;: Minimum-BP c&amp;oacute; chỉ số l&amp;agrave; 121/83 mmHg, BP trung b&amp;igrave;nh c&amp;oacute; chỉ số l&amp;agrave; :134/87 mmHg, BP tối đa c&amp;oacute; chỉ số l&amp;agrave;: 147/91 mmHg.&lt;/p&gt;\n    &lt;/li&gt;\n&lt;/ul&gt;</t>
  </si>
  <si>
    <t>&lt;h1&gt;Sono in un intervallo normale di BP?&lt;/h1&gt;\n&lt;p&gt;Le persone con letture normali della pressione sanguigna vengono misurate a:&lt;/p&gt;\n&lt;ul&gt;\n    &lt;li&gt;\n        &lt;p&gt;Pressione arteriosa sistolica: 90 - 130 mmHg;&lt;/p&gt;\n    &lt;/li&gt;\n    &lt;li&gt;\n        &lt;p&gt;Pressione arteriosa diastolica: 60-90 mmHg.&lt;/p&gt;\n    &lt;/li&gt;\n&lt;/ul&gt;\n&lt;p&gt;Una persona che &amp;egrave; determinata ad avere la pressione bassa avr&amp;agrave; le seguenti misurazioni:&lt;/p&gt;\n&lt;ul&gt;\n    &lt;li&gt;\n        &lt;p&gt;Pressione arteriosa sistolica: &amp;lt; 85 mmHg e/o&lt;/p&gt;\n    &lt;/li&gt;\n    &lt;li&gt;\n        &lt;p&gt;Pressione arteriosa diastolica: &amp;lt;60 mmHg.&lt;/p&gt;\n    &lt;/li&gt;\n&lt;/ul&gt;\n&lt;p&gt;Per i casi di ipertensione saranno suddivisi nei seguenti gradi:&lt;/p&gt;\n&lt;ul&gt;\n    &lt;li&gt;\n        &lt;p&gt;Preipertensione: pressione arteriosa sistolica 130 - 139 mmHg e/o pressione arteriosa diastolica 85 - 89 mmHg;&lt;/p&gt;\n    &lt;/li&gt;\n    &lt;li&gt;\n        &lt;p&gt;Ipertensione di grado 1: pressione sanguigna sistolica 140 - 159 mmHg e/o pressione sanguigna diastolica 90 - 99 mmHg;&lt;/p&gt;\n    &lt;/li&gt;\n    &lt;li&gt;\n        &lt;p&gt;Ipertensione di grado 2: pressione sanguigna sistolica 160 - 179 mmHg e/o pressione sanguigna diastolica 100 - 109 mmHg;&lt;/p&gt;\n    &lt;/li&gt;\n    &lt;li&gt;\n        &lt;p&gt;Ipertensione di grado 3: pressione arteriosa sistolica &amp;ge; 180 mmHg e/o pressione arteriosa diastolica &amp;ge; 110 mmHg;&lt;/p&gt;\n    &lt;/li&gt;\n    &lt;li&gt;\n        &lt;p&gt;Ipertensione sistolica isolata: pressione arteriosa sistolica &amp;ge; 140 mmHg e pressione arteriosa diastolica &amp;lt; 90 mmHg.&lt;/p&gt;\n    &lt;/li&gt;\n&lt;/ul&gt;\n&lt;p&gt;Tuttavia, l&amp;apos;indice di sicurezza della pressione arteriosa di cui sopra sar&amp;agrave; relativo e dovr&amp;agrave; anche essere basato su ciascun livello di et&amp;agrave;.&lt;/p&gt;\n&lt;h2&gt;Grafico dettagliato della pressione sanguigna per et&amp;agrave;&lt;/h2&gt;\n&lt;p&gt;A seconda dell&amp;apos;et&amp;agrave;, anche i livelli di pressione sanguigna possono variare leggermente. Dovresti conoscere questa tabella degli indici per avere pi&amp;ugrave; aggiustamenti nel mangiare e nel vivere, quando l&amp;apos;indice della pressione sanguigna &amp;egrave; instabile.&lt;/p&gt;\n&lt;ul&gt;\n    &lt;li&gt;\n        &lt;p&gt;Da 1 a 12 mesi: la pressione arteriosa standard &amp;egrave; stabile a 75/50 mmHg e la pressione arteriosa massima a questa et&amp;agrave; &amp;egrave; 100/70 mmHg.&lt;/p&gt;\n    &lt;/li&gt;\n    &lt;li&gt;\n        &lt;p&gt;Da 1 a 4 anni: la pressione arteriosa standard &amp;egrave; stabile a 80/50 mmHg e la pressione arteriosa massima a questa et&amp;agrave; &amp;egrave; 110/70 mm/Hg.&lt;/p&gt;\n    &lt;/li&gt;\n    &lt;li&gt;\n        &lt;p&gt;Dai 3 ai 5 anni: la pressione arteriosa standard &amp;egrave; stabile a 80/50 mmHg e la pressione arteriosa massima a questa et&amp;agrave; &amp;egrave; 110/70 mmHg.&lt;/p&gt;\n    &lt;/li&gt;\n    &lt;li&gt;\n        &lt;p&gt;Da 6 a 13 anni: uno standard di pressione sanguigna stabile sar&amp;agrave; di 85/55 mmHg e il livello massimo di pressione sanguigna a questa et&amp;agrave; &amp;egrave; di 120/80 mmHg.&lt;/p&gt;\n    &lt;/li&gt;\n    &lt;li&gt;\n        &lt;p&gt;Dai 13 ai 15 anni: un livello di pressione sanguigna stabile &amp;egrave; di 95/60 mmHg e una pressione sanguigna massima a questa et&amp;agrave; &amp;egrave; di 140/90 mmHg.&lt;/p&gt;\n    &lt;/li&gt;\n    &lt;li&gt;\n        &lt;p&gt;Da 15 a 19 anni: a questa et&amp;agrave;, l&amp;apos;indice normale della pressione sanguigna &amp;egrave; definito come: la lettura minima della PA &amp;egrave; 105/73 mmHg, la lettura media della PA &amp;egrave;: 117/77 mmHg, la lettura massima della PA &amp;egrave;: 117/77 mmHg. con letture: 120/81 mmHg.&lt;/p&gt;\n    &lt;/li&gt;\n    &lt;li&gt;\n        &lt;p&gt;Dai 20 ai 24 anni: a questa et&amp;agrave;, l&amp;apos;indice normale della pressione arteriosa &amp;egrave; definito come: la lettura minima della PA &amp;egrave; 108/75 mmHg, la lettura media della PA &amp;egrave;: 120/79 mmHg, la lettura massima della PA &amp;egrave;: 120/79 mmHg. con letture: 132/83 mmHg.&lt;/p&gt;\n    &lt;/li&gt;\n    &lt;li&gt;\n        &lt;p&gt;Da 25 a 29 anni: a questa et&amp;agrave;, l&amp;apos;indice normale della pressione sanguigna &amp;egrave; definito come: la lettura minima della PA &amp;egrave; 109/76 mmHg, la lettura media della PA &amp;egrave;: 121/80 mmHg, la lettura massima della PA &amp;egrave;: indice 121/80 mmHg &amp;egrave;: 133/84 mmHg.&lt;/p&gt;\n    &lt;/li&gt;\n    &lt;li&gt;\n        &lt;p&gt;Da 30 a 34 anni: a questa et&amp;agrave;, l&amp;apos;indice normale della pressione arteriosa &amp;egrave; definito come: la lettura minima della PA &amp;egrave; 110/77 mmHg, la lettura media della PA &amp;egrave;: 122/81 mmHg, la lettura massima della PA &amp;egrave;: indice 122/81 mmHg &amp;egrave;: 134/85 mmHg.&lt;/p&gt;\n    &lt;/li&gt;\n    &lt;li&gt;\n        &lt;p&gt;Da 35 a 39 anni: a questa et&amp;agrave;, l&amp;apos;indice normale della pressione sanguigna &amp;egrave; definito come: la lettura minima della PA &amp;egrave; 111/78 mmHg, la lettura media della PA &amp;egrave;: 123/82 mmHg, la lettura massima della PA &amp;egrave;: indice 123/82 mmHg &amp;egrave;: 135/86 mmHg.&lt;/p&gt;\n    &lt;/li&gt;\n    &lt;li&gt;\n        &lt;p&gt;Da 40 a 44 anni: a questa et&amp;agrave;, l&amp;apos;indice normale della pressione arteriosa &amp;egrave; definito come: letture PA minime 112/79 mmHg, letture PA medie: 125/83 mmHg, letture PA massime: 125/83 mmHg l&amp;apos;indice &amp;egrave;: 137 /87 mmHg.&lt;/p&gt;\n    &lt;/li&gt;\n    &lt;li&gt;\n        &lt;p&gt;Da 45 a 49 anni: a questa et&amp;agrave;, l&amp;apos;indice normale della pressione sanguigna &amp;egrave; definito come: letture PA minime 115/80 mmHg, letture PA medie: 127/84 mmHg, letture PA massime: 127/84 mmHg. indice &amp;egrave;: 139/88 mmHg.&lt;/p&gt;\n    &lt;/li&gt;\n    &lt;li&gt;\n        &lt;p&gt;Da 50 a 54 anni: a questa et&amp;agrave;, l&amp;apos;indice normale della pressione sanguigna &amp;egrave; definito come: la lettura minima della PA &amp;egrave; 116/81 mmHg, la lettura media della PA &amp;egrave;: 129/85 mmHg, la lettura massima della PA &amp;egrave;: 129/85 mmHg. con letture: 142/89 mmHg.&lt;/p&gt;\n    &lt;/li&gt;\n    &lt;li&gt;\n        &lt;p&gt;Da 55 a 59 anni: a questa et&amp;agrave;, l&amp;apos;indice normale della pressione arteriosa &amp;egrave; definito come: letture PA minime 118/82 mmHg, letture PA medie: 131/86 mmHg, letture PA massime: 131/86 mmHg. indice &amp;egrave;: 144/90 mmHg.&lt;/p&gt;\n    &lt;/li&gt;\n    &lt;li&gt;\n        &lt;p&gt;Da 60 a 64 anni: a questa et&amp;agrave;, l&amp;apos;indice normale della pressione arteriosa &amp;egrave; definito come: letture PA minime 121/83 mmHg, letture PA medie: 134/87 mmHg, letture PA massime: 134/87 mmHg. ha un indice di: 147/91 mmHg.&lt;/p&gt;\n    &lt;/li&gt;\n&lt;/ul&gt;</t>
  </si>
  <si>
    <t>&lt;h1&gt;ฉันอยู่ในช่วงความดันโลหิตปกติหรือไม่?&lt;/h1&gt;\n&lt;p&gt;ผู้ที่มีความดันโลหิตปกติวัดได้ที่:&lt;/p&gt;\n&lt;ul&gt;\n    &lt;li&gt;\n        &lt;p&gt;ความดันโลหิตซิสโตลิก: 90 - 130 mmHg;&lt;/p&gt;\n    &lt;/li&gt;\n    &lt;li&gt;\n        &lt;p&gt;ความดันโลหิตตัวล่าง: 60-90 มม.ปรอท&lt;/p&gt;\n    &lt;/li&gt;\n&lt;/ul&gt;\n&lt;p&gt;ผู้ที่มีความดันโลหิตต่ำจะได้รับการวัดดังต่อไปนี้:&lt;/p&gt;\n&lt;ul&gt;\n    &lt;li&gt;\n        &lt;p&gt;ความดันโลหิตซิสโตลิก: &amp;lt; 85 mmHg และ/หรือ&lt;/p&gt;\n    &lt;/li&gt;\n    &lt;li&gt;\n        &lt;p&gt;ความดันโลหิตขณะคลายตัว: &amp;lt;60 mmHg.&lt;/p&gt;\n    &lt;/li&gt;\n&lt;/ul&gt;\n&lt;p&gt;สำหรับกรณีโรคความดันโลหิตสูงจะแบ่งเป็นระดับดังนี้&lt;/p&gt;\n&lt;ul&gt;\n    &lt;li&gt;\n        &lt;p&gt;ภาวะความดันโลหิตสูง: ความดันโลหิตขณะหัวใจบีบตัว 130 - 139 มม.ปรอท และ/หรือความดันโลหิตขณะหัวใจคลายตัว 85 - 89 มม.ปรอท;&lt;/p&gt;\n    &lt;/li&gt;\n    &lt;li&gt;\n        &lt;p&gt;ความดันโลหิตสูงระดับ 1: ความดันโลหิตซิสโตลิก 140 - 159 มม.ปรอท และ/หรือความดันโลหิตขณะไดแอสโตลิก 90 - 99 มม.ปรอท;&lt;/p&gt;\n    &lt;/li&gt;\n    &lt;li&gt;\n        &lt;p&gt;ความดันโลหิตสูงระดับ 2: ความดันโลหิตขณะหัวใจบีบตัว 160 - 179 มม.ปรอท และ/หรือความดันโลหิตขณะหัวใจคลายตัว 100 - 109 มม.ปรอท;&lt;/p&gt;\n    &lt;/li&gt;\n    &lt;li&gt;\n        &lt;p&gt;ความดันโลหิตสูงระดับ 3: ความดันโลหิตขณะหัวใจบีบตัว &amp;ge; 180 mmHg และ/หรือความดันโลหิตขณะหัวใจคลายตัว &amp;ge; 110 mmHg;&lt;/p&gt;\n    &lt;/li&gt;\n    &lt;li&gt;\n        &lt;p&gt;ความดันโลหิตสูงขณะหัวใจบีบตัว (isolated systolic hypertension): ความดันโลหิตขณะหัวใจบีบตัว &amp;ge; 140 mmHg และความดันโลหิตขณะหัวใจคลายตัว &amp;lt; 90 mmHg&lt;/p&gt;\n    &lt;/li&gt;\n&lt;/ul&gt;\n&lt;p&gt;อย่างไรก็ตามค่าดัชนีความดันโลหิตที่ปลอดภัยข้างต้นจะเป็นค่าสัมพัทธ์และต้องขึ้นอยู่กับแต่ละช่วงอายุด้วย&lt;/p&gt;\n&lt;h2&gt;แผนภูมิความดันโลหิตโดยละเอียดตามอายุ&lt;/h2&gt;\n&lt;p&gt;ระดับความดันโลหิตอาจแตกต่างกันเล็กน้อยขึ้นอยู่กับอายุ ควรทราบตารางดัชนีนี้เพื่อปรับการกินและการใช้ชีวิตให้มากขึ้นเมื่อดัชนีความดันโลหิตไม่คงที่&lt;/p&gt;\n&lt;ul&gt;\n    &lt;li&gt;\n        &lt;p&gt;ตั้งแต่ 1 ถึง 12 เดือน: ความดันโลหิตมาตรฐานคงที่ที่ 75/50 mmHg และความดันโลหิตสูงสุดที่อายุนี้คือ 100/70 mmHg&lt;/p&gt;\n    &lt;/li&gt;\n    &lt;li&gt;\n        &lt;p&gt;ตั้งแต่ 1 ถึง 4 ปี: ความดันโลหิตมาตรฐานจะคงที่ที่ 80/50 mmHg และความดันโลหิตสูงสุดที่อายุนี้คือ 110/70 mm/Hg&lt;/p&gt;\n    &lt;/li&gt;\n    &lt;li&gt;\n        &lt;p&gt;ตั้งแต่อายุ 3 ถึง 5 ปี: ความดันโลหิตมาตรฐานจะคงที่ที่ 80/50 mmHg และความดันโลหิตสูงสุดที่อายุนี้คือ 110/70 mmHg&lt;/p&gt;\n    &lt;/li&gt;\n    &lt;li&gt;\n        &lt;p&gt;อายุ 6-13 ปี: ความดันโลหิตมาตรฐานคงที่คือ 85/55 mmHg และระดับความดันโลหิตสูงสุดในวัยนี้คือ 120/80 mmHg&lt;/p&gt;\n    &lt;/li&gt;\n    &lt;li&gt;\n        &lt;p&gt;ตั้งแต่อายุ 13-15 ปี: ระดับความดันโลหิตคงที่คือ 95/60 mmHg และความดันโลหิตสูงสุดในวัยนี้คือ 140/90 mmHg&lt;/p&gt;\n    &lt;/li&gt;\n    &lt;li&gt;\n        &lt;p&gt;ตั้งแต่อายุ 15-19 ปี: ในวัยนี้ ดัชนีความดันโลหิตปกติถูกกำหนดเป็น: การอ่านค่าความดันโลหิตขั้นต่ำคือ 105/73 mmHg การอ่านค่าความดันโลหิตเฉลี่ยคือ :117/77 mmHg การอ่านค่าความดันโลหิตสูงสุดคือ :117/77 mmHg มีการอ่านค่า: 120/81 mmHg.&lt;/p&gt;\n    &lt;/li&gt;\n    &lt;li&gt;\n        &lt;p&gt;ตั้งแต่อายุ 20-24 ปี: ในวัยนี้ ดัชนีความดันโลหิตปกติถูกกำหนดเป็น: ค่าความดันโลหิตต่ำสุดที่อ่านได้คือ 108/75 mmHg ค่าความดันโลหิตเฉลี่ยที่อ่านได้คือ :120/79 mmHg ค่าความดันโลหิตสูงสุดที่อ่านได้คือ :120/79 mmHg มีการอ่านค่า: 132/83 mmHg.&lt;/p&gt;\n    &lt;/li&gt;\n    &lt;li&gt;\n        &lt;p&gt;ตั้งแต่อายุ 25-29 ปี: ในวัยนี้ ดัชนีความดันโลหิตปกติถูกกำหนดเป็น: ค่าความดันโลหิตต่ำสุดที่อ่านได้คือ 109/76 mmHg, ค่าความดันโลหิตเฉลี่ยที่อ่านได้คือ :121/80 mmHg, ค่าความดันโลหิตสูงสุดที่อ่านได้คือ :121/80 mmHg index คือ: 133/84 mmHg.&lt;/p&gt;\n    &lt;/li&gt;\n    &lt;li&gt;\n        &lt;p&gt;ตั้งแต่อายุ 30-34 ปี: ในวัยนี้ ดัชนีความดันโลหิตปกติถูกกำหนดเป็น: ค่าความดันโลหิตต่ำสุดที่อ่านได้คือ 110/77 mmHg, ค่าความดันโลหิตเฉลี่ยที่อ่านได้คือ :122/81 mmHg, ค่าความดันโลหิตสูงสุดที่อ่านได้คือ :122/81 mmHg index คือ: 134/85 mmHg.&lt;/p&gt;\n    &lt;/li&gt;\n    &lt;li&gt;\n        &lt;p&gt;ตั้งแต่อายุ 35-39 ปี: ในวัยนี้ ดัชนีความดันโลหิตปกติถูกกำหนดเป็น: การอ่านค่าความดันโลหิตขั้นต่ำคือ 111/78 mmHg การอ่านค่าความดันโลหิตเฉลี่ยคือ: 123/82 mmHg การอ่านค่าความดันโลหิตสูงสุดคือ: 123/82 mmHg ดัชนี คือ: 135/86 mmHg.&lt;/p&gt;\n    &lt;/li&gt;\n    &lt;li&gt;\n        &lt;p&gt;ตั้งแต่อายุ 40-44 ปี: ในวัยนี้ ดัชนีความดันโลหิตปกติถูกกำหนดเป็น: ค่าความดันโลหิตต่ำสุด 112/79 mmHg ค่าความดันโลหิตเฉลี่ย: 125/83 mmHg ค่าความดันโลหิตสูงสุด: 125/83 mmHg ค่าดัชนีคือ: 137 /87 มม.ปรอท&lt;/p&gt;\n    &lt;/li&gt;\n    &lt;li&gt;\n        &lt;p&gt;ตั้งแต่อายุ 45-49 ปี: ในวัยนี้ ดัชนีความดันโลหิตปกติถูกกำหนดเป็น: ค่าความดันโลหิตต่ำสุด 115/80 mmHg ค่าความดันโลหิตเฉลี่ย: 127/84 mmHg ค่าความดันโลหิตสูงสุด: 127/84 mmHg ดัชนีคือ: 139/88 mmHg.&lt;/p&gt;\n    &lt;/li&gt;\n    &lt;li&gt;\n        &lt;p&gt;ตั้งแต่อายุ 50-54 ปี: ในวัยนี้ ดัชนีความดันโลหิตปกติถูกกำหนดเป็น: การอ่านค่าความดันโลหิตขั้นต่ำคือ 116/81 mmHg การอ่านค่าความดันโลหิตเฉลี่ยคือ :129/85 mmHg การอ่านค่าความดันโลหิตสูงสุดคือ :129/85 mmHg มีการอ่านค่า: 142/89 mmHg.&lt;/p&gt;\n    &lt;/li&gt;\n    &lt;li&gt;\n        &lt;p&gt;อายุ 55-59 ปี: ในวัยนี้ ดัชนีความดันโลหิตปกติถูกกำหนดเป็น: ค่าความดันโลหิตต่ำสุด 118/82 mmHg ค่าความดันโลหิตเฉลี่ย: 131/86 mmHg ค่าความดันโลหิตสูงสุด: 131/86 mmHg ดัชนีคือ: 144/90 mmHg.&lt;/p&gt;\n    &lt;/li&gt;\n    &lt;li&gt;\n        &lt;p&gt;อายุ 60-64 ปี: ในวัยนี้ ดัชนีความดันโลหิตปกติถูกกำหนดเป็น: ค่าความดันโลหิตต่ำสุด 121/83 mmHg ค่าความดันโลหิตเฉลี่ย: 134/87 mmHg ค่าความดันโลหิตสูงสุด: 134/87 mmHg มีค่าดัชนี: 147/91 mmHg.&lt;/p&gt;\n    &lt;/li&gt;\n&lt;/ul&gt;</t>
  </si>
  <si>
    <t>HOW_TO_MEASURE_BP</t>
  </si>
  <si>
    <t>&lt;h1&gt;How to measure blood pressure?&lt;/h1&gt;\n&lt;p&gt;Electronic blood pressure monitors are the most commonly used devices in every household. These devices are easy to use and have clear display indicators. To accurately measure blood pressure, users should follow these steps:&lt;/p&gt;\n&lt;h2&gt;Timing of blood pressure measurement:&lt;/h2&gt;\n&lt;p&gt;Usually, blood pressure is measured in the morning for daily monitoring. However, blood pressure may slightly increase after physical activities or when measured in the evening. Users can also choose a specific time during the day to measure their blood pressure or measure it multiple times a day to compare the readings.&lt;/p&gt;\n&lt;h2&gt;Seated posture during blood pressure measurement:&lt;/h2&gt;\n&lt;p&gt;It is advisable to sit with a straight back and keep the arm comfortable when measuring blood pressure. It is best to relax for about 10-15 minutes before measuring. Also, avoid measuring blood pressure immediately after exercise, physical exertion, climbing stairs, or right after a meal when feeling too full or too hungry, as the readings at these times may not be accurate.&lt;/p&gt;\n&lt;h2&gt;Position for blood pressure measurement:&lt;/h2&gt;\n&lt;p&gt;Electronic blood pressure measurement is very simple. You can choose to measure it at the wrist or upper arm:&lt;/p&gt;\n&lt;p&gt;Measurement at the upper arm: Place the arm palm-up on a table, parallel to the body. The sensing point should be located on the elbow crease, about 2cm above it, and proceed with the measurement.&lt;/p&gt;\n&lt;p&gt;Measurement at the wrist: Fold the arm at a 45-degree angle so that the wrist is level with the heart, and proceed with the measurement.&lt;/p&gt;\n&lt;h2&gt;Important steps to remember when measuring blood pressure:&lt;/h2&gt;\n&lt;p&gt;Once the correct position is chosen, the user should sit still, maintain the position, and press the start button on the device to begin the blood pressure measurement process. This position should be maintained until the machine indicates and displays the result, and then turn off the device.&lt;/p&gt;\n&lt;p&gt;Do not eat, drink, or talk during the blood pressure measurement. It is recommended to measure blood pressure twice a day, in the morning before taking medication and in the evening. It is advisable to keep a record of blood pressure readings to assess health for future health check-ups.&lt;/p&gt;</t>
  </si>
  <si>
    <t>&lt;h1&gt;如何测量血压？&lt;/h1&gt;\n&lt;p&gt;电子血压计是每个家庭最常用的设备。 这些设备易于使用并且具有清晰的显示指示器。 为了准确测量血压，用户应遵循以下步骤：&lt;/p&gt;\n&lt;h2&gt;测量血压的时间：&lt;/h2&gt;\n&lt;p&gt;通常，早上测量血压以进行日常监测。 然而，体力活动后或晚上测量时，血压可能会略有升高。 用户还可以选择一天中的特定时间来测量血压，或者每天测量多次以比较读数。&lt;/p&gt;\n&lt;h2&gt;测量血压时的坐姿：&lt;/h2&gt;\n&lt;p&gt;测量血压时建议坐直背部并保持手臂舒适。 测量前最好放松10-15分钟左右。 另外，避免在运动、体力消耗、爬楼梯后或饭后感觉太饱或太饿时立即测量血压，因为这些时候的读数可能不准确。&lt;/p&gt;\n&lt;h2&gt;血压测量位置：&lt;/h2&gt;\n&lt;p&gt;电子血压测量非常简单。 您可以选择在手腕或上臂测量：&lt;/p&gt;\n&lt;p&gt;上臂测量：将手臂掌心向上放在桌子上，与身体平行。 感应点应位于肘部折痕处，上方约2cm处，然后进行测量。&lt;/p&gt;\n&lt;p&gt;手腕处测量：将手臂折叠45度角，使手腕与心脏齐平，然后进行测量。&lt;/p&gt;\n&lt;h2&gt;测量血压时要记住的重要步骤：&lt;/h2&gt;\n&lt;p&gt;一旦选择了正确的位置，用户应该静坐，保持该位置，然后按下设备上的开始按钮开始血压测量过程。 应保持该位置直至机器指示并显示结果，然后关闭设备。&lt;/p&gt;\n&lt;p&gt;测量血压期间请勿进食、喝水或说话。 建议每天测量两次血压，早上服药前和晚上。 建议记录血压读数，以评估健康状况，以便将来进行健康检查。&lt;/p&gt;</t>
  </si>
  <si>
    <t>&lt;h1&gt;रक्तचाप कैसे मापें?&lt;/h1&gt;\n&lt;p&gt;इलेक्ट्रॉनिक ब्लड प्रेशर मॉनिटर हर घर में सबसे अधिक इस्तेमाल किया जाने वाला उपकरण है। इन उपकरणों का उपयोग करना आसान है और इनमें स्पष्ट प्रदर्शन संकेतक हैं। रक्तचाप को सटीक रूप से मापने के लिए, उपयोगकर्ताओं को इन चरणों का पालन करना चाहिए:&lt;/p&gt;\n&lt;h2&gt;रक्तचाप माप का समय:&lt;/h2&gt;\n&lt;p&gt;आमतौर पर, दैनिक निगरानी के लिए रक्तचाप सुबह में मापा जाता है। हालांकि, शारीरिक गतिविधियों के बाद या शाम को मापे जाने पर रक्तचाप थोड़ा बढ़ सकता है। उपयोगकर्ता अपने रक्तचाप को मापने के लिए दिन के दौरान एक विशिष्ट समय चुन सकते हैं या रीडिंग की तुलना करने के लिए इसे दिन में कई बार माप सकते हैं।&lt;/p&gt;\n&lt;h2&gt;रक्तचाप माप के दौरान बैठने की मुद्रा:&lt;/h2&gt;\n&lt;p&gt;रक्तचाप को मापते समय सीधी पीठ के साथ बैठने और हाथ को आराम से रखने की सलाह दी जाती है। मापने से पहले लगभग 10-15 मिनट के लिए आराम करना सबसे अच्छा है। इसके अलावा, व्यायाम, शारीरिक परिश्रम, सीढ़ियाँ चढ़ने, या भोजन के तुरंत बाद जब बहुत अधिक पेट भरा हुआ या बहुत भूखा महसूस हो रहा हो, तो रक्तचाप को मापने से बचें, क्योंकि इन समय की रीडिंग सटीक नहीं हो सकती हैं।&lt;/p&gt;\n&lt;h2&gt;रक्तचाप माप के लिए स्थिति:&lt;/h2&gt;\n&lt;p&gt;इलेक्ट्रॉनिक रक्तचाप माप बहुत सरल है। आप इसे कलाई या ऊपरी भुजा पर मापना चुन सकते हैं:&lt;/p&gt;\n&lt;p&gt;ऊपरी बांह पर माप: शरीर के समानांतर हाथ को हथेली के ऊपर टेबल पर रखें। संवेदन बिंदु कोहनी क्रीज पर स्थित होना चाहिए, इससे लगभग 2 सेमी ऊपर, और माप के साथ आगे बढ़ना चाहिए।&lt;/p&gt;\n&lt;p&gt;कलाई पर माप: हाथ को 45 डिग्री के कोण पर मोड़ें ताकि कलाई हृदय के साथ समतल हो, और माप के साथ आगे बढ़ें।&lt;/p&gt;\n&lt;h2&gt;रक्तचाप मापते समय याद रखने योग्य महत्वपूर्ण कदम:&lt;/h2&gt;\n&lt;p&gt;एक बार सही स्थिति चुने जाने के बाद, उपयोगकर्ता को अभी भी बैठना चाहिए, स्थिति को बनाए रखना चाहिए और रक्तचाप माप प्रक्रिया शुरू करने के लिए डिवाइस पर स्टार्ट बटन दबाना चाहिए। इस स्थिति को तब तक बनाए रखा जाना चाहिए जब तक कि मशीन इंगित न करे और परिणाम प्रदर्शित न करे, और फिर डिवाइस को बंद कर दें।&lt;/p&gt;\n&lt;p&gt;ब्लड प्रेशर मापने के दौरान खाना, पीना या बात न करें। दवा लेने से पहले और शाम को दिन में दो बार रक्तचाप को मापने की सिफारिश की जाती है। भविष्य में स्वास्थ्य जांच के लिए स्वास्थ्य का आकलन करने के लिए रक्तचाप रीडिंग का रिकॉर्ड रखने की सलाह दी जाती है।&lt;/p&gt;</t>
  </si>
  <si>
    <t>&lt;h1&gt;&amp;iquest;C&amp;oacute;mo medir la presi&amp;oacute;n arterial?&lt;/h1&gt;\n&lt;p&gt;Los tensi&amp;oacute;metros electr&amp;oacute;nicos son los dispositivos m&amp;aacute;s utilizados en todos los hogares. Estos dispositivos son f&amp;aacute;ciles de usar y tienen indicadores de pantalla claros. Para medir con precisi&amp;oacute;n la presi&amp;oacute;n arterial, los usuarios deben seguir estos pasos:&lt;/p&gt;\n&lt;h2&gt;Momento de la medici&amp;oacute;n de la presi&amp;oacute;n arterial:&lt;/h2&gt;\n&lt;p&gt;Por lo general, la presi&amp;oacute;n arterial se mide por la ma&amp;ntilde;ana para el control diario. Sin embargo, la presi&amp;oacute;n arterial puede aumentar ligeramente despu&amp;eacute;s de la actividad f&amp;iacute;sica o cuando se mide por la noche. Los usuarios tambi&amp;eacute;n pueden elegir un momento espec&amp;iacute;fico durante el d&amp;iacute;a para medir su presi&amp;oacute;n arterial o medirla varias veces al d&amp;iacute;a para comparar las lecturas.&lt;/p&gt;\n&lt;h2&gt;Postura sentada durante la medici&amp;oacute;n de la presi&amp;oacute;n arterial:&lt;/h2&gt;\n&lt;p&gt;Es recomendable sentarse con la espalda recta y mantener el brazo c&amp;oacute;modo al medir la presi&amp;oacute;n arterial. Lo mejor es relajarse durante unos 10-15 minutos antes de medir. Adem&amp;aacute;s, evite medir la presi&amp;oacute;n arterial inmediatamente despu&amp;eacute;s del ejercicio, el esfuerzo f&amp;iacute;sico, subir escaleras o justo despu&amp;eacute;s de una comida cuando se sienta demasiado lleno o hambriento, ya que las lecturas en estos momentos pueden no ser precisas.&lt;/p&gt;\n&lt;h2&gt;Posici&amp;oacute;n para la medici&amp;oacute;n de la presi&amp;oacute;n arterial:&lt;/h2&gt;\n&lt;p&gt;La medici&amp;oacute;n electr&amp;oacute;nica de la presi&amp;oacute;n arterial es muy sencilla. Puede elegir medirlo en la mu&amp;ntilde;eca o en la parte superior del brazo:&lt;/p&gt;\n&lt;p&gt;Medici&amp;oacute;n en la parte superior del brazo: coloque el brazo con la palma hacia arriba sobre una mesa, paralelo al cuerpo. El punto de detecci&amp;oacute;n debe ubicarse en el pliegue del codo, unos 2 cm por encima, y proceder con la medici&amp;oacute;n.&lt;/p&gt;\n&lt;p&gt;Medici&amp;oacute;n en la mu&amp;ntilde;eca: Doble el brazo en un &amp;aacute;ngulo de 45 grados para que la mu&amp;ntilde;eca quede al nivel del coraz&amp;oacute;n y proceda con la medici&amp;oacute;n.&lt;/p&gt;\n&lt;h2&gt;Pasos importantes para recordar al medir la presi&amp;oacute;n arterial:&lt;/h2&gt;\n&lt;p&gt;Una vez que se elige la posici&amp;oacute;n correcta, el usuario debe sentarse quieto, mantener la posici&amp;oacute;n y presionar el bot&amp;oacute;n de inicio en el dispositivo para comenzar el proceso de medici&amp;oacute;n de la presi&amp;oacute;n arterial. Esta posici&amp;oacute;n debe mantenerse hasta que la m&amp;aacute;quina indique y muestre el resultado, y luego apague el dispositivo.&lt;/p&gt;\n&lt;p&gt;No coma, beba ni hable durante la medici&amp;oacute;n de la presi&amp;oacute;n arterial. Se recomienda medir la presi&amp;oacute;n arterial dos veces al d&amp;iacute;a, por la ma&amp;ntilde;ana antes de tomar la medicaci&amp;oacute;n y por la noche. Es recomendable llevar un registro de las lecturas de presi&amp;oacute;n arterial para evaluar la salud para futuros controles de salud.&lt;/p&gt;</t>
  </si>
  <si>
    <t>&lt;h1&gt;Comment mesurer la tension art&amp;eacute;rielle ?&lt;/h1&gt;\n&lt;p&gt;Les tensiom&amp;egrave;tres &amp;eacute;lectroniques sont les appareils les plus couramment utilis&amp;eacute;s dans chaque foyer. Ces appareils sont faciles &amp;agrave; utiliser et disposent d&amp;apos;indicateurs d&amp;apos;affichage clairs. Pour mesurer avec pr&amp;eacute;cision la pression art&amp;eacute;rielle, les utilisateurs doivent suivre ces &amp;eacute;tapes :&lt;/p&gt;\n&lt;h2&gt;Moment de la mesure de la pression art&amp;eacute;rielle :&lt;/h2&gt;\n&lt;p&gt;Habituellement, la pression art&amp;eacute;rielle est mesur&amp;eacute;e le matin pour une surveillance quotidienne. Cependant, la tension art&amp;eacute;rielle peut l&amp;eacute;g&amp;egrave;rement augmenter apr&amp;egrave;s des activit&amp;eacute;s physiques ou lorsqu&amp;apos;elle est mesur&amp;eacute;e le soir. Les utilisateurs peuvent &amp;eacute;galement choisir un moment pr&amp;eacute;cis de la journ&amp;eacute;e pour mesurer leur tension art&amp;eacute;rielle ou la mesurer plusieurs fois par jour pour comparer les lectures.&lt;/p&gt;\n&lt;h2&gt;Posture assise pendant la mesure de la tension art&amp;eacute;rielle :&lt;/h2&gt;\n&lt;p&gt;Il est conseill&amp;eacute; de s&amp;apos;asseoir avec le dos droit et de garder le bras confortable lors de la mesure de la pression art&amp;eacute;rielle. Il est pr&amp;eacute;f&amp;eacute;rable de se d&amp;eacute;tendre pendant environ 10 &amp;agrave; 15 minutes avant de mesurer. &amp;Eacute;vitez &amp;eacute;galement de mesurer la pression art&amp;eacute;rielle imm&amp;eacute;diatement apr&amp;egrave;s un exercice, un effort physique, monter des escaliers ou juste apr&amp;egrave;s un repas lorsque vous vous sentez trop rassasi&amp;eacute; ou trop affam&amp;eacute;, car les lectures &amp;agrave; ces moments peuvent ne pas &amp;ecirc;tre exactes.&lt;/p&gt;\n&lt;h2&gt;Position pour la mesure de la pression art&amp;eacute;rielle :&lt;/h2&gt;\n&lt;p&gt;La mesure &amp;eacute;lectronique de la pression art&amp;eacute;rielle est tr&amp;egrave;s simple. Vous pouvez choisir de le mesurer au poignet ou au bras :&lt;/p&gt;\n&lt;p&gt;Mesure au niveau du haut du bras : Placez le bras paume vers le haut sur une table, parall&amp;egrave;le au corps. Le point de d&amp;eacute;tection doit &amp;ecirc;tre situ&amp;eacute; sur le pli du coude, &amp;agrave; environ 2 cm au-dessus de celui-ci, et proc&amp;eacute;der &amp;agrave; la mesure.&lt;/p&gt;\n&lt;p&gt;Mesure au poignet : Pliez le bras &amp;agrave; un angle de 45 degr&amp;eacute;s de sorte que le poignet soit au niveau du c&amp;oelig;ur et proc&amp;eacute;dez &amp;agrave; la mesure.&lt;/p&gt;\n&lt;h2&gt;&amp;Eacute;tapes importantes &amp;agrave; retenir lors de la mesure de la pression art&amp;eacute;rielle :&lt;/h2&gt;\n&lt;p&gt;Une fois la position correcte choisie, l&amp;apos;utilisateur doit rester assis, maintenir la position et appuyer sur le bouton de d&amp;eacute;marrage de l&amp;apos;appareil pour commencer le processus de mesure de la pression art&amp;eacute;rielle. Cette position doit &amp;ecirc;tre maintenue jusqu&amp;apos;&amp;agrave; ce que la machine indique et affiche le r&amp;eacute;sultat, puis &amp;eacute;teignez l&amp;apos;appareil.&lt;/p&gt;\n&lt;p&gt;Ne pas manger, boire ou parler pendant la mesure de la tension art&amp;eacute;rielle. Il est recommand&amp;eacute; de mesurer la tension art&amp;eacute;rielle deux fois par jour, le matin avant de prendre des m&amp;eacute;dicaments et le soir. Il est conseill&amp;eacute; de conserver un registre des lectures de tension art&amp;eacute;rielle pour &amp;eacute;valuer la sant&amp;eacute; pour les futurs bilans de sant&amp;eacute;.&lt;/p&gt;</t>
  </si>
  <si>
    <t>&lt;h1 dir=\"rtl\"&gt;كيفية قياس ضغط الدم؟&lt;/h1&gt;\n&lt;p dir=\"rtl\"&gt;تُعد أجهزة مُراقبة ضغط الدم الإلكترونية هي الأجهزة الأكثر استخدامًا في المنازل. تتميّز هذه الأجهزة بسهولة الاستخدام، ومؤشرات عرض واضحة. لقياس ضغط الدم بدقة، ينبغي على المُستخدمين اتّباع الخطوات التالية:&lt;/p&gt;\n&lt;h2 dir=\"rtl\"&gt;توقيت قياس ضغط الدم:&lt;/h2&gt;\n&lt;p dir=\"rtl\"&gt;عادةً ما يُقاس ضغط الدم في الصباح بهدف المتابعة اليومية. ومع ذلك، قد يرتفع ضغط الدم قليلاً بعد الأنشطة البدنية أو عند قياسه في المساء. يُمكن للمستخدمين أيضًا اختيار وقت محدد خلال اليوم لقياس ضغط الدم أو قياسه عدة مرات في اليوم ثم مقارنة القراءات.&lt;/p&gt;\n&lt;h2 dir=\"rtl\"&gt;وضعية الجلوس أثناء قياس ضغط الدم:&lt;/h2&gt;\n&lt;p dir=\"rtl\"&gt;يُنصح بالجلوس بظهر مستقيم والحفاظ على راحة الذراع عند قياس ضغط الدم، كما يُفضّل الاسترخاء لمدة 10-15 دقيقة قبل القياس. ينبغي تجنب قياس ضغط الدم مباشرةً بعد ممارسة التمارين الرياضية أو المجهود البدني أو صعود السلالم أو بعد تناول الوجبات أو عند الشعور بالشبع الشديد أو الجوع الشديد، لأن قراءات ضغط الدم في هذه الأوقات قد لا تكون دقيقة.&lt;/p&gt;\n&lt;h2 dir=\"rtl\"&gt;موضع لقياس ضغط الدم:&lt;/h2&gt;\n&lt;p dir=\"rtl\"&gt;إن قياس ضغط الدم بالجهاز الإلكتروني عملية يسيرة للغاية. يُمكنك اختيار قياسه عند الرسغ أو في الجزء العلوي من الذراع؛&lt;/p&gt;\n&lt;p dir=\"rtl\"&gt;للقياس في الجزء العلوي من الذراع: ضع راحة الذراع على طاولة موازية للجسم. يجب أن تكون نقطة الاستشعار موجودة على ثنية الكوع، بحوالي 2 سم فوقها، ثم ابدأ في القياس.&lt;/p&gt;\n&lt;p dir=\"rtl\"&gt;للقياس عند الرسغ: اثني الذراع بزاوية 45 درجة بحيث يكون الرسغ في مستوى مع القلب، ثم ابدأ في القياس.&lt;/p&gt;\n&lt;h2 dir=\"rtl\"&gt;خطوات مهمة ينبغي تذكُّرها عند قياس ضغط الدم:&lt;/h2&gt;\n&lt;p dir=\"rtl\"&gt;بمجرد اختيار الوضعية الصحيحة، يجب على المستخدم الجلوس ساكنًا، والثبات على الوضعية كما هي، والضغط على زر البدء في الجهاز لبدء عملية قياس ضغط الدم. يجب البقاء على الوضعية ذاتها حتى يُحدد الجهاز النتيجة ويعرضها على الشاشة. يُمكنك بعد ذلك إيقاف تشغيل الجهاز.&lt;/p&gt;\n&lt;p dir=\"rtl\"&gt;لا تأكل أو تشرب أو تتحدث أثناء قياس ضغط الدم. يُوصى بقياس ضغط الدم مرتين في اليوم؛ في الصباح قبل تناول الدواء، وفي المساء، كما يُنصح بالاحتفاظ بسجل لقراءات ضغط الدم لتقييم الصحة بهدف إجراء فحوصات صحية في المستقبل.&lt;/p&gt;\n&lt;p&gt;&lt;br&gt;&lt;/p&gt;\n&lt;h1 dir=\"rtl\"&gt;أنواع ضغط الدم&lt;/h1&gt;\n&lt;p dir=\"rtl\"&gt;يتعرض الجهاز الشرياني للضغط من قِبَل الدم، مما يساعد على ضخ الدم لتغذية الأعضاء في جميع أنحاء الجسم. يعرف هذا الضغط بضغط الدم، ويُحدد بُناءً على حالة تدفق الدم داخل القلب.&amp;nbsp;&lt;/p&gt;\n&lt;p dir=\"rtl\"&gt;في الحالات التي يتلقى فيها القلب الكثير من الدم، يُمكن أن يتسبب ذلك في تضيُّق الشرايين، مما يؤدي إلى ارتفاع ضغط الدم.&lt;/p&gt;\n&lt;p dir=\"rtl\"&gt;ينقسم ضغط الدم إلى نوعين:&lt;/p&gt;\n&lt;p dir=\"rtl\"&gt;ضغط الدم&amp;nbsp;الانقباضي: الرقم الأعلى لضغط الدم، وهو شكل من أشكال الضغط يُعبّر عن&amp;nbsp;القوة التي يوجهها القلب إلى جدران الشرايين في كل مرة ينبض فيها.&lt;/p&gt;\n&lt;p&gt;ضغط الدم الانبساطي: الرقم الأدنى لضغط الدم، يقيس القوة التي يوجهها القلب إلى جدران الشرايين في حالة الراحة بين النبضات، وتكون قيمته أقل من ضغط الدم الانقباضي.&lt;/p&gt;</t>
  </si>
  <si>
    <t>&lt;h1&gt;Как измерить артериальное давление?&lt;/h1&gt;\n&lt;p&gt;Электронные тонометры являются наиболее часто используемыми устройствами в каждом доме. Эти устройства просты в использовании и имеют четкие индикаторы дисплея. Чтобы точно измерить кровяное давление, пользователи должны выполнить следующие действия:&lt;/p&gt;\n&lt;h2&gt;Сроки измерения артериального давления:&lt;/h2&gt;\n&lt;p&gt;Обычно артериальное давление измеряют утром для ежедневного контроля. Однако артериальное давление может незначительно повышаться после физических нагрузок или при измерении в вечернее время. Пользователи также могут выбрать определенное время в течение дня для измерения артериального давления или измерять его несколько раз в день, чтобы сравнить показания.&lt;/p&gt;\n&lt;h2&gt;Поза сидя во время измерения артериального давления:&lt;/h2&gt;\n&lt;p&gt;Желательно сидеть с прямой спиной и удобно держать руку при измерении артериального давления. Перед измерением лучше расслабиться примерно на 10-15 минут. Кроме того, избегайте измерения артериального давления сразу после тренировки, физической нагрузки, подъема по лестнице или сразу после еды, когда вы чувствуете себя слишком сытым или голодным, так как показания в это время могут быть неточными.&lt;/p&gt;\n&lt;h2&gt;Положение для измерения артериального давления:&lt;/h2&gt;\n&lt;p&gt;Электронное измерение артериального давления очень просто. Вы можете выбрать измерение на запястье или плече:&lt;/p&gt;\n&lt;p&gt;Измерение на плече: положите руку ладонью вверх на стол параллельно туловищу. Точка измерения должна располагаться на локтевом сгибе, примерно на 2 см выше него, и приступайте к измерению.&lt;/p&gt;\n&lt;p&gt;Измерение на запястье: сложите руку под углом 45 градусов так, чтобы запястье было на уровне сердца, и приступайте к измерению.&lt;/p&gt;\n&lt;h2&gt;Важные шаги, которые следует помнить при измерении артериального давления:&lt;/h2&gt;\n&lt;p&gt;Как только правильное положение выбрано, пользователь должен сидеть неподвижно, сохранять положение и нажимать кнопку запуска на устройстве, чтобы начать процесс измерения артериального давления. Это положение следует сохранять до тех пор, пока машина не покажет и не отобразит результат, а затем выключите прибор.&lt;/p&gt;\n&lt;p&gt;Не ешьте, не пейте и не разговаривайте во время измерения артериального давления. Артериальное давление рекомендуется измерять два раза в день, утром перед приемом лекарств и вечером. Рекомендуется вести учет показаний артериального давления, чтобы оценить состояние здоровья для будущих медицинских осмотров.&lt;/p&gt;</t>
  </si>
  <si>
    <t>&lt;h1&gt;Como medir a press&amp;atilde;o arterial?&lt;/h1&gt;\n&lt;p&gt;Os monitores eletr&amp;ocirc;nicos de press&amp;atilde;o arterial s&amp;atilde;o os dispositivos mais usados em todos os lares. Esses dispositivos s&amp;atilde;o f&amp;aacute;ceis de usar e possuem indicadores de exibi&amp;ccedil;&amp;atilde;o claros. Para medir com precis&amp;atilde;o a press&amp;atilde;o arterial, os usu&amp;aacute;rios devem seguir estas etapas:&lt;/p&gt;\n&lt;h2&gt;Momento da medi&amp;ccedil;&amp;atilde;o da press&amp;atilde;o arterial:&lt;/h2&gt;\n&lt;p&gt;Normalmente, a press&amp;atilde;o arterial &amp;eacute; medida pela manh&amp;atilde; para monitoramento di&amp;aacute;rio. No entanto, a press&amp;atilde;o arterial pode aumentar ligeiramente ap&amp;oacute;s atividades f&amp;iacute;sicas ou quando medida &amp;agrave; noite. Os usu&amp;aacute;rios tamb&amp;eacute;m podem escolher um hor&amp;aacute;rio espec&amp;iacute;fico durante o dia para medir a press&amp;atilde;o arterial ou medi-la v&amp;aacute;rias vezes ao dia para comparar as leituras.&lt;/p&gt;\n&lt;h2&gt;Postura sentada durante a medi&amp;ccedil;&amp;atilde;o da press&amp;atilde;o arterial:&lt;/h2&gt;\n&lt;p&gt;&amp;Eacute; aconselh&amp;aacute;vel sentar-se com as costas retas e manter o bra&amp;ccedil;o confort&amp;aacute;vel ao medir a press&amp;atilde;o arterial. &amp;Eacute; melhor relaxar por cerca de 10 a 15 minutos antes de medir. Al&amp;eacute;m disso, evite medir a press&amp;atilde;o arterial imediatamente ap&amp;oacute;s o exerc&amp;iacute;cio, esfor&amp;ccedil;o f&amp;iacute;sico, subir escadas ou logo ap&amp;oacute;s uma refei&amp;ccedil;&amp;atilde;o quando se sentir muito cheio ou com muita fome, pois as leituras nesses momentos podem n&amp;atilde;o ser precisas.&lt;/p&gt;\n&lt;h2&gt;Posi&amp;ccedil;&amp;atilde;o para medi&amp;ccedil;&amp;atilde;o da press&amp;atilde;o arterial:&lt;/h2&gt;\n&lt;p&gt;A medi&amp;ccedil;&amp;atilde;o eletr&amp;ocirc;nica da press&amp;atilde;o arterial &amp;eacute; muito simples. Voc&amp;ecirc; pode optar por medi-lo no pulso ou na parte superior do bra&amp;ccedil;o:&lt;/p&gt;\n&lt;p&gt;Medi&amp;ccedil;&amp;atilde;o na parte superior do bra&amp;ccedil;o: Coloque o bra&amp;ccedil;o com a palma para cima sobre uma mesa, paralelo ao corpo. O ponto de detec&amp;ccedil;&amp;atilde;o deve estar localizado na dobra do cotovelo, cerca de 2 cm acima dele, e prossiga com a medi&amp;ccedil;&amp;atilde;o.&lt;/p&gt;\n&lt;p&gt;Medi&amp;ccedil;&amp;atilde;o no pulso: Dobre o bra&amp;ccedil;o em um &amp;acirc;ngulo de 45 graus para que o pulso fique nivelado com o cora&amp;ccedil;&amp;atilde;o e prossiga com a medi&amp;ccedil;&amp;atilde;o.&lt;/p&gt;\n&lt;h2&gt;Etapas importantes a serem lembradas ao medir a press&amp;atilde;o arterial:&lt;/h2&gt;\n&lt;p&gt;Uma vez escolhida a posi&amp;ccedil;&amp;atilde;o correta, o usu&amp;aacute;rio deve sentar-se im&amp;oacute;vel, manter a posi&amp;ccedil;&amp;atilde;o e pressionar o bot&amp;atilde;o Iniciar do aparelho para iniciar o processo de medi&amp;ccedil;&amp;atilde;o da press&amp;atilde;o arterial. Esta posi&amp;ccedil;&amp;atilde;o deve ser mantida at&amp;eacute; que a m&amp;aacute;quina indique e exiba o resultado e, em seguida, desligue o dispositivo.&lt;/p&gt;\n&lt;p&gt;N&amp;atilde;o coma, beba ou fale durante a medi&amp;ccedil;&amp;atilde;o da press&amp;atilde;o arterial. Recomenda-se medir a press&amp;atilde;o arterial duas vezes ao dia, pela manh&amp;atilde; antes de tomar a medica&amp;ccedil;&amp;atilde;o e &amp;agrave; noite. &amp;Eacute; aconselh&amp;aacute;vel manter um registro das leituras da press&amp;atilde;o arterial para avaliar a sa&amp;uacute;de para futuros exames de sa&amp;uacute;de.&lt;/p&gt;</t>
  </si>
  <si>
    <t>&lt;h1&gt;রক্তচাপ কিভাবে পরিমাপ করবেন?&lt;/h1&gt;\n&lt;p&gt;ইলেকট্রনিক রক্তচাপ মনিটর হল প্রতিটি বাড়িতে সবচেয়ে বেশি ব্যবহৃত ডিভাইস। এই ডিভাইসগুলি ব্যবহার করা সহজ এবং স্পষ্ট ডিসপ্লে সূচক রয়েছে৷ সঠিকভাবে রক্তচাপ পরিমাপ করতে, ব্যবহারকারীদের এই পদক্ষেপগুলি অনুসরণ করা উচিত:&lt;/p&gt;\n&lt;h2&gt;রক্তচাপ পরিমাপের সময়:&lt;/h2&gt;\n&lt;p&gt;সাধারণত, প্রতিদিনের পর্যবেক্ষণের জন্য সকালে রক্তচাপ পরিমাপ করা হয়। যাইহোক, শারীরিক কার্যকলাপের পরে বা সন্ধ্যায় পরিমাপ করার পরে রক্তচাপ কিছুটা বাড়তে পারে। ব্যবহারকারীরা তাদের রক্তচাপ পরিমাপ করার জন্য দিনের একটি নির্দিষ্ট সময় বেছে নিতে পারেন বা রিডিংগুলি তুলনা করতে দিনে একাধিকবার পরিমাপ করতে পারেন।&lt;/p&gt;\n&lt;h2&gt;রক্তচাপ পরিমাপের সময় বসার ভঙ্গি:&lt;/h2&gt;\n&lt;p&gt;রক্তচাপ মাপার সময় সোজা পিঠ নিয়ে বসতে এবং বাহু আরামদায়ক রাখার পরামর্শ দেওয়া হয়। পরিমাপ করার আগে প্রায় 10-15 মিনিটের জন্য শিথিল করা ভাল। এছাড়াও, ব্যায়াম, শারীরিক পরিশ্রম, সিঁড়ি বেয়ে ওঠা বা খাওয়ার ঠিক পরেই রক্তচাপ পরিমাপ করা এড়িয়ে চলুন যখন খুব পূর্ণ বা খুব ক্ষুধার্ত বোধ করবেন, কারণ এই সময়ে পড়া সঠিক নাও হতে পারে।&lt;/p&gt;\n&lt;h2&gt;রক্তচাপ পরিমাপের অবস্থান:&lt;/h2&gt;\n&lt;p&gt;ইলেক্ট্রনিক রক্তচাপ পরিমাপ খুবই সহজ। আপনি কব্জি বা উপরের বাহুতে এটি পরিমাপ করতে বেছে নিতে পারেন:&lt;/p&gt;\n&lt;p&gt;উপরের বাহুতে পরিমাপ: শরীরের সমান্তরাল একটি টেবিলের উপর হাতের পাম-আপ রাখুন। সেন্সিং পয়েন্টটি কনুইয়ের ক্রিজে অবস্থিত হওয়া উচিত, এটির উপরে প্রায় 2 সেমি, এবং পরিমাপের সাথে এগিয়ে যান।&lt;/p&gt;\n&lt;p&gt;কব্জিতে পরিমাপ: হাতটিকে 45-ডিগ্রি কোণে ভাঁজ করুন যাতে কব্জিটি হৃদয়ের সাথে সমান হয় এবং পরিমাপের সাথে এগিয়ে যান।&lt;/p&gt;\n&lt;h2&gt;রক্তচাপ পরিমাপ করার সময় মনে রাখা গুরুত্বপূর্ণ পদক্ষেপ:&lt;/h2&gt;\n&lt;p&gt;একবার সঠিক অবস্থান বেছে নেওয়া হলে, ব্যবহারকারীকে স্থির হয়ে বসতে হবে, অবস্থান বজায় রাখতে হবে এবং রক্তচাপ পরিমাপ প্রক্রিয়া শুরু করতে ডিভাইসের স্টার্ট বোতাম টিপুন। এই অবস্থানটি বজায় রাখা উচিত যতক্ষণ না মেশিনটি ফলাফল নির্দেশ করে এবং প্রদর্শন করে এবং তারপর ডিভাইসটি বন্ধ করে দেয়।&lt;/p&gt;\n&lt;p&gt;রক্তচাপ পরিমাপের সময় খাবেন, পান করবেন না বা কথা বলবেন না। দিনে দুবার রক্তচাপ পরিমাপ করার পরামর্শ দেওয়া হয়, সকালে ওষুধ খাওয়ার আগে এবং সন্ধ্যায়। ভবিষ্যতে স্বাস্থ্য পরীক্ষার জন্য স্বাস্থ্যের মূল্যায়ন করার জন্য রক্তচাপের রিডিংয়ের রেকর্ড রাখার পরামর্শ দেওয়া হয়।&lt;/p&gt;</t>
  </si>
  <si>
    <t>&lt;h1 dir=\"rtl\"&gt;فشارِ خون کی پیمائش کیسے جائے؟&lt;/h1&gt;\n&lt;p dir=\"rtl\"&gt;ہر گھر میں فشارِ خون کے الیکٹرانک مانیٹر سب سے زیادہ استعمال میں لائے جانے والے آلات ہیں۔ یہ آلات استعمال میں سہل ہوتے ہیں اور واضح بصری اشارے رکھتے ہیں۔ صارفین کو &amp;nbsp;فشارِ خون کی درست پیمائش کے لیے ان اقدامات پر عمل کرنا چاہیے:&lt;/p&gt;\n&lt;h2 dir=\"rtl\"&gt;فشارِ خون کی پیمائش کی اوقات:&lt;/h2&gt;\n&lt;p dir=\"rtl\"&gt;عام طور پر، روزانہ کی نگرانی کے لئے فشارِ خون کی پیمائش صبح کے اوقات میں کی جاتی ہے۔ تاہم، جسمانی سرگرمیوں کے بعد یا اگر شام کے وقت پیمائش کرنے پر فشارِ خون میں کسی حد تک اضافہ دیکھا جا سکتا ہے۔ صارفین اپنے فشارِ خون کی پیمائش کے لیے دن میں ایک مخصوص وقت بھی منتخب کر سکتے ہیں یا پیمائشوں کا موازنہ کرنے کے لیے دن میں کئی بار اس کی پیمائش کر سکتے ہیں۔&lt;/p&gt;\n&lt;h2 dir=\"rtl\"&gt;فشارِ خون کی پیمائش کے دوران بیٹھنے کی حالت:&lt;/h2&gt;\n&lt;p dir=\"rtl\"&gt;فشارِ خون کی پیمائش کرتے ہوئے کمر سیدھی رکھ کر بیٹھنے اور بازو کو آرام دہ حالت میں رکھنے کا مشورہ دیا جاتا ہے۔ پیمائش کرنے سے پہلے تقریباً 10 سے 15 منٹ تک پُرسکون ہونا بہتر ہے۔ اس کے علاوہ، ورزش، جسمانی مشقت، سیڑھیاں چڑھنے، یا کھانا کھانے کے فوراً بعد فشارِ خون کی پیمائش کرنے سے اجتناب کریں جب بہت زیادہ پیٹ بھرا ہو یا بہت زیادہ بھوک لگ رہی ہو، کیونکہ ان اوقات میں پیمائش شاید درست ثابت نہ ہو۔ &amp;nbsp;&lt;/p&gt;\n&lt;h2 dir=\"rtl\"&gt;فشارِ خون کی پیمائش کی حالت:&lt;/h2&gt;\n&lt;p dir=\"rtl\"&gt;فشارِ خون کی الیکٹرانک پیمائش بہت سہل ہوتی ہے۔ آپ کلائی یا بازو کے اوپری حصے سے پیمائش کرنے کا انتخاب کر سکتے ہیں:&lt;/p&gt;\n&lt;p dir=\"rtl\"&gt;بازو کے اوپری حصے پر پیمائش: بازو کی ہتھیلی کو جسم کے متوازی انداز میں میز پر رکھیں۔ حساسی نقطے کو کہنی کی خم پر ہونا چاہیے، اس سے تقریباً 2 سینٹی میٹر اوپر، اور پھر پیمائش شروع کریں۔&lt;/p&gt;\n&lt;p dir=\"rtl\"&gt;کلائی پر پیمائش: بازو کو 45 ڈگری کے زاویے پر دوہرا کریں تاکہ کلائی دل کے برابر آ جائے، اور پھر پیمائش شروع کریں۔&lt;/p&gt;\n&lt;h2 dir=\"rtl\"&gt;فشارِ خون کی پیمائش کرتے ہوئے ذہن میں رکھنے کے لئے اہم اقدامات:&lt;/h2&gt;\n&lt;p dir=\"rtl\"&gt;درست حالت کا انتخاب ہوجانے کے بعد، صارف کو بے حرکت بیٹھنا چاہیے، اسی حالت کو برقرار رکھنا چاہیے، اور فشارِ خون کی پیمائش کا عمل شروع کرنے کے لیے آلے پر موجود اسٹارٹ کا بٹن دبانا چاہیے۔ اس حالت کو اس وقت تک برقرار رکھا جانا چاہیے جب تک کہ مشین نتیجہ ظاہر نہ کر دے، اور پھر آلے کو بند نہ کر دے۔&lt;/p&gt;\n&lt;p dir=\"rtl\"&gt;فشارِ خون کی پیمائش کے دوران نہ تو کچھ کھائیں، پییں اور نہ ہی کسی سے بات کریں۔ دن میں دو مرتبہ، صبح دوا لینے سے پہلے صبح اور شام کو، فشارِ خون کی پیمائش کرنے کی سفارش کی جاتی ہے۔ مستقبل میں صحت کی جانچ کے مقصد سے صحت کا اندازہ لگانے کے لیے فشارِ خون کی پیمائشوں کا ریکارڈ رکھنا مناسب ہے۔&lt;/p&gt;</t>
  </si>
  <si>
    <t>&lt;h1&gt;Wie misst man den Blutdruck?&lt;/h1&gt;\n&lt;p&gt;Elektronische Blutdruckmessger&amp;auml;te sind die am h&amp;auml;ufigsten genutzten Ger&amp;auml;te in jedem Haushalt. Diese Ger&amp;auml;te sind einfach zu bedienen und verf&amp;uuml;gen &amp;uuml;ber klare Displayanzeigen. Um den Blutdruck genau zu messen, sollten Benutzer die folgenden Schritte befolgen:&lt;/p&gt;\n&lt;h2&gt;Zeitpunkt der Blutdruckmessung:&lt;/h2&gt;\n&lt;p&gt;Normalerweise wird der Blutdruck zur t&amp;auml;glichen &amp;Uuml;berwachung morgens gemessen. Allerdings kann der Blutdruck nach k&amp;ouml;rperlicher Bet&amp;auml;tigung oder bei Messung am Abend leicht ansteigen. Benutzer k&amp;ouml;nnen ihren Blutdruck auch zu einer bestimmten Tageszeit messen oder ihn mehrmals am Tag messen, um die Messwerte zu vergleichen.&lt;/p&gt;\n&lt;h2&gt;Sitzhaltung w&amp;auml;hrend der Blutdruckmessung:&lt;/h2&gt;\n&lt;p&gt;Bei der Blutdruckmessung empfiehlt es sich, mit geradem R&amp;uuml;cken zu sitzen und den Arm bequem zu halten. Am besten entspannen Sie sich vor der Messung etwa 10-15 Minuten lang. Vermeiden Sie es au&amp;szlig;erdem, den Blutdruck direkt nach dem Training, k&amp;ouml;rperlicher Anstrengung, Treppensteigen oder direkt nach einer Mahlzeit zu messen, wenn Sie sich zu satt oder zu hungrig f&amp;uuml;hlen, da die Messwerte zu diesem Zeitpunkt m&amp;ouml;glicherweise nicht genau sind.&lt;/p&gt;\n&lt;h2&gt;Position zur Blutdruckmessung:&lt;/h2&gt;\n&lt;p&gt;Die elektronische Blutdruckmessung ist sehr einfach. Sie k&amp;ouml;nnen w&amp;auml;hlen, ob Sie es am Handgelenk oder am Oberarm messen m&amp;ouml;chten:&lt;/p&gt;\n&lt;p&gt;Messung am Oberarm: Legen Sie den Arm mit der Handfl&amp;auml;che nach oben parallel zum K&amp;ouml;rper auf einen Tisch. Der Messpunkt sollte sich etwa 2 cm dar&amp;uuml;ber in der Ellenbeuge befinden und mit der Messung fortfahren.&lt;/p&gt;\n&lt;p&gt;Messung am Handgelenk: Beugen Sie den Arm im 45-Grad-Winkel, sodass das Handgelenk auf H&amp;ouml;he des Herzens liegt, und f&amp;uuml;hren Sie die Messung durch.&lt;/p&gt;\n&lt;h2&gt;Wichtige Schritte, die Sie bei der Blutdruckmessung beachten sollten:&lt;/h2&gt;\n&lt;p&gt;Sobald die richtige Position gew&amp;auml;hlt ist, sollte der Benutzer still sitzen, die Position beibehalten und die Starttaste am Ger&amp;auml;t dr&amp;uuml;cken, um mit der Blutdruckmessung zu beginnen. Diese Position sollte beibehalten werden, bis das Ger&amp;auml;t das Ergebnis anzeigt und anzeigt, und dann das Ger&amp;auml;t ausschalten.&lt;/p&gt;\n&lt;p&gt;Essen, trinken oder sprechen Sie w&amp;auml;hrend der Blutdruckmessung nicht. Es wird empfohlen, den Blutdruck zweimal t&amp;auml;glich zu messen, morgens vor der Medikamenteneinnahme und abends. Es ist ratsam, die Blutdruckwerte aufzuzeichnen, um den Gesundheitszustand f&amp;uuml;r zuk&amp;uuml;nftige Gesundheitsuntersuchungen beurteilen zu k&amp;ouml;nnen.&lt;/p&gt;</t>
  </si>
  <si>
    <t>&lt;h1&gt;血圧を測定するにはどうすればよいですか?&lt;/h1&gt;\n&lt;p&gt;電子血圧計は、どの家庭でも最も一般的に使用されている機器です。 これらのデバイスは使いやすく、明確な表示インジケーターを備えています。 血圧を正確に測定するには、次の手順に従う必要があります。&lt;/p&gt;\n&lt;h2&gt;血圧測定のタイミング：&lt;/h2&gt;\n&lt;p&gt;通常、血圧は毎日のモニタリングのために朝に測定されます。 ただし、運動後や夕方に測定すると血圧が若干上昇することがあります。 ユーザーは、1 日のうちの特定の時間を選択して血圧を測定したり、1 日に複数回測定して測定値を比較したりすることもできます。&lt;/p&gt;\n&lt;h2&gt;血圧測定時の着座姿勢：&lt;/h2&gt;\n&lt;p&gt;血圧を測定するときは、背筋を伸ばして座り、腕を快適に保つことをお勧めします。 測定する前に10〜15分程度リラックスするのが最適です。 また、運動、身体活動、階段の昇りの直後、または満腹感や空腹感を感じた食事の直後の血圧測定は避けてください。これらの時点での測定値は正確ではない可能性があります。&lt;/p&gt;\n&lt;h2&gt;血圧測定の位置：&lt;/h2&gt;\n&lt;p&gt;電子血圧測定はとても簡単です。 手首または上腕で測定することを選択できます。&lt;/p&gt;\n&lt;p&gt;上腕の測定: 腕を手のひらを上にして、体と平行にテーブルの上に置きます。 感知点は肘のしわの約 2cm 上に位置し、測定を進めます。&lt;/p&gt;\n&lt;p&gt;手首での測定：手首が心臓と同じ高さになるように腕を45度の角度で折り、測定を続けます。&lt;/p&gt;\n&lt;h2&gt;血圧を測定する際に覚えておくべき重要な手順:&lt;/h2&gt;\n&lt;p&gt;正しい位置が選択されたら、ユーザーはじっと座ってその位置を維持し、デバイスの開始ボタンを押して血圧測定プロセスを開始する必要があります。 機械が結果を示して表示するまでこの位置を維持し、その後デバイスの電源をオフにする必要があります。&lt;/p&gt;\n&lt;p&gt;血圧測定中は飲食、会話をしないでください。 血圧は、薬を服用する前の朝と夕方の1日2回測定することをお勧めします。 将来の健康診断に備えて健康状態を評価するために、血圧測定値を記録しておくことをお勧めします。&lt;/p&gt;</t>
  </si>
  <si>
    <t>&lt;h1&gt;रक्तदाब कसा मोजायचा?&lt;/h1&gt;\n&lt;p&gt;इलेक्ट्रॉनिक ब्लड प्रेशर मॉनिटर्स हे प्रत्येक घरातील सर्वात जास्त वापरले जाणारे उपकरण आहेत. ही उपकरणे वापरण्यास सोपी आहेत आणि स्पष्ट प्रदर्शन निर्देशक आहेत. रक्तदाब अचूकपणे मोजण्यासाठी, वापरकर्त्यांनी या चरणांचे पालन केले पाहिजे:&lt;/p&gt;\n&lt;h2&gt;रक्तदाब मोजण्याची वेळ:&lt;/h2&gt;\n&lt;p&gt;सामान्यतः, दैनंदिन निरीक्षणासाठी रक्तदाब सकाळी मोजला जातो. तथापि, शारीरिक हालचालींनंतर किंवा संध्याकाळी मोजल्यानंतर रक्तदाब किंचित वाढू शकतो. वापरकर्ते त्यांचा रक्तदाब मोजण्यासाठी दिवसातील विशिष्ट वेळ देखील निवडू शकतात किंवा वाचनांची तुलना करण्यासाठी दिवसातून अनेक वेळा मोजू शकतात.&lt;/p&gt;\n&lt;h2&gt;रक्तदाब मोजताना बसलेली स्थिती:&lt;/h2&gt;\n&lt;p&gt;रक्तदाब मोजताना सरळ पाठीमागे बसून हात आरामात ठेवण्याचा सल्ला दिला जातो. मोजमाप करण्यापूर्वी सुमारे 10-15 मिनिटे आराम करणे चांगले आहे. तसेच, व्यायाम, शारीरिक श्रम, पायऱ्या चढणे किंवा जेवणानंतर लगेच रक्तदाब मोजणे टाळा, जेव्हा खूप पोट भरले किंवा खूप भूक लागते, कारण या वेळी वाचन अचूक असू शकत नाही.&lt;/p&gt;\n&lt;h2&gt;रक्तदाब मोजण्यासाठी स्थिती:&lt;/h2&gt;\n&lt;p&gt;इलेक्ट्रॉनिक रक्तदाब मोजमाप खूप सोपे आहे. तुम्ही ते मनगटावर किंवा हाताच्या वरच्या बाजूला मोजण्यासाठी निवडू शकता:&lt;/p&gt;\n&lt;p&gt;वरच्या हातावर मोजमाप: शरीराच्या समांतर हाताचा पाम-अप टेबलवर ठेवा. सेन्सिंग पॉइंट कोपरच्या क्रीजवर, त्याच्या वर सुमारे 2 सेमी स्थित असावा आणि मोजमाप पुढे जा.&lt;/p&gt;\n&lt;p&gt;मनगटावरील मोजमाप: हाताला 45-अंश कोनात दुमडवा जेणेकरून मनगट हृदयाच्या समतल असेल आणि मापनासह पुढे जा.&lt;/p&gt;\n&lt;h2&gt;रक्तदाब मोजताना लक्षात ठेवण्याचे महत्त्वाचे टप्पे:&lt;/h2&gt;\n&lt;p&gt;एकदा योग्य स्थिती निवडल्यानंतर, वापरकर्त्याने शांत बसले पाहिजे, स्थिती राखली पाहिजे आणि रक्तदाब मोजण्याची प्रक्रिया सुरू करण्यासाठी डिव्हाइसवरील प्रारंभ बटण दाबले पाहिजे. मशीन परिणाम दर्शविते आणि प्रदर्शित करेपर्यंत ही स्थिती कायम ठेवली पाहिजे आणि नंतर डिव्हाइस बंद करा.&lt;/p&gt;\n&lt;p&gt;रक्तदाब मोजताना खाऊ नका, पिऊ नका किंवा बोलू नका. दिवसातून दोनदा, सकाळी औषधे घेण्यापूर्वी आणि संध्याकाळी रक्तदाब मोजण्याची शिफारस केली जाते. भविष्यातील आरोग्य तपासणीसाठी आरोग्याचे मूल्यांकन करण्यासाठी रक्तदाब रीडिंगची नोंद ठेवणे चांगले.&lt;/p&gt;</t>
  </si>
  <si>
    <t>&lt;h1&gt;రక్తపోటును ఎలా కొలవాలి?&lt;/h1&gt;\n&lt;p&gt;ఎలక్ట్రానిక్ రక్తపోటు మానిటర్లు ప్రతి ఇంటిలో సాధారణంగా ఉపయోగించే పరికరాలు. ఈ పరికరాలు ఉపయోగించడానికి సులభమైనవి మరియు స్పష్టమైన ప్రదర్శన సూచికలను కలిగి ఉంటాయి. రక్తపోటును ఖచ్చితంగా కొలవడానికి, వినియోగదారులు ఈ దశలను అనుసరించాలి:&lt;/p&gt;\n&lt;h2&gt;రక్తపోటు కొలిచే సమయం:&lt;/h2&gt;\n&lt;p&gt;సాధారణంగా, రోజువారీ పర్యవేక్షణ కోసం రక్తపోటును ఉదయం కొలుస్తారు. అయినప్పటికీ, శారీరక శ్రమ తర్వాత లేదా సాయంత్రం కొలిచినప్పుడు రక్తపోటు కొద్దిగా పెరుగుతుంది. వినియోగదారులు వారి రక్తపోటును కొలవడానికి పగటిపూట ఒక నిర్దిష్ట సమయాన్ని కూడా ఎంచుకోవచ్చు లేదా రీడింగులను సరిపోల్చడానికి రోజుకు అనేకసార్లు కొలవవచ్చు.&lt;/p&gt;\n&lt;h2&gt;రక్తపోటు కొలిచే సమయంలో కూర్చున్న భంగిమ:&lt;/h2&gt;\n&lt;p&gt;రక్తపోటును కొలిచేటప్పుడు వెన్ను నిటారుగా కూర్చోవడం మరియు చేతిని సౌకర్యవంతంగా ఉంచడం మంచిది. కొలిచే ముందు సుమారు 10-15 నిమిషాలు విశ్రాంతి తీసుకోవడం మంచిది. అలాగే, వ్యాయామం, శారీరక శ్రమ, మెట్లు ఎక్కడం లేదా భోజనం చేసిన వెంటనే చాలా కడుపు నిండినప్పుడు లేదా చాలా ఆకలిగా అనిపించినప్పుడు రక్తపోటును కొలవకుండా ఉండండి, ఎందుకంటే ఈ సమయాల్లో రీడింగ్&amp;zwnj;లు ఖచ్చితమైనవి కాకపోవచ్చు.&lt;/p&gt;\n&lt;h2&gt;రక్తపోటు కొలిచే స్థానం:&lt;/h2&gt;\n&lt;p&gt;ఎలక్ట్రానిక్ రక్తపోటు కొలత చాలా సులభం. మీరు దీన్ని మణికట్టు లేదా పై చేయి వద్ద కొలవడానికి ఎంచుకోవచ్చు:&lt;/p&gt;\n&lt;p&gt;పై చేయి వద్ద కొలత: శరీరానికి సమాంతరంగా ఒక టేబుల్&amp;zwnj;పై చేయి అరచేతిని ఉంచండి. సెన్సింగ్ పాయింట్ మోచేయి క్రీజ్&amp;zwnj;పై, దాని పైన 2cm ఉండాలి మరియు కొలతతో కొనసాగండి.&lt;/p&gt;\n&lt;p&gt;మణికట్టు వద్ద కొలత: చేతిని 45-డిగ్రీల కోణంలో మడవండి, తద్వారా మణికట్టు గుండెకు సమానంగా ఉంటుంది మరియు కొలతతో కొనసాగండి.&lt;/p&gt;\n&lt;h2&gt;రక్తపోటును కొలిచేటప్పుడు గుర్తుంచుకోవలసిన ముఖ్యమైన దశలు:&lt;/h2&gt;\n&lt;p&gt;సరైన స్థానాన్ని ఎంచుకున్న తర్వాత, వినియోగదారు నిశ్చలంగా కూర్చోవాలి, స్థానాన్ని నిర్వహించాలి మరియు రక్తపోటు కొలత ప్రక్రియను ప్రారంభించడానికి పరికరంలో ప్రారంభ బటన్&amp;zwnj;ను నొక్కండి. యంత్రం ఫలితాన్ని సూచించే వరకు మరియు ప్రదర్శించే వరకు ఈ స్థానం నిర్వహించబడాలి, ఆపై పరికరాన్ని ఆపివేయండి.&lt;/p&gt;\n&lt;p&gt;రక్తపోటు కొలత సమయంలో తినవద్దు, త్రాగవద్దు లేదా మాట్లాడవద్దు. రక్తపోటును రోజుకు రెండుసార్లు, మందులు తీసుకునే ముందు ఉదయం మరియు సాయంత్రం కొలిచేందుకు ఇది సిఫార్సు చేయబడింది. భవిష్యత్తులో ఆరోగ్య పరీక్షల కోసం ఆరోగ్యాన్ని అంచనా వేయడానికి రక్తపోటు రీడింగ్&amp;zwnj;ల రికార్డును ఉంచడం మంచిది.&lt;/p&gt;</t>
  </si>
  <si>
    <t>&lt;h1&gt;Kan basıncı nasıl &amp;ouml;l&amp;ccedil;&amp;uuml;l&amp;uuml;r?&lt;/h1&gt;\n&lt;p&gt;Elektronik tansiyon monit&amp;ouml;rleri her evde en sık kullanılan cihazlardır. Bu cihazların kullanımı kolaydır ve net ekran g&amp;ouml;stergelerine sahiptir. Kan basıncını doğru bir şekilde &amp;ouml;l&amp;ccedil;mek i&amp;ccedil;in kullanıcılar şu adımları izlemelidir:&lt;/p&gt;\n&lt;h2&gt;Kan basıncı &amp;ouml;l&amp;ccedil;&amp;uuml;m&amp;uuml;n&amp;uuml;n zamanlaması:&lt;/h2&gt;\n&lt;p&gt;Kan basıncı genellikle g&amp;uuml;nl&amp;uuml;k izleme i&amp;ccedil;in sabahları &amp;ouml;l&amp;ccedil;&amp;uuml;l&amp;uuml;r. Ancak kan basıncı fiziksel aktivitelerden sonra veya akşam &amp;ouml;l&amp;ccedil;&amp;uuml;ld&amp;uuml;ğ&amp;uuml;nde hafif y&amp;uuml;kselebilir. Kullanıcılar ayrıca tansiyonlarını &amp;ouml;l&amp;ccedil;mek i&amp;ccedil;in g&amp;uuml;n i&amp;ccedil;inde belirli bir zaman se&amp;ccedil;ebilir veya okumaları karşılaştırmak i&amp;ccedil;in g&amp;uuml;nde birka&amp;ccedil; kez &amp;ouml;l&amp;ccedil;ebilir.&lt;/p&gt;\n&lt;h2&gt;Kan basıncı &amp;ouml;l&amp;ccedil;&amp;uuml;m&amp;uuml; sırasında oturma pozisyonu:&lt;/h2&gt;\n&lt;p&gt;Kan basıncını &amp;ouml;l&amp;ccedil;erken sırtınız d&amp;uuml;z bir şekilde oturmanız ve kolunuzu rahat tutmanız &amp;ouml;nerilir. &amp;Ouml;l&amp;ccedil;&amp;uuml;mden &amp;ouml;nce yaklaşık 10-15 dakika dinlenmek en iyisidir. Ayrıca, kan basıncını egzersizden, fiziksel efordan, merdiven &amp;ccedil;ıktıktan hemen sonra veya yemekten hemen sonra kendinizi &amp;ccedil;ok tok veya &amp;ccedil;ok a&amp;ccedil; hissettiğinizde &amp;ouml;l&amp;ccedil;mekten ka&amp;ccedil;ının &amp;ccedil;&amp;uuml;nk&amp;uuml; bu zamanlarda &amp;ouml;l&amp;ccedil;&amp;uuml;mler doğru olmayabilir.&lt;/p&gt;\n&lt;h2&gt;Tansiyon &amp;ouml;l&amp;ccedil;&amp;uuml;m&amp;uuml; i&amp;ccedil;in pozisyon:&lt;/h2&gt;\n&lt;p&gt;Elektronik kan basıncı &amp;ouml;l&amp;ccedil;&amp;uuml;m&amp;uuml; &amp;ccedil;ok basittir. Bilekten veya &amp;uuml;st koldan &amp;ouml;l&amp;ccedil;meyi se&amp;ccedil;ebilirsiniz:&lt;/p&gt;\n&lt;p&gt;&amp;Uuml;st koldan &amp;ouml;l&amp;ccedil;&amp;uuml;m: Kolu avu&amp;ccedil; i&amp;ccedil;i yukarı bakacak şekilde bir masaya, v&amp;uuml;cuda paralel olarak yerleştirin. Algılama noktası dirsek kıvrımının yaklaşık 2 cm yukarısında olmalı ve &amp;ouml;l&amp;ccedil;&amp;uuml;me devam edilmelidir.&lt;/p&gt;\n&lt;p&gt;Bilekten &amp;ouml;l&amp;ccedil;&amp;uuml;m: Bilek kalp hizasında olacak şekilde kolu 45 derecelik a&amp;ccedil;ıyla katlayın ve &amp;ouml;l&amp;ccedil;&amp;uuml;me devam edin.&lt;/p&gt;\n&lt;h2&gt;Kan basıncını &amp;ouml;l&amp;ccedil;erken hatırlanması gereken &amp;ouml;nemli adımlar:&lt;/h2&gt;\n&lt;p&gt;Doğru pozisyon se&amp;ccedil;ildikten sonra, kullanıcı hareketsiz oturmalı, pozisyonu korumalı ve kan basıncı &amp;ouml;l&amp;ccedil;&amp;uuml;m s&amp;uuml;recini başlatmak i&amp;ccedil;in cihazdaki başlat d&amp;uuml;ğmesine basmalıdır. Bu konum, makine sonucu g&amp;ouml;sterip g&amp;ouml;r&amp;uuml;nt&amp;uuml;leyene kadar korunmalı ve ardından cihazı kapatmalıdır.&lt;/p&gt;\n&lt;p&gt;Kan basıncı &amp;ouml;l&amp;ccedil;&amp;uuml;m&amp;uuml; sırasında yemek yemeyin, i&amp;ccedil;meyin veya konuşmayın. Sabahları ila&amp;ccedil; almadan &amp;ouml;nce ve akşam olmak &amp;uuml;zere g&amp;uuml;nde iki kez kan basıncının &amp;ouml;l&amp;ccedil;&amp;uuml;lmesi &amp;ouml;nerilir. Gelecekteki sağlık kontrolleri i&amp;ccedil;in sağlığı değerlendirmek &amp;uuml;zere kan basıncı okumalarının bir kaydını tutmanız &amp;ouml;nerilir.&lt;/p&gt;</t>
  </si>
  <si>
    <t>&lt;h1&gt;இரத்த அழுத்தத்தை எவ்வாறு அளவிடுவது?&lt;/h1&gt;\n&lt;p&gt;மின்னணு இரத்த அழுத்த மானிட்டர்கள் ஒவ்வொரு வீட்டிலும் பொதுவாகப் பயன்படுத்தப்படும் சாதனங்கள். இந்த சாதனங்கள் பயன்படுத்த எளிதானவை மற்றும் தெளிவான காட்சி குறிகாட்டிகளைக் கொண்டுள்ளன. இரத்த அழுத்தத்தை துல்லியமாக அளவிட, பயனர்கள் பின்வரும் படிகளைப் பின்பற்ற வேண்டும்:&lt;/p&gt;\n&lt;h2&gt;இரத்த அழுத்தத்தை அளவிடும் நேரம்:&lt;/h2&gt;\n&lt;p&gt;வழக்கமாக, இரத்த அழுத்தம் தினசரி கண்காணிப்புக்காக காலையில் அளவிடப்படுகிறது. இருப்பினும், உடல் செயல்பாடுகளுக்குப் பிறகு அல்லது மாலையில் அளவிடப்படும் போது இரத்த அழுத்தம் சிறிது அதிகரிக்கலாம். பயனர்கள் தங்கள் இரத்த அழுத்தத்தை அளவிடுவதற்கு பகலில் ஒரு குறிப்பிட்ட நேரத்தை தேர்வு செய்யலாம் அல்லது அளவீடுகளை ஒப்பிடுவதற்கு ஒரு நாளைக்கு பல முறை அளவிடலாம்.&lt;/p&gt;\n&lt;h2&gt;இரத்த அழுத்தத்தை அளவிடும் போது உட்கார்ந்த நிலை:&lt;/h2&gt;\n&lt;p&gt;இரத்த அழுத்தத்தை அளவிடும் போது நேராக முதுகில் அமர்ந்து கையை வசதியாக வைத்துக் கொள்வது நல்லது. அளவிடும் முன் சுமார் 10-15 நிமிடங்கள் ஓய்வெடுப்பது நல்லது. மேலும், உடற்பயிற்சி, உடல் உழைப்பு, படிக்கட்டுகளில் ஏறுதல் அல்லது சாப்பிட்ட உடனேயே இரத்த அழுத்தத்தை அளவிடுவதைத் தவிர்க்கவும், அல்லது மிகவும் நிரம்பிய அல்லது அதிக பசியுடன் உணரும்போது, இந்த நேரத்தில் வாசிப்பு துல்லியமாக இருக்காது.&lt;/p&gt;\n&lt;h2&gt;இரத்த அழுத்தத்தை அளவிடுவதற்கான நிலை:&lt;/h2&gt;\n&lt;p&gt;மின்னணு இரத்த அழுத்த அளவீடு மிகவும் எளிது. மணிக்கட்டு அல்லது மேல் கையில் அதை அளவிட நீங்கள் தேர்வு செய்யலாம்:&lt;/p&gt;\n&lt;p&gt;மேல் கையில் அளவீடு: கை உள்ளங்கையை மேசையில், உடலுக்கு இணையாக வைக்கவும். உணர்திறன் புள்ளியானது முழங்கை மடிப்புக்கு மேலே 2 செமீ உயரத்தில் அமைந்திருக்க வேண்டும், மேலும் அளவீட்டைத் தொடரவும்.&lt;/p&gt;\n&lt;p&gt;மணிக்கட்டில் அளவீடு: 45 டிகிரி கோணத்தில் கையை மடித்து, மணிக்கட்டு இதயத்துடன் சமமாக இருக்கும்படி, அளவீட்டைத் தொடரவும்.&lt;/p&gt;\n&lt;h2&gt;இரத்த அழுத்தத்தை அளவிடும் போது நினைவில் கொள்ள வேண்டிய முக்கியமான படிகள்:&lt;/h2&gt;\n&lt;p&gt;சரியான நிலையைத் தேர்வு செய்தவுடன், பயனர் அமைதியாக உட்கார்ந்து, நிலையைப் பராமரிக்கவும், மேலும் இரத்த அழுத்த அளவீட்டு செயல்முறையைத் தொடங்க சாதனத்தில் தொடக்க பொத்தானை அழுத்தவும். இயந்திரம் குறிக்கும் மற்றும் முடிவைக் காண்பிக்கும் வரை இந்த நிலை பராமரிக்கப்பட வேண்டும், பின்னர் சாதனத்தை அணைக்கவும்.&lt;/p&gt;\n&lt;p&gt;இரத்த அழுத்தத்தை அளவிடும் போது சாப்பிடவோ, குடிக்கவோ, பேசவோ கூடாது. ஒரு நாளைக்கு இரண்டு முறை இரத்த அழுத்தத்தை அளவிட பரிந்துரைக்கப்படுகிறது, மருந்து எடுத்துக்கொள்வதற்கு முன் காலையிலும் மாலையிலும். எதிர்கால சுகாதார பரிசோதனைகளுக்கு ஆரோக்கியத்தை மதிப்பிடுவதற்கு இரத்த அழுத்த அளவீடுகளின் பதிவை வைத்திருப்பது நல்லது.&lt;/p&gt;</t>
  </si>
  <si>
    <t>&lt;h1&gt;혈압을 측정하는 방법?&lt;/h1&gt;\n&lt;p&gt;전자 혈압계는 모든 가정에서 가장 일반적으로 사용되는 장치입니다. 이러한 장치는 사용하기 쉽고 명확한 디스플레이 표시기가 있습니다. 혈압을 정확하게 측정하려면 사용자는 다음 단계를 따라야 합니다.&lt;/p&gt;\n&lt;h2&gt;혈압 측정 타이밍:&lt;/h2&gt;\n&lt;p&gt;일반적으로 매일 모니터링을 위해 아침에 혈압을 측정합니다. 그러나 신체 활동 후 또는 저녁에 측정할 때 혈압이 약간 증가할 수 있습니다. 사용자는 하루 중 특정 시간을 선택하여 혈압을 측정하거나 하루에 여러 번 측정하여 수치를 비교할 수도 있습니다.&lt;/p&gt;\n&lt;h2&gt;혈압 측정 시 앉은 자세:&lt;/h2&gt;\n&lt;p&gt;혈압을 측정할 때 허리를 곧게 펴고 팔을 편안하게 유지하는 것이 좋습니다. 측정하기 전에 약 10-15분 동안 휴식을 취하는 것이 가장 좋습니다. 또한 운동, 육체 노동, 계단 오르기 직후 또는 너무 배부르거나 배고플 때 식사 직후 혈압을 측정하는 것은 정확하지 않을 수 있으므로 피하십시오.&lt;/p&gt;\n&lt;h2&gt;혈압 측정 위치:&lt;/h2&gt;\n&lt;p&gt;전자 혈압 측정은 매우 간단합니다. 손목 또는 상완에서 측정하도록 선택할 수 있습니다.&lt;/p&gt;\n&lt;p&gt;팔 윗부분 측정: 팔을 손바닥이 위로 향하도록 몸과 평행하게 테이블 위에 놓습니다. 감지점은 팔꿈치 접는 부분, 그 위 약 2cm에 위치해야 하며 측정을 진행합니다.&lt;/p&gt;\n&lt;p&gt;손목에서 측정: 손목이 심장과 수평이 되도록 팔을 45도 각도로 접어 측정을 진행합니다.&lt;/p&gt;\n&lt;h2&gt;혈압을 측정할 때 기억해야 할 중요한 단계:&lt;/h2&gt;\n&lt;p&gt;올바른 위치가 선택되면 사용자는 가만히 앉아 자세를 유지하고 장치의 시작 버튼을 눌러 혈압 측정 프로세스를 시작해야 합니다. 이 위치는 기계가 결과를 표시하고 표시한 다음 장치를 끌 때까지 유지되어야 합니다.&lt;/p&gt;\n&lt;p&gt;혈압 측정 중에는 먹거나 마시거나 말하지 마십시오. 혈압은 아침에 약을 복용하기 전과 저녁에 하루 두 번 측정하는 것이 좋습니다. 향후 건강 검진을 위해 건강을 평가하기 위해 혈압 수치를 기록해 두는 것이 좋습니다.&lt;/p&gt;</t>
  </si>
  <si>
    <t>&lt;h1&gt;C&amp;aacute;ch đo huyết &amp;aacute;p&lt;/h1&gt;\n&lt;p&gt;M&amp;aacute;y đo huyết &amp;aacute;p điện tử l&amp;agrave; thiết bị được ưa d&amp;ugrave;ng nhất trong mỗi gia đ&amp;igrave;nh. Thiết bị n&amp;agrave;y c&amp;oacute; c&amp;aacute;ch d&amp;ugrave;ng đơn giản, chỉ số hiển thị r&amp;otilde; r&amp;agrave;ng. Để đo chỉ số huyết &amp;aacute;p ch&amp;iacute;nh x&amp;aacute;c, người d&amp;ugrave;ng cần thực hiện như sau:&amp;nbsp;&lt;/p&gt;\n&lt;h2&gt;Thời điểm đo huyết &amp;aacute;p&lt;/h2&gt;\n&lt;p&gt;Th&amp;ocirc;ng thường, để theo d&amp;otilde;i huyết &amp;aacute;p h&amp;agrave;ng ng&amp;agrave;y th&amp;igrave; người ta sẽ đo huyết &amp;aacute;p v&amp;agrave;o buổi s&amp;aacute;ng. Tuy nhi&amp;ecirc;n, chỉ số huyết &amp;aacute;p sẽ tăng l&amp;ecirc;n nhẹ sau c&amp;aacute;c hoạt động thể lực hoặc đo v&amp;agrave;o buổi chiều. Người d&amp;ugrave;ng cũng c&amp;oacute; thể chọn một thời điểm nhất định trong ng&amp;agrave;y để tiến h&amp;agrave;nh đo huyết &amp;aacute;p. Hoặc đo nhiều lần trong ng&amp;agrave;y để so s&amp;aacute;nh chỉ số.&lt;/p&gt;\n&lt;h2&gt;Tư thế ngồi khi đo huyết &amp;aacute;p&lt;/h2&gt;\n&lt;p&gt;N&amp;ecirc;n chọn tư thế ngồi thẳng lưng, để tay thoải m&amp;aacute;i khi tiến h&amp;agrave;nh đo huyết &amp;aacute;p. Tốt nhất n&amp;ecirc;n thư gi&amp;atilde;n khoảng 10-15 ph&amp;uacute;t trước khi đo. Cũng kh&amp;ocirc;ng đo huyết &amp;aacute;p sau khi vận động, thể dục, leo cầu thang hay vừa mới ăn no hoặc qu&amp;aacute; đ&amp;oacute;i,&amp;hellip;chỉ số huyết &amp;aacute;p l&amp;uacute;c n&amp;agrave;y sẽ kh&amp;ocirc;ng chuẩn.&amp;nbsp;&lt;/p&gt;\n&lt;h2&gt;Vị tr&amp;iacute; đo huyết &amp;aacute;p&lt;/h2&gt;\n&lt;p&gt;C&amp;aacute;ch đo huyết &amp;aacute;p điện tử rất đơn giản. Bạn c&amp;oacute; thể chọn vị tr&amp;iacute; đo l&amp;agrave; ở cổ tay hoặc bắp tay đều được:&lt;/p&gt;\n&lt;ul&gt;\n    &lt;li&gt;\n        &lt;p&gt;Đo ở bắp tay: Đặt ngửa c&amp;aacute;nh tay tr&amp;ecirc;n b&amp;agrave;n, ngang với người, điểm cảm ứng nằm tr&amp;ecirc;n nếp khuỷu tay khoảng 2cm v&amp;agrave; tiến h&amp;agrave;nh đo.&lt;/p&gt;\n    &lt;/li&gt;\n    &lt;li&gt;\n        &lt;p&gt;Đo ở cổ tay: Gập c&amp;aacute;nh tay một g&amp;oacute;c 45 độ để cổ tay ngang với tr&amp;aacute;i tim v&amp;agrave; tiến h&amp;agrave;nh đo.&lt;/p&gt;\n    &lt;/li&gt;\n&lt;/ul&gt;\n&lt;h2&gt;Một số thao t&amp;aacute;c cần nhớ khi đo huyết &amp;aacute;p&lt;/h2&gt;\n&lt;p&gt;Khi đ&amp;atilde; chọn đ&amp;uacute;ng tư thế, người d&amp;ugrave;ng cần ngồi y&amp;ecirc;n, giữ nguy&amp;ecirc;n tư thế v&amp;agrave; tiến h&amp;agrave;nh bấm n&amp;uacute;t khởi động tr&amp;ecirc;n m&amp;aacute;y để bắt đầu qu&amp;aacute; tr&amp;igrave;nh đo huyết &amp;aacute;p. Cần giữ nguy&amp;ecirc;n tư thế n&amp;agrave;y cho đến khi m&amp;aacute;y b&amp;aacute;o v&amp;agrave; hiển thị kết quả rồi tắt m&amp;aacute;y.&amp;nbsp;&lt;/p&gt;\n&lt;p&gt;Kh&amp;ocirc;ng ăn, uống v&amp;agrave; kh&amp;ocirc;ng n&amp;oacute;i chuyện trong l&amp;uacute;c đo huyết &amp;aacute;p. N&amp;ecirc;n đo huyết &amp;aacute;p 2 lần/ng&amp;agrave;y, v&amp;agrave;o buổi s&amp;aacute;ng trước khi uống thuốc v&amp;agrave; buổi chiều. N&amp;ecirc;n c&amp;oacute; sổ theo d&amp;otilde;i chỉ số đo huyết &amp;aacute;p để đ&amp;aacute;nh gi&amp;aacute; sức khỏe phục vụ cho những lần t&amp;aacute;i kh&amp;aacute;m sức khỏe sau n&amp;agrave;y.&amp;nbsp;&lt;/p&gt;</t>
  </si>
  <si>
    <t>&lt;h1&gt;Come misurare la pressione sanguigna?&lt;/h1&gt;\n&lt;p&gt;Gli sfigmomanometri elettronici sono i dispositivi pi&amp;ugrave; comunemente usati in ogni casa. Questi dispositivi sono facili da usare e hanno chiari indicatori di visualizzazione. Per misurare con precisione la pressione sanguigna, gli utenti devono seguire questi passaggi:&lt;/p&gt;\n&lt;h2&gt;Tempistica della misurazione della pressione arteriosa:&lt;/h2&gt;\n&lt;p&gt;Di solito, la pressione sanguigna viene misurata al mattino per il monitoraggio quotidiano. Tuttavia, la pressione arteriosa pu&amp;ograve; aumentare leggermente dopo l&amp;apos;attivit&amp;agrave; fisica o quando viene misurata la sera. Gli utenti possono anche scegliere un momento specifico durante il giorno per misurare la pressione sanguigna o misurarla pi&amp;ugrave; volte al giorno per confrontare le letture.&lt;/p&gt;\n&lt;h2&gt;Posizione seduta durante la misurazione della pressione arteriosa:&lt;/h2&gt;\n&lt;p&gt;Si consiglia di sedersi con la schiena dritta e mantenere il braccio comodo durante la misurazione della pressione sanguigna. &amp;Egrave; meglio rilassarsi per circa 10-15 minuti prima di misurare. Inoltre, evitare di misurare la pressione sanguigna subito dopo l&amp;apos;esercizio, lo sforzo fisico, salire le scale o subito dopo un pasto quando ci si sente troppo pieni o troppo affamati, poich&amp;eacute; le letture in questi momenti potrebbero non essere accurate.&lt;/p&gt;\n&lt;h2&gt;Posizione per la misurazione della pressione sanguigna:&lt;/h2&gt;\n&lt;p&gt;La misurazione elettronica della pressione arteriosa &amp;egrave; molto semplice. Puoi scegliere di misurarlo al polso o al braccio:&lt;/p&gt;\n&lt;p&gt;Misurazione della parte superiore del braccio: posizionare il braccio con il palmo rivolto verso l&amp;apos;alto su un tavolo, parallelo al corpo. Il punto di rilevamento dovrebbe trovarsi sulla piega del gomito, circa 2 cm al di sopra di esso, e procedere con la misurazione.&lt;/p&gt;\n&lt;p&gt;Misurazione al polso: piegare il braccio a un angolo di 45 gradi in modo che il polso sia all&amp;apos;altezza del cuore e procedere con la misurazione.&lt;/p&gt;\n&lt;h2&gt;Passi importanti da ricordare quando si misura la pressione sanguigna:&lt;/h2&gt;\n&lt;p&gt;Una volta scelta la posizione corretta, l&amp;apos;utente deve stare fermo, mantenere la posizione e premere il pulsante di avvio sul dispositivo per iniziare il processo di misurazione della pressione sanguigna. Questa posizione deve essere mantenuta fino a quando la macchina non indica e visualizza il risultato, quindi spegne il dispositivo.&lt;/p&gt;\n&lt;p&gt;Non mangiare, bere o parlare durante la misurazione della pressione sanguigna. Si consiglia di misurare la pressione arteriosa due volte al giorno, la mattina prima di assumere farmaci e la sera. Si consiglia di tenere un registro delle letture della pressione sanguigna per valutare la salute per futuri controlli sanitari.&lt;/p&gt;</t>
  </si>
  <si>
    <t>&lt;h1&gt;วิธีการวัดความดันโลหิต?&lt;/h1&gt;\n&lt;p&gt;เครื่องวัดความดันโลหิตแบบอิเล็กทรอนิกส์เป็นอุปกรณ์ที่ทุกครัวเรือนใช้กันมากที่สุด อุปกรณ์เหล่านี้ใช้งานง่ายและมีไฟแสดงสถานะที่ชัดเจน ในการวัดความดันโลหิตอย่างแม่นยำ ผู้ใช้ควรปฏิบัติตามขั้นตอนเหล่านี้:&lt;/p&gt;\n&lt;h2&gt;ระยะเวลาการวัดความดันโลหิต:&lt;/h2&gt;\n&lt;p&gt;โดยปกติจะวัดความดันโลหิตในตอนเช้าเพื่อติดตามทุกวัน อย่างไรก็ตาม ความดันโลหิตอาจเพิ่มขึ้นเล็กน้อยหลังจากออกกำลังกายหรือเมื่อวัดในตอนเย็น ผู้ใช้ยังสามารถเลือกเวลาเจาะจงระหว่างวันเพื่อวัดความดันโลหิตหรือวัดได้หลายครั้งต่อวันเพื่อเปรียบเทียบค่าที่อ่านได้&lt;/p&gt;\n&lt;h2&gt;ท่านั่งขณะวัดความดันโลหิต:&lt;/h2&gt;\n&lt;p&gt;แนะนำให้นั่งหลังตรงและวางแขนให้สบายขณะวัดความดันโลหิต ควรผ่อนคลายประมาณ 10-15 นาทีก่อนการวัด นอกจากนี้ หลีกเลี่ยงการวัดความดันโลหิตทันทีหลังออกกำลังกาย ออกแรงมาก ขึ้นบันได หรือทันทีหลังรับประทานอาหารเมื่อรู้สึกอิ่มหรือหิวเกินไป เนื่องจากค่าที่อ่านได้ในช่วงเวลาเหล่านี้อาจไม่ถูกต้อง&lt;/p&gt;\n&lt;h2&gt;ตำแหน่งวัดความดันโลหิต :&lt;/h2&gt;\n&lt;p&gt;การวัดความดันโลหิตแบบอิเล็กทรอนิกส์ทำได้ง่ายมาก คุณสามารถเลือกวัดที่ข้อมือหรือต้นแขน:&lt;/p&gt;\n&lt;p&gt;การวัดที่ต้นแขน: วางแขนหงายบนโต๊ะขนานกับลำตัว จุดตรวจจับควรอยู่ที่รอยพับข้อศอก เหนือขึ้นไปประมาณ 2 ซม. และดำเนินการวัดต่อไป&lt;/p&gt;\n&lt;p&gt;การวัดที่ข้อมือ: พับแขนทำมุม 45 องศาเพื่อให้ข้อมืออยู่ในแนวเดียวกับหัวใจ และดำเนินการวัดต่อไป&lt;/p&gt;\n&lt;h2&gt;ขั้นตอนสำคัญที่ต้องจำเมื่อวัดความดันโลหิต:&lt;/h2&gt;\n&lt;p&gt;เมื่อเลือกตำแหน่งที่ถูกต้องแล้ว ผู้ใช้ควรนั่งนิ่งๆ รักษาตำแหน่ง แล้วกดปุ่มเริ่มบนอุปกรณ์เพื่อเริ่มกระบวนการวัดความดันโลหิต ควรคงตำแหน่งนี้ไว้จนกว่าเครื่องจะระบุและแสดงผล จากนั้นจึงปิดเครื่อง&lt;/p&gt;\n&lt;p&gt;ห้ามรับประทานอาหาร ดื่มน้ำ หรือพูดคุยระหว่างการวัดความดันโลหิต แนะนำให้วัดความดันโลหิตวันละ 2 ครั้ง ตอนเช้าก่อนกินยาและตอนเย็น แนะนำให้บันทึกค่าความดันโลหิตเพื่อประเมินสุขภาพสำหรับการตรวจสุขภาพในอนาคต&lt;/p&gt;</t>
  </si>
  <si>
    <t>TYPE_OF_BP</t>
  </si>
  <si>
    <t>&lt;h1&gt;Types of blood pressure&lt;/h1&gt;\n&lt;p&gt;The arterial system is subjected to pressure exerted by the blood, which helps pump blood to nourish organs throughout the body. This pressure is known as blood pressure and is determined based on the blood flow into the heart. In cases where the heart receives too much blood, it can cause narrowing of the arteries, leading to high blood pressure.&lt;/p&gt;\n&lt;p&gt;Blood pressure is divided into two types:&lt;/p&gt;\n&lt;ul&gt;\n    &lt;li&gt;\n        &lt;p&gt;Systolic blood pressure: This is the maximum blood pressure, a form of pressure that occurs when blood is pumped out of the heart and into the arteries.&lt;/p&gt;\n    &lt;/li&gt;\n    &lt;li&gt;\n        &lt;p&gt;Diastolic blood pressure: This is the minimum blood pressure, measured when the heart is at rest between beats. The value of this index will be lower than the systolic blood pressure.&lt;/p&gt;\n    &lt;/li&gt;\n&lt;/ul&gt;</t>
  </si>
  <si>
    <t>&lt;h1&gt;血压的类型&lt;/h1&gt;\n&lt;p&gt;动脉系统承受血液施加的压力，这有助于泵送血液滋养全身器官。 这种压力称为血压，是根据流入心脏的血流量确定的。 如果心脏接收过多的血液，可能会导致动脉狭窄，从而导致高血压。&lt;/p&gt;\n&lt;p&gt;血压分为两种：&lt;/p&gt;\n&lt;ul&gt;\n    &lt;li&gt;\n        &lt;p&gt;收缩压：这是最高血压，是血液从心脏泵入动脉时产生的一种压力。&lt;/p&gt;\n    &lt;/li&gt;\n    &lt;li&gt;\n        &lt;p&gt;舒张压：这是心脏在两次跳动之间休息时测量的最低血压。 该指数的值将低于收缩压。&lt;/p&gt;\n    &lt;/li&gt;\n&lt;/ul&gt;</t>
  </si>
  <si>
    <t>&lt;h1&gt;रक्तचाप के प्रकार&lt;/h1&gt;\n&lt;p&gt;धमनी प्रणाली रक्त द्वारा लगाए गए दबाव के अधीन होती है, जो पूरे शरीर में अंगों को पोषण देने के लिए रक्त को पंप करने में मदद करती है। इस दबाव को रक्तचाप के रूप में जाना जाता है और यह हृदय में रक्त के प्रवाह के आधार पर निर्धारित होता है। ऐसे मामलों में जहां हृदय को बहुत अधिक रक्त प्राप्त होता है, यह धमनियों को संकुचित कर सकता है, जिससे उच्च रक्तचाप हो सकता है।&lt;/p&gt;\n&lt;p&gt;रक्तचाप को दो प्रकारों में बांटा गया है:&lt;/p&gt;\n&lt;ul&gt;\n    &lt;li&gt;\n        &lt;p&gt;सिस्टोलिक रक्तचाप: यह अधिकतम रक्तचाप है, दबाव का एक रूप जो तब होता है जब रक्त हृदय से धमनियों में पंप किया जाता है।&lt;/p&gt;\n    &lt;/li&gt;\n    &lt;li&gt;\n        &lt;p&gt;डायस्टोलिक रक्तचाप: यह न्यूनतम रक्तचाप है, जिसे तब मापा जाता है जब हृदय धड़कनों के बीच आराम पर होता है। इस सूचकांक का मान सिस्टोलिक रक्तचाप से कम होगा।&lt;/p&gt;\n    &lt;/li&gt;\n&lt;/ul&gt;</t>
  </si>
  <si>
    <t>&lt;h1&gt;Tipos de presi&amp;oacute;n arterial&lt;/h1&gt;\n&lt;p&gt;El sistema arterial est&amp;aacute; sujeto a la presi&amp;oacute;n ejercida por la sangre, que ayuda a bombear sangre para nutrir los &amp;oacute;rganos de todo el cuerpo. Esta presi&amp;oacute;n se conoce como presi&amp;oacute;n arterial y se determina en funci&amp;oacute;n del flujo de sangre hacia el coraz&amp;oacute;n. En los casos en que el coraz&amp;oacute;n recibe demasiada sangre, puede provocar el estrechamiento de las arterias, lo que lleva a una presi&amp;oacute;n arterial alta.&lt;/p&gt;\n&lt;p&gt;La presi&amp;oacute;n arterial se divide en dos tipos:&lt;/p&gt;\n&lt;ul&gt;\n    &lt;li&gt;\n        &lt;p&gt;Presi&amp;oacute;n arterial sist&amp;oacute;lica: esta es la presi&amp;oacute;n arterial m&amp;aacute;xima, una forma de presi&amp;oacute;n que ocurre cuando la sangre se bombea fuera del coraz&amp;oacute;n hacia las arterias.&lt;/p&gt;\n    &lt;/li&gt;\n    &lt;li&gt;\n        &lt;p&gt;Presi&amp;oacute;n arterial diast&amp;oacute;lica: Esta es la presi&amp;oacute;n arterial m&amp;iacute;nima, medida cuando el coraz&amp;oacute;n est&amp;aacute; en reposo entre latidos. El valor de este &amp;iacute;ndice ser&amp;aacute; inferior a la presi&amp;oacute;n arterial sist&amp;oacute;lica.&lt;/p&gt;\n    &lt;/li&gt;\n&lt;/ul&gt;</t>
  </si>
  <si>
    <t>&lt;h1&gt;Types de tension art&amp;eacute;rielle&lt;/h1&gt;\n&lt;p&gt;Le syst&amp;egrave;me art&amp;eacute;riel est soumis &amp;agrave; la pression exerc&amp;eacute;e par le sang, qui aide &amp;agrave; pomper le sang pour nourrir les organes dans tout le corps. Cette pression est connue sous le nom de pression art&amp;eacute;rielle et est d&amp;eacute;termin&amp;eacute;e en fonction du flux sanguin vers le c&amp;oelig;ur. Dans les cas o&amp;ugrave; le c&amp;oelig;ur re&amp;ccedil;oit trop de sang, cela peut provoquer un r&amp;eacute;tr&amp;eacute;cissement des art&amp;egrave;res, entra&amp;icirc;nant une hypertension art&amp;eacute;rielle.&lt;/p&gt;\n&lt;p&gt;La tension art&amp;eacute;rielle est divis&amp;eacute;e en deux types :&lt;/p&gt;\n&lt;ul&gt;\n    &lt;li&gt;\n        &lt;p&gt;Pression art&amp;eacute;rielle systolique : Il s&amp;apos;agit de la pression art&amp;eacute;rielle maximale, une forme de pression qui se produit lorsque le sang est pomp&amp;eacute; du c&amp;oelig;ur vers les art&amp;egrave;res.&lt;/p&gt;\n    &lt;/li&gt;\n    &lt;li&gt;\n        &lt;p&gt;Pression art&amp;eacute;rielle diastolique : Il s&amp;apos;agit de la pression art&amp;eacute;rielle minimale, mesur&amp;eacute;e lorsque le c&amp;oelig;ur est au repos entre les battements. La valeur de cet indice sera inf&amp;eacute;rieure &amp;agrave; la pression art&amp;eacute;rielle systolique.&lt;/p&gt;\n    &lt;/li&gt;\n&lt;/ul&gt;</t>
  </si>
  <si>
    <t>&lt;h1 dir=\"rtl\"&gt;أنواع ضغط الدم&lt;/h1&gt;\n&lt;p dir=\"rtl\"&gt;يتعرض الجهاز الشرياني للضغط من قِبَل الدم، مما يساعد على ضخ الدم لتغذية الأعضاء في جميع أنحاء الجسم. يعرف هذا الضغط بضغط الدم، ويُحدد بُناءً على حالة تدفق الدم داخل القلب.&amp;nbsp;&lt;/p&gt;\n&lt;p dir=\"rtl\"&gt;في الحالات التي يتلقى فيها القلب الكثير من الدم، يُمكن أن يتسبب ذلك في تضيُّق الشرايين، مما يؤدي إلى ارتفاع ضغط الدم.&lt;/p&gt;\n&lt;p dir=\"rtl\"&gt;ينقسم ضغط الدم إلى نوعين:&lt;/p&gt;\n&lt;ul&gt;\n    &lt;li dir=\"rtl\"&gt;\n        &lt;p dir=\"rtl\"&gt;ضغط الدم&amp;nbsp;الانقباضي: الرقم الأعلى لضغط الدم، وهو شكل من أشكال الضغط يُعبّر عن&amp;nbsp;القوة التي يوجهها القلب إلى جدران الشرايين في كل مرة ينبض فيها.&lt;/p&gt;\n    &lt;/li&gt;\n    &lt;li dir=\"rtl\"&gt;\n        &lt;p dir=\"rtl\"&gt;ضغط الدم الانبساطي: الرقم الأدنى لضغط الدم، يقيس القوة التي يوجهها القلب إلى جدران الشرايين في حالة الراحة بين النبضات، وتكون قيمته أقل من ضغط الدم الانقباضي.&lt;/p&gt;\n    &lt;/li&gt;\n&lt;/ul&gt;</t>
  </si>
  <si>
    <t>&lt;h1&gt;Типы артериального давления&lt;/h1&gt;\n&lt;p&gt;Артериальная система подвергается давлению со стороны крови, которая помогает перекачивать кровь для питания органов по всему телу. Это давление известно как артериальное давление и определяется на основе притока крови к сердцу. В тех случаях, когда сердце получает слишком много крови, это может вызвать сужение артерий, что приводит к повышению артериального давления.&lt;/p&gt;\n&lt;p&gt;Артериальное давление делится на два типа:&lt;/p&gt;\n&lt;ul&gt;\n    &lt;li&gt;\n        &lt;p&gt;Систолическое кровяное давление: это максимальное кровяное давление, форма давления, которое возникает, когда кровь перекачивается из сердца в артерии.&lt;/p&gt;\n    &lt;/li&gt;\n    &lt;li&gt;\n        &lt;p&gt;Диастолическое артериальное давление: это минимальное артериальное давление, измеряемое, когда сердце находится в состоянии покоя между ударами. Значение этого показателя будет ниже систолического артериального давления.&lt;/p&gt;\n    &lt;/li&gt;\n&lt;/ul&gt;</t>
  </si>
  <si>
    <t>&lt;h1&gt;Tipos de press&amp;atilde;o arterial&lt;/h1&gt;\n&lt;p&gt;O sistema arterial est&amp;aacute; sujeito &amp;agrave; press&amp;atilde;o exercida pelo sangue, que ajuda a bombear o sangue para nutrir os &amp;oacute;rg&amp;atilde;os por todo o corpo. Essa press&amp;atilde;o &amp;eacute; conhecida como press&amp;atilde;o sangu&amp;iacute;nea e &amp;eacute; determinada com base no fluxo sangu&amp;iacute;neo para o cora&amp;ccedil;&amp;atilde;o. Nos casos em que o cora&amp;ccedil;&amp;atilde;o recebe muito sangue, pode causar estreitamento das art&amp;eacute;rias, levando &amp;agrave; hipertens&amp;atilde;o arterial.&lt;/p&gt;\n&lt;p&gt;A press&amp;atilde;o arterial &amp;eacute; dividida em dois tipos:&lt;/p&gt;\n&lt;ul&gt;\n    &lt;li&gt;\n        &lt;p&gt;Press&amp;atilde;o arterial sist&amp;oacute;lica: Esta &amp;eacute; a press&amp;atilde;o arterial m&amp;aacute;xima, uma forma de press&amp;atilde;o que ocorre quando o sangue &amp;eacute; bombeado para fora do cora&amp;ccedil;&amp;atilde;o e para as art&amp;eacute;rias.&lt;/p&gt;\n    &lt;/li&gt;\n    &lt;li&gt;\n        &lt;p&gt;Press&amp;atilde;o arterial diast&amp;oacute;lica: &amp;eacute; a press&amp;atilde;o arterial m&amp;iacute;nima, medida quando o cora&amp;ccedil;&amp;atilde;o est&amp;aacute; em repouso entre as batidas. O valor desse &amp;iacute;ndice ser&amp;aacute; menor que a press&amp;atilde;o arterial sist&amp;oacute;lica.&lt;/p&gt;\n    &lt;/li&gt;\n&lt;/ul&gt;</t>
  </si>
  <si>
    <t>&lt;h1&gt;রক্তচাপের প্রকারভেদ&lt;/h1&gt;\n&lt;p&gt;ধমনী ব্যবস্থা রক্তের দ্বারা চাপের শিকার হয়, যা সারা শরীরে অঙ্গগুলিকে পুষ্ট করতে রক্ত পাম্প করতে সাহায্য করে। এই চাপ রক্তচাপ হিসাবে পরিচিত এবং হৃদয়ে রক্ত প্রবাহের উপর ভিত্তি করে নির্ধারিত হয়। যে ক্ষেত্রে হৃদপিণ্ড খুব বেশি রক্ত গ্রহণ করে, এটি ধমনী সংকুচিত হতে পারে, যার ফলে উচ্চ রক্তচাপ হতে পারে।&lt;/p&gt;\n&lt;p&gt;রক্তচাপ দুই প্রকারে বিভক্ত:&lt;/p&gt;\n&lt;ul&gt;\n    &lt;li&gt;\n        &lt;p&gt;সিস্টোলিক রক্তচাপ: এটি সর্বোচ্চ রক্তচাপ, চাপের একটি ফর্ম যা হৃৎপিণ্ড থেকে এবং ধমনীতে রক্ত পাম্প করা হলে ঘটে।&lt;/p&gt;\n    &lt;/li&gt;\n    &lt;li&gt;\n        &lt;p&gt;ডায়াস্টোলিক রক্তচাপ: এটি সর্বনিম্ন রক্তচাপ, মাপা হয় যখন হৃদস্পন্দনের মধ্যে বিশ্রাম থাকে। এই সূচকের মান সিস্টোলিক রক্তচাপের চেয়ে কম হবে।&lt;/p&gt;\n    &lt;/li&gt;\n&lt;/ul&gt;</t>
  </si>
  <si>
    <t>&lt;h1 dir=\"rtl\"&gt;فشارِ خون کی اقسام&lt;/h1&gt;\n&lt;p dir=\"rtl\"&gt;شریانوں کے نظام پر خون کے ذریعے دباؤ ڈالا جاتا ہے جس سے پورے جسم میں اعضاء کی پرورش کے لیے خون پمپ کرنے میں مدد ملتی ہے۔ اس دباؤ کو فشارِ خون کے نام سے جانا جاتا ہے اور اس کا تعین دل میں خون کے بہاؤ کی بنیاد پر کیا جاتا ہے۔ دل کو بہت زیادہ خون پہنچنے کے معاملات شریانوں کو تنگ کرنے کا سبب بن سکتے ہیں جس سے بلند فشارِ خون کا مسئلہ پیدا ہو ہے۔&lt;/p&gt;\n&lt;p dir=\"rtl\"&gt;فشارِ خون کو دو اقسام میں تقسیم کیا جاتا ہے:&lt;/p&gt;\n&lt;ul&gt;\n    &lt;li dir=\"rtl\"&gt;\n        &lt;p dir=\"rtl\"&gt;انقباضی فشارِ خون: یہ زیادہ سے زیادہ فشارِ خون ہوتا ہے، دباؤ کی ایسی جو اس وقت پیدا ہوتی ہے جب خون دل سے باہر اور شریانوں میں پمپ ہوتا ہے۔&lt;/p&gt;\n    &lt;/li&gt;\n    &lt;li dir=\"rtl\"&gt;\n        &lt;p dir=\"rtl\"&gt;انسباطی فشارِ خون: یہ کم سے کم فشارِ خون ہوتا ہے جس کی پیمائش تب کی جاتی ہے جب دل دھڑکنوں کے درمیان آرام کی حالت میں ہوتا ہے۔ اس اشاریے کی قدر انقباضی فشارِ خون سے کم ہوتی ہے۔&lt;/p&gt;\n    &lt;/li&gt;\n&lt;/ul&gt;</t>
  </si>
  <si>
    <t>&lt;h1&gt;Arten von Blutdruck&lt;/h1&gt;\n&lt;p&gt;Das Arteriensystem ist dem Druck des Blutes ausgesetzt, der dabei hilft, Blut zu pumpen, um die Organe im ganzen K&amp;ouml;rper zu versorgen. Dieser Druck wird als Blutdruck bezeichnet und anhand des Blutflusses zum Herzen ermittelt. Wenn das Herz zu viel Blut erh&amp;auml;lt, kann es zu einer Verengung der Arterien und damit zu hohem Blutdruck kommen.&lt;/p&gt;\n&lt;p&gt;Der Blutdruck wird in zwei Typen unterteilt:&lt;/p&gt;\n&lt;ul&gt;\n    &lt;li&gt;\n        &lt;p&gt;Systolischer Blutdruck: Dies ist der maximale Blutdruck, eine Druckform, die auftritt, wenn Blut aus dem Herzen in die Arterien gepumpt wird.&lt;/p&gt;\n    &lt;/li&gt;\n    &lt;li&gt;\n        &lt;p&gt;Diastolischer Blutdruck: Dies ist der minimale Blutdruck, der gemessen wird, wenn das Herz zwischen den Schl&amp;auml;gen ruht. Der Wert dieses Index wird niedriger sein als der systolische Blutdruck.&lt;/p&gt;\n    &lt;/li&gt;\n&lt;/ul&gt;</t>
  </si>
  <si>
    <t>&lt;h1&gt;血圧の種類&lt;/h1&gt;\n&lt;p&gt;動脈系は血液による圧力を受け、血液を送り出して全身の臓器に栄養を与えるのに役立ちます。 この圧力は血圧として知られ、心臓への血流に基づいて決定されます。 心臓が過剰な血液を受け取る場合、動脈の狭窄を引き起こし、高血圧を引き起こす可能性があります。&lt;/p&gt;\n&lt;p&gt;血圧は次の 2 つのタイプに分類されます。&lt;/p&gt;\n&lt;p&gt;収縮期血圧: これは最高血圧であり、血液が心臓から動脈に送り出されるときに発生する圧力の一種です。&lt;/p&gt;\n&lt;p&gt;拡張期血圧: これは、心臓が拍動の間に静止しているときに測定される最小血圧です。 この指数の値は最高血圧よりも低くなります。&lt;/p&gt;</t>
  </si>
  <si>
    <t>&lt;h1&gt;रक्तदाबाचे प्रकार&lt;/h1&gt;\n&lt;p&gt;धमनी प्रणालीवर रक्ताद्वारे दबाव आणला जातो, ज्यामुळे संपूर्ण शरीरातील अवयवांचे पोषण करण्यासाठी रक्त पंप करण्यास मदत होते. हा दाब रक्तदाब म्हणून ओळखला जातो आणि हृदयातील रक्त प्रवाहाच्या आधारावर निर्धारित केला जातो. ज्या प्रकरणांमध्ये हृदयाला खूप रक्त मिळते, त्यामुळे रक्तवाहिन्या अरुंद होऊ शकतात, ज्यामुळे उच्च रक्तदाब होतो.&lt;/p&gt;\n&lt;p&gt;रक्तदाब दोन प्रकारांमध्ये विभागलेला आहे:&lt;/p&gt;\n&lt;ul&gt;\n    &lt;li&gt;\n        &lt;p&gt;सिस्टोलिक ब्लड प्रेशर: हा जास्तीत जास्त रक्तदाब आहे, हा एक प्रकारचा दाब आहे जो हृदयातून आणि रक्तवाहिन्यांमधून रक्त बाहेर टाकल्यावर उद्भवतो.&lt;/p&gt;\n    &lt;/li&gt;\n    &lt;li&gt;\n        &lt;p&gt;डायस्टोलिक रक्तदाब: हा किमान रक्तदाब आहे, जेव्हा हृदयाच्या ठोक्यांमध्ये विश्रांती असते तेव्हा मोजली जाते. या निर्देशांकाचे मूल्य सिस्टोलिक रक्तदाबापेक्षा कमी असेल.&lt;/p&gt;\n    &lt;/li&gt;\n&lt;/ul&gt;</t>
  </si>
  <si>
    <t>&lt;h1&gt;రక్తపోటు రకాలు&lt;/h1&gt;\n&lt;p&gt;ధమనుల వ్యవస్థ రక్తం ద్వారా ఒత్తిడికి లోనవుతుంది, ఇది శరీరం అంతటా అవయవాలను పోషించడానికి రక్తాన్ని పంప్ చేయడానికి సహాయపడుతుంది. ఈ ఒత్తిడిని రక్తపోటు అంటారు మరియు గుండెలోకి రక్త ప్రసరణ ఆధారంగా నిర్ణయించబడుతుంది. గుండె చాలా రక్తాన్ని స్వీకరించే సందర్భాల్లో, ఇది ధమనుల సంకుచితానికి కారణమవుతుంది, ఇది అధిక రక్తపోటుకు దారితీస్తుంది.&lt;/p&gt;\n&lt;p&gt;రక్తపోటు రెండు రకాలుగా విభజించబడింది:&lt;/p&gt;\n&lt;ul&gt;\n    &lt;li&gt;\n        &lt;p&gt;సిస్టోలిక్ రక్తపోటు: ఇది గరిష్ట రక్తపోటు, గుండె నుండి మరియు ధమనులలోకి రక్తం పంప్ చేయబడినప్పుడు ఏర్పడే ఒత్తిడి యొక్క ఒక రూపం.&lt;/p&gt;\n    &lt;/li&gt;\n    &lt;li&gt;\n        &lt;p&gt;డయాస్టొలిక్ రక్తపోటు: ఇది కనిష్ట రక్తపోటు, గుండె బీట్స్ మధ్య విశ్రాంతిగా ఉన్నప్పుడు కొలుస్తారు. ఈ సూచిక యొక్క విలువ సిస్టోలిక్ రక్తపోటు కంటే తక్కువగా ఉంటుంది.&lt;/p&gt;\n    &lt;/li&gt;\n&lt;/ul&gt;</t>
  </si>
  <si>
    <t>&lt;h1&gt;Kan basıncı t&amp;uuml;rleri&lt;/h1&gt;\n&lt;p&gt;Arteriyel sistem, kanın v&amp;uuml;cuttaki organları beslemek i&amp;ccedil;in pompalanmasına yardımcı olan kan tarafından uygulanan basınca maruz kalır. Bu basın&amp;ccedil; kan basıncı olarak bilinir ve kalbe giden kan akışına g&amp;ouml;re belirlenir. Kalbin &amp;ccedil;ok fazla kan aldığı durumlarda, arterlerin daralmasına neden olarak y&amp;uuml;ksek tansiyona neden olabilir.&lt;/p&gt;\n&lt;p&gt;Kan basıncı iki t&amp;uuml;re ayrılır:&lt;/p&gt;\n&lt;ul&gt;\n    &lt;li&gt;\n        &lt;p&gt;Sistolik kan basıncı: Bu maksimum kan basıncıdır, kan kalpten atardamarlara pompalandığında ortaya &amp;ccedil;ıkan bir basın&amp;ccedil; şeklidir.&lt;/p&gt;\n    &lt;/li&gt;\n    &lt;li&gt;\n        &lt;p&gt;Diyastolik kan basıncı: Bu, kalp atışları arasında dinlendiğinde &amp;ouml;l&amp;ccedil;&amp;uuml;len minimum kan basıncıdır. Bu indeksin değeri sistolik kan basıncından daha d&amp;uuml;ş&amp;uuml;k olacaktır.&lt;/p&gt;\n    &lt;/li&gt;\n&lt;/ul&gt;</t>
  </si>
  <si>
    <t>&lt;h1&gt;இரத்த அழுத்தத்தின் வகைகள்&lt;/h1&gt;\n&lt;p&gt;தமனி அமைப்பு இரத்தத்தால் செலுத்தப்படும் அழுத்தத்திற்கு உட்பட்டது, இது உடல் முழுவதும் உள்ள உறுப்புகளை வளர்க்க இரத்தத்தை பம்ப் செய்ய உதவுகிறது. இந்த அழுத்தம் இரத்த அழுத்தம் என்று அழைக்கப்படுகிறது மற்றும் இதயத்தில் இரத்த ஓட்டத்தின் அடிப்படையில் தீர்மானிக்கப்படுகிறது. இதயம் அதிக இரத்தத்தைப் பெறும் சந்தர்ப்பங்களில், அது தமனிகளின் குறுகலை ஏற்படுத்துகிறது, இது உயர் இரத்த அழுத்தத்திற்கு வழிவகுக்கும்.&lt;/p&gt;\n&lt;p&gt;இரத்த அழுத்தம் இரண்டு வகைகளாக பிரிக்கப்பட்டுள்ளது:&lt;/p&gt;\n&lt;ul&gt;\n    &lt;li&gt;\n        &lt;p&gt;சிஸ்டாலிக் இரத்த அழுத்தம்: இது அதிகபட்ச இரத்த அழுத்தம், இதயத்திலிருந்து இரத்தம் மற்றும் தமனிகளுக்குள் பம்ப் செய்யப்படும்போது ஏற்படும் அழுத்தத்தின் ஒரு வடிவம்.&lt;/p&gt;\n    &lt;/li&gt;\n    &lt;li&gt;\n        &lt;p&gt;டயஸ்டாலிக் இரத்த அழுத்தம்: இது இதய துடிப்புகளுக்கு இடையில் ஓய்வில் இருக்கும்போது அளவிடப்படும் குறைந்தபட்ச இரத்த அழுத்தம் ஆகும். இந்த குறியீட்டின் மதிப்பு சிஸ்டாலிக் இரத்த அழுத்தத்தை விட குறைவாக இருக்கும்.&lt;/p&gt;\n    &lt;/li&gt;\n&lt;/ul&gt;</t>
  </si>
  <si>
    <t>&lt;h1&gt;혈압의 종류&lt;/h1&gt;\n&lt;p&gt;동맥계는 혈액이 가하는 압력을 받아 혈액을 펌핑하여 몸 전체의 장기에 영양을 공급합니다. 이 압력을 혈압이라고 하며 심장으로 흐르는 혈류에 따라 결정됩니다. 심장이 너무 많은 혈액을 받는 경우 동맥이 좁아져 고혈압을 유발할 수 있습니다.&lt;/p&gt;\n&lt;p&gt;혈압은 두 가지 유형으로 나뉩니다.&lt;/p&gt;\n&lt;ul&gt;\n    &lt;li&gt;\n        &lt;p&gt;수축기 혈압: 이것은 최대 혈압으로, 혈액이 심장에서 동맥으로 펌핑될 때 발생하는 압력의 한 형태입니다.&lt;/p&gt;\n    &lt;/li&gt;\n    &lt;li&gt;\n        &lt;p&gt;확장기 혈압: 심장이 박동 사이에 쉬고 있을 때 측정되는 최소 혈압입니다. 이 지수의 값은 수축기 혈압보다 낮습니다.&lt;/p&gt;\n    &lt;/li&gt;\n&lt;/ul&gt;</t>
  </si>
  <si>
    <t>&lt;h1&gt;C&amp;aacute;c loại chỉ số huyết &amp;aacute;p&lt;/h1&gt;\n&lt;p&gt;Th&amp;agrave;nh động mạch sẽ chịu một &amp;aacute;p lực do m&amp;aacute;u t&amp;aacute;c động l&amp;ecirc;n, &amp;aacute;p lực n&amp;agrave;y gi&amp;uacute;p m&amp;aacute;u được bơm đi xa nu&amp;ocirc;i dưỡng c&amp;aacute;c cơ quan trong cơ thể. Đ&amp;acirc;y c&amp;ograve;n được gọi l&amp;agrave; huyết &amp;aacute;p v&amp;agrave; được x&amp;aacute;c định dựa tr&amp;ecirc;n lưu lượng m&amp;aacute;u chảy v&amp;agrave;o tim. Trong trường hợp tim tiếp nhận qu&amp;aacute; nhiều m&amp;aacute;u th&amp;igrave; sẽ l&amp;agrave;m thu hẹp động mạch dẫn tới t&amp;igrave;nh trạng huyết &amp;aacute;p cao.&lt;/p&gt;\n&lt;p&gt;Chỉ số huyết &amp;aacute;p được ph&amp;acirc;n th&amp;agrave;nh 2 loại:&lt;/p&gt;\n&lt;ul&gt;\n    &lt;li&gt;\n        &lt;p&gt;Huyết &amp;aacute;p t&amp;acirc;m thu: ch&amp;iacute;nh l&amp;agrave; huyết &amp;aacute;p tối đa, một dạng &amp;aacute;p lực xuất hiện khi m&amp;aacute;u được bơm ra khỏi tim v&amp;agrave; động mạch;&lt;/p&gt;\n    &lt;/li&gt;\n    &lt;li&gt;\n        &lt;p&gt;Huyết &amp;aacute;p t&amp;acirc;m trương: l&amp;agrave; huyết &amp;aacute;p tối thiểu, đo được khi tim nghỉ giữa c&amp;aacute;c nhịp đập, gi&amp;aacute; trị của chỉ số n&amp;agrave;y sẽ thấp hơn huyết &amp;aacute;p t&amp;acirc;m thu.&lt;/p&gt;\n    &lt;/li&gt;\n&lt;/ul&gt;</t>
  </si>
  <si>
    <t>&lt;h1&gt;Tipi di pressione sanguigna&lt;/h1&gt;\n&lt;p&gt;Il sistema arterioso &amp;egrave; soggetto alla pressione esercitata dal sangue, che aiuta a pompare il sangue per nutrire gli organi in tutto il corpo. Questa pressione &amp;egrave; nota come pressione sanguigna ed &amp;egrave; determinata in base al flusso sanguigno nel cuore. Nei casi in cui il cuore riceve troppo sangue, pu&amp;ograve; causare il restringimento delle arterie, portando all&amp;apos;ipertensione.&lt;/p&gt;\n&lt;p&gt;La pressione sanguigna &amp;egrave; divisa in due tipi:&lt;/p&gt;\n&lt;ul&gt;\n    &lt;li&gt;\n        &lt;p&gt;Pressione sanguigna sistolica: questa &amp;egrave; la pressione sanguigna massima, una forma di pressione che si verifica quando il sangue viene pompato fuori dal cuore e nelle arterie.&lt;/p&gt;\n    &lt;/li&gt;\n    &lt;li&gt;\n        &lt;p&gt;Pressione sanguigna diastolica: questa &amp;egrave; la pressione sanguigna minima, misurata quando il cuore &amp;egrave; a riposo tra i battiti. Il valore di questo indice sar&amp;agrave; inferiore alla pressione arteriosa sistolica.&lt;/p&gt;\n    &lt;/li&gt;\n&lt;/ul&gt;</t>
  </si>
  <si>
    <t>&lt;h1&gt;ประเภทของความดันโลหิต&lt;/h1&gt;\n&lt;p&gt;ระบบหลอดเลือดจะรับแรงกดดันจากเลือด ทำให้เลือดสูบฉีดไปหล่อเลี้ยงอวัยวะต่างๆ ทั่วร่างกาย ความดันนี้เรียกว่าความดันโลหิตและกำหนดขึ้นจากการไหลเวียนของเลือดเข้าสู่หัวใจ ในกรณีที่หัวใจได้รับเลือดมากเกินไปจะทำให้หลอดเลือดแดงตีบตันทำให้เกิดความดันโลหิตสูงได้&lt;/p&gt;\n&lt;p&gt;ความดันโลหิตแบ่งออกเป็น 2 ประเภทคือ&lt;/p&gt;\n&lt;ul&gt;\n    &lt;li&gt;\n        &lt;p&gt;ความดันโลหิตซิสโตลิก: นี่คือความดันโลหิตสูงสุด ซึ่งเป็นแรงดันรูปแบบหนึ่งที่เกิดขึ้นเมื่อเลือดสูบฉีดออกจากหัวใจและเข้าสู่หลอดเลือดแดง&lt;/p&gt;\n    &lt;/li&gt;\n    &lt;li&gt;\n        &lt;p&gt;ความดันโลหิตไดแอสโตลิก: นี่คือความดันโลหิตขั้นต่ำ วัดเมื่อหัวใจพักระหว่างจังหวะ ค่าของดัชนีนี้จะต่ำกว่าความดันโลหิตซิสโตลิก&lt;/p&gt;\n    &lt;/li&gt;\n&lt;/ul&gt;</t>
  </si>
  <si>
    <t>HYPERTENSION</t>
  </si>
  <si>
    <t>&lt;h1&gt;What is Hypertension?&lt;/h1&gt;\n&lt;p&gt;High blood pressure is a common condition, especially in older individuals. As follows:&lt;/p&gt;\n&lt;h2&gt;What is high blood pressure?&lt;/h2&gt;\n&lt;p&gt;High blood pressure refers to a condition where the blood pressure on the arterial walls is higher than normal. In a normal state, the two blood pressure measurements, systolic and diastolic, are 120/80 mmHg. When the systolic blood pressure is &amp;gt;140 mmHg and/or the diastolic blood pressure is &amp;gt;90 mmHg, the patient is diagnosed with high blood pressure. The severity of high blood pressure can vary based on the changes in these measurements.&lt;/p&gt;\n&lt;p&gt;If high blood pressure is not well controlled, it can lead to serious health issues, especially the risk of coronary artery disease, stroke, and potentially fatal outcomes or significant long-term health consequences, reducing the patient&amp;apos;s quality of life.&lt;/p&gt;\n&lt;h2&gt;Symptoms of high blood pressure:&lt;/h2&gt;\n&lt;p&gt;The symptoms of high blood pressure can vary depending on its severity. In the early stages, the disease may not present noticeable symptoms. However, individuals with consistently high blood pressure may experience common signs of abnormal blood pressure elevation such as blurred vision, dizziness, headaches, nausea, unsteadiness, and fainting. In severe cases of high blood pressure, it can lead to ruptured blood vessels, stroke, coronary artery disease, and death.&lt;/p&gt;</t>
  </si>
  <si>
    <t>&lt;h1&gt;什么是高血压？&lt;/h1&gt;\n&lt;p&gt;高血压是一种常见病，尤其是老年人。 如下：&lt;/p&gt;\n&lt;h2&gt;什么是高血压？&lt;/h2&gt;\n&lt;p&gt;高血压是指动脉壁血压高于正常值的情况。 在正常状态下，收缩压和舒张压这两个血压测量值为 120/80 mmHg。 当收缩压&amp;gt;140mmHg和/或舒张压&amp;gt;90mmHg时，患者被诊断为高血压。 高血压的严重程度可能会根据这些测量值的变化而变化。&lt;/p&gt;\n&lt;p&gt;如果高血压控制不好，可能会导致严重的健康问题，特别是冠状动脉疾病、中风的风险，以及潜在的致命后果或严重的长期健康后果，从而降低患者的生活质量。&lt;/p&gt;\n&lt;h2&gt;高血压的症状：&lt;/h2&gt;\n&lt;p&gt;高血压的症状可能会根据其严重程度而有所不同。 在早期阶段，这种疾病可能不会出现明显的症状。 然而，患有持续高血压的人可能会出现血压异常升高的常见症状，例如视力模糊、头晕、头痛、恶心、不稳定和昏厥。 严重的高血压会导致血管破裂、中风、冠状动脉疾病和死亡。&lt;/p&gt;</t>
  </si>
  <si>
    <t>&lt;h1&gt;उच्च रक्तचाप क्या है?&lt;/h1&gt;\n&lt;p&gt;उच्च रक्तचाप एक सामान्य स्थिति है, खासकर वृद्ध व्यक्तियों में। निम्नलिखित नुसार:&lt;/p&gt;\n&lt;h2&gt;उच्च रक्तचाप क्या है?&lt;/h2&gt;\n&lt;p&gt;उच्च रक्तचाप एक ऐसी स्थिति को संदर्भित करता है जहां धमनियों की दीवारों पर रक्तचाप सामान्य से अधिक होता है। एक सामान्य अवस्था में, दो रक्तचाप माप, सिस्टोलिक और डायस्टोलिक, 120/80 mmHg होते हैं। जब सिस्टोलिक रक्तचाप &amp;gt;140 mmHg और/या डायस्टोलिक रक्तचाप &amp;gt;90 mmHg होता है, तो रोगी को उच्च रक्तचाप का निदान किया जाता है। इन मापों में परिवर्तन के आधार पर उच्च रक्तचाप की गंभीरता भिन्न हो सकती है।&lt;/p&gt;\n&lt;p&gt;यदि उच्च रक्तचाप को अच्छी तरह से नियंत्रित नहीं किया जाता है, तो इससे गंभीर स्वास्थ्य समस्याएं हो सकती हैं, विशेष रूप से कोरोनरी धमनी रोग, स्ट्रोक, और संभावित घातक परिणाम या महत्वपूर्ण दीर्घकालिक स्वास्थ्य परिणाम, रोगी के जीवन की गुणवत्ता को कम कर सकते हैं।&lt;/p&gt;\n&lt;h2&gt;हाई ब्लड प्रेशर के लक्षण:&lt;/h2&gt;\n&lt;p&gt;उच्च रक्तचाप के लक्षण इसकी गंभीरता के आधार पर भिन्न हो सकते हैं। प्रारंभिक अवस्था में, रोग ध्यान देने योग्य लक्षण पेश नहीं कर सकता है। हालांकि, लगातार उच्च रक्तचाप वाले व्यक्ति असामान्य रक्तचाप के बढ़ने के सामान्य लक्षणों का अनुभव कर सकते हैं जैसे धुंधली दृष्टि, चक्कर आना, सिरदर्द, मतली, अस्थिरता और बेहोशी। उच्च रक्तचाप के गंभीर मामलों में, यह रक्त वाहिकाओं के फटने, स्ट्रोक, कोरोनरी धमनी रोग और मृत्यु का कारण बन सकता है।&lt;/p&gt;</t>
  </si>
  <si>
    <t>&lt;h1&gt;Qu&amp;eacute; es la hipertensi&amp;oacute;n?&lt;/h1&gt;\n&lt;p&gt;La presi&amp;oacute;n arterial alta es una condici&amp;oacute;n com&amp;uacute;n, especialmente en personas mayores. Espec&amp;iacute;ficamente:&lt;/p&gt;\n&lt;h2&gt;&amp;iquest;Qu&amp;eacute; es la presi&amp;oacute;n arterial alta?&lt;/h2&gt;\n&lt;p&gt;La presi&amp;oacute;n arterial alta se refiere a una condici&amp;oacute;n en la que la presi&amp;oacute;n arterial en las paredes arteriales es m&amp;aacute;s alta de lo normal. En estado normal, las dos medidas de presi&amp;oacute;n arterial, sist&amp;oacute;lica y diast&amp;oacute;lica, son 120/80 mmHg. Cuando la presi&amp;oacute;n arterial sist&amp;oacute;lica es &amp;gt;140 mmHg y/o la presi&amp;oacute;n arterial diast&amp;oacute;lica es &amp;gt;90 mmHg, se diagnostica al paciente hipertensi&amp;oacute;n arterial. La gravedad de la presi&amp;oacute;n arterial alta puede variar seg&amp;uacute;n los cambios en estas mediciones.&lt;/p&gt;\n&lt;p&gt;Si la presi&amp;oacute;n arterial alta no se controla bien, puede provocar problemas de salud graves, especialmente el riesgo de enfermedad de las arterias coronarias, accidente cerebrovascular y resultados potencialmente fatales o consecuencias significativas para la salud a largo plazo, lo que reduce la calidad de vida del paciente.&lt;/p&gt;\n&lt;h2&gt;S&amp;iacute;ntomas de la presi&amp;oacute;n arterial alta:&lt;/h2&gt;\n&lt;p&gt;Los s&amp;iacute;ntomas de la presi&amp;oacute;n arterial alta pueden variar dependiendo de su gravedad. En las primeras etapas, la enfermedad puede no presentar s&amp;iacute;ntomas perceptibles. Sin embargo, las personas con presi&amp;oacute;n arterial constantemente alta pueden experimentar signos comunes de elevaci&amp;oacute;n anormal de la presi&amp;oacute;n arterial, como visi&amp;oacute;n borrosa, mareos, dolores de cabeza, n&amp;aacute;useas, inestabilidad y desmayos. En casos severos de presi&amp;oacute;n arterial alta, puede provocar la ruptura de vasos sangu&amp;iacute;neos, accidente cerebrovascular, enfermedad de las arterias coronarias y la muerte.&lt;/p&gt;</t>
  </si>
  <si>
    <t>&lt;h1&gt;Qu&amp;apos;est-ce que l&amp;apos;hypertension ?&lt;/h1&gt;\n&lt;p&gt;L&amp;apos;hypertension art&amp;eacute;rielle est une affection courante, en particulier chez les personnes &amp;acirc;g&amp;eacute;es. Comme suit:&lt;/p&gt;\n&lt;h2&gt;Quelle est l&amp;apos;hypertension art&amp;eacute;rielle?&lt;/h2&gt;\n&lt;p&gt;L&amp;apos;hypertension art&amp;eacute;rielle fait r&amp;eacute;f&amp;eacute;rence &amp;agrave; une condition o&amp;ugrave; la pression art&amp;eacute;rielle sur les parois art&amp;eacute;rielles est sup&amp;eacute;rieure &amp;agrave; la normale. A l&amp;apos;&amp;eacute;tat normal, les deux mesures de tension art&amp;eacute;rielle, systolique et diastolique, sont de 120/80 mmHg. Lorsque la pression art&amp;eacute;rielle systolique est &amp;gt; 140 mmHg et/ou la pression art&amp;eacute;rielle diastolique est &amp;gt; 90 mmHg, le patient est diagnostiqu&amp;eacute; avec une pression art&amp;eacute;rielle &amp;eacute;lev&amp;eacute;e. La gravit&amp;eacute; de l&amp;apos;hypertension art&amp;eacute;rielle peut varier en fonction des changements dans ces mesures.&lt;/p&gt;\n&lt;p&gt;Si l&amp;apos;hypertension art&amp;eacute;rielle n&amp;apos;est pas bien contr&amp;ocirc;l&amp;eacute;e, elle peut entra&amp;icirc;ner de graves probl&amp;egrave;mes de sant&amp;eacute;, en particulier le risque de maladie coronarienne, d&amp;apos;accident vasculaire c&amp;eacute;r&amp;eacute;bral et d&amp;apos;issues potentiellement mortelles ou d&amp;apos;importantes cons&amp;eacute;quences &amp;agrave; long terme sur la sant&amp;eacute;, r&amp;eacute;duisant la qualit&amp;eacute; de vie du patient.&lt;/p&gt;\n&lt;h2&gt;Sympt&amp;ocirc;mes de l&amp;apos;hypertension art&amp;eacute;rielle :&lt;/h2&gt;\n&lt;p&gt;Les sympt&amp;ocirc;mes de l&amp;apos;hypertension art&amp;eacute;rielle peuvent varier en fonction de sa gravit&amp;eacute;. Aux premiers stades, la maladie peut ne pas pr&amp;eacute;senter de sympt&amp;ocirc;mes perceptibles. Cependant, les personnes souffrant d&amp;apos;hypertension art&amp;eacute;rielle constante peuvent pr&amp;eacute;senter des signes courants d&amp;apos;&amp;eacute;l&amp;eacute;vation anormale de la pression art&amp;eacute;rielle, tels qu&amp;apos;une vision floue, des &amp;eacute;tourdissements, des maux de t&amp;ecirc;te, des naus&amp;eacute;es, une instabilit&amp;eacute; et des &amp;eacute;vanouissements. Dans les cas graves d&amp;apos;hypertension art&amp;eacute;rielle, cela peut entra&amp;icirc;ner une rupture des vaisseaux sanguins, un accident vasculaire c&amp;eacute;r&amp;eacute;bral, une maladie coronarienne et la mort.&lt;/p&gt;</t>
  </si>
  <si>
    <t>&lt;h1 dir=\"rtl\"&gt;ما المقصود بفرط ضغط الدم؟&lt;/h1&gt;\n&lt;p dir=\"rtl\"&gt;فرط ضغط الدم&amp;nbsp;والمعروف أيضًا بارتفاع ضغط الدم&amp;nbsp;هو حالة شائعة ، لا سيّما بين كبار السن.&amp;nbsp;&lt;/p&gt;\n&lt;h2 dir=\"rtl\"&gt;ما هو ارتفاع ضغط الدم؟&lt;/h2&gt;\n&lt;p dir=\"rtl\"&gt;يُشير ارتفاع ضغط الدم إلى حالة تكون فيها&amp;nbsp;قوة دفع الدم باتجاه جدران الشرايين أعلى&amp;nbsp;من المعتاد.&amp;nbsp;&lt;/p&gt;\n&lt;p dir=\"rtl\"&gt;في الحالة الطبيعية، تكون قرائتيّ ضغط الدم الانقباضي والانبساطي&amp;nbsp;80/120مم زئبق.&amp;nbsp;&lt;/p&gt;\n&lt;p dir=\"rtl\"&gt;يُشخّص المريض بارتفاع ضغط الدم عندما تكون قراءة ضغط الدم الانقباضي 140&amp;nbsp;&amp;lt;&amp;nbsp;مم زئبق و / أو ضغط الدم الانبساطي 90&amp;nbsp;&amp;lt;&amp;nbsp;مم زئبق. يُمكن أن تختلف شدة ارتفاع ضغط الدم بُناءً على التغيّرات في هذه القراءات.&lt;/p&gt;\n&lt;p dir=\"rtl\"&gt;إذا لم يتم التحكم في ارتفاع ضغط الدم بشكل ملائم، فقد يؤدي ذلك إلى مشاكل صحية ومضاعفات خطيرة، لا سيّما خطر الإصابة بمرض الشريان التاجي والسكتة الدماغية وغيرها من المُضاعفات المميتة أو العواقب الصحية على المدى الطويل، مما يُقلل من جودة حياة المريض.&lt;/p&gt;\n&lt;p&gt;&lt;br&gt;&lt;/p&gt;\n&lt;h2 dir=\"rtl\"&gt;أعراض ارتفاع ضغط الدم:&lt;/h2&gt;\n&lt;p dir=\"rtl\"&gt;يُمكن أن تختلف أعراض ارتفاع ضغط الدم حسب شدته؛ في المراحل المبكرة، قد لا يُظهر المرض أعراضًا ملحوظة. ومع ذلك، قد يعاني الأفراد المصابون بارتفاع ضغط الدم باستمرار من علامات شائعة للارتفاع غير الطبيعي لضغط الدم مثل عدم وضوح الرؤية، والشعور بالدوار، والصداع، والغثيان، والترنّح، والإغماء. في الحالات الشديدة من ارتفاع ضغط الدم، يُمكن تتصاعد حدة الأعراض إلى تمزق الأوعية الدموية، والسكتة الدماغية، ومرض الشريان التاجي، وبنهاية المطاف؛ الوفاة.&lt;/p&gt;</t>
  </si>
  <si>
    <t>&lt;h1&gt;Что такое гипертония?&lt;/h1&gt;\n&lt;p&gt;Высокое кровяное давление является распространенным заболеванием, особенно у пожилых людей. Следующее:&lt;/p&gt;\n&lt;h2&gt;Что такое высокое кровяное давление?&lt;/h2&gt;\n&lt;p&gt;Высокое кровяное давление относится к состоянию, при котором кровяное давление на стенки артерий выше нормы. В нормальном состоянии два измерения артериального давления, систолическое и диастолическое, составляют 120/80 мм рт. Когда систолическое артериальное давление &amp;gt; 140 мм рт. ст. и/или диастолическое артериальное давление &amp;gt; 90 мм рт. ст., у пациента диагностируют высокое кровяное давление. Тяжесть высокого кровяного давления может варьироваться в зависимости от изменений в этих измерениях.&lt;/p&gt;\n&lt;p&gt;Если высокое кровяное давление не контролируется должным образом, это может привести к серьезным проблемам со здоровьем, особенно к риску ишемической болезни сердца, инсульта и потенциально смертельным исходам или значительным долгосрочным последствиям для здоровья, снижая качество жизни пациента.&lt;/p&gt;\n&lt;h2&gt;Симптомы повышенного артериального давления:&lt;/h2&gt;\n&lt;p&gt;Симптомы высокого кровяного давления могут варьироваться в зависимости от его тяжести. На ранних стадиях заболевание может не проявлять заметных симптомов. Однако люди с постоянно высоким кровяным давлением могут испытывать общие признаки аномального повышения артериального давления, такие как нечеткость зрения, головокружение, головные боли, тошнота, неустойчивость и обмороки. В тяжелых случаях высокого кровяного давления это может привести к разрыву кровеносных сосудов, инсульту, ишемической болезни сердца и смерти.&lt;/p&gt;</t>
  </si>
  <si>
    <t>&lt;h1&gt;O que &amp;eacute; Hipertens&amp;atilde;o?&lt;/h1&gt;\n&lt;p&gt;A hipertens&amp;atilde;o arterial &amp;eacute; uma condi&amp;ccedil;&amp;atilde;o comum, especialmente em indiv&amp;iacute;duos mais velhos. Especificamente:&lt;/p&gt;\n&lt;h2&gt;O que &amp;eacute; press&amp;atilde;o alta?&lt;/h2&gt;\n&lt;p&gt;A hipertens&amp;atilde;o arterial refere-se a uma condi&amp;ccedil;&amp;atilde;o em que a press&amp;atilde;o sangu&amp;iacute;nea nas paredes arteriais &amp;eacute; maior do que o normal. Em um estado normal, as duas medidas de press&amp;atilde;o arterial, sist&amp;oacute;lica e diast&amp;oacute;lica, s&amp;atilde;o 120/80 mmHg. Quando a press&amp;atilde;o arterial sist&amp;oacute;lica &amp;eacute; &amp;gt;140 mmHg e/ou a press&amp;atilde;o arterial diast&amp;oacute;lica &amp;eacute; &amp;gt;90 mmHg, o paciente &amp;eacute; diagnosticado com hipertens&amp;atilde;o arterial. A gravidade da press&amp;atilde;o arterial elevada pode variar com base nas altera&amp;ccedil;&amp;otilde;es nessas medi&amp;ccedil;&amp;otilde;es.&lt;/p&gt;\n&lt;p&gt;Se a press&amp;atilde;o alta n&amp;atilde;o for bem controlada, pode levar a s&amp;eacute;rios problemas de sa&amp;uacute;de, especialmente o risco de doen&amp;ccedil;a arterial coronariana, acidente vascular cerebral e resultados potencialmente fatais ou consequ&amp;ecirc;ncias significativas para a sa&amp;uacute;de a longo prazo, reduzindo a qualidade de vida do paciente.&lt;/p&gt;\n&lt;h2&gt;Sintomas de press&amp;atilde;o alta:&lt;/h2&gt;\n&lt;p&gt;Os sintomas da hipertens&amp;atilde;o arterial podem variar dependendo de sua gravidade. Nos est&amp;aacute;gios iniciais, a doen&amp;ccedil;a pode n&amp;atilde;o apresentar sintomas percept&amp;iacute;veis. No entanto, indiv&amp;iacute;duos com press&amp;atilde;o arterial consistentemente alta podem apresentar sinais comuns de eleva&amp;ccedil;&amp;atilde;o anormal da press&amp;atilde;o arterial, como vis&amp;atilde;o turva, tontura, dores de cabe&amp;ccedil;a, n&amp;aacute;usea, instabilidade e desmaio. Em casos graves de hipertens&amp;atilde;o arterial, pode levar a ruptura dos vasos sangu&amp;iacute;neos, acidente vascular cerebral, doen&amp;ccedil;a arterial coronariana e morte.&lt;/p&gt;</t>
  </si>
  <si>
    <t>&lt;h1&gt;উচ্চ রক্তচাপ কি?&lt;/h1&gt;\n&lt;p&gt;উচ্চ রক্তচাপ একটি সাধারণ অবস্থা, বিশেষ করে বয়স্ক ব্যক্তিদের মধ্যে। নিম্নরূপ:&lt;/p&gt;\n&lt;h2&gt;উচ্চ রক্তচাপ কি?&lt;/h2&gt;\n&lt;p&gt;উচ্চ রক্তচাপ এমন একটি অবস্থাকে বোঝায় যেখানে ধমনীর দেয়ালে রক্তচাপ স্বাভাবিকের চেয়ে বেশি। একটি স্বাভাবিক অবস্থায়, দুটি রক্তচাপ পরিমাপ, সিস্টোলিক এবং ডায়াস্টোলিক, হল 120/80 mmHg। যখন সিস্টোলিক রক্তচাপ &amp;gt;140 mmHg এবং/অথবা ডায়াস্টোলিক রক্তচাপ &amp;gt;90 mmHg হয়, তখন রোগীর উচ্চ রক্তচাপ ধরা পড়ে। উচ্চ রক্তচাপের তীব্রতা এই পরিমাপের পরিবর্তনের উপর ভিত্তি করে পরিবর্তিত হতে পারে।&lt;/p&gt;\n&lt;p&gt;যদি উচ্চ রক্তচাপ ভালভাবে নিয়ন্ত্রণ করা না হয়, তবে এটি গুরুতর স্বাস্থ্য সমস্যাগুলির দিকে নিয়ে যেতে পারে, বিশেষ করে করোনারি ধমনী রোগ, স্ট্রোক এবং সম্ভাব্য মারাত্মক পরিণতি বা উল্লেখযোগ্য দীর্ঘমেয়াদী স্বাস্থ্যের পরিণতির ঝুঁকি, রোগীর জীবনযাত্রার মান হ্রাস করে।&lt;/p&gt;\n&lt;h2&gt;উচ্চ রক্তচাপের লক্ষণ:&lt;/h2&gt;\n&lt;p&gt;উচ্চ রক্তচাপের লক্ষণগুলি এর তীব্রতার উপর নির্ভর করে পরিবর্তিত হতে পারে। প্রাথমিক পর্যায়ে, রোগটি লক্ষণীয় লক্ষণগুলি উপস্থাপন করতে পারে না। যাইহোক, ক্রমাগত উচ্চ রক্তচাপ সহ ব্যক্তিরা অস্বাভাবিক রক্তচাপ বৃদ্ধির সাধারণ লক্ষণগুলি অনুভব করতে পারে যেমন ঝাপসা দৃষ্টি, মাথা ঘোরা, মাথাব্যথা, বমি বমি ভাব, অস্থিরতা এবং অজ্ঞান হয়ে যাওয়া। উচ্চ রক্তচাপের গুরুতর ক্ষেত্রে, এটি রক্তনালী ফেটে যাওয়া, স্ট্রোক, করোনারি ধমনী রোগ এবং মৃত্যু হতে পারে।&lt;/p&gt;</t>
  </si>
  <si>
    <t>&lt;h1 dir=\"rtl\"&gt;خون کا غیر معمولی دباؤ کیا ہوتا ہے؟&lt;/h1&gt;\n&lt;p&gt;&lt;br&gt;&lt;/p&gt;\n&lt;p dir=\"rtl\"&gt;بلند فشارِ خون ایک عام حالت ہے جو خصوصاً معمر افراد میں پائی جاتی ہے۔ حسب ذیل:&lt;/p&gt;\n&lt;h2 dir=\"rtl\"&gt;&amp;nbsp;بلند فشارِ خون کیا ہے؟&lt;/h2&gt;\n&lt;p dir=\"rtl\"&gt;بلند فشارِ خون ایک ایسی حالت کو کہتے ہیں جہاں شریانوں کی دیواروں پر خون کا دباؤ معمول سے زیادہ ہوتا ہے۔ عام حالت میں، فشارِ خون کی دو پیمائشیں، انقباضی اور انسباطی،120/80 &amp;nbsp; mmHgہوتی ہیں۔ جب انقباضی فشارِ خون140 mmHg سے زیادہ اور/یا انسباطی فشارِ خون 90 mmHg سے زیادہ ہو تو مریض میں بلند فشارِ خون کی تشخیص کی جاتی ہے۔ بلند فشارِ خون کی شدت ان پیمائشوں میں ہونے والی تبدیلیوں کی بنیاد پر فرق پایا جا سکتا ہے۔&lt;/p&gt;\n&lt;p dir=\"rtl\"&gt;اگر بلند فشارِ خون کو اچھی طرح سے کنٹرول نہیں کیا جاتا تو یہ صحت کے سنگین مسائل، خصوصاً اکلیلی شریان کی بیماری، فالج، اور ممکنہ طور پر مہلک نتائج یا صحت کے طویل مدتی اہم نتائج کے خطرے کا سبب بن سکتا ہے جو مریض کے معیار زندگی کو کم کر دیتا ہے۔&lt;/p&gt;\n&lt;h2 dir=\"rtl\"&gt;بلند فشارِ خون کی علامات:&lt;/h2&gt;\n&lt;p dir=\"rtl\"&gt;بلند فشارِ خون کی علامات اس کی شدت کے اعتبار سے مختلف ہو سکتی ہیں۔ ہو سکتا ہے کہ ابتدائی مراحل میں بیماری قابلِ ذکر علامات پیش نہ کرے۔ تاہم، مستقل طور پر بلند فشارِ خون کے مرض میں مبتلا افراد کو فشارِ خون کی غیر معمولی بلند سطح کی عمومی علامات، جیسا کہ نظر کا دھندلا پن، چکر آنا، سر درد، متلی، ڈگمگانے اور بے ہوشی، کا سامنا کرنا پڑ سکتا ہے۔ بلند فشارِ خون کی سنگین صورتوں میں، یہ خون کی نالیوں کے پھٹنے، فالج ہونے، اکلیلی شریان کی بیماری اور موت کا سبب بن سکتا ہے۔&lt;/p&gt;</t>
  </si>
  <si>
    <t>&lt;h1&gt;Was ist Bluthochdruck?&lt;/h1&gt;\n&lt;p&gt;Hoher Blutdruck ist eine h&amp;auml;ufige Erkrankung, insbesondere bei &amp;auml;lteren Menschen. Folgenderma&amp;szlig;en:&lt;/p&gt;\n&lt;h2&gt;Was ist Bluthochdruck?&lt;/h2&gt;\n&lt;p&gt;Unter Bluthochdruck versteht man einen Zustand, bei dem der Blutdruck an den Arterienw&amp;auml;nden h&amp;ouml;her als normal ist. Im Normalzustand betragen die beiden Blutdruckmessungen, systolischer und diastolischer Wert, 120/80 mmHg. Wenn der systolische Blutdruck &amp;gt;140 mmHg und/oder der diastolische Blutdruck &amp;gt;90 mmHg betr&amp;auml;gt, wird beim Patienten Bluthochdruck diagnostiziert. Der Schweregrad des Bluthochdrucks kann je nach den Ver&amp;auml;nderungen dieser Messwerte variieren.&lt;/p&gt;\n&lt;p&gt;Wenn hoher Blutdruck nicht gut kontrolliert wird, kann er zu schwerwiegenden Gesundheitsproblemen f&amp;uuml;hren, insbesondere zum Risiko einer koronaren Herzkrankheit, eines Schlaganfalls und potenziell t&amp;ouml;dlicher Folgen oder schwerwiegender langfristiger gesundheitlicher Folgen, wodurch die Lebensqualit&amp;auml;t des Patienten beeintr&amp;auml;chtigt wird.&lt;/p&gt;\n&lt;h2&gt;Symptome von Bluthochdruck:&lt;/h2&gt;\n&lt;p&gt;Die Symptome von Bluthochdruck k&amp;ouml;nnen je nach Schweregrad variieren. Im Anfangsstadium zeigt die Krankheit m&amp;ouml;glicherweise keine erkennbaren Symptome. Bei Personen mit dauerhaft hohem Blutdruck k&amp;ouml;nnen jedoch h&amp;auml;ufige Anzeichen eines abnormalen Blutdruckanstiegs auftreten, wie verschwommenes Sehen, Schwindel, Kopfschmerzen, &amp;Uuml;belkeit, Unsicherheit und Ohnmacht. In schweren F&amp;auml;llen kann Bluthochdruck zu Gef&amp;auml;&amp;szlig;rissen, Schlaganfall, koronarer Herzkrankheit und zum Tod f&amp;uuml;hren.&lt;/p&gt;</t>
  </si>
  <si>
    <t>&lt;h1&gt;高血圧とは何ですか?&lt;/h1&gt;\n&lt;p&gt;高血圧は、特に高齢者によく見られる症状です。 次のように：&lt;/p&gt;\n&lt;h2&gt;高血圧とは何ですか?&lt;/h2&gt;\n&lt;p&gt;高血圧とは、動脈壁の血圧が正常より高い状態を指します。 正常な状態では、収縮期および拡張期の 2 つの血圧測定値は 120/80 mmHg です。 収縮期血圧が 140 mmHg を超える場合、および/または拡張期血圧が 90 mmHg を超える場合、患者は高血圧と診断されます。 高血圧の重症度は、これらの測定値の変化に基づいて変化する可能性があります。&lt;/p&gt;\n&lt;p&gt;高血圧が適切に管理されていない場合、深刻な健康上の問題、特に冠状動脈疾患、脳卒中のリスク、および潜在的に致命的な転帰または重大な長期的な健康への影響を引き起こし、患者の生活の質を低下させる可能性があります。&lt;/p&gt;\n&lt;h2&gt;高血圧の症状:&lt;/h2&gt;\n&lt;p&gt;高血圧の症状はその重症度に応じて異なります。 初期段階では、この病気は目立った症状を示さない場合があります。 しかし、常に血圧が高い人は、かすみ目、めまい、頭痛、吐き気、ふらつき、失神などの異常な血圧上昇の一般的な兆候を経験することがあります。 高血圧が重度の場合は、血管の破裂、脳卒中、冠状動脈疾患、死に至る可能性があります。&lt;/p&gt;</t>
  </si>
  <si>
    <t>&lt;h1&gt;हायपरटेन्शन म्हणजे काय?&lt;/h1&gt;\n&lt;p&gt;उच्च रक्तदाब ही एक सामान्य स्थिती आहे, विशेषत: वृद्ध व्यक्तींमध्ये. पुढीलप्रमाणे:&lt;/p&gt;\n&lt;h2&gt;उच्च रक्तदाब म्हणजे काय?&lt;/h2&gt;\n&lt;p&gt;उच्च रक्तदाब म्हणजे अशी स्थिती ज्यामध्ये धमनीच्या भिंतींवर रक्तदाब सामान्यपेक्षा जास्त असतो. सामान्य स्थितीत, दोन रक्तदाब मोजमाप, सिस्टोलिक आणि डायस्टोलिक, 120/80 mmHg आहेत. जेव्हा सिस्टोलिक रक्तदाब &amp;gt;140 mmHg असतो आणि/किंवा डायस्टोलिक रक्तदाब &amp;gt;90 mmHg असतो, तेव्हा रुग्णाला उच्च रक्तदाब असल्याचे निदान होते. या मापांमधील बदलांच्या आधारे उच्च रक्तदाबाची तीव्रता बदलू शकते.&lt;/p&gt;\n&lt;p&gt;उच्च रक्तदाब नीट नियंत्रित न केल्यास, यामुळे गंभीर आरोग्य समस्या उद्भवू शकतात, विशेषत: कोरोनरी धमनी रोग, स्ट्रोक आणि संभाव्य घातक परिणाम किंवा दीर्घकालीन आरोग्यविषयक परिणामांचा धोका, ज्यामुळे रुग्णाच्या जीवनाची गुणवत्ता कमी होते.&lt;/p&gt;\n&lt;h2&gt;उच्च रक्तदाबाची लक्षणे:&lt;/h2&gt;\n&lt;p&gt;उच्च रक्तदाबाची लक्षणे त्याच्या तीव्रतेनुसार बदलू शकतात. सुरुवातीच्या टप्प्यात, रोग लक्षणीय लक्षणे दिसू शकत नाही. तथापि, सतत उच्च रक्तदाब असलेल्या व्यक्तींना ब्लड प्रेशरच्या असामान्य वाढीची सामान्य चिन्हे जसे की अंधुक दृष्टी, चक्कर येणे, डोकेदुखी, मळमळ, अस्थिरता आणि मूर्च्छा दिसू शकतात. उच्च रक्तदाबाच्या गंभीर प्रकरणांमध्ये, यामुळे रक्तवाहिन्या फुटणे, स्ट्रोक, कोरोनरी धमनी रोग आणि मृत्यू होऊ शकतो.&lt;/p&gt;</t>
  </si>
  <si>
    <t>&lt;h1&gt;హైపర్ టెన్షన్ అంటే ఏమిటి?&lt;/h1&gt;\n&lt;p&gt;అధిక రక్తపోటు అనేది ఒక సాధారణ పరిస్థితి, ముఖ్యంగా వృద్ధులలో. క్రింది విధంగా:&lt;/p&gt;\n&lt;h2&gt;అధిక రక్తపోటు అంటే ఏమిటి?&lt;/h2&gt;\n&lt;p&gt;అధిక రక్తపోటు అనేది ధమనుల గోడలపై రక్తపోటు సాధారణం కంటే ఎక్కువగా ఉండే పరిస్థితిని సూచిస్తుంది. సాధారణ స్థితిలో, రెండు రక్తపోటు కొలతలు, సిస్టోలిక్ మరియు డయాస్టొలిక్, 120/80 mmHg. సిస్టోలిక్ రక్తపోటు&amp;gt; 140 mmHg మరియు/లేదా డయాస్టొలిక్ రక్తపోటు&amp;gt; 90 mmHg అయినప్పుడు, రోగికి అధిక రక్తపోటు ఉన్నట్లు నిర్ధారణ అవుతుంది. ఈ కొలతలలో మార్పుల ఆధారంగా అధిక రక్తపోటు యొక్క తీవ్రత మారవచ్చు.&lt;/p&gt;\n&lt;p&gt;అధిక రక్తపోటు బాగా నియంత్రించబడకపోతే, అది తీవ్రమైన ఆరోగ్య సమస్యలకు దారితీస్తుంది, ముఖ్యంగా కొరోనరీ ఆర్టరీ వ్యాధి, స్ట్రోక్ మరియు ప్రాణాంతక ఫలితాలు లేదా ముఖ్యమైన దీర్ఘకాలిక ఆరోగ్య పరిణామాలు, రోగి యొక్క జీవన నాణ్యతను తగ్గిస్తుంది.&lt;/p&gt;\n&lt;h2&gt;అధిక రక్తపోటు యొక్క లక్షణాలు:&lt;/h2&gt;\n&lt;p&gt;అధిక రక్తపోటు యొక్క లక్షణాలు దాని తీవ్రతను బట్టి మారవచ్చు. ప్రారంభ దశలలో, వ్యాధి గుర్తించదగిన లక్షణాలను కలిగి ఉండకపోవచ్చు. అయినప్పటికీ, స్థిరంగా అధిక రక్తపోటు ఉన్న వ్యక్తులు అస్పష్టమైన దృష్టి, మైకము, తలనొప్పి, వికారం, అస్థిరత మరియు మూర్ఛ వంటి అసాధారణ రక్తపోటు పెరుగుదల యొక్క సాధారణ సంకేతాలను అనుభవించవచ్చు. అధిక రక్తపోటు యొక్క తీవ్రమైన సందర్భాల్లో, ఇది రక్త నాళాలు పగిలిపోవడం, స్ట్రోక్, కరోనరీ ఆర్టరీ వ్యాధి మరియు మరణానికి దారితీస్తుంది.&lt;/p&gt;</t>
  </si>
  <si>
    <t>&lt;h1&gt;Hipertansiyon nedir?&lt;/h1&gt;\n&lt;p&gt;Y&amp;uuml;ksek tansiyon, &amp;ouml;zellikle yaşlı bireylerde sık g&amp;ouml;r&amp;uuml;len bir durumdur. Aşağıdaki gibi:&lt;/p&gt;\n&lt;h2&gt;Y&amp;uuml;ksek kan basıncı nedir?&lt;/h2&gt;\n&lt;p&gt;Y&amp;uuml;ksek tansiyon, arter duvarlarındaki kan basıncının normalden y&amp;uuml;ksek olduğu bir durumu ifade eder. Normal bir durumda, sistolik ve diyastolik olmak &amp;uuml;zere iki kan basıncı &amp;ouml;l&amp;ccedil;&amp;uuml;m&amp;uuml; 120/80 mmHg&amp;apos;dir. Sistolik kan basıncı &amp;gt;140 mmHg ve/veya diyastolik kan basıncı &amp;gt;90 mmHg olduğunda hastaya y&amp;uuml;ksek tansiyon tanısı konur. Y&amp;uuml;ksek tansiyonun şiddeti, bu &amp;ouml;l&amp;ccedil;&amp;uuml;mlerdeki değişikliklere bağlı olarak değişebilir.&lt;/p&gt;\n&lt;p&gt;Y&amp;uuml;ksek tansiyon iyi kontrol edilmezse, ciddi sağlık sorunlarına, &amp;ouml;zellikle koroner arter hastalığı, inme ve potansiyel olarak &amp;ouml;l&amp;uuml;mc&amp;uuml;l sonu&amp;ccedil;lara veya hastanın yaşam kalitesini d&amp;uuml;ş&amp;uuml;ren &amp;ouml;nemli uzun vadeli sağlık sonu&amp;ccedil;larına yol a&amp;ccedil;abilir.&lt;/p&gt;\n&lt;h2&gt;Y&amp;uuml;ksek tansiyon belirtileri:&lt;/h2&gt;\n&lt;p&gt;Y&amp;uuml;ksek tansiyonun belirtileri şiddetine g&amp;ouml;re değişiklik g&amp;ouml;sterebilir. Erken evrelerde, hastalık belirgin semptomlar g&amp;ouml;stermeyebilir. Bununla birlikte, s&amp;uuml;rekli olarak y&amp;uuml;ksek tansiyonu olan bireyler, bulanık g&amp;ouml;rme, baş d&amp;ouml;nmesi, baş ağrısı, mide bulantısı, dengesizlik ve bayılma gibi anormal kan basıncı y&amp;uuml;kselmesinin yaygın belirtilerini yaşayabilir. Şiddetli y&amp;uuml;ksek tansiyon vakalarında kan damarlarının yırtılmasına, felce, koroner arter hastalığına ve &amp;ouml;l&amp;uuml;me yol a&amp;ccedil;abilir.&lt;/p&gt;</t>
  </si>
  <si>
    <t>&lt;h1&gt;உயர் இரத்த அழுத்தம் என்றால் என்ன?&lt;/h1&gt;\n&lt;p&gt;உயர் இரத்த அழுத்தம் என்பது ஒரு பொதுவான நிலை, குறிப்பாக வயதானவர்களுக்கு. பின்வருமாறு:&lt;/p&gt;\n&lt;h2&gt;உயர் இரத்த அழுத்தம் என்றால் என்ன?&lt;/h2&gt;\n&lt;p&gt;உயர் இரத்த அழுத்தம் என்பது தமனி சுவர்களில் இரத்த அழுத்தம் இயல்பை விட அதிகமாக இருக்கும் ஒரு நிலையை குறிக்கிறது. ஒரு சாதாரண நிலையில், இரண்டு இரத்த அழுத்த அளவீடுகள், சிஸ்டாலிக் மற்றும் டயஸ்டாலிக், 120/80 mmHg ஆகும். சிஸ்டாலிக் இரத்த அழுத்தம்&amp;gt; 140 mmHg மற்றும்/அல்லது டயஸ்டாலிக் இரத்த அழுத்தம்&amp;gt; 90 mmHg ஆக இருந்தால், நோயாளிக்கு உயர் இரத்த அழுத்தம் இருப்பது கண்டறியப்படுகிறது. இந்த அளவீடுகளில் ஏற்படும் மாற்றங்களின் அடிப்படையில் உயர் இரத்த அழுத்தத்தின் தீவிரம் மாறுபடும்.&lt;/p&gt;\n&lt;p&gt;உயர் இரத்த அழுத்தம் சரியாகக் கட்டுப்படுத்தப்படாவிட்டால், அது கடுமையான உடல்நலப் பிரச்சினைகளுக்கு வழிவகுக்கும், குறிப்பாக கரோனரி தமனி நோய், பக்கவாதம் மற்றும் அபாயகரமான விளைவுகள் அல்லது குறிப்பிடத்தக்க நீண்ட கால சுகாதார விளைவுகள், நோயாளியின் வாழ்க்கைத் தரத்தைக் குறைக்கும்.&lt;/p&gt;\n&lt;h2&gt;உயர் இரத்த அழுத்தத்தின் அறிகுறிகள்:&lt;/h2&gt;\n&lt;p&gt;உயர் இரத்த அழுத்தத்தின் அறிகுறிகள் அதன் தீவிரத்தைப் பொறுத்து மாறுபடும். ஆரம்ப கட்டங்களில், நோய் குறிப்பிடத்தக்க அறிகுறிகளைக் காட்டாது. இருப்பினும், தொடர்ந்து உயர் இரத்த அழுத்தம் உள்ள நபர்கள், மங்கலான பார்வை, தலைச்சுற்றல், தலைவலி, குமட்டல், நிலையற்ற தன்மை மற்றும் மயக்கம் போன்ற அசாதாரண இரத்த அழுத்த உயர்வின் பொதுவான அறிகுறிகளை அனுபவிக்கலாம். உயர் இரத்த அழுத்தத்தின் கடுமையான நிகழ்வுகளில், இது இரத்த நாளங்கள் சிதைவு, பக்கவாதம், கரோனரி தமனி நோய் மற்றும் மரணத்திற்கு வழிவகுக்கும்.&lt;/p&gt;</t>
  </si>
  <si>
    <t>&lt;h1&gt;고혈압이란 무엇입니까?&lt;/h1&gt;\n&lt;p&gt;고혈압은 특히 노인들에게 흔한 질환입니다. 구체적으로:&lt;/p&gt;\n&lt;h2&gt;고혈압이란 무엇입니까?&lt;/h2&gt;\n&lt;p&gt;고혈압은 동맥벽의 혈압이 정상보다 높은 상태를 말합니다. 정상 상태에서 수축기 및 이완기의 두 혈압 측정치는 120/80mmHg입니다. 수축기 혈압이 &amp;gt;140mmHg이고/이거나 이완기 혈압이 &amp;gt;90mmHg이면 환자는 고혈압으로 진단됩니다. 고혈압의 중증도는 이러한 측정값의 변화에 따라 달라질 수 있습니다.&lt;/p&gt;\n&lt;p&gt;고혈압이 잘 조절되지 않으면 심각한 건강 문제, 특히 관상 동맥 질환, 뇌졸중의 위험이 발생할 수 있으며 잠재적으로 치명적인 결과 또는 중대한 장기적 건강 결과를 초래하여 환자의 삶의 질을 저하시킬 수 있습니다.&lt;/p&gt;\n&lt;h2&gt;고혈압의 증상:&lt;/h2&gt;\n&lt;p&gt;고혈압의 증상은 중증도에 따라 다를 수 있습니다. 초기 단계에서 질병은 눈에 띄는 증상을 나타내지 않을 수 있습니다. 그러나 지속적으로 고혈압이 있는 사람은 시야 흐림, 현기증, 두통, 메스꺼움, 불안정, 실신과 같은 비정상적인 혈압 상승의 일반적인 징후를 경험할 수 있습니다. 고혈압이 심한 경우에는 혈관 파열, 뇌졸중, 관상 동맥 질환 및 사망에 이를 수 있습니다.&lt;/p&gt;</t>
  </si>
  <si>
    <t>&lt;h1&gt;Thế n&amp;agrave;o l&amp;agrave; cao huyết &amp;aacute;p?&lt;/h1&gt;\n&lt;p&gt;Cao huyết &amp;aacute;p l&amp;agrave; căn bệnh rất thường gặp ở người cao tuổi n&amp;oacute;i chung. Cụ thể như sau:&amp;nbsp;&lt;/p&gt;\n&lt;h2&gt;Bệnh cao huyết &amp;aacute;p l&amp;agrave; g&amp;igrave;?&lt;/h2&gt;\n&lt;p&gt;Cao huyết &amp;aacute;p l&amp;agrave; t&amp;igrave;nh trạng &amp;aacute;p lực m&amp;aacute;u l&amp;ecirc;n th&amp;agrave;nh động mạch tăng cao hơn so với mức b&amp;igrave;nh thường. Ở mức th&amp;ocirc;ng thường, hai chỉ số huyết &amp;aacute;p t&amp;acirc;m thu v&amp;agrave; huyết &amp;aacute;p t&amp;acirc;m trương l&amp;agrave; 120/80 mmHg. Khi chỉ số huyết &amp;aacute;p t&amp;acirc;m thu &amp;gt; 140mmHg v&amp;agrave; hoặc huyết &amp;aacute;p t&amp;acirc;m trương &amp;gt;90mmHg th&amp;igrave; người bệnh gặp phải t&amp;igrave;nh trạng tăng huyết &amp;aacute;p. Mức độ tăng huyết &amp;aacute;p nặng hay nhẹ phụ thuộc v&amp;agrave;o sự thay đổi của c&amp;aacute;c chỉ số n&amp;agrave;y.&amp;nbsp;&lt;/p&gt;\n&lt;p&gt;Nếu t&amp;igrave;nh trạng tăng huyết &amp;aacute;p kh&amp;ocirc;ng được kiểm so&amp;aacute;t tốt sẽ dẫn tới những vấn đề nghi&amp;ecirc;m trọng về sức khỏe. Đặc biệt l&amp;agrave; nguy cơ nhồi m&amp;aacute;u cơ tim, đột quỵ,&amp;hellip;.dẫn đến tử vong hoặc để lại hậu quả nặng nề về sức khỏe, l&amp;agrave;m suy giảm chất lượng cuộc sống của bệnh nh&amp;acirc;n.&amp;nbsp;&lt;/p&gt;\n&lt;h2&gt;Biểu hiện của bệnh cao huyết &amp;aacute;p&lt;/h2&gt;\n&lt;p&gt;T&amp;ugrave;y thuộc mức độ tăng huyết &amp;aacute;p m&amp;agrave; bệnh nh&amp;acirc;n c&amp;oacute; những biểu hiện kh&amp;aacute;c nhau. Ở giai đoạn ban đầu, bệnh kh&amp;ocirc;ng g&amp;acirc;y n&amp;ecirc;n những triệu chứng g&amp;igrave; dễ nhận biết. Với những người tăng huyết &amp;aacute;p thường xuy&amp;ecirc;n sẽ c&amp;oacute; dấu hiệu chung khi huyết &amp;aacute;p tăng bất thường l&amp;agrave;: hoa mắt, ch&amp;oacute;ng mặt, đau đầu, buồn n&amp;ocirc;n, đi kh&amp;ocirc;ng vững, ngất xỉu,&amp;hellip; Ở mức độ nặng, tăng huyết &amp;aacute;p qu&amp;aacute; cao sẽ l&amp;agrave;m vỡ mạch m&amp;aacute;u, nhồi m&amp;aacute;u n&amp;atilde;o, nhồi m&amp;aacute;u cơ tim, g&amp;acirc;y tử vong,&amp;hellip;&lt;/p&gt;</t>
  </si>
  <si>
    <t>&lt;h1&gt;Cos&amp;apos;&amp;egrave; l&amp;apos;ipertensione?&lt;/h1&gt;\n&lt;p&gt;L&amp;apos;ipertensione &amp;egrave; una condizione comune, soprattutto negli individui pi&amp;ugrave; anziani. Come segue:&lt;/p&gt;\n&lt;h2&gt;Cos&amp;apos;&amp;egrave; la pressione alta?&lt;/h2&gt;\n&lt;p&gt;L&amp;apos;ipertensione si riferisce a una condizione in cui la pressione sanguigna sulle pareti arteriose &amp;egrave; pi&amp;ugrave; alta del normale. In uno stato normale, le due misurazioni della pressione sanguigna, sistolica e diastolica, sono 120/80 mmHg. Quando la pressione arteriosa sistolica &amp;egrave; &amp;gt;140 mmHg e/o la pressione arteriosa diastolica &amp;egrave; &amp;gt;90 mmHg, al paziente viene diagnosticata la pressione alta. La gravit&amp;agrave; della pressione alta pu&amp;ograve; variare in base ai cambiamenti in queste misurazioni.&lt;/p&gt;\n&lt;p&gt;Se l&amp;apos;ipertensione arteriosa non &amp;egrave; ben controllata, pu&amp;ograve; portare a gravi problemi di salute, in particolare il rischio di malattia coronarica, ictus e esiti potenzialmente fatali o significative conseguenze per la salute a lungo termine, riducendo la qualit&amp;agrave; della vita del paziente.&lt;/p&gt;\n&lt;h2&gt;Sintomi di ipertensione:&lt;/h2&gt;\n&lt;p&gt;I sintomi della pressione alta possono variare a seconda della sua gravit&amp;agrave;. Nelle fasi iniziali, la malattia potrebbe non presentare sintomi evidenti. Tuttavia, gli individui con pressione sanguigna costantemente alta possono manifestare segni comuni di aumento anomalo della pressione sanguigna come visione offuscata, vertigini, mal di testa, nausea, instabilit&amp;agrave; e svenimento. Nei casi gravi di ipertensione arteriosa, pu&amp;ograve; portare alla rottura dei vasi sanguigni, ictus, malattia coronarica e morte.&lt;/p&gt;</t>
  </si>
  <si>
    <t>&lt;h1&gt;ความดันโลหิตสูงคืออะไร?&lt;/h1&gt;\n&lt;p&gt;ความดันโลหิตสูงเป็นภาวะที่พบได้บ่อยโดยเฉพาะในผู้สูงอายุ ดังต่อไปนี้:&lt;/p&gt;\n&lt;h2&gt;ความดันโลหิตสูงคืออะไร?&lt;/h2&gt;\n&lt;p&gt;ความดันโลหิตสูง หมายถึง ภาวะที่ความดันเลือดบนผนังหลอดเลือดแดงสูงกว่าปกติ ในสภาวะปกติ การวัดความดันโลหิต 2 ค่า คือ systolic และ diastolic จะอยู่ที่ 120/80 mmHg เมื่อความดันโลหิตซิสโตลิก &amp;gt; 140 มม.ปรอท และ/หรือความดันโลหิตตัวล่าง &amp;gt;90 มม.ปรอท ผู้ป่วยจะได้รับการวินิจฉัยว่าเป็นความดันโลหิตสูง ความรุนแรงของความดันโลหิตสูงอาจแตกต่างกันไปตามการเปลี่ยนแปลงของการวัดเหล่านี้&lt;/p&gt;\n&lt;p&gt;หากควบคุมความดันโลหิตสูงได้ไม่ดี อาจนำไปสู่ปัญหาสุขภาพร้ายแรง โดยเฉพาะความเสี่ยงต่อโรคหลอดเลือดหัวใจตีบ โรคหลอดเลือดสมอง และผลลัพธ์ที่อาจถึงแก่ชีวิตหรือผลกระทบต่อสุขภาพในระยะยาวอย่างมีนัยสำคัญ ทำให้คุณภาพชีวิตของผู้ป่วยลดลง&lt;/p&gt;\n&lt;h2&gt;อาการของความดันโลหิตสูง:&lt;/h2&gt;\n&lt;p&gt;อาการของความดันโลหิตสูงอาจแตกต่างกันไปขึ้นอยู่กับความรุนแรง ในระยะแรก โรคนี้อาจไม่แสดงอาการที่เห็นได้ชัดเจน อย่างไรก็ตาม บุคคลที่มีความดันโลหิตสูงอย่างต่อเนื่องอาจพบสัญญาณทั่วไปของความดันโลหิตสูงผิดปกติ เช่น ตาพร่ามัว วิงเวียนศีรษะ ปวดศีรษะ คลื่นไส้ ไม่มั่นคง และเป็นลม ในกรณีที่ความดันโลหิตสูงอย่างรุนแรง อาจนำไปสู่หลอดเลือดแตก โรคหลอดเลือดสมอง โรคหลอดเลือดหัวใจตีบตัน และเสียชีวิตได้&lt;/p&gt;</t>
  </si>
  <si>
    <t>LIFESTYLE</t>
  </si>
  <si>
    <t>&lt;h1&gt;Lifestyle for hypertension&lt;/h1&gt;\n&lt;ul&gt;\n    &lt;li&gt;\n        &lt;p&gt;Regular exercise&lt;/p&gt;\n    &lt;/li&gt;\n&lt;/ul&gt;\n&lt;p&gt;If you do not have hypertension, regular exercise can help prevent this condition. If you already have hypertension, regular physical activity can help lower your blood pressure to a safer level. Numerous studies have shown that engaging in at least 150 minutes of exercise per week can reduce blood pressure by 5-8mmHg in individuals with hypertension. It is important to maintain a consistent exercise routine because if you stop exercising, your blood pressure is likely to increase again.&lt;/p&gt;\n&lt;p&gt;Some suitable exercises for people with hypertension include walking, jogging, cycling, swimming, dancing, and high-intensity interval training. You can also engage in high-intensity exercise for 10 minutes, followed by gentle exercise, and repeat this cycle every 30 minutes.&lt;/p&gt;\n&lt;ul&gt;\n    &lt;li&gt;\n        &lt;p&gt;Healthy eating habits&lt;/p&gt;\n    &lt;/li&gt;\n&lt;/ul&gt;\n&lt;p&gt;According to the Dietary Approaches to Stop Hypertension (DASH) diet, adhering to a menu that includes whole grains, good sources of protein, foods rich in calcium, potassium, magnesium, fruits, and vegetables can reduce blood pressure by up to 11mmHg. It is also important to eliminate saturated fats and cholesterol from your diet, as studies have shown that a low-carbohydrate and refined sugar diet effectively stabilizes blood pressure. Specifically, individuals who followed a low-carbohydrate and low-sugar diet for six weeks experienced improvements in blood pressure and other cardiovascular indicators compared to those who did not follow this diet.&lt;/p&gt;\n&lt;p&gt;Salt is also considered the &amp;quot;bane&amp;quot; of individuals with hypertension. Even reducing a small amount of sodium in your diet can improve cardiovascular health and lower blood pressure by approximately 5-6mmHg in people with hypertension.&lt;/p&gt;\n&lt;ul&gt;\n    &lt;li&gt;\n        &lt;p&gt;Limit alcohol intake&lt;/p&gt;\n    &lt;/li&gt;\n&lt;/ul&gt;\n&lt;p&gt;Moderate alcohol consumption (1 glass per day for women or 2 glasses per day for men) can reduce blood pressure by approximately 4mmHg. However, this effect is lost if you consume excessive amounts of alcohol. Drinking more than the recommended limit can increase blood pressure and reduce the effectiveness of hypertension medications.&lt;/p&gt;\n&lt;ul&gt;\n    &lt;li&gt;\n        &lt;p&gt;Quit smoking&lt;/p&gt;\n    &lt;/li&gt;\n&lt;/ul&gt;\n&lt;p&gt;Each cigarette you smoke causes a sudden increase in blood pressure, even after you finish smoking. Therefore, quitting smoking today can help normalize your blood pressure. Quitting smoking also reduces the risk of cardiovascular disease and improves overall health. Studies have shown that non-smokers have a longer life expectancy compared to long-term smokers.&lt;/p&gt;\n&lt;ul&gt;\n    &lt;li&gt;\n        &lt;p&gt;Reduce caffeine intake&lt;/p&gt;\n    &lt;/li&gt;\n&lt;/ul&gt;\n&lt;p&gt;The role of caffeine in blood pressure is still debated. Caffeine can increase blood pressure by up to 10mmHg in individuals who are not accustomed to consuming caffeine regularly. However, individuals who regularly drink coffee believe that caffeine has little or no effect on their blood pressure.&lt;/p&gt;\n&lt;p&gt;To determine if caffeine raises your blood pressure, measure your blood pressure within 30 minutes after consuming a caffeinated beverage. If your blood pressure increases by 5-10mmHg, it indicates that your body is sensitive to caffeine. In that case, you should reduce your daily caffeine intake.&lt;/p&gt;\n&lt;ul&gt;\n    &lt;li&gt;\n        &lt;p&gt;Reduce Stress&lt;/p&gt;\n    &lt;/li&gt;\n&lt;/ul&gt;\n&lt;p&gt;Chronic stress can contribute to high blood pressure. Take some time to reflect on the causes of your stress, such as work, family, finances, or illness. Once you identify what causes stress for you, you need to find ways to address and eliminate it from your life.&lt;/p&gt;\n&lt;p&gt;If you&amp;apos;re facing issues at work, talk to your supervisor, reduce your workload, and prioritize rest and relaxation. If you&amp;apos;re experiencing conflicts with your children or spouse, have direct conversations with them to gradually resolve the misunderstandings.&lt;/p&gt;\n&lt;p&gt;Try to avoid stressors. For example, if you frequently experience stress due to traffic congestion when commuting to work, wake up earlier, avoid peak traffic hours, or use public transportation. If there&amp;apos;s a colleague in your company who always makes you uncomfortable and stressed during conversations, try to minimize interactions with that person.&lt;/p&gt;\n&lt;p&gt;Allocate time for relaxation and engage in activities you enjoy, such as going for a walk, cooking, or participating in volunteer work. Traveling can also be an effective way to relieve stress if you have the time.&lt;/p&gt;\n&lt;p&gt;Meditation or deep breathing exercises: Both meditation and deep breathing activate the parasympathetic nervous system. This system functions when the body is relaxed, slowing down the heart rate and reducing blood pressure.&lt;/p&gt;\n&lt;ul&gt;\n    &lt;li&gt;\n        &lt;p&gt;Ensure sufficient and quality sleep&lt;/p&gt;\n    &lt;/li&gt;\n&lt;/ul&gt;\n&lt;p&gt;Blood pressure tends to decrease while we sleep. Inadequate and shallow sleep can have a significant impact on blood pressure. That&amp;apos;s why people who frequently experience insomnia or lack of sleep, especially older adults, are at risk of developing high blood pressure.&lt;/p&gt;\n&lt;p&gt;To improve the quality of sleep, try implementing the following practices:&lt;/p&gt;\n&lt;p&gt;- Establish a consistent bedtime routine: Ideally, before 11 PM.&lt;/p&gt;\n&lt;p&gt;- Allocate relaxation time before going to bed: Listen to music, read books, play with your child, or watch a gentle romantic movie instead of using electronic devices like laptops or smartphones.&lt;/p&gt;\n&lt;p&gt;- Engage in regular exercise.&lt;/p&gt;\n&lt;p&gt;- Avoid napping for more than 30 minutes.&lt;/p&gt;\n&lt;p&gt;- Design a comfortable and pleasant bedroom space: Pay attention to appropriate temperature and lighting, and consider using herbal essential oils for relaxation, making it easier to fall asleep and sleep better.&lt;/p&gt;</t>
  </si>
  <si>
    <t>&lt;h1&gt;高血压的生活方式&lt;/h1&gt;\n&lt;h2&gt;定期锻炼&lt;/h2&gt;\n&lt;p&gt;如果您没有高血压，定期锻炼可以帮助预防这种情况。 如果您已经患有高血压，定期进行体力活动可以帮助您将血压降低到更安全的水平。 大量研究表明，高血压患者每周至少进行 150 分钟的运动，可使血压降低 5-8mmHg。 保持一致的锻炼习惯很重要，因为如果您停止锻炼，您的血压可能会再次升高。&lt;/p&gt;\n&lt;p&gt;一些适合高血压患者的运动包括步行、慢跑、骑自行车、游泳、跳舞和高强度间歇训练。 也可以进行10分钟的高强度运动，然后进行温和的运动，每30分钟重复这个循环。&lt;/p&gt;\n&lt;h2&gt;健康的饮食习惯&lt;/h2&gt;\n&lt;p&gt;根据预防高血压饮食方法 (DASH) 的饮食习惯，坚持包含全谷物、优质蛋白质来源、富含钙、钾、镁、水果和蔬菜的食物的菜单可以将血压降低高达 11 毫米汞柱。 从饮食中消除饱和脂肪和胆固醇也很重要，因为研究表明低碳水化合物和精制糖饮食可以有效稳定血压。 具体来说，与不遵循这种饮食的人相比，遵循低碳水化合物和低糖饮食六周的人的血压和其他心血管指标有所改善。&lt;/p&gt;\n&lt;p&gt;盐也被认为是高血压患者的&amp;ldquo;祸根&amp;rdquo;。 即使减少饮食中少量的钠，也可以改善心血管健康，并将高血压患者的血压降低约 5-6 毫米汞柱。&lt;/p&gt;\n&lt;h2&gt;限制酒精摄入量&lt;/h2&gt;\n&lt;p&gt;适量饮酒（女性每天 1 杯，男性每天 2 杯）可降低血压约 4mmHg。 然而，如果饮酒过量，这种效果就会消失。 饮酒超过建议限度会导致血压升高并降低高血压药物的有效性。&lt;/p&gt;\n&lt;h2&gt;戒烟&lt;/h2&gt;\n&lt;p&gt;你每吸一支烟都会导致血压突然升高，即使在你戒烟之后也是如此。 因此，今天戒烟可以帮助您的血压正常化。 戒烟还可以降低心血管疾病的风险并改善整体健康。 研究表明，与长期吸烟者相比，不吸烟者的预期寿命更长。&lt;/p&gt;\n&lt;h2&gt;减少咖啡因摄入量&lt;/h2&gt;\n&lt;p&gt;咖啡因在血压中的作用仍然存在争议。 对于不习惯经常摄入咖啡因的人来说，咖啡因可使血压升高高达 10mmHg。 然而，经常喝咖啡的人认为咖啡因对血压影响很小或没有影响。&lt;/p&gt;\n&lt;p&gt;要确定咖啡因是否会使血压升高，请在饮用含咖啡因饮料后 30 分钟内测量血压。 如果你的血压升高5-10mmHg，就表明你的身体对咖啡因敏感。 在这种情况下，您应该减少每日咖啡因的摄入量。&lt;/p&gt;\n&lt;h2&gt;减轻压力&lt;/h2&gt;\n&lt;p&gt;慢性压力会导致高血压。 花一些时间反思一下造成压力的原因，例如工作、家庭、财务或疾病。 一旦确定了导致您压力的原因，您就需要找到解决方法并将其从生活中消除。&lt;/p&gt;\n&lt;p&gt;如果您在工作中遇到问题，请与您的主管交谈，减少工作量，并优先考虑休息和放松。 如果您与孩子或配偶发生冲突，请与他们直接对话，以逐步解决误会。&lt;/p&gt;\n&lt;p&gt;尽量避免压力源。 例如，如果您在上班时经常因交通拥堵而感到压力，请早起、避开交通高峰时间或使用公共交通工具。 如果你公司里的某个同事在谈话中总是让你感到不舒服和有压力，请尽量减少与那个人的互动。&lt;/p&gt;\n&lt;p&gt;分配时间放松并参加您喜欢的活动，例如散步、做饭或参加志愿者工作。 如果有时间的话，旅行也是缓解压力的有效方法。&lt;/p&gt;\n&lt;p&gt;冥想或深呼吸练习：冥想和深呼吸都会激活副交感神经系统。 当身体放松时，该系统就会发挥作用，减慢心率并降低血压。&lt;/p&gt;\n&lt;h2&gt;保证充足、优质的睡眠&lt;/h2&gt;\n&lt;p&gt;当我们睡觉时，血压往往会降低。 睡眠不足和睡眠浅会对血压产生重大影响。 这就是为什么经常失眠或睡眠不足的人，尤其是老年人，有患高血压的风险。&lt;/p&gt;\n&lt;p&gt;为了提高睡眠质量，请尝试实施以下做法：&lt;/p&gt;\n&lt;ul&gt;\n    &lt;li&gt;\n        &lt;p&gt;建立一致的就寝时间：最好是晚上 11 点之前。&lt;/p&gt;\n    &lt;/li&gt;\n    &lt;li&gt;\n        &lt;p&gt;睡前分配放松时间：听音乐、读书、和孩子玩耍或看一部轻柔浪漫的电影，而不是使用笔记本电脑或智能手机等电子设备。&lt;/p&gt;\n    &lt;/li&gt;\n    &lt;li&gt;\n        &lt;p&gt;定期参加锻炼。&lt;/p&gt;\n    &lt;/li&gt;\n    &lt;li&gt;\n        &lt;p&gt;午睡时间避免超过 30 分钟。&lt;/p&gt;\n    &lt;/li&gt;\n    &lt;li&gt;\n        &lt;p&gt;设计舒适宜人的卧室空间：注意适宜的温度和光线，考虑使用草本精油进行放松，更容易入睡，睡得更好。&lt;/p&gt;\n    &lt;/li&gt;\n&lt;/ul&gt;</t>
  </si>
  <si>
    <t>&lt;h1&gt;उच्च रक्तचाप के लिए जीवनशैली&lt;/h1&gt;\n&lt;ul&gt;\n    &lt;li&gt;\n        &lt;p&gt;नियमित व्यायाम&lt;/p&gt;\n    &lt;/li&gt;\n&lt;/ul&gt;\n&lt;p&gt;यदि आपको उच्च रक्तचाप नहीं है, तो नियमित व्यायाम इस स्थिति को रोकने में मदद कर सकता है। यदि आपको पहले से ही उच्च रक्तचाप है, तो नियमित शारीरिक गतिविधि आपके रक्तचाप को सुरक्षित स्तर तक कम करने में मदद कर सकती है। कई अध्ययनों से पता चला है कि प्रति सप्ताह कम से कम 150 मिनट व्यायाम करने से उच्च रक्तचाप वाले व्यक्तियों में रक्तचाप 5-8mmHg तक कम हो सकता है। एक नियमित व्यायाम दिनचर्या बनाए रखना महत्वपूर्ण है क्योंकि यदि आप व्यायाम करना बंद कर देते हैं, तो आपका रक्तचाप फिर से बढ़ने की संभावना है।&lt;/p&gt;\n&lt;p&gt;उच्च रक्तचाप वाले लोगों के लिए कुछ उपयुक्त व्यायामों में टहलना, टहलना, साइकिल चलाना, तैरना, नृत्य करना और उच्च तीव्रता वाले अंतराल प्रशिक्षण शामिल हैं। आप 10 मिनट के लिए उच्च तीव्रता वाले व्यायाम में भी शामिल हो सकते हैं, उसके बाद कोमल व्यायाम कर सकते हैं और इस चक्र को हर 30 मिनट में दोहरा सकते हैं।&lt;/p&gt;\n&lt;ul&gt;\n    &lt;li&gt;\n        &lt;p&gt;स्वस्थ आहार की आदतें&lt;/p&gt;\n    &lt;/li&gt;\n&lt;/ul&gt;\n&lt;p&gt;डायटरी अप्रोचेज टू स्टॉप हाइपरटेंशन (डीएएसएच) आहार के अनुसार, एक ऐसे मेनू का पालन करना जिसमें साबुत अनाज, प्रोटीन के अच्छे स्रोत, कैल्शियम, पोटेशियम, मैग्नीशियम, फल और सब्जियों से भरपूर खाद्य पदार्थ शामिल हों, रक्तचाप को 11mmHg तक कम कर सकते हैं। अपने आहार से संतृप्त वसा और कोलेस्ट्रॉल को खत्म करना भी महत्वपूर्ण है, क्योंकि अध्ययनों से पता चला है कि कम कार्बोहाइड्रेट और परिष्कृत चीनी आहार रक्तचाप को प्रभावी ढंग से स्थिर करता है। विशेष रूप से, छह सप्ताह के लिए कम कार्बोहाइड्रेट और कम चीनी वाले आहार का पालन करने वाले व्यक्तियों ने इस आहार का पालन नहीं करने वालों की तुलना में रक्तचाप और अन्य हृदय संबंधी संकेतकों में सुधार का अनुभव किया।&lt;/p&gt;\n&lt;p&gt;नमक को उच्च रक्तचाप वाले व्यक्तियों के लिए &amp;quot;अभिशाप&amp;quot; भी माना जाता है। यहां तक कि अपने आहार में सोडियम की थोड़ी मात्रा कम करने से हृदय स्वास्थ्य में सुधार हो सकता है और उच्च रक्तचाप वाले लोगों में लगभग 5-6mmHg तक रक्तचाप कम हो सकता है।&lt;/p&gt;\n&lt;ul&gt;\n    &lt;li&gt;\n        &lt;p&gt;शराब का सेवन सीमित करें&lt;/p&gt;\n    &lt;/li&gt;\n&lt;/ul&gt;\n&lt;p&gt;मध्यम शराब का सेवन (महिलाओं के लिए प्रति दिन 1 गिलास या पुरुषों के लिए प्रति दिन 2 गिलास) रक्तचाप को लगभग 4mmHg तक कम कर सकता है। हालाँकि, यदि आप अत्यधिक मात्रा में शराब का सेवन करते हैं तो यह प्रभाव खो जाता है। अनुशंसित सीमा से अधिक पीने से रक्तचाप बढ़ सकता है और उच्च रक्तचाप की दवाओं की प्रभावशीलता कम हो सकती है।&lt;/p&gt;\n&lt;ul&gt;\n    &lt;li&gt;\n        &lt;p&gt;धूम्रपान छोड़ने&lt;/p&gt;\n    &lt;/li&gt;\n&lt;/ul&gt;\n&lt;p&gt;आपके द्वारा धूम्रपान की जाने वाली प्रत्येक सिगरेट रक्तचाप में अचानक वृद्धि का कारण बनती है, धूम्रपान समाप्त करने के बाद भी। इसलिए, आज ही धूम्रपान छोड़ना आपके रक्तचाप को सामान्य करने में मदद कर सकता है। धूम्रपान छोड़ने से हृदय रोग का खतरा भी कम होता है और समग्र स्वास्थ्य में सुधार होता है। अध्ययनों से पता चला है कि लंबे समय तक धूम्रपान करने वालों की तुलना में गैर-धूम्रपान करने वालों की जीवन प्रत्याशा अधिक होती है।&lt;/p&gt;\n&lt;ul&gt;\n    &lt;li&gt;\n        &lt;p&gt;कैफीन का सेवन कम करें&lt;/p&gt;\n    &lt;/li&gt;\n&lt;/ul&gt;\n&lt;p&gt;ब्लड प्रेशर में कैफीन की भूमिका पर अभी भी बहस होती है। कैफीन उन व्यक्तियों में रक्तचाप को 10mmHg तक बढ़ा सकता है जो नियमित रूप से कैफीन का सेवन करने के आदी नहीं हैं। हालांकि, जो लोग नियमित रूप से कॉफी पीते हैं उनका मानना है कि कैफीन का उनके रक्तचाप पर बहुत कम या कोई प्रभाव नहीं पड़ता है।&lt;/p&gt;\n&lt;p&gt;यह निर्धारित करने के लिए कि क्या कैफीन आपके रक्तचाप को बढ़ाता है, कैफीन युक्त पेय का सेवन करने के 30 मिनट के भीतर अपने रक्तचाप को मापें। यदि आपका रक्तचाप 5-10mmHg से बढ़ जाता है, तो यह इंगित करता है कि आपका शरीर कैफीन के प्रति संवेदनशील है। ऐसे में आपको रोजाना कैफीन का सेवन कम करना चाहिए।&lt;/p&gt;\n&lt;ul&gt;\n    &lt;li&gt;\n        &lt;p&gt;तनाव को कम करें&lt;/p&gt;\n    &lt;/li&gt;\n&lt;/ul&gt;\n&lt;p&gt;पुराना तनाव उच्च रक्तचाप में योगदान कर सकता है। अपने तनाव के कारणों पर विचार करने के लिए कुछ समय निकालें, जैसे काम, परिवार, वित्त या बीमारी। एक बार जब आप यह पहचान लेते हैं कि आपके लिए तनाव का कारण क्या है, तो आपको इसका पता लगाने और इसे अपने जीवन से खत्म करने के तरीके खोजने होंगे।&lt;/p&gt;\n&lt;p&gt;यदि आप काम में समस्याओं का सामना कर रहे हैं, तो अपने पर्यवेक्षक से बात करें, अपना काम का बोझ कम करें और आराम और विश्राम को प्राथमिकता दें। यदि आप अपने बच्चों या जीवनसाथी के साथ संघर्ष का सामना कर रहे हैं, तो गलतफहमी को धीरे-धीरे दूर करने के लिए उनसे सीधी बातचीत करें।&lt;/p&gt;\n&lt;p&gt;तनाव से बचने की कोशिश करें। उदाहरण के लिए, यदि आप काम पर जाते समय अक्सर ट्रैफिक की भीड़ के कारण तनाव का अनुभव करते हैं, तो पहले जागें, ट्रैफिक घंटों से बचें, या सार्वजनिक परिवहन का उपयोग करें। यदि आपकी कंपनी में कोई सहकर्मी है जो बातचीत के दौरान आपको हमेशा असहज और तनावग्रस्त करता है, तो उस व्यक्ति के साथ बातचीत को कम करने का प्रयास करें।&lt;/p&gt;\n&lt;p&gt;विश्राम के लिए समय आवंटित करें और उन गतिविधियों में शामिल हों जिन्हें आप पसंद करते हैं, जैसे टहलने जाना, खाना बनाना या स्वयंसेवी कार्य में भाग लेना। यदि आपके पास समय हो तो यात्रा करना भी तनाव दूर करने का एक प्रभावी तरीका हो सकता है।&lt;/p&gt;\n&lt;p&gt;ध्यान या गहरी साँस लेने के व्यायाम: ध्यान और गहरी साँस लेना दोनों ही पैरासिम्पेथेटिक तंत्रिका तंत्र को सक्रिय करते हैं। यह प्रणाली तब कार्य करती है जब शरीर शिथिल होता है, हृदय गति को धीमा करता है और रक्तचाप को कम करता है।&lt;/p&gt;\n&lt;ul&gt;\n    &lt;li&gt;\n        &lt;p&gt;पर्याप्त और गुणवत्तापूर्ण नींद सुनिश्चित करें&lt;/p&gt;\n    &lt;/li&gt;\n&lt;/ul&gt;\n&lt;p&gt;जब हम सोते हैं तो रक्तचाप कम हो जाता है। अपर्याप्त और उथली नींद रक्तचाप पर महत्वपूर्ण प्रभाव डाल सकती है। इसलिए जो लोग अक्सर अनिद्रा या नींद की कमी का अनुभव करते हैं, विशेष रूप से वृद्ध वयस्कों में उच्च रक्तचाप विकसित होने का खतरा होता है।&lt;/p&gt;\n&lt;p&gt;नींद की गुणवत्ता में सुधार करने के लिए, निम्नलिखित प्रथाओं को लागू करने का प्रयास करें:&lt;/p&gt;\n&lt;ul&gt;\n    &lt;li&gt;\n        &lt;p&gt;एक सुसंगत सोने की दिनचर्या स्थापित करें: आदर्श रूप से, रात 11 बजे से पहले।&lt;/p&gt;\n    &lt;/li&gt;\n    &lt;li&gt;\n        &lt;p&gt;सोने से पहले विश्राम का समय निर्धारित करें: लैपटॉप या स्मार्टफोन जैसे इलेक्ट्रॉनिक उपकरणों का उपयोग करने के बजाय संगीत सुनें, किताबें पढ़ें, अपने बच्चे के साथ खेलें, या एक सौम्य रोमांटिक फिल्म देखें।&lt;/p&gt;\n    &lt;/li&gt;\n    &lt;li&gt;\n        &lt;p&gt;नियमित व्यायाम में व्यस्त रहें।&lt;/p&gt;\n    &lt;/li&gt;\n    &lt;li&gt;\n        &lt;p&gt;30 मिनट से ज्यादा सोने से बचें।&lt;/p&gt;\n    &lt;/li&gt;\n    &lt;li&gt;\n        &lt;p&gt;एक आरामदायक और सुखद शयनकक्ष स्थान डिजाइन करें: उपयुक्त तापमान और प्रकाश व्यवस्था पर ध्यान दें, और विश्राम के लिए हर्बल आवश्यक तेलों का उपयोग करने पर विचार करें, जिससे नींद आना और बेहतर नींद आना आसान हो जाता है।&lt;/p&gt;\n    &lt;/li&gt;\n&lt;/ul&gt;</t>
  </si>
  <si>
    <t>&lt;h1&gt;Estilo de vida para la hipertensi&amp;oacute;n&lt;/h1&gt;\n&lt;ul&gt;\n    &lt;li&gt;\n        &lt;p&gt;Ejercicio regular&lt;/p&gt;\n    &lt;/li&gt;\n&lt;/ul&gt;\n&lt;p&gt;Si no tiene hipertensi&amp;oacute;n, el ejercicio regular puede ayudar a prevenir esta condici&amp;oacute;n. Si ya tiene hipertensi&amp;oacute;n, la actividad f&amp;iacute;sica regular puede ayudar a reducir su presi&amp;oacute;n arterial a un nivel m&amp;aacute;s seguro. Numerosos estudios han demostrado que realizar al menos 150 minutos de ejercicio a la semana puede reducir la presi&amp;oacute;n arterial entre 5 y 8 mmHg en personas con hipertensi&amp;oacute;n. Es importante mantener una rutina constante de ejercicios porque si deja de hacer ejercicio, es probable que su presi&amp;oacute;n arterial aumente nuevamente.&lt;/p&gt;\n&lt;p&gt;Algunos ejercicios adecuados para personas con hipertensi&amp;oacute;n incluyen caminar, trotar, andar en bicicleta, nadar, bailar y el entrenamiento en intervalos de alta intensidad. Tambi&amp;eacute;n puede realizar ejercicio de alta intensidad durante 10 minutos, seguido de ejercicio suave y repetir este ciclo cada 30 minutos.&lt;/p&gt;\n&lt;ul&gt;\n    &lt;li&gt;\n        &lt;p&gt;H&amp;aacute;bitos de comer saludable&lt;/p&gt;\n    &lt;/li&gt;\n&lt;/ul&gt;\n&lt;p&gt;Seg&amp;uacute;n la dieta Dietary Approaches to Stop Hypertension (DASH), seguir un men&amp;uacute; que incluya cereales integrales, buenas fuentes de prote&amp;iacute;nas, alimentos ricos en calcio, potasio, magnesio, frutas y verduras puede reducir la presi&amp;oacute;n arterial hasta en 11 mmHg. Tambi&amp;eacute;n es importante eliminar las grasas saturadas y el colesterol de su dieta, ya que los estudios han demostrado que una dieta baja en carbohidratos y az&amp;uacute;car refinada estabiliza eficazmente la presi&amp;oacute;n arterial. Espec&amp;iacute;ficamente, las personas que siguieron una dieta baja en carbohidratos y az&amp;uacute;car durante seis semanas experimentaron mejoras en la presi&amp;oacute;n arterial y otros indicadores cardiovasculares en comparaci&amp;oacute;n con aquellos que no siguieron esta dieta.&lt;/p&gt;\n&lt;p&gt;La sal tambi&amp;eacute;n se considera la &amp;quot;perdici&amp;oacute;n&amp;quot; de las personas con hipertensi&amp;oacute;n. Incluso reducir una peque&amp;ntilde;a cantidad de sodio en su dieta puede mejorar la salud cardiovascular y disminuir la presi&amp;oacute;n arterial en aproximadamente 5-6 mmHg en personas con hipertensi&amp;oacute;n.&lt;/p&gt;\n&lt;ul&gt;\n    &lt;li&gt;\n        &lt;p&gt;Limite la ingesta de alcohol&lt;/p&gt;\n    &lt;/li&gt;\n&lt;/ul&gt;\n&lt;p&gt;El consumo moderado de alcohol (1 vaso al d&amp;iacute;a para mujeres o 2 vasos al d&amp;iacute;a para hombres) puede reducir la presi&amp;oacute;n arterial en aproximadamente 4 mmHg. Sin embargo, este efecto se pierde si se consumen cantidades excesivas de alcohol. Beber m&amp;aacute;s del l&amp;iacute;mite recomendado puede aumentar la presi&amp;oacute;n arterial y reducir la eficacia de los medicamentos para la hipertensi&amp;oacute;n.&lt;/p&gt;\n&lt;ul&gt;\n    &lt;li&gt;\n        &lt;p&gt;Dejar de fumar&lt;/p&gt;\n    &lt;/li&gt;\n&lt;/ul&gt;\n&lt;p&gt;Cada cigarrillo que fuma provoca un aumento repentino de la presi&amp;oacute;n arterial, incluso despu&amp;eacute;s de dejar de fumar. Por lo tanto, dejar de fumar hoy puede ayudar a normalizar su presi&amp;oacute;n arterial. Dejar de fumar tambi&amp;eacute;n reduce el riesgo de enfermedades cardiovasculares y mejora la salud en general. Los estudios han demostrado que los no fumadores tienen una esperanza de vida m&amp;aacute;s larga en comparaci&amp;oacute;n con los fumadores a largo plazo.&lt;/p&gt;\n&lt;ul&gt;\n    &lt;li&gt;\n        &lt;p&gt;Reducir la ingesta de cafe&amp;iacute;na&lt;/p&gt;\n    &lt;/li&gt;\n&lt;/ul&gt;\n&lt;p&gt;El papel de la cafe&amp;iacute;na en la presi&amp;oacute;n arterial todav&amp;iacute;a se debate. La cafe&amp;iacute;na puede aumentar la presi&amp;oacute;n arterial hasta en 10 mmHg en personas que no est&amp;aacute;n acostumbradas a consumir cafe&amp;iacute;na con regularidad. Sin embargo, las personas que beben caf&amp;eacute; regularmente creen que la cafe&amp;iacute;na tiene poco o ning&amp;uacute;n efecto sobre la presi&amp;oacute;n arterial.&lt;/p&gt;\n&lt;p&gt;&lt;br&gt;&lt;/p&gt;\n&lt;p&gt;Para determinar si la cafe&amp;iacute;na eleva la presi&amp;oacute;n arterial, mida su presi&amp;oacute;n arterial dentro de los 30 minutos posteriores al consumo de una bebida con cafe&amp;iacute;na. Si su presi&amp;oacute;n arterial aumenta entre 5 y 10 mmHg, indica que su cuerpo es sensible a la cafe&amp;iacute;na. En ese caso, deber&amp;iacute;as reducir tu ingesta diaria de cafe&amp;iacute;na.&lt;/p&gt;\n&lt;ul&gt;\n    &lt;li&gt;\n        &lt;p&gt;Reduce el estres&lt;/p&gt;\n    &lt;/li&gt;\n&lt;/ul&gt;\n&lt;p&gt;El estr&amp;eacute;s cr&amp;oacute;nico puede contribuir a la presi&amp;oacute;n arterial alta. T&amp;oacute;mese un tiempo para reflexionar sobre las causas de su estr&amp;eacute;s, como el trabajo, la familia, las finanzas o la enfermedad. Una vez que identifique lo que le causa estr&amp;eacute;s, debe encontrar formas de abordarlo y eliminarlo de su vida.&lt;/p&gt;\n&lt;p&gt;Si tiene problemas en el trabajo, hable con su supervisor, reduzca su carga de trabajo y priorice el descanso y la relajaci&amp;oacute;n. Si tiene conflictos con sus hijos o c&amp;oacute;nyuge, tenga conversaciones directas con ellos para resolver gradualmente los malentendidos.&lt;/p&gt;\n&lt;p&gt;Trate de evitar los factores estresantes. Por ejemplo, si experimenta estr&amp;eacute;s con frecuencia debido a la congesti&amp;oacute;n del tr&amp;aacute;fico cuando viaja al trabajo, lev&amp;aacute;ntese m&amp;aacute;s temprano, evite las horas pico de tr&amp;aacute;fico o use el transporte p&amp;uacute;blico. Si hay un colega en su empresa que siempre lo hace sentir inc&amp;oacute;modo y estresado durante las conversaciones, trate de minimizar las interacciones con esa persona.&lt;/p&gt;\n&lt;p&gt;Asigne tiempo para la relajaci&amp;oacute;n y participe en actividades que disfrute, como salir a caminar, cocinar o participar en trabajo voluntario. Viajar tambi&amp;eacute;n puede ser una forma efectiva de aliviar el estr&amp;eacute;s si se tiene tiempo.&lt;/p&gt;\n&lt;p&gt;Meditaci&amp;oacute;n o ejercicios de respiraci&amp;oacute;n profunda: Tanto la meditaci&amp;oacute;n como la respiraci&amp;oacute;n profunda activan el sistema nervioso parasimp&amp;aacute;tico. Este sistema funciona cuando el cuerpo est&amp;aacute; relajado, ralentizando el ritmo card&amp;iacute;aco y reduciendo la presi&amp;oacute;n arterial.&lt;/p&gt;\n&lt;ul&gt;\n    &lt;li&gt;\n        &lt;p&gt;Garantizar un sue&amp;ntilde;o suficiente y de calidad.&lt;/p&gt;\n    &lt;/li&gt;\n&lt;/ul&gt;\n&lt;p&gt;La presi&amp;oacute;n arterial tiende a disminuir mientras dormimos. El sue&amp;ntilde;o inadecuado y superficial puede tener un impacto significativo en la presi&amp;oacute;n arterial. Es por eso que las personas que experimentan insomnio o falta de sue&amp;ntilde;o con frecuencia, especialmente los adultos mayores, corren el riesgo de desarrollar presi&amp;oacute;n arterial alta.&lt;/p&gt;\n&lt;p&gt;Para mejorar la calidad del sue&amp;ntilde;o, intente implementar las siguientes pr&amp;aacute;cticas:&lt;/p&gt;\n&lt;ul&gt;\n    &lt;li&gt;\n        &lt;p&gt;Establezca una rutina constante para acostarse: idealmente, antes de las 11 p. m.&lt;/p&gt;\n    &lt;/li&gt;\n    &lt;li&gt;\n        &lt;p&gt;Asigne tiempo de relajaci&amp;oacute;n antes de acostarse: escuche m&amp;uacute;sica, lea libros, juegue con su hijo o mire una pel&amp;iacute;cula rom&amp;aacute;ntica suave en lugar de usar dispositivos electr&amp;oacute;nicos como computadoras port&amp;aacute;tiles o tel&amp;eacute;fonos inteligentes.&lt;/p&gt;\n    &lt;/li&gt;\n    &lt;li&gt;\n        &lt;p&gt;Participa en ejercicio regular.&lt;/p&gt;\n    &lt;/li&gt;\n    &lt;li&gt;\n        &lt;p&gt;Evite las siestas de m&amp;aacute;s de 30 minutos.&lt;/p&gt;\n    &lt;/li&gt;\n    &lt;li&gt;\n        &lt;p&gt;Dise&amp;ntilde;e un espacio de dormitorio c&amp;oacute;modo y agradable: preste atenci&amp;oacute;n a la temperatura y la iluminaci&amp;oacute;n adecuadas, y considere usar aceites esenciales de hierbas para la relajaci&amp;oacute;n, lo que facilita conciliar el sue&amp;ntilde;o y dormir mejor.&lt;/p&gt;\n    &lt;/li&gt;\n&lt;/ul&gt;</t>
  </si>
  <si>
    <t>&lt;h1&gt;Mode de vie pour l&amp;apos;hypertension&lt;/h1&gt;\n&lt;h2&gt;Exercice r&amp;eacute;gulier&lt;/h2&gt;\n&lt;p&gt;Si vous ne souffrez pas d&amp;apos;hypertension, l&amp;apos;exercice r&amp;eacute;gulier peut aider &amp;agrave; pr&amp;eacute;venir cette condition. Si vous souffrez d&amp;eacute;j&amp;agrave; d&amp;apos;hypertension, une activit&amp;eacute; physique r&amp;eacute;guli&amp;egrave;re peut aider &amp;agrave; abaisser votre tension art&amp;eacute;rielle &amp;agrave; un niveau plus s&amp;ucirc;r. De nombreuses &amp;eacute;tudes ont montr&amp;eacute; que faire au moins 150 minutes d&amp;apos;exercice par semaine peut r&amp;eacute;duire la tension art&amp;eacute;rielle de 5 &amp;agrave; 8 mmHg chez les personnes souffrant d&amp;apos;hypertension. Il est important de maintenir une routine d&amp;apos;exercice constante, car si vous arr&amp;ecirc;tez de faire de l&amp;apos;exercice, votre tension art&amp;eacute;rielle augmentera probablement &amp;agrave; nouveau.&lt;/p&gt;\n&lt;p&gt;Certains exercices appropri&amp;eacute;s pour les personnes souffrant d&amp;apos;hypertension comprennent la marche, le jogging, le v&amp;eacute;lo, la natation, la danse et l&amp;apos;entra&amp;icirc;nement par intervalles &amp;agrave; haute intensit&amp;eacute;. Vous pouvez &amp;eacute;galement faire des exercices de haute intensit&amp;eacute; pendant 10 minutes, suivis d&amp;apos;exercices l&amp;eacute;gers, et r&amp;eacute;p&amp;eacute;ter ce cycle toutes les 30 minutes.&lt;/p&gt;\n&lt;h2&gt;Habitudes alimentaires saines&lt;/h2&gt;\n&lt;p&gt;Selon le r&amp;eacute;gime DASH (Dietary Approaches to Stop Hypertension), adh&amp;eacute;rer &amp;agrave; un menu qui comprend des grains entiers, de bonnes sources de prot&amp;eacute;ines, des aliments riches en calcium, potassium, magn&amp;eacute;sium, fruits et l&amp;eacute;gumes peut r&amp;eacute;duire la tension art&amp;eacute;rielle jusqu&amp;apos;&amp;agrave; 11 mmHg. Il est &amp;eacute;galement important d&amp;apos;&amp;eacute;liminer les graisses satur&amp;eacute;es et le cholest&amp;eacute;rol de votre alimentation, car des &amp;eacute;tudes ont montr&amp;eacute; qu&amp;apos;un r&amp;eacute;gime pauvre en glucides et en sucres raffin&amp;eacute;s stabilise efficacement la tension art&amp;eacute;rielle. Plus pr&amp;eacute;cis&amp;eacute;ment, les personnes qui ont suivi un r&amp;eacute;gime pauvre en glucides et en sucre pendant six semaines ont connu des am&amp;eacute;liorations de la tension art&amp;eacute;rielle et d&amp;apos;autres indicateurs cardiovasculaires par rapport &amp;agrave; celles qui n&amp;apos;ont pas suivi ce r&amp;eacute;gime.&lt;/p&gt;\n&lt;p&gt;Le sel est &amp;eacute;galement consid&amp;eacute;r&amp;eacute; comme le &amp;laquo;fl&amp;eacute;au&amp;raquo; des personnes souffrant d&amp;apos;hypertension. M&amp;ecirc;me la r&amp;eacute;duction d&amp;apos;une petite quantit&amp;eacute; de sodium dans votre alimentation peut am&amp;eacute;liorer la sant&amp;eacute; cardiovasculaire et abaisser la tension art&amp;eacute;rielle d&amp;apos;environ 5 &amp;agrave; 6 mmHg chez les personnes souffrant d&amp;apos;hypertension.&lt;/p&gt;\n&lt;h2&gt;Limiter la consommation d&amp;apos;alcool&lt;/h2&gt;\n&lt;p&gt;Une consommation mod&amp;eacute;r&amp;eacute;e d&amp;apos;alcool (1 verre par jour pour les femmes ou 2 verres par jour pour les hommes) peut r&amp;eacute;duire la tension art&amp;eacute;rielle d&amp;apos;environ 4 mmHg. Cependant, cet effet est perdu si vous consommez des quantit&amp;eacute;s excessives d&amp;apos;alcool. Boire plus que la limite recommand&amp;eacute;e peut augmenter la tension art&amp;eacute;rielle et r&amp;eacute;duire l&amp;apos;efficacit&amp;eacute; des m&amp;eacute;dicaments contre l&amp;apos;hypertension.&lt;/p&gt;\n&lt;h2&gt;Arr&amp;ecirc;ter de fumer&lt;/h2&gt;\n&lt;p&gt;Chaque cigarette que vous fumez provoque une augmentation soudaine de la tension art&amp;eacute;rielle, m&amp;ecirc;me apr&amp;egrave;s avoir fini de fumer. Par cons&amp;eacute;quent, arr&amp;ecirc;ter de fumer aujourd&amp;apos;hui peut aider &amp;agrave; normaliser votre tension art&amp;eacute;rielle. Cesser de fumer r&amp;eacute;duit &amp;eacute;galement le risque de maladies cardiovasculaires et am&amp;eacute;liore la sant&amp;eacute; globale. Des &amp;eacute;tudes ont montr&amp;eacute; que les non-fumeurs ont une esp&amp;eacute;rance de vie plus longue que les fumeurs de longue date.&lt;/p&gt;\n&lt;h2&gt;R&amp;eacute;duire la consommation de caf&amp;eacute;ine&lt;/h2&gt;\n&lt;p&gt;Le r&amp;ocirc;le de la caf&amp;eacute;ine dans la pression art&amp;eacute;rielle est encore d&amp;eacute;battu. La caf&amp;eacute;ine peut augmenter la tension art&amp;eacute;rielle jusqu&amp;apos;&amp;agrave; 10 mmHg chez les personnes qui ne sont pas habitu&amp;eacute;es &amp;agrave; consommer r&amp;eacute;guli&amp;egrave;rement de la caf&amp;eacute;ine. Cependant, les personnes qui boivent r&amp;eacute;guli&amp;egrave;rement du caf&amp;eacute; pensent que la caf&amp;eacute;ine a peu ou pas d&amp;apos;effet sur leur tension art&amp;eacute;rielle.&lt;/p&gt;\n&lt;p&gt;Pour d&amp;eacute;terminer si la caf&amp;eacute;ine augmente votre tension art&amp;eacute;rielle, mesurez votre tension art&amp;eacute;rielle dans les 30 minutes suivant la consommation d&amp;apos;une boisson contenant de la caf&amp;eacute;ine. Si votre tension art&amp;eacute;rielle augmente de 5 &amp;agrave; 10 mmHg, cela indique que votre corps est sensible &amp;agrave; la caf&amp;eacute;ine. Dans ce cas, vous devez r&amp;eacute;duire votre consommation quotidienne de caf&amp;eacute;ine.&lt;/p&gt;\n&lt;h2&gt;R&amp;eacute;duire le stress&lt;/h2&gt;\n&lt;p&gt;Le stress chronique peut contribuer &amp;agrave; l&amp;apos;hypertension art&amp;eacute;rielle. Prenez le temps de r&amp;eacute;fl&amp;eacute;chir aux causes de votre stress, comme le travail, la famille, les finances ou la maladie. Une fois que vous avez identifi&amp;eacute; ce qui vous cause du stress, vous devez trouver des moyens de le traiter et de l&amp;apos;&amp;eacute;liminer de votre vie.&lt;/p&gt;\n&lt;p&gt;Si vous rencontrez des probl&amp;egrave;mes au travail, parlez-en &amp;agrave; votre superviseur, r&amp;eacute;duisez votre charge de travail et accordez la priorit&amp;eacute; au repos et &amp;agrave; la relaxation. Si vous vivez des conflits avec vos enfants ou votre conjoint, discutez directement avec eux pour r&amp;eacute;soudre progressivement les malentendus.&lt;/p&gt;\n&lt;p&gt;Essayez d&amp;apos;&amp;eacute;viter les facteurs de stress. Par exemple, si vous &amp;ecirc;tes souvent stress&amp;eacute; par les embouteillages lorsque vous vous rendez au travail, r&amp;eacute;veillez-vous plus t&amp;ocirc;t, &amp;eacute;vitez les heures de pointe ou utilisez les transports en commun. S&amp;apos;il y a un coll&amp;egrave;gue dans votre entreprise qui vous met toujours mal &amp;agrave; l&amp;apos;aise et stress&amp;eacute; pendant les conversations, essayez de minimiser les interactions avec cette personne.&lt;/p&gt;\n&lt;p&gt;Pr&amp;eacute;voyez du temps pour vous d&amp;eacute;tendre et participez &amp;agrave; des activit&amp;eacute;s que vous aimez, comme aller vous promener, cuisiner ou faire du b&amp;eacute;n&amp;eacute;volat. Voyager peut &amp;eacute;galement &amp;ecirc;tre un moyen efficace de soulager le stress si vous avez le temps.&lt;/p&gt;\n&lt;p&gt;Exercices de m&amp;eacute;ditation ou de respiration profonde : La m&amp;eacute;ditation et la respiration profonde activent le syst&amp;egrave;me nerveux parasympathique. Ce syst&amp;egrave;me fonctionne lorsque le corps est d&amp;eacute;tendu, ralentissant le rythme cardiaque et r&amp;eacute;duisant la tension art&amp;eacute;rielle.&lt;/p&gt;\n&lt;h2&gt;Assurer un sommeil suffisant et de qualit&amp;eacute;&lt;/h2&gt;\n&lt;p&gt;La tension art&amp;eacute;rielle a tendance &amp;agrave; diminuer pendant que nous dormons. Un sommeil insuffisant et superficiel peut avoir un impact significatif sur la tension art&amp;eacute;rielle. C&amp;apos;est pourquoi les personnes qui souffrent fr&amp;eacute;quemment d&amp;apos;insomnie ou de manque de sommeil, en particulier les personnes &amp;acirc;g&amp;eacute;es, risquent de d&amp;eacute;velopper une hypertension art&amp;eacute;rielle.&lt;/p&gt;\n&lt;p&gt;Pour am&amp;eacute;liorer la qualit&amp;eacute; du sommeil, essayez de mettre en place les pratiques suivantes :&lt;/p&gt;\n&lt;ul&gt;\n    &lt;li&gt;\n        &lt;p&gt;&amp;Eacute;tablissez une routine de coucher coh&amp;eacute;rente : Id&amp;eacute;alement, avant 23 h.&lt;/p&gt;\n    &lt;/li&gt;\n    &lt;li&gt;\n        &lt;p&gt;Pr&amp;eacute;voyez du temps de d&amp;eacute;tente avant d&amp;apos;aller vous coucher : &amp;eacute;coutez de la musique, lisez des livres, jouez avec votre enfant ou regardez un film romantique doux au lieu d&amp;apos;utiliser des appareils &amp;eacute;lectroniques comme des ordinateurs portables ou des smartphones.&lt;/p&gt;\n    &lt;/li&gt;\n    &lt;li&gt;\n        &lt;p&gt;Faites de l&amp;apos;exercice r&amp;eacute;guli&amp;egrave;rement.&lt;/p&gt;\n    &lt;/li&gt;\n    &lt;li&gt;\n        &lt;p&gt;&amp;Eacute;vitez les siestes de plus de 30 minutes.&lt;/p&gt;\n    &lt;/li&gt;\n    &lt;li&gt;\n        &lt;p&gt;Concevez un espace de chambre confortable et agr&amp;eacute;able : Faites attention &amp;agrave; la temp&amp;eacute;rature et &amp;agrave; l&amp;apos;&amp;eacute;clairage appropri&amp;eacute;s, et envisagez d&amp;apos;utiliser des huiles essentielles &amp;agrave; base de plantes pour la relaxation, ce qui facilite l&amp;apos;endormissement et le sommeil.&lt;/p&gt;\n    &lt;/li&gt;\n&lt;/ul&gt;</t>
  </si>
  <si>
    <t>&lt;h1 dir=\"rtl\"&gt;نمط الحياة الصحي لمرضى ارتفاع ضغط الدم&lt;/h1&gt;\n&lt;h2 dir=\"rtl\"&gt;ممارسة التمارين الرياضية بانتظام&lt;/h2&gt;\n&lt;p dir=\"rtl\"&gt;حتى إذا لم تكن مُصابًا بارتفاع ضغط الدم، يُمكن لممارسة التمارين الرياضية بانتظام المساعدة في وقايتك من الإصابة بذلك. &amp;nbsp;أما في حال كنت تعاني بالفعل من ارتفاع ضغط الدم، فيُمكن أن يساهم النشاط البدني المنتظم في خفض ضغط الدم إلى مستويات أكثر أمانًا.&amp;nbsp;&lt;/p&gt;\n&lt;p dir=\"rtl\"&gt;أظهرت العديد من الدراسات أن ممارسة 150 دقيقة على الأقل من التمارين في الأسبوع يُمكن أن يقلل من ضغط الدم بمقدار 5-8 مم زئبق لدى الأفراد المصابين بارتفاع ضغط الدم.&amp;nbsp;&lt;/p&gt;\n&lt;p dir=\"rtl\"&gt;من المهم الحفاظ على روتين ثابت لممارسة التمارين الرياضية، حيث من المُرجّح أن يرتفع ضغط دمك مرة أخرى إذا توقفت عن ممارستها.&lt;/p&gt;\n&lt;p dir=\"rtl\"&gt;تشمل بعض التمارين المناسبة للأشخاص الذين يعانون من ارتفاع ضغط الدم كلاً من: المشي، والركض، وركوب الدراجات، والسباحة، والرقص، والتدريب عالي الكثافة على فترات متقطعة. يُمكنك أيضًا ممارسة تمارين عالية الكثافة لمدة 10 دقائق، تليها تمارين خفيفة، وتكرار هذه الدورة كل 30 دقيقة.&lt;/p&gt;\n&lt;p dir=\"rtl\"&gt;&lt;br&gt;&lt;/p&gt;\n&lt;h2 dir=\"rtl\"&gt;عادات الأكل الصحية&lt;/h2&gt;\n&lt;p dir=\"rtl\"&gt;وفقًا لحمية فرط ضغط الدم&amp;nbsp;(DASH)، فإن الالتزام بنظام غذائي يشمل الحبوب الكاملة، والمصادر الجيدة للبروتين، والأطعمة الغنية بالكالسيوم والبوتاسيوم والمغنيسيوم، والفواكه والخضروات بإمكانه أن يُقلل من ضغط الدم بنسبة تصل إلى 11 مم زئبق.&amp;nbsp;&lt;/p&gt;\n&lt;p dir=\"rtl\"&gt;من المهم أيضُا استبعاد الدهون المشبعة والكوليسترول من نظامك الغذائي، حيث أظهرت الدراسات أن اتّباع نظام غذائي منخفض الكربوهيدرات والسكر المُعدّل يعمل على استقرار ضغط الدم بشكل ملحوظ وفعّال. على وجه التحديد ، اختبر الأفراد الذين اتبعوا نظاما غذائيا منخفض الكربوهيدرات والسكر لمدة ستة أسابيع تحسنًا في قياسات ضغط الدم وغيرها من مؤشرات القلب والأوعية الدموية، مقارنةّ بأولئك الذين لم يتبعوا هذا النظام الغذائي.&lt;/p&gt;\n&lt;p dir=\"rtl\"&gt;ليس &amp;nbsp;السكر وحده؛ فالملح يُعتبر أيضًا &amp;quot;لعنة&amp;quot; الأفراد المصابين بارتفاع ضغط الدم. إن &amp;nbsp;تقليل الصوديوم في النظام الغذائي - ولو بكميّات صغيرة - بإمكانه أن يُحسّن من صحة القلب والأوعية الدموية، ويخفّض ضغط الدم بحوالي 5-6 مم زئبق لدى الأشخاص المصابين بارتفاع ضغط الدم.&lt;/p&gt;\n&lt;h2 dir=\"rtl\"&gt;الحد من تناول المشروبات الكحولية&lt;/h2&gt;\n&lt;p dir=\"rtl\"&gt;الاستهلاك المعتدل للكحول (1 كوب يوميًا للنساء أو 2 كوب يوميًا للرجال) يُمكن أن يقلل من ضغط الدم بحوالي 4 مم زئبق. وعلى الرغم من ذلك، إذا كنت تستهلك كميات زائدة من الكحول، فهذا التأثير &amp;quot;الإيجابي&amp;quot; سيتلاشى.&lt;/p&gt;\n&lt;p dir=\"rtl\"&gt;إن استهلاك المشروبات الكحولية بما يتخطّى الحد الموصى به يُمكن أن يتسبب في ارتفاع ضغط الدم، وتقليل فعالية أدوية ارتفاع ضغط الدم.&lt;/p&gt;\n&lt;h2 dir=\"rtl\"&gt;الإقلاع عن التدخين&lt;/h2&gt;\n&lt;p dir=\"rtl\"&gt;تتسبب كل سيجارة تدخنها في ارتفاع مفاجئ في ضغط الدم، حتى بعد الانتهاء من تدخينها. لذا، يُمكن للإقلاع عن التدخين مُساعدتك في الإبقاء على ضغط الدم في المستويات الطبيعية، والمساهمة في التقليل من خطر الإصابة بأمراض القلب والأوعية الدموية، والتعزيز من الصحة العامة.&lt;/p&gt;\n&lt;p dir=\"rtl\"&gt;أظهرت الدراسات أن غير المدخّنين يتمتعون بمتوسط عمر أطول مقارنةً بالمدخّنين.&lt;/p&gt;\n&lt;h2 dir=\"rtl\"&gt;التقليل من تناول الكافيين&lt;/h2&gt;\n&lt;p dir=\"rtl\"&gt;لا يزال دور الكافيين في ضغط الدم موضع نقاش. يُمكن للكافيين أن يتسبب في ارتفاع ضغط الدم بنسبة تصل إلى mmHg 10 في الأفراد الذين لم يعتادوا على استهلاك الكافيين بشكل دوري. ومع ذلك، يعتقد الأفراد الذين يتناولون القهوة بانتظام أن الكافيين له تأثير ضئيل أو معدوم على ضغط الدم.&lt;/p&gt;\n&lt;p dir=\"rtl\"&gt;لتحديد ما إذا كان الكافيين يتسبب في ارتفاع ضغط الدم أم لا، سجل قراءة قياس ضغط الدم في غضون 30 دقيقة بعد تناول مشروب يحتوي على الكافيين؛ إذا ارتفع ضغط دمك بمقدار 5-10 مم زئبق، فهذا يشير إلى أن جسمك حساس للكافيين، وفي هذه الحالة، يجدر بك تقليل كمية الكافيين التي تستهلكها يوميًا.&lt;/p&gt;\n&lt;h2 dir=\"rtl\"&gt;تقليل التوتر&lt;/h2&gt;\n&lt;p dir=\"rtl\"&gt;يمكن أن يساهم الإجهاد المزمن في ارتفاع ضغط الدم. خذ بعض الوقت للتفكير في أسباب الإجهاد ومعرفة ما إذا كانت مُتعلقة بالعمل أو الأسرة أو الشؤون المالية أو الحالة الصحية. بمُجرد تحديدك لما يُسبب لك التوتر، تحتاج إلى إيجاد طُرقًا لمعالجته وإبعاده من حياتك.&lt;/p&gt;\n&lt;p dir=\"rtl\"&gt;إذا كنت تواجه مشكلات في العمل، فتحدث إلى مشرفك وحاول التقليل من أعباء العمل، وأعط الأولوية للراحة والاسترخاء. إذا كنت تعاني من مشكلات منزلية مُتعلقة بالأطفال أو شريك الحياة، فيُفضّل أن تجلس معهم بهدف أن يُحل -تدريجيًا- ما حدث من سوء فهم.&lt;/p&gt;\n&lt;p dir=\"rtl\"&gt;حاول تجنب الضغوطات قدر الإمكان؛ إذا كنت تعاني من الإجهاد بشكل متكرر بسبب الازدحام المروري عند الذهاب إلى العمل، حاول الاستيقاظ مبكرًا ، أو تجنّب ساعات الذروة المرورية، أو استخدم وسائل النقل العام. إذا كان هناك زميل عميل يتسبب وجوده في توتر أو شعور غير مريح أثناء المحادثات، فحاول تجنّب هذا الشخص أو &amp;nbsp;تقليل الاحتكاك به.&lt;/p&gt;\n&lt;p dir=\"rtl\"&gt;خصِّص وقتًا للاسترخاء وانخرط في الأنشطة التي تستمتع بها، مثل الذهاب في نزهة على الأقدام أو الطهي أو المشاركة في العمل التطوعي. يمكن أن يكون السفر أيضًا وسيلة فعّالة لتخفيف التوتر إذا تسنّى لك الوقت.&lt;/p&gt;\n&lt;p dir=\"rtl\"&gt;التنفس العميق أو تمارين التأمل: يُنشّط كُلاً من التأمل والتنفس العميق الجهاز العصبي السمبثاوي، والذي يعمل عندما يكون الجسم مسترخيًا، مما يؤدي إلى إبطاء معدل ضربات القلب وخفض ضغط الدم.&lt;/p&gt;\n&lt;h2 dir=\"rtl\"&gt;ضمان النوم الجيد لساعاتٍ كافية&lt;/h2&gt;\n&lt;p dir=\"rtl\"&gt;يميل ضغط الدم إلى الانخفاض أثناء النوم.&amp;nbsp;&lt;/p&gt;\n&lt;p dir=\"rtl\"&gt;يُمكن أن يؤثر النوم غير الكافي والمُتقطع أو غير المريح تأثيرًا كبيرًا على ضغط الدم، وهذا هو السبب في كوْن الأشخاص الذين يُعانون -بشكل متكرر- من الأرق أو قلة النوم، لا سيّما كبار السن، مُعرّضون لخطر الإصابة بارتفاع ضغط الدم.&lt;/p&gt;\n&lt;h2 dir=\"rtl\"&gt;لتحسين نوعية النوم ، حاول تنفيذ العادات التالية:&lt;/h2&gt;\n&lt;ul&gt;\n    &lt;li dir=\"rtl\"&gt;\n        &lt;p dir=\"rtl\"&gt;ضع روتين ثابت لوقت النوم: يُفضّل أن تذهب للنوم قبل الساعة 11 مساءً.&lt;/p&gt;\n    &lt;/li&gt;\n    &lt;li dir=\"rtl\"&gt;\n        &lt;p dir=\"rtl\"&gt;خصِّص&amp;nbsp;وقتًا للاسترخاء قبل الذهاب إلى النوم؛استمع إلى الموسيقى أو اقرأ الكتب أو العب مع طفلك أو شاهد فيلما رومانسيًا لطيفًا، بدلاً من استخدام الأجهزة الإلكترونية مثل أجهزة الكمبيوتر المحمولة أو الهواتف الذكية.&lt;/p&gt;\n    &lt;/li&gt;\n    &lt;li dir=\"rtl\"&gt;\n        &lt;p dir=\"rtl\"&gt;ممارسة التمارين الرياضية بانتظام.&lt;/p&gt;\n    &lt;/li&gt;\n    &lt;li dir=\"rtl\"&gt;\n        &lt;p dir=\"rtl\"&gt;تجنب أن تتخطى مدة القيلولة 30 دقيقة.&lt;/p&gt;\n    &lt;/li&gt;\n    &lt;li dir=\"rtl\"&gt;\n        &lt;p dir=\"rtl\"&gt;صمِّم غرفة نوم مريحة وممتعة؛ ضع في اعتبارك درجة الحرارة والإضاءة المناسبة، وفكر في استخدام الزيوت العطرية العشبية للاسترخاء ، والتي تُسهّل النوم وتنمحك نومًا هنيئًا.&lt;/p&gt;\n    &lt;/li&gt;\n&lt;/ul&gt;</t>
  </si>
  <si>
    <t>&lt;h1&gt;Образ жизни при гипертонии&lt;/h1&gt;\n&lt;h2&gt;Регулярное упражнение&lt;/h2&gt;\n&lt;p&gt;Если у вас нет гипертонии, регулярные физические упражнения могут помочь предотвратить это состояние. Если у вас уже есть гипертония, регулярная физическая активность может помочь снизить артериальное давление до более безопасного уровня. Многочисленные исследования показали, что занятия физическими упражнениями не менее 150 минут в неделю могут снизить артериальное давление на 5-8 мм рт. ст. у людей с гипертонией. Важно поддерживать постоянный режим упражнений, потому что, если вы прекратите тренироваться, ваше кровяное давление, вероятно, снова поднимется.&lt;/p&gt;\n&lt;p&gt;Некоторые подходящие упражнения для людей с гипертонией включают ходьбу, бег трусцой, езду на велосипеде, плавание, танцы и высокоинтенсивные интервальные тренировки. Вы также можете выполнять высокоинтенсивные упражнения в течение 10 минут, а затем выполнять легкие упражнения и повторять этот цикл каждые 30 минут.&lt;/p&gt;\n&lt;h2&gt;Здоровые привычки в еде&lt;/h2&gt;\n&lt;p&gt;Согласно диете &amp;laquo;Диетические подходы к остановке гипертонии&amp;raquo; (DASH), соблюдение меню, включающего цельнозерновые продукты, хорошие источники белка, продукты, богатые кальцием, калием, магнием, фрукты и овощи, может снизить артериальное давление до 11 мм рт. Также важно исключить из своего рациона насыщенные жиры и холестерин, поскольку исследования показали, что диета с низким содержанием углеводов и рафинированного сахара эффективно стабилизирует кровяное давление. В частности, у людей, которые придерживались диеты с низким содержанием углеводов и сахара в течение шести недель, наблюдалось улучшение артериального давления и других сердечно-сосудистых показателей по сравнению с теми, кто не придерживался этой диеты.&lt;/p&gt;\n&lt;p&gt;Соль также считается &amp;laquo;проклятием&amp;raquo; гипертоников. Даже сокращение небольшого количества натрия в вашем рационе может улучшить здоровье сердечно-сосудистой системы и снизить кровяное давление примерно на 5-6 мм рт. ст. у людей с гипертонией.&lt;/p&gt;\n&lt;h2&gt;Ограничьте употребление алкоголя&lt;/h2&gt;\n&lt;p&gt;Умеренное потребление алкоголя (1 стакан в день для женщин или 2 стакана в день для мужчин) может снизить артериальное давление примерно на 4 мм рт. Однако этот эффект теряется, если вы употребляете чрезмерное количество алкоголя. Употребление большего количества алкоголя, чем рекомендуемый лимит, может повысить кровяное давление и снизить эффективность лекарств от гипертонии.&lt;/p&gt;\n&lt;h2&gt;Бросай курить&lt;/h2&gt;\n&lt;p&gt;Каждая выкуренная сигарета вызывает внезапное повышение артериального давления даже после того, как вы бросили курить. Поэтому отказ от курения сегодня может помочь нормализовать артериальное давление. Отказ от курения также снижает риск сердечно-сосудистых заболеваний и улучшает общее состояние здоровья. Исследования показали, что у некурящих людей ожидаемая продолжительность жизни выше, чем у заядлых курильщиков.&lt;/p&gt;\n&lt;h2&gt;Уменьшите потребление кофеина&lt;/h2&gt;\n&lt;p&gt;Роль кофеина в кровяном давлении все еще обсуждается. Кофеин может повысить артериальное давление на 10 мм рт. ст. у людей, которые не привыкли регулярно употреблять кофеин. Однако люди, которые регулярно пьют кофе, считают, что кофеин практически не влияет на их кровяное давление.&lt;/p&gt;\n&lt;p&gt;Чтобы определить, повышает ли кофеин ваше кровяное давление, измерьте свое кровяное давление в течение 30 минут после употребления напитка с кофеином. Если ваше кровяное давление повышается на 5-10 мм ртутного столба, это указывает на то, что ваш организм чувствителен к кофеину. В этом случае вам следует уменьшить ежедневное потребление кофеина.&lt;/p&gt;\n&lt;h2&gt;Снизить стресс&lt;/h2&gt;\n&lt;p&gt;Хронический стресс может способствовать повышению артериального давления. Найдите время, чтобы подумать о причинах вашего стресса, таких как работа, семья, финансы или болезнь. Как только вы определите, что вызывает у вас стресс, вам нужно найти способы устранить его из своей жизни.&lt;/p&gt;\n&lt;p&gt;Если у вас возникли проблемы на работе, поговорите со своим руководителем, уменьшите нагрузку и отдайте предпочтение отдыху и расслаблению. Если вы испытываете конфликты со своими детьми или супругом, поговорите с ними напрямую, чтобы постепенно разрешить недопонимание.&lt;/p&gt;\n&lt;p&gt;Старайтесь избегать стрессоров. Например, если вы часто испытываете стресс из-за пробок на дорогах по дороге на работу, вставайте раньше, избегайте часов пик или пользуйтесь общественным транспортом. Если в вашей компании есть коллега, который всегда вызывает у вас дискомфорт и стресс во время разговоров, постарайтесь свести общение с этим человеком к минимуму.&lt;/p&gt;\n&lt;p&gt;Выделите время для отдыха и занимайтесь тем, что вам нравится, например, гуляйте, готовьте или участвуйте в волонтерской работе. Путешествие также может быть эффективным способом снять стресс, если у вас есть время.&lt;/p&gt;\n&lt;p&gt;Медитация или упражнения на глубокое дыхание: и медитация, и глубокое дыхание активируют парасимпатическую нервную систему. Эта система функционирует, когда тело расслаблено, замедляя частоту сердечных сокращений и снижая кровяное давление.&lt;/p&gt;\n&lt;h2&gt;Обеспечить достаточный и качественный сон&lt;/h2&gt;\n&lt;p&gt;Артериальное давление имеет тенденцию к снижению, когда мы спим. Недостаточный и неглубокий сон может оказать существенное влияние на артериальное давление. Вот почему люди, которые часто испытывают бессонницу или недостаток сна, особенно пожилые люди, подвержены риску развития высокого кровяного давления.&lt;/p&gt;\n&lt;p&gt;Чтобы улучшить качество сна, попробуйте применить следующие методы:&lt;/p&gt;\n&lt;ul&gt;\n    &lt;li&gt;\n        &lt;p&gt;Установите постоянный режим отхода ко сну: в идеале до 23:00.&lt;/p&gt;\n    &lt;/li&gt;\n    &lt;li&gt;\n        &lt;p&gt;Выделите время для отдыха перед сном: послушайте музыку, почитайте книги, поиграйте с ребенком или посмотрите нежный романтический фильм вместо использования электронных устройств, таких как ноутбуки или смартфоны.&lt;/p&gt;\n    &lt;/li&gt;\n    &lt;li&gt;\n        &lt;p&gt;Занимайтесь регулярными физическими упражнениями.&lt;/p&gt;\n    &lt;/li&gt;\n    &lt;li&gt;\n        &lt;p&gt;Избегайте дневного сна более 30 минут.&lt;/p&gt;\n    &lt;/li&gt;\n    &lt;li&gt;\n        &lt;p&gt;Создайте удобное и приятное пространство для спальни: обратите внимание на соответствующую температуру и освещение, а также рассмотрите возможность использования эфирных масел на травах для расслабления, чтобы вам было легче засыпать и лучше спать.&lt;/p&gt;\n    &lt;/li&gt;\n&lt;/ul&gt;</t>
  </si>
  <si>
    <t>&lt;h1&gt;Estilo de vida para hipertens&amp;atilde;o&lt;/h1&gt;\n&lt;ul&gt;\n    &lt;li&gt;\n        &lt;p&gt;Exerc&amp;iacute;cio regular&lt;/p&gt;\n    &lt;/li&gt;\n&lt;/ul&gt;\n&lt;p&gt;Se voc&amp;ecirc; n&amp;atilde;o tem hipertens&amp;atilde;o, o exerc&amp;iacute;cio regular pode ajudar a prevenir essa condi&amp;ccedil;&amp;atilde;o. Se voc&amp;ecirc; j&amp;aacute; tem hipertens&amp;atilde;o, a atividade f&amp;iacute;sica regular pode ajudar a baixar a press&amp;atilde;o arterial para um n&amp;iacute;vel mais seguro. Numerosos estudos mostraram que praticar pelo menos 150 minutos de exerc&amp;iacute;cio por semana pode reduzir a press&amp;atilde;o arterial em 5-8 mmHg em indiv&amp;iacute;duos com hipertens&amp;atilde;o. &amp;Eacute; importante manter uma rotina de exerc&amp;iacute;cios consistente porque, se voc&amp;ecirc; parar de se exercitar, &amp;eacute; prov&amp;aacute;vel que sua press&amp;atilde;o arterial aumente novamente.&lt;/p&gt;\n&lt;p&gt;Alguns exerc&amp;iacute;cios adequados para pessoas com hipertens&amp;atilde;o incluem caminhada, corrida, ciclismo, nata&amp;ccedil;&amp;atilde;o, dan&amp;ccedil;a e treinamento intervalado de alta intensidade. Voc&amp;ecirc; tamb&amp;eacute;m pode praticar exerc&amp;iacute;cios de alta intensidade por 10 minutos, seguidos de exerc&amp;iacute;cios leves e repetir esse ciclo a cada 30 minutos.&lt;/p&gt;\n&lt;ul&gt;\n    &lt;li&gt;\n        &lt;p&gt;H&amp;aacute;bitos alimentares saud&amp;aacute;veis&lt;/p&gt;\n    &lt;/li&gt;\n&lt;/ul&gt;\n&lt;p&gt;De acordo com a dieta Dietary Approaches to Stop Hypertension (DASH), aderir a um card&amp;aacute;pio que inclua gr&amp;atilde;os integrais, boas fontes de prote&amp;iacute;na, alimentos ricos em c&amp;aacute;lcio, pot&amp;aacute;ssio, magn&amp;eacute;sio, frutas e vegetais pode reduzir a press&amp;atilde;o arterial em at&amp;eacute; 11 mmHg. Tamb&amp;eacute;m &amp;eacute; importante eliminar gorduras saturadas e colesterol de sua dieta, pois estudos mostraram que uma dieta com baixo teor de carboidratos e a&amp;ccedil;&amp;uacute;cares refinados efetivamente estabiliza a press&amp;atilde;o arterial. Especificamente, os indiv&amp;iacute;duos que seguiram uma dieta com baixo teor de carboidratos e baixo teor de a&amp;ccedil;&amp;uacute;car por seis semanas experimentaram melhorias na press&amp;atilde;o arterial e outros indicadores cardiovasculares em compara&amp;ccedil;&amp;atilde;o com aqueles que n&amp;atilde;o seguiram essa dieta.&lt;/p&gt;\n&lt;p&gt;O sal tamb&amp;eacute;m &amp;eacute; considerado a &amp;quot;maldi&amp;ccedil;&amp;atilde;o&amp;quot; dos hipertensos. Mesmo a redu&amp;ccedil;&amp;atilde;o de uma pequena quantidade de s&amp;oacute;dio em sua dieta pode melhorar a sa&amp;uacute;de cardiovascular e reduzir a press&amp;atilde;o arterial em aproximadamente 5-6 mmHg em pessoas com hipertens&amp;atilde;o.&lt;/p&gt;\n&lt;p&gt;&lt;br&gt;&lt;/p&gt;\n&lt;ul&gt;\n    &lt;li&gt;\n        &lt;p&gt;Limite a ingest&amp;atilde;o de &amp;aacute;lcool&lt;/p&gt;\n    &lt;/li&gt;\n&lt;/ul&gt;\n&lt;p&gt;O consumo moderado de &amp;aacute;lcool (1 copo por dia para mulheres ou 2 copos por dia para homens) pode reduzir a press&amp;atilde;o arterial em aproximadamente 4 mmHg. No entanto, esse efeito &amp;eacute; perdido se voc&amp;ecirc; consumir quantidades excessivas de &amp;aacute;lcool. Beber mais do que o limite recomendado pode aumentar a press&amp;atilde;o arterial e reduzir a efic&amp;aacute;cia dos medicamentos para hipertens&amp;atilde;o.&lt;/p&gt;\n&lt;ul&gt;\n    &lt;li&gt;\n        &lt;p&gt;Parar de fumar&lt;/p&gt;\n    &lt;/li&gt;\n&lt;/ul&gt;\n&lt;p&gt;Cada cigarro que voc&amp;ecirc; fuma causa um aumento s&amp;uacute;bito da press&amp;atilde;o arterial, mesmo depois de parar de fumar. Portanto, parar de fumar hoje pode ajudar a normalizar sua press&amp;atilde;o arterial. Parar de fumar tamb&amp;eacute;m reduz o risco de doen&amp;ccedil;as cardiovasculares e melhora a sa&amp;uacute;de geral. Estudos t&amp;ecirc;m mostrado que os n&amp;atilde;o fumantes t&amp;ecirc;m uma expectativa de vida mais longa em compara&amp;ccedil;&amp;atilde;o com os fumantes de longo prazo.&lt;/p&gt;\n&lt;ul&gt;\n    &lt;li&gt;\n        &lt;p&gt;Reduza a ingest&amp;atilde;o de cafe&amp;iacute;na&lt;/p&gt;\n    &lt;/li&gt;\n&lt;/ul&gt;\n&lt;p&gt;O papel da cafe&amp;iacute;na na press&amp;atilde;o arterial ainda &amp;eacute; debatido. A cafe&amp;iacute;na pode aumentar a press&amp;atilde;o arterial em at&amp;eacute; 10 mmHg em indiv&amp;iacute;duos que n&amp;atilde;o est&amp;atilde;o acostumados a consumir cafe&amp;iacute;na regularmente. No entanto, indiv&amp;iacute;duos que bebem caf&amp;eacute; regularmente acreditam que a cafe&amp;iacute;na tem pouco ou nenhum efeito sobre a press&amp;atilde;o arterial.&lt;/p&gt;\n&lt;p&gt;Para determinar se a cafe&amp;iacute;na aumenta sua press&amp;atilde;o arterial, me&amp;ccedil;a sua press&amp;atilde;o arterial 30 minutos ap&amp;oacute;s consumir uma bebida com cafe&amp;iacute;na. Se a sua press&amp;atilde;o arterial aumentar de 5 a 10 mmHg, isso indica que seu corpo &amp;eacute; sens&amp;iacute;vel &amp;agrave; cafe&amp;iacute;na. Nesse caso, voc&amp;ecirc; deve reduzir sua ingest&amp;atilde;o di&amp;aacute;ria de cafe&amp;iacute;na.&lt;/p&gt;\n&lt;ul&gt;\n    &lt;li&gt;\n        &lt;p&gt;Reduzir o estresse&lt;/p&gt;\n    &lt;/li&gt;\n&lt;/ul&gt;\n&lt;p&gt;O estresse cr&amp;ocirc;nico pode contribuir para a press&amp;atilde;o alta. Reserve algum tempo para refletir sobre as causas do seu estresse, como trabalho, fam&amp;iacute;lia, finan&amp;ccedil;as ou doen&amp;ccedil;a. Depois de identificar o que causa estresse para voc&amp;ecirc;, voc&amp;ecirc; precisa encontrar maneiras de lidar com isso e elimin&amp;aacute;-lo de sua vida.&lt;/p&gt;\n&lt;p&gt;Se voc&amp;ecirc; estiver enfrentando problemas no trabalho, converse com seu supervisor, reduza sua carga de trabalho e priorize o descanso e o relaxamento. Se voc&amp;ecirc; estiver enfrentando conflitos com seus filhos ou c&amp;ocirc;njuge, converse diretamente com eles para resolver gradualmente os mal-entendidos.&lt;/p&gt;\n&lt;p&gt;Tente evitar estressores. Por exemplo, se voc&amp;ecirc; costuma sentir estresse devido ao congestionamento do tr&amp;acirc;nsito ao se deslocar para o trabalho, acorde mais cedo, evite os hor&amp;aacute;rios de pico do tr&amp;acirc;nsito ou use o transporte p&amp;uacute;blico. Se houver um colega na sua empresa que sempre o deixa desconfort&amp;aacute;vel e estressado durante as conversas, tente minimizar as intera&amp;ccedil;&amp;otilde;es com essa pessoa.&lt;/p&gt;\n&lt;p&gt;&lt;br&gt;&lt;/p&gt;\n&lt;p&gt;Aloque tempo para relaxar e se envolver em atividades que voc&amp;ecirc; goste, como caminhar, cozinhar ou participar de trabalho volunt&amp;aacute;rio. Viajar tamb&amp;eacute;m pode ser uma maneira eficaz de aliviar o estresse, se voc&amp;ecirc; tiver tempo.&lt;/p&gt;\n&lt;p&gt;Medita&amp;ccedil;&amp;atilde;o ou exerc&amp;iacute;cios de respira&amp;ccedil;&amp;atilde;o profunda: Tanto a medita&amp;ccedil;&amp;atilde;o quanto a respira&amp;ccedil;&amp;atilde;o profunda ativam o sistema nervoso parassimp&amp;aacute;tico. Este sistema funciona quando o corpo est&amp;aacute; relaxado, diminuindo a frequ&amp;ecirc;ncia card&amp;iacute;aca e reduzindo a press&amp;atilde;o arterial.&lt;/p&gt;\n&lt;ul&gt;\n    &lt;li&gt;\n        &lt;p&gt;Garanta um sono suficiente e de qualidade&lt;/p&gt;\n    &lt;/li&gt;\n&lt;/ul&gt;\n&lt;p&gt;A press&amp;atilde;o arterial tende a diminuir enquanto dormimos. O sono inadequado e superficial pode ter um impacto significativo na press&amp;atilde;o arterial. &amp;Eacute; por isso que as pessoas que sofrem de ins&amp;ocirc;nia ou falta de sono com frequ&amp;ecirc;ncia, especialmente os idosos, correm o risco de desenvolver press&amp;atilde;o alta.&lt;/p&gt;\n&lt;p&gt;Para melhorar a qualidade do sono, tente implementar as seguintes pr&amp;aacute;ticas:&lt;/p&gt;\n&lt;ul&gt;\n    &lt;li&gt;\n        &lt;p&gt;Estabele&amp;ccedil;a uma rotina consistente para a hora de dormir: idealmente, antes das 23h.&lt;/p&gt;\n    &lt;/li&gt;\n    &lt;li&gt;\n        &lt;p&gt;Aloque um tempo de relaxamento antes de ir para a cama: ou&amp;ccedil;a m&amp;uacute;sica, leia livros, brinque com seu filho ou assista a um filme rom&amp;acirc;ntico suave em vez de usar dispositivos eletr&amp;ocirc;nicos como laptops ou smartphones.&lt;/p&gt;\n    &lt;/li&gt;\n    &lt;li&gt;\n        &lt;p&gt;Envolva-se em exerc&amp;iacute;cios regulares.&lt;/p&gt;\n    &lt;/li&gt;\n    &lt;li&gt;\n        &lt;p&gt;Evite cochilar por mais de 30 minutos.&lt;/p&gt;\n    &lt;/li&gt;\n    &lt;li&gt;\n        &lt;p&gt;Projete um quarto confort&amp;aacute;vel e agrad&amp;aacute;vel: preste aten&amp;ccedil;&amp;atilde;o &amp;agrave; temperatura e ilumina&amp;ccedil;&amp;atilde;o adequadas e considere o uso de &amp;oacute;leos essenciais de ervas para relaxar, facilitando o adormecimento e dormindo melhor.&lt;/p&gt;\n    &lt;/li&gt;\n&lt;/ul&gt;</t>
  </si>
  <si>
    <t>&lt;h1&gt;উচ্চ রক্তচাপের জন্য জীবনধারা&lt;/h1&gt;\n&lt;h2&gt;নিয়মিত ব্যায়াম&lt;/h2&gt;\n&lt;p&gt;আপনার উচ্চ রক্তচাপ না থাকলে, নিয়মিত ব্যায়াম এই অবস্থা প্রতিরোধ করতে সাহায্য করতে পারে। আপনার যদি ইতিমধ্যে উচ্চ রক্তচাপ থাকে তবে নিয়মিত শারীরিক কার্যকলাপ আপনার রক্তচাপকে নিরাপদ স্তরে কমাতে সাহায্য করতে পারে। অসংখ্য গবেষণায় দেখা গেছে যে প্রতি সপ্তাহে কমপক্ষে 150 মিনিট ব্যায়াম করা উচ্চ রক্তচাপে আক্রান্ত ব্যক্তিদের রক্তচাপ 5-8mmHg কমাতে পারে। একটি সামঞ্জস্যপূর্ণ ব্যায়ামের রুটিন বজায় রাখা গুরুত্বপূর্ণ কারণ আপনি যদি ব্যায়াম বন্ধ করেন তবে আপনার রক্তচাপ আবার বেড়ে যাওয়ার সম্ভাবনা রয়েছে।&lt;/p&gt;\n&lt;p&gt;উচ্চ রক্তচাপে আক্রান্ত ব্যক্তিদের জন্য কিছু উপযুক্ত ব্যায়ামের মধ্যে রয়েছে হাঁটা, জগিং, সাইকেল চালানো, সাঁতার কাটা, নাচ এবং উচ্চ-তীব্রতার ব্যবধান প্রশিক্ষণ। আপনি 10 মিনিটের জন্য উচ্চ-তীব্র ব্যায়ামে নিযুক্ত হতে পারেন, তারপরে মৃদু ব্যায়াম করতে পারেন এবং প্রতি 30 মিনিটে এই চক্রটি পুনরাবৃত্তি করতে পারেন।&lt;/p&gt;\n&lt;h2&gt;স্বাস্থ্যকর খাদ্যাভ্যাস&lt;/h2&gt;\n&lt;p&gt;ডায়েটারি অ্যাপ্রোচ টু স্টপ হাইপারটেনশন (DASH) ডায়েট অনুসারে, পুরো শস্য, প্রোটিনের ভাল উত্স, ক্যালসিয়াম, পটাসিয়াম, ম্যাগনেসিয়াম, ফলমূল এবং শাকসবজি সমৃদ্ধ খাবারগুলি অন্তর্ভুক্ত করে এমন একটি মেনু মেনে চললে রক্তচাপ 11mmHg পর্যন্ত কমানো যায়। আপনার খাদ্য থেকে স্যাচুরেটেড ফ্যাট এবং কোলেস্টেরল বাদ দেওয়াও গুরুত্বপূর্ণ, কারণ গবেষণায় দেখা গেছে যে কম কার্বোহাইড্রেট এবং পরিশ্রুত চিনির খাদ্য কার্যকরভাবে রক্তচাপকে স্থিতিশীল করে। বিশেষত, যে ব্যক্তিরা ছয় সপ্তাহ ধরে কম-কার্বোহাইড্রেট এবং কম চিনিযুক্ত ডায়েট অনুসরণ করেছেন তাদের রক্তচাপ এবং অন্যান্য কার্ডিওভাসকুলার সূচকে উন্নতি হয়েছে যারা এই ডায়েট অনুসরণ করেননি তাদের তুলনায়।&lt;/p&gt;\n&lt;p&gt;উচ্চ রক্তচাপে আক্রান্ত ব্যক্তিদের জন্য লবণকে &amp;quot;ব্যান&amp;quot; হিসেবেও বিবেচনা করা হয়। এমনকি আপনার ডায়েটে অল্প পরিমাণে সোডিয়াম কমিয়ে দিলেও কার্ডিওভাসকুলার স্বাস্থ্যের উন্নতি হতে পারে এবং উচ্চ রক্তচাপে আক্রান্ত ব্যক্তিদের রক্তচাপ প্রায় 5-6mmHg কমাতে পারে।&lt;/p&gt;\n&lt;h2&gt;অ্যালকোহল গ্রহণ সীমিত করুন&lt;/h2&gt;\n&lt;p&gt;পরিমিত অ্যালকোহল সেবন (মহিলাদের জন্য প্রতিদিন 1 গ্লাস বা পুরুষদের জন্য প্রতিদিন 2 গ্লাস) রক্তচাপ প্রায় 4mmHg কমাতে পারে। যাইহোক, আপনি যদি অতিরিক্ত পরিমাণে অ্যালকোহল পান করেন তবে এই প্রভাবটি হারিয়ে যায়। প্রস্তাবিত সীমার চেয়ে বেশি পান করলে রক্তচাপ বৃদ্ধি পায় এবং উচ্চ রক্তচাপের ওষুধের কার্যকারিতা হ্রাস পায়।&lt;/p&gt;\n&lt;h2&gt;ধুমপান ত্যাগ কর&lt;/h2&gt;\n&lt;p&gt;আপনার ধূমপান করা প্রতিটি সিগারেট আপনার ধূমপান শেষ করার পরেও হঠাৎ করে রক্তচাপ বৃদ্ধি করে। অতএব, আজ ধূমপান ত্যাগ করা আপনার রক্তচাপকে স্বাভাবিক করতে সাহায্য করতে পারে। ধূমপান ত্যাগ করা কার্ডিওভাসকুলার রোগের ঝুঁকিও কমায় এবং সামগ্রিক স্বাস্থ্যের উন্নতি করে। গবেষণায় দেখা গেছে যে দীর্ঘমেয়াদী ধূমপায়ীদের তুলনায় অধূমপায়ীদের আয়ু বেশি থাকে।&lt;/p&gt;\n&lt;h2&gt;ক্যাফেইন গ্রহণ কমিয়ে দিন&lt;/h2&gt;\n&lt;p&gt;রক্তচাপে ক্যাফেইনের ভূমিকা নিয়ে এখনও বিতর্ক রয়েছে। নিয়মিত ক্যাফেইন সেবনে অভ্যস্ত নয় এমন ব্যক্তিদের মধ্যে ক্যাফেইন 10mmHg পর্যন্ত রক্তচাপ বাড়াতে পারে। যাইহোক, যারা নিয়মিত কফি পান করেন তারা বিশ্বাস করেন যে ক্যাফেইন তাদের রক্তচাপের উপর সামান্য বা কোন প্রভাব ফেলে না।&lt;/p&gt;\n&lt;p&gt;ক্যাফিন আপনার রক্তচাপ বাড়ায় কিনা তা নির্ধারণ করতে, ক্যাফিনযুক্ত পানীয় খাওয়ার 30 মিনিটের মধ্যে আপনার রক্তচাপ পরিমাপ করুন। যদি আপনার রক্তচাপ 5-10mmHg বৃদ্ধি পায়, তাহলে এটি নির্দেশ করে যে আপনার শরীর ক্যাফিনের প্রতি সংবেদনশীল। সেক্ষেত্রে আপনার প্রতিদিনের ক্যাফেইন খাওয়া কমাতে হবে।&lt;/p&gt;\n&lt;h2&gt;মানসিক চাপ কমাতে&lt;/h2&gt;\n&lt;p&gt;দীর্ঘস্থায়ী চাপ উচ্চ রক্তচাপে অবদান রাখতে পারে। আপনার মানসিক চাপের কারণগুলি যেমন কাজ, পরিবার, আর্থিক বা অসুস্থতার বিষয়ে চিন্তা করার জন্য কিছু সময় নিন। একবার আপনি শনাক্ত করুন যে আপনার জন্য চাপের কারণ কী, আপনাকে এটিকে মোকাবেলা করার এবং আপনার জীবন থেকে দূর করার উপায় খুঁজে বের করতে হবে।&lt;/p&gt;\n&lt;p&gt;আপনি যদি কর্মক্ষেত্রে সমস্যার সম্মুখীন হন তবে আপনার সুপারভাইজারের সাথে কথা বলুন, আপনার কাজের চাপ কমিয়ে দিন এবং বিশ্রাম ও শিথিলতাকে অগ্রাধিকার দিন। আপনি যদি আপনার সন্তান বা পত্নীর সাথে দ্বন্দ্বের সম্মুখীন হন তবে ধীরে ধীরে ভুল বোঝাবুঝি দূর করতে তাদের সাথে সরাসরি কথোপকথন করুন।&lt;/p&gt;\n&lt;p&gt;মানসিক চাপ এড়াতে চেষ্টা করুন। উদাহরণস্বরূপ, কর্মক্ষেত্রে যাতায়াতের সময় আপনি যদি ঘন ঘন যানজটের কারণে চাপ অনুভব করেন, তবে আগে ঘুম থেকে উঠুন, পিক ট্রাফিক সময় এড়িয়ে চলুন বা পাবলিক ট্রান্সপোর্ট ব্যবহার করুন। আপনার কোম্পানীতে যদি এমন কোন সহকর্মী থাকে যে কথোপকথনের সময় আপনাকে সবসময় অস্বস্তিকর এবং চাপ দেয়, তবে সেই ব্যক্তির সাথে মিথস্ক্রিয়া কম করার চেষ্টা করুন।&lt;/p&gt;\n&lt;p&gt;বিশ্রামের জন্য সময় বরাদ্দ করুন এবং আপনি যে ক্রিয়াকলাপগুলি উপভোগ করেন সেগুলিতে নিযুক্ত হন, যেমন বেড়াতে যাওয়া, রান্না করা বা স্বেচ্ছাসেবক কাজে অংশগ্রহণ করা। আপনার যদি সময় থাকে তবে স্ট্রেস দূর করার জন্য ভ্রমণও একটি কার্যকর উপায় হতে পারে।&lt;/p&gt;\n&lt;p&gt;ধ্যান বা গভীর শ্বাসের ব্যায়াম: ধ্যান এবং গভীর শ্বাস-প্রশ্বাস উভয়ই প্যারাসিমপ্যাথেটিক স্নায়ুতন্ত্রকে সক্রিয় করে। এই সিস্টেমটি কাজ করে যখন শরীর শিথিল হয়, হৃদস্পন্দন কমিয়ে দেয় এবং রক্তচাপ কমায়।&lt;/p&gt;\n&lt;h2&gt;পর্যাপ্ত এবং মানসম্পন্ন ঘুম নিশ্চিত করুন&lt;/h2&gt;\n&lt;p&gt;আমরা ঘুমানোর সময় রক্তচাপ কমে যায়। অপর্যাপ্ত এবং অগভীর ঘুম রক্তচাপের উপর উল্লেখযোগ্য প্রভাব ফেলতে পারে। এই কারণেই যারা প্রায়শই অনিদ্রা বা ঘুমের অভাব অনুভব করেন, বিশেষ করে বয়স্ক প্রাপ্তবয়স্কদের উচ্চ রক্তচাপ হওয়ার ঝুঁকি থাকে।&lt;/p&gt;\n&lt;p&gt;ঘুমের মান উন্নত করতে, নিম্নলিখিত অনুশীলনগুলি প্রয়োগ করার চেষ্টা করুন:&lt;/p&gt;\n&lt;ul&gt;\n    &lt;li&gt;\n        &lt;p&gt;একটি সামঞ্জস্যপূর্ণ ঘুমের সময় রুটিন স্থাপন করুন: আদর্শভাবে, রাত 11 টার আগে।&lt;/p&gt;\n    &lt;/li&gt;\n    &lt;li&gt;\n        &lt;p&gt;ঘুমানোর আগে বিশ্রামের সময় বরাদ্দ করুন: ল্যাপটপ বা স্মার্টফোনের মতো ইলেকট্রনিক ডিভাইস ব্যবহার করার পরিবর্তে গান শুনুন, বই পড়ুন, আপনার সন্তানের সাথে খেলুন বা একটি মৃদু রোমান্টিক সিনেমা দেখুন।&lt;/p&gt;\n    &lt;/li&gt;\n    &lt;li&gt;\n        &lt;p&gt;নিয়মিত ব্যায়ামে ব্যস্ত থাকুন।&lt;/p&gt;\n    &lt;/li&gt;\n    &lt;li&gt;\n        &lt;p&gt;30 মিনিটের বেশি ঘুমানো এড়িয়ে চলুন।&lt;/p&gt;\n    &lt;/li&gt;\n    &lt;li&gt;\n        &lt;p&gt;একটি আরামদায়ক এবং মনোরম বেডরুমের জায়গা ডিজাইন করুন: উপযুক্ত তাপমাত্রা এবং আলোর দিকে মনোযোগ দিন এবং শিথিল করার জন্য ভেষজ অপরিহার্য তেল ব্যবহার করার কথা বিবেচনা করুন, এটি ঘুমিয়ে পড়া এবং আরও ভাল ঘুমানো সহজ করে তোলে।&lt;/p&gt;\n    &lt;/li&gt;\n&lt;/ul&gt;</t>
  </si>
  <si>
    <t>&lt;h1 dir=\"rtl\"&gt;خون کے غیر معمولی دباؤ کے لیے طرزِ زندگی&lt;/h1&gt;\n&lt;ul&gt;\n    &lt;li dir=\"rtl\"&gt;\n        &lt;h2 dir=\"rtl\"&gt;باقاعدگی سے ورزش&lt;/h2&gt;\n    &lt;/li&gt;\n&lt;/ul&gt;\n&lt;p dir=\"rtl\"&gt;اگر آپ کو خون کے غیر معمولی دباؤ کا مسئلہ نہیں ہے تو، باقاعدگی سے ورزش اس حالت کو روکنے میں مدد کر سکتی ہے۔ اگر آپ کو پہلے سے ہی خون کے غیر معمولی دباؤ کا مسئلہ درپیش ہے تو، باقاعدہ جسمانی سرگرمی آپ کے فشارِ خون کو محفوظ سطح تک کم کرنے میں مدد کر سکتی ہے۔ متعدد مطالعات سے پتہ چلتا ہے کہ ہر ہفتے کم از کم 150 منٹ ورزش کرنے سے بلند فشارِ خون کے مرض میں مبتلا افراد میں فشارِ خون کو 5 سے 8mmHg &amp;nbsp;تک کم کیا جاسکتا ہے۔ ورزش کے معمول کو برقرار رکھنا ضروری ہے کیونکہ اگر آپ ورزش کرنا ترک دیتے ہیں تو آپ کا فشارِ خون دوبارہ بڑھنے کا امکان پیدا ہو جاتا ہے۔&lt;/p&gt;\n&lt;p dir=\"rtl\"&gt;خون کے غیر معمولی دباؤ کے مرض میں مبتلا افراد کے لیے کچھ مناسب ورزشوں میں چہل قدمی، دھیرے دھیرے دوڑنا، سائیکل چلانا، تیراکی کرنا، رقص کرنا، اور زیادہ شدت والے وقفے کی تربیت شامل ہیں۔ آپ 10 منٹ تک زیادہ شدت کی حامل ورزش میں بھی مشغول ہو سکتے ہیں، جس کے بعد ہلکی ورزش کی جائے، اور ہر 30 منٹ میں اس عمل کو دہرایا جائے۔&lt;/p&gt;\n&lt;ul&gt;\n    &lt;li dir=\"rtl\"&gt;\n        &lt;h2 dir=\"rtl\"&gt;کھانے کی صحت مند عادات&lt;/h2&gt;\n    &lt;/li&gt;\n&lt;/ul&gt;\n&lt;p dir=\"rtl\"&gt;خون کے غیر معمولی دباؤ کو روکنے کے لیے غذائی نقطہ نظر (DASH) غذا کے مطابق، ایسے کھانے کی ایسے چارٹ پر عمل کرنا جس میں سالم اناج، پروٹین کے اچھے ذرائع؛ کیلشیم، پوٹاشیم، میگنیشیم سے بھرپور غذا؛ پھل اور سبزیاں شامل ہوں، فشارِ خون کو 11mmHg تک کم کر سکتے ہیں۔ اپنی غذا سے سیر شدہ چکنائی اور کولیسٹرول کو ختم کرنا بھی ضروری ہے، کیونکہ مطالعے سے معلوم ہوا ہے کہ کم کاربوہائیڈریٹ اور تقطیر شدہ (ریفائنڈ) چینی کی حامل خوراک مؤثر طریقے سے فشارِ خون کو مستحکم کرتی ہے۔ خاص طور پر، ایسے افراد جنہوں نے چھ ہفتوں تک کم کاربوہائیڈریٹ اور کم چینی والی خوراک لی، اُنہوں نے ان لوگوں کے مقابلے میں فشارِ خون اور قلب و عروقی اشاروں میں بہتری کا تجربہ کیا جو اس غذا پر عمل نہیں کر رہے تھے۔&amp;nbsp;&lt;/p&gt;\n&lt;p dir=\"rtl\"&gt;نمک کو بھی خون کے غیر معمولی دباؤ کے مرض میں مبتلا افراد کے لیے &amp;quot;وبال&amp;quot; سمجھا جاتا ہے۔ یہاں تک کہ خون کے غیر معمولی مرض میں مبتلا افراد کی خوراک میں سوڈیم کی مقدار میں معمولی کمی قلب و عروقی صحت کو بہتر بنا سکتی ہے اور فشارِ خون کو تقریباً 5 سے 6 mmHg تک کم کر سکتی ہے۔&lt;/p&gt;\n&lt;ul&gt;\n    &lt;li dir=\"rtl\"&gt;\n        &lt;h2 dir=\"rtl\"&gt;شراب نوشی کو محدود کریں&lt;/h2&gt;\n    &lt;/li&gt;\n&lt;/ul&gt;\n&lt;p dir=\"rtl\"&gt;شراب کا اعتدال سے استعمال (خواتین کے لیے فی دن 1 گلاس یا مردوں کے لیے 2 گلاس فی دن) فشارِ خون کو تقریباً 4mmHg &amp;nbsp;تک کم کر سکتا ہے۔ تاہم، اگر آپ زیادہ مقدار میں شراب استعمال کرتے ہیں تو یہ اثر ختم ہوجاتا ہے۔ تجویز کردہ حد سے زیادہ شراب نوشی فشارِ خون کو بڑھا سکتی ہے اور خون کے غیر معمولی دباؤ کی ادویات کی تاثیر کو کم کر سکتی ہے۔&lt;/p&gt;\n&lt;ul&gt;\n    &lt;li dir=\"rtl\"&gt;\n        &lt;h2 dir=\"rtl\"&gt;تمباکو نوشی ترک کر دیں&lt;/h2&gt;\n    &lt;/li&gt;\n&lt;/ul&gt;\n&lt;p dir=\"rtl\"&gt;ہر وہ سگریٹ جو آپ پیتے ہیں فشارِ خون میں اچانک اضافے کا سبب بنتا ہے،حتٰکہ تمباکو نوشی ختم کرنے کے بعد بھی۔ لہذا، آج سگریٹ نوشی ترک کرنے سے آپ کے فشارِ خون کو معمول پر لانے میں مدد مل سکتی ہے۔ تمباکو نوشی ترک کرنے سے قلب و عروقی بیماری کا خطرہ بھی کم ہو جاتا ہے اور مجموعی صحت بہتر ہو جاتی ہے۔ مطالعات سے پتہ چلتا ہے کہ طویل مدتی تمباکو نوشی کرنے والوں کے مقابلے تمباکو نوشی نہ کرنے والے افراد کی لمبی عمر کی توقع زیادہ ہوتی ہے۔&lt;/p&gt;\n&lt;ul&gt;\n    &lt;li dir=\"rtl\"&gt;\n        &lt;h2 dir=\"rtl\"&gt;کیفین کی مقدار کو کم کر دیں&lt;/h2&gt;\n    &lt;/li&gt;\n&lt;/ul&gt;\n&lt;p dir=\"rtl\"&gt;فشارِ خون میں کیفین کا کردار اب تک زیرِ بحث ہے۔ کیفین اُن افراد میں فشارِ خون کو 10mmHg تک بڑھا سکتی ہے جو باقاعدگی سے کیفین کے استعمال کے عادی نہیں ہیں۔ تاہم، جو لوگ باقاعدگی سے کافی پیتے ہیں وہ سمجھتے ہیں کہ کیفین اُن کے فشارِ خون پر بہت کم یا کوئی اثر نہیں رکھتی۔&lt;/p&gt;\n&lt;p dir=\"rtl\"&gt;اس بات کا تعین کرنے کے لیے کہ آیا کیفین آپ کے فشارِ خون کو بڑھاتی ہے، کیفین کے حامل مشروب کے استعمال کے بعد 30 منٹ کے اندر اپنے فشارِ خون کی پیمائش کریں۔ اگر آپ کا فشارِ خون 5 سے 10mmHg بڑھتا ہے، تو یہ اس بات کی نشاندہی کرتا ہے کہ آپ کا جسم کیفین کے لیے حساس ہے۔ اس صورت میں، آپ کو روزانہ کیفین لینے کی مقدار کو کم کرنا چاہئے۔&lt;/p&gt;\n&lt;ul&gt;\n    &lt;li dir=\"rtl\"&gt;\n        &lt;h2 dir=\"rtl\"&gt;ذہنی تناؤ کو کم کریں&lt;/h2&gt;\n    &lt;/li&gt;\n&lt;/ul&gt;\n&lt;p dir=\"rtl\"&gt;دائمی تناؤ بلند فشارِ خون میں حصہ ڈال سکتا ہے۔ اپنے تناؤ کی وجوہات، مثلاً کام، کنبہ، مالیات، یا بیماری پر غور و فکر کے لیے کچھ وقت نکالیں۔ جب آپ اس بات کی نشاندہی کر لیں کہ آپ کے تناؤ کی وجہ کیا ہے، تو آپ کو اسے حل کرنے اور اسے اپنی زندگی سے ختم کرنے کے طریقے تلاش کرنا ہوں گے۔&lt;/p&gt;\n&lt;p dir=\"rtl\"&gt;اگر آپ کو کام پر مسائل کا سامنا ہے تو اپنے نگران سے بات کریں، اپنے کام کا بوجھ کم کریں، اور آرام اور سکون کو ترجیح دیں۔ اگر آپ کو اپنے بچوں یا شریک حیات کے ساتھ تنازعات کا سامنا ہے تو اُن کے ساتھ براہ راست گفتگو کریں تاکہ آہستہ آہستہ غلط فہمیوں کو دور کیا جا سکے۔&lt;/p&gt;\n&lt;p dir=\"rtl\"&gt;تناؤ پیدا کرنے والے زرائع سے بچنے کی کوشش کریں۔ مثلاً، اگر آپ کام پر جانے کے دوران ٹریفک کی بھیڑ کی وجہ سے اکثر تناؤ کا سامنا کرتے ہیں تو جلدی بیدار ہوں، زیادہ ٹریفک کے اوقات سے بچیں، یا نقل و حمل کے سرکاری زرائع استعمال کریں۔ اگر آپ کی کمپنی میں کوئی ایسا دفتری ساتھی ہے جس کی صحبت آپ کو ہمیشہ بے چینی اور دباؤ کا شکار بناتی ہے تو اُس شخص کے ساتھ بات چیت کو کم سے کم کرنے کی کوشش کریں۔&lt;/p&gt;\n&lt;p dir=\"rtl\"&gt;آرام کے لیے وقت مختص کریں اور ایسی سرگرمیوں میں مشغول ہوں جن سے آپ لطف اندوز ہوتے ہوں، جیسا کہ سیر کے لیے جانا، کھانا پکانا، یا رضاکارانہ کام میں حصہ لینا۔ اگر آپ کے پاس وقت ہو تو سفر تناؤ کو دور کرنے کا ایک مؤثر طریقہ بھی ہو سکتا ہے۔&lt;/p&gt;\n&lt;p dir=\"rtl\"&gt;مراقبہ یا گہری سانس لینے کی مشقیں: مراقبہ اور گہری سانسیں دونوں ہی خودکار نظام اعصاب کو متحرک کرتی ہیں۔ یہ نظام اس وقت کام کرتا ہے جب جسم آرام دہ حالت میں ہو، دل کی دھڑکن کو آہستہ کرتا ہے اور فشارِ خون کو کم کرتا ہے۔&lt;/p&gt;\n&lt;ul&gt;\n    &lt;li dir=\"rtl\"&gt;\n        &lt;h2 dir=\"rtl\"&gt;کافی اور معیاری نیند کو یقینی بنائیں&lt;/h2&gt;\n    &lt;/li&gt;\n&lt;/ul&gt;\n&lt;p dir=\"rtl\"&gt;جب ہم سوتے ہیں تو فشارِ خون میں کمی کا رحجان پیدا ہوتا ہے۔ ناکافی اور کم نیند فشارِ خون پر نمایاں اثر ڈال سکتی ہے۔ یہی وجہ ہے کہ جن لوگوں کو اکثر بے خوابی یا نیند کی کمی کا سامنا رہتا ہے، خاص طور پر بوڑھے بالغ افراد، اُن میں بلند فشارِ خون ہونے کا خطرہ پایا جاتا ہے۔&lt;/p&gt;\n&lt;p dir=\"rtl\"&gt;نیند کے معیار کو بہتر بنانے کے لیے درج ذیل طریقوں پر عمل کرنے کی کوشش کریں:&lt;/p&gt;\n&lt;ul&gt;\n    &lt;li dir=\"rtl\"&gt;\n        &lt;p dir=\"rtl\"&gt;سونے کے وقت کا ایک مستقل معمول قائم کریں: مثالی طور پر، رات 11 بجے سے پہلے۔&lt;/p&gt;\n    &lt;/li&gt;\n    &lt;li dir=\"rtl\"&gt;\n        &lt;p dir=\"rtl\"&gt;سونے سے پہلے آرام کا وقت مختص کریں: الیکٹرانک آلات، جیسا کہ لیپ ٹاپ یا اسمارٹ فون استعمال کرنے کے بجائے موسیقی سُنیں، کتابوں کا مطالعہ کریں، اپنے بچے کے ساتھ کھیلیں، یا لطیف رومانوی فلم دیکھیں۔&lt;/p&gt;\n    &lt;/li&gt;\n    &lt;li dir=\"rtl\"&gt;\n        &lt;p dir=\"rtl\"&gt;باقاعدہ ورزش میں مشغول رہیں۔&lt;/p&gt;\n    &lt;/li&gt;\n    &lt;li dir=\"rtl\"&gt;\n        &lt;p dir=\"rtl\"&gt;30 منٹ سے زیادہ قیلولہ کرنے سے گریز کریں۔&lt;/p&gt;\n    &lt;/li&gt;\n    &lt;li dir=\"rtl\"&gt;\n        &lt;p dir=\"rtl\"&gt;سونے کا آرامدہ اور خوشگوار کمرہ ڈیزائن کریں: مناسب درجہ حرارت اور روشنی پر توجہ دیں، اور آرام کے لیے جڑی بوٹیوں کے نباتی تیلوں کے استعمال پر غور کریں، جس سے سونے اور بہتر نیند لینے میں آسانی ہو۔&lt;/p&gt;\n    &lt;/li&gt;\n&lt;/ul&gt;</t>
  </si>
  <si>
    <t>&lt;h1&gt;Lebensstil gegen Bluthochdruck&lt;/h1&gt;\n&lt;h2&gt;Regelm&amp;auml;&amp;szlig;iges Training&lt;/h2&gt;\n&lt;p&gt;Wenn Sie keinen Bluthochdruck haben, kann regelm&amp;auml;&amp;szlig;ige Bewegung helfen, dieser Erkrankung vorzubeugen. Wenn Sie bereits an Bluthochdruck leiden, kann regelm&amp;auml;&amp;szlig;ige k&amp;ouml;rperliche Aktivit&amp;auml;t dazu beitragen, Ihren Blutdruck auf ein sicheres Niveau zu senken. Zahlreiche Studien haben gezeigt, dass die Aus&amp;uuml;bung von mindestens 150 Minuten Bewegung pro Woche den Blutdruck bei Personen mit Bluthochdruck um 5&amp;ndash;8 mmHg senken kann. Es ist wichtig, eine konsistente Trainingsroutine einzuhalten, denn wenn Sie mit dem Training aufh&amp;ouml;ren, wird Ihr Blutdruck wahrscheinlich wieder ansteigen.&lt;/p&gt;\n&lt;p&gt;Zu den geeigneten &amp;Uuml;bungen f&amp;uuml;r Menschen mit Bluthochdruck geh&amp;ouml;ren Gehen, Joggen, Radfahren, Schwimmen, Tanzen und hochintensives Intervalltraining. Sie k&amp;ouml;nnen auch 10 Minuten lang hochintensive &amp;Uuml;bungen machen, gefolgt von sanften &amp;Uuml;bungen, und diesen Zyklus alle 30 Minuten wiederholen.&lt;/p&gt;\n&lt;h2&gt;Gesunde Essgewohnheiten&lt;/h2&gt;\n&lt;p&gt;Laut der DASH-Di&amp;auml;t (Dietary Approaches to Stop Hypertension) kann die Einhaltung eines Speiseplans, der Vollkornprodukte, gute Proteinquellen, kalzium-, kalium-, Magnesium-reiche Lebensmittel, Obst und Gem&amp;uuml;se enth&amp;auml;lt, den Blutdruck um bis zu 11 mmHg senken. Es ist auch wichtig, ges&amp;auml;ttigte Fette und Cholesterin aus der Ern&amp;auml;hrung zu streichen, da Studien gezeigt haben, dass eine kohlenhydratarme und raffinierte Zuckerdi&amp;auml;t den Blutdruck wirksam stabilisiert. Insbesondere Personen, die sechs Wochen lang eine kohlenhydrat- und zuckerarme Di&amp;auml;t befolgten, erlebten Verbesserungen des Blutdrucks und anderer kardiovaskul&amp;auml;rer Indikatoren im Vergleich zu Personen, die diese Di&amp;auml;t nicht befolgten.&lt;/p&gt;\n&lt;p&gt;Salz gilt auch als &amp;bdquo;Fluch&amp;ldquo; f&amp;uuml;r Menschen mit Bluthochdruck. Selbst die Reduzierung einer kleinen Menge Natrium in Ihrer Ern&amp;auml;hrung kann die Herz-Kreislauf-Gesundheit verbessern und den Blutdruck bei Menschen mit Bluthochdruck um etwa 5&amp;ndash;6 mmHg senken.&lt;/p&gt;\n&lt;h2&gt;Begrenzen Sie den Alkoholkonsum&lt;/h2&gt;\n&lt;p&gt;M&amp;auml;&amp;szlig;iger Alkoholkonsum (1 Glas pro Tag f&amp;uuml;r Frauen oder 2 Gl&amp;auml;ser pro Tag f&amp;uuml;r M&amp;auml;nner) kann den Blutdruck um etwa 4 mmHg senken. Dieser Effekt geht jedoch verloren, wenn Sie &amp;uuml;berm&amp;auml;&amp;szlig;ig viel Alkohol konsumieren. Das Trinken von mehr als dem empfohlenen Grenzwert kann den Blutdruck erh&amp;ouml;hen und die Wirksamkeit von Bluthochdruckmedikamenten verringern.&lt;/p&gt;\n&lt;h2&gt;H&amp;ouml;ren Sie auf zu rauchen&lt;/h2&gt;\n&lt;p&gt;Jede Zigarette, die Sie rauchen, f&amp;uuml;hrt zu einem pl&amp;ouml;tzlichen Anstieg des Blutdrucks, auch nachdem Sie mit dem Rauchen aufgeh&amp;ouml;rt haben. Daher kann es helfen, Ihren Blutdruck zu normalisieren, wenn Sie heute mit dem Rauchen aufh&amp;ouml;ren. Mit dem Rauchen aufzuh&amp;ouml;ren verringert auch das Risiko von Herz-Kreislauf-Erkrankungen und verbessert die allgemeine Gesundheit. Studien haben gezeigt, dass Nichtraucher im Vergleich zu Langzeitrauchern eine l&amp;auml;ngere Lebenserwartung haben.&lt;/p&gt;\n&lt;h2&gt;Reduzieren Sie die Koffeinaufnahme&lt;/h2&gt;\n&lt;p&gt;Die Rolle von Koffein beim Blutdruck wird immer noch diskutiert. Koffein kann bei Personen, die nicht an den regelm&amp;auml;&amp;szlig;igen Koffeinkonsum gew&amp;ouml;hnt sind, den Blutdruck um bis zu 10 mmHg erh&amp;ouml;hen. Personen, die regelm&amp;auml;&amp;szlig;ig Kaffee trinken, glauben jedoch, dass Koffein kaum oder gar keinen Einfluss auf ihren Blutdruck hat.&lt;/p&gt;\n&lt;p&gt;Um festzustellen, ob Koffein Ihren Blutdruck erh&amp;ouml;ht, messen Sie Ihren Blutdruck innerhalb von 30 Minuten nach dem Konsum eines koffeinhaltigen Getr&amp;auml;nks. Wenn Ihr Blutdruck um 5&amp;ndash;10 mmHg ansteigt, deutet dies darauf hin, dass Ihr K&amp;ouml;rper empfindlich auf Koffein reagiert. In diesem Fall sollten Sie Ihre t&amp;auml;gliche Koffeinaufnahme reduzieren.&lt;/p&gt;\n&lt;h2&gt;Stress reduzieren&lt;/h2&gt;\n&lt;p&gt;Chronischer Stress kann zu Bluthochdruck f&amp;uuml;hren. Nehmen Sie sich etwas Zeit, um &amp;uuml;ber die Ursachen Ihres Stresses nachzudenken, z. B. Arbeit, Familie, Finanzen oder Krankheit. Sobald Sie herausgefunden haben, was bei Ihnen Stress verursacht, m&amp;uuml;ssen Sie Wege finden, ihn anzugehen und aus Ihrem Leben zu eliminieren.&lt;/p&gt;\n&lt;p&gt;Wenn Sie bei der Arbeit auf Probleme sto&amp;szlig;en, sprechen Sie mit Ihrem Vorgesetzten, reduzieren Sie Ihre Arbeitsbelastung und legen Sie Wert auf Ruhe und Entspannung. Wenn Sie Konflikte mit Ihren Kindern oder Ihrem Ehepartner haben, f&amp;uuml;hren Sie direkte Gespr&amp;auml;che mit ihnen, um die Missverst&amp;auml;ndnisse schrittweise zu l&amp;ouml;sen.&lt;/p&gt;\n&lt;p&gt;Versuchen Sie, Stressfaktoren zu vermeiden. Wenn Sie beispielsweise beim Pendeln zur Arbeit h&amp;auml;ufig unter Stress durch Staus leiden, stehen Sie fr&amp;uuml;her auf, meiden Sie die Hauptverkehrszeiten oder nutzen Sie &amp;ouml;ffentliche Verkehrsmittel. Wenn es in Ihrem Unternehmen einen Kollegen gibt, der Ihnen bei Gespr&amp;auml;chen immer Unbehagen und Stress bereitet, versuchen Sie, die Interaktionen mit dieser Person auf ein Minimum zu beschr&amp;auml;nken.&lt;/p&gt;\n&lt;p&gt;Nehmen Sie sich Zeit zum Entspannen und nehmen Sie an Aktivit&amp;auml;ten teil, die Ihnen Spa&amp;szlig; machen, wie zum Beispiel spazieren gehen, kochen oder sich ehrenamtlich engagieren. Reisen kann auch eine wirksame M&amp;ouml;glichkeit sein, Stress abzubauen, wenn Sie die Zeit dazu haben.&lt;/p&gt;\n&lt;p&gt;Meditation oder tiefe Atem&amp;uuml;bungen: Sowohl Meditation als auch tiefes Atmen aktivieren das parasympathische Nervensystem. Dieses System funktioniert, wenn der K&amp;ouml;rper entspannt ist, verlangsamt die Herzfrequenz und senkt den Blutdruck.&lt;/p&gt;\n&lt;h2&gt;Sorgen Sie f&amp;uuml;r ausreichend und guten Schlaf&lt;/h2&gt;\n&lt;p&gt;Der Blutdruck sinkt tendenziell, w&amp;auml;hrend wir schlafen. Unzureichender und flacher Schlaf kann einen erheblichen Einfluss auf den Blutdruck haben. Aus diesem Grund besteht bei Menschen, die h&amp;auml;ufig unter Schlaflosigkeit oder Schlafmangel leiden, insbesondere bei &amp;auml;lteren Erwachsenen, das Risiko, einen hohen Blutdruck zu entwickeln.&lt;/p&gt;\n&lt;p&gt;Um die Schlafqualit&amp;auml;t zu verbessern, versuchen Sie, die folgenden Praktiken umzusetzen:&lt;/p&gt;\n&lt;ul&gt;\n    &lt;li&gt;\n        &lt;p&gt;Legen Sie eine einheitliche Schlafenszeit fest: Idealerweise vor 23 Uhr.&lt;/p&gt;\n    &lt;/li&gt;\n    &lt;li&gt;\n        &lt;p&gt;Planen Sie vor dem Zubettgehen Zeit zum Entspannen ein: H&amp;ouml;ren Sie Musik, lesen Sie B&amp;uuml;cher, spielen Sie mit Ihrem Kind oder schauen Sie sich einen sanften romantischen Film an, anstatt elektronische Ger&amp;auml;te wie Laptops oder Smartphones zu verwenden.&lt;/p&gt;\n    &lt;/li&gt;\n    &lt;li&gt;\n        &lt;p&gt;Treiben Sie regelm&amp;auml;&amp;szlig;ig Sport.&lt;/p&gt;\n    &lt;/li&gt;\n    &lt;li&gt;\n        &lt;p&gt;Vermeiden Sie es, l&amp;auml;nger als 30 Minuten zu schlafen.&lt;/p&gt;\n    &lt;/li&gt;\n    &lt;li&gt;\n        &lt;p&gt;Gestalten Sie einen komfortablen und angenehmen Schlafraum: Achten Sie auf die richtige Temperatur und Beleuchtung und erw&amp;auml;gen Sie die Verwendung &amp;auml;therischer Kr&amp;auml;uter&amp;ouml;le zur Entspannung, die Ihnen das Ein- und Durchschlafen erleichtern.&lt;/p&gt;\n    &lt;/li&gt;\n&lt;/ul&gt;</t>
  </si>
  <si>
    <t>&lt;h1&gt;高血圧に対する生活習慣&lt;/h1&gt;\n&lt;h2&gt;定期的な運動&lt;/h2&gt;\n&lt;p&gt;高血圧でない場合は、定期的な運動がこの状態の予防に役立ちます。 すでに高血圧がある場合は、定期的な身体活動により、血圧をより安全なレベルまで下げることができます。 多くの研究で、高血圧の人は週に少なくとも 150 分の運動を行うことで血圧を 5 ～ 8 mmHg 下げることができることが示されています。 運動をやめると血圧が再び上昇する可能性があるため、一貫した運動習慣を維持することが重要です。&lt;/p&gt;\n&lt;p&gt;高血圧の人に適した運動には、ウォーキング、ジョギング、サイクリング、水泳、ダンス、高強度インターバルトレーニングなどがあります。 強度の高い運動を 10 分間行い、その後穏やかな運動を行うというサイクルを 30 分ごとに繰り返すこともできます。&lt;/p&gt;\n&lt;h2&gt;健康的な食生活&lt;/h2&gt;\n&lt;p&gt;高血圧を阻止するための食事療法 (DASH) 食事法によると、全粒穀物、良質なタンパク質源、カルシウム、カリウム、マグネシウムが豊富な食品、果物、野菜を含むメニューに従うと、血圧を最大 11mmHg 下げることができます。 低炭水化物と精製糖の食事が血圧を効果的に安定させることが研究で示されているため、食事から飽和脂肪とコレステロールを除去することも重要です。 具体的には、低炭水化物および低糖質の食事を6週間続けた人は、この食事に従わなかった人に比べて、血圧やその他の心血管指標の改善を経験しました。&lt;/p&gt;\n&lt;p&gt;塩は高血圧症の人にとって「悩みの種」とも考えられています。 食事中のナトリウムを少量減らすだけでも、高血圧患者の心臓血管の健康を改善し、血圧を約 5 ～ 6 mmHg 下げることができます。&lt;/p&gt;\n&lt;h2&gt;アルコール摂取を制限する&lt;/h2&gt;\n&lt;p&gt;適度なアルコール摂取（女性の場合は 1 日あたり 1 杯、男性の場合は 1 日あたり 2 杯）では、血圧を約 4mmHg 下げることができます。 ただし、アルコールを過剰に摂取するとこの効果は失われてしまいます。 推奨限度を超えて飲酒すると血圧が上昇し、高血圧治療薬の効果が低下する可能性があります。&lt;/p&gt;\n&lt;h2&gt;喫煙をやめる&lt;/h2&gt;\n&lt;p&gt;タバコを吸うたびに、吸い終わった後でも血圧が急激に上昇します。 したがって、今日禁煙することで血圧を正常化することができます。 禁煙は心血管疾患のリスクを軽減し、全体的な健康状態も改善します。 研究によると、長期喫煙者に比べて非喫煙者の平均寿命が長いことがわかっています。&lt;/p&gt;\n&lt;h2&gt;カフェイン摂取量を減らす&lt;/h2&gt;\n&lt;p&gt;血圧におけるカフェインの役割についてはまだ議論が続いています。 カフェインを定期的に摂取することに慣れていない人は、カフェインによって血圧が最大 10mmHg 上昇する可能性があります。 しかし、コーヒーを定期的に飲む人は、カフェインが血圧にほとんど、またはまったく影響を及ぼさないと信じています。&lt;/p&gt;\n&lt;p&gt;カフェインが血圧を上昇させるかどうかを判断するには、カフェイン入り飲料を摂取した後 30 分以内に血圧を測定します。 血圧が5～10mmHg上昇した場合、体がカフェインに対して敏感であることを示しています。 その場合は、毎日のカフェイン摂取量を減らす必要があります。&lt;/p&gt;\n&lt;h2&gt;ストレスを減らします&lt;/h2&gt;\n&lt;p&gt;慢性的なストレスは高血圧の原因となる可能性があります。 仕事、家族、経済、病気など、ストレスの原因についてじっくり考える時間を取ってください。 自分にとってストレスの原因が特定できたら、それに対処し、生活からストレスを取り除く方法を見つける必要があります。&lt;/p&gt;\n&lt;p&gt;職場で問題に直面している場合は、上司に相談し、仕事量を減らし、休息とリラクゼーションを優先してください。 子供や配偶者との衝突を経験している場合は、子供や配偶者と直接会話して、誤解を徐々に解決してください。&lt;/p&gt;\n&lt;p&gt;ストレス要因を避けるようにしてください。 たとえば、通勤時に渋滞によるストレスを頻繁に感じる場合は、早起きし、渋滞のピーク時間を避けるか、公共交通機関を利用します。 会話中に常に不快感やストレスを与える同僚が会社にいる場合は、その人とのやり取りを最小限に抑えるようにしてください。&lt;/p&gt;\n&lt;p&gt;リラックスする時間を確保し、散歩、料理、ボランティア活動への参加など、好きな活動に参加しましょう。 時間があれば旅行もストレス解消に効果的です。&lt;/p&gt;\n&lt;p&gt;瞑想または深呼吸エクササイズ: 瞑想と深呼吸はどちらも副交感神経系を活性化します。 このシステムは体がリラックスしているときに機能し、心拍数を下げ、血圧を下げます。&lt;/p&gt;\n&lt;h2&gt;十分で質の高い睡眠を確保する&lt;/h2&gt;\n&lt;p&gt;血圧は睡眠中に低下する傾向があります。 睡眠が不十分で浅い場合は、血圧に大きな影響を与える可能性があります。 不眠症や睡眠不足を頻繁に経験する人、特に高齢者は高血圧を発症するリスクが高いのはこのためです。&lt;/p&gt;\n&lt;p&gt;睡眠の質を向上させるには、次のことを実践してみてください。&lt;/p&gt;\n&lt;ul&gt;\n    &lt;li&gt;\n        &lt;p&gt;一貫した就寝時間のルーチンを確立します。理想的には午後 11 時までです。&lt;/p&gt;\n    &lt;/li&gt;\n    &lt;li&gt;\n        &lt;p&gt;寝る前にリラックス時間を確保します。ラップトップやスマートフォンなどの電子機器を使用する代わりに、音楽を聴いたり、本を読んだり、子供と遊んだり、穏やかなロマンチックな映画を見たりしてください。&lt;/p&gt;\n    &lt;/li&gt;\n    &lt;li&gt;\n        &lt;p&gt;定期的に運動をしましょう。&lt;/p&gt;\n    &lt;/li&gt;\n    &lt;li&gt;\n        &lt;p&gt;30分以上の昼寝は避けてください。&lt;/p&gt;\n    &lt;/li&gt;\n    &lt;li&gt;\n        &lt;p&gt;快適で快適な寝室空間をデザインする：適切な温度と照明に注意し、リラックスのためにハーブのエッセンシャルオイルを使用することを検討して、入眠しやすく、より良い睡眠をもたらします。&lt;/p&gt;\n    &lt;/li&gt;\n&lt;/ul&gt;</t>
  </si>
  <si>
    <t>&lt;h1&gt;उच्च रक्तदाबासाठी जीवनशैली&lt;/h1&gt;\n&lt;h2&gt;नियमित व्यायाम&lt;/h2&gt;\n&lt;p&gt;जर तुम्हाला हायपरटेन्शन नसेल, तर नियमित व्यायामामुळे ही स्थिती टाळता येऊ शकते. जर तुम्हाला आधीच हायपरटेन्शन असेल, तर नियमित शारीरिक हालचालींमुळे तुमचा रक्तदाब सुरक्षित पातळीवर कमी होण्यास मदत होऊ शकते. अनेक अभ्यासातून असे दिसून आले आहे की दर आठवड्याला किमान 150 मिनिटे व्यायाम केल्याने उच्च रक्तदाब असलेल्या व्यक्तींमध्ये रक्तदाब 5-8mmHg कमी होऊ शकतो. नियमित व्यायामाची दिनचर्या राखणे महत्वाचे आहे कारण जर तुम्ही व्यायाम करणे थांबवले तर तुमचा रक्तदाब पुन्हा वाढण्याची शक्यता आहे.&lt;/p&gt;\n&lt;p&gt;उच्च रक्तदाब असलेल्या लोकांसाठी काही योग्य व्यायामांमध्ये चालणे, जॉगिंग, सायकलिंग, पोहणे, नृत्य आणि उच्च-तीव्रता मध्यांतर प्रशिक्षण यांचा समावेश होतो. तुम्ही 10 मिनिटांसाठी उच्च-तीव्रतेचा व्यायाम देखील करू शकता, त्यानंतर हलका व्यायाम करू शकता आणि दर 30 मिनिटांनी हे चक्र पुन्हा करा.&lt;/p&gt;\n&lt;h2&gt;निरोगी खाण्याच्या सवयी&lt;/h2&gt;\n&lt;p&gt;हायपरटेन्शन (DASH) आहार थांबवण्याच्या आहारविषयक दृष्टिकोनानुसार, संपूर्ण धान्य, प्रथिनांचे चांगले स्रोत, कॅल्शियम, पोटॅशियम, मॅग्नेशियम, फळे आणि भाज्या यांचा समावेश असलेल्या मेनूचे पालन केल्याने रक्तदाब 11mmHg पर्यंत कमी होऊ शकतो. आपल्या आहारातून संतृप्त चरबी आणि कोलेस्टेरॉल काढून टाकणे देखील महत्त्वाचे आहे, कारण अभ्यासात असे दिसून आले आहे की कमी-कार्बोहायड्रेट आणि शुद्ध साखरेचा आहार प्रभावीपणे रक्तदाब स्थिर करतो. विशेषत:, ज्या व्यक्तींनी सहा आठवडे कमी-कार्बोहायड्रेट आणि कमी-साखर आहाराचे पालन केले, त्यांनी या आहाराचे पालन न करणाऱ्यांच्या तुलनेत रक्तदाब आणि इतर हृदय व रक्तवाहिन्यासंबंधी निर्देशकांमध्ये सुधारणा अनुभवल्या.&lt;/p&gt;\n&lt;p&gt;हायपरटेन्शन असलेल्या व्यक्तींसाठी मीठ देखील &amp;quot;बाणी&amp;quot; मानले जाते. तुमच्या आहारातील सोडियमची थोडीशी मात्रा कमी केल्याने हृदय व रक्तवाहिन्यासंबंधी आरोग्य सुधारू शकते आणि उच्च रक्तदाब असलेल्या लोकांमध्ये रक्तदाब अंदाजे 5-6mmHg कमी होऊ शकतो.&lt;/p&gt;\n&lt;h2&gt;अल्कोहोलचे सेवन मर्यादित करा&lt;/h2&gt;\n&lt;p&gt;मध्यम मद्य सेवन (महिलांसाठी दररोज 1 ग्लास किंवा पुरुषांसाठी 2 ग्लास प्रति दिन) रक्तदाब अंदाजे 4mmHg कमी करू शकतो. तथापि, तुम्ही जास्त प्रमाणात अल्कोहोल घेतल्यास हा परिणाम नष्ट होतो. शिफारस केलेल्या मर्यादेपेक्षा जास्त मद्यपान केल्याने रक्तदाब वाढू शकतो आणि उच्च रक्तदाबाच्या औषधांची प्रभावीता कमी होऊ शकते.&lt;/p&gt;\n&lt;h2&gt;धूम्रपान सोडा&lt;/h2&gt;\n&lt;p&gt;तुम्ही धूम्रपान करत असलेल्या प्रत्येक सिगारेटमुळे तुमचा धूम्रपान संपल्यानंतरही रक्तदाब अचानक वाढतो. म्हणून, आजच धूम्रपान सोडल्याने तुमचा रक्तदाब सामान्य होण्यास मदत होऊ शकते. धूम्रपान सोडल्याने हृदय व रक्तवाहिन्यासंबंधी रोगाचा धोका कमी होतो आणि एकूणच आरोग्य सुधारते. अभ्यासातून असे दिसून आले आहे की दीर्घकालीन धूम्रपान करणाऱ्यांच्या तुलनेत धूम्रपान न करणाऱ्यांचे आयुर्मान जास्त असते.&lt;/p&gt;\n&lt;h2&gt;कॅफिनचे सेवन कमी करा&lt;/h2&gt;\n&lt;p&gt;रक्तदाबामध्ये कॅफिनची भूमिका अजूनही वादातीत आहे. कॅफीन नियमितपणे खाण्याची सवय नसलेल्या व्यक्तींमध्ये कॅफीन 10mmHg पर्यंत रक्तदाब वाढवू शकते. तथापि, जे लोक नियमितपणे कॉफी पितात त्यांचा असा विश्वास आहे की त्यांच्या रक्तदाबावर कॅफीनचा कमी किंवा कोणताही परिणाम होत नाही.&lt;/p&gt;\n&lt;p&gt;कॅफिनमुळे तुमचा रक्तदाब वाढतो की नाही हे निर्धारित करण्यासाठी, कॅफिनयुक्त पेय खाल्ल्यानंतर 30 मिनिटांच्या आत तुमचा रक्तदाब मोजा. जर तुमचा रक्तदाब 5-10mmHg ने वाढला, तर हे सूचित करते की तुमचे शरीर कॅफिनसाठी संवेदनशील आहे. अशावेळी तुम्ही तुमचे रोजचे कॅफिनचे सेवन कमी करावे.&lt;/p&gt;\n&lt;h2&gt;तणाव कमी करा&lt;/h2&gt;\n&lt;p&gt;तीव्र ताण उच्च रक्तदाबासाठी योगदान देऊ शकतो. तुमच्या तणावाच्या कारणांवर विचार करण्यासाठी थोडा वेळ घ्या, जसे की काम, कुटुंब, आर्थिक किंवा आजार. तुमच्यासाठी तणाव कशामुळे येतो हे एकदा तुम्ही ओळखले की, तुम्हाला ते तुमच्या जीवनातून दूर करण्याचे मार्ग शोधावे लागतील.&lt;/p&gt;\n&lt;p&gt;तुम्हाला कामावर समस्या येत असल्यास, तुमच्या पर्यवेक्षकाशी बोला, तुमचा वर्कलोड कमी करा आणि विश्रांती आणि विश्रांतीला प्राधान्य द्या. तुम्हाला तुमच्या मुलांशी किंवा जोडीदाराशी वाद होत असल्यास, हळूहळू गैरसमज दूर करण्यासाठी त्यांच्याशी थेट संवाद साधा.&lt;/p&gt;\n&lt;p&gt;ताणतणाव टाळण्याचा प्रयत्न करा. उदाहरणार्थ, कामावर जाताना वाहतूक कोंडीमुळे तुम्हाला वारंवार तणावाचा अनुभव येत असल्यास, लवकर उठणे, सर्वाधिक रहदारीचे तास टाळा किंवा सार्वजनिक वाहतूक वापरा. जर तुमच्या कंपनीत एखादा सहकारी असेल जो तुम्हाला संभाषणादरम्यान नेहमी अस्वस्थ आणि तणावग्रस्त करत असेल तर त्या व्यक्तीशी संवाद कमी करण्याचा प्रयत्न करा.&lt;/p&gt;\n&lt;p&gt;विश्रांतीसाठी वेळ द्या आणि तुम्हाला आवडत असलेल्या क्रियाकलापांमध्ये व्यस्त रहा, जसे की फिरायला जाणे, स्वयंपाक करणे किंवा स्वयंसेवक कार्यात भाग घेणे. तुमच्याकडे वेळ असल्यास प्रवास हा तणाव कमी करण्याचा एक प्रभावी मार्ग देखील असू शकतो.&lt;/p&gt;\n&lt;p&gt;ध्यान किंवा खोल श्वासोच्छवासाचे व्यायाम: ध्यान आणि दीर्घ श्वास दोन्ही पॅरासिम्पेथेटिक मज्जासंस्था सक्रिय करतात. शरीर आरामशीर असताना ही प्रणाली कार्य करते, हृदय गती कमी करते आणि रक्तदाब कमी करते.&lt;/p&gt;\n&lt;h2&gt;पुरेशी आणि दर्जेदार झोपेची खात्री करा&lt;/h2&gt;\n&lt;p&gt;जेव्हा आपण झोपतो तेव्हा रक्तदाब कमी होतो. अपुरी आणि उथळ झोपेचा रक्तदाबावर लक्षणीय परिणाम होतो. म्हणूनच जे लोक वारंवार निद्रानाश किंवा झोपेचा अभाव अनुभवतात, विशेषत: वृद्धांना उच्च रक्तदाब होण्याचा धोका असतो.&lt;/p&gt;\n&lt;p&gt;झोपेची गुणवत्ता सुधारण्यासाठी, खालील पद्धती अंमलात आणण्याचा प्रयत्न करा:&lt;/p&gt;\n&lt;ul&gt;\n    &lt;li&gt;\n        &lt;p&gt;झोपण्याच्या वेळेची नियमित दिनचर्या तयार करा: आदर्शपणे, रात्री ११ च्या आधी.&lt;/p&gt;\n    &lt;/li&gt;\n    &lt;li&gt;\n        &lt;p&gt;झोपण्यापूर्वी विश्रांतीसाठी वेळ द्या: लॅपटॉप किंवा स्मार्टफोनसारख्या इलेक्ट्रॉनिक उपकरणांचा वापर करण्याऐवजी संगीत ऐका, पुस्तके वाचा, तुमच्या मुलासोबत खेळा किंवा सौम्य रोमँटिक चित्रपट पहा.&lt;/p&gt;\n    &lt;/li&gt;\n    &lt;li&gt;\n        &lt;p&gt;नियमित व्यायामात व्यस्त रहा.&lt;/p&gt;\n    &lt;/li&gt;\n    &lt;li&gt;\n        &lt;p&gt;30 मिनिटांपेक्षा जास्त वेळ झोपणे टाळा.&lt;/p&gt;\n    &lt;/li&gt;\n    &lt;li&gt;\n        &lt;p&gt;आरामदायक आणि आनंददायी बेडरूमची जागा डिझाइन करा: योग्य तापमान आणि प्रकाशाकडे लक्ष द्या आणि विश्रांतीसाठी हर्बल आवश्यक तेले वापरण्याचा विचार करा, ज्यामुळे झोप लागणे आणि चांगली झोप लागणे सोपे होईल.&lt;/p&gt;\n    &lt;/li&gt;\n&lt;/ul&gt;</t>
  </si>
  <si>
    <t>&lt;h1&gt;రక్తపోటు కోసం జీవనశైలి&lt;/h1&gt;\n&lt;h2&gt;క్రమం తప్పకుండా వ్యాయామం&lt;/h2&gt;\n&lt;p&gt;మీకు హైపర్&amp;zwnj;టెన్షన్ లేకపోతే, రెగ్యులర్ వ్యాయామం ఈ పరిస్థితిని నివారించడంలో సహాయపడుతుంది. మీకు ఇప్పటికే అధిక రక్తపోటు ఉన్నట్లయితే, సాధారణ శారీరక శ్రమ మీ రక్తపోటును సురక్షితమైన స్థాయికి తగ్గించడంలో సహాయపడుతుంది. వారానికి కనీసం 150 నిమిషాల వ్యాయామం చేయడం వల్ల రక్తపోటు ఉన్నవారిలో 5-8mmHg వరకు రక్తపోటు తగ్గుతుందని అనేక అధ్యయనాలు చూపిస్తున్నాయి. స్థిరమైన వ్యాయామ దినచర్యను నిర్వహించడం చాలా ముఖ్యం ఎందుకంటే మీరు వ్యాయామం చేయడం మానేస్తే, మీ రక్తపోటు మళ్లీ పెరిగే అవకాశం ఉంది.&lt;/p&gt;\n&lt;p&gt;హైపర్&amp;zwnj;టెన్షన్&amp;zwnj;తో బాధపడుతున్న వ్యక్తులకు కొన్ని సరైన వ్యాయామాలలో వాకింగ్, జాగింగ్, సైక్లింగ్, స్విమ్మింగ్, డ్యాన్స్ మరియు హై-ఇంటెన్సిటీ ఇంటర్వెల్ ట్రైనింగ్ ఉన్నాయి. మీరు 10 నిమిషాల పాటు అధిక-తీవ్రత వ్యాయామంలో పాల్గొనవచ్చు, తర్వాత సున్నితమైన వ్యాయామం చేయవచ్చు మరియు ప్రతి 30 నిమిషాలకు ఈ చక్రాన్ని పునరావృతం చేయవచ్చు.&lt;/p&gt;\n&lt;h2&gt;ఆరోగ్యకరమైన ఆహారపు అలవాట్లు&lt;/h2&gt;\n&lt;p&gt;డైటరీ అప్రోచెస్ టు స్టాప్ హైపర్&amp;zwnj;టెన్షన్ (DASH) డైట్ ప్రకారం, తృణధాన్యాలు, మంచి ప్రొటీన్&amp;zwnj;లు, కాల్షియం, పొటాషియం, మెగ్నీషియం, పండ్లు మరియు కూరగాయలు అధికంగా ఉండే ఆహారాలు, పండ్లు మరియు కూరగాయలతో కూడిన మెనుకి కట్టుబడి 11mmHg వరకు రక్తపోటును తగ్గించవచ్చు. మీ ఆహారం నుండి సంతృప్త కొవ్వులు మరియు కొలెస్ట్రాల్&amp;zwnj;ను తొలగించడం కూడా చాలా ముఖ్యం, తక్కువ కార్బోహైడ్రేట్ మరియు శుద్ధి చేసిన చక్కెర ఆహారం రక్తపోటును సమర్థవంతంగా స్థిరీకరిస్తుందని అధ్యయనాలు చూపిస్తున్నాయి. ప్రత్యేకంగా, ఆరు వారాల పాటు తక్కువ కార్బోహైడ్రేట్ మరియు తక్కువ చక్కెర ఆహారాన్ని అనుసరించిన వ్యక్తులు ఈ ఆహారాన్ని అనుసరించని వారితో పోలిస్తే రక్తపోటు మరియు ఇతర హృదయనాళ సూచికలలో మెరుగుదలలను అనుభవించారు.&lt;/p&gt;\n&lt;p&gt;అధిక రక్తపోటు ఉన్న వ్యక్తులకు ఉప్పు &amp;quot;నిషేదం&amp;quot;గా కూడా పరిగణించబడుతుంది. మీ ఆహారంలో తక్కువ మొత్తంలో సోడియంను తగ్గించడం కూడా హృదయ ఆరోగ్యాన్ని మెరుగుపరుస్తుంది మరియు రక్తపోటు ఉన్నవారిలో సుమారు 5-6mmHg వరకు రక్తపోటును తగ్గిస్తుంది.&lt;/p&gt;\n&lt;h2&gt;మద్యం తీసుకోవడం పరిమితం చేయండి&lt;/h2&gt;\n&lt;p&gt;మితమైన ఆల్కహాల్ వినియోగం (మహిళలకు రోజుకు 1 గ్లాసు లేదా పురుషులకు రోజుకు 2 గ్లాసులు) రక్తపోటును సుమారు 4mmHg తగ్గించవచ్చు. అయితే, మీరు అధిక మొత్తంలో ఆల్కహాల్ తీసుకుంటే ఈ ప్రభావం పోతుంది. సిఫార్సు చేయబడిన పరిమితి కంటే ఎక్కువ తాగడం రక్తపోటును పెంచుతుంది మరియు రక్తపోటు మందుల ప్రభావాన్ని తగ్గిస్తుంది.&lt;/p&gt;\n&lt;h2&gt;దూమపానం వదిలేయండి&lt;/h2&gt;\n&lt;p&gt;మీరు తాగే ప్రతి సిగరెట్&amp;zwnj; ధూమపానం ముగించిన తర్వాత కూడా రక్తపోటు అకస్మాత్తుగా పెరుగుతుంది. అందువల్ల, ఈరోజు ధూమపానం మానేయడం వల్ల మీ రక్తపోటును సాధారణీకరించవచ్చు. ధూమపానం మానేయడం హృదయ సంబంధ వ్యాధుల ప్రమాదాన్ని కూడా తగ్గిస్తుంది మరియు మొత్తం ఆరోగ్యాన్ని మెరుగుపరుస్తుంది. దీర్ఘకాలిక ధూమపానం చేసేవారితో పోలిస్తే ధూమపానం చేయని వారి ఆయుర్దాయం ఎక్కువని అధ్యయనాలు చెబుతున్నాయి.&lt;/p&gt;\n&lt;h2&gt;కెఫిన్ తీసుకోవడం తగ్గించండి&lt;/h2&gt;\n&lt;p&gt;రక్తపోటులో కెఫిన్ పాత్ర ఇప్పటికీ చర్చనీయాంశమైంది. కెఫీన్&amp;zwnj;ను క్రమం తప్పకుండా తీసుకునే అలవాటు లేని వ్యక్తులలో కెఫిన్ రక్తపోటును 10mmHg వరకు పెంచుతుంది. అయినప్పటికీ, క్రమం తప్పకుండా కాఫీ తాగే వ్యక్తులు కెఫిన్ వారి రక్తపోటుపై తక్కువ ప్రభావం చూపుతుందని లేదా ఎటువంటి ప్రభావాన్ని చూపదని నమ్ముతారు.&lt;/p&gt;\n&lt;p&gt;కెఫీన్ మీ రక్తపోటును పెంచుతుందో లేదో తెలుసుకోవడానికి, కెఫిన్ పానీయం తీసుకున్న 30 నిమిషాలలోపు మీ రక్తపోటును కొలవండి. మీ రక్తపోటు 5-10mmHg పెరిగితే, మీ శరీరం కెఫిన్&amp;zwnj;కు సున్నితంగా ఉంటుందని సూచిస్తుంది. అలాంటప్పుడు, మీరు మీ రోజువారీ కెఫిన్ తీసుకోవడం తగ్గించాలి.&lt;/p&gt;\n&lt;h2&gt;ఒత్తిడిని తగ్గించుకోండి&lt;/h2&gt;\n&lt;p&gt;దీర్ఘకాలిక ఒత్తిడి అధిక రక్తపోటుకు దోహదం చేస్తుంది. పని, కుటుంబం, ఆర్థిక పరిస్థితులు లేదా అనారోగ్యం వంటి మీ ఒత్తిడికి కారణాలను ప్రతిబింబించడానికి కొంత సమయం కేటాయించండి. మీకు ఒత్తిడికి కారణమేమిటో మీరు గుర్తించిన తర్వాత, దాన్ని పరిష్కరించడానికి మరియు మీ జీవితం నుండి తొలగించడానికి మీరు మార్గాలను కనుగొనాలి.&lt;/p&gt;\n&lt;p&gt;మీరు కార్యాలయంలో సమస్యలను ఎదుర్కొంటున్నట్లయితే, మీ సూపర్&amp;zwnj;వైజర్&amp;zwnj;తో మాట్లాడండి, మీ పనిభారాన్ని తగ్గించండి మరియు విశ్రాంతి మరియు విశ్రాంతికి ప్రాధాన్యత ఇవ్వండి. మీరు మీ పిల్లలు లేదా జీవిత భాగస్వామితో విభేదాలను ఎదుర్కొంటుంటే, అపార్థాలను క్రమంగా పరిష్కరించుకోవడానికి వారితో నేరుగా సంభాషణలు జరుపండి.&lt;/p&gt;\n&lt;p&gt;ఒత్తిడిని నివారించడానికి ప్రయత్నించండి. ఉదాహరణకు, మీరు పనికి వెళ్లేటప్పుడు ట్రాఫిక్ రద్దీ కారణంగా తరచుగా ఒత్తిడిని అనుభవిస్తే, ముందుగా మేల్కొలపండి, రద్దీ సమయాలను నివారించండి లేదా ప్రజా రవాణాను ఉపయోగించండి. మీ కంపెనీలో సహోద్యోగి ఎవరైనా మీకు అసౌకర్యంగా మరియు సంభాషణల సమయంలో ఒత్తిడికి గురిచేస్తుంటే, ఆ వ్యక్తితో పరస్పర చర్యలను తగ్గించడానికి ప్రయత్నించండి.&lt;/p&gt;\n&lt;p&gt;విశ్రాంతి కోసం సమయాన్ని కేటాయించండి మరియు నడకకు వెళ్లడం, వంట చేయడం లేదా స్వచ్ఛంద సేవలో పాల్గొనడం వంటి మీరు ఆనందించే కార్యకలాపాలలో పాల్గొనండి. మీకు సమయం ఉంటే ఒత్తిడిని తగ్గించుకోవడానికి ప్రయాణం కూడా ఒక ప్రభావవంతమైన మార్గం.&lt;/p&gt;\n&lt;p&gt;ధ్యానం లేదా లోతైన శ్వాస వ్యాయామాలు: ధ్యానం మరియు లోతైన శ్వాస రెండూ పారాసింపథెటిక్ నాడీ వ్యవస్థను సక్రియం చేస్తాయి. శరీరం సడలించినప్పుడు ఈ వ్యవస్థ పనిచేస్తుంది, హృదయ స్పందన రేటును తగ్గిస్తుంది మరియు రక్తపోటును తగ్గిస్తుంది.&lt;/p&gt;\n&lt;h1&gt;తగినంత మరియు నాణ్యమైన నిద్రను నిర్ధారించుకోండి&lt;/h1&gt;\n&lt;p&gt;మనం నిద్రపోతున్నప్పుడు రక్తపోటు తగ్గుతుంది. తగినంత మరియు నిస్సార నిద్ర రక్తపోటుపై గణనీయమైన ప్రభావాన్ని చూపుతుంది. అందుకే తరచుగా నిద్రలేమి లేదా నిద్రలేమిని అనుభవించే వ్యక్తులు, ముఖ్యంగా వృద్ధులు, అధిక రక్తపోటును అభివృద్ధి చేసే ప్రమాదం ఉంది.&lt;/p&gt;\n&lt;p&gt;నిద్ర నాణ్యతను మెరుగుపరచడానికి, క్రింది పద్ధతులను అమలు చేయడానికి ప్రయత్నించండి:&lt;/p&gt;\n&lt;ul&gt;\n    &lt;li&gt;\n        &lt;p&gt;స్థిరమైన నిద్రవేళ దినచర్యను ఏర్పాటు చేసుకోండి: ఆదర్శవంతంగా, రాత్రి 11 గంటలలోపు.&lt;/p&gt;\n    &lt;/li&gt;\n    &lt;li&gt;\n        &lt;p&gt;పడుకునే ముందు విశ్రాంతి సమయాన్ని కేటాయించండి: ల్యాప్&amp;zwnj;టాప్&amp;zwnj;లు లేదా స్మార్ట్&amp;zwnj;ఫోన్&amp;zwnj;ల వంటి ఎలక్ట్రానిక్ పరికరాలను ఉపయోగించకుండా సంగీతం వినండి, పుస్తకాలు చదవండి, మీ పిల్లలతో ఆడుకోండి లేదా సున్నితమైన రొమాంటిక్ మూవీని చూడండి.&lt;/p&gt;\n    &lt;/li&gt;\n    &lt;li&gt;\n        &lt;p&gt;క్రమం తప్పకుండా వ్యాయామంలో పాల్గొనండి.&lt;/p&gt;\n    &lt;/li&gt;\n    &lt;li&gt;\n        &lt;p&gt;30 నిమిషాల కంటే ఎక్కువసేపు నిద్రపోవడం మానుకోండి.&lt;/p&gt;\n    &lt;/li&gt;\n    &lt;li&gt;\n        &lt;p&gt;సౌకర్యవంతమైన మరియు ఆహ్లాదకరమైన బెడ్&amp;zwnj;రూమ్ స్థలాన్ని డిజైన్ చేయండి: తగిన ఉష్ణోగ్రత మరియు లైటింగ్&amp;zwnj;పై శ్రద్ధ వహించండి మరియు విశ్రాంతి కోసం మూలికా ముఖ్యమైన నూనెలను ఉపయోగించడాన్ని పరిగణించండి, తద్వారా నిద్రపోవడం మరియు బాగా నిద్రపోవడం సులభం అవుతుంది.&lt;/p&gt;\n    &lt;/li&gt;\n&lt;/ul&gt;</t>
  </si>
  <si>
    <t>&lt;h1&gt;Hipertansiyon i&amp;ccedil;in yaşam tarzı&lt;/h1&gt;\n&lt;h2&gt;D&amp;uuml;zenli egzersiz&lt;/h2&gt;\n&lt;p&gt;Hipertansiyonunuz yoksa, d&amp;uuml;zenli egzersiz bu durumu &amp;ouml;nlemeye yardımcı olabilir. Zaten hipertansiyonunuz varsa, d&amp;uuml;zenli fiziksel aktivite kan basıncınızı daha g&amp;uuml;venli bir seviyeye d&amp;uuml;ş&amp;uuml;rmenize yardımcı olabilir. &amp;Ccedil;ok sayıda &amp;ccedil;alışma, haftada en az 150 dakika egzersiz yapmanın hipertansiyonu olan bireylerde kan basıncını 5-8 mmHg azaltabileceğini g&amp;ouml;stermiştir. Tutarlı bir egzersiz rutini s&amp;uuml;rd&amp;uuml;rmek &amp;ouml;nemlidir &amp;ccedil;&amp;uuml;nk&amp;uuml; egzersizi bırakırsanız kan basıncınız muhtemelen yeniden y&amp;uuml;kselir.&lt;/p&gt;\n&lt;p&gt;Hipertansiyonu olan kişiler i&amp;ccedil;in bazı uygun egzersizler arasında y&amp;uuml;r&amp;uuml;y&amp;uuml;ş, koşu, bisiklete binme, y&amp;uuml;zme, dans ve y&amp;uuml;ksek yoğunluklu interval antrenman yer alır. Ayrıca 10 dakika y&amp;uuml;ksek yoğunluklu egzersiz yapabilir, ardından hafif egzersiz yapabilir ve bu d&amp;ouml;ng&amp;uuml;y&amp;uuml; her 30 dakikada bir tekrarlayabilirsiniz.&lt;/p&gt;\n&lt;h2&gt;Sağlıklı beslenme alışkanlıkları&lt;/h2&gt;\n&lt;p&gt;Hipertansiyonu Durdurmak İ&amp;ccedil;in Diyet Yaklaşımları (DASH) diyetine g&amp;ouml;re, tam tahıllar, iyi protein kaynakları, kalsiyum, potasyum, magnezyum a&amp;ccedil;ısından zengin besinler, meyveler ve sebzeler i&amp;ccedil;eren bir men&amp;uuml;ye bağlı kalmak kan basıncını 11 mmHg&amp;apos;ye kadar azaltabilir. &amp;Ccedil;alışmalar, d&amp;uuml;ş&amp;uuml;k karbonhidratlı ve rafine şekerli bir diyetin kan basıncını etkili bir şekilde stabilize ettiğini g&amp;ouml;sterdiğinden, doymuş yağları ve kolesterol&amp;uuml; diyetinizden &amp;ccedil;ıkarmak da &amp;ouml;nemlidir. Spesifik olarak, altı hafta boyunca d&amp;uuml;ş&amp;uuml;k karbonhidratlı ve d&amp;uuml;ş&amp;uuml;k şekerli bir diyet uygulayan kişiler, bu diyete uymayanlara kıyasla kan basıncında ve diğer kardiyovask&amp;uuml;ler g&amp;ouml;stergelerde iyileşmeler yaşadılar.&lt;/p&gt;\n&lt;p&gt;Tuz ayrıca hipertansiyonu olan bireylerin &amp;quot;belası&amp;quot; olarak kabul edilir. Diyetinizde az miktarda sodyum azaltmak bile kardiyovask&amp;uuml;ler sağlığı iyileştirebilir ve hipertansiyonu olan kişilerde kan basıncını yaklaşık 5-6 mmHg d&amp;uuml;ş&amp;uuml;rebilir.&lt;/p&gt;\n&lt;h2&gt;Alkol alımını sınırlayın&lt;/h2&gt;\n&lt;p&gt;Orta derecede alkol t&amp;uuml;ketimi (kadınlar i&amp;ccedil;in g&amp;uuml;nde 1 bardak veya erkekler i&amp;ccedil;in g&amp;uuml;nde 2 bardak) kan basıncını yaklaşık 4 mmHg azaltabilir. Ancak aşırı miktarda alkol t&amp;uuml;ketirseniz bu etki kaybolur. &amp;Ouml;nerilen sınırdan daha fazla i&amp;ccedil;mek kan basıncını artırabilir ve hipertansiyon ila&amp;ccedil;larının etkinliğini azaltabilir.&lt;/p&gt;\n&lt;h2&gt;Sigarayı bırakmak&lt;/h2&gt;\n&lt;p&gt;İ&amp;ccedil;tiğiniz her sigara, sigarayı bitirdikten sonra bile kan basıncında ani bir artışa neden olur. Bu nedenle, bug&amp;uuml;n sigarayı bırakmak kan basıncınızı normalleştirmeye yardımcı olabilir. Sigarayı bırakmak ayrıca kardiyovask&amp;uuml;ler hastalık riskini azaltır ve genel sağlığı iyileştirir. &amp;Ccedil;alışmalar, sigara i&amp;ccedil;meyenlerin uzun s&amp;uuml;re sigara i&amp;ccedil;enlere g&amp;ouml;re daha uzun bir yaşam beklentisine sahip olduğunu g&amp;ouml;stermiştir.&lt;/p&gt;\n&lt;h2&gt;Kafein alımını azaltın&lt;/h2&gt;\n&lt;p&gt;Kafeinin kan basıncındaki rol&amp;uuml; hala tartışılmaktadır. Kafein, d&amp;uuml;zenli olarak kafein t&amp;uuml;ketmeye alışkın olmayan kişilerde kan basıncını 10 mmHg&amp;apos;ye kadar y&amp;uuml;kseltebilir. Bununla birlikte, d&amp;uuml;zenli olarak kahve i&amp;ccedil;en kişiler, kafeinin tansiyonları &amp;uuml;zerinde &amp;ccedil;ok az etkisi olduğuna veya hi&amp;ccedil; etkisi olmadığına inanmaktadır.&lt;/p&gt;\n&lt;p&gt;Kafeinin tansiyonunuzu y&amp;uuml;kseltip y&amp;uuml;kseltmediğini belirlemek i&amp;ccedil;in, kafeinli bir i&amp;ccedil;ecek t&amp;uuml;kettikten sonra 30 dakika i&amp;ccedil;inde tansiyonunuzu &amp;ouml;l&amp;ccedil;&amp;uuml;n. Kan basıncınız 5-10 mmHg artarsa, v&amp;uuml;cudunuzun kafeine duyarlı olduğunu g&amp;ouml;sterir. Bu durumda g&amp;uuml;nl&amp;uuml;k kafein alımınızı azaltmalısınız.&lt;/p&gt;\n&lt;h2&gt;Stresi azalt&lt;/h2&gt;\n&lt;p&gt;Kronik stres y&amp;uuml;ksek tansiyona katkıda bulunabilir. İş, aile, mali durum veya hastalık gibi stresinizin nedenleri &amp;uuml;zerinde d&amp;uuml;ş&amp;uuml;nmek i&amp;ccedil;in biraz zaman ayırın. Sizin i&amp;ccedil;in strese neyin neden olduğunu belirledikten sonra, onu ele almanın ve hayatınızdan &amp;ccedil;ıkarmanın yollarını bulmanız gerekir.&lt;/p&gt;\n&lt;p&gt;İş yerinde sorunlarla karşılaşıyorsanız amirinizle konuşun, iş y&amp;uuml;k&amp;uuml;n&amp;uuml;z&amp;uuml; azaltın ve dinlenmeye ve rahatlamaya &amp;ouml;ncelik verin. &amp;Ccedil;ocuklarınızla veya eşinizle anlaşmazlıklar yaşıyorsanız, yanlış anlamaları yavaş yavaş &amp;ccedil;&amp;ouml;zmek i&amp;ccedil;in onlarla doğrudan konuşun.&lt;/p&gt;\n&lt;p&gt;Stres fakt&amp;ouml;rlerinden ka&amp;ccedil;ınmaya &amp;ccedil;alışın. &amp;Ouml;rneğin, işe giderken sık sık trafik sıkışıklığı nedeniyle stres yaşıyorsanız, daha erken kalkın, yoğun trafik saatlerinden ka&amp;ccedil;ının veya toplu taşımayı kullanın. Şirketinizde konuşmalar sırasında sizi her zaman rahatsız eden ve strese sokan bir meslektaşınız varsa, o kişiyle etkileşimi en aza indirmeye &amp;ccedil;alışın.&lt;/p&gt;\n&lt;p&gt;Rahatlamak i&amp;ccedil;in zaman ayırın ve y&amp;uuml;r&amp;uuml;y&amp;uuml;şe &amp;ccedil;ıkmak, yemek pişirmek veya g&amp;ouml;n&amp;uuml;ll&amp;uuml; &amp;ccedil;alışmalara katılmak gibi hoşunuza giden etkinliklere katılın. Vaktiniz varsa seyahat etmek de stresi azaltmak i&amp;ccedil;in etkili bir yol olabilir.&lt;/p&gt;\n&lt;p&gt;Meditasyon veya derin nefes egzersizleri: Hem meditasyon hem de derin nefes parasempatik sinir sistemini harekete ge&amp;ccedil;irir. Bu sistem, v&amp;uuml;cut rahatladığında &amp;ccedil;alışır, kalp atış hızını yavaşlatır ve kan basıncını d&amp;uuml;ş&amp;uuml;r&amp;uuml;r.&lt;/p&gt;\n&lt;h2&gt;Yeterli ve kaliteli uyku sağlayın&lt;/h2&gt;\n&lt;p&gt;Biz uyurken kan basıncı d&amp;uuml;şme eğilimindedir. Yetersiz ve y&amp;uuml;zeysel uyku kan basıncı &amp;uuml;zerinde &amp;ouml;nemli bir etkiye sahip olabilir. Bu nedenle, sık sık uykusuzluk veya uyku eksikliği yaşayan insanlar, &amp;ouml;zellikle yaşlı yetişkinler, y&amp;uuml;ksek tansiyon geliştirme riski altındadır.&lt;/p&gt;\n&lt;p&gt;Uyku kalitesini artırmak i&amp;ccedil;in aşağıdaki uygulamaları yapmayı deneyin:&lt;/p&gt;\n&lt;ul&gt;\n    &lt;li&gt;\n        &lt;p&gt;Tutarlı bir yatma vakti rutini oluşturun: İdeal olarak, saat 23:00&amp;apos;ten &amp;ouml;nce.&lt;/p&gt;\n    &lt;/li&gt;\n    &lt;li&gt;\n        &lt;p&gt;Yatmadan &amp;ouml;nce rahatlama zamanı ayırın: Diz&amp;uuml;st&amp;uuml; bilgisayar veya akıllı telefon gibi elektronik cihazları kullanmak yerine m&amp;uuml;zik dinleyin, kitap okuyun, &amp;ccedil;ocuğunuzla oynayın veya hafif romantik bir film izleyin.&lt;/p&gt;\n    &lt;/li&gt;\n    &lt;li&gt;\n        &lt;p&gt;D&amp;uuml;zenli egzersiz yapın.&lt;/p&gt;\n    &lt;/li&gt;\n    &lt;li&gt;\n        &lt;p&gt;30 dakikadan fazla şekerleme yapmaktan ka&amp;ccedil;ının.&lt;/p&gt;\n    &lt;/li&gt;\n    &lt;li&gt;\n        &lt;p&gt;Rahat ve hoş bir yatak odası alanı tasarlayın: Uygun sıcaklık ve aydınlatmaya dikkat edin ve rahatlamak i&amp;ccedil;in bitkisel esansiyel yağları kullanmayı d&amp;uuml;ş&amp;uuml;n&amp;uuml;n, bu da uykuya dalmayı kolaylaştırır ve daha iyi uyumanızı sağlar.&lt;/p&gt;\n    &lt;/li&gt;\n&lt;/ul&gt;</t>
  </si>
  <si>
    <t>&lt;h1&gt;உயர் இரத்த அழுத்தத்திற்கான வாழ்க்கை முறை&lt;/h1&gt;\n&lt;h2&gt;வழக்கமான உடற்பயிற்சி&lt;/h2&gt;\n&lt;p&gt;உங்களுக்கு உயர் இரத்த அழுத்தம் இல்லை என்றால், வழக்கமான உடற்பயிற்சி இந்த நிலையை தடுக்க உதவும். உங்களுக்கு ஏற்கனவே உயர் இரத்த அழுத்தம் இருந்தால், வழக்கமான உடல் செயல்பாடு உங்கள் இரத்த அழுத்தத்தை பாதுகாப்பான நிலைக்கு குறைக்க உதவும். உயர் இரத்த அழுத்தம் உள்ள நபர்களில் வாரத்திற்கு குறைந்தது 150 நிமிட உடற்பயிற்சியில் ஈடுபடுவது இரத்த அழுத்தத்தை 5-8mmHg வரை குறைக்கலாம் என்று பல ஆய்வுகள் காட்டுகின்றன. நீங்கள் உடற்பயிற்சி செய்வதை நிறுத்தினால், உங்கள் இரத்த அழுத்தம் மீண்டும் அதிகரிக்கும் என்பதால், சீரான உடற்பயிற்சியை பராமரிப்பது முக்கியம்.&lt;/p&gt;\n&lt;p&gt;உயர் இரத்த அழுத்தம் உள்ளவர்களுக்கு சில பொருத்தமான பயிற்சிகள் நடைபயிற்சி, ஜாகிங், சைக்கிள் ஓட்டுதல், நீச்சல், நடனம் மற்றும் அதிக தீவிர இடைவெளி பயிற்சி ஆகியவை அடங்கும். நீங்கள் 10 நிமிடங்களுக்கு அதிக தீவிரம் கொண்ட உடற்பயிற்சியில் ஈடுபடலாம், அதைத் தொடர்ந்து மென்மையான உடற்பயிற்சி செய்யலாம், மேலும் ஒவ்வொரு 30 நிமிடங்களுக்கும் இந்த சுழற்சியை மீண்டும் செய்யவும்.&lt;/p&gt;\n&lt;h2&gt;ஆரோக்கியமான உணவுப் பழக்கம்&lt;/h2&gt;\n&lt;p&gt;உயர் இரத்த அழுத்தத்தை நிறுத்துவதற்கான உணவு அணுகுமுறைகள் (DASH) உணவின் படி, முழு தானியங்கள், புரதத்தின் நல்ல ஆதாரங்கள், கால்சியம், பொட்டாசியம், மெக்னீசியம், பழங்கள் மற்றும் காய்கறிகள் நிறைந்த உணவுகள் அடங்கிய மெனுவைக் கடைப்பிடிப்பது இரத்த அழுத்தத்தை 11mmHg வரை குறைக்கலாம். குறைந்த கார்போஹைட்ரேட் மற்றும் சுத்திகரிக்கப்பட்ட சர்க்கரை உணவு இரத்த அழுத்தத்தை திறம்பட உறுதிப்படுத்துகிறது என்று ஆய்வுகள் காட்டியுள்ளதால், உங்கள் உணவில் இருந்து நிறைவுற்ற கொழுப்புகள் மற்றும் கொலஸ்ட்ராலை அகற்றுவதும் முக்கியம். குறிப்பாக, ஆறு வாரங்களுக்கு குறைந்த கார்போஹைட்ரேட் மற்றும் குறைந்த சர்க்கரை உணவைப் பின்பற்றும் நபர்கள், இந்த உணவைப் பின்பற்றாதவர்களுடன் ஒப்பிடும்போது இரத்த அழுத்தம் மற்றும் பிற இருதய குறிகாட்டிகளில் முன்னேற்றங்களை அனுபவித்தனர்.&lt;/p&gt;\n&lt;p&gt;உயர் இரத்த அழுத்தம் உள்ள நபர்களின் &amp;quot;அபாயமாக&amp;quot; உப்பு கருதப்படுகிறது. உங்கள் உணவில் சோடியத்தை சிறிதளவு குறைப்பது கூட உயர் இரத்த அழுத்தம் உள்ளவர்களில் இருதய ஆரோக்கியத்தை மேம்படுத்துவதோடு இரத்த அழுத்தத்தை சுமார் 5-6mmHg வரை குறைக்கும்.&lt;/p&gt;\n&lt;h2&gt;மது அருந்துவதை கட்டுப்படுத்துங்கள்&lt;/h2&gt;\n&lt;p&gt;மிதமான மது அருந்துதல் (பெண்களுக்கு ஒரு நாளைக்கு 1 கண்ணாடி அல்லது ஆண்களுக்கு ஒரு நாளைக்கு 2 கண்ணாடிகள்) இரத்த அழுத்தத்தை தோராயமாக 4mmHg குறைக்கலாம். இருப்பினும், நீங்கள் அதிக அளவு ஆல்கஹால் உட்கொண்டால் இந்த விளைவு இழக்கப்படுகிறது. பரிந்துரைக்கப்பட்ட வரம்பை விட அதிகமாக குடிப்பது இரத்த அழுத்தத்தை அதிகரிக்கும் மற்றும் உயர் இரத்த அழுத்த மருந்துகளின் செயல்திறனைக் குறைக்கும்.&lt;/p&gt;\n&lt;h2&gt;புகைபிடிப்பதை நிறுத்து&lt;/h2&gt;\n&lt;p&gt;நீங்கள் புகைக்கும் ஒவ்வொரு சிகரெட்டும், புகைபிடித்த பிறகும், இரத்த அழுத்தத்தை திடீரென அதிகரிக்கச் செய்கிறது. எனவே, இன்று புகைபிடிப்பதை நிறுத்துவது உங்கள் இரத்த அழுத்தத்தை சீராக்க உதவும். புகைபிடிப்பதை நிறுத்துவது இருதய நோய் அபாயத்தையும் குறைக்கிறது மற்றும் ஒட்டுமொத்த ஆரோக்கியத்தை மேம்படுத்துகிறது. நீண்ட கால புகைப்பிடிப்பவர்களை விட புகைபிடிக்காதவர்களின் ஆயுட்காலம் அதிகமாக இருப்பதாக ஆய்வுகள் தெரிவிக்கின்றன.&lt;/p&gt;\n&lt;h2&gt;காஃபின் உட்கொள்ளலைக் குறைக்கவும்&lt;/h2&gt;\n&lt;p&gt;இரத்த அழுத்தத்தில் காஃபின் பங்கு இன்னும் விவாதிக்கப்படுகிறது. காஃபின் வழக்கமாக உட்கொள்ளும் பழக்கமில்லாத நபர்களில் காஃபின் இரத்த அழுத்தத்தை 10mmHg வரை அதிகரிக்கலாம். இருப்பினும், வழக்கமாக காபி குடிக்கும் நபர்கள் தங்கள் இரத்த அழுத்தத்தில் காஃபின் சிறிதளவு அல்லது எந்த விளைவையும் ஏற்படுத்தாது என்று நம்புகிறார்கள்.&lt;/p&gt;\n&lt;p&gt;காஃபின் உங்கள் இரத்த அழுத்தத்தை அதிகரிக்கிறதா என்பதை அறிய, காஃபின் கலந்த பானத்தை உட்கொண்ட 30 நிமிடங்களுக்குள் உங்கள் இரத்த அழுத்தத்தை அளவிடவும். உங்கள் இரத்த அழுத்தம் 5-10mmHg அதிகரித்தால், அது உங்கள் உடல் காஃபினுக்கு உணர்திறன் கொண்டது என்பதைக் குறிக்கிறது. அப்படியானால், உங்கள் தினசரி காஃபின் உட்கொள்ளலைக் குறைக்க வேண்டும்.&lt;/p&gt;\n&lt;h2&gt;மன அழுத்தத்தைக் குறைக்கவும்&lt;/h2&gt;\n&lt;p&gt;நாள்பட்ட மன அழுத்தம் உயர் இரத்த அழுத்தத்திற்கு பங்களிக்கும். வேலை, குடும்பம், நிதி அல்லது நோய் போன்ற உங்கள் மன அழுத்தத்திற்கான காரணங்களைப் பற்றி சிந்திக்க சிறிது நேரம் ஒதுக்குங்கள். உங்களுக்கு மன அழுத்தத்தை ஏற்படுத்துவதை நீங்கள் கண்டறிந்ததும், அதை நிவர்த்தி செய்து உங்கள் வாழ்க்கையிலிருந்து அகற்றுவதற்கான வழிகளைக் கண்டறிய வேண்டும்.&lt;/p&gt;\n&lt;p&gt;நீங்கள் வேலையில் சிக்கல்களை எதிர்கொண்டால், உங்கள் மேற்பார்வையாளரிடம் பேசுங்கள், உங்கள் பணிச்சுமையைக் குறைத்து, ஓய்வு மற்றும் ஓய்வுக்கு முன்னுரிமை கொடுங்கள். உங்கள் பிள்ளைகளுடனோ அல்லது மனைவியுடனோ நீங்கள் மோதல்களை எதிர்கொண்டால், தவறான புரிதல்களை படிப்படியாக தீர்க்க அவர்களுடன் நேரடியாக உரையாடுங்கள்.&lt;/p&gt;\n&lt;p&gt;மன அழுத்தத்தைத் தவிர்க்க முயற்சி செய்யுங்கள். எடுத்துக்காட்டாக, வேலைக்குச் செல்லும் போது போக்குவரத்து நெரிசல் காரணமாக நீங்கள் அடிக்கடி மன அழுத்தத்தை அனுபவித்தால், முன்னதாக எழுந்திருங்கள், அதிக போக்குவரத்து நேரத்தைத் தவிர்க்கவும் அல்லது பொதுப் போக்குவரத்தைப் பயன்படுத்தவும். உங்கள் நிறுவனத்தில் ஒரு சக ஊழியர் இருந்தால், அவர் உரையாடலின் போது எப்போதும் உங்களுக்கு அசௌகரியத்தையும் மன அழுத்தத்தையும் தருகிறார் என்றால், அந்த நபருடனான தொடர்புகளைக் குறைக்க முயற்சிக்கவும்.&lt;/p&gt;\n&lt;p&gt;ஓய்வெடுப்பதற்கு நேரத்தை ஒதுக்குங்கள் மற்றும் நடைப்பயிற்சி, சமைத்தல் அல்லது தன்னார்வப் பணிகளில் பங்கேற்பது போன்ற உங்களுக்கு விருப்பமான செயல்களில் ஈடுபடுங்கள். உங்களுக்கு நேரம் இருந்தால், பயணங்கள் மன அழுத்தத்திலிருந்து விடுபட ஒரு சிறந்த வழியாகும்.&lt;/p&gt;\n&lt;p&gt;தியானம் அல்லது ஆழ்ந்த சுவாசப் பயிற்சிகள்: தியானம் மற்றும் ஆழ்ந்த மூச்சு இரண்டும் பாராசிம்பேடிக் நரம்பு மண்டலத்தை செயல்படுத்துகின்றன. உடல் தளர்வாக இருக்கும்போது இந்த அமைப்பு செயல்படுகிறது, இதயத் துடிப்பைக் குறைக்கிறது மற்றும் இரத்த அழுத்தத்தைக் குறைக்கிறது.&lt;/p&gt;\n&lt;h2&gt;போதுமான மற்றும் தரமான தூக்கத்தை உறுதி செய்யுங்கள்&lt;/h2&gt;\n&lt;p&gt;நாம் தூங்கும் போது இரத்த அழுத்தம் குறையும். போதிய மற்றும் ஆழமற்ற தூக்கம் இரத்த அழுத்தத்தில் குறிப்பிடத்தக்க தாக்கத்தை ஏற்படுத்தும். அதனால்தான் தூக்கமின்மை அல்லது தூக்கமின்மையை அடிக்கடி அனுபவிக்கும் நபர்கள், குறிப்பாக வயதானவர்கள், உயர் இரத்த அழுத்தத்தை உருவாக்கும் அபாயத்தில் உள்ளனர்.&lt;/p&gt;\n&lt;p&gt;தூக்கத்தின் தரத்தை மேம்படுத்த, பின்வரும் நடைமுறைகளை செயல்படுத்த முயற்சிக்கவும்:&lt;/p&gt;\n&lt;ul&gt;\n    &lt;li&gt;\n        &lt;p&gt;ஒரு சீரான உறக்க நேர வழக்கத்தை அமைக்கவும்: சிறந்தது, இரவு 11 மணிக்கு முன்.&lt;/p&gt;\n    &lt;/li&gt;\n    &lt;li&gt;\n        &lt;p&gt;படுக்கைக்குச் செல்வதற்கு முன் ஓய்வு நேரத்தை ஒதுக்குங்கள்: மடிக்கணினிகள் அல்லது ஸ்மார்ட்போன்கள் போன்ற மின்னணு சாதனங்களைப் பயன்படுத்துவதற்குப் பதிலாக இசையைக் கேளுங்கள், புத்தகங்களைப் படிக்கவும், உங்கள் குழந்தையுடன் விளையாடவும் அல்லது மென்மையான காதல் திரைப்படத்தைப் பார்க்கவும்.&lt;/p&gt;\n    &lt;/li&gt;\n    &lt;li&gt;\n        &lt;p&gt;வழக்கமான உடற்பயிற்சியில் ஈடுபடுங்கள்.&lt;/p&gt;\n    &lt;/li&gt;\n    &lt;li&gt;\n        &lt;p&gt;30 நிமிடங்களுக்கு மேல் தூங்குவதைத் தவிர்க்கவும்.&lt;/p&gt;\n    &lt;/li&gt;\n    &lt;li&gt;\n        &lt;p&gt;ஒரு வசதியான மற்றும் இனிமையான படுக்கையறை இடத்தை வடிவமைக்கவும்: பொருத்தமான வெப்பநிலை மற்றும் விளக்குகளுக்கு கவனம் செலுத்துங்கள், மேலும் தளர்வுக்கு மூலிகை அத்தியாவசிய எண்ணெய்களைப் பயன்படுத்துவதைக் கருத்தில் கொள்ளுங்கள், இது தூங்குவதை எளிதாக்குகிறது மற்றும் நன்றாக தூங்குகிறது.&lt;/p&gt;\n    &lt;/li&gt;\n&lt;/ul&gt;</t>
  </si>
  <si>
    <t>&lt;h1&gt;고혈압을 위한 생활습관&lt;/h1&gt;\n&lt;p&gt;&lt;br&gt;&lt;/p&gt;\n&lt;ul&gt;\n    &lt;li&gt;\n        &lt;p&gt;규칙적인 운동&lt;/p&gt;\n    &lt;/li&gt;\n&lt;/ul&gt;\n&lt;p&gt;고혈압이 없다면 규칙적인 운동을 통해 고혈압을 예방할 수 있습니다. 이미 고혈압이 있는 경우 규칙적인 신체 활동을 통해 혈압을 안전한 수준으로 낮출 수 있습니다. 수많은 연구에서 일주일에 최소 150분의 운동을 하면 고혈압 환자의 혈압을 5-8mmHg 낮출 수 있다는 사실이 밝혀졌습니다. 운동을 중단하면 혈압이 다시 상승할 가능성이 높기 때문에 꾸준한 운동 루틴을 유지하는 것이 중요합니다.&lt;/p&gt;\n&lt;p&gt;&lt;br&gt;&lt;/p&gt;\n&lt;p&gt;고혈압 환자에게 적합한 운동으로는 걷기, 조깅, 자전거 타기, 수영, 춤, 고강도 인터벌 트레이닝 등이 있습니다. 10분 동안 고강도 운동을 한 후 가벼운 운동을 30분마다 반복할 수도 있습니다.&lt;/p&gt;\n&lt;p&gt;&lt;br&gt;&lt;/p&gt;\n&lt;ul&gt;\n    &lt;li&gt;\n        &lt;p&gt;건강한 식습관&lt;/p&gt;\n    &lt;/li&gt;\n&lt;/ul&gt;\n&lt;p&gt;DASH(Dietary Approaches to Stop Hypertension) 식단에 따르면 통곡물, 좋은 단백질 공급원, 칼슘, 칼륨, 마그네슘, 과일 및 채소가 풍부한 음식을 포함하는 메뉴를 고수하면 혈압을 최대 11mmHg까지 낮출 수 있습니다. 저탄수화물과 정제 설탕 식단이 혈압을 효과적으로 안정시킨다는 연구 결과가 있기 때문에 식단에서 포화 지방과 콜레스테롤을 제거하는 것도 중요합니다. 구체적으로, 6주 동안 저탄수화물 및 저당 식이요법을 따른 사람들은 이 식이요법을 따르지 않은 사람들에 비해 혈압 및 기타 심혈관 지표가 개선되었습니다.&lt;/p&gt;\n&lt;p&gt;&lt;br&gt;&lt;/p&gt;\n&lt;p&gt;소금은 또한 고혈압이 있는 개인의 &amp;quot;베인&amp;quot;으로 간주됩니다. 식단에서 소량의 나트륨을 줄이는 것만으로도 심혈관 건강을 개선하고 고혈압 환자의 혈압을 약 5-6mmHg 낮출 수 있습니다.&lt;/p&gt;\n&lt;p&gt;&lt;br&gt;&lt;/p&gt;\n&lt;ul&gt;\n    &lt;li&gt;\n        &lt;p&gt;알코올 섭취 제한&lt;/p&gt;\n    &lt;/li&gt;\n&lt;/ul&gt;\n&lt;p&gt;적당한 음주(여성의 경우 하루 1잔, 남성의 경우 하루 2잔)는 혈압을 약 4mmHg 낮출 수 있습니다. 그러나 과도한 양의 알코올을 섭취하면 이 효과가 사라집니다. 권장량보다 더 많이 마시면 혈압이 상승하고 고혈압 약물의 효과가 감소할 수 있습니다.&lt;/p&gt;\n&lt;p&gt;&lt;br&gt;&lt;/p&gt;\n&lt;ul&gt;\n    &lt;li&gt;\n        &lt;p&gt;담배를 끊으&lt;/p&gt;\n    &lt;/li&gt;\n&lt;/ul&gt;\n&lt;p&gt;담배를 피울 때마다 담배를 다 피운 후에도 갑자기 혈압이 상승합니다. 따라서 오늘 금연하면 혈압을 정상화하는 데 도움이 될 수 있습니다. 금연은 또한 심혈관 질환의 위험을 줄이고 전반적인 건강을 향상시킵니다. 연구에 따르면 비흡연자는 장기 흡연자에 비해 수명이 더 긴 것으로 나타났습니다.&lt;/p&gt;\n&lt;p&gt;&lt;br&gt;&lt;/p&gt;\n&lt;p&gt;&lt;br&gt;&lt;/p&gt;\n&lt;ul&gt;\n    &lt;li&gt;\n        &lt;p&gt;카페인 섭취 줄이기&lt;/p&gt;\n    &lt;/li&gt;\n&lt;/ul&gt;\n&lt;p&gt;혈압에서 카페인의 역할은 여전히 논쟁거리입니다. 카페인은 정기적으로 카페인을 섭취하는 데 익숙하지 않은 개인의 경우 혈압을 최대 10mmHg까지 높일 수 있습니다. 그러나 정기적으로 커피를 마시는 사람들은 카페인이 혈압에 거의 또는 전혀 영향을 미치지 않는다고 생각합니다.&lt;/p&gt;\n&lt;p&gt;&lt;br&gt;&lt;/p&gt;\n&lt;p&gt;카페인이 혈압을 높이는지 확인하려면 카페인 음료를 마신 후 30분 이내에 혈압을 측정하십시오. 혈압이 5-10mmHg 증가하면 몸이 카페인에 민감하다는 것을 나타냅니다. 이 경우 일일 카페인 섭취량을 줄여야 합니다.&lt;/p&gt;\n&lt;p&gt;&lt;br&gt;&lt;/p&gt;\n&lt;ul&gt;\n    &lt;li&gt;\n        &lt;p&gt;스트레스 줄이기&lt;/p&gt;\n    &lt;/li&gt;\n&lt;/ul&gt;\n&lt;p&gt;만성 스트레스는 고혈압에 기여할 수 있습니다. 직장, 가족, 재정 또는 질병과 같은 스트레스의 원인에 대해 생각할 시간을 가지십시오. 스트레스의 원인이 무엇인지 파악한 후에는 스트레스를 해결하고 삶에서 제거할 방법을 찾아야 합니다.&lt;/p&gt;\n&lt;p&gt;&lt;br&gt;&lt;/p&gt;\n&lt;p&gt;직장에서 문제에 직면한 경우 상사에게 이야기하고 작업량을 줄이고 휴식과 안정을 우선시하십시오. 자녀나 배우자와 갈등을 겪고 있다면 직접 대화를 통해 점차 오해를 풀도록 하세요.&lt;/p&gt;\n&lt;p&gt;&lt;br&gt;&lt;/p&gt;\n&lt;p&gt;스트레스 요인을 피하십시오. 예를 들어 출퇴근 시 교통체증으로 스트레스를 자주 받는다면 일찍 일어나거나 교통량이 많은 시간대를 피하거나 대중교통을 이용한다. 회사에 대화할 때 항상 불편하고 스트레스를 주는 동료가 있다면 그 사람과의 교류를 최소화하도록 노력하세요.&lt;/p&gt;\n&lt;p&gt;&lt;br&gt;&lt;/p&gt;\n&lt;p&gt;휴식을 위한 시간을 할당하고 산책, 요리, 봉사 활동 참여와 같이 즐기는 활동에 참여하십시오. 시간이 있다면 여행도 스트레스 해소에 효과적인 방법이 될 수 있습니다.&lt;/p&gt;\n&lt;p&gt;&lt;br&gt;&lt;/p&gt;\n&lt;p&gt;명상 또는 심호흡 운동: 명상과 심호흡 모두 부교감 신경계를 활성화합니다. 이 시스템은 신체가 이완될 때 기능하여 심박수를 늦추고 혈압을 낮춥니다.&lt;/p&gt;\n&lt;p&gt;&lt;br&gt;&lt;/p&gt;\n&lt;ul&gt;\n    &lt;li&gt;\n        &lt;p&gt;충분하고 양질의 수면 보장&lt;/p&gt;\n    &lt;/li&gt;\n&lt;/ul&gt;\n&lt;p&gt;혈압은 우리가 자는 동안 감소하는 경향이 있습니다. 부적절하고 얕은 수면은 혈압에 상당한 영향을 미칠 수 있습니다. 그렇기 때문에 불면증이나 수면 부족을 자주 경험하는 사람들, 특히 노인들은 고혈압에 걸릴 위험이 있습니다.&lt;/p&gt;\n&lt;p&gt;&lt;br&gt;&lt;/p&gt;\n&lt;p&gt;수면의 질을 개선하려면 다음 방법을 시도해 보십시오.&lt;/p&gt;\n&lt;ul&gt;\n    &lt;li&gt;\n        &lt;p&gt;일관된 취침 시간을 정하십시오: 이성적으로는 오후 11시 이전입니다.&lt;/p&gt;\n    &lt;/li&gt;\n    &lt;li&gt;\n        &lt;p&gt;잠자리에 들기 전에 휴식 시간을 할당하십시오: 노트북이나 스마트폰과 같은 전자 기기를 사용하는 대신 음악을 듣거나, 책을 읽거나, 자녀와 놀아 주거나, 잔잔한 로맨틱 영화를 감상하십시오.&lt;/p&gt;\n    &lt;/li&gt;\n    &lt;li&gt;\n        &lt;p&gt;규칙적인 운동을 하십시오.&lt;/p&gt;\n    &lt;/li&gt;\n    &lt;li&gt;\n        &lt;p&gt;낮잠은 30분 이상 자지 않도록 합니다.&lt;/p&gt;\n    &lt;/li&gt;\n    &lt;li&gt;\n        &lt;p&gt;편안하고 쾌적한 침실 공간 디자인: 적절한 온도와 조명에 주의하고 휴식을 위해 허브 에센셜 오일을 사용하여 더 쉽게 잠들고 더 잘 수 있습니다.&lt;/p&gt;\n    &lt;/li&gt;\n&lt;/ul&gt;</t>
  </si>
  <si>
    <t>&lt;h1&gt;Người cao huyết &amp;aacute;p n&amp;ecirc;n l&amp;agrave;m g&amp;igrave;?&lt;/h1&gt;\n&lt;ul&gt;\n    &lt;li&gt;\n        &lt;h3&gt;Tập thể dục thường xuy&amp;ecirc;n&lt;/h3&gt;\n    &lt;/li&gt;\n&lt;/ul&gt;\n&lt;p&gt;Nếu bạn kh&amp;ocirc;ng bị tăng huyết &amp;aacute;p, việc tập thể dục thường xuy&amp;ecirc;n c&amp;oacute; thể gi&amp;uacute;p bạn ph&amp;ograve;ng tr&amp;aacute;nh bệnh l&amp;yacute; n&amp;agrave;y. Nếu bạn đ&amp;atilde; bị tăng huyết &amp;aacute;p, hoạt động thể chất thường xuy&amp;ecirc;n sẽ gi&amp;uacute;p giảm chỉ số hạ huyết &amp;aacute;p của bạn xuống mức an to&amp;agrave;n hơn. Nhiều nghi&amp;ecirc;n cứu chứng minh vận động &amp;iacute;t nhất 150 ph&amp;uacute;t/tuần gi&amp;uacute;p giảm chỉ số huyết &amp;aacute;p từ 5-8mmHg ở những người bị tăng huyết &amp;aacute;p. Lưu &amp;yacute; l&amp;agrave; bạn cần duy tr&amp;igrave; th&amp;oacute;i quen tập thể dục đều đặn v&amp;igrave; nếu bạn ngừng tập, huyết &amp;aacute;p rất dễ tăng trở lại.&lt;/p&gt;\n&lt;p&gt;Một số b&amp;agrave;i tập ph&amp;ugrave; hợp với những người bị tăng huyết &amp;aacute;p bao gồm đi bộ, chạy bộ, đạp xe, bơi lội, khi&amp;ecirc;u vũ&amp;hellip; Bạn cũng c&amp;oacute; thể luyện tập cường độ cao ngắt qu&amp;atilde;ng, tức l&amp;agrave; vận động cường độ cao 10 ph&amp;uacute;t, sau đ&amp;oacute; chuyển sang tập nhẹ nh&amp;agrave;ng, lặp lại chu kỳ sau mỗi 30 ph&amp;uacute;t.&lt;/p&gt;\n&lt;ul&gt;\n    &lt;li&gt;\n        &lt;h3&gt;C&amp;oacute; chế độ ăn uống l&amp;agrave;nh mạnh&lt;/h3&gt;\n    &lt;/li&gt;\n&lt;/ul&gt;\n&lt;p&gt;Theo Chế độ ăn uống để ngừng tăng huyết &amp;aacute;p (DASH), việc tu&amp;acirc;n thủ thực đơn gồm nhiều ngũ cốc nguy&amp;ecirc;n hạt, thực phẩm gi&amp;agrave;u protein tốt, thực phẩm gi&amp;agrave;u canxi, kali, magie, tr&amp;aacute;i c&amp;acirc;y v&amp;agrave; rau củ; đồng thời loại bỏ chất b&amp;eacute;o b&amp;atilde;o h&amp;ograve;a v&amp;agrave; cholesterol c&amp;oacute; thể l&amp;agrave;m giảm huyết &amp;aacute;p tới 11mmHg.&lt;/p&gt;\n&lt;p&gt;Ngo&amp;agrave;i ra, cần cắt giảm lượng đường tinh luyện v&amp;agrave; carbs tinh chế trong khẩu phần ăn của bạn. C&amp;aacute;c nghi&amp;ecirc;n cứu chỉ ra rằng chế độ ăn &amp;iacute;t carbs tinh chế v&amp;agrave; đường tinh luyện gi&amp;uacute;p ổn định huyết &amp;aacute;p hiệu quả. Cụ thể, những người &amp;aacute;p dụng chế độ ăn ki&amp;ecirc;ng hạn chế carbs v&amp;agrave; đường trong 6 tuần đ&amp;atilde; cải thiện chỉ số huyết &amp;aacute;p v&amp;agrave; c&amp;aacute;c dấu hiệu bệnh tim mạch kh&amp;aacute;c so với những người kh&amp;ocirc;ng ăn theo chế độ n&amp;agrave;y.&lt;/p&gt;\n&lt;p&gt;Muối cũng được xem l&amp;agrave; &amp;ldquo;khắc tinh&amp;rdquo; của bệnh nh&amp;acirc;n tăng huyết &amp;aacute;p. Chỉ cần giảm một lượng nhỏ natri trong thực đơn cũng gi&amp;uacute;p cải thiện sức khỏe tim mạch, đồng thời giảm huyết &amp;aacute;p khoảng 5-6mmHg ở những người bị tăng huyết &amp;aacute;p.&lt;/p&gt;\n&lt;ul&gt;\n    &lt;li&gt;\n        &lt;h3&gt;Hạn chế uống rượu&lt;/h3&gt;\n    &lt;/li&gt;\n&lt;/ul&gt;\n&lt;p&gt;Nếu chỉ uống rượu ở mức độ vừa phải (1 ly mỗi ng&amp;agrave;y đối với phụ nữ hoặc 2 ly mỗi ng&amp;agrave;y đối với nam giới), bạn c&amp;oacute; thể giảm chỉ số huyết &amp;aacute;p khoảng 4mmHg.&lt;/p&gt;\n&lt;p&gt;Tuy nhi&amp;ecirc;n, t&amp;aacute;c dụng n&amp;agrave;y sẽ mất đi nếu bạn uống qu&amp;aacute; nhiều rượu. Uống nhiều hơn lượng rượu cho ph&amp;eacute;p sẽ l&amp;agrave;m tăng chỉ số huyết &amp;aacute;p cũng như l&amp;agrave;m giảm hiệu quả của c&amp;aacute;c loại thuốc điều trị huyết &amp;aacute;p.&lt;/p&gt;\n&lt;ul&gt;\n    &lt;li&gt;\n        &lt;h3&gt;Bỏ thuốc l&amp;aacute;&lt;/h3&gt;\n    &lt;/li&gt;\n&lt;/ul&gt;\n&lt;p&gt;Mỗi điếu thuốc bạn h&amp;uacute;t sẽ khiến huyết &amp;aacute;p tăng vọt ngay cả khi bạn đ&amp;atilde; h&amp;uacute;t xong. V&amp;igrave; thế, h&amp;atilde;y ngừng h&amp;uacute;t thuốc ngay h&amp;ocirc;m nay để gi&amp;uacute;p chỉ số huyết &amp;aacute;p trở lại b&amp;igrave;nh thường. Bỏ thuốc l&amp;aacute; c&amp;ograve;n gi&amp;uacute;p giảm nguy cơ mắc bệnh tim mạch v&amp;agrave; cải thiện sức khỏe tổng thể của bạn. Nghi&amp;ecirc;n cứu đ&amp;atilde; chứng minh những người kh&amp;ocirc;ng h&amp;uacute;t thuốc c&amp;oacute; khả năng sống thọ hơn người h&amp;uacute;t thuốc l&amp;aacute; l&amp;acirc;u năm.&lt;/p&gt;\n&lt;ul&gt;\n    &lt;li&gt;\n        &lt;h3&gt;Cắt giảm lượng caffeine&lt;/h3&gt;\n    &lt;/li&gt;\n&lt;/ul&gt;\n&lt;p&gt;Vai tr&amp;ograve; của caffeine đối với huyết &amp;aacute;p vẫn c&amp;ograve;n đang được tranh luận. Caffeine c&amp;oacute; thể l&amp;agrave;m tăng huyết &amp;aacute;p l&amp;ecirc;n đến 10mmHg ở những người kh&amp;ocirc;ng dung nạp caffeine thường xuy&amp;ecirc;n. Thế nhưng, những người hay uống c&amp;agrave; ph&amp;ecirc; lại cho rằng caffeine ảnh hưởng rất &amp;iacute;t hoặc kh&amp;ocirc;ng ảnh hưởng đến huyết &amp;aacute;p của họ.&lt;/p&gt;\n&lt;p&gt;Để biết liệu caffeine c&amp;oacute; l&amp;agrave;m tăng huyết &amp;aacute;p của bạn hay kh&amp;ocirc;ng, h&amp;atilde;y đo huyết &amp;aacute;p trong v&amp;ograve;ng 30 ph&amp;uacute;t sau khi uống thức uống c&amp;oacute; chứa caffeine. Nếu chỉ số n&amp;agrave;y tăng từ 5-10mmHg, điều đ&amp;oacute; chứng tỏ cơ thể bạn nhạy cảm với caffeine. Khi đ&amp;oacute;, cần cắt giảm lượng caffeine nạp v&amp;agrave;o mỗi ng&amp;agrave;y.&lt;/p&gt;\n&lt;ul&gt;\n    &lt;li&gt;\n        &lt;h3&gt;Giảm căng thẳng&lt;/h3&gt;\n    &lt;/li&gt;\n&lt;/ul&gt;\n&lt;p&gt;T&amp;igrave;nh trạng căng thẳng m&amp;atilde;n t&amp;iacute;nh c&amp;oacute; thể g&amp;oacute;p phần l&amp;agrave;m tăng huyết &amp;aacute;p. H&amp;atilde;y d&amp;agrave;nh một ch&amp;uacute;t thời gian để suy nghĩ về những nguy&amp;ecirc;n nh&amp;acirc;n khiến bạn cảm thấy stress, chẳng hạn như c&amp;ocirc;ng việc, gia đ&amp;igrave;nh, t&amp;agrave;i ch&amp;iacute;nh hoặc bệnh tật. Sau khi x&amp;aacute;c định được điều g&amp;igrave; g&amp;acirc;y ra căng thẳng cho m&amp;igrave;nh, bạn cần t&amp;igrave;m c&amp;aacute;ch giải quyết để loại bỏ stress ra khỏi cuộc sống của bản th&amp;acirc;n.&lt;/p&gt;\n&lt;p&gt;Nếu bạn đang gặp vấn đề trong c&amp;ocirc;ng việc, h&amp;atilde;y n&amp;oacute;i chuyện với cấp tr&amp;ecirc;n, giảm bớt khối lượng việc v&amp;agrave; d&amp;agrave;nh thời gian nghỉ ngơi nhiều hơn. Nếu bạn đang c&amp;oacute; xung đột với con c&amp;aacute;i hoặc vợ/chồng m&amp;igrave;nh, h&amp;atilde;y đối thoại trực tiếp với họ để từ từ th&amp;aacute;o gỡ kh&amp;uacute;c mắc.&lt;/p&gt;\n&lt;p&gt;Cố gắng tr&amp;aacute;nh c&amp;aacute;c t&amp;aacute;c nh&amp;acirc;n g&amp;acirc;y căng thẳng. V&amp;iacute; dụ, nếu bạn thường xuy&amp;ecirc;n stress v&amp;igrave; t&amp;igrave;nh trạng kẹt xe mỗi khi đi l&amp;agrave;m, h&amp;atilde;y dậy sớm hơn, tr&amp;aacute;nh lưu th&amp;ocirc;ng tr&amp;ecirc;n đường v&amp;agrave;o giờ cao điểm hoặc đi phương tiện c&amp;ocirc;ng cộng. Hoặc, nếu trong c&amp;ocirc;ng ty c&amp;oacute; một đồng nghiệp lu&amp;ocirc;n khiến bạn kh&amp;oacute; chịu, căng thẳng mỗi khi n&amp;oacute;i chuyện, h&amp;atilde;y cố gắng kh&amp;ocirc;ng chạm mặt người đ&amp;oacute;.&lt;/p&gt;\n&lt;p&gt;D&amp;agrave;nh thời gian thư gi&amp;atilde;n v&amp;agrave; thực hiện c&amp;aacute;c hoạt động m&amp;agrave; bạn y&amp;ecirc;u th&amp;iacute;ch, chẳng hạn như đi dạo, nấu ăn hoặc tham gia hoạt động t&amp;igrave;nh nguyện. Đi du lịch cũng l&amp;agrave; c&amp;aacute;ch giải tỏa stress hữu hiệu nếu bạn c&amp;oacute; thời gian.&lt;/p&gt;\n&lt;p&gt;Thiền hoặc h&amp;iacute;t thở s&amp;acirc;u: Cả thiền v&amp;agrave; h&amp;iacute;t thở s&amp;acirc;u đều c&amp;oacute; t&amp;aacute;c dụng k&amp;iacute;ch hoạt hệ thần kinh ph&amp;oacute; giao cảm. Hệ thống n&amp;agrave;y hoạt động khi cơ thể thư gi&amp;atilde;n, l&amp;agrave;m chậm nhịp tim v&amp;agrave; giảm huyết &amp;aacute;p.&lt;/p&gt;\n&lt;ul&gt;\n    &lt;li&gt;\n        &lt;h3&gt;Đảm bảo giấc ngủ d&amp;agrave;i v&amp;agrave; chất lượng&lt;/h3&gt;\n    &lt;/li&gt;\n&lt;/ul&gt;\n&lt;p&gt;Huyết &amp;aacute;p thường giảm xuống khi ch&amp;uacute;ng ta ngủ. Một giấc ngủ kh&amp;ocirc;ng đủ, kh&amp;ocirc;ng s&amp;acirc;u sẽ t&amp;aacute;c động kh&amp;ocirc;ng nhỏ đến huyết &amp;aacute;p. Đ&amp;oacute; l&amp;agrave; l&amp;yacute; do những người thường xuy&amp;ecirc;n bị mất ngủ, thiếu ngủ, đặc biệt l&amp;agrave; người lớn tuổi, c&amp;oacute; nguy cơ mắc bệnh tăng huyết &amp;aacute;p.&lt;/p&gt;\n&lt;p&gt;Để cải thiện chất lượng giấc ngủ, bạn h&amp;atilde;y thử &amp;aacute;p dụng những c&amp;aacute;ch sau:&lt;/p&gt;\n&lt;ul&gt;\n    &lt;li&gt;\n        &lt;p&gt;Tạo th&amp;oacute;i quen đi ngủ v&amp;agrave;o c&amp;ugrave;ng một thời điểm: L&amp;yacute; tưởng nhất l&amp;agrave; trước 23h.&lt;/p&gt;\n    &lt;/li&gt;\n    &lt;li&gt;\n        &lt;p&gt;D&amp;agrave;nh thời gian thư gi&amp;atilde;n trước khi đi ngủ: H&amp;atilde;y nghe nhạc, đọc s&amp;aacute;ch, chơi với con hoặc xem một bộ phim t&amp;igrave;nh cảm nhẹ nh&amp;agrave;ng thay v&amp;igrave; mở laptop&lt;/p&gt;\n    &lt;/li&gt;\n    &lt;li&gt;\n        &lt;p&gt;l&amp;agrave;m việc hay sử dụng c&amp;aacute;c thiết bị điện tử như điện thoại, m&amp;aacute;y t&amp;iacute;nh bảng&amp;hellip;&lt;/p&gt;\n    &lt;/li&gt;\n    &lt;li&gt;\n        &lt;p&gt;Tập thể dục đều đặn.&lt;/p&gt;\n    &lt;/li&gt;\n    &lt;li&gt;\n        &lt;p&gt;Tr&amp;aacute;nh ngủ trưa qu&amp;aacute; 30 ph&amp;uacute;t.&lt;/p&gt;\n    &lt;/li&gt;\n    &lt;li&gt;\n        &lt;p&gt;Thiết kế kh&amp;ocirc;ng gian ph&amp;ograve;ng ngủ thoải m&amp;aacute;i, dễ chịu: Ch&amp;uacute; &amp;yacute; để nhiệt độ v&amp;agrave; &amp;aacute;nh s&amp;aacute;ng ph&amp;ugrave; hợp, c&amp;oacute; thể x&amp;ocirc;ng tinh dầu thảo dược gi&amp;uacute;p thư gi&amp;atilde;n, nhờ đ&amp;oacute; dễ đi v&amp;agrave;o giấc ngủ v&amp;agrave; ngủ ngon hơn.&lt;/p&gt;\n    &lt;/li&gt;\n&lt;/ul&gt;</t>
  </si>
  <si>
    <t>&lt;h1&gt;Stile di vita per l&amp;apos;ipertensione&lt;/h1&gt;\n&lt;h2&gt;Esercizio regolare&lt;/h2&gt;\n&lt;p&gt;Se non hai l&amp;apos;ipertensione, l&amp;apos;esercizio fisico regolare pu&amp;ograve; aiutare a prevenire questa condizione. Se hai gi&amp;agrave; l&amp;apos;ipertensione, un&amp;apos;attivit&amp;agrave; fisica regolare pu&amp;ograve; aiutarti ad abbassare la pressione sanguigna a un livello pi&amp;ugrave; sicuro. Numerosi studi hanno dimostrato che impegnarsi in almeno 150 minuti di esercizio a settimana pu&amp;ograve; ridurre la pressione sanguigna di 5-8 mmHg in individui con ipertensione. &amp;Egrave; importante mantenere una routine di allenamento costante perch&amp;eacute; se smetti di allenarti, &amp;egrave; probabile che la tua pressione sanguigna aumenti di nuovo.&lt;/p&gt;\n&lt;p&gt;Alcuni esercizi adatti per le persone con ipertensione includono camminare, fare jogging, andare in bicicletta, nuotare, ballare e l&amp;apos;interval training ad alta intensit&amp;agrave;. Puoi anche impegnarti in esercizi ad alta intensit&amp;agrave; per 10 minuti, seguiti da esercizi delicati e ripetere questo ciclo ogni 30 minuti.&lt;/p&gt;\n&lt;h2&gt;Sane abitudini alimentari&lt;/h2&gt;\n&lt;p&gt;Secondo la dieta Dietary Approaches to Stop Hypertension (DASH), aderire a un menu che include cereali integrali, buone fonti di proteine, cibi ricchi di calcio, potassio, magnesio, frutta e verdura pu&amp;ograve; ridurre la pressione sanguigna fino a 11 mmHg. &amp;Egrave; anche importante eliminare i grassi saturi e il colesterolo dalla dieta, poich&amp;eacute; gli studi hanno dimostrato che una dieta a basso contenuto di carboidrati e zuccheri raffinati stabilizza efficacemente la pressione sanguigna. In particolare, le persone che hanno seguito una dieta a basso contenuto di carboidrati e zuccheri per sei settimane hanno sperimentato miglioramenti della pressione sanguigna e di altri indicatori cardiovascolari rispetto a coloro che non hanno seguito questa dieta.&lt;/p&gt;\n&lt;p&gt;Il sale &amp;egrave; anche considerato la &amp;quot;rovina&amp;quot; degli individui con ipertensione. Anche ridurre una piccola quantit&amp;agrave; di sodio nella dieta pu&amp;ograve; migliorare la salute cardiovascolare e abbassare la pressione sanguigna di circa 5-6 mmHg nelle persone con ipertensione.&lt;/p&gt;\n&lt;h2&gt;Limita l&amp;apos;assunzione di alcol&lt;/h2&gt;\n&lt;p&gt;Un consumo moderato di alcol (1 bicchiere al giorno per le donne o 2 bicchieri al giorno per gli uomini) pu&amp;ograve; ridurre la pressione arteriosa di circa 4 mmHg. Tuttavia, questo effetto si perde se si consumano quantit&amp;agrave; eccessive di alcol. Bere pi&amp;ugrave; del limite raccomandato pu&amp;ograve; aumentare la pressione sanguigna e ridurre l&amp;apos;efficacia dei farmaci per l&amp;apos;ipertensione.&lt;/p&gt;\n&lt;h2&gt;Smettere di fumare&lt;/h2&gt;\n&lt;p&gt;Ogni sigaretta che fumi provoca un improvviso aumento della pressione sanguigna, anche dopo aver finito di fumare. Pertanto, smettere di fumare oggi pu&amp;ograve; aiutare a normalizzare la pressione sanguigna. Smettere di fumare riduce anche il rischio di malattie cardiovascolari e migliora la salute generale. Gli studi hanno dimostrato che i non fumatori hanno un&amp;apos;aspettativa di vita pi&amp;ugrave; lunga rispetto ai fumatori a lungo termine.&lt;/p&gt;\n&lt;h2&gt;Ridurre l&amp;apos;assunzione di caffeina&lt;/h2&gt;\n&lt;p&gt;Il ruolo della caffeina nella pressione sanguigna &amp;egrave; ancora dibattuto. La caffeina pu&amp;ograve; aumentare la pressione sanguigna fino a 10 mmHg in individui che non sono abituati a consumare caffeina regolarmente. Tuttavia, le persone che bevono regolarmente caff&amp;egrave; credono che la caffeina abbia poco o nessun effetto sulla loro pressione sanguigna.&lt;/p&gt;\n&lt;p&gt;Per determinare se la caffeina aumenta la pressione sanguigna, misurare la pressione sanguigna entro 30 minuti dopo aver consumato una bevanda contenente caffeina. Se la pressione sanguigna aumenta di 5-10 mmHg, significa che il tuo corpo &amp;egrave; sensibile alla caffeina. In tal caso, dovresti ridurre l&amp;apos;assunzione giornaliera di caffeina.&lt;/p&gt;\n&lt;h2&gt;Riduce lo stress&lt;/h2&gt;\n&lt;p&gt;Lo stress cronico pu&amp;ograve; contribuire all&amp;apos;ipertensione. Prenditi del tempo per riflettere sulle cause del tuo stress, come il lavoro, la famiglia, le finanze o la malattia. Una volta identificato ci&amp;ograve; che causa stress per te, devi trovare modi per affrontarlo ed eliminarlo dalla tua vita.&lt;/p&gt;\n&lt;p&gt;Se stai affrontando problemi sul lavoro, parla con il tuo supervisore, riduci il carico di lavoro e dai la priorit&amp;agrave; al riposo e al relax. Se stai vivendo conflitti con i tuoi figli o il tuo coniuge, parla direttamente con loro per risolvere gradualmente i malintesi.&lt;/p&gt;\n&lt;p&gt;Cerca di evitare i fattori di stress. Ad esempio, se soffri spesso di stress a causa della congestione del traffico mentre ti rechi al lavoro, ti alzi presto, eviti le ore di punta o utilizzi i mezzi pubblici. Se c&amp;apos;&amp;egrave; un collega nella tua azienda che ti mette sempre a disagio e stressato durante le conversazioni, cerca di ridurre al minimo le interazioni con quella persona.&lt;/p&gt;\n&lt;p&gt;Dedica del tempo al relax e dedicati ad attivit&amp;agrave; che ti piacciono, come fare una passeggiata, cucinare o partecipare ad attivit&amp;agrave; di volontariato. Viaggiare pu&amp;ograve; anche essere un modo efficace per alleviare lo stress se ne hai il tempo.&lt;/p&gt;\n&lt;p&gt;Meditazione o esercizi di respirazione profonda: sia la meditazione che la respirazione profonda attivano il sistema nervoso parasimpatico. Questo sistema funziona quando il corpo &amp;egrave; rilassato, rallentando la frequenza cardiaca e riducendo la pressione sanguigna.&lt;/p&gt;\n&lt;h2&gt;Garantire un sonno sufficiente e di qualit&amp;agrave;&lt;/h2&gt;\n&lt;p&gt;La pressione sanguigna tende a diminuire durante il sonno. Un sonno inadeguato e poco profondo pu&amp;ograve; avere un impatto significativo sulla pressione sanguigna. Ecco perch&amp;eacute; le persone che spesso soffrono di insonnia o mancanza di sonno, in particolare gli anziani, sono a rischio di sviluppare la pressione alta.&lt;/p&gt;\n&lt;p&gt;Per migliorare la qualit&amp;agrave; del sonno, prova ad attuare le seguenti pratiche:&lt;/p&gt;\n&lt;ul&gt;\n    &lt;li&gt;\n        &lt;p&gt;Stabilisci una routine della buonanotte coerente: idealmente, prima delle 23:00.&lt;/p&gt;\n    &lt;/li&gt;\n    &lt;li&gt;\n        &lt;p&gt;Assegna del tempo di relax prima di andare a letto: ascolta musica, leggi libri, gioca con tuo figlio o guarda un film romantico e delicato invece di utilizzare dispositivi elettronici come laptop o smartphone.&lt;/p&gt;\n    &lt;/li&gt;\n    &lt;li&gt;\n        &lt;p&gt;Impegnati in un regolare esercizio fisico.&lt;/p&gt;\n    &lt;/li&gt;\n    &lt;li&gt;\n        &lt;p&gt;Evita di fare un pisolino per pi&amp;ugrave; di 30 minuti.&lt;/p&gt;\n    &lt;/li&gt;\n    &lt;li&gt;\n        &lt;p&gt;Progetta uno spazio confortevole e piacevole per la camera da letto: presta attenzione alla temperatura e all&amp;apos;illuminazione appropriate e prendi in considerazione l&amp;apos;utilizzo di oli essenziali a base di erbe per il relax, rendendo pi&amp;ugrave; facile addormentarsi e dormire meglio.&lt;/p&gt;\n    &lt;/li&gt;\n&lt;/ul&gt;</t>
  </si>
  <si>
    <t>&lt;h1&gt;ไลฟ์สไตล์สำหรับความดันโลหิตสูง&lt;/h1&gt;\n&lt;h2&gt;การออกกำลังกายปกติ&lt;/h2&gt;\n&lt;p&gt;หากคุณไม่มีโรคความดันโลหิตสูง การออกกำลังกายเป็นประจำสามารถช่วยป้องกันภาวะนี้ได้ หากคุณมีโรคความดันโลหิตสูงอยู่แล้ว การออกกำลังกายอย่างสม่ำเสมอสามารถช่วยลดความดันโลหิตของคุณให้อยู่ในระดับที่ปลอดภัยได้ การศึกษาจำนวนมากแสดงให้เห็นว่าการออกกำลังกายอย่างน้อย 150 นาทีต่อสัปดาห์สามารถลดความดันโลหิตได้ 5-8 มิลลิเมตรปรอทในผู้ที่มีความดันโลหิตสูง สิ่งสำคัญคือต้องรักษากิจวัตรการออกกำลังกายอย่างสม่ำเสมอ เพราะหากคุณหยุดออกกำลังกาย ความดันโลหิตของคุณมีแนวโน้มที่จะเพิ่มขึ้นอีกครั้ง&lt;/p&gt;\n&lt;p&gt;การออกกำลังกายบางอย่างที่เหมาะสมสำหรับผู้ที่มีความดันโลหิตสูง ได้แก่ การเดิน วิ่งเหยาะๆ ขี่จักรยาน ว่ายน้ำ เต้นรำ และการออกกำลังกายแบบหนักสลับเบาเป็นช่วงๆ คุณยังสามารถออกกำลังกายแบบความเข้มข้นสูงเป็นเวลา 10 นาที ตามด้วยการออกกำลังกายแบบเบาๆ และทำซ้ำทุกๆ 30 นาที&lt;/p&gt;\n&lt;h2&gt;นิสัยการกินเพื่อสุขภาพ&lt;/h2&gt;\n&lt;p&gt;ตามแนวทางการบริโภคอาหารเพื่อหยุดความดันโลหิตสูง (DASH) การรับประทานอาหารที่มีธัญพืชเต็มเมล็ด แหล่งโปรตีนที่ดี อาหารที่อุดมด้วยแคลเซียม โพแทสเซียม แมกนีเซียม ผลไม้และผักสามารถลดความดันโลหิตได้ถึง 11 มิลลิเมตรปรอท การกำจัดไขมันอิ่มตัวและคอเลสเตอรอลออกจากอาหารของคุณเป็นสิ่งสำคัญเช่นกัน เนื่องจากการศึกษาพบว่าอาหารคาร์โบไฮเดรตต่ำและน้ำตาลขัดสีช่วยรักษาความดันโลหิตให้คงที่ได้อย่างมีประสิทธิภาพ โดยเฉพาะอย่างยิ่ง บุคคลที่รับประทานอาหารคาร์โบไฮเดรตต่ำและน้ำตาลต่ำเป็นเวลา 6 สัปดาห์พบว่าความดันโลหิตและตัวชี้วัดหัวใจและหลอดเลือดอื่น ๆ ดีขึ้นเมื่อเทียบกับผู้ที่ไม่ได้รับประทานอาหารนี้&lt;/p&gt;\n&lt;p&gt;เกลือยังถือเป็น &amp;quot;สารพิษ&amp;quot; ของผู้ที่เป็นโรคความดันโลหิตสูงอีกด้วย แม้แต่การลดปริมาณโซเดียมในอาหารของคุณเพียงเล็กน้อยก็สามารถปรับปรุงสุขภาพหัวใจและหลอดเลือดและลดความดันโลหิตได้ประมาณ 5-6 มิลลิเมตรปรอทในผู้ที่เป็นโรคความดันโลหิตสูง&lt;/p&gt;\n&lt;h2&gt;จำกัด ปริมาณแอลกอฮอล์&lt;/h2&gt;\n&lt;p&gt;การดื่มแอลกอฮอล์ในระดับปานกลาง (1 แก้วต่อวันสำหรับผู้หญิงหรือ 2 แก้วต่อวันสำหรับผู้ชาย) สามารถลดความดันโลหิตได้ประมาณ 4mmHg อย่างไรก็ตาม ผลกระทบนี้จะหายไปหากคุณดื่มแอลกอฮอล์ในปริมาณที่มากเกินไป การดื่มเกินกว่าปริมาณที่แนะนำสามารถเพิ่มความดันโลหิตและลดประสิทธิภาพของยารักษาโรคความดันโลหิตสูงได้&lt;/p&gt;\n&lt;h2&gt;เลิกสูบบุหรี่&lt;/h2&gt;\n&lt;p&gt;การสูบบุหรี่แต่ละครั้งทำให้ความดันโลหิตเพิ่มขึ้นอย่างฉับพลัน แม้ว่าคุณจะสูบเสร็จแล้วก็ตาม ดังนั้นการเลิกบุหรี่ในวันนี้สามารถช่วยให้ความดันโลหิตของคุณเป็นปกติได้ การเลิกสูบบุหรี่ยังช่วยลดความเสี่ยงของโรคหัวใจและหลอดเลือดและทำให้สุขภาพโดยรวมดีขึ้น การศึกษาพบว่าผู้ไม่สูบบุหรี่มีอายุขัยยืนยาวกว่าผู้สูบบุหรี่ในระยะยาว&lt;/p&gt;\n&lt;h2&gt;ลดปริมาณคาเฟอีน&lt;/h2&gt;\n&lt;p&gt;บทบาทของคาเฟอีนต่อความดันโลหิตยังคงเป็นที่ถกเถียงกันอยู่ คาเฟอีนสามารถเพิ่มความดันโลหิตได้ถึง 10 มิลลิเมตรปรอทในผู้ที่ไม่คุ้นเคยกับการบริโภคคาเฟอีนเป็นประจำ อย่างไรก็ตาม ผู้ที่ดื่มกาแฟเป็นประจำเชื่อว่าคาเฟอีนมีผลเพียงเล็กน้อยหรือไม่มีเลยต่อความดันโลหิต&lt;/p&gt;\n&lt;p&gt;เพื่อระบุว่าคาเฟอีนทำให้ความดันโลหิตของคุณสูงขึ้นหรือไม่ ให้วัดความดันโลหิตของคุณภายใน 30 นาทีหลังจากดื่มเครื่องดื่มที่มีคาเฟอีน หากความดันโลหิตของคุณเพิ่มขึ้น 5-10 มม.ปรอท แสดงว่าร่างกายของคุณไวต่อคาเฟอีน ในกรณีนี้ คุณควรลดปริมาณคาเฟอีนในแต่ละวันลง&lt;/p&gt;\n&lt;h2&gt;ลดความตึงเครียด&lt;/h2&gt;\n&lt;p&gt;ความเครียดเรื้อรังสามารถนำไปสู่ความดันโลหิตสูงได้ หาเวลาทบทวนสาเหตุของความเครียด เช่น การงาน ครอบครัว การเงิน หรือการเจ็บป่วย เมื่อคุณระบุได้ว่าอะไรเป็นสาเหตุของความเครียด คุณต้องหาวิธีแก้ไขและกำจัดมันออกจากชีวิต&lt;/p&gt;\n&lt;p&gt;หากคุณประสบปัญหาในที่ทำงาน ให้ปรึกษาหัวหน้างาน ลดภาระงาน และจัดลำดับความสำคัญของการพักผ่อนและผ่อนคลาย หากคุณกำลังประสบกับความขัดแย้งกับลูกหรือคู่ครองของคุณ ให้พูดคุยกับพวกเขาโดยตรงเพื่อค่อยๆ แก้ความเข้าใจผิด&lt;/p&gt;\n&lt;p&gt;พยายามหลีกเลี่ยงสิ่งที่ทำให้เกิดความเครียด ตัวอย่างเช่น หากคุณมักประสบกับความเครียดเนื่องจากการจราจรติดขัดขณะเดินทางไปทำงาน ตื่นให้เร็วขึ้น หลีกเลี่ยงชั่วโมงการจราจรคับคั่ง หรือใช้บริการขนส่งสาธารณะ หากมีเพื่อนร่วมงานในบริษัทของคุณที่ทำให้คุณไม่สบายใจและเครียดอยู่เสมอในระหว่างการสนทนา ให้พยายามลดปฏิสัมพันธ์กับบุคคลนั้นให้น้อยที่สุด&lt;/p&gt;\n&lt;p&gt;จัดสรรเวลาสำหรับการพักผ่อนและทำกิจกรรมที่คุณชอบ เช่น ไปเดินเล่น ทำอาหาร หรือร่วมงานอาสาสมัคร การเดินทางยังเป็นวิธีที่ได้ผลในการคลายความเครียดหากคุณมีเวลา&lt;/p&gt;\n&lt;p&gt;การทำสมาธิหรือการหายใจเข้าลึก ๆ ทั้งการทำสมาธิและการหายใจลึก ๆ จะกระตุ้นระบบประสาทกระซิก ระบบนี้ทำงานเมื่อร่างกายผ่อนคลาย ลดอัตราการเต้นของหัวใจและลดความดันโลหิต&lt;/p&gt;\n&lt;h2&gt;นอนหลับให้เพียงพอและมีคุณภาพ&lt;/h2&gt;\n&lt;p&gt;ความดันโลหิตมักจะลดลงในขณะที่เรานอนหลับ การนอนตื้นและไม่เพียงพออาจส่งผลอย่างมากต่อความดันโลหิต นั่นเป็นเหตุผลว่าทำไมคนที่นอนไม่หลับหรืออดนอนบ่อยๆ โดยเฉพาะผู้สูงอายุจึงมีความเสี่ยงที่จะเป็นโรคความดันโลหิตสูง&lt;/p&gt;\n&lt;p&gt;เพื่อปรับปรุงคุณภาพการนอนหลับ ให้ลองทำสิ่งต่อไปนี้:&lt;/p&gt;\n&lt;ul&gt;\n    &lt;li&gt;\n        &lt;p&gt;กำหนดกิจวัตรเข้านอนที่สม่ำเสมอ: ควรก่อน 23.00 น.&lt;/p&gt;\n    &lt;/li&gt;\n    &lt;li&gt;\n        &lt;p&gt;จัดสรรเวลาพักผ่อนก่อนนอน: ฟังเพลง อ่านหนังสือ เล่นกับลูก หรือดูหนังโรแมนติกเบาๆ แทนการใช้อุปกรณ์อิเล็กทรอนิกส์ เช่น แล็ปท็อปหรือสมาร์ทโฟน&lt;/p&gt;\n    &lt;/li&gt;\n    &lt;li&gt;\n        &lt;p&gt;ออกกำลังกายสม่ำเสมอ.&lt;/p&gt;\n    &lt;/li&gt;\n    &lt;li&gt;\n        &lt;p&gt;หลีกเลี่ยงการงีบหลับนานกว่า 30 นาที&lt;/p&gt;\n    &lt;/li&gt;\n    &lt;li&gt;\n        &lt;p&gt;ออกแบบพื้นที่ห้องนอนให้สบายและน่าอยู่: ใส่ใจกับอุณหภูมิและแสงสว่างที่เหมาะสม และพิจารณาใช้น้ำมันหอมระเหยจากสมุนไพรเพื่อการผ่อนคลาย ช่วยให้หลับได้ง่ายขึ้นและหลับสบายขึ้น&lt;/p&gt;\n    &lt;/li&gt;\n&lt;/ul&gt;</t>
  </si>
  <si>
    <t>WHY_IS_IT_A_RISK_FACTORY</t>
  </si>
  <si>
    <t>&lt;h1&gt;Hypertension: Why is it a risk factor?&lt;/h1&gt;\n&lt;p&gt;From the aforementioned causes of high blood pressure, it can be seen that it is difficult to determine the mechanisms of action and the underlying causes of the disease for early proactive prevention. This condition is considered a &amp;quot;silent killer.&amp;quot; The disease can cause the following complications:&lt;/p&gt;\n&lt;h2&gt;Coronary heart disease&lt;/h2&gt;\n&lt;p&gt;High blood pressure is a problem caused by the pressure of the blood vessels. When this condition occurs, the coronary arteries become blocked, significantly reducing blood flow to the heart. Patients often experience symptoms such as left-sided chest pain, prolonged pain lasting 15-20 minutes, which may radiate to the arm.&lt;/p&gt;\n&lt;h2&gt;Increased risk of stroke&lt;/h2&gt;\n&lt;p&gt;High blood pressure can lead to left ventricular hypertrophy, especially in obese or elderly individuals. This condition increases the risk of heart failure, stroke, and mortality. Elderly patients with high blood pressure need to be particularly careful as excessive stress, psychological shock, or excessive fatigue can easily lead to stroke.&lt;/p&gt;\n&lt;h2&gt;Other dangerous complications&lt;/h2&gt;\n&lt;p&gt;Due to the difficult identification of the causes of high blood pressure, treatment for many patients is often challenging. This leads to an increased risk of other dangerous complications. These include severe conditions such as cerebral vascular accidents (strokes), arteriosclerosis, impaired vision, and impaired motor function. Patients with high blood pressure need regular health monitoring and daily blood pressure monitoring to control the risk of abnormal blood pressure increases.&lt;/p&gt;</t>
  </si>
  <si>
    <t>&lt;h1&gt;高血压：为什么它是一个危险因素？&lt;/h1&gt;\n&lt;p&gt;从上述高血压的病因可以看出，很难确定该病的作用机制和根本原因，以便及早主动预防。 这种情况被认为是&amp;ldquo;无声杀手&amp;rdquo;。 该疾病可引起以下并发症：&lt;/p&gt;\n&lt;h2&gt;冠状动脉心脏疾病&lt;/h2&gt;\n&lt;p&gt;高血压是由血管压力引起的问题。 当这种情况发生时，冠状动脉会被阻塞，从而显着减少流向心脏的血液。 患者常出现左侧胸痛、持续15-20分钟的持续疼痛等症状，并可能放射至手臂。&lt;/p&gt;\n&lt;h2&gt;中风风险增加&lt;/h2&gt;\n&lt;p&gt;高血压可导致左心室肥大，尤其是肥胖或老年人。 这种情况会增加心力衰竭、中风和死亡的风险。 老年高血压患者尤其要小心，因为过度的压力、心理冲击或过度疲劳都容易导致中风。&lt;/p&gt;\n&lt;h2&gt;其他危险的并发症&lt;/h2&gt;\n&lt;p&gt;由于难以确定高血压的病因，许多患者的治疗往往具有挑战性。 这会导致其他危险并发症的风险增加。 其中包括脑血管意外（中风）、动脉硬化、视力受损和运动功能受损等严重疾病。 高血压患者需要定期健康监测和每日血压监测，以控制血压异常升高的风险。&lt;/p&gt;</t>
  </si>
  <si>
    <t>&lt;h1&gt;उच्च रक्तचाप: यह एक जोखिम कारक क्यों है?&lt;/h1&gt;\n&lt;p&gt;उच्च रक्तचाप के उपरोक्त कारणों से, यह देखा जा सकता है कि शुरुआती सक्रिय रोकथाम के लिए कार्रवाई के तंत्र और बीमारी के अंतर्निहित कारणों को निर्धारित करना मुश्किल है। इस स्थिति को &amp;quot;साइलेंट किलर&amp;quot; माना जाता है। रोग निम्नलिखित जटिलताओं का कारण बन सकता है:&lt;/p&gt;\n&lt;h2&gt;हृद - धमनी रोग&lt;/h2&gt;\n&lt;p&gt;उच्च रक्तचाप रक्त वाहिकाओं के दबाव के कारण होने वाली समस्या है। जब यह स्थिति होती है, तो कोरोनरी धमनियां अवरुद्ध हो जाती हैं, जिससे हृदय में रक्त का प्रवाह काफी कम हो जाता है। मरीजों को अक्सर बाएं तरफ सीने में दर्द, 15-20 मिनट तक लंबे समय तक दर्द जैसे लक्षण अनुभव होते हैं, जो बांह तक फैल सकते हैं।&lt;/p&gt;\n&lt;h2&gt;स्ट्रोक का खतरा बढ़ जाता है&lt;/h2&gt;\n&lt;p&gt;उच्च रक्तचाप बाएं निलय अतिवृद्धि का कारण बन सकता है, विशेष रूप से मोटे या बुजुर्ग व्यक्तियों में। यह स्थिति दिल की विफलता, स्ट्रोक और मृत्यु दर के जोखिम को बढ़ाती है। उच्च रक्तचाप वाले बुजुर्ग रोगियों को विशेष रूप से सावधान रहने की आवश्यकता है क्योंकि अत्यधिक तनाव, मनोवैज्ञानिक सदमा या अत्यधिक थकान आसानी से स्ट्रोक का कारण बन सकते हैं।&lt;/p&gt;\n&lt;h2&gt;अन्य खतरनाक जटिलताएँ&lt;/h2&gt;\n&lt;p&gt;उच्च रक्तचाप के कारणों की कठिन पहचान के कारण, कई रोगियों के लिए उपचार अक्सर चुनौतीपूर्ण होता है। इससे अन्य खतरनाक जटिलताओं का खतरा बढ़ जाता है। इनमें सेरेब्रल वैस्कुलर दुर्घटनाएं (स्ट्रोक), धमनीकाठिन्य, बिगड़ा हुआ दृष्टि और बिगड़ा हुआ मोटर फ़ंक्शन जैसी गंभीर स्थितियाँ शामिल हैं। उच्च रक्तचाप वाले मरीजों को असामान्य रक्तचाप बढ़ने के जोखिम को नियंत्रित करने के लिए नियमित स्वास्थ्य निगरानी और दैनिक रक्तचाप निगरानी की आवश्यकता होती है।&lt;/p&gt;</t>
  </si>
  <si>
    <t>&lt;h1&gt;Hipertensi&amp;oacute;n: &amp;iquest;Por qu&amp;eacute; es una f&amp;aacute;brica de riesgos?&lt;/h1&gt;\n&lt;p&gt;De las causas antes mencionadas de hipertensi&amp;oacute;n arterial, se puede ver que es dif&amp;iacute;cil determinar los mecanismos de acci&amp;oacute;n y las causas subyacentes de la enfermedad para una prevenci&amp;oacute;n proactiva temprana. Esta condici&amp;oacute;n se considera un &amp;quot;asesino silencioso&amp;quot;. La enfermedad puede causar las siguientes complicaciones:&lt;/p&gt;\n&lt;h2&gt;Enfermedad coronaria&lt;/h2&gt;\n&lt;p&gt;La presi&amp;oacute;n arterial alta es un problema causado por la presi&amp;oacute;n de los vasos sangu&amp;iacute;neos. Cuando ocurre esta condici&amp;oacute;n, las arterias coronarias se bloquean, lo que reduce significativamente el flujo de sangre al coraz&amp;oacute;n. Los pacientes a menudo experimentan s&amp;iacute;ntomas como dolor en el lado izquierdo del pecho, dolor prolongado que dura de 15 a 20 minutos, que puede irradiarse al brazo.&lt;/p&gt;\n&lt;h2&gt;Mayor riesgo de accidente cerebrovascular&lt;/h2&gt;\n&lt;p&gt;La presi&amp;oacute;n arterial alta puede provocar hipertrofia ventricular izquierda, especialmente en personas obesas o de edad avanzada. Esta condici&amp;oacute;n aumenta el riesgo de insuficiencia card&amp;iacute;aca, accidente cerebrovascular y mortalidad. Los pacientes ancianos con presi&amp;oacute;n arterial alta deben tener especial cuidado, ya que el estr&amp;eacute;s excesivo, el shock psicol&amp;oacute;gico o la fatiga excesiva pueden provocar f&amp;aacute;cilmente un accidente cerebrovascular.&lt;/p&gt;\n&lt;h2&gt;Otras complicaciones peligrosas&lt;/h2&gt;\n&lt;p&gt;Debido a la dif&amp;iacute;cil identificaci&amp;oacute;n de las causas de la presi&amp;oacute;n arterial alta, el tratamiento de muchos pacientes suele ser un desaf&amp;iacute;o. Esto conduce a un mayor riesgo de otras complicaciones peligrosas. Estos incluyen condiciones severas tales como accidentes vasculares cerebrales (accidentes cerebrovasculares), arterioesclerosis, problemas de visi&amp;oacute;n y deterioro de la funci&amp;oacute;n motora. Los pacientes con presi&amp;oacute;n arterial alta necesitan un control de salud regular y un control diario de la presi&amp;oacute;n arterial para controlar el riesgo de aumentos anormales de la presi&amp;oacute;n arterial.&lt;/p&gt;</t>
  </si>
  <si>
    <t>&lt;h1&gt;Hypertension art&amp;eacute;rielle : pourquoi est-ce un facteur de risque ?&lt;/h1&gt;\n&lt;p&gt;&amp;Agrave; partir des causes susmentionn&amp;eacute;es de l&amp;apos;hypertension art&amp;eacute;rielle, on peut voir qu&amp;apos;il est difficile de d&amp;eacute;terminer les m&amp;eacute;canismes d&amp;apos;action et les causes sous-jacentes de la maladie pour une pr&amp;eacute;vention proactive pr&amp;eacute;coce. Cette condition est consid&amp;eacute;r&amp;eacute;e comme un &amp;quot;tueur silencieux&amp;quot;. La maladie peut entra&amp;icirc;ner les complications suivantes :&lt;/p&gt;\n&lt;h2&gt;Maladie coronarienne&lt;/h2&gt;\n&lt;p&gt;L&amp;apos;hypertension art&amp;eacute;rielle est un probl&amp;egrave;me caus&amp;eacute; par la pression des vaisseaux sanguins. Lorsque cette condition survient, les art&amp;egrave;res coronaires se bouchent, ce qui r&amp;eacute;duit consid&amp;eacute;rablement le flux sanguin vers le c&amp;oelig;ur. Les patients ressentent souvent des sympt&amp;ocirc;mes tels qu&amp;apos;une douleur thoracique du c&amp;ocirc;t&amp;eacute; gauche, une douleur prolong&amp;eacute;e durant 15 &amp;agrave; 20 minutes, qui peut irradier vers le bras.&lt;/p&gt;\n&lt;h2&gt;Risque accru d&amp;apos;AVC&lt;/h2&gt;\n&lt;p&gt;L&amp;apos;hypertension art&amp;eacute;rielle peut entra&amp;icirc;ner une hypertrophie ventriculaire gauche, en particulier chez les personnes ob&amp;egrave;ses ou &amp;acirc;g&amp;eacute;es. Cette condition augmente le risque d&amp;apos;insuffisance cardiaque, d&amp;apos;accident vasculaire c&amp;eacute;r&amp;eacute;bral et de mortalit&amp;eacute;. Les patients &amp;acirc;g&amp;eacute;s souffrant d&amp;apos;hypertension art&amp;eacute;rielle doivent &amp;ecirc;tre particuli&amp;egrave;rement prudents car un stress excessif, un choc psychologique ou une fatigue excessive peuvent facilement entra&amp;icirc;ner un accident vasculaire c&amp;eacute;r&amp;eacute;bral.&lt;/p&gt;\n&lt;h2&gt;Autres complications dangereuses&lt;/h2&gt;\n&lt;p&gt;En raison de la difficult&amp;eacute; &amp;agrave; identifier les causes de l&amp;apos;hypertension art&amp;eacute;rielle, le traitement de nombreux patients est souvent difficile. Cela conduit &amp;agrave; un risque accru d&amp;apos;autres complications dangereuses. Il s&amp;apos;agit notamment d&amp;apos;affections graves telles que les accidents vasculaires c&amp;eacute;r&amp;eacute;braux (accidents vasculaires c&amp;eacute;r&amp;eacute;braux), l&amp;apos;art&amp;eacute;rioscl&amp;eacute;rose, les troubles de la vision et les troubles de la fonction motrice. Les patients souffrant d&amp;apos;hypertension art&amp;eacute;rielle ont besoin d&amp;apos;un suivi m&amp;eacute;dical r&amp;eacute;gulier et d&amp;apos;une surveillance quotidienne de la pression art&amp;eacute;rielle pour contr&amp;ocirc;ler le risque d&amp;apos;augmentation anormale de la pression art&amp;eacute;rielle.&lt;/p&gt;</t>
  </si>
  <si>
    <t>&lt;h1 dir=\"rtl\"&gt;ارتفاع ضغط الدم: لماذا يُمثّل عامل خطر؟&lt;/h1&gt;\n&lt;p dir=\"rtl\"&gt;بإمعان النظر في الأسباب المذكورة أعلاه لارتفاع ضغط الدم، يُمكن ملاحظة أنه تحديد آليات عمل المرض &amp;nbsp;والحالات المرضية الكامنة وراءه بهدف الوقاية الاستباقية المُبكرة منه ليس بالأمر السهل على الإطلاق، ولذا يُعرف ارتفاع ضغط الدم بكوْنه &amp;quot;القاتل الصامت&amp;quot;، ويُمكن أن يتسبب في المضاعفات التالية:&lt;/p&gt;\n&lt;h2 dir=\"rtl\"&gt;مرض الشريان التاجي&lt;/h2&gt;\n&lt;p dir=\"rtl\"&gt;يحدث ارتفاع ضغط الدم نتيجة الضغط المتزايد في الأوعية الدموية، ولذا فعند تزايد الضغط بداخلها، تتعرض الشرايين التاجية للانسداد، مما يقلل -بشكل كبير- من تدفُّق الدم إلى القلب. غالبًا ما يُعاني المرضى من أعراض مثل ألم الصدر في الجانب الأيسر، والألم المُطوَّل الذي يستمر من 15 إلى 20 دقيقة، وقد ينتقل إلى أحد الذراعيْن.&lt;/p&gt;\n&lt;h2 dir=\"rtl\"&gt;زيادة خطر الإصابة بالسكتة الدماغية&lt;/h2&gt;\n&lt;p dir=\"rtl\"&gt;يُمكن أن يؤدي ارتفاع ضغط الدم إلى تضخّم البطين الأيسر، لا سيّما عند كبار السن أو الأفراد الذين يعانون من السمنة المفرطة. يُزيد ارتفاع ضغط الدم من خطر الإصابة بفشل القلب والسكتة الدماغية، وخطر والوفيات بوجه عام.&amp;nbsp;يحتاج كبار السن الذين يعانون من ارتفاع ضغط الدم -دونًا عن غيرهم- إلى توخّي الحذر نظرًا لأن حالات كالإجهاد أو التعب مُفرط أو الصدمة النفسية قد تسبب -بسهولة- في الإصابة بالسكتة الدماغية.&lt;/p&gt;\n&lt;h2 dir=\"rtl\"&gt;مضاعفات خطيرة أخرى&lt;/h2&gt;\n&lt;p dir=\"rtl\"&gt;نظرًا لصعوبة تحديد أسباب ارتفاع ضغط الدم، فغالبًا ما تكون عملية علاج العديد من المرضى مهمة شاقة تُمثّل تحديًا للأطباء.&lt;/p&gt;\n&lt;p dir=\"rtl\"&gt;&amp;nbsp;وبدورها فإن صعوبة العلاج تؤدي إلى زيادة الإصابة بمضاعفات خطيرة أُخرى، والتي تشمل حالات خطيرة مثل حالات الأوعية الدموية الدماغية (السكتات الدماغية)، وتصلب الشرايين، وضعف البصر، واضطراب الوظائف الحركية. يحتاج المرضى الذين يعانون من ارتفاع ضغط الدم إلى المتابعة الطبية بشكل دوري، ولمُراقبة ضغط الدم يوميًا للسيطرة على خطر وجود زيادة غير طبيعية في قياسات ضغط الدم.&lt;/p&gt;</t>
  </si>
  <si>
    <t>&lt;h1&gt;Гипертония: почему это фактор риска?&lt;/h1&gt;\n&lt;p&gt;Из вышеперечисленных причин повышенного артериального давления видно, что трудно определить механизмы действия и основные причины заболевания для ранней проактивной профилактики. Это состояние считается &amp;laquo;тихим убийцей&amp;raquo;. Заболевание может вызвать следующие осложнения:&lt;/p&gt;\n&lt;h2&gt;Ишемическая болезнь сердца&lt;/h2&gt;\n&lt;p&gt;Высокое кровяное давление &amp;mdash; это проблема, вызванная давлением кровеносных сосудов. Когда возникает это состояние, коронарные артерии блокируются, что значительно снижает приток крови к сердцу. У пациентов часто возникают такие симптомы, как левосторонняя боль в грудной клетке, длительная боль продолжительностью 15-20 минут, которая может иррадиировать в руку.&lt;/p&gt;\n&lt;h2&gt;Повышенный риск инсульта&lt;/h2&gt;\n&lt;p&gt;Высокое кровяное давление может привести к гипертрофии левого желудочка, особенно у людей с ожирением или пожилых людей. Это состояние увеличивает риск сердечной недостаточности, инсульта и смертности. Пожилые пациенты с высоким кровяным давлением должны быть особенно осторожны, так как чрезмерный стресс, психологический шок или чрезмерная усталость могут легко привести к инсульту.&lt;/p&gt;\n&lt;h2&gt;Другие опасные осложнения&lt;/h2&gt;\n&lt;p&gt;Из-за сложности выявления причин высокого кровяного давления лечение многих пациентов часто затруднено. Это приводит к повышенному риску других опасных осложнений. К ним относятся тяжелые состояния, такие как нарушения мозгового кровообращения (инсульты), атеросклероз, нарушение зрения и нарушение двигательной функции. Пациенты с высоким кровяным давлением нуждаются в регулярном мониторинге состояния здоровья и ежедневном контроле артериального давления, чтобы контролировать риск аномального повышения артериального давления.&lt;/p&gt;</t>
  </si>
  <si>
    <t>&lt;h1&gt;Hipertens&amp;atilde;o: Por que &amp;eacute; uma f&amp;aacute;brica de riscos?&lt;/h1&gt;\n&lt;p&gt;A partir das causas de hipertens&amp;atilde;o mencionadas acima, pode-se ver que &amp;eacute; dif&amp;iacute;cil determinar os mecanismos de a&amp;ccedil;&amp;atilde;o e as causas subjacentes da doen&amp;ccedil;a para uma preven&amp;ccedil;&amp;atilde;o proativa precoce. Esta condi&amp;ccedil;&amp;atilde;o &amp;eacute; considerada um &amp;quot;assassino silencioso&amp;quot;. A doen&amp;ccedil;a pode causar as seguintes complica&amp;ccedil;&amp;otilde;es:&lt;/p&gt;\n&lt;h2&gt;Doen&amp;ccedil;a card&amp;iacute;aca coron&amp;aacute;ria&lt;/h2&gt;\n&lt;p&gt;A hipertens&amp;atilde;o arterial &amp;eacute; um problema causado pela press&amp;atilde;o dos vasos sangu&amp;iacute;neos. Quando esta condi&amp;ccedil;&amp;atilde;o ocorre, as art&amp;eacute;rias coron&amp;aacute;rias ficam bloqueadas, reduzindo significativamente o fluxo sangu&amp;iacute;neo para o cora&amp;ccedil;&amp;atilde;o. Os pacientes geralmente apresentam sintomas como dor no peito do lado esquerdo, dor prolongada com dura&amp;ccedil;&amp;atilde;o de 15 a 20 minutos, que pode irradiar para o bra&amp;ccedil;o.&lt;/p&gt;\n&lt;h2&gt;Aumento do risco de AVC&lt;/h2&gt;\n&lt;p&gt;A hipertens&amp;atilde;o arterial pode levar &amp;agrave; hipertrofia ventricular esquerda, principalmente em indiv&amp;iacute;duos obesos ou idosos. Esta condi&amp;ccedil;&amp;atilde;o aumenta o risco de insufici&amp;ecirc;ncia card&amp;iacute;aca, acidente vascular cerebral e mortalidade. Pacientes idosos com press&amp;atilde;o alta precisam ser particularmente cuidadosos, pois estresse excessivo, choque psicol&amp;oacute;gico ou fadiga excessiva podem facilmente levar a um derrame.&lt;/p&gt;\n&lt;h2&gt;Outras complica&amp;ccedil;&amp;otilde;es perigosas&lt;/h2&gt;\n&lt;p&gt;Devido &amp;agrave; dif&amp;iacute;cil identifica&amp;ccedil;&amp;atilde;o das causas da press&amp;atilde;o arterial elevada, o tratamento para muitos pacientes costuma ser um desafio. Isso leva a um risco aumentado de outras complica&amp;ccedil;&amp;otilde;es perigosas. Estes incluem condi&amp;ccedil;&amp;otilde;es graves, como acidentes vasculares cerebrais (derrames), arteriosclerose, vis&amp;atilde;o prejudicada e fun&amp;ccedil;&amp;atilde;o motora prejudicada. Pacientes com press&amp;atilde;o alta precisam de monitoramento regular da sa&amp;uacute;de e monitoramento di&amp;aacute;rio da press&amp;atilde;o arterial para controlar o risco de aumentos anormais da press&amp;atilde;o arterial.&lt;/p&gt;</t>
  </si>
  <si>
    <t>&lt;h1&gt;উচ্চ রক্তচাপ: কেন এটি একটি ঝুঁকির কারণ?&lt;/h1&gt;\n&lt;p&gt;উচ্চ রক্তচাপের উপরোক্ত কারণগুলি থেকে, এটি দেখা যায় যে প্রাথমিক সক্রিয় প্রতিরোধের জন্য ক্রিয়াকলাপের প্রক্রিয়া এবং রোগের অন্তর্নিহিত কারণগুলি নির্ধারণ করা কঠিন। এই অবস্থাটিকে &amp;quot;নীরব ঘাতক&amp;quot; হিসাবে বিবেচনা করা হয়। রোগটি নিম্নলিখিত জটিলতার কারণ হতে পারে:&lt;/p&gt;\n&lt;h2&gt;করোনারি হৃদরোগ&lt;/h2&gt;\n&lt;p&gt;উচ্চ রক্তচাপ রক্তনালীর চাপের কারণে সৃষ্ট একটি সমস্যা। যখন এই অবস্থা দেখা দেয়, করোনারি ধমনীগুলি ব্লক হয়ে যায়, উল্লেখযোগ্যভাবে হৃৎপিণ্ডে রক্ত প্রবাহ হ্রাস করে। রোগীরা প্রায়ই উপসর্গগুলি অনুভব করে যেমন বাম দিকের বুকে ব্যথা, দীর্ঘস্থায়ী ব্যথা 15-20 মিনিট স্থায়ী হয়, যা বাহুতে ছড়িয়ে পড়তে পারে।&lt;/p&gt;\n&lt;h2&gt;স্ট্রোকের ঝুঁকি বেড়ে যায়&lt;/h2&gt;\n&lt;p&gt;উচ্চ রক্তচাপ বাম ভেন্ট্রিকুলার হাইপারট্রফি হতে পারে, বিশেষ করে স্থূল বা বয়স্ক ব্যক্তিদের মধ্যে। এই অবস্থা হার্ট ফেইলিউর, স্ট্রোক এবং মৃত্যুর ঝুঁকি বাড়ায়। উচ্চ রক্তচাপের বয়স্ক রোগীদের বিশেষভাবে সতর্কতা অবলম্বন করতে হবে কারণ অতিরিক্ত চাপ, মানসিক শক বা অতিরিক্ত ক্লান্তি সহজেই স্ট্রোকের দিকে নিয়ে যেতে পারে।&lt;/p&gt;\n&lt;h2&gt;অন্যান্য বিপজ্জনক জটিলতা&lt;/h2&gt;\n&lt;p&gt;উচ্চ রক্তচাপের কারণগুলি সনাক্ত করা কঠিন হওয়ার কারণে, অনেক রোগীর জন্য চিকিত্সা প্রায়শই চ্যালেঞ্জিং। এটি অন্যান্য বিপজ্জনক জটিলতার ঝুঁকি বাড়ায়। এর মধ্যে গুরুতর অবস্থা যেমন সেরিব্রাল ভাস্কুলার দুর্ঘটনা (স্ট্রোক), আর্টেরিওস্ক্লেরোসিস, প্রতিবন্ধী দৃষ্টি এবং প্রতিবন্ধী মোটর ফাংশন অন্তর্ভুক্ত। অস্বাভাবিক রক্তচাপ বৃদ্ধির ঝুঁকি নিয়ন্ত্রণ করতে উচ্চ রক্তচাপের রোগীদের নিয়মিত স্বাস্থ্য পর্যবেক্ষণ এবং দৈনিক রক্তচাপ পর্যবেক্ষণ প্রয়োজন।&lt;/p&gt;</t>
  </si>
  <si>
    <t>&lt;h1 dir=\"rtl\"&gt;خون کا غیر معمولی دباؤ: یہ ایک خطرے کا عنصر کیوں ہے؟&lt;/h1&gt;\n&lt;p dir=\"rtl\"&gt;بلند فشارِ خون کی متذکرہ بالا وجوہات سے یہ دیکھا جا سکتا ہے کہ جلد از جلد روک تھام کے لیے عمل کے طریقہ کار اور بیماری کی بنیادی وجوہات کا تعین کرنا مشکل ہوتا ہے۔ اس حالت کو &amp;quot;خاموش قاتل&amp;quot; سمجھا جاتا ہے۔ یہ بیماری مندرجہ ذیل پیچیدگیوں کا سبب بن سکتی ہے:&lt;/p&gt;\n&lt;h2 dir=\"rtl\"&gt;اکلیلی شریان کی بیماری&lt;/h2&gt;\n&lt;p dir=\"rtl\"&gt;بلند فشارِ خون ایک ایسا مسئلہ ہے جو خون کی نالیوں کے دباؤ کی وجہ سے پیدا ہوتا ہے۔ جب یہ صورتحال پیدا ہوتی ہے توخون کی شریانیں مسدود ہو جاتی ہیں جس سے دل میں خون کا بہاؤ نمایاں طور پر کم ہو جاتا ہے۔ مریضوں کو اکثر اوقات علامات کا سامنا کرنا پڑتا ہے جیسا کہ سینے میں بائیں جانب درد، 15 سے 20 منٹ تک طویل درد، جو بازو تک پھیل سکتا ہے۔&lt;/p&gt;\n&lt;h2 dir=\"rtl\"&gt;فالج کا بڑھا ہوا خطرہ&lt;/h2&gt;\n&lt;p dir=\"rtl\"&gt;بلند فشارِ خون بائیں جوف کی بیش نمو کا باعث بن سکتا ہے، خاص طور پر موٹے یا بوڑھے افراد میں۔ یہ حالت دل کے ناکارہ ہونے، فالج اور اموات کا خطرہ بڑھا دیتی ہے۔ بلند فشارِ کے مرض میں مبتلا معمر مریضوں کو خصوصاً محتاط رہنے کی ضرورت ہے کیونکہ ضرورت سے زیادہ تناؤ، نفسیاتی جھٹکا یا ضرورت سے زیادہ تھکاوٹ آسانی سے فالج کا باعث بن سکتی ہے۔&lt;/p&gt;\n&lt;h2 dir=\"rtl\"&gt;دیگر خطرناک پیچیدگیاں&lt;/h2&gt;\n&lt;p dir=\"rtl\"&gt;بلند فشارِ خون کی وجوہات کی مشکل شناخت کے باعث بہت سے مریضوں کا علاج اکثر مشکل ہو جاتا ہے۔ اس سے دیگر خطرناک پیچیدگیوں کا خطرہ بڑھ جاتا ہے۔ ان میں شدید حالات صورتحال جیسا کہ دماغی عروقی حادثات (فالج)، صلابتِ شریان، بصارت کی خرابی، اور موٹر کے افعال کی خرابی شامل ہیں۔ بلند فشارِ خون کے مریضوں کو فشارِ خون میں غیر معمولی اضافے کے خطرے پر قابو پانے کے لیے باقاعدگی سے صحت کی نگرانی اور روزانہ فشارِ خونکی نگرانی کی ضرورت ہوتی ہے۔&lt;/p&gt;</t>
  </si>
  <si>
    <t>&lt;h1&gt;Bluthochdruck: Warum ist es ein Risikofaktor?&lt;/h1&gt;\n&lt;p&gt;Aus den oben genannten Ursachen von Bluthochdruck l&amp;auml;sst sich erkennen, dass es f&amp;uuml;r eine fr&amp;uuml;hzeitige proaktive Pr&amp;auml;vention schwierig ist, die Wirkmechanismen und die zugrunde liegenden Ursachen der Erkrankung zu ermitteln. Dieser Zustand gilt als &amp;bdquo;stiller Killer&amp;ldquo;. Die Krankheit kann folgende Komplikationen verursachen:&lt;/p&gt;\n&lt;h2&gt;Koronare Herzerkrankung&lt;/h2&gt;\n&lt;p&gt;Hoher Blutdruck ist ein Problem, das durch den Druck der Blutgef&amp;auml;&amp;szlig;e verursacht wird. Wenn dieser Zustand auftritt, verstopfen die Herzkranzgef&amp;auml;&amp;szlig;e, was die Durchblutung des Herzens erheblich verringert. Bei den Patienten treten h&amp;auml;ufig Symptome wie linksseitige Brustschmerzen auf, anhaltende Schmerzen von 15 bis 20 Minuten Dauer, die in den Arm ausstrahlen k&amp;ouml;nnen.&lt;/p&gt;\n&lt;h2&gt;Erh&amp;ouml;htes Schlaganfallrisiko&lt;/h2&gt;\n&lt;p&gt;Hoher Blutdruck kann zu einer linksventrikul&amp;auml;ren Hypertrophie f&amp;uuml;hren, insbesondere bei &amp;uuml;bergewichtigen oder &amp;auml;lteren Menschen. Dieser Zustand erh&amp;ouml;ht das Risiko f&amp;uuml;r Herzinsuffizienz, Schlaganfall und Mortalit&amp;auml;t. &amp;Auml;ltere Patienten mit Bluthochdruck m&amp;uuml;ssen besonders vorsichtig sein, da &amp;uuml;berm&amp;auml;&amp;szlig;iger Stress, psychischer Schock oder &amp;uuml;berm&amp;auml;&amp;szlig;ige M&amp;uuml;digkeit leicht zu einem Schlaganfall f&amp;uuml;hren k&amp;ouml;nnen.&lt;/p&gt;\n&lt;h2&gt;Andere gef&amp;auml;hrliche Komplikationen&lt;/h2&gt;\n&lt;p&gt;Aufgrund der schwierigen Identifizierung der Ursachen von Bluthochdruck ist die Behandlung f&amp;uuml;r viele Patienten oft eine Herausforderung. Dies f&amp;uuml;hrt zu einem erh&amp;ouml;hten Risiko f&amp;uuml;r andere gef&amp;auml;hrliche Komplikationen. Dazu geh&amp;ouml;ren schwere Erkrankungen wie Hirngef&amp;auml;&amp;szlig;unf&amp;auml;lle (Schlaganf&amp;auml;lle), Arteriosklerose, Sehst&amp;ouml;rungen und motorische St&amp;ouml;rungen. Patienten mit hohem Blutdruck ben&amp;ouml;tigen eine regelm&amp;auml;&amp;szlig;ige Gesundheits&amp;uuml;berwachung und eine t&amp;auml;gliche Blutdruck&amp;uuml;berwachung, um das Risiko eines abnormalen Blutdruckanstiegs zu kontrollieren.&lt;/p&gt;</t>
  </si>
  <si>
    <t>&lt;h1&gt;高血圧: なぜ危険因子なのでしょうか?&lt;/h1&gt;\n&lt;p&gt;前述の高血圧の原因から、早期に予防的に予防するために、病気の作用機序と根本的な原因を特定するのは困難であることがわかります。 この状態は「サイレントキラー」と考えられています。 この病気は次のような合併症を引き起こす可能性があります。&lt;/p&gt;\n&lt;h2&gt;冠状動脈性心疾患&lt;/h2&gt;\n&lt;p&gt;高血圧は血管の圧力によって引き起こされる問題です。 この状態が発生すると、冠動脈が詰まり、心臓への血流が大幅に減少します。 患者は左胸の痛み、15～20分間続く長く続く痛みなどの症状を経験することが多く、その痛みは腕に広がることもあります。&lt;/p&gt;\n&lt;h2&gt;脳卒中のリスクの増加&lt;/h2&gt;\n&lt;p&gt;高血圧は、特に肥満や高齢者の場合、左心室肥大を引き起こす可能性があります。 この状態になると、心不全、脳卒中、死亡のリスクが高まります。 過度のストレス、心理的ショック、過度の疲労は脳卒中を引き起こしやすいため、高血圧の高齢患者は特に注意が必要です。&lt;/p&gt;\n&lt;h2&gt;その他の危険な合併症&lt;/h2&gt;\n&lt;p&gt;高血圧の原因を特定するのは難しいため、多くの患者の治療は困難を伴うことがよくあります。 これは、他の危険な合併症のリスクの増加につながります。 これらには、脳血管障害（脳卒中）、動脈硬化、視力障害、運動機能障害などの重篤な状態が含まれます。 高血圧患者は、異常な血圧上昇のリスクを制御するために、定期的な健康観察と毎日の血圧モニタリングが必要です。&lt;/p&gt;</t>
  </si>
  <si>
    <t>&lt;h1&gt;हायपरटेन्शन: हे जोखीम घटक का आहे?&lt;/h1&gt;\n&lt;p&gt;उच्च रक्तदाबाच्या उपरोक्त कारणांवरून, हे लक्षात येते की लवकर सक्रिय प्रतिबंधासाठी कृतीची यंत्रणा आणि रोगाची मूळ कारणे निश्चित करणे कठीण आहे. ही स्थिती &amp;quot;सायलेंट किलर&amp;quot; मानली जाते. या रोगामुळे खालील गुंतागुंत होऊ शकतात:&lt;/p&gt;\n&lt;h2&gt;कोरोनरी हृदयरोग&lt;/h2&gt;\n&lt;p&gt;उच्च रक्तदाब ही रक्तवाहिन्यांच्या दाबामुळे उद्भवणारी समस्या आहे. जेव्हा ही स्थिती उद्भवते, तेव्हा कोरोनरी धमन्या अवरोधित होतात, ज्यामुळे हृदयाला रक्त प्रवाह लक्षणीयरीत्या कमी होतो. रुग्णांना अनेकदा छातीत डाव्या बाजूने दुखणे, 15-20 मिनिटे दीर्घकाळापर्यंत वेदना, जे हातापर्यंत पसरू शकते यासारखी लक्षणे अनुभवतात.&lt;/p&gt;\n&lt;h2&gt;स्ट्रोकचा धोका वाढतो&lt;/h2&gt;\n&lt;p&gt;उच्च रक्तदाबामुळे डाव्या वेट्रिक्युलर हायपरट्रॉफी होऊ शकते, विशेषत: लठ्ठ किंवा वृद्ध व्यक्तींमध्ये. या स्थितीमुळे हृदय अपयश, स्ट्रोक आणि मृत्यूचा धोका वाढतो. उच्च रक्तदाब असलेल्या वृद्ध रुग्णांनी विशेषतः सावधगिरी बाळगणे आवश्यक आहे कारण जास्त ताण, मानसिक धक्का किंवा जास्त थकवा सहज स्ट्रोक होऊ शकतो.&lt;/p&gt;\n&lt;h2&gt;इतर धोकादायक गुंतागुंत&lt;/h2&gt;\n&lt;p&gt;उच्च रक्तदाबाची कारणे ओळखणे अवघड असल्याने अनेक रुग्णांसाठी उपचार करणे अनेकदा आव्हानात्मक असते. यामुळे इतर धोकादायक गुंतागुंत होण्याचा धोका वाढतो. यामध्ये सेरेब्रल व्हॅस्कुलर अपघात (स्ट्रोक), आर्टिरिओस्क्लेरोसिस, दृष्टीदोष आणि बिघडलेले मोटर फंक्शन यासारख्या गंभीर परिस्थितींचा समावेश होतो. उच्च रक्तदाब असलेल्या रुग्णांना असामान्य रक्तदाब वाढण्याचा धोका नियंत्रित करण्यासाठी नियमित आरोग्य निरीक्षण आणि दररोज रक्तदाब निरीक्षण आवश्यक आहे.&lt;/p&gt;</t>
  </si>
  <si>
    <t>&lt;h1&gt;రక్తపోటు: ఇది ఎందుకు ప్రమాద కారకం?&lt;/h1&gt;\n&lt;p&gt;అధిక రక్తపోటు యొక్క పైన పేర్కొన్న కారణాల నుండి, ముందస్తు క్రియాశీల నివారణ కోసం చర్య యొక్క యంత్రాంగాలను మరియు వ్యాధి యొక్క అంతర్లీన కారణాలను గుర్తించడం కష్టం అని చూడవచ్చు. ఈ పరిస్థితి &amp;quot;నిశ్శబ్ద కిల్లర్&amp;quot;గా పరిగణించబడుతుంది. వ్యాధి క్రింది సమస్యలను కలిగిస్తుంది:&lt;/p&gt;\n&lt;h2&gt;కరోనరీ హార్ట్ డిసీజ్&lt;/h2&gt;\n&lt;p&gt;అధిక రక్తపోటు అనేది రక్తనాళాల ఒత్తిడి వల్ల కలిగే సమస్య. ఈ పరిస్థితి సంభవించినప్పుడు, హృదయ ధమనులు నిరోధించబడతాయి, గుండెకు రక్త ప్రవాహాన్ని గణనీయంగా తగ్గిస్తుంది. రోగులు తరచుగా ఎడమ వైపు ఛాతీ నొప్పి, 15-20 నిమిషాల పాటు దీర్ఘకాలం నొప్పి వంటి లక్షణాలను అనుభవిస్తారు, ఇది చేతికి ప్రసరిస్తుంది.&lt;/p&gt;\n&lt;h2&gt;స్ట్రోక్ ప్రమాదం పెరిగింది&lt;/h2&gt;\n&lt;p&gt;అధిక రక్తపోటు ఎడమ జఠరిక హైపర్ట్రోఫీకి దారితీస్తుంది, ముఖ్యంగా ఊబకాయం లేదా వృద్ధులలో. ఈ పరిస్థితి గుండె వైఫల్యం, స్ట్రోక్ మరియు మరణాల ప్రమాదాన్ని పెంచుతుంది. అధిక రక్తపోటు ఉన్న వృద్ధ రోగులు ముఖ్యంగా జాగ్రత్తగా ఉండాలి, ఎందుకంటే అధిక ఒత్తిడి, మానసిక షాక్ లేదా అధిక అలసట సులభంగా స్ట్రోక్&amp;zwnj;కు దారి తీస్తుంది.&lt;/p&gt;\n&lt;h2&gt;ఇతర ప్రమాదకరమైన సమస్యలు&lt;/h2&gt;\n&lt;p&gt;అధిక రక్తపోటు యొక్క కారణాలను గుర్తించడం కష్టతరమైన కారణంగా, చాలా మంది రోగులకు చికిత్స తరచుగా సవాలుగా ఉంటుంది. ఇది ఇతర ప్రమాదకరమైన సమస్యల ప్రమాదాన్ని పెంచుతుంది. వీటిలో సెరిబ్రల్ వాస్కులర్ ప్రమాదాలు (స్ట్రోక్స్), ఆర్టెరియోస్క్లెరోసిస్, బలహీనమైన దృష్టి మరియు బలహీనమైన మోటారు పనితీరు వంటి తీవ్రమైన పరిస్థితులు ఉన్నాయి. అధిక రక్తపోటు ఉన్న రోగులకు సాధారణ ఆరోగ్య పర్యవేక్షణ అవసరం మరియు అసాధారణ రక్తపోటు పెరుగుదల ప్రమాదాన్ని నియంత్రించడానికి రోజువారీ రక్తపోటు పర్యవేక్షణ అవసరం.&lt;/p&gt;</t>
  </si>
  <si>
    <t>&lt;h1&gt;Hipertansiyon: Neden bir risk fakt&amp;ouml;r&amp;uuml;d&amp;uuml;r?&lt;/h1&gt;\n&lt;p&gt;Yukarıda belirtilen y&amp;uuml;ksek tansiyon nedenlerinden, erken proaktif &amp;ouml;nleme i&amp;ccedil;in hastalığın etki mekanizmalarını ve altta yatan nedenlerini belirlemenin zor olduğu g&amp;ouml;r&amp;uuml;lmektedir. Bu durum &amp;quot;sessiz katil&amp;quot; olarak kabul edilir. Hastalık aşağıdaki komplikasyonlara neden olabilir:&lt;/p&gt;\n&lt;h2&gt;Koroner kalp hastalığı&lt;/h2&gt;\n&lt;p&gt;Y&amp;uuml;ksek tansiyon, kan damarlarının basıncından kaynaklanan bir sorundur. Bu durum meydana geldiğinde, koroner arterler bloke olur ve kalbe giden kan akışını &amp;ouml;nemli &amp;ouml;l&amp;ccedil;&amp;uuml;de azaltır. Hastalar sıklıkla sol taraflı g&amp;ouml;ğ&amp;uuml;s ağrısı, 15-20 dakika s&amp;uuml;ren ve kola yayılabilen uzun s&amp;uuml;reli ağrı gibi semptomlar yaşarlar.&lt;/p&gt;\n&lt;h2&gt;Artan inme riski&lt;/h2&gt;\n&lt;p&gt;Y&amp;uuml;ksek tansiyon, &amp;ouml;zellikle obez veya yaşlı bireylerde sol ventrik&amp;uuml;l hipertrofisine yol a&amp;ccedil;abilir. Bu durum kalp yetmezliği, inme ve &amp;ouml;l&amp;uuml;m riskini artırır. Aşırı stres, psikolojik şok veya aşırı yorgunluk kolayca felce yol a&amp;ccedil;abileceğinden, y&amp;uuml;ksek tansiyonu olan yaşlı hastaların &amp;ouml;zellikle dikkatli olması gerekir.&lt;/p&gt;\n&lt;h2&gt;Diğer tehlikeli komplikasyonlar&lt;/h2&gt;\n&lt;p&gt;Y&amp;uuml;ksek tansiyonun nedenlerinin zor tanımlanması nedeniyle, bir&amp;ccedil;ok hasta i&amp;ccedil;in tedavi genellikle zordur. Bu, diğer tehlikeli komplikasyon riskinde artışa yol a&amp;ccedil;ar. Bunlar, serebral vask&amp;uuml;ler kazalar (inmeler), arteriyoskleroz, g&amp;ouml;rme bozukluğu ve bozulmuş motor fonksiyon gibi ciddi durumları i&amp;ccedil;erir. Y&amp;uuml;ksek tansiyonu olan hastaların, anormal kan basıncı artış riskini kontrol etmek i&amp;ccedil;in d&amp;uuml;zenli sağlık takibine ve g&amp;uuml;nl&amp;uuml;k kan basıncı takibine ihtiyacı vardır.&lt;/p&gt;</t>
  </si>
  <si>
    <t>&lt;h1&gt;உயர் இரத்த அழுத்தம்: இது ஏன் ஆபத்து காரணி?&lt;/h1&gt;\n&lt;p&gt;உயர் இரத்த அழுத்தத்தின் மேற்கூறிய காரணங்களிலிருந்து, ஆரம்பகால முன்னெச்சரிக்கை தடுப்புக்கான செயல்பாட்டின் வழிமுறைகள் மற்றும் நோய்க்கான அடிப்படைக் காரணங்களைத் தீர்மானிப்பது கடினம் என்பதைக் காணலாம். இந்த நிலை &amp;quot;அமைதியான கொலையாளி&amp;quot; என்று கருதப்படுகிறது. நோய் பின்வரும் சிக்கல்களை ஏற்படுத்தும்:&lt;/p&gt;\n&lt;h2&gt;இதய நோய்&lt;/h2&gt;\n&lt;p&gt;உயர் இரத்த அழுத்தம் என்பது இரத்த நாளங்களின் அழுத்தத்தால் ஏற்படும் பிரச்சனையாகும். இந்த நிலை ஏற்படும் போது, கரோனரி தமனிகள் தடுக்கப்பட்டு, இதயத்திற்கு இரத்த ஓட்டத்தை கணிசமாகக் குறைக்கிறது. நோயாளிகள் அடிக்கடி இடது பக்க மார்பு வலி, 15-20 நிமிடங்கள் நீடிக்கும் நீண்ட வலி போன்ற அறிகுறிகளை அனுபவிக்கிறார்கள், இது கைக்கு பரவுகிறது.&lt;/p&gt;\n&lt;h2&gt;பக்கவாதம் அதிகரிக்கும் ஆபத்து&lt;/h2&gt;\n&lt;p&gt;உயர் இரத்த அழுத்தம் இடது வென்ட்ரிகுலர் ஹைபர்டிராபிக்கு வழிவகுக்கும், குறிப்பாக பருமனான அல்லது வயதான நபர்களில். இந்த நிலை இதய செயலிழப்பு, பக்கவாதம் மற்றும் இறப்பு அபாயத்தை அதிகரிக்கிறது. உயர் இரத்த அழுத்தம் உள்ள வயதான நோயாளிகள் குறிப்பாக கவனமாக இருக்க வேண்டும், ஏனெனில் அதிகப்படியான மன அழுத்தம், உளவியல் அதிர்ச்சி அல்லது அதிகப்படியான சோர்வு எளிதில் பக்கவாதத்திற்கு வழிவகுக்கும்.&lt;/p&gt;\n&lt;h2&gt;பிற ஆபத்தான சிக்கல்கள்&lt;/h2&gt;\n&lt;p&gt;உயர் இரத்த அழுத்தத்திற்கான காரணங்களைக் கண்டறிவதில் சிரமம் இருப்பதால், பல நோயாளிகளுக்கு சிகிச்சையளிப்பது பெரும்பாலும் சவாலானது. இது மற்ற ஆபத்தான சிக்கல்களின் அதிக ஆபத்துக்கு வழிவகுக்கிறது. பெருமூளை வாஸ்குலர் விபத்துக்கள் (பக்கவாதம்), தமனி தடிப்புத் தோல் அழற்சி, பார்வைக் குறைபாடு மற்றும் பலவீனமான மோட்டார் செயல்பாடு போன்ற கடுமையான நிலைமைகள் இதில் அடங்கும். உயர் இரத்த அழுத்தம் உள்ள நோயாளிகளுக்கு அசாதாரண இரத்த அழுத்தம் அதிகரிக்கும் அபாயத்தைக் கட்டுப்படுத்த வழக்கமான சுகாதார கண்காணிப்பு மற்றும் தினசரி இரத்த அழுத்த கண்காணிப்பு தேவை.&lt;/p&gt;</t>
  </si>
  <si>
    <t>&lt;h1&gt;고혈압: 왜 위험 공장인가?&lt;/h1&gt;\n&lt;p&gt;앞서 언급한 고혈압의 원인을 통해 질병의 조기 예방을 위한 작용기전과 기저원인을 규명하기 어렵다는 것을 알 수 있다. 이 상태는 &amp;quot;조용한 살인자&amp;quot;로 간주됩니다. 이 질병은 다음과 같은 합병증을 유발할 수 있습니다.&lt;/p&gt;\n&lt;h2&gt;관상 동맥 심장 질환&lt;/h2&gt;\n&lt;p&gt;고혈압은 혈관의 압력으로 인해 발생하는 문제입니다. 이 상태가 발생하면 관상 동맥이 막혀 심장으로 가는 혈류가 크게 감소합니다. 환자는 종종 왼쪽 가슴 통증, 15-20분 동안 지속되는 통증과 같은 증상을 경험하며 이는 팔로 퍼질 수 있습니다.&lt;/p&gt;\n&lt;h2&gt;뇌졸중 위험 증가&lt;/h2&gt;\n&lt;p&gt;고혈압은 좌심실 비대를 유발할 수 있으며, 특히 비만이나 노인의 경우에 그러합니다. 이 상태는 심부전, 뇌졸중 및 사망 위험을 증가시킵니다. 고혈압이 있는 고령자는 과도한 스트레스나 심리적 충격, 과도한 피로가 뇌졸중으로 이어지기 쉬우므로 특히 주의가 필요하다.&lt;/p&gt;\n&lt;h2&gt;기타 위험한 합병증&lt;/h2&gt;\n&lt;p&gt;고혈압의 원인을 규명하기 어렵기 때문에 많은 환자의 치료가 어려운 경우가 많습니다. 이것은 다른 위험한 합병증의 위험을 증가시킵니다. 여기에는 뇌혈관 사고(뇌졸중), 동맥경화증, 시각 장애, 운동 기능 장애와 같은 심각한 상태가 포함됩니다. 고혈압 환자는 비정상적인 혈압 상승 위험을 제어하기 위해 정기적인 건강 모니터링과 일일 혈압 모니터링이 필요합니다.&lt;/p&gt;</t>
  </si>
  <si>
    <t>&lt;h1&gt;Bệnh cao huyết &amp;aacute;p nguy hiểm như thế n&amp;agrave;o?&lt;/h1&gt;\n&lt;p&gt;Từ những nguy&amp;ecirc;n nh&amp;acirc;n cao huyết &amp;aacute;p kể tr&amp;ecirc;n c&amp;oacute; thể thấy rất kh&amp;oacute; để x&amp;aacute;c định được cơ chế t&amp;aacute;c động, nguy&amp;ecirc;n do g&amp;acirc;y bệnh để chủ động ph&amp;ograve;ng ngừa từ sớm. Căn bệnh n&amp;agrave;y được coi l&amp;agrave; &amp;ldquo;kẻ giết người thầm lặng&amp;rdquo;. Bệnh c&amp;oacute; thể g&amp;acirc;y n&amp;ecirc;n những biến chứng sau:&amp;nbsp;&lt;/p&gt;\n&lt;h2&gt;Thiếu m&amp;aacute;u cơ tim&lt;/h2&gt;\n&lt;p&gt;Tăng huyết &amp;aacute;p l&amp;agrave; vấn đề đến từ &amp;aacute;p lực của mạch m&amp;aacute;u. Khi gặp phải t&amp;igrave;nh trạng n&amp;agrave;y, động mạch v&amp;agrave;nh bị tắc nghẽn khiến cho m&amp;aacute;u truyền tới tim bị giảm đi r&amp;otilde; rệt. Bệnh nh&amp;acirc;n thường c&amp;oacute; biểu hiện l&amp;agrave; đau ngực b&amp;ecirc;n tr&amp;aacute;i, cơn đau k&amp;eacute;o d&amp;agrave;i 15 - 20 ph&amp;uacute;t, c&amp;oacute; thể lan đến c&amp;aacute;nh tay.&amp;nbsp;&lt;/p&gt;\n&lt;h2&gt;Tăng nguy cơ đột quỵ&lt;/h2&gt;\n&lt;p&gt;T&amp;igrave;nh trạng cao huyết &amp;aacute;p khiến bệnh nh&amp;acirc;n gặp phải t&amp;igrave;nh trạng ph&amp;igrave; đại thất tr&amp;aacute;i, nhất l&amp;agrave; những người bị b&amp;eacute;o ph&amp;igrave; hoặc cao tuổi. T&amp;igrave;nh trạng n&amp;agrave;y khiến cho bệnh nh&amp;acirc;n dễ bị suy tim, tăng nguy cơ bị đột quỵ, tăng khả năng tử vong. Những bệnh nh&amp;acirc;n cao tuổi bị tăng huyết &amp;aacute;p cần đặc biệt lưu &amp;yacute;, khi l&amp;agrave;m việc căng thẳng, sốc t&amp;acirc;m l&amp;yacute; hoặc mệt mỏi qu&amp;aacute; sức rất dễ dẫn đến t&amp;igrave;nh trạng đột quỵ.&lt;/p&gt;\n&lt;h2&gt;C&amp;aacute;c biến chứng nguy hiểm kh&amp;aacute;c&lt;/h2&gt;\n&lt;p&gt;Nguy&amp;ecirc;n nh&amp;acirc;n cao huyết &amp;aacute;p kh&amp;oacute; x&amp;aacute;c định n&amp;ecirc;n việc điều trị đối với nhiều bệnh nh&amp;acirc;n thường gặp kh&amp;oacute; khăn. Điều n&amp;agrave;y dẫn đến việc tăng nguy cơ c&amp;aacute;c biến chứng nguy hiểm kh&amp;aacute;c. Trong đ&amp;oacute; phải kể đến c&amp;aacute;c t&amp;igrave;nh trạng nghi&amp;ecirc;m trọng như: tai biến mạch m&amp;aacute;u n&amp;atilde;o, xơ vữa động mạch, ảnh hưởng thị lực, ảnh hưởng khả năng vận động,&amp;hellip; Bệnh nh&amp;acirc;n cao huyết &amp;aacute;p cần được theo d&amp;otilde;i sức khỏe thường xuy&amp;ecirc;n, theo d&amp;otilde;i huyết &amp;aacute;p h&amp;agrave;ng ng&amp;agrave;y để kiểm so&amp;aacute;t nguy cơ tăng huyết &amp;aacute;p bất thường.&lt;/p&gt;</t>
  </si>
  <si>
    <t>&lt;h1&gt;Ipertensione: perch&amp;eacute; &amp;egrave; un fattore di rischio?&lt;/h1&gt;\n&lt;p&gt;Dalle suddette cause di ipertensione arteriosa, si pu&amp;ograve; vedere che &amp;egrave; difficile determinare i meccanismi di azione e le cause alla base della malattia per una prevenzione proattiva precoce. Questa condizione &amp;egrave; considerata un &amp;quot;killer silenzioso&amp;quot;. La malattia pu&amp;ograve; causare le seguenti complicazioni:&lt;/p&gt;\n&lt;h2&gt;Malattia coronarica&lt;/h2&gt;\n&lt;p&gt;L&amp;apos;ipertensione &amp;egrave; un problema causato dalla pressione dei vasi sanguigni. Quando si verifica questa condizione, le arterie coronarie si bloccano, riducendo significativamente il flusso sanguigno al cuore. I pazienti spesso avvertono sintomi come dolore toracico sinistro, dolore prolungato della durata di 15-20 minuti, che pu&amp;ograve; irradiarsi al braccio.&lt;/p&gt;\n&lt;h2&gt;Aumento del rischio di ictus&lt;/h2&gt;\n&lt;p&gt;L&amp;apos;ipertensione pu&amp;ograve; portare all&amp;apos;ipertrofia ventricolare sinistra, specialmente negli individui obesi o anziani. Questa condizione aumenta il rischio di insufficienza cardiaca, ictus e mortalit&amp;agrave;. I pazienti anziani con pressione alta devono prestare particolare attenzione poich&amp;eacute; lo stress eccessivo, lo shock psicologico o l&amp;apos;eccessiva stanchezza possono facilmente portare all&amp;apos;ictus.&lt;/p&gt;\n&lt;h2&gt;Altre complicazioni pericolose&lt;/h2&gt;\n&lt;p&gt;A causa della difficile identificazione delle cause dell&amp;apos;ipertensione, il trattamento per molti pazienti &amp;egrave; spesso impegnativo. Ci&amp;ograve; comporta un aumento del rischio di altre complicazioni pericolose. Questi includono condizioni gravi come incidenti vascolari cerebrali (ictus), arteriosclerosi, disturbi della vista e compromissione della funzione motoria. I pazienti con ipertensione necessitano di un regolare monitoraggio della salute e di un monitoraggio quotidiano della pressione arteriosa per controllare il rischio di aumenti anomali della pressione arteriosa.&lt;/p&gt;</t>
  </si>
  <si>
    <t>&lt;h1&gt;ความดันโลหิตสูง: ทำไมจึงเป็นปัจจัยเสี่ยง?&lt;/h1&gt;\n&lt;p&gt;จากสาเหตุของโรคความดันโลหิตสูงดังกล่าวข้างต้น จะเห็นได้ว่าเป็นการยากที่จะระบุกลไกการออกฤทธิ์และสาเหตุของโรคในการป้องกันเชิงรุกตั้งแต่เนิ่นๆ เงื่อนไขนี้ถือเป็น &amp;quot;ฆาตกรเงียบ&amp;quot; โรคนี้อาจทำให้เกิดภาวะแทรกซ้อนดังต่อไปนี้:&lt;/p&gt;\n&lt;h2&gt;โรคหลอดเลือดหัวใจ&lt;/h2&gt;\n&lt;p&gt;ความดันโลหิตสูงเป็นปัญหาที่เกิดจากความดันของหลอดเลือด เมื่อเกิดภาวะนี้ หลอดเลือดหัวใจจะอุดตัน ทำให้เลือดไหลเวียนไปที่หัวใจลดลงอย่างมาก ผู้ป่วยมักมีอาการ เช่น เจ็บหน้าอกด้านซ้าย ปวดนาน 15-20 นาที อาจร้าวลงแขน&lt;/p&gt;\n&lt;h2&gt;เพิ่มความเสี่ยงของโรคหลอดเลือดสมอง&lt;/h2&gt;\n&lt;p&gt;ความดันโลหิตสูงสามารถนำไปสู่ภาวะหัวใจห้องล่างซ้ายโตมากเกินไป โดยเฉพาะในคนอ้วนหรือผู้สูงอายุ ภาวะนี้เพิ่มความเสี่ยงต่อการเกิดภาวะหัวใจล้มเหลว โรคหลอดเลือดสมอง และการเสียชีวิต ผู้ป่วยสูงอายุที่มีความดันโลหิตสูงต้องระมัดระวังเป็นพิเศษ เนื่องจากความเครียดที่มากเกินไป ภาวะช็อกทางจิตใจ หรือความเหนื่อยล้าที่มากเกินไปอาจนำไปสู่โรคหลอดเลือดสมองได้ง่าย&lt;/p&gt;\n&lt;h2&gt;ภาวะแทรกซ้อนที่เป็นอันตรายอื่น ๆ&lt;/h2&gt;\n&lt;p&gt;เนื่องจากการระบุสาเหตุของความดันโลหิตสูงทำได้ยาก การรักษาผู้ป่วยจำนวนมากมักมีความท้าทาย สิ่งนี้นำไปสู่ความเสี่ยงที่เพิ่มขึ้นของภาวะแทรกซ้อนที่เป็นอันตรายอื่นๆ ซึ่งรวมถึงสภาวะที่รุนแรง เช่น อุบัติเหตุเกี่ยวกับหลอดเลือดในสมอง (โรคหลอดเลือดสมองตีบ) ภาวะหลอดเลือดแข็งตัว การมองเห็นบกพร่อง และการทำงานของมอเตอร์บกพร่อง ผู้ป่วยโรคความดันโลหิตสูงจำเป็นต้องได้รับการตรวจสุขภาพอย่างสม่ำเสมอและตรวจวัดความดันโลหิตทุกวันเพื่อควบคุมความเสี่ยงต่อการเพิ่มขึ้นของความดันโลหิตผิดปกติ&lt;/p&gt;</t>
  </si>
  <si>
    <t>HOW_DOES_HYPER_AFFECT_BRAIN</t>
  </si>
  <si>
    <t>&lt;h1&gt;How does hypertension affect the brain?&lt;/h1&gt;\n&lt;p&gt;If left untreated, high blood pressure can cause the heart to work harder, leading to fatigue and exerting pressure on the large blood vessels, increasing the risk of cardiovascular diseases such as heart attack, stroke, coronary artery disease, heart failure, kidney failure, and vision loss.&lt;/p&gt;\n&lt;p&gt;Specifically, high blood pressure affects the brain of patients. It increases the risk of cerebral hemorrhage in patients with high blood pressure by 10 times compared to those without high blood pressure. Even slightly elevated blood pressure increases the risk of stroke.&lt;/p&gt;\n&lt;p&gt;In fact, up to 80% of cases of chest pain and stroke are caused by high blood pressure. High blood pressure weakens and ruptures the small blood vessels in the brain. If blood flow to the brain is interrupted, it can lead to insufficient blood supply to the brain.&lt;/p&gt;\n&lt;p&gt;The body may experience symptoms such as seeing spots or dizziness. If the condition is severe and prolonged, it can increase the risk of mild cognitive impairment, memory loss, and ruptured blood vessels in the brain, leading to paralysis and cerebral hemorrhage. The most serious risk for patients with high blood pressure is death if they are not promptly treated in an emergency.&lt;/p&gt;\n&lt;p&gt;In addition, several studies have also shown that young people with blood pressure above the normal threshold are at risk of brain shrinkage. For individuals with high blood pressure, there are changes in the gray matter of the brain. Gray matter plays an important role in the brain as it contains most of the nerve cells and is essential for neurological function. When the gray matter is affected, it increases the risk of stroke and early memory loss compared to individuals with normal blood pressure.&lt;/p&gt;</t>
  </si>
  <si>
    <t>&lt;h1&gt;高血压如何影响大脑？&lt;/h1&gt;\n&lt;p&gt;如果不及时治疗，高血压会导致心脏更加努力地工作，导致疲劳并对大血管施加压力，增加患心血管疾病的风险，如心脏病、中风、冠状动脉疾病、心力衰竭、肾衰竭、 和视力丧失。&lt;/p&gt;\n&lt;p&gt;具体来说，高血压会影响患者的大脑。 与没有高血压的人相比，高血压患者发生脑出血的风险增加10倍。 即使血压轻微升高也会增加中风的风险。&lt;/p&gt;\n&lt;p&gt;事实上，高达 80% 的胸痛和中风病例是由高血压引起的。 高血压会削弱大脑中的小血管并导致其破裂。 如果流向大脑的血液中断，就会导致大脑供血不足。&lt;/p&gt;\n&lt;p&gt;身体可能会出现斑点或头晕等症状。 如果病情严重且持续时间较长，会增加轻度认知障碍、记忆丧失和大脑血管破裂的风险，导致瘫痪和脑出血。 对于高血压患者来说，如果在紧急情况下得不到及时治疗，最严重的风险是死亡。&lt;/p&gt;\n&lt;p&gt;此外，多项研究还表明，血压高于正常阈值的年轻人存在大脑萎缩的风险。 对于高血压患者，大脑灰质会发生变化。 灰质在大脑中起着重要作用，因为它包含大部分神经细胞，对神经功能至关重要。 与血压正常的人相比，当灰质受到影响时，中风和早期记忆丧失的风险会增加。&lt;/p&gt;</t>
  </si>
  <si>
    <t>&lt;h1&gt;उच्च रक्तचाप मस्तिष्क को कैसे प्रभावित करता है?&lt;/h1&gt;\n&lt;p&gt;यदि अनुपचारित छोड़ दिया जाए, तो उच्च रक्तचाप हृदय को अधिक मेहनत करने का कारण बन सकता है, जिससे बड़ी रक्त वाहिकाओं पर थकान और दबाव बढ़ जाता है, जिससे हृदय रोग, स्ट्रोक, कोरोनरी धमनी रोग, हृदय की विफलता, गुर्दे की विफलता जैसे हृदय रोगों का खतरा बढ़ जाता है। और दृष्टि हानि।&lt;/p&gt;\n&lt;p&gt;खासकर हाई ब्लड प्रेशर के मरीजों के दिमाग पर असर पड़ता है। यह बिना हाई ब्लड प्रेशर वाले मरीजों की तुलना में हाई ब्लड प्रेशर वाले मरीजों में सेरेब्रल हेमरेज के खतरे को 10 गुना बढ़ा देता है। थोड़ा सा बढ़ा हुआ रक्तचाप भी स्ट्रोक के खतरे को बढ़ा देता है।&lt;/p&gt;\n&lt;p&gt;वास्तव में, सीने में दर्द और स्ट्रोक के 80% मामले उच्च रक्तचाप के कारण होते हैं। उच्च रक्तचाप कमजोर हो जाता है और मस्तिष्क में छोटी रक्त वाहिकाओं को तोड़ देता है। यदि मस्तिष्क में रक्त का प्रवाह बाधित हो जाता है, तो इससे मस्तिष्क को अपर्याप्त रक्त की आपूर्ति हो सकती है।&lt;/p&gt;\n&lt;p&gt;शरीर में धब्बे दिखना या चक्कर आना जैसे लक्षणों का अनुभव हो सकता है। यदि स्थिति गंभीर और लंबी है, तो यह हल्के संज्ञानात्मक हानि, स्मृति हानि और मस्तिष्क में रक्त वाहिकाओं के टूटने के जोखिम को बढ़ा सकती है, जिससे पक्षाघात और मस्तिष्क रक्तस्राव हो सकता है। उच्च रक्तचाप वाले रोगियों के लिए सबसे गंभीर जोखिम मृत्यु है यदि आपातकालीन स्थिति में उनका तुरंत इलाज नहीं किया जाता है।&lt;/p&gt;\n&lt;p&gt;इसके अलावा, कई अध्ययनों से यह भी पता चला है कि सामान्य सीमा से अधिक रक्तचाप वाले युवाओं में मस्तिष्क के सिकुड़ने का खतरा होता है। उच्च रक्तचाप वाले व्यक्तियों के मस्तिष्क के ग्रे पदार्थ में परिवर्तन होते हैं। ग्रे पदार्थ मस्तिष्क में एक महत्वपूर्ण भूमिका निभाता है क्योंकि इसमें अधिकांश तंत्रिका कोशिकाएं होती हैं और न्यूरोलॉजिकल फ़ंक्शन के लिए आवश्यक होती हैं। जब ग्रे पदार्थ प्रभावित होता है, तो यह सामान्य रक्तचाप वाले व्यक्तियों की तुलना में स्ट्रोक और प्रारंभिक स्मृति हानि के जोखिम को बढ़ाता है।&lt;/p&gt;</t>
  </si>
  <si>
    <t>&lt;h1&gt;&amp;iquest;C&amp;oacute;mo afecta la hipertensi&amp;oacute;n al cerebro?&lt;/h1&gt;\n&lt;p&gt;Si no se trata, la presi&amp;oacute;n arterial alta puede hacer que el coraz&amp;oacute;n trabaje m&amp;aacute;s, lo que provoca fatiga y ejerce presi&amp;oacute;n sobre los vasos sangu&amp;iacute;neos grandes, lo que aumenta el riesgo de enfermedades cardiovasculares como ataque card&amp;iacute;aco, accidente cerebrovascular, enfermedad de las arterias coronarias, insuficiencia card&amp;iacute;aca, insuficiencia renal, y p&amp;eacute;rdida de la visi&amp;oacute;n.&lt;/p&gt;\n&lt;p&gt;Espec&amp;iacute;ficamente, la presi&amp;oacute;n arterial alta afecta el cerebro de los pacientes. Aumenta el riesgo de hemorragia cerebral en pacientes con presi&amp;oacute;n arterial alta en 10 veces en comparaci&amp;oacute;n con aquellos sin presi&amp;oacute;n arterial alta. Incluso la presi&amp;oacute;n arterial ligeramente elevada aumenta el riesgo de accidente cerebrovascular.&lt;/p&gt;\n&lt;p&gt;De hecho, hasta el 80% de los casos de dolor tor&amp;aacute;cico y accidente cerebrovascular est&amp;aacute;n causados por la presi&amp;oacute;n arterial alta. La presi&amp;oacute;n arterial alta debilita y rompe los peque&amp;ntilde;os vasos sangu&amp;iacute;neos del cerebro. Si se interrumpe el flujo de sangre al cerebro, puede provocar un suministro insuficiente de sangre al cerebro.&lt;/p&gt;\n&lt;p&gt;El cuerpo puede experimentar s&amp;iacute;ntomas como ver manchas o mareos. Si la afecci&amp;oacute;n es grave y prolongada, puede aumentar el riesgo de deterioro cognitivo leve, p&amp;eacute;rdida de memoria y ruptura de vasos sangu&amp;iacute;neos en el cerebro, lo que lleva a par&amp;aacute;lisis y hemorragia cerebral. El riesgo m&amp;aacute;s grave para los pacientes con presi&amp;oacute;n arterial alta es la muerte si no reciben tratamiento oportuno en una emergencia.&lt;/p&gt;\n&lt;p&gt;Adem&amp;aacute;s, varios estudios tambi&amp;eacute;n han demostrado que los j&amp;oacute;venes con presi&amp;oacute;n arterial por encima del umbral normal corren el riesgo de encogerse el cerebro. Para las personas con presi&amp;oacute;n arterial alta, hay cambios en la materia gris del cerebro. La materia gris juega un papel importante en el cerebro ya que contiene la mayor&amp;iacute;a de las c&amp;eacute;lulas nerviosas y es esencial para la funci&amp;oacute;n neurol&amp;oacute;gica. Cuando la materia gris se ve afectada, aumenta el riesgo de accidente cerebrovascular y p&amp;eacute;rdida temprana de la memoria en comparaci&amp;oacute;n con las personas con presi&amp;oacute;n arterial normal.&lt;/p&gt;</t>
  </si>
  <si>
    <t>&lt;h1&gt;Comment l&amp;apos;hypertension affecte-t-elle le cerveau?&lt;/h1&gt;\n&lt;p&gt;Si elle n&amp;apos;est pas trait&amp;eacute;e, l&amp;apos;hypertension art&amp;eacute;rielle peut faire travailler le c&amp;oelig;ur plus fort, entra&amp;icirc;nant de la fatigue et exer&amp;ccedil;ant une pression sur les gros vaisseaux sanguins, augmentant le risque de maladies cardiovasculaires telles que crise cardiaque, accident vasculaire c&amp;eacute;r&amp;eacute;bral, maladie coronarienne, insuffisance cardiaque, insuffisance r&amp;eacute;nale, et la perte de vision.&lt;/p&gt;\n&lt;p&gt;Plus pr&amp;eacute;cis&amp;eacute;ment, l&amp;apos;hypertension art&amp;eacute;rielle affecte le cerveau des patients. Il augmente le risque d&amp;apos;h&amp;eacute;morragie c&amp;eacute;r&amp;eacute;brale chez les patients souffrant d&amp;apos;hypertension art&amp;eacute;rielle de 10 fois par rapport &amp;agrave; ceux sans hypertension art&amp;eacute;rielle. M&amp;ecirc;me une pression art&amp;eacute;rielle l&amp;eacute;g&amp;egrave;rement &amp;eacute;lev&amp;eacute;e augmente le risque d&amp;apos;accident vasculaire c&amp;eacute;r&amp;eacute;bral.&lt;/p&gt;\n&lt;p&gt;En fait, jusqu&amp;apos;&amp;agrave; 80 % des cas de douleurs thoraciques et d&amp;apos;accidents vasculaires c&amp;eacute;r&amp;eacute;braux sont caus&amp;eacute;s par l&amp;apos;hypertension art&amp;eacute;rielle. L&amp;apos;hypertension art&amp;eacute;rielle affaiblit et rompt les petits vaisseaux sanguins du cerveau. Si le flux sanguin vers le cerveau est interrompu, cela peut entra&amp;icirc;ner un apport sanguin insuffisant au cerveau.&lt;/p&gt;\n&lt;p&gt;Le corps peut ressentir des sympt&amp;ocirc;mes tels que voir des taches ou des &amp;eacute;tourdissements. Si la condition est grave et prolong&amp;eacute;e, elle peut augmenter le risque de d&amp;eacute;ficience cognitive l&amp;eacute;g&amp;egrave;re, de perte de m&amp;eacute;moire et de rupture de vaisseaux sanguins dans le cerveau, entra&amp;icirc;nant une paralysie et une h&amp;eacute;morragie c&amp;eacute;r&amp;eacute;brale. Le risque le plus grave pour les patients souffrant d&amp;apos;hypertension art&amp;eacute;rielle est la mort s&amp;apos;ils ne sont pas trait&amp;eacute;s rapidement en cas d&amp;apos;urgence.&lt;/p&gt;\n&lt;p&gt;De plus, plusieurs &amp;eacute;tudes ont &amp;eacute;galement montr&amp;eacute; que les jeunes ayant une pression art&amp;eacute;rielle sup&amp;eacute;rieure au seuil normal sont &amp;agrave; risque de r&amp;eacute;tr&amp;eacute;cissement c&amp;eacute;r&amp;eacute;bral. Pour les personnes souffrant d&amp;apos;hypertension art&amp;eacute;rielle, il y a des changements dans la mati&amp;egrave;re grise du cerveau. La mati&amp;egrave;re grise joue un r&amp;ocirc;le important dans le cerveau car elle contient la plupart des cellules nerveuses et est essentielle au fonctionnement neurologique. Lorsque la mati&amp;egrave;re grise est affect&amp;eacute;e, cela augmente le risque d&amp;apos;accident vasculaire c&amp;eacute;r&amp;eacute;bral et de perte de m&amp;eacute;moire pr&amp;eacute;coce par rapport aux personnes ayant une tension art&amp;eacute;rielle normale.&lt;/p&gt;</t>
  </si>
  <si>
    <t>&lt;h1 dir=\"rtl\"&gt;كيف يؤثر ارتفاع ضغط الدم على الدماغ؟&lt;/h1&gt;\n&lt;p dir=\"rtl\"&gt;&amp;nbsp;يُمكن أن يتسبب ارتفاع ضغط الدم -إذا تُرك دون علاج- &amp;nbsp;في عمل القلب بجُهد أكبر وتحميله فوق طاقته، مما يؤدي إلى التعب وتزايد الضغط على الأوعية الدموية الكبيرة ، والذي بدوره يزيد من خطر الإصابة بأمراض القلب والأوعية الدموية مثل: النوبات القلبية، والسكتة الدماغية، ومرض الشريان التاجي، وفشل القلب، والفشل الكلوي، وفقدان البصر.&lt;/p&gt;\n&lt;p dir=\"rtl\"&gt;تتمثّل خطورة تأثير ارتفاع ضغط الدم -على وجه التحديد- في تزايد خطر الإصابة بالنزف الدماغي لدى مرضى ارتفاع ضغط الدم بمقدار 10 مرات مُقارنةً بالأشخاص الطبيعيين، بل ويُمكن للارتفاع طفيف في ضغط الدم أن يتسبب في زيادة خطر الإصابة بالسكتة الدماغية.&lt;/p&gt;\n&lt;p dir=\"rtl\"&gt;في الواقع، تصل حالات ألم الصدر والسكتة الدماغية التي تنتج عن ارتفاع ضغط الدم إلى 80 % من إجمال الحالات.&amp;nbsp;&lt;/p&gt;\n&lt;p dir=\"rtl\"&gt;إن&amp;nbsp;ارتفاع ضغط الدم يُضعِف ويُمزّق الأوعية الدموية الصغيرة في الدما، وإذا حدث أن تعطّل تدفق الدم إلى الدماغ، فقد يؤدي ذلك إلى عدم كفاية إمدادات الدم إلى الدماغ.&lt;/p&gt;\n&lt;p dir=\"rtl\"&gt;قد يُعاني المريض من أعراض كرؤية البقع أو الإحساس بالدوار. إذا كانت الحالة شديدة واستمرت لفترة طويلة، فقد تزيد من خطر الاختلال المعرفي المعتدل، وفقدان الذاكرة، وتمزق الأوعية الدموية الدماغية، مما يؤدي إلى الشلل والنزيف الدماغي، وإذا لم يتم علاج هذه الأعراض على الفور في قسم الطوارئ، فإن أخطر المُضاعفات التالية لذلك ستتمثّل في الوفاة.&amp;nbsp;&lt;/p&gt;\n&lt;p dir=\"rtl\"&gt;هذا وقد أظهرت العديد من الدراسات أيضًا أن الشباب وصغار السن الذين تزيد قياسات ضغط الدم خاصتهم عن الحد الطبيعيي مُعرّضون لخطر ضمور الدماغ.&lt;/p&gt;\n&lt;p dir=\"rtl\"&gt;&amp;nbsp;تلعب المادة الرمادية دورُا هامًا في الدماغ لأنها تحتوي على معظم الخلايا العصبية، كما أنها ضرورية للوظائف العصبية. &amp;nbsp;في الأفراد الذين يعانون من ارتفاع ضغط الدم، تحدُث تغييرات في المادة الرمادية للدماغ، مما يُزيد من خطر الإصابة بالسكتة الدماغية وفقدان الذاكرة المبكر مقارنةً بالأفراد ذوي ضغط الدم الطبيعي.&lt;/p&gt;</t>
  </si>
  <si>
    <t>&lt;h1&gt;Как гипертония влияет на мозг?&lt;/h1&gt;\n&lt;p&gt;Если не лечить, высокое кровяное давление может заставить сердце работать с большей нагрузкой, что приводит к усталости и давлению на крупные кровеносные сосуды, увеличивая риск сердечно-сосудистых заболеваний, таких как сердечный приступ, инсульт, ишемическая болезнь сердца, сердечная недостаточность, почечная недостаточность, и потеря зрения.&lt;/p&gt;\n&lt;p&gt;В частности, высокое кровяное давление влияет на мозг пациентов. Это увеличивает риск кровоизлияния в мозг у пациентов с высоким кровяным давлением в 10 раз по сравнению с теми, у кого нет высокого кровяного давления. Даже незначительно повышенное артериальное давление увеличивает риск инсульта.&lt;/p&gt;\n&lt;p&gt;На самом деле, до 80% случаев боли в груди и инсульта вызваны высоким кровяным давлением. Высокое кровяное давление ослабляет и разрывает мелкие кровеносные сосуды в головном мозге. Если приток крови к мозгу прерывается, это может привести к недостаточному кровоснабжению мозга.&lt;/p&gt;\n&lt;p&gt;Тело может испытывать такие симптомы, как появление пятен или головокружение. Если состояние тяжелое и продолжительное, оно может увеличить риск легких когнитивных нарушений, потери памяти и разрыва кровеносных сосудов в головном мозге, что приводит к параличу и кровоизлиянию в мозг. Наиболее серьезным риском для пациентов с высоким кровяным давлением является смерть, если им не оказать неотложную помощь.&lt;/p&gt;\n&lt;p&gt;Кроме того, несколько исследований также показали, что молодые люди с кровяным давлением выше нормального порога подвержены риску уменьшения размера мозга. У лиц с повышенным артериальным давлением наблюдаются изменения в сером веществе головного мозга. Серое вещество играет важную роль в мозге, поскольку оно содержит большую часть нервных клеток и имеет важное значение для неврологической функции. Поражение серого вещества увеличивает риск инсульта и ранней потери памяти по сравнению с людьми с нормальным артериальным давлением.&lt;/p&gt;</t>
  </si>
  <si>
    <t>&lt;h1&gt;Como a hipertens&amp;atilde;o afeta o c&amp;eacute;rebro?&lt;/h1&gt;\n&lt;p&gt;Se n&amp;atilde;o for tratada, a hipertens&amp;atilde;o arterial pode fazer com que o cora&amp;ccedil;&amp;atilde;o trabalhe mais, levando &amp;agrave; fadiga e exercendo press&amp;atilde;o sobre os grandes vasos sangu&amp;iacute;neos, aumentando o risco de doen&amp;ccedil;as cardiovasculares, como ataque card&amp;iacute;aco, derrame, doen&amp;ccedil;a arterial coronariana, insufici&amp;ecirc;ncia card&amp;iacute;aca, insufici&amp;ecirc;ncia renal, e perda de vis&amp;atilde;o.&lt;/p&gt;\n&lt;p&gt;Especificamente, a press&amp;atilde;o alta afeta o c&amp;eacute;rebro dos pacientes. Aumenta o risco de hemorragia cerebral em pacientes com hipertens&amp;atilde;o em 10 vezes em compara&amp;ccedil;&amp;atilde;o com aqueles sem hipertens&amp;atilde;o. Mesmo a press&amp;atilde;o arterial ligeiramente elevada aumenta o risco de acidente vascular cerebral.&lt;/p&gt;\n&lt;p&gt;De fato, at&amp;eacute; 80% dos casos de dor no peito e derrame s&amp;atilde;o causados por press&amp;atilde;o alta. A hipertens&amp;atilde;o arterial enfraquece e rompe os pequenos vasos sangu&amp;iacute;neos do c&amp;eacute;rebro. Se o fluxo sangu&amp;iacute;neo para o c&amp;eacute;rebro for interrompido, pode levar a um suprimento insuficiente de sangue para o c&amp;eacute;rebro.&lt;/p&gt;\n&lt;p&gt;O corpo pode apresentar sintomas como ver manchas ou tonturas. Se a condi&amp;ccedil;&amp;atilde;o for grave e prolongada, pode aumentar o risco de comprometimento cognitivo leve, perda de mem&amp;oacute;ria e ruptura de vasos sangu&amp;iacute;neos no c&amp;eacute;rebro, levando &amp;agrave; paralisia e hemorragia cerebral. O risco mais s&amp;eacute;rio para os pacientes com press&amp;atilde;o alta &amp;eacute; a morte se eles n&amp;atilde;o forem prontamente tratados em caso de emerg&amp;ecirc;ncia.&lt;/p&gt;\n&lt;p&gt;Al&amp;eacute;m disso, v&amp;aacute;rios estudos tamb&amp;eacute;m mostraram que jovens com press&amp;atilde;o arterial acima do limite normal correm o risco de encolhimento do c&amp;eacute;rebro. Para indiv&amp;iacute;duos com press&amp;atilde;o alta, h&amp;aacute; altera&amp;ccedil;&amp;otilde;es na massa cinzenta do c&amp;eacute;rebro. A massa cinzenta desempenha um papel importante no c&amp;eacute;rebro, pois cont&amp;eacute;m a maioria das c&amp;eacute;lulas nervosas e &amp;eacute; essencial para a fun&amp;ccedil;&amp;atilde;o neurol&amp;oacute;gica. Quando a massa cinzenta &amp;eacute; afetada, aumenta o risco de acidente vascular cerebral e perda precoce de mem&amp;oacute;ria em compara&amp;ccedil;&amp;atilde;o com indiv&amp;iacute;duos com press&amp;atilde;o arterial normal.&lt;/p&gt;</t>
  </si>
  <si>
    <t>&lt;h1&gt;কিভাবে উচ্চ রক্তচাপ মস্তিষ্ক প্রভাবিত করে?&lt;/h1&gt;\n&lt;p&gt;যদি চিকিত্সা না করা হয়, তাহলে উচ্চ রক্তচাপ হৃদপিণ্ডকে কঠোর পরিশ্রম করতে পারে, যার ফলে ক্লান্তি দেখা দেয় এবং বড় রক্তনালীতে চাপ পড়ে, হার্ট অ্যাটাক, স্ট্রোক, করোনারি আর্টারি ডিজিজ, হার্ট ফেইলিওর, কিডনি ব্যর্থতার মতো কার্ডিওভাসকুলার রোগের ঝুঁকি বাড়ায়। এবং দৃষ্টিশক্তি হ্রাস।&lt;/p&gt;\n&lt;p&gt;বিশেষ করে, উচ্চ রক্তচাপ রোগীদের মস্তিষ্ককে প্রভাবিত করে। এটি উচ্চ রক্তচাপ সহ রোগীদের সেরিব্রাল হেমোরেজ হওয়ার ঝুঁকি উচ্চ রক্তচাপ নেই এমন রোগীদের তুলনায় 10 গুণ বাড়িয়ে দেয়। এমনকি সামান্য উচ্চ রক্তচাপও স্ট্রোকের ঝুঁকি বাড়ায়।&lt;/p&gt;\n&lt;p&gt;প্রকৃতপক্ষে, বুকে ব্যথা এবং স্ট্রোকের 80% পর্যন্ত উচ্চ রক্তচাপের কারণে হয়। উচ্চ রক্তচাপ মস্তিষ্কের ছোট রক্তনালীগুলোকে দুর্বল করে এবং ফেটে যায়। মস্তিষ্কে রক্ত প্রবাহ বাধাগ্রস্ত হলে মস্তিষ্কে অপর্যাপ্ত রক্ত সরবরাহ হতে পারে।&lt;/p&gt;\n&lt;p&gt;শরীরে দাগ দেখা বা মাথা ঘোরার মতো উপসর্গ দেখা দিতে পারে। যদি অবস্থা গুরুতর এবং দীর্ঘায়িত হয়, তবে এটি হালকা জ্ঞানীয় দুর্বলতা, স্মৃতিশক্তি হ্রাস এবং মস্তিষ্কের রক্তনালী ফেটে যাওয়ার ঝুঁকি বাড়াতে পারে, যার ফলে পক্ষাঘাত এবং সেরিব্রাল হেমোরেজ হতে পারে। উচ্চ রক্তচাপের রোগীদের জন্য সবচেয়ে গুরুতর ঝুঁকি হল মৃত্যু, যদি তাদের জরুরী অবস্থায় দ্রুত চিকিৎসা না করা হয়।&lt;/p&gt;\n&lt;p&gt;এছাড়াও, বেশ কিছু গবেষণায় এটাও দেখা গেছে যে তরুণদের রক্তচাপ স্বাভাবিক সীমার উপরে রয়েছে তাদের মস্তিষ্ক সঙ্কুচিত হওয়ার ঝুঁকি রয়েছে। উচ্চ রক্তচাপযুক্ত ব্যক্তিদের জন্য, মস্তিষ্কের ধূসর পদার্থে পরিবর্তন রয়েছে। ধূসর পদার্থ মস্তিষ্কে একটি গুরুত্বপূর্ণ ভূমিকা পালন করে কারণ এতে বেশিরভাগ স্নায়ু কোষ থাকে এবং এটি স্নায়বিক ফাংশনের জন্য অপরিহার্য। যখন ধূসর পদার্থ প্রভাবিত হয়, তখন এটি স্বাভাবিক রক্তচাপযুক্ত ব্যক্তিদের তুলনায় স্ট্রোক এবং প্রাথমিক স্মৃতিশক্তি হ্রাসের ঝুঁকি বাড়ায়।&lt;/p&gt;</t>
  </si>
  <si>
    <t>&lt;h1 dir=\"rtl\"&gt;خون کا غیر معمولی دباؤ دماغ کو کیسے متاثر کرتا ہے؟&lt;/h1&gt;\n&lt;p dir=\"rtl\"&gt;اگر علاج نہ کیا جائے تو بلند فشارِ خون دل کے زیادہ مشقت کرنے کا سبب بن سکتا ہے جس سے تھکاوٹ ہوتی ہے اور خون کی بڑی شریانوں پر دباؤ بڑھتا ہے، جس سے دل کی بیماریوں کا خطرہ بڑھ جاتا ہے جیسا کہ دل کا دورہ، فالج، دل کی شریانوں کی بیماری، دل کے افعال میں خرابی، گردے کی خرابی، اور بینائی کا نقصان۔&lt;/p&gt;\n&lt;p dir=\"rtl\"&gt;خصوصاً بلند فشارِ خون مریضوں کے دماغ کو متاثر کرتا ہے۔ یہ بلند فشارِ خون کے مرض میں مبتلا مریضوں میں دماغی نکسیر کے خطرے کو بلند فشارِ خون میں مبتلا نہ ہونے والے مریضوں کے مقابلے میں 10 گنا بڑھا دیتا ہے۔ حتٰکہ معمولی سا بلند فشارِ خون بھی فالج کا خطرہ بڑھا دیتا ہے۔&lt;/p&gt;\n&lt;p dir=\"rtl\"&gt;درحقیقت، سینے میں درد اور فالج کے 80 فیصد مسائل بلند فشارِ خون کی وجہ سے پیدا ہوتے ہیں۔ بلند فشارِ خون دماغ میں خون کی چھوٹی نالیوں کو کمزور کرتا اور پھاڑ دیتا ہے۔ اگر دماغ میں خون کی روانی میں خلل پڑتا ہے، تو یہ دماغ کو ناکافی خون کی فراہمی کا باعث بن سکتا ہے۔&lt;/p&gt;\n&lt;p dir=\"rtl\"&gt;جسم چند علامات کا تجربہ کر سکتا ہے جیسا دھبے دیکھنا یا چکر آنا۔ اگر حالت شدید اور طویل ہو جائے تو یہ ہلکے ذہنی بگاڑ، یادداشت میں کمی، اور دماغ میں خون کی شریانوں کے پھٹ جانے کے خطرے کو بڑھا سکتی ہے، جس سے فالج اور دماغی نکسیر پھوٹنے کا مسئلہ پیدا ہو سکتا ہے۔ اگر فوری اور ہنگامی طور پر علاج نہ کیا جائے بلند فشارِ خون کے مرض میں مبتلا مریضوں کے لیے سب سے سنگین خطرہ موت ہوتا ہے۔&lt;/p&gt;\n&lt;p dir=\"rtl\"&gt;اس کے علاوہ، کئی مطالعات سے یہ بھی معلوم ہوا ہے کہ جن نوجوانوں کا فشارِ خون عمومی سطح سے زیادہ ہو تو اُن میں دماغ کے سکڑنے کا خطرہ ہوتا ہے۔ بلند فشارِ خون کے مرض میں مبتلا افراد کے لیے دماغ کے سرمئی مادے میں تبدیلیاں ہوتی ہیں۔ سرمئی مادہ دماغ میں ایک اہم کردار ادا کرتا ہے کیونکہ اس میں زیادہ تر عصبی خلیات ہوتے ہیں جو اعصابی افعال کے لیے ضروری ہوتے ہیں۔ جب سرمئی مادہ متاثر ہوتا ہے، تو یہ عمومی سطح کے &amp;nbsp;فشارِ خون کے حامل افراد کے مقابلے میں فالج اور یادداشت کے ابتدائی نقصان کا خطرہ بڑھا دیتا ہے۔&lt;/p&gt;</t>
  </si>
  <si>
    <t>&lt;h1&gt;Wie wirkt sich Bluthochdruck auf das Gehirn aus?&lt;/h1&gt;\n&lt;p&gt;Unbehandelt kann hoher Blutdruck dazu f&amp;uuml;hren, dass das Herz h&amp;auml;rter arbeitet, was zu M&amp;uuml;digkeit und Druck auf die gro&amp;szlig;en Blutgef&amp;auml;&amp;szlig;e f&amp;uuml;hrt und das Risiko f&amp;uuml;r Herz-Kreislauf-Erkrankungen wie Herzinfarkt, Schlaganfall, koronare Herzkrankheit, Herzinsuffizienz, Nierenversagen usw. erh&amp;ouml;ht. und Sehverlust.&lt;/p&gt;\n&lt;p&gt;Insbesondere wirkt sich Bluthochdruck auf das Gehirn der Patienten aus. Es erh&amp;ouml;ht das Risiko einer Hirnblutung bei Patienten mit Bluthochdruck um das Zehnfache im Vergleich zu Patienten ohne Bluthochdruck. Schon ein leicht erh&amp;ouml;hter Blutdruck erh&amp;ouml;ht das Schlaganfallrisiko.&lt;/p&gt;\n&lt;p&gt;Tats&amp;auml;chlich werden bis zu 80 % der F&amp;auml;lle von Brustschmerzen und Schlaganf&amp;auml;llen durch Bluthochdruck verursacht. Hoher Blutdruck schw&amp;auml;cht die kleinen Blutgef&amp;auml;&amp;szlig;e im Gehirn und rei&amp;szlig;t sie. Wenn die Durchblutung des Gehirns unterbrochen ist, kann es zu einer unzureichenden Blutversorgung des Gehirns kommen.&lt;/p&gt;\n&lt;p&gt;Am K&amp;ouml;rper k&amp;ouml;nnen Symptome wie Fleckenbildung oder Schwindel auftreten. Wenn die Erkrankung schwerwiegend und langanhaltend ist, kann sie das Risiko einer leichten kognitiven Beeintr&amp;auml;chtigung, eines Ged&amp;auml;chtnisverlusts und eines Bruchs der Blutgef&amp;auml;&amp;szlig;e im Gehirn erh&amp;ouml;hen, was zu L&amp;auml;hmungen und Gehirnblutungen f&amp;uuml;hren kann. Das gr&amp;ouml;&amp;szlig;te Risiko f&amp;uuml;r Patienten mit Bluthochdruck ist der Tod, wenn sie im Notfall nicht umgehend behandelt werden.&lt;/p&gt;\n&lt;p&gt;Dar&amp;uuml;ber hinaus haben mehrere Studien gezeigt, dass bei jungen Menschen mit einem Blutdruck &amp;uuml;ber der normalen Schwelle das Risiko einer Gehirnschrumpfung besteht. Bei Personen mit hohem Blutdruck kommt es zu Ver&amp;auml;nderungen in der grauen Substanz des Gehirns. Die graue Substanz spielt im Gehirn eine wichtige Rolle, da sie die meisten Nervenzellen enth&amp;auml;lt und f&amp;uuml;r die neurologische Funktion unerl&amp;auml;sslich ist. Wenn die graue Substanz betroffen ist, erh&amp;ouml;ht sich im Vergleich zu Personen mit normalem Blutdruck das Risiko eines Schlaganfalls und eines fr&amp;uuml;hen Ged&amp;auml;chtnisverlusts.&lt;/p&gt;</t>
  </si>
  <si>
    <t>&lt;h1&gt;高血圧は脳にどのような影響を与えるのでしょうか?&lt;/h1&gt;\n&lt;p&gt;高血圧を治療せずに放置すると、心臓の働きがさらに激しくなり、疲労が生じて太い血管に圧力がかかり、心臓発作、脳卒中、冠動脈疾患、心不全、腎不全などの心血管疾患のリスクが高まります。 そして視力の低下。&lt;/p&gt;\n&lt;p&gt;具体的には、高血圧は患者の脳に影響を与えます。 高血圧患者では、高血圧でない患者に比べて脳出血のリスクが10倍増加します。 血圧がわずかに上昇しただけでも脳卒中のリスクが高まります。&lt;/p&gt;\n&lt;p&gt;実際、胸痛や脳卒中のケースの最大 80% は高血圧が原因です。 高血圧は脳内の小さな血管を弱め、破裂させます。 脳への血流が遮断されると、脳への血液供給が不十分になる可能性があります。&lt;/p&gt;\n&lt;p&gt;体に斑点が見えたり、めまいがしたりするなどの症状が現れることがあります。 症状が重度で長期化すると、軽度の認知障害、記憶喪失、脳血管の破裂などのリスクが高まり、麻痺や脳出血を引き起こす可能性があります。 高血圧患者にとって最も深刻なリスクは、緊急時に速やかに治療を受けなければ死亡することです。&lt;/p&gt;\n&lt;p&gt;さらに、血圧が正常閾値を超える若者は脳が萎縮するリスクがあることも、いくつかの研究で示されています。 高血圧の人では、脳の灰白質に変化が見られます。 灰白質にはほとんどの神経細胞が含まれており、神経機能に不可欠であるため、脳内で重要な役割を果たしています。 灰白質が影響を受けると、正常な血圧の人に比べて脳卒中や早期記憶喪失のリスクが増加します。&lt;/p&gt;</t>
  </si>
  <si>
    <t>&lt;h1&gt;उच्च रक्तदाब मेंदूवर कसा परिणाम होतो?&lt;/h1&gt;\n&lt;p&gt;उपचार न केल्यास, उच्च रक्तदाबामुळे हृदयाला अधिक काम करावे लागते, ज्यामुळे थकवा येतो आणि मोठ्या रक्तवाहिन्यांवर दबाव येतो, हृदयविकाराचा झटका, स्ट्रोक, कोरोनरी धमनी रोग, हृदय अपयश, मूत्रपिंड निकामी होणे यासारख्या हृदय व रक्तवाहिन्यासंबंधी रोगांचा धोका वाढतो. आणि दृष्टी कमी होणे.&lt;/p&gt;\n&lt;p&gt;विशेषत: उच्च रक्तदाबाचा रुग्णांच्या मेंदूवर परिणाम होतो. उच्च रक्तदाब असलेल्या रुग्णांमध्ये सेरेब्रल रक्तस्त्राव होण्याचा धोका उच्च रक्तदाब नसलेल्या रुग्णांच्या तुलनेत 10 पटीने वाढतो. थोडासा वाढलेला रक्तदाब देखील स्ट्रोकचा धोका वाढवतो.&lt;/p&gt;\n&lt;p&gt;खरं तर, छातीत दुखणे आणि स्ट्रोकची 80% प्रकरणे उच्च रक्तदाबामुळे होतात. उच्च रक्तदाबामुळे मेंदूतील लहान रक्तवाहिन्या कमकुवत होतात आणि फुटतात. मेंदूला रक्तपुरवठा खंडित झाल्यास मेंदूला अपुरा रक्तपुरवठा होऊ शकतो.&lt;/p&gt;\n&lt;p&gt;शरीरात ठिपके दिसणे किंवा चक्कर येणे यासारखी लक्षणे दिसू शकतात. स्थिती गंभीर आणि दीर्घकाळ राहिल्यास, यामुळे सौम्य संज्ञानात्मक कमजोरी, स्मरणशक्ती कमी होणे आणि मेंदूतील रक्तवाहिन्या फुटण्याचा धोका वाढू शकतो, ज्यामुळे पक्षाघात आणि सेरेब्रल रक्तस्त्राव होऊ शकतो. उच्च रक्तदाब असलेल्या रुग्णांना आपत्कालीन परिस्थितीत तातडीने उपचार न मिळाल्यास त्यांचा मृत्यू हा सर्वात गंभीर धोका आहे.&lt;/p&gt;\n&lt;p&gt;याव्यतिरिक्त, अनेक अभ्यासांनी हे देखील दर्शविले आहे की सामान्य उंबरठ्यापेक्षा जास्त रक्तदाब असलेल्या तरुणांना मेंदू संकुचित होण्याचा धोका असतो. उच्च रक्तदाब असलेल्या व्यक्तींसाठी, मेंदूच्या ग्रे मॅटरमध्ये बदल होतात. ग्रे मॅटर मेंदूमध्ये महत्वाची भूमिका बजावते कारण त्यात बहुतेक मज्जातंतू पेशी असतात आणि न्यूरोलॉजिकल फंक्शनसाठी आवश्यक असतात. जेव्हा ग्रे मॅटरवर परिणाम होतो, तेव्हा सामान्य रक्तदाब असलेल्या व्यक्तींच्या तुलनेत स्ट्रोक आणि लवकर स्मरणशक्ती कमी होण्याचा धोका वाढतो.&lt;/p&gt;</t>
  </si>
  <si>
    <t>&lt;h1&gt;రక్తపోటు మెదడును ఎలా ప్రభావితం చేస్తుంది?&lt;/h1&gt;\n&lt;p&gt;చికిత్స చేయకుండా వదిలేస్తే, అధిక రక్తపోటు గుండె కష్టపడి పనిచేయడానికి కారణమవుతుంది, ఇది అలసటకు దారితీస్తుంది మరియు పెద్ద రక్తనాళాలపై ఒత్తిడిని కలిగిస్తుంది, గుండెపోటు, స్ట్రోక్, కరోనరీ ఆర్టరీ వ్యాధి, గుండె వైఫల్యం, మూత్రపిండాల వైఫల్యం వంటి హృదయ సంబంధ వ్యాధుల ప్రమాదాన్ని పెంచుతుంది. మరియు దృష్టి నష్టం.&lt;/p&gt;\n&lt;p&gt;ప్రత్యేకంగా, అధిక రక్తపోటు రోగుల మెదడును ప్రభావితం చేస్తుంది. ఇది అధిక రక్తపోటు లేని వారితో పోలిస్తే అధిక రక్తపోటు ఉన్న రోగులలో మస్తిష్క రక్తస్రావం ప్రమాదాన్ని 10 రెట్లు పెంచుతుంది. కొంచెం పెరిగిన రక్తపోటు కూడా స్ట్రోక్ ప్రమాదాన్ని పెంచుతుంది.&lt;/p&gt;\n&lt;p&gt;వాస్తవానికి, ఛాతీ నొప్పి మరియు స్ట్రోక్ కేసులలో 80% వరకు అధిక రక్తపోటు కారణంగా సంభవిస్తాయి. అధిక రక్తపోటు మెదడులోని చిన్న రక్తనాళాలను బలహీనపరుస్తుంది మరియు పగిలిపోతుంది. మెదడుకు రక్త ప్రసరణ అంతరాయం కలిగితే, అది మెదడుకు తగినంత రక్త సరఫరాకు దారి తీస్తుంది.&lt;/p&gt;\n&lt;p&gt;శరీరం మచ్చలు లేదా మైకము వంటి లక్షణాలను అనుభవించవచ్చు. పరిస్థితి తీవ్రంగా మరియు దీర్ఘకాలంగా ఉంటే, అది తేలికపాటి అభిజ్ఞా బలహీనత, జ్ఞాపకశక్తి క్షీణత మరియు మెదడులోని రక్త నాళాలు పగిలి పక్షవాతం మరియు మస్తిష్క రక్తస్రావానికి దారితీసే ప్రమాదాన్ని పెంచుతుంది. అధిక రక్తపోటు ఉన్న రోగులకు అత్యవసర పరిస్థితుల్లో తక్షణమే చికిత్స చేయకపోతే వారికి అత్యంత తీవ్రమైన ప్రమాదం మరణం.&lt;/p&gt;\n&lt;p&gt;అదనంగా, సాధారణ స్థాయి కంటే ఎక్కువ రక్తపోటు ఉన్న యువకులు మెదడు కుంచించుకుపోయే ప్రమాదం ఉందని అనేక అధ్యయనాలు కూడా చూపించాయి. అధిక రక్తపోటు ఉన్న వ్యక్తులకు, మెదడులోని గ్రే మ్యాటర్&amp;zwnj;లో మార్పులు ఉంటాయి. గ్రే మ్యాటర్ మెదడులో ముఖ్యమైన పాత్ర పోషిస్తుంది, ఎందుకంటే ఇది చాలా నాడీ కణాలను కలిగి ఉంటుంది మరియు నాడీ సంబంధిత పనితీరుకు ఇది అవసరం. బూడిద పదార్థం ప్రభావితమైనప్పుడు, సాధారణ రక్తపోటు ఉన్న వ్యక్తులతో పోలిస్తే ఇది స్ట్రోక్ మరియు ప్రారంభ జ్ఞాపకశక్తిని కోల్పోయే ప్రమాదాన్ని పెంచుతుంది.&lt;/p&gt;</t>
  </si>
  <si>
    <t>&lt;h1&gt;Hipertansiyon beyni nasıl etkiler?&lt;/h1&gt;\n&lt;p&gt;Y&amp;uuml;ksek tansiyon tedavi edilmediği takdirde kalbin daha fazla &amp;ccedil;alışmasına neden olarak yorgunluğa ve b&amp;uuml;y&amp;uuml;k kan damarlarına baskı uygulayarak kalp krizi, inme, koroner arter hastalığı, kalp yetmezliği, b&amp;ouml;brek yetmezliği gibi kardiyovask&amp;uuml;ler hastalık riskini artırabilir. ve g&amp;ouml;rme kaybı.&lt;/p&gt;\n&lt;p&gt;Spesifik olarak, y&amp;uuml;ksek tansiyon hastaların beynini etkiler. Tansiyonu y&amp;uuml;ksek olan hastalarda, tansiyonu y&amp;uuml;ksek olmayanlara g&amp;ouml;re beyin kanaması riskini 10 kat artırır. Biraz y&amp;uuml;kselmiş kan basıncı bile inme riskini artırır.&lt;/p&gt;\n&lt;p&gt;Aslında, g&amp;ouml;ğ&amp;uuml;s ağrısı ve inme vakalarının %80&amp;apos;e kadarı y&amp;uuml;ksek tansiyondan kaynaklanır. Y&amp;uuml;ksek tansiyon beyindeki k&amp;uuml;&amp;ccedil;&amp;uuml;k kan damarlarını zayıflatır ve yırtar. Beyne giden kan akışı kesilirse, beyne yetersiz kan gitmesine yol a&amp;ccedil;abilir.&lt;/p&gt;\n&lt;p&gt;V&amp;uuml;cut, g&amp;ouml;rme lekeleri veya baş d&amp;ouml;nmesi gibi semptomlar yaşayabilir. Durum şiddetli ve uzun s&amp;uuml;reliyse, hafif bilişsel bozukluk, hafıza kaybı ve beyindeki kan damarlarının yırtılması riskini artırarak fel&amp;ccedil; ve beyin kanamasına yol a&amp;ccedil;abilir. Y&amp;uuml;ksek tansiyonlu hastalar i&amp;ccedil;in en ciddi risk, acil bir durumda derhal tedavi edilmezse &amp;ouml;l&amp;uuml;md&amp;uuml;r.&lt;/p&gt;\n&lt;p&gt;Ayrıca, &amp;ccedil;eşitli araştırmalar, kan basıncı normal eşiğin &amp;uuml;zerinde olan gen&amp;ccedil;lerin beyin k&amp;uuml;&amp;ccedil;&amp;uuml;lme riski taşıdığını da g&amp;ouml;stermiştir. Y&amp;uuml;ksek tansiyonu olan kişilerde beynin gri maddesinde değişiklikler olur. Gri madde, sinir h&amp;uuml;crelerinin &amp;ccedil;oğunu i&amp;ccedil;erdiği ve n&amp;ouml;rolojik fonksiyon i&amp;ccedil;in gerekli olduğu i&amp;ccedil;in beyinde &amp;ouml;nemli bir rol oynar. Gri madde etkilendiğinde normal tansiyonu olan bireylere g&amp;ouml;re inme ve erken hafıza kaybı riskini artırır.&lt;/p&gt;</t>
  </si>
  <si>
    <t>&lt;h1&gt;உயர் இரத்த அழுத்தம் மூளையை எவ்வாறு பாதிக்கிறது?&lt;/h1&gt;\n&lt;p&gt;சிகிச்சையளிக்கப்படாவிட்டால், உயர் இரத்த அழுத்தம் இதயத்தை கடினமாக உழைக்கச் செய்து, சோர்வு மற்றும் பெரிய இரத்த நாளங்களில் அழுத்தத்தை ஏற்படுத்துகிறது, மாரடைப்பு, பக்கவாதம், கரோனரி தமனி நோய், இதய செயலிழப்பு, சிறுநீரக செயலிழப்பு போன்ற இருதய நோய்களின் அபாயத்தை அதிகரிக்கும். மற்றும் பார்வை இழப்பு.&lt;/p&gt;\n&lt;p&gt;குறிப்பாக, உயர் இரத்த அழுத்தம் நோயாளிகளின் மூளையை பாதிக்கிறது. உயர் இரத்த அழுத்தம் இல்லாதவர்களுடன் ஒப்பிடும்போது உயர் இரத்த அழுத்தம் உள்ள நோயாளிகளுக்கு பெருமூளை இரத்தப்போக்கு அபாயத்தை 10 மடங்கு அதிகரிக்கிறது. இரத்த அழுத்தம் சற்று அதிகரித்தாலும் பக்கவாதம் ஏற்படும் அபாயம் அதிகம்.&lt;/p&gt;\n&lt;p&gt;உண்மையில், மார்பு வலி மற்றும் பக்கவாதம் ஏற்படும் 80% வழக்குகள் உயர் இரத்த அழுத்தத்தால் ஏற்படுகின்றன. உயர் இரத்த அழுத்தம் மூளையில் உள்ள சிறிய இரத்த நாளங்களை வலுவிழக்கச் செய்து உடைக்கிறது. மூளைக்கு இரத்த ஓட்டம் தடைபட்டால், அது மூளைக்கு போதுமான இரத்த விநியோகத்திற்கு வழிவகுக்கும்.&lt;/p&gt;\n&lt;p&gt;உடல் புள்ளிகள் அல்லது தலைச்சுற்றல் போன்ற அறிகுறிகளை அனுபவிக்கலாம். நிலை கடுமையாகவும் நீண்ட காலமாகவும் இருந்தால், அது லேசான அறிவாற்றல் குறைபாடு, நினைவாற்றல் இழப்பு மற்றும் மூளையில் உள்ள இரத்த நாளங்கள் சிதைந்து, பக்கவாதம் மற்றும் பெருமூளை இரத்தப்போக்கு ஆகியவற்றின் அபாயத்தை அதிகரிக்கும். உயர் இரத்த அழுத்தம் உள்ள நோயாளிகளுக்கு அவசரகாலத்தில் உடனடியாக சிகிச்சை அளிக்கப்படாவிட்டால் மரணம் ஏற்படும் அபாயம் உள்ளது.&lt;/p&gt;\n&lt;p&gt;கூடுதலாக, பல ஆய்வுகள் சாதாரண வரம்பிற்கு மேல் இரத்த அழுத்தம் உள்ள இளைஞர்களுக்கு மூளை சுருங்கும் அபாயத்தில் இருப்பதாகவும் காட்டுகின்றன. உயர் இரத்த அழுத்தம் உள்ள நபர்களுக்கு, மூளையின் சாம்பல் நிறத்தில் மாற்றங்கள் உள்ளன. மூளையில் சாம்பல் நிறப் பொருள் முக்கியப் பங்கு வகிக்கிறது, ஏனெனில் இது பெரும்பாலான நரம்பு செல்களைக் கொண்டுள்ளது மற்றும் நரம்பியல் செயல்பாட்டிற்கு அவசியம். சாம்பல் விஷயம் பாதிக்கப்படும் போது, சாதாரண இரத்த அழுத்தம் உள்ள நபர்களுடன் ஒப்பிடும்போது பக்கவாதம் மற்றும் ஆரம்பகால நினைவாற்றல் இழப்பு அபாயத்தை அதிகரிக்கிறது.&lt;/p&gt;</t>
  </si>
  <si>
    <t>&lt;h1&gt;고혈압은 뇌에 어떤 영향을 미칩니다?&lt;/h1&gt;\n&lt;p&gt;고혈압을 치료하지 않고 방치하면 심장이 더 열심히 일하게 되어 피로감이 생기고 큰 혈관에 압력이 가해져 심장마비, 뇌졸중, 관상동맥질환, 심부전, 신부전, 그리고 시력 상실.&lt;/p&gt;\n&lt;p&gt;특히 고혈압은 환자의 뇌에 영향을 미칩니다. 고혈압 환자의 뇌출혈 위험은 고혈압이 없는 사람에 비해 10배 증가합니다. 약간의 혈압 상승도 뇌졸중의 위험을 증가시킵니다.&lt;/p&gt;\n&lt;p&gt;실제로 흉통과 뇌졸중 사례의 최대 80%는 고혈압이 원인입니다. 고혈압은 뇌의 작은 혈관을 약화시키고 파열시킵니다. 뇌로 가는 혈류가 차단되면 뇌로의 혈액 공급이 불충분해질 수 있습니다.&lt;/p&gt;\n&lt;p&gt;몸에 반점이나 현기증이 보이는 등의 증상이 나타날 수 있습니다. 상태가 심각하고 오래 지속되면 가벼운 인지 장애, 기억력 상실, 뇌 혈관 파열의 위험이 증가하여 마비 및 뇌출혈로 이어질 수 있습니다. 고혈압 환자에게 가장 심각한 위험은 응급 상황에서 즉시 치료하지 않으면 사망에 이르는 것입니다.&lt;/p&gt;\n&lt;p&gt;또한 여러 연구에 따르면 정상 역치 이상의 혈압을 가진 젊은 사람들은 뇌 수축의 위험이 있습니다. 고혈압이 있는 개인의 경우 뇌의 회백질에 변화가 있습니다. 회백질은 대부분의 신경 세포를 포함하고 신경 기능에 필수적이기 때문에 뇌에서 중요한 역할을 합니다. 회백질이 영향을 받으면 정상적인 혈압을 가진 개인에 비해 뇌졸중 및 조기 기억 상실 위험이 증가합니다.&lt;/p&gt;</t>
  </si>
  <si>
    <t>&lt;h1&gt;Tăng huyết &amp;aacute;p ảnh hưởng đến n&amp;atilde;o như thế n&amp;agrave;o?&lt;/h1&gt;\n&lt;p&gt;T&amp;igrave;nh trạng tăng huyết &amp;aacute;p nếu kh&amp;ocirc;ng được điều trị sẽ khiến tim l&amp;agrave;m việc nặng nề, mệt mỏi, &amp;aacute;p lực t&amp;aacute;c động l&amp;ecirc;n th&amp;agrave;nh mạch m&amp;aacute;u lớn, l&amp;agrave;m tăng nguy cơ c&amp;aacute;c bệnh tim mạch, đột quỵ, nhồi m&amp;aacute;u cơ tim, suy tim, suy thận, m&amp;ugrave; l&amp;ograve;a mắt...&lt;/p&gt;\n&lt;p&gt;Cụ thể, huyết &amp;aacute;p cao ảnh hưởng đến n&amp;atilde;o bộ của người bệnh. Tăng huyết &amp;aacute;p l&amp;agrave;m tăng nguy cơ xuất huyết n&amp;atilde;o ở người bệnh gấp 10 lần người kh&amp;ocirc;ng bị cao huyết &amp;aacute;p. Khi huyết &amp;aacute;p chỉ hơi cao so với b&amp;igrave;nh thường, người bệnh vẫn c&amp;oacute; nguy cơ cao bị đột quỵ.&lt;/p&gt;\n&lt;p&gt;Thực tế cho thấy đến 80% c&amp;aacute;c cơn đau tim, đột quỵ l&amp;agrave; do tăng huyết &amp;aacute;p g&amp;acirc;y ra. T&amp;igrave;nh trạng tăng huyết &amp;aacute;p khiến c&amp;aacute;c mạch m&amp;aacute;u nhỏ trong n&amp;atilde;o suy yếu v&amp;agrave; vỡ. Nếu gi&amp;aacute;n đoạn lưu lượng m&amp;aacute;u đến n&amp;atilde;o sẽ dẫn đến t&amp;igrave;nh trạng thiếu m&amp;aacute;u l&amp;ecirc;n n&amp;atilde;o.&lt;/p&gt;\n&lt;p&gt;Cơ thể sẽ xuất hiện c&amp;aacute;c triệu chứng như hoa mắt, ch&amp;oacute;ng mặt. Nếu t&amp;igrave;nh trạng bệnh nặng, k&amp;eacute;o d&amp;agrave;i sẽ khiến tăng nguy cơ suy giảm nhận thức nhẹ, mất tr&amp;iacute; nhớ, đứt mạch m&amp;aacute;u n&amp;atilde;o l&amp;agrave; nguy&amp;ecirc;n nh&amp;acirc;n dẫn đến bại liệt, xuất huyết n&amp;atilde;o. Nguy cơ nghi&amp;ecirc;m trọng nhất của người bệnh tăng huyết &amp;aacute;p l&amp;agrave; tử vong nếu kh&amp;ocirc;ng được cấp cứu điều trị kịp thời.&lt;/p&gt;\n&lt;p&gt;B&amp;ecirc;n cạnh đ&amp;oacute;, nhiều nghi&amp;ecirc;n cứu cũng chỉ ra rằng người trẻ c&amp;oacute; huyết &amp;aacute;p cao tr&amp;ecirc;n ngưỡng b&amp;igrave;nh thường c&amp;oacute; nguy cơ đối mặt với nguy cơ n&amp;atilde;o bị co r&amp;uacute;t lại. Đối với người bị cao huyết &amp;aacute;p, sẽ c&amp;oacute; những thay đổi trong chất x&amp;aacute;m n&amp;atilde;o. Trong khi đ&amp;oacute; chất x&amp;aacute;m n&amp;atilde;o c&amp;oacute; vai tr&amp;ograve; quan trọng với n&amp;atilde;o bộ, v&amp;igrave; ch&amp;uacute;ng chứa hầu hết c&amp;aacute;c tế b&amp;agrave;o thần kinh, c&amp;oacute; vai tr&amp;ograve; thiết yếu với chức năng thần kinh. Khi chất x&amp;aacute;m bị ảnh hưởng thay đổi l&amp;agrave; g&amp;acirc;y ra nguy cơ tăng đột quỵ, mất tr&amp;iacute; nhớ sớm hơn b&amp;igrave;nh thường so với người c&amp;oacute; huyết &amp;aacute;p b&amp;igrave;nh thường.&lt;/p&gt;</t>
  </si>
  <si>
    <t>&lt;h1&gt;In che modo l&amp;apos;ipertensione influisce sul cervello?&lt;/h1&gt;\n&lt;p&gt;Se non trattata, la pressione alta pu&amp;ograve; far lavorare di pi&amp;ugrave; il cuore, causando affaticamento ed esercitando pressione sui grandi vasi sanguigni, aumentando il rischio di malattie cardiovascolari come infarto, ictus, malattia coronarica, insufficienza cardiaca, insufficienza renale, e perdita della vista.&lt;/p&gt;\n&lt;p&gt;In particolare, l&amp;apos;ipertensione colpisce il cervello dei pazienti. Aumenta il rischio di emorragia cerebrale nei pazienti con ipertensione di 10 volte rispetto a quelli senza ipertensione. Anche una pressione sanguigna leggermente elevata aumenta il rischio di ictus.&lt;/p&gt;\n&lt;p&gt;Infatti, fino all&amp;apos;80% dei casi di dolore toracico e ictus sono causati dall&amp;apos;ipertensione. L&amp;apos;ipertensione indebolisce e rompe i piccoli vasi sanguigni nel cervello. Se il flusso di sangue al cervello viene interrotto, pu&amp;ograve; portare a un insufficiente afflusso di sangue al cervello.&lt;/p&gt;\n&lt;p&gt;Il corpo pu&amp;ograve; manifestare sintomi come vedere macchie o vertigini. Se la condizione &amp;egrave; grave e prolungata, pu&amp;ograve; aumentare il rischio di lieve deterioramento cognitivo, perdita di memoria e rottura dei vasi sanguigni nel cervello, portando a paralisi ed emorragia cerebrale. Il rischio pi&amp;ugrave; grave per i pazienti con pressione alta &amp;egrave; la morte se non vengono prontamente curati in caso di emergenza.&lt;/p&gt;\n&lt;p&gt;Inoltre, diversi studi hanno anche dimostrato che i giovani con pressione arteriosa al di sopra della soglia normale sono a rischio di restringimento del cervello. Per le persone con pressione alta, ci sono cambiamenti nella materia grigia del cervello. La materia grigia svolge un ruolo importante nel cervello in quanto contiene la maggior parte delle cellule nervose ed &amp;egrave; essenziale per la funzione neurologica. Quando la materia grigia &amp;egrave; interessata, aumenta il rischio di ictus e perdita precoce della memoria rispetto agli individui con pressione sanguigna normale.&lt;/p&gt;</t>
  </si>
  <si>
    <t>&lt;h1&gt;โรคความดันโลหิตสูงส่งผลต่อสมองอย่างไร?&lt;/h1&gt;\n&lt;p&gt;หากปล่อยไว้โดยไม่รักษา ความดันโลหิตสูงอาจทำให้หัวใจทำงานหนักขึ้น นำไปสู่ความเหนื่อยล้าและออกแรงกดทับหลอดเลือดใหญ่ เพิ่มความเสี่ยงต่อโรคหัวใจและหลอดเลือด เช่น หัวใจวาย โรคหลอดเลือดสมอง โรคหลอดเลือดหัวใจ หัวใจล้มเหลว ไตวาย และสูญเสียการมองเห็น&lt;/p&gt;\n&lt;p&gt;โดยเฉพาะโรคความดันโลหิตสูงส่งผลต่อสมองของผู้ป่วย จะเพิ่มความเสี่ยงของเลือดออกในสมองในผู้ป่วยที่มีความดันโลหิตสูงถึง 10 เท่า เมื่อเทียบกับผู้ที่ไม่มีความดันโลหิตสูง ความดันโลหิตสูงแม้เล็กน้อยจะเพิ่มความเสี่ยงต่อโรคหลอดเลือดสมอง&lt;/p&gt;\n&lt;p&gt;ในความเป็นจริง 80% ของอาการเจ็บหน้าอกและโรคหลอดเลือดสมองเกิดจากความดันโลหิตสูง ความดันโลหิตสูงทำให้หลอดเลือดขนาดเล็กในสมองแตก หากเลือดไปเลี้ยงสมองหยุดชะงัก อาจทำให้เลือดไปเลี้ยงสมองไม่เพียงพอ&lt;/p&gt;\n&lt;p&gt;ร่างกายอาจมีอาการ เช่น เห็นจุดหรือเวียนศีรษะ หากอาการรุนแรงและเป็นเวลานาน อาจเพิ่มความเสี่ยงต่อความบกพร่องทางสติปัญญาเล็กน้อย ความจำเสื่อม และหลอดเลือดในสมองแตก ซึ่งนำไปสู่ภาวะอัมพาตและเลือดออกในสมอง ความเสี่ยงที่ร้ายแรงที่สุดสำหรับผู้ป่วยโรคความดันโลหิตสูงคือการเสียชีวิตหากไม่ได้รับการรักษาอย่างทันท่วงที&lt;/p&gt;\n&lt;p&gt;นอกจากนี้ งานวิจัยหลายชิ้นยังแสดงให้เห็นว่าคนหนุ่มสาวที่มีความดันโลหิตสูงกว่าเกณฑ์ปกติมีความเสี่ยงต่อภาวะสมองฝ่อ สำหรับบุคคลที่มีความดันโลหิตสูงจะมีการเปลี่ยนแปลงของสารสีเทาในสมอง สารสีเทามีบทบาทสำคัญในสมองเนื่องจากมีเซลล์ประสาทส่วนใหญ่และจำเป็นต่อการทำงานของระบบประสาท เมื่อสารสีเทาได้รับผลกระทบจะเพิ่มความเสี่ยงของโรคหลอดเลือดสมองและการสูญเสียความทรงจำในช่วงต้นเมื่อเทียบกับบุคคลที่มีความดันโลหิตปกติ&lt;/p&gt;</t>
  </si>
  <si>
    <t>HOW_DOES_BP_AFFECT_THE_KIDNEYS</t>
  </si>
  <si>
    <t>&lt;h1&gt;How does blood pressure affect the kidneys?&lt;/h1&gt;\n&lt;p&gt;High blood pressure can cause the thickening of blood vessel walls, narrowing the blood vessels. As a result, waste products in the body may accumulate in the blood. If left untreated for a long time, it can have an impact on the kidneys, leading to the most severe complication, which is kidney failure (also known as renal failure).&lt;/p&gt;</t>
  </si>
  <si>
    <t>&lt;h1&gt;血压如何影响肾脏？&lt;/h1&gt;\n&lt;p&gt;高血压会导致血管壁增厚，血管变窄。 结果，体内的废物可能会积聚在血液中。 如果长期不治疗，会对肾脏产生影响，导致最严重的并发症，即肾衰竭（也称为肾功能衰竭）。&lt;/p&gt;</t>
  </si>
  <si>
    <t>&lt;h1&gt;रक्तचाप गुर्दे को कैसे प्रभावित करता है?&lt;/h1&gt;\n&lt;p&gt;उच्च रक्तचाप रक्त वाहिकाओं की दीवारों को मोटा कर सकता है, रक्त वाहिकाओं को संकुचित कर सकता है। नतीजतन, शरीर में अपशिष्ट उत्पाद रक्त में जमा हो सकते हैं। यदि लंबे समय तक अनुपचारित छोड़ दिया जाए, तो इसका गुर्दे पर प्रभाव पड़ सकता है, जिससे सबसे गंभीर जटिलता हो सकती है, जो कि गुर्दे की विफलता है (जिसे गुर्दे की विफलता भी कहा जाता है)।&lt;/p&gt;</t>
  </si>
  <si>
    <t>&lt;h1&gt;&amp;iquest;C&amp;oacute;mo afecta la presi&amp;oacute;n arterial a los ri&amp;ntilde;ones?&lt;/h1&gt;\n&lt;p&gt;La presi&amp;oacute;n arterial alta puede causar el engrosamiento de las paredes de los vasos sangu&amp;iacute;neos, estrech&amp;aacute;ndolos. Como resultado, los productos de desecho del cuerpo pueden acumularse en la sangre. Si no se trata durante mucho tiempo, puede tener un impacto en los ri&amp;ntilde;ones, lo que lleva a la complicaci&amp;oacute;n m&amp;aacute;s grave, que es la insuficiencia renal (tambi&amp;eacute;n conocida como insuficiencia renal).&lt;/p&gt;</t>
  </si>
  <si>
    <t>&lt;h1&gt;Comment la pression art&amp;eacute;rielle affecte-t-elle les reins ?&lt;/h1&gt;\n&lt;p&gt;L&amp;apos;hypertension art&amp;eacute;rielle peut provoquer l&amp;apos;&amp;eacute;paississement des parois des vaisseaux sanguins, r&amp;eacute;tr&amp;eacute;cissant les vaisseaux sanguins. En cons&amp;eacute;quence, les d&amp;eacute;chets du corps peuvent s&amp;apos;accumuler dans le sang. Si elle n&amp;apos;est pas trait&amp;eacute;e pendant une longue p&amp;eacute;riode, elle peut avoir un impact sur les reins, entra&amp;icirc;nant la complication la plus grave, qui est l&amp;apos;insuffisance r&amp;eacute;nale (&amp;eacute;galement appel&amp;eacute;e insuffisance r&amp;eacute;nale).&lt;/p&gt;</t>
  </si>
  <si>
    <t>&lt;h1 dir=\"rtl\"&gt;كيف يؤثر ضغط الدم على الكلى؟&lt;/h1&gt;\n&lt;p dir=\"rtl\"&gt;يُمكن أن يتسبب ارتفاع ضغط الدم في زيادة سُمك جدران الأوعية الدموية، مما يؤدي إلى تضييق الأوعية الدموية، ونتيجةً لذلك، قد تتراكم فضلات الجسم في الدم.&lt;/p&gt;\n&lt;p dir=\"rtl\"&gt;&amp;nbsp;إذا استمر تلك الحالة لفترة طويلة دون علاج، فقد تؤثر على الكلى ، مما يؤدي إلى أكثر المضاعفات خطورة؛ الفشل الكلوي.&lt;/p&gt;</t>
  </si>
  <si>
    <t>&lt;h1&gt;Как артериальное давление влияет на почки?&lt;/h1&gt;\n&lt;p&gt;Высокое кровяное давление может вызвать утолщение стенок кровеносных сосудов, сужение кровеносных сосудов. В результате продукты жизнедеятельности в организме могут накапливаться в крови. Если не лечить в течение длительного времени, это может повлиять на почки, что приведет к наиболее серьезному осложнению, которое представляет собой почечную недостаточность (также известную как почечная недостаточность).&lt;/p&gt;</t>
  </si>
  <si>
    <t>&lt;h1&gt;Como a press&amp;atilde;o arterial afeta os rins?&lt;/h1&gt;\n&lt;p&gt;A press&amp;atilde;o arterial elevada pode causar o espessamento das paredes dos vasos sangu&amp;iacute;neos, estreitando os vasos sangu&amp;iacute;neos. Como resultado, os res&amp;iacute;duos do corpo podem se acumular no sangue. Se n&amp;atilde;o for tratada por muito tempo, pode afetar os rins, levando &amp;agrave; complica&amp;ccedil;&amp;atilde;o mais grave, que &amp;eacute; a insufici&amp;ecirc;ncia renal (tamb&amp;eacute;m conhecida como insufici&amp;ecirc;ncia renal).&lt;/p&gt;</t>
  </si>
  <si>
    <t>&lt;h1&gt;কিভাবে রক্তচাপ কিডনি প্রভাবিত করে?&lt;/h1&gt;\n&lt;p&gt;উচ্চ রক্তচাপের কারণে রক্তনালীর দেয়াল ঘন হয়ে যেতে পারে, রক্তনালীগুলো সংকুচিত হতে পারে। ফলে শরীরের বর্জ্য পদার্থ রক্তে জমতে পারে। যদি দীর্ঘ সময় ধরে চিকিত্সা না করা হয় তবে এটি কিডনির উপর প্রভাব ফেলতে পারে, যা সবচেয়ে গুরুতর জটিলতার দিকে পরিচালিত করে, যা কিডনি ব্যর্থতা (এছাড়াও রেনাল ব্যর্থতা হিসাবে পরিচিত)।&lt;/p&gt;</t>
  </si>
  <si>
    <t>&lt;h1 dir=\"rtl\"&gt;فشارِ خون گردوں کو کیسے متاثر کرتا ہے؟&lt;/h1&gt;\n&lt;p dir=\"rtl\"&gt;بلند فشارِ خون، خون کی نالیوں کی دیواروں کو موٹا کرنے، خون کی نالیوں کو تنگ کرنے کا سبب بن سکتا ہے۔ نتیجتاً جسم میں فضلہ کی مصنوعات خون میں جمع ہوسکتی ہیں۔ اگر طویل عرصے تک علاج نہ کیا جائے تو اس کا اثر گردوں پر پڑ سکتا ہے، جس سے انتہائی شدید پیچیدگی پیدا ہو سکتی ہے، جو کہ گردے کی خرابی ہے (جسے گردوں کا ناکارہ ہونا بھی کہا جاتا ہے)۔&lt;/p&gt;</t>
  </si>
  <si>
    <t>&lt;h1&gt;Wie wirkt sich der Blutdruck auf die Nieren aus?&lt;/h1&gt;\n&lt;p&gt;Hoher Blutdruck kann zu einer Verdickung der Blutgef&amp;auml;&amp;szlig;w&amp;auml;nde und damit zu einer Verengung der Blutgef&amp;auml;&amp;szlig;e f&amp;uuml;hren. Dadurch k&amp;ouml;nnen sich Abfallprodukte des K&amp;ouml;rpers im Blut ansammeln. Bleibt die Krankheit &amp;uuml;ber einen l&amp;auml;ngeren Zeitraum unbehandelt, kann sie Auswirkungen auf die Nieren haben und zur schwersten Komplikation f&amp;uuml;hren, dem Nierenversagen (auch Nierenversagen genannt).&lt;/p&gt;</t>
  </si>
  <si>
    <t>&lt;h1&gt;血圧は腎臓にどのような影響を与えるのでしょうか?&lt;/h1&gt;\n&lt;p&gt;高血圧は血管壁の肥厚を引き起こし、血管を狭くする可能性があります。 その結果、体内の老廃物が血液中に蓄積してしまうことがあります。 長期間治療せずに放置すると、腎臓に影響を及ぼし、最も重篤な合併症である腎不全（腎不全とも呼ばれます）を引き起こす可能性があります。&lt;/p&gt;</t>
  </si>
  <si>
    <t>&lt;h1&gt;रक्तदाबाचा मूत्रपिंडावर कसा परिणाम होतो?&lt;/h1&gt;\n&lt;p&gt;उच्च रक्तदाबामुळे रक्तवाहिन्यांच्या भिंती घट्ट होतात, रक्तवाहिन्या अरुंद होतात. परिणामी, शरीरातील टाकाऊ पदार्थ रक्तात जमा होऊ शकतात. दीर्घकाळ उपचार न केल्यास, त्याचा मूत्रपिंडावर परिणाम होऊ शकतो, ज्यामुळे सर्वात गंभीर गुंतागुंत निर्माण होते, जी किडनी निकामी होते (याला मूत्रपिंड निकामी देखील म्हणतात).&lt;/p&gt;</t>
  </si>
  <si>
    <t>&lt;h1&gt;రక్తపోటు మూత్రపిండాలను ఎలా ప్రభావితం చేస్తుంది?&lt;/h1&gt;\n&lt;p&gt;అధిక రక్తపోటు రక్త నాళాల గోడలు గట్టిపడటానికి కారణమవుతుంది, రక్త నాళాలు ఇరుకైనవి. ఫలితంగా శరీరంలోని వ్యర్థ పదార్థాలు రక్తంలో పేరుకుపోవచ్చు. చాలా కాలం పాటు చికిత్స చేయకుండా వదిలేస్తే, అది మూత్రపిండాలపై ప్రభావం చూపుతుంది, ఇది అత్యంత తీవ్రమైన సమస్యకు దారితీస్తుంది, ఇది మూత్రపిండాల వైఫల్యం (మూత్రపిండ వైఫల్యం అని కూడా పిలుస్తారు).&lt;/p&gt;</t>
  </si>
  <si>
    <t>&lt;h1&gt;Kan basıncı b&amp;ouml;brekleri nasıl etkiler?&lt;/h1&gt;\n&lt;p&gt;Y&amp;uuml;ksek tansiyon, kan damarı duvarlarının kalınlaşmasına, kan damarlarının daralmasına neden olabilir. Bunun sonucunda v&amp;uuml;cuttaki atık &amp;uuml;r&amp;uuml;nler kanda birikebilir. Uzun s&amp;uuml;re tedavi edilmezse b&amp;ouml;brekleri etkileyerek en ciddi komplikasyon olan b&amp;ouml;brek yetmezliğine (b&amp;ouml;brek yetmezliği olarak da bilinir) yol a&amp;ccedil;abilir.&lt;/p&gt;</t>
  </si>
  <si>
    <t>&lt;h1&gt;இரத்த அழுத்தம் சிறுநீரகத்தை எவ்வாறு பாதிக்கிறது?&lt;/h1&gt;\n&lt;p&gt;உயர் இரத்த அழுத்தம் இரத்த நாளங்களின் சுவர்களை தடிமனாக்குகிறது, இரத்த நாளங்களை சுருக்குகிறது. இதன் விளைவாக, உடலில் உள்ள கழிவுகள் இரத்தத்தில் சேரலாம். நீண்ட காலமாக சிகிச்சையளிக்கப்படாமல் இருந்தால், அது சிறுநீரகத்தின் மீது தாக்கத்தை ஏற்படுத்தும், இது மிகவும் கடுமையான சிக்கலுக்கு வழிவகுக்கும், இது சிறுநீரக செயலிழப்பு (சிறுநீரக செயலிழப்பு என்றும் அழைக்கப்படுகிறது).&lt;/p&gt;</t>
  </si>
  <si>
    <t>&lt;h1&gt;혈압은 신장에 어떤 영향을 미칩니다?&lt;/h1&gt;\n&lt;p&gt;고혈압은 혈관벽을 두껍게 만들어 혈관을 좁힐 수 있습니다. 결과적으로 신체의 노폐물이 혈액에 축적될 수 있습니다. 장기간 치료하지 않고 방치하면 신장에 영향을 미쳐 가장 심각한 합병증은 신부전(신부전이라고도 함)으로 이어질 수 있습니다.&lt;/p&gt;</t>
  </si>
  <si>
    <t>&lt;h1&gt;Tăng huyết &amp;aacute;p ảnh hưởng đến thận như thế n&amp;agrave;o?&lt;/h1&gt;\n&lt;p&gt;Tăng huyết &amp;aacute;p c&amp;oacute; thể l&amp;agrave;m d&amp;agrave;y c&amp;aacute;c th&amp;agrave;nh mạch, g&amp;acirc;y hẹp l&amp;ograve;ng mạch m&amp;aacute;u, c&amp;aacute;c chất thải của cơ thể v&amp;igrave; thế sẽ ứ đọng lại trong m&amp;aacute;u. Nếu kh&amp;ocirc;ng được điều trị, thời gian d&amp;agrave;i sẽ g&amp;acirc;y ảnh hưởng đến thận, nặng nhất l&amp;agrave; g&amp;acirc;y suy thận.&lt;/p&gt;</t>
  </si>
  <si>
    <t>&lt;h1&gt;In che modo la pressione sanguigna influisce sui reni?&lt;/h1&gt;\n&lt;p&gt;L&amp;apos;ipertensione pu&amp;ograve; causare l&amp;apos;ispessimento delle pareti dei vasi sanguigni, restringendo i vasi sanguigni. Di conseguenza, i prodotti di scarto nel corpo possono accumularsi nel sangue. Se non trattata per lungo tempo, pu&amp;ograve; avere un impatto sui reni, portando alla complicanza pi&amp;ugrave; grave, che &amp;egrave; l&amp;apos;insufficienza renale (nota anche come insufficienza renale).&lt;/p&gt;\n&lt;p&gt;&lt;br&gt;&lt;/p&gt;</t>
  </si>
  <si>
    <t>&lt;h1&gt;ความดันโลหิตส่งผลต่อไตอย่างไร?&lt;/h1&gt;\n&lt;p&gt;ความดันโลหิตสูงอาจทำให้ผนังหลอดเลือดหนาตัวขึ้น หลอดเลือดตีบตัน ส่งผลให้ของเสียในร่างกายสะสมในเลือดได้ หากปล่อยทิ้งไว้นานอาจส่งผลต่อไต ทำให้เกิดภาวะแทรกซ้อนที่รุนแรงที่สุด ซึ่งก็คือ ไตวาย (ไตวาย)&lt;/p&gt;</t>
  </si>
  <si>
    <t>HOW_DOES_BP_AFFECT_OTHER_ORGANS</t>
  </si>
  <si>
    <t>&lt;h1&gt;How does blood pressure affect other organs?&lt;/h1&gt;\n&lt;ul&gt;\n    &lt;li&gt;\n        &lt;p&gt;Effects on the eyes: High blood pressure can cause eye disorders such as retinopathy and blindness. When blood pressure is elevated, it affects all blood vessels in the body, including those that nourish the eyes. Insufficient blood supply to the eyes can lead to dryness, gradual blurring, weakened vision, and restricted vision, resulting in retinopathy and, if left untreated, eventually leading to blindness.&lt;/p&gt;\n    &lt;/li&gt;\n    &lt;li&gt;\n        &lt;p&gt;Peripheral arterial disease: Untreated high blood pressure can affect the blood vessels in the extremities. It narrows and hardens the blood vessels in the arms and legs, leading to symptoms such as cramping or peripheral arterial disease, causing pain for the affected individuals.&lt;/p&gt;\n    &lt;/li&gt;\n    &lt;li&gt;\n        &lt;p&gt;Bone loss: Increased blood pressure can disrupt calcium metabolism, leading to increased calcium excretion from the body, especially in older women. Prolonged bone loss can result in osteoporosis and fractures due to weakened bones.&lt;/p&gt;\n    &lt;/li&gt;\n    &lt;li&gt;\n        &lt;p&gt;Effects on pregnancy: Pregnant women with high blood pressure can reduce blood flow to the placenta, resulting in reduced oxygen and nutrient supply to the fetus. This can lead to fetal growth restriction and abnormal development. The most dangerous complication for pregnant women with high blood pressure is preeclampsia, which can cause serious complications for both the mother and the fetus. Research has shown that high blood pressure during pregnancy can increase the risk of stroke in women by up to 40%.&lt;/p&gt;\n    &lt;/li&gt;\n    &lt;li&gt;\n        &lt;p&gt;Complications in arteries: Blockage or narrowing of the carotid arteries, peripheral arteries, or arteries at the back of the eye can lead to permanent vision loss.&lt;/p&gt;\n    &lt;/li&gt;\n    &lt;li&gt;\n        &lt;p&gt;Other complications: Decreased sexual and reproductive function.&lt;/p&gt;\n    &lt;/li&gt;\n&lt;/ul&gt;</t>
  </si>
  <si>
    <t>&lt;h1&gt;血压如何影响其他器官？&lt;/h1&gt;\n&lt;ul&gt;\n    &lt;li&gt;\n        &lt;p&gt;对眼睛的影响：高血压会导致视网膜病变和失明等眼部疾病。 当血压升高时，它会影响体内的所有血管，包括滋养眼睛的血管。 眼睛供血不足会导致眼睛干燥、逐渐模糊、视力减弱和视力受限，从而导致视网膜病变，如果不及时治疗，最终会导致失明。&lt;/p&gt;\n    &lt;/li&gt;\n    &lt;li&gt;\n        &lt;p&gt;周围动脉疾病：未经治疗的高血压会影响四肢的血管。 它使手臂和腿部的血管变窄和硬化，导致痉挛或外周动脉疾病等症状，给受影响的人带来疼痛。&lt;/p&gt;\n    &lt;/li&gt;\n    &lt;li&gt;\n        &lt;p&gt;骨质流失：血压升高会扰乱钙代谢，导致体内钙排泄增加，尤其是老年女性。 长期骨质流失会因骨骼衰弱而导致骨质疏松症和骨折。&lt;/p&gt;\n    &lt;/li&gt;\n    &lt;li&gt;\n        &lt;p&gt;对妊娠的影响：患有高血压的孕妇会减少流向胎盘的血流，导致胎儿的氧气和营养供应减少。 这可能导致胎儿生长受限和发育异常。 对于患有高血压的孕妇来说，最危险的并发症是先兆子痫，这可能会给母亲和胎儿带来严重的并发症。 研究表明，怀孕期间的高血压会使女性中风的风险增加高达 40%。&lt;/p&gt;\n    &lt;/li&gt;\n    &lt;li&gt;\n        &lt;p&gt;动脉并发症：颈动脉、周围动脉或眼睛后部动脉的阻塞或狭窄可导致永久性视力丧失。&lt;/p&gt;\n    &lt;/li&gt;\n    &lt;li&gt;\n        &lt;p&gt;其他并发症：性功能和生殖功能下降。&lt;/p&gt;\n    &lt;/li&gt;\n&lt;/ul&gt;</t>
  </si>
  <si>
    <t>&lt;h1&gt;रक्तचाप अन्य अंगों को कैसे प्रभावित करता है?&lt;/h1&gt;\n&lt;ul&gt;\n    &lt;li&gt;\n        &lt;p&gt;आँखों पर प्रभाव: उच्च रक्तचाप से रेटिनोपैथी और अंधापन जैसे नेत्र विकार हो सकते हैं। जब रक्तचाप बढ़ जाता है, तो यह शरीर की सभी रक्त वाहिकाओं को प्रभावित करता है, जिसमें वे भी शामिल हैं जो आंखों को पोषण देती हैं। आंखों में अपर्याप्त रक्त की आपूर्ति से सूखापन, धीरे-धीरे धुंधलापन, कमजोर दृष्टि और प्रतिबंधित दृष्टि हो सकती है, जिसके परिणामस्वरूप रेटिनोपैथी हो सकती है और यदि अनुपचारित छोड़ दिया जाए, तो अंततः अंधापन हो सकता है।&lt;/p&gt;\n    &lt;/li&gt;\n    &lt;li&gt;\n        &lt;p&gt;परिधीय धमनी रोग: अनुपचारित उच्च रक्तचाप हाथ पैरों में रक्त वाहिकाओं को प्रभावित कर सकता है। यह हाथ और पैरों में रक्त वाहिकाओं को संकरा और सख्त कर देता है, जिससे ऐंठन या परिधीय धमनी रोग जैसे लक्षण दिखाई देते हैं, जिससे प्रभावित व्यक्तियों को दर्द होता है।&lt;/p&gt;\n    &lt;/li&gt;\n    &lt;li&gt;\n        &lt;p&gt;हड्डियों का नुकसान: बढ़ा हुआ रक्तचाप कैल्शियम चयापचय को बाधित कर सकता है, जिससे शरीर से कैल्शियम का उत्सर्जन बढ़ जाता है, खासकर वृद्ध महिलाओं में। लंबे समय तक हड्डी के नुकसान के परिणामस्वरूप ऑस्टियोपोरोसिस और कमजोर हड्डियों के कारण फ्रैक्चर हो सकता है।&lt;/p&gt;\n    &lt;/li&gt;\n    &lt;li&gt;\n        &lt;p&gt;गर्भावस्था पर प्रभाव: उच्च रक्तचाप वाली गर्भवती महिलाओं के गर्भनाल में रक्त का प्रवाह कम हो सकता है, जिसके परिणामस्वरूप भ्रूण को ऑक्सीजन और पोषक तत्वों की आपूर्ति कम हो जाती है। इससे भ्रूण वृद्धि प्रतिबंध और असामान्य विकास हो सकता है। उच्च रक्तचाप वाली गर्भवती महिलाओं के लिए सबसे खतरनाक जटिलता प्रीक्लेम्पसिया है, जो माँ और भ्रूण दोनों के लिए गंभीर जटिलताएँ पैदा कर सकती है। शोध से पता चला है कि गर्भावस्था के दौरान उच्च रक्तचाप महिलाओं में स्ट्रोक के जोखिम को 40% तक बढ़ा सकता है।&lt;/p&gt;\n    &lt;/li&gt;\n    &lt;li&gt;\n        &lt;p&gt;धमनियों में जटिलताएं: कैरोटिड धमनियों, परिधीय धमनियों, या आंख के पीछे की धमनियों में रुकावट या संकुचन स्थायी दृष्टि हानि का कारण बन सकता है।&lt;/p&gt;\n    &lt;/li&gt;\n    &lt;li&gt;\n        &lt;p&gt;अन्य जटिलताएँ: यौन और प्रजनन कार्य में कमी।&lt;/p&gt;\n    &lt;/li&gt;\n&lt;/ul&gt;</t>
  </si>
  <si>
    <t>&lt;h1&gt;&amp;iquest;C&amp;oacute;mo afecta la presi&amp;oacute;n arterial a otros &amp;oacute;rganos?&lt;/h1&gt;\n&lt;ul&gt;\n    &lt;li&gt;\n        &lt;p&gt;Efectos en los ojos: La presi&amp;oacute;n arterial alta puede causar trastornos oculares como retinopat&amp;iacute;a y ceguera. Cuando la presi&amp;oacute;n arterial es elevada, afecta a todos los vasos sangu&amp;iacute;neos del cuerpo, incluidos los que nutren los ojos. El suministro insuficiente de sangre a los ojos puede provocar sequedad, visi&amp;oacute;n borrosa gradual, visi&amp;oacute;n debilitada y visi&amp;oacute;n restringida, lo que da como resultado retinopat&amp;iacute;a y, si no se trata, eventualmente puede conducir a la ceguera.&lt;/p&gt;\n    &lt;/li&gt;\n    &lt;li&gt;\n        &lt;p&gt;Enfermedad arterial perif&amp;eacute;rica: la presi&amp;oacute;n arterial alta no tratada puede afectar los vasos sangu&amp;iacute;neos de las extremidades. Estrecha y endurece los vasos sangu&amp;iacute;neos de los brazos y las piernas, lo que provoca s&amp;iacute;ntomas como calambres o enfermedad arterial perif&amp;eacute;rica, causando dolor a las personas afectadas.&lt;/p&gt;\n    &lt;/li&gt;\n    &lt;li&gt;\n        &lt;p&gt;P&amp;eacute;rdida &amp;oacute;sea: el aumento de la presi&amp;oacute;n arterial puede alterar el metabolismo del calcio, lo que lleva a una mayor excreci&amp;oacute;n de calcio del cuerpo, especialmente en mujeres mayores. La p&amp;eacute;rdida &amp;oacute;sea prolongada puede provocar osteoporosis y fracturas debido a la debilidad de los huesos.&lt;/p&gt;\n    &lt;/li&gt;\n    &lt;li&gt;\n        &lt;p&gt;Efectos sobre el embarazo: las mujeres embarazadas con presi&amp;oacute;n arterial alta pueden reducir el flujo de sangre a la placenta, lo que reduce el suministro de ox&amp;iacute;geno y nutrientes al feto. Esto puede conducir a la restricci&amp;oacute;n del crecimiento fetal y al desarrollo anormal. La complicaci&amp;oacute;n m&amp;aacute;s peligrosa para las mujeres embarazadas con presi&amp;oacute;n arterial alta es la preeclampsia, que puede causar complicaciones graves tanto para la madre como para el feto. Las investigaciones han demostrado que la presi&amp;oacute;n arterial alta durante el embarazo puede aumentar el riesgo de accidente cerebrovascular en las mujeres hasta en un 40%.&lt;/p&gt;\n    &lt;/li&gt;\n    &lt;li&gt;\n        &lt;p&gt;Complicaciones en las arterias: el bloqueo o el estrechamiento de las arterias car&amp;oacute;tidas, las arterias perif&amp;eacute;ricas o las arterias en la parte posterior del ojo pueden provocar la p&amp;eacute;rdida permanente de la visi&amp;oacute;n.&lt;/p&gt;\n    &lt;/li&gt;\n    &lt;li&gt;\n        &lt;p&gt;Otras complicaciones: Disminuci&amp;oacute;n de la funci&amp;oacute;n sexual y reproductiva.&lt;/p&gt;\n    &lt;/li&gt;\n&lt;/ul&gt;</t>
  </si>
  <si>
    <t>&lt;h1&gt;Comment la pression art&amp;eacute;rielle affecte-t-elle les autres organes ?&lt;/h1&gt;\n&lt;ul&gt;\n    &lt;li&gt;\n        &lt;p&gt;Effets sur les yeux : L&amp;apos;hypertension art&amp;eacute;rielle peut provoquer des troubles oculaires tels que la r&amp;eacute;tinopathie et la c&amp;eacute;cit&amp;eacute;. Lorsque la pression art&amp;eacute;rielle est &amp;eacute;lev&amp;eacute;e, elle affecte tous les vaisseaux sanguins du corps, y compris ceux qui nourrissent les yeux. Un apport sanguin insuffisant aux yeux peut entra&amp;icirc;ner une s&amp;eacute;cheresse, un flou progressif, une vision affaiblie et une vision restreinte, entra&amp;icirc;nant une r&amp;eacute;tinopathie et, si elle n&amp;apos;est pas trait&amp;eacute;e, pouvant &amp;eacute;ventuellement conduire &amp;agrave; la c&amp;eacute;cit&amp;eacute;.&lt;/p&gt;\n    &lt;/li&gt;\n    &lt;li&gt;\n        &lt;p&gt;Art&amp;eacute;riopathie p&amp;eacute;riph&amp;eacute;rique : l&amp;apos;hypertension art&amp;eacute;rielle non trait&amp;eacute;e peut affecter les vaisseaux sanguins des extr&amp;eacute;mit&amp;eacute;s. Il r&amp;eacute;tr&amp;eacute;cit et durcit les vaisseaux sanguins dans les bras et les jambes, entra&amp;icirc;nant des sympt&amp;ocirc;mes tels que des crampes ou une maladie art&amp;eacute;rielle p&amp;eacute;riph&amp;eacute;rique, provoquant des douleurs chez les personnes touch&amp;eacute;es.&lt;/p&gt;\n    &lt;/li&gt;\n    &lt;li&gt;\n        &lt;p&gt;Perte osseuse : une augmentation de la pression art&amp;eacute;rielle peut perturber le m&amp;eacute;tabolisme du calcium, entra&amp;icirc;nant une augmentation de l&amp;apos;excr&amp;eacute;tion de calcium de l&amp;apos;organisme, en particulier chez les femmes &amp;acirc;g&amp;eacute;es. Une perte osseuse prolong&amp;eacute;e peut entra&amp;icirc;ner de l&amp;apos;ost&amp;eacute;oporose et des fractures dues &amp;agrave; des os affaiblis.&lt;/p&gt;\n    &lt;/li&gt;\n    &lt;li&gt;\n        &lt;p&gt;Effets sur la grossesse : Les femmes enceintes souffrant d&amp;apos;hypertension art&amp;eacute;rielle peuvent r&amp;eacute;duire le flux sanguin vers le placenta, ce qui r&amp;eacute;duit l&amp;apos;apport d&amp;apos;oxyg&amp;egrave;ne et de nutriments au f&amp;oelig;tus. Cela peut entra&amp;icirc;ner une restriction de la croissance f&amp;oelig;tale et un d&amp;eacute;veloppement anormal. La complication la plus dangereuse pour les femmes enceintes souffrant d&amp;apos;hypertension art&amp;eacute;rielle est la pr&amp;eacute;&amp;eacute;clampsie, qui peut entra&amp;icirc;ner de graves complications pour la m&amp;egrave;re et le f&amp;oelig;tus. La recherche a montr&amp;eacute; que l&amp;apos;hypertension art&amp;eacute;rielle pendant la grossesse peut augmenter le risque d&amp;apos;AVC chez les femmes jusqu&amp;apos;&amp;agrave; 40 %.&lt;/p&gt;\n    &lt;/li&gt;\n    &lt;li&gt;\n        &lt;p&gt;Complications dans les art&amp;egrave;res : le blocage ou le r&amp;eacute;tr&amp;eacute;cissement des art&amp;egrave;res carotides, des art&amp;egrave;res p&amp;eacute;riph&amp;eacute;riques ou des art&amp;egrave;res &amp;agrave; l&amp;apos;arri&amp;egrave;re de l&amp;apos;&amp;oelig;il peut entra&amp;icirc;ner une perte de vision permanente.&lt;/p&gt;\n    &lt;/li&gt;\n    &lt;li&gt;\n        &lt;p&gt;Autres complications : Diminution de la fonction sexuelle et reproductive.&lt;/p&gt;\n    &lt;/li&gt;\n&lt;/ul&gt;</t>
  </si>
  <si>
    <t>&lt;h1 dir=\"rtl\"&gt;كيف يؤثر ضغط الدم على أعضاء وأجهزة الجسم الأُخرى؟&lt;/h1&gt;\n&lt;p dir=\"rtl\"&gt;●&amp;nbsp;العينين: يمكن أن يتسبب ارتفاع ضغط الدم بحدوث اضطرابات في العين كاعتلال الشبكية والعمى. عندما يرتفع ضغط الدم، فإنه يؤثر على جميع الأوعية الدموية في الجسم، بما في ذلك تلك التي تُغذّي العينين. يُمكن أن يتسبب الإمداد الغير كافي بالدم &amp;nbsp;للعينين إلى جفاف العين، وتشوّش الرؤية تدريجيًا، وضعف الرؤية ، وتقيُّد الرؤية، مما يؤدي إلى اعتلال الشبكية ، والذي إذا ترك دون علاج، فسيؤدي بنهاية المطاف إلى العمى.&lt;/p&gt;\n&lt;p dir=\"rtl\"&gt;●&amp;nbsp;الشرايين الطرفية: يمكن أن يؤثر ارتفاع ضغط الدم -إذا تُرك دون علاج- على الأوعية الدموية في الأطراف. يتسبب ارتفاع ضغط الدم بضيق وتصلُّب الأوعية الدموية في الذراعين والساقين، مما يؤدي إلى ظهور أعراض كالتشنج أو أمراض الشرايين الطرفية، والتي بدورها تتسبب في الإحساس بالألم لدى لأفراد المصابين.&lt;/p&gt;\n&lt;p dir=\"rtl\"&gt;●&amp;nbsp;العظام: يمكن لارتفاع ضغط الدم أن يُحدث خللاً في عملية التمثيل الغذائي للكالسيوم، مما يؤدي إلى زيادة في معدّل إفراز الكالسيوم من العظام في الدم وبالتالي ضعفها، لا سيّما عند النساء الأكبر سنّا. &amp;nbsp;قد يؤدي ضعف العظام المستمر لفتراتٍ طويلة إلى هشاشة العظام، كما قد يجعل المريض أكثر عُرضة للإصابة بالكسور.&lt;/p&gt;\n&lt;p dir=\"rtl\"&gt;●&amp;nbsp;الحمل: يُمكن لارتفاع ضغط الدم الذي يصيب النساء الحوامل أن يتسبب في تقليل تدفق الدم إلى المشيمة، مما يؤدي إلى انخفاض إمدادات الأكسجين والمواد الغذائية للجنين، وهذا بدوره يُمكن أن يؤدي إلى تقييد نمو الجنين ونموّه بشكل غير طبيعي. تُعد أخطر المضاعفات التي تصيب النساء الحوامل المصابات بارتفاع ضغط الدم هي تسمم الحمل، والذي بدوره قد يتسبب في مضاعفات خطيرة للأم والجنين على حدٍ سواء.&amp;nbsp;أظهرت الأبحاث أن ارتفاع ضغط الدم أثناء الحمل يُمكن أن يزيد من خطر الإصابة بالسكتة الدماغية لدى النساء بنسبة تصل إلى 40%.&lt;/p&gt;\n&lt;p dir=\"rtl\"&gt;●&amp;nbsp;الشرايين: يُمكن لانسداد أو تضيُّق الشرايين السباتية أو الطرفية أو الشرايين المتواجدة في الجزء الخلفي من العين التسبب في فُقدان البصر بشكل دائم.&lt;/p&gt;\n&lt;p&gt;● مُضاعفات أُخرى: ضعف القدرة الجنسية والإنجابية.&lt;/p&gt;</t>
  </si>
  <si>
    <t>&lt;h1&gt;Как артериальное давление влияет на другие органы?&lt;/h1&gt;\n&lt;ul&gt;\n    &lt;li&gt;\n        &lt;p&gt;Воздействие на глаза: Высокое кровяное давление может вызвать заболевания глаз, такие как ретинопатия и слепота. Когда артериальное давление повышено, оно поражает все кровеносные сосуды в организме, в том числе те, которые питают глаза. Недостаточное кровоснабжение глаз может привести к сухости, постепенному помутнению зрения, ослаблению и ограничению зрения, что приводит к ретинопатии и, если его не лечить, в конечном итоге к слепоте.&lt;/p&gt;\n    &lt;/li&gt;\n    &lt;li&gt;\n        &lt;p&gt;Заболевание периферических артерий: Невылеченное высокое кровяное давление может поражать кровеносные сосуды в конечностях. Он сужает и затвердевает кровеносные сосуды в руках и ногах, что приводит к таким симптомам, как спазмы или заболевание периферических артерий, вызывая боль у пострадавших людей.&lt;/p&gt;\n    &lt;/li&gt;\n    &lt;li&gt;\n        &lt;p&gt;Потеря костной массы. Повышенное артериальное давление может нарушить метаболизм кальция, что приведет к повышенному выведению кальция из организма, особенно у пожилых женщин. Длительная потеря костной массы может привести к остеопорозу и переломам из-за ослабления костей.&lt;/p&gt;\n    &lt;/li&gt;\n    &lt;li&gt;\n        &lt;p&gt;Воздействие на беременность: Беременные женщины с высоким кровяным давлением могут уменьшить приток крови к плаценте, что приведет к снижению снабжения плода кислородом и питательными веществами. Это может привести к ограничению роста плода и аномальному развитию. Наиболее опасным осложнением для беременных с повышенным артериальным давлением является преэклампсия, которая может вызвать серьезные осложнения как для матери, так и для плода. Исследования показали, что высокое кровяное давление во время беременности может увеличить риск инсульта у женщин до 40%.&lt;/p&gt;\n    &lt;/li&gt;\n    &lt;li&gt;\n        &lt;p&gt;Осложнения в артериях: закупорка или сужение сонных артерий, периферических артерий или артерий в задней части глаза может привести к необратимой потере зрения.&lt;/p&gt;\n    &lt;/li&gt;\n    &lt;li&gt;\n        &lt;p&gt;Другие осложнения: Снижение половой и репродуктивной функции.&lt;/p&gt;\n    &lt;/li&gt;\n&lt;/ul&gt;</t>
  </si>
  <si>
    <t>&lt;h1&gt;Como a press&amp;atilde;o arterial afeta outros &amp;oacute;rg&amp;atilde;os?&lt;/h1&gt;\n&lt;ul&gt;\n    &lt;li&gt;\n        &lt;p&gt;Efeitos nos olhos: A press&amp;atilde;o arterial elevada pode causar dist&amp;uacute;rbios oculares, como retinopatia e cegueira. Quando a press&amp;atilde;o arterial est&amp;aacute; elevada, ela afeta todos os vasos sangu&amp;iacute;neos do corpo, inclusive os que nutrem os olhos. O suprimento insuficiente de sangue para os olhos pode causar secura, emba&amp;ccedil;amento gradual, vis&amp;atilde;o enfraquecida e vis&amp;atilde;o restrita, resultando em retinopatia e, se n&amp;atilde;o for tratada, eventualmente levando &amp;agrave; cegueira.&lt;/p&gt;\n    &lt;/li&gt;\n    &lt;li&gt;\n        &lt;p&gt;Doen&amp;ccedil;a arterial perif&amp;eacute;rica: A hipertens&amp;atilde;o arterial n&amp;atilde;o tratada pode afetar os vasos sangu&amp;iacute;neos nas extremidades. Ele estreita e endurece os vasos sangu&amp;iacute;neos nos bra&amp;ccedil;os e pernas, levando a sintomas como c&amp;oacute;licas ou doen&amp;ccedil;a arterial perif&amp;eacute;rica, causando dor nos indiv&amp;iacute;duos afetados.&lt;/p&gt;\n    &lt;/li&gt;\n    &lt;li&gt;\n        &lt;p&gt;Perda &amp;oacute;ssea: o aumento da press&amp;atilde;o arterial pode interromper o metabolismo do c&amp;aacute;lcio, levando ao aumento da excre&amp;ccedil;&amp;atilde;o de c&amp;aacute;lcio do corpo, especialmente em mulheres mais velhas. A perda &amp;oacute;ssea prolongada pode resultar em osteoporose e fraturas devido a ossos enfraquecidos.&lt;/p&gt;\n    &lt;/li&gt;\n    &lt;li&gt;\n        &lt;p&gt;Efeitos na gravidez: Mulheres gr&amp;aacute;vidas com press&amp;atilde;o alta podem reduzir o fluxo sangu&amp;iacute;neo para a placenta, resultando em redu&amp;ccedil;&amp;atilde;o do suprimento de oxig&amp;ecirc;nio e nutrientes para o feto. Isso pode levar &amp;agrave; restri&amp;ccedil;&amp;atilde;o do crescimento fetal e desenvolvimento anormal. A complica&amp;ccedil;&amp;atilde;o mais perigosa para mulheres gr&amp;aacute;vidas com press&amp;atilde;o alta &amp;eacute; a pr&amp;eacute;-ecl&amp;acirc;mpsia, que pode causar s&amp;eacute;rias complica&amp;ccedil;&amp;otilde;es tanto para a m&amp;atilde;e quanto para o feto. A pesquisa mostrou que a press&amp;atilde;o arterial elevada durante a gravidez pode aumentar o risco de acidente vascular cerebral em mulheres em at&amp;eacute; 40%.&lt;/p&gt;\n    &lt;/li&gt;\n    &lt;li&gt;\n        &lt;p&gt;Complica&amp;ccedil;&amp;otilde;es nas art&amp;eacute;rias: bloqueio ou estreitamento das art&amp;eacute;rias car&amp;oacute;tidas, art&amp;eacute;rias perif&amp;eacute;ricas ou art&amp;eacute;rias na parte posterior do olho podem levar &amp;agrave; perda permanente da vis&amp;atilde;o.&lt;/p&gt;\n    &lt;/li&gt;\n    &lt;li&gt;\n        &lt;p&gt;Outras complica&amp;ccedil;&amp;otilde;es: Diminui&amp;ccedil;&amp;atilde;o da fun&amp;ccedil;&amp;atilde;o sexual e reprodutiva.&lt;/p&gt;\n    &lt;/li&gt;\n&lt;/ul&gt;</t>
  </si>
  <si>
    <t>&lt;h1&gt;কিভাবে রক্তচাপ অন্যান্য অঙ্গ প্রভাবিত করে?&lt;/h1&gt;\n&lt;ul&gt;\n    &lt;li&gt;\n        &lt;p&gt;চোখের উপর প্রভাব: উচ্চ রক্তচাপ চোখের রোগ যেমন রেটিনোপ্যাথি এবং অন্ধত্বের কারণ হতে পারে। যখন রক্তচাপ বৃদ্ধি পায়, তখন এটি শরীরের সমস্ত রক্তনালীকে প্রভাবিত করে, যার মধ্যে চোখকে পুষ্টি দেয়। চোখের অপর্যাপ্ত রক্ত সরবরাহ শুষ্কতা, ধীরে ধীরে ঝাপসা, দুর্বল দৃষ্টি এবং সীমিত দৃষ্টির কারণ হতে পারে, যার ফলে রেটিনোপ্যাথি হতে পারে এবং যদি চিকিত্সা না করা হয় তবে শেষ পর্যন্ত অন্ধত্বের দিকে পরিচালিত করে।&lt;/p&gt;\n    &lt;/li&gt;\n    &lt;li&gt;\n        &lt;p&gt;পেরিফেরাল আর্টারিয়াল ডিজিজ: চিকিত্সা না করা উচ্চ রক্তচাপ অঙ্গপ্রত্যঙ্গের রক্তনালীগুলিকে প্রভাবিত করতে পারে। এটি বাহু এবং পায়ের রক্তনালীগুলিকে সংকুচিত এবং শক্ত করে, যার ফলে ক্র্যাম্পিং বা পেরিফেরাল ধমনী রোগের মতো উপসর্গ দেখা দেয়, যার ফলে আক্রান্ত ব্যক্তিদের ব্যথা হয়।&lt;/p&gt;\n    &lt;/li&gt;\n    &lt;li&gt;\n        &lt;p&gt;হাড়ের ক্ষয়: বর্ধিত রক্তচাপ ক্যালসিয়াম বিপাককে ব্যাহত করতে পারে, যার ফলে শরীর থেকে ক্যালসিয়াম নিঃসরণ বেড়ে যায়, বিশেষ করে বয়স্ক মহিলাদের মধ্যে। দীর্ঘায়িত হাড়ের ক্ষয় অস্টিওপোরোসিস এবং দুর্বল হাড়ের কারণে ফ্র্যাকচার হতে পারে।&lt;/p&gt;\n    &lt;/li&gt;\n    &lt;li&gt;\n        &lt;p&gt;গর্ভাবস্থার উপর প্রভাব: উচ্চ রক্তচাপ সহ গর্ভবতী মহিলারা প্ল্যাসেন্টায় রক্ত প্রবাহ কমাতে পারে, যার ফলে ভ্রূণের অক্সিজেন এবং পুষ্টির সরবরাহ কমে যায়। এটি ভ্রূণের বৃদ্ধি সীমাবদ্ধতা এবং অস্বাভাবিক বিকাশের দিকে নিয়ে যেতে পারে। উচ্চ রক্তচাপ সহ গর্ভবতী মহিলাদের জন্য সবচেয়ে বিপজ্জনক জটিলতা হল প্রিক্ল্যাম্পসিয়া, যা মা এবং ভ্রূণ উভয়ের জন্য গুরুতর জটিলতা সৃষ্টি করতে পারে। গবেষণায় দেখা গেছে যে গর্ভাবস্থায় উচ্চ রক্তচাপ মহিলাদের স্ট্রোকের ঝুঁকি 40% পর্যন্ত বাড়িয়ে দিতে পারে।&lt;/p&gt;\n    &lt;/li&gt;\n    &lt;li&gt;\n        &lt;p&gt;ধমনীতে জটিলতা: ক্যারোটিড ধমনী, পেরিফেরাল ধমনী বা চোখের পিছনের ধমনীতে বাধা বা সংকীর্ণতা স্থায়ী দৃষ্টিশক্তি হ্রাস করতে পারে।&lt;/p&gt;\n    &lt;/li&gt;\n    &lt;li&gt;\n        &lt;p&gt;অন্যান্য জটিলতা: যৌন এবং প্রজনন ফাংশন হ্রাস।&lt;/p&gt;\n    &lt;/li&gt;\n&lt;/ul&gt;</t>
  </si>
  <si>
    <t>&lt;h1 dir=\"rtl\"&gt;فشارِ خون دیگر اعضاء کو کس طرح سے متاثر کرتا ہے؟&lt;/h1&gt;\n&lt;ul&gt;\n    &lt;li dir=\"rtl\"&gt;\n        &lt;p dir=\"rtl\"&gt;آنکھوں پر اثرات: بلند فشارِ خون آنکھوں کے امراض جیسا کہ آنکھ کے پردۂ اول کے مرض اور اندھے پن کا سبب بن سکتا ہے۔ جب فشارِ خون بلند ہوتا ہے تو یہ جسم کی تمام خون کی نالیوں کو متاثر کرتا ہے جن میں وہ نالیاں بھی شامل ہوتی ہیں جو آنکھوں کی پرورش کرتی ہیں۔ آنکھوں میں خون کی ناکافی فراہمی خشکی، بتدریج دھندلاپن، کمزور بینائی، اور محدود بصارت کا سبب بن سکتی ہیں جس کا نتیجہ آنکھ کے پردۂ اول کے مرض کی صورت میں نکلتا ہے، اور اگر علاج نہ کیا جائے تو بالآخر اندھے پن کا سبب بنتا ہے۔&lt;/p&gt;\n    &lt;/li&gt;\n    &lt;li dir=\"rtl\"&gt;\n        &lt;p dir=\"rtl\"&gt;دائروی بیماری: اگر بلند فشارِ خون کا علاج نہ کیا جائے تو یہ اعضاء میں خون کی نالیوں کو متاثر کر سکتا ہے۔ یہ بازوؤں اور ٹانگوں میں خون کی نالیوں کو تنگ اور سخت کر دیتا ہے جس کی وجہ سے اینٹھن یا دائروی بیماری جیسی علامات پیدا ہوتی ہیں، جو متاثرہ افراد کے لیے درد کا باعث بنتی ہیں۔&lt;/p&gt;\n    &lt;/li&gt;\n    &lt;li dir=\"rtl\"&gt;\n        &lt;p dir=\"rtl\"&gt;ہڈیوں کا خراب ہونا: فشارِ خون میں اضافہ کیلشیم میٹابولزم میں خلل ڈال سکتا ہے جس کے نتیجے میں جسم سے کیلشیم کا اخراج بڑھ جاتا ہے، خصوصاً معمر خواتین میں۔ ہڈیوں کی طویل مدتی خرابی تصلب العظام اور کمزور ہڈیوں کی وجہ سے ہڈیوں کے ٹوٹنے کا باعث بن سکتی ہے۔&lt;/p&gt;\n    &lt;/li&gt;\n    &lt;li dir=\"rtl\"&gt;\n        &lt;p dir=\"rtl\"&gt;حمل پر اثرات: بلند فشارِ خون کے مرض میں مبتلا حاملہ خواتین کی نال میں خون کا بہاؤ کم ہو سکتا ہے جس کے نتیجے میں جنین کو آکسیجن اور غذائی اجزاء کی فراہمی کم ہو جاتی ہے۔ یہ جنین کی نشوونما میں رکاوٹ اور غیر معمولی نشوونما کا باعث بن سکتا ہے۔ بلند فشارِ خون کے مرض میں مبتلا حاملہ خواتین کے لیے سب سے خطرناک پیچیدگی البومینوریا ہے جو ماں اور جنین دونوں کے لیے سنگین پیچیدگیاں پیدا کر سکتی ہے۔ تحقیق میں بتایا گیا ہے کہ حمل کے دوران بلند فشارِ خون خواتین میں فالج کا خطرہ 40 فیصد تک بڑھا سکتا ہے۔&lt;/p&gt;\n    &lt;/li&gt;\n    &lt;li dir=\"rtl\"&gt;\n        &lt;p dir=\"rtl\"&gt;شریانوں میں پیچیدگیاں: شریانِ ثبات، دائروی عروقی، یا آنکھ کے پچھلے حصے کی شریانوں میں رکاوٹ یا تنگیا بینائی کے مستقل نقصان کا باعث بن سکتی ہے۔&lt;/p&gt;\n    &lt;/li&gt;\n    &lt;li dir=\"rtl\"&gt;\n        &lt;p dir=\"rtl\"&gt;دیگر پیچیدگیاں: جنسی اور تولیدی فعل میں کمی۔&lt;/p&gt;\n    &lt;/li&gt;\n&lt;/ul&gt;</t>
  </si>
  <si>
    <t>&lt;h1&gt;Wie wirkt sich der Blutdruck auf andere Organe aus?&lt;/h1&gt;\n&lt;ul&gt;\n    &lt;li&gt;\n        &lt;p&gt;Auswirkungen auf die Augen: Hoher Blutdruck kann Augenerkrankungen wie Retinopathie und Blindheit verursachen. Wenn der Blutdruck erh&amp;ouml;ht ist, wirkt er sich auf alle Blutgef&amp;auml;&amp;szlig;e im K&amp;ouml;rper aus, auch auf diejenigen, die die Augen versorgen. Eine unzureichende Blutversorgung der Augen kann zu Trockenheit, allm&amp;auml;hlicher Verschwommenheit, geschw&amp;auml;chter Sicht und eingeschr&amp;auml;nktem Sehverm&amp;ouml;gen f&amp;uuml;hren, was zu einer Retinopathie und, wenn sie unbehandelt bleibt, schlie&amp;szlig;lich zur Erblindung f&amp;uuml;hren kann.&lt;/p&gt;\n    &lt;/li&gt;\n    &lt;li&gt;\n        &lt;p&gt;Periphere arterielle Verschlusskrankheit: Unbehandelter Bluthochdruck kann die Blutgef&amp;auml;&amp;szlig;e in den Extremit&amp;auml;ten beeintr&amp;auml;chtigen. Es verengt und verh&amp;auml;rtet die Blutgef&amp;auml;&amp;szlig;e in Armen und Beinen, was zu Symptomen wie Kr&amp;auml;mpfen oder einer peripheren arteriellen Verschlusskrankheit f&amp;uuml;hrt und bei den Betroffenen Schmerzen verursacht.&lt;/p&gt;\n    &lt;/li&gt;\n    &lt;li&gt;\n        &lt;p&gt;Knochenschwund: Erh&amp;ouml;hter Blutdruck kann den Kalziumstoffwechsel st&amp;ouml;ren und zu einer erh&amp;ouml;hten Kalziumausscheidung aus dem K&amp;ouml;rper f&amp;uuml;hren, insbesondere bei &amp;auml;lteren Frauen. L&amp;auml;ngerer Knochenverlust kann aufgrund geschw&amp;auml;chter Knochen zu Osteoporose und Br&amp;uuml;chen f&amp;uuml;hren.&lt;/p&gt;\n    &lt;/li&gt;\n    &lt;li&gt;\n        &lt;p&gt;Auswirkungen auf die Schwangerschaft: Schwangere Frauen mit hohem Blutdruck k&amp;ouml;nnen die Durchblutung der Plazenta verringern, was zu einer verminderten Sauerstoff- und N&amp;auml;hrstoffversorgung des F&amp;ouml;tus f&amp;uuml;hrt. Dies kann zu einer Wachstumsbeschr&amp;auml;nkung des F&amp;ouml;tus und einer abnormalen Entwicklung f&amp;uuml;hren. Die gef&amp;auml;hrlichste Komplikation f&amp;uuml;r schwangere Frauen mit hohem Blutdruck ist die Pr&amp;auml;eklampsie, die sowohl f&amp;uuml;r die Mutter als auch f&amp;uuml;r den F&amp;ouml;tus schwerwiegende Komplikationen verursachen kann. Untersuchungen haben gezeigt, dass hoher Blutdruck w&amp;auml;hrend der Schwangerschaft das Schlaganfallrisiko bei Frauen um bis zu 40 % erh&amp;ouml;hen kann.&lt;/p&gt;\n    &lt;/li&gt;\n    &lt;li&gt;\n        &lt;p&gt;Komplikationen in den Arterien: Eine Verstopfung oder Verengung der Halsschlagadern, peripheren Arterien oder Arterien im hinteren Teil des Auges kann zu einem dauerhaften Sehverlust f&amp;uuml;hren.&lt;/p&gt;\n    &lt;/li&gt;\n    &lt;li&gt;\n        &lt;p&gt;Andere Komplikationen: Verminderte sexuelle und reproduktive Funktion.&lt;/p&gt;\n    &lt;/li&gt;\n&lt;/ul&gt;</t>
  </si>
  <si>
    <t>&lt;h1&gt;血圧は他の臓器にどのような影響を与えるのでしょうか?&lt;/h1&gt;\n&lt;ul&gt;\n    &lt;li&gt;\n        &lt;p&gt;目への影響: 高血圧は、網膜症や失明などの目の病気を引き起こす可能性があります。 血圧が上昇すると、目に栄養を与える血管を含む体内のすべての血管に影響が及びます。 目への血液供給が不十分になると、乾燥、徐々にかすみ、視力の低下、視野の制限が生じ、網膜症を引き起こし、未治療のまま放置すると最終的には失明に至る可能性があります。&lt;/p&gt;\n    &lt;/li&gt;\n    &lt;li&gt;\n        &lt;p&gt;末梢動脈疾患: 高血圧を治療しないと、四肢の血管に影響を与える可能性があります。 腕や脚の血管が狭くなり硬化し、けいれんや末梢動脈疾患などの症状が生じ、罹患者に痛みを引き起こします。&lt;/p&gt;\n    &lt;/li&gt;\n    &lt;li&gt;\n        &lt;p&gt;骨量の減少: 血圧の上昇によりカルシウムの代謝が妨げられ、特に高齢の女性の場合、体からのカルシウムの排泄量が増加します。 長期にわたる骨量減少は、骨粗鬆症や骨の弱体化による骨折を引き起こす可能性があります。&lt;/p&gt;\n    &lt;/li&gt;\n    &lt;li&gt;\n        &lt;p&gt;妊娠への影響: 高血圧の妊婦は胎盤への血流を減少させ、その結果胎児への酸素と栄養素の供給が減少する可能性があります。 これは、胎児の発育制限や発育異常につながる可能性があります。 高血圧の妊婦にとって最も危険な合併症は子癇前症であり、母親と胎児の両方に重篤な合併症を引き起こす可能性があります。 研究によると、妊娠中の高血圧は女性の脳卒中のリスクを最大 40% 増加させる可能性があります。&lt;/p&gt;\n    &lt;/li&gt;\n    &lt;li&gt;\n        &lt;p&gt;動脈の合併症: 頸動脈、末梢動脈、または目の奥の動脈の閉塞または狭窄は、永久的な視力喪失につながる可能性があります。&lt;/p&gt;\n    &lt;/li&gt;\n    &lt;li&gt;\n        &lt;p&gt;その他の合併症: 性機能および生殖機能の低下。&lt;/p&gt;\n    &lt;/li&gt;\n&lt;/ul&gt;</t>
  </si>
  <si>
    <t>&lt;h1&gt;रक्तदाब इतर अवयवांवर कसा परिणाम करतो?&lt;/h1&gt;\n&lt;ul&gt;\n    &lt;li&gt;\n        &lt;p&gt;डोळ्यांवर परिणाम: उच्च रक्तदाबामुळे डोळ्यांचे विकार जसे की रेटिनोपॅथी आणि अंधत्व येऊ शकते. जेव्हा रक्तदाब वाढतो तेव्हा त्याचा परिणाम शरीरातील सर्व रक्तवाहिन्यांवर होतो, ज्यामध्ये डोळ्यांचे पोषण होते. डोळ्यांना अपुरा रक्तपुरवठा झाल्यामुळे कोरडेपणा, हळूहळू अस्पष्टता, दृष्टी कमकुवत होणे आणि दृष्टी मर्यादित होऊ शकते, परिणामी रेटिनोपॅथी आणि उपचार न केल्यास, शेवटी अंधत्व येऊ शकते.&lt;/p&gt;\n    &lt;/li&gt;\n    &lt;li&gt;\n        &lt;p&gt;परिधीय धमनी रोग: उपचार न केलेला उच्च रक्तदाब हातपायातील रक्तवाहिन्यांवर परिणाम करू शकतो. हे हात आणि पायांमधील रक्तवाहिन्या अरुंद आणि कठोर करते, ज्यामुळे क्रॅम्पिंग किंवा परिधीय धमनी रोग यांसारखी लक्षणे उद्भवतात, ज्यामुळे प्रभावित व्यक्तींना वेदना होतात.&lt;/p&gt;\n    &lt;/li&gt;\n    &lt;li&gt;\n        &lt;p&gt;हाडांचे नुकसान: रक्तदाब वाढल्याने कॅल्शियम चयापचय विस्कळीत होऊ शकतो, ज्यामुळे शरीरातून कॅल्शियमचे उत्सर्जन वाढते, विशेषत: वृद्ध महिलांमध्ये. दीर्घकाळ हाडांची हाडं कमकुवत झाल्यामुळे ऑस्टिओपोरोसिस आणि फ्रॅक्चर होऊ शकतात.&lt;/p&gt;\n    &lt;/li&gt;\n    &lt;li&gt;\n        &lt;p&gt;गरोदरपणावर होणारे परिणाम: उच्च रक्तदाब असलेल्या गर्भवती स्त्रिया प्लेसेंटामध्ये रक्त प्रवाह कमी करू शकतात, परिणामी गर्भाला ऑक्सिजन आणि पोषक तत्वांचा पुरवठा कमी होतो. यामुळे गर्भाच्या वाढीस प्रतिबंध आणि असामान्य विकास होऊ शकतो. उच्च रक्तदाब असलेल्या गर्भवती महिलांसाठी सर्वात धोकादायक गुंतागुंत म्हणजे प्रीक्लेम्पसिया, ज्यामुळे आई आणि गर्भ दोघांसाठी गंभीर गुंतागुंत होऊ शकते. संशोधनात असे दिसून आले आहे की गर्भधारणेदरम्यान उच्च रक्तदाब स्त्रियांमध्ये स्ट्रोकचा धोका 40% पर्यंत वाढवू शकतो.&lt;/p&gt;\n    &lt;/li&gt;\n    &lt;li&gt;\n        &lt;p&gt;रक्तवाहिन्यांमधील गुंतागुंत: कॅरोटीड धमन्या, परिधीय धमन्या किंवा डोळ्याच्या मागील बाजूस असलेल्या धमन्यांमध्ये अडथळा किंवा अरुंद झाल्यामुळे कायमची दृष्टी कमी होऊ शकते.&lt;/p&gt;\n    &lt;/li&gt;\n    &lt;li&gt;\n        &lt;p&gt;इतर गुंतागुंत: लैंगिक आणि पुनरुत्पादक कार्य कमी.&lt;/p&gt;\n    &lt;/li&gt;\n&lt;/ul&gt;</t>
  </si>
  <si>
    <t>&lt;h1&gt;రక్తపోటు ఇతర అవయవాలను ఎలా ప్రభావితం చేస్తుంది?&lt;/h1&gt;\n&lt;ul&gt;\n    &lt;li&gt;\n        &lt;p&gt;కళ్ళపై ప్రభావాలు: అధిక రక్తపోటు రెటినోపతి మరియు అంధత్వం వంటి కంటి రుగ్మతలకు కారణమవుతుంది. రక్తపోటు పెరిగినప్పుడు, ఇది శరీరంలోని అన్ని రక్త నాళాలపై ప్రభావం చూపుతుంది, ఇందులో కళ్లను పోషించే వాటితో సహా. కళ్లకు తగినంత రక్త సరఫరా లేకపోవడం వల్ల పొడిబారడం, క్రమంగా మసకబారడం, బలహీనమైన దృష్టి మరియు దృష్టిని పరిమితం చేయడం, రెటినోపతికి దారి తీస్తుంది మరియు చికిత్స చేయకుండా వదిలేస్తే, చివరికి అంధత్వానికి దారి తీస్తుంది.&lt;/p&gt;\n    &lt;/li&gt;\n    &lt;li&gt;\n        &lt;p&gt;పరిధీయ ధమనుల వ్యాధి: చికిత్స చేయని అధిక రక్తపోటు అంత్య భాగాలలోని రక్త నాళాలపై ప్రభావం చూపుతుంది. ఇది చేతులు మరియు కాళ్ళలోని రక్త నాళాలను ఇరుకైనది మరియు గట్టిపరుస్తుంది, ఇది తిమ్మిరి లేదా పరిధీయ ధమనుల వ్యాధి వంటి లక్షణాలకు దారితీస్తుంది, దీని వలన ప్రభావితమైన వ్యక్తులకు నొప్పి వస్తుంది.&lt;/p&gt;\n    &lt;/li&gt;\n    &lt;li&gt;\n        &lt;p&gt;ఎముక నష్టం: పెరిగిన రక్తపోటు కాల్షియం జీవక్రియకు అంతరాయం కలిగిస్తుంది, ఇది శరీరం నుండి కాల్షియం విసర్జనను పెంచుతుంది, ముఖ్యంగా వృద్ధ మహిళల్లో. దీర్ఘకాలం పాటు ఎముకలు క్షీణించడం వల్ల బోలు ఎముకల వ్యాధి మరియు బలహీనమైన ఎముకల కారణంగా పగుళ్లు ఏర్పడతాయి.&lt;/p&gt;\n    &lt;/li&gt;\n    &lt;li&gt;\n        &lt;p&gt;గర్భధారణపై ప్రభావాలు: అధిక రక్తపోటు ఉన్న గర్భిణీ స్త్రీలు మావికి రక్త ప్రవాహాన్ని తగ్గించవచ్చు, ఫలితంగా పిండానికి ఆక్సిజన్ మరియు పోషకాల సరఫరా తగ్గుతుంది. ఇది పిండం పెరుగుదల పరిమితి మరియు అసాధారణ అభివృద్ధికి దారి తీస్తుంది. అధిక రక్తపోటు ఉన్న గర్భిణీ స్త్రీలకు అత్యంత ప్రమాదకరమైన సమస్య ప్రీఎక్లంప్సియా, ఇది తల్లి మరియు పిండం రెండింటికీ తీవ్రమైన సమస్యలను కలిగిస్తుంది. గర్భధారణ సమయంలో అధిక రక్తపోటు మహిళల్లో స్ట్రోక్ ప్రమాదాన్ని 40% వరకు పెంచుతుందని పరిశోధనలో తేలింది.&lt;/p&gt;\n    &lt;/li&gt;\n    &lt;li&gt;\n        &lt;p&gt;ధమనులలో సమస్యలు: కంటి వెనుక భాగంలో ఉన్న కరోటిడ్ ధమనులు, పరిధీయ ధమనులు లేదా ధమనులు అడ్డుపడటం లేదా సంకుచితం కావడం వలన శాశ్వత దృష్టి నష్టానికి దారితీయవచ్చు.&lt;/p&gt;\n    &lt;/li&gt;\n    &lt;li&gt;\n        &lt;p&gt;ఇతర సమస్యలు: లైంగిక మరియు పునరుత్పత్తి పనితీరు తగ్గడం.&lt;/p&gt;\n    &lt;/li&gt;\n&lt;/ul&gt;</t>
  </si>
  <si>
    <t>&lt;h1&gt;Kan basıncı diğer organları nasıl etkiler?&lt;/h1&gt;\n&lt;ul&gt;\n    &lt;li&gt;\n        &lt;p&gt;G&amp;ouml;zler &amp;uuml;zerindeki etkileri: Y&amp;uuml;ksek tansiyon, retinopati ve k&amp;ouml;rl&amp;uuml;k gibi g&amp;ouml;z bozukluklarına neden olabilir. Kan basıncı y&amp;uuml;kseldiğinde, g&amp;ouml;zleri besleyenler de dahil olmak &amp;uuml;zere v&amp;uuml;cuttaki t&amp;uuml;m kan damarlarını etkiler. G&amp;ouml;zlere yetersiz kan temini kuruluğa, kademeli bulanıklığa, zayıf g&amp;ouml;r&amp;uuml;şe ve kısıtlı g&amp;ouml;r&amp;uuml;şe yol a&amp;ccedil;arak retinopatiye ve tedavi edilmezse sonunda k&amp;ouml;rl&amp;uuml;ğe yol a&amp;ccedil;abilir.&lt;/p&gt;\n    &lt;/li&gt;\n    &lt;li&gt;\n        &lt;p&gt;Periferik arter hastalığı: Tedavi edilmeyen y&amp;uuml;ksek tansiyon, ekstremitelerdeki kan damarlarını etkileyebilir. Kol ve bacaklardaki kan damarlarını daraltır ve sertleştirir, kramp veya periferik arter hastalığı gibi semptomlara yol a&amp;ccedil;arak etkilenen kişilerde ağrıya neden olur.&lt;/p&gt;\n    &lt;/li&gt;\n    &lt;li&gt;\n        &lt;p&gt;Kemik kaybı: Artan kan basıncı, kalsiyum metabolizmasını bozabilir ve &amp;ouml;zellikle yaşlı kadınlarda v&amp;uuml;cuttan kalsiyum atılımının artmasına neden olabilir. Uzun s&amp;uuml;reli kemik kaybı, zayıflamış kemikler nedeniyle osteoporoz ve kırıklara neden olabilir.&lt;/p&gt;\n    &lt;/li&gt;\n    &lt;li&gt;\n        &lt;p&gt;Hamilelik &amp;uuml;zerindeki etkileri: Y&amp;uuml;ksek tansiyonu olan hamile kadınlar plasentaya giden kan akışını azaltabilir ve bu da fet&amp;uuml;se oksijen ve besin tedarikinin azalmasına neden olabilir. Bu, fetal b&amp;uuml;y&amp;uuml;me kısıtlamasına ve anormal gelişime yol a&amp;ccedil;abilir. Y&amp;uuml;ksek tansiyonlu gebeler i&amp;ccedil;in en tehlikeli komplikasyon, hem anne hem de fet&amp;uuml;s i&amp;ccedil;in ciddi komplikasyonlara neden olabilen preeklampsidir. Araştırmalar, hamilelik sırasında y&amp;uuml;ksek tansiyonun kadınlarda fel&amp;ccedil; riskini %40&amp;apos;a kadar artırabileceğini g&amp;ouml;stermiştir.&lt;/p&gt;\n    &lt;/li&gt;\n    &lt;li&gt;\n        &lt;p&gt;Arterlerdeki komplikasyonlar: Karotis arterlerin, periferik arterlerin veya g&amp;ouml;z&amp;uuml;n arkasındaki arterlerin tıkanması veya daralması kalıcı g&amp;ouml;rme kaybına yol a&amp;ccedil;abilir.&lt;/p&gt;\n    &lt;/li&gt;\n    &lt;li&gt;\n        &lt;p&gt;Diğer komplikasyonlar: Azalmış cinsel ve &amp;uuml;reme işlevi.&lt;/p&gt;\n    &lt;/li&gt;\n&lt;/ul&gt;</t>
  </si>
  <si>
    <t>&lt;h1&gt;இரத்த அழுத்தம் மற்ற உறுப்புகளை எவ்வாறு பாதிக்கிறது?&lt;/h1&gt;\n&lt;ul&gt;\n    &lt;li&gt;\n        &lt;p&gt;கண்களில் ஏற்படும் பாதிப்புகள்: உயர் இரத்த அழுத்தம் ரெட்டினோபதி மற்றும் குருட்டுத்தன்மை போன்ற கண் கோளாறுகளை ஏற்படுத்தும். இரத்த அழுத்தம் அதிகரித்தால், கண்களுக்கு ஊட்டமளிக்கும் இரத்த நாளங்கள் உட்பட உடலில் உள்ள அனைத்து இரத்த நாளங்களையும் பாதிக்கிறது. கண்களுக்கு போதுமான இரத்தம் வழங்கப்படாமல் வறட்சி, படிப்படியாக மங்கலாதல், பலவீனமான பார்வை மற்றும் கண்பார்வை குறைதல், விழித்திரை நோய் மற்றும் சிகிச்சை அளிக்கப்படாவிட்டால், இறுதியில் குருட்டுத்தன்மைக்கு வழிவகுக்கும்.&lt;/p&gt;\n    &lt;/li&gt;\n    &lt;li&gt;\n        &lt;p&gt;புற தமனி நோய்: சிகிச்சை அளிக்கப்படாத உயர் இரத்த அழுத்தம் மூட்டுகளில் உள்ள இரத்த நாளங்களை பாதிக்கலாம். இது கைகள் மற்றும் கால்களில் உள்ள இரத்த நாளங்களை சுருக்கி கடினப்படுத்துகிறது, இது தசைப்பிடிப்பு அல்லது புற தமனி நோய் போன்ற அறிகுறிகளுக்கு வழிவகுக்கிறது, இது பாதிக்கப்பட்ட நபர்களுக்கு வலியை ஏற்படுத்துகிறது.&lt;/p&gt;\n    &lt;/li&gt;\n    &lt;li&gt;\n        &lt;p&gt;எலும்பு இழப்பு: அதிகரித்த இரத்த அழுத்தம் கால்சியம் வளர்சிதை மாற்றத்தை சீர்குலைத்து, உடலில் இருந்து கால்சியம் வெளியேற்றத்தை அதிகரிக்கிறது, குறிப்பாக வயதான பெண்களில். நீடித்த எலும்பு இழப்பு ஆஸ்டியோபோரோசிஸ் மற்றும் பலவீனமான எலும்புகள் காரணமாக எலும்பு முறிவுகள் ஏற்படலாம்.&lt;/p&gt;\n    &lt;/li&gt;\n    &lt;li&gt;\n        &lt;p&gt;கர்ப்பத்தின் மீதான விளைவுகள்: உயர் இரத்த அழுத்தம் உள்ள கர்ப்பிணிப் பெண்கள் நஞ்சுக்கொடிக்கு இரத்த ஓட்டத்தை குறைக்கலாம், இதன் விளைவாக கருவுக்கு ஆக்ஸிஜன் மற்றும் ஊட்டச்சத்து விநியோகம் குறைகிறது. இது கருவின் வளர்ச்சி தடை மற்றும் அசாதாரண வளர்ச்சிக்கு வழிவகுக்கும். உயர் இரத்த அழுத்தம் உள்ள கர்ப்பிணிப் பெண்களுக்கு மிகவும் ஆபத்தான சிக்கல் ப்ரீக்ளாம்ப்சியா ஆகும், இது தாய் மற்றும் கரு இருவருக்கும் கடுமையான சிக்கல்களை ஏற்படுத்தும். கர்ப்ப காலத்தில் உயர் இரத்த அழுத்தம் பெண்களுக்கு பக்கவாதம் ஏற்படும் அபாயத்தை 40% வரை அதிகரிக்கும் என்று ஆராய்ச்சி காட்டுகிறது.&lt;/p&gt;\n    &lt;/li&gt;\n    &lt;li&gt;\n        &lt;p&gt;தமனிகளில் ஏற்படும் சிக்கல்கள்: கரோடிட் தமனிகள், புற தமனிகள் அல்லது கண்ணின் பின்பகுதியில் உள்ள தமனிகளில் அடைப்பு அல்லது குறுகலானது நிரந்தர பார்வை இழப்புக்கு வழிவகுக்கும்.&lt;/p&gt;\n    &lt;/li&gt;\n    &lt;li&gt;\n        &lt;p&gt;பிற சிக்கல்கள்: பாலியல் மற்றும் இனப்பெருக்க செயல்பாடு குறைதல்.&lt;/p&gt;\n    &lt;/li&gt;\n&lt;/ul&gt;</t>
  </si>
  <si>
    <t>&lt;h1&gt;혈압은 다른 장기에 어떤 영향을 미칩니다?&lt;/h1&gt;\n&lt;ul&gt;\n    &lt;li&gt;\n        &lt;p&gt;눈에 대한 영향: 고혈압은 망막증 및 실명과 같은 눈 장애를 유발할 수 있습니다. 혈압이 높아지면 눈에 영양을 공급하는 혈관을 포함하여 신체의 모든 혈관에 영향을 미칩니다. 눈에 혈액 공급이 불충분하면 건조함, 점차 흐려짐, 시력 약화, 시력 제한으로 이어져 망막병증을 일으키고 치료하지 않고 방치하면 결국 실명에 이를 수 있습니다.&lt;/p&gt;\n    &lt;/li&gt;\n    &lt;li&gt;\n        &lt;p&gt;말초 동맥 질환: 고혈압을 치료하지 않으면 사지의 혈관에 영향을 미칠 수 있습니다. 그것은 팔과 다리의 혈관을 좁히고 단단하게 하여 경련이나 말초 동맥 질환과 같은 증상을 유발하여 영향을 받는 개인에게 통증을 유발합니다.&lt;/p&gt;\n    &lt;/li&gt;\n    &lt;li&gt;\n        &lt;p&gt;뼈 손실: 혈압 상승은 칼슘 대사를 방해하여 특히 나이든 여성의 경우 신체에서 칼슘 배설을 증가시킬 수 있습니다. 장기간의 뼈 손실은 약해진 뼈로 인해 골다공증과 골절을 초래할 수 있습니다.&lt;/p&gt;\n    &lt;/li&gt;\n    &lt;li&gt;\n        &lt;p&gt;임신에 대한 영향: 고혈압이 있는 임산부는 태반으로 가는 혈류를 감소시켜 태아에 대한 산소 및 영양분 공급을 감소시킬 수 있습니다. 이것은 태아 성장 제한 및 비정상적인 발달로 이어질 수 있습니다. 고혈압이 있는 임산부에게 가장 위험한 합병증은 자간전증으로, 산모와 태아 모두에게 심각한 합병증을 유발할 수 있습니다. 연구에 따르면 임신 중 고혈압은 여성의 뇌졸중 위험을 최대 40%까지 증가시킬 수 있습니다.&lt;/p&gt;\n    &lt;/li&gt;\n    &lt;li&gt;\n        &lt;p&gt;동맥의 합병증: 경동맥, 말초 동맥 또는 눈 뒤쪽의 동맥이 막히거나 좁아지면 영구적인 시력 상실로 이어질 수 있습니다.&lt;/p&gt;\n    &lt;/li&gt;\n    &lt;li&gt;\n        &lt;p&gt;기타 합병증: 성 및 생식 기능 감소.&lt;/p&gt;\n    &lt;/li&gt;\n&lt;/ul&gt;</t>
  </si>
  <si>
    <t>&lt;h1&gt;Tăng huyết &amp;aacute;p ảnh hưởng đến c&amp;aacute;c bộ phận kh&amp;aacute;c như thế n&amp;agrave;o?&lt;/h1&gt;\n&lt;ul&gt;\n    &lt;li&gt;\n        &lt;p&gt;Ảnh hưởng đến mắt: tăng huyết &amp;aacute;p l&amp;agrave; nguy&amp;ecirc;n nh&amp;acirc;n g&amp;acirc;y n&amp;ecirc;n c&amp;aacute;c bệnh l&amp;yacute; về mắt như bệnh l&amp;yacute; v&amp;otilde;ng mạc, m&amp;ugrave; l&amp;ograve;a. Bởi khi huyết &amp;aacute;p tăng cao, c&amp;aacute;c mạch m&amp;aacute;u nu&amp;ocirc;i cơ thể đều bị ảnh hưởng, kể cả mạch m&amp;aacute;u dẫn đến nu&amp;ocirc;i mắt. Kh&amp;ocirc;ng đủ m&amp;aacute;u đến mắt, mắt người bệnh tăng huyết &amp;aacute;p c&amp;oacute; thể kh&amp;ocirc;, mờ dần, tầm nh&amp;igrave;n yếu, hạn chế, g&amp;acirc;y ra c&amp;aacute;c bệnh v&amp;otilde;ng mạc, l&amp;acirc;u dần dẫn đến m&amp;ugrave; l&amp;ograve;a nếu kh&amp;ocirc;ng được điều trị.&lt;/p&gt;\n    &lt;/li&gt;\n    &lt;li&gt;\n        &lt;p&gt;G&amp;acirc;y chứng chuột r&amp;uacute;t (bệnh động mạch ngoại bi&amp;ecirc;n): tăng huyết &amp;aacute;p nếu kh&amp;ocirc;ng được điều trị c&amp;oacute; thể ảnh hưởng đến c&amp;aacute;c mạch m&amp;aacute;u ở tứ chi. N&amp;oacute; l&amp;agrave;m thu hẹp, l&amp;agrave;m cứng c&amp;aacute;c mạch m&amp;aacute;u của ch&amp;acirc;n tay, dẫn đến triệu chứng chuột r&amp;uacute;t hay l&amp;agrave; bệnh động mạch ngoại bi&amp;ecirc;n g&amp;acirc;y đau đớn cho người bệnh&lt;/p&gt;\n    &lt;/li&gt;\n    &lt;li&gt;\n        &lt;p&gt;G&amp;acirc;y mất xương: huyết &amp;aacute;p tăng g&amp;acirc;y ra c&amp;aacute;c bất thường về chuyển h&amp;oacute;a canxi, tăng đ&amp;agrave;o thải canxi của cơ thể, đặc biệt ở phụ nữ lớn tuổi. T&amp;igrave;nh trạng n&amp;agrave;y k&amp;eacute;o d&amp;agrave;i dẫn đến mất xương, g&amp;atilde;y xương do lo&amp;atilde;ng xương.&lt;/p&gt;\n    &lt;/li&gt;\n    &lt;li&gt;\n        &lt;p&gt;Ảnh hưởng đến thai kỳ: phụ nữ mang thai bị cao huyết &amp;aacute;p c&amp;oacute; thể l&amp;agrave;m giảm lưu lượng m&amp;aacute;u đến nhau thai, g&amp;acirc;y giảm nồng độ oxy, chất dinh dưỡng cung cấp cho thai nhi. Điều n&amp;agrave;y đồng nghĩa thai nhi c&amp;oacute; nguy cơ chậm ph&amp;aacute;t triển, ph&amp;aacute;t triển kh&amp;ocirc;ng b&amp;igrave;nh thường. Nguy hiểm nhất đối với mẹ bầu bị tăng huyết &amp;aacute;p l&amp;agrave; hội chứng tiền sản giật g&amp;acirc;y biến chứng nghi&amp;ecirc;m trọng cho mẹ v&amp;agrave; thai nhi. Nghi&amp;ecirc;n cứu cho thấy huyết &amp;aacute;p cao khi mang thai c&amp;oacute; thể l&amp;agrave;m tăng nguy cơ đột quỵ ở phụ nữ tới 40%.&lt;/p&gt;\n    &lt;/li&gt;\n    &lt;li&gt;\n        &lt;p&gt;Biến chứng tại động mạch: tắc nghẽn hoặc bị hẹp động mạch cổ, động mạch tại c&amp;aacute;c chi hay động mạch ở đ&amp;aacute;y mắt c&amp;oacute; thể g&amp;acirc;y m&amp;ugrave; vĩnh viễn;&lt;/p&gt;\n    &lt;/li&gt;\n    &lt;li&gt;\n        &lt;p&gt;Biến chứng kh&amp;aacute;c: giảm chức năng t&amp;igrave;nh dục v&amp;agrave; sinh l&amp;yacute;.&lt;/p&gt;\n    &lt;/li&gt;\n&lt;/ul&gt;</t>
  </si>
  <si>
    <t>&lt;h1&gt;In che modo la pressione sanguigna influisce su altri organi?&lt;/h1&gt;\n&lt;ul&gt;\n    &lt;li&gt;\n        &lt;p&gt;Effetti sugli occhi: L&amp;apos;ipertensione pu&amp;ograve; causare disturbi agli occhi come retinopatia e cecit&amp;agrave;. Quando la pressione sanguigna &amp;egrave; elevata, colpisce tutti i vasi sanguigni del corpo, compresi quelli che nutrono gli occhi. Un insufficiente afflusso di sangue agli occhi pu&amp;ograve; portare a secchezza, offuscamento graduale, visione indebolita e visione limitata, con conseguente retinopatia e, se non trattata, alla fine porta alla cecit&amp;agrave;.&lt;/p&gt;\n    &lt;/li&gt;\n    &lt;li&gt;\n        &lt;p&gt;Malattia arteriosa periferica: l&amp;apos;ipertensione non trattata pu&amp;ograve; influenzare i vasi sanguigni delle estremit&amp;agrave;. Restringe e indurisce i vasi sanguigni delle braccia e delle gambe, causando sintomi come crampi o arteriopatie periferiche, causando dolore alle persone colpite.&lt;/p&gt;\n    &lt;/li&gt;\n    &lt;li&gt;\n        &lt;p&gt;Perdita ossea: l&amp;apos;aumento della pressione sanguigna pu&amp;ograve; interrompere il metabolismo del calcio, portando ad un aumento dell&amp;apos;escrezione di calcio dal corpo, specialmente nelle donne anziane. La perdita ossea prolungata pu&amp;ograve; provocare osteoporosi e fratture a causa di ossa indebolite.&lt;/p&gt;\n    &lt;/li&gt;\n    &lt;li&gt;\n        &lt;p&gt;Effetti sulla gravidanza: le donne incinte con pressione alta possono ridurre il flusso sanguigno alla placenta, con conseguente riduzione dell&amp;apos;apporto di ossigeno e sostanze nutritive al feto. Ci&amp;ograve; pu&amp;ograve; portare a restrizione della crescita fetale e sviluppo anormale. La complicanza pi&amp;ugrave; pericolosa per le donne in gravidanza con ipertensione &amp;egrave; la preeclampsia, che pu&amp;ograve; causare gravi complicazioni sia alla madre che al feto. La ricerca ha dimostrato che l&amp;apos;ipertensione durante la gravidanza pu&amp;ograve; aumentare il rischio di ictus nelle donne fino al 40%.&lt;/p&gt;\n    &lt;/li&gt;\n    &lt;li&gt;\n        &lt;p&gt;Complicanze nelle arterie: il blocco o il restringimento delle arterie carotidi, delle arterie periferiche o delle arterie nella parte posteriore dell&amp;apos;occhio pu&amp;ograve; portare a una perdita permanente della vista.&lt;/p&gt;\n    &lt;/li&gt;\n    &lt;li&gt;\n        &lt;p&gt;Altre complicazioni: Diminuzione della funzione sessuale e riproduttiva.&lt;/p&gt;\n    &lt;/li&gt;\n&lt;/ul&gt;</t>
  </si>
  <si>
    <t>&lt;h1&gt;ความดันโลหิตส่งผลต่ออวัยวะอื่นๆ อย่างไร?&lt;/h1&gt;\n&lt;ul&gt;\n    &lt;li&gt;\n        &lt;p&gt;ผลต่อดวงตา: ความดันโลหิตสูงอาจทำให้เกิดความผิดปกติของดวงตา เช่น จอประสาทตาเสื่อมและตาบอด เมื่อความดันโลหิตสูงขึ้นจะส่งผลต่อหลอดเลือดทั้งหมดในร่างกาย รวมทั้งหลอดเลือดที่หล่อเลี้ยงดวงตาด้วย เลือดไปเลี้ยงดวงตาไม่เพียงพออาจทำให้ตาแห้ง ค่อยๆ เบลอ มองเห็นไม่ชัด และจำกัดการมองเห็น ส่งผลให้จอประสาทตาเสื่อม และหากปล่อยไว้โดยไม่รักษา อาจทำให้ตาบอดได้ในที่สุด&lt;/p&gt;\n    &lt;/li&gt;\n    &lt;li&gt;\n        &lt;p&gt;โรคหลอดเลือดแดงส่วนปลาย: ความดันโลหิตสูงที่ไม่ได้รับการรักษาอาจส่งผลต่อหลอดเลือดในส่วนปลาย มันตีบและแข็งตัวของหลอดเลือดที่แขนและขา นำไปสู่อาการต่างๆ เช่น ตะคริวหรือโรคหลอดเลือดแดงส่วนปลายตีบ ซึ่งสร้างความเจ็บปวดให้กับผู้ที่ได้รับผลกระทบ&lt;/p&gt;\n    &lt;/li&gt;\n    &lt;li&gt;\n        &lt;p&gt;การสูญเสียมวลกระดูก: ความดันโลหิตที่เพิ่มขึ้นสามารถรบกวนการเผาผลาญแคลเซียม นำไปสู่การขับแคลเซียมออกจากร่างกายเพิ่มขึ้น โดยเฉพาะในสตรีสูงอายุ การสูญเสียกระดูกเป็นเวลานานอาจส่งผลให้เกิดโรคกระดูกพรุนและกระดูกหักเนื่องจากกระดูกอ่อนแอ&lt;/p&gt;\n    &lt;/li&gt;\n    &lt;li&gt;\n        &lt;p&gt;ผลต่อการตั้งครรภ์: หญิงตั้งครรภ์ที่มีความดันโลหิตสูงอาจทำให้การไหลเวียนของเลือดไปยังรกลดลง ส่งผลให้ออกซิเจนและสารอาหารที่ส่งไปเลี้ยงทารกในครรภ์ลดลง สิ่งนี้สามารถนำไปสู่การจำกัดการเจริญเติบโตของทารกในครรภ์และการพัฒนาที่ผิดปกติ ภาวะแทรกซ้อนที่อันตรายที่สุดสำหรับหญิงตั้งครรภ์ที่มีความดันโลหิตสูงคือภาวะครรภ์เป็นพิษ ซึ่งอาจทำให้เกิดภาวะแทรกซ้อนร้ายแรงต่อทั้งแม่และลูกในครรภ์ได้ การวิจัยพบว่าความดันโลหิตสูงในระหว่างตั้งครรภ์สามารถเพิ่มความเสี่ยงของโรคหลอดเลือดสมองในสตรีได้ถึง 40%&lt;/p&gt;\n    &lt;/li&gt;\n    &lt;li&gt;\n        &lt;p&gt;ภาวะแทรกซ้อนในหลอดเลือดแดง: การอุดตันหรือตีบตันของหลอดเลือดแดงคาโรติด หลอดเลือดแดงส่วนปลาย หรือหลอดเลือดแดงที่หลังตาอาจทำให้สูญเสียการมองเห็นอย่างถาวร&lt;/p&gt;\n    &lt;/li&gt;\n    &lt;li&gt;\n        &lt;p&gt;ภาวะแทรกซ้อนอื่น ๆ : สมรรถภาพทางเพศและระบบสืบพันธุ์ลดลง&lt;/p&gt;\n    &lt;/li&gt;\n&lt;/ul&gt;</t>
  </si>
  <si>
    <t>DIAGNOSING_HYPERTENSION</t>
  </si>
  <si>
    <t>&lt;h1&gt;Diagnosing hypertension&lt;/h1&gt;\n&lt;p&gt;The World Health Organization (WHO) defines the diagnosis of high blood pressure as having an average systolic blood pressure of &amp;ge;140 mmHg and/or an average diastolic blood pressure of &amp;ge;90 mmHg, measured on at least two separate occasions during consecutive medical visits. Currently, the use of home blood pressure monitoring devices is widely popular and convenient for patients to monitor their condition. To confirm the diagnosis using home blood pressure measurement, the following three factors should be ensured:&lt;/p&gt;\n&lt;p&gt;1. Each blood pressure measurement should be taken twice consecutively, with a 1-minute interval, while in a seated position.&lt;/p&gt;\n&lt;p&gt;2. Blood pressure should be measured twice a day, preferably once in the morning and once in the evening.&lt;/p&gt;\n&lt;p&gt;3. Continuous blood pressure measurement should be conducted for at least 4 days, ideally for 7 days. The first day&amp;apos;s readings should be discarded, and the average values of the remaining measurements (&amp;ge;135/85 mmHg) should be used to confirm the diagnosis.&lt;/p&gt;\n&lt;p&gt;&lt;br&gt;&lt;/p&gt;\n&lt;p&gt;While awaiting confirmation of high blood pressure, further investigations should be conducted to detect target organ damage (such as left ventricular hypertrophy, chronic kidney disease, and hypertensive retinopathy) and assess cardiovascular risk.&lt;/p&gt;\n&lt;p&gt;Individuals with normal blood pressure should have their blood pressure rechecked every 2 years, and individuals with pre-hypertension should make lifestyle changes and have their blood pressure rechecked after 1 year.&lt;/p&gt;\n&lt;p&gt;&lt;br&gt;&lt;/p&gt;\n&lt;h2&gt;Causes of high blood pressure:&lt;/h2&gt;\n&lt;p&gt;Approximately 90-95% of cases of high blood pressure are classified as primary hypertension, which is defined as elevated blood pressure without identifiable secondary causes. The remaining cases are classified as secondary hypertension, caused by specific underlying conditions (e.g., heart, kidney issues). Hypertension related to kidney disease, although accounting for only 2-3% of hypertensive individuals, is one of the most common secondary causes of hypertension. The majority of hypertension related to kidney disease is directly associated with reduced renal blood flow as a consequence of renal artery stenosis or stenosis in one of its branches. Other causes include adrenal cortical abnormalities, changes in aldosterone secretion, Cushing&amp;apos;s syndrome, Conn&amp;apos;s syndrome, etc. Additionally, there can be alterations in the extracellular fluid volume regulation due to inappropriate activation of the renin-angiotensin-aldosterone system, resulting in sodium and water retention, chronic high blood pressure, and subsequent hypertension.&lt;/p&gt;\n&lt;p&gt;&lt;br&gt;&lt;/p&gt;\n&lt;h2&gt;Symptoms of high blood pressure:&lt;/h2&gt;\n&lt;p&gt;High blood pressure often has few symptoms, but it may present as headaches, palpitations, fatigue, chest pain, or difficulty breathing. Many cases of high blood pressure go unnoticed as there are no noticeable abnormal signs.&lt;/p&gt;</t>
  </si>
  <si>
    <t>&lt;h1&gt;诊断高血压&lt;/h1&gt;\n&lt;p&gt;世界卫生组织 (WHO) 将高血压的诊断定义为平均收缩压&amp;ge;140 mmHg 和/或平均舒张压&amp;ge;90 mmHg，在连续就诊期间至少两次单独测量。 目前，家用血压监测设备的使用已广泛普及，方便患者监测自己的病情。 要通过家庭测量血压来明确诊断，应确保以下三个因素：&lt;/p&gt;\n&lt;p&gt;1.每次测量血压应连续测量两次，间隔1分钟，且采用坐位。&lt;/p&gt;\n&lt;p&gt;2.血压每天应测量两次，最好是早晚各一次。&lt;/p&gt;\n&lt;p&gt;3. 连续测量血压至少4天，最好7天。 应丢弃第一天的读数，并使用剩余测量值的平均值（&amp;ge;135/85 mmHg）来确认诊断。&lt;/p&gt;\n&lt;p&gt;&lt;br&gt;&lt;/p&gt;\n&lt;p&gt;在等待高血压确诊的同时，应进一步检查靶器官损伤（如左心室肥大、慢性肾脏病和高血压性视网膜病变）并评估心血管风险。&lt;/p&gt;\n&lt;p&gt;血压正常者应每2年复查一次血压，高血压前期者应改变生活方式，1年后复查血压。&lt;/p&gt;\n&lt;h2&gt;高血压的原因：&lt;/h2&gt;\n&lt;p&gt;大约 90-95% 的高血压病例被归类为原发性高血压，其定义为没有可识别继发原因的血压升高。 其余病例被归类为继发性高血压，由特定的基础疾病（例如心脏、肾脏问题）引起。 与肾脏疾病相关的高血压虽然只占高血压人群的2-3%，但却是高血压最常见的继发原因之一。 大多数与肾脏疾病相关的高血压与肾动脉狭窄或其分支之一狭窄导致的肾血流量减少直接相关。 其他原因包括肾上腺皮质异常、醛固酮分泌变化、库欣综合征、康恩综合征等。此外，由于肾素-血管紧张素-醛固酮系统的不适当激活，细胞外液容量调节可能发生改变，导致钠和水的流失。 滞留、慢性高血压和随后的高血压。&lt;/p&gt;\n&lt;h2&gt;高血压的症状：&lt;/h2&gt;\n&lt;p&gt;高血压通常没有什么症状，但可能表现为头痛、心悸、疲劳、胸痛或呼吸困难。 许多高血压病例由于没有明显的异常体征而未被注意到。&lt;/p&gt;</t>
  </si>
  <si>
    <t>&lt;h1&gt;उच्च रक्तचाप का निदान&lt;/h1&gt;\n&lt;p&gt;विश्व स्वास्थ्य संगठन (WHO) उच्च रक्तचाप के निदान को &amp;ge;140 mmHg के औसत सिस्टोलिक रक्तचाप और/या &amp;ge;90 mmHg के औसत डायस्टोलिक रक्तचाप के रूप में परिभाषित करता है, जिसे लगातार चिकित्सा यात्राओं के दौरान कम से कम दो अलग-अलग अवसरों पर मापा जाता है। वर्तमान में, घरेलू रक्तचाप निगरानी उपकरणों का उपयोग रोगियों के लिए उनकी स्थिति की निगरानी के लिए व्यापक रूप से लोकप्रिय और सुविधाजनक है। घरेलू रक्तचाप माप का उपयोग करके निदान की पुष्टि करने के लिए, निम्नलिखित तीन कारकों को सुनिश्चित किया जाना चाहिए:&lt;/p&gt;\n&lt;p&gt;1. बैठने की स्थिति में, 1 मिनट के अंतराल के साथ, रक्तचाप का प्रत्येक माप लगातार दो बार लिया जाना चाहिए।&lt;/p&gt;\n&lt;p&gt;2. रक्तचाप को दिन में दो बार मापा जाना चाहिए, अधिमानतः एक बार सुबह और एक बार शाम को।&lt;/p&gt;\n&lt;p&gt;3. लगातार रक्तचाप माप कम से कम 4 दिनों के लिए किया जाना चाहिए, आदर्श रूप से 7 दिनों के लिए। पहले दिन की रीडिंग को हटा दिया जाना चाहिए, और निदान की पुष्टि करने के लिए शेष मापों (&amp;ge;135/85 mmHg) के औसत मूल्यों का उपयोग किया जाना चाहिए।&lt;/p&gt;\n&lt;p&gt;उच्च रक्तचाप की पुष्टि की प्रतीक्षा करते समय, लक्ष्य अंग क्षति (जैसे बाएं वेंट्रिकुलर हाइपरट्रॉफी, क्रोनिक किडनी रोग और उच्च रक्तचाप रेटिनोपैथी) का पता लगाने के लिए आगे की जांच की जानी चाहिए और हृदय संबंधी जोखिम का आकलन करना चाहिए।&lt;/p&gt;\n&lt;p&gt;सामान्य रक्तचाप वाले व्यक्तियों को हर 2 साल में अपने रक्तचाप की जाँच करानी चाहिए, और पूर्व-उच्च रक्तचाप वाले व्यक्तियों को जीवनशैली में बदलाव करना चाहिए और 1 वर्ष के बाद अपने रक्तचाप की जाँच करानी चाहिए।&lt;/p&gt;\n&lt;h2&gt;हाई ब्लड प्रेशर के कारण:&lt;/h2&gt;\n&lt;p&gt;उच्च रक्तचाप के लगभग 90-95% मामलों को प्राथमिक उच्च रक्तचाप के रूप में वर्गीकृत किया जाता है, जिसे पहचानने योग्य माध्यमिक कारणों के बिना उच्च रक्तचाप के रूप में परिभाषित किया जाता है। शेष मामलों को माध्यमिक उच्च रक्तचाप के रूप में वर्गीकृत किया जाता है, जो विशिष्ट अंतर्निहित स्थितियों (जैसे, हृदय, गुर्दे की समस्याओं) के कारण होता है। गुर्दे की बीमारी से संबंधित उच्च रक्तचाप, हालांकि उच्च रक्तचाप से ग्रस्त व्यक्तियों का केवल 2-3% ही होता है, उच्च रक्तचाप के सबसे सामान्य माध्यमिक कारणों में से एक है। गुर्दे की बीमारी से संबंधित अधिकांश उच्च रक्तचाप गुर्दे की धमनी स्टेनोसिस या इसकी एक शाखा में स्टेनोसिस के परिणामस्वरूप कम गुर्दे के रक्त प्रवाह से सीधे जुड़ा हुआ है। अन्य कारणों में अधिवृक्क कॉर्टिकल असामान्यताएं, एल्डोस्टेरोन स्राव में परिवर्तन, कुशिंग सिंड्रोम, कॉन सिंड्रोम आदि शामिल हैं। इसके अतिरिक्त, रेनिन-एंजियोटेंसिन-एल्डोस्टेरोन प्रणाली के अनुचित सक्रियण के कारण बाह्य द्रव मात्रा विनियमन में परिवर्तन हो सकता है, जिसके परिणामस्वरूप सोडियम और पानी होता है। अवधारण, पुरानी उच्च रक्तचाप, और बाद में उच्च रक्तचाप।&lt;/p&gt;\n&lt;h2&gt;हाई ब्लड प्रेशर के लक्षण:&lt;/h2&gt;\n&lt;p&gt;उच्च रक्तचाप के अक्सर कुछ लक्षण होते हैं, लेकिन यह सिरदर्द, धड़कन, थकान, सीने में दर्द या सांस लेने में कठिनाई के रूप में उपस्थित हो सकता है। उच्च रक्तचाप के कई मामलों पर किसी का ध्यान नहीं जाता है क्योंकि कोई असामान्य लक्षण दिखाई नहीं देते हैं।&lt;/p&gt;</t>
  </si>
  <si>
    <t>&lt;h1&gt;Diagn&amp;oacute;stico de hipertensi&amp;oacute;n&lt;/h1&gt;\n&lt;p&gt;La Organizaci&amp;oacute;n Mundial de la Salud (OMS) define el diagn&amp;oacute;stico de presi&amp;oacute;n arterial alta como tener una presi&amp;oacute;n arterial sist&amp;oacute;lica promedio de &amp;ge;140 mmHg y/o una presi&amp;oacute;n arterial diast&amp;oacute;lica promedio de &amp;ge;90 mmHg, medidos en al menos dos ocasiones separadas durante visitas m&amp;eacute;dicas consecutivas. Actualmente, el uso de dispositivos de control de la presi&amp;oacute;n arterial en el hogar es muy popular y conveniente para que los pacientes controlen su estado. Para confirmar el diagn&amp;oacute;stico mediante la medici&amp;oacute;n de la presi&amp;oacute;n arterial en el hogar, se deben asegurar los siguientes tres factores:&lt;/p&gt;\n&lt;p&gt;1. Cada medici&amp;oacute;n de la presi&amp;oacute;n arterial debe tomarse dos veces consecutivas, con un intervalo de 1 minuto, mientras se est&amp;aacute; sentado.&lt;/p&gt;\n&lt;p&gt;2. La presi&amp;oacute;n arterial debe medirse dos veces al d&amp;iacute;a, preferiblemente una por la ma&amp;ntilde;ana y otra por la noche.&lt;/p&gt;\n&lt;p&gt;3. La medici&amp;oacute;n continua de la presi&amp;oacute;n arterial debe realizarse durante al menos 4 d&amp;iacute;as, idealmente durante 7 d&amp;iacute;as. Las lecturas del primer d&amp;iacute;a deben descartarse y los valores promedio de las mediciones restantes (&amp;ge;135/85 mmHg) deben usarse para confirmar el diagn&amp;oacute;stico.&lt;/p&gt;\n&lt;p&gt;Mientras se espera la confirmaci&amp;oacute;n de la presi&amp;oacute;n arterial alta, se deben realizar m&amp;aacute;s investigaciones para detectar da&amp;ntilde;os en &amp;oacute;rganos diana (como hipertrofia ventricular izquierda, enfermedad renal cr&amp;oacute;nica y retinopat&amp;iacute;a hipertensiva) y evaluar el riesgo cardiovascular.&lt;/p&gt;\n&lt;p&gt;Las personas con presi&amp;oacute;n arterial normal deben volver a controlar su presi&amp;oacute;n arterial cada 2 a&amp;ntilde;os, y las personas con prehipertensi&amp;oacute;n deben hacer cambios en el estilo de vida y volver a controlar su presi&amp;oacute;n arterial despu&amp;eacute;s de 1 a&amp;ntilde;o.&lt;/p&gt;\n&lt;h2&gt;Causas de la hipertensi&amp;oacute;n arterial:&lt;/h2&gt;\n&lt;p&gt;Aproximadamente el 90-95% de los casos de presi&amp;oacute;n arterial alta se clasifican como hipertensi&amp;oacute;n primaria, que se define como presi&amp;oacute;n arterial elevada sin causas secundarias identificables. Los casos restantes se clasifican como hipertensi&amp;oacute;n secundaria, causada por condiciones subyacentes espec&amp;iacute;ficas (por ejemplo, problemas card&amp;iacute;acos o renales). La hipertensi&amp;oacute;n relacionada con la enfermedad renal, aunque representa solo el 2-3% de los individuos hipertensos, es una de las causas secundarias m&amp;aacute;s comunes de hipertensi&amp;oacute;n. La mayor&amp;iacute;a de las hipertensi&amp;oacute;n relacionadas con la enfermedad renal est&amp;aacute;n directamente asociadas con la reducci&amp;oacute;n del flujo sangu&amp;iacute;neo renal como consecuencia de la estenosis de la arteria renal o de una de sus ramas. Otras causas incluyen anomal&amp;iacute;as de la corteza suprarrenal, cambios en la secreci&amp;oacute;n de aldosterona, s&amp;iacute;ndrome de Cushing, s&amp;iacute;ndrome de Conn, etc. Adem&amp;aacute;s, puede haber alteraciones en la regulaci&amp;oacute;n del volumen del l&amp;iacute;quido extracelular debido a la activaci&amp;oacute;n inadecuada del sistema renina-angiotensina-aldosterona, lo que resulta en sodio y agua. retenci&amp;oacute;n, hipertensi&amp;oacute;n arterial cr&amp;oacute;nica e hipertensi&amp;oacute;n posterior.&lt;/p&gt;\n&lt;p&gt;&lt;br&gt;&lt;/p&gt;\n&lt;h2&gt;S&amp;iacute;ntomas de la presi&amp;oacute;n arterial alta:&lt;/h2&gt;\n&lt;p&gt;La presi&amp;oacute;n arterial alta a menudo tiene pocos s&amp;iacute;ntomas, pero puede presentarse como dolores de cabeza, palpitaciones, fatiga, dolor en el pecho o dificultad para respirar. Muchos casos de presi&amp;oacute;n arterial alta pasan desapercibidos ya que no hay signos anormales perceptibles.&lt;/p&gt;</t>
  </si>
  <si>
    <t>&lt;h1&gt;Diagnostiquer l&amp;apos;hypertension&lt;/h1&gt;\n&lt;p&gt;L&amp;apos;Organisation mondiale de la sant&amp;eacute; (OMS) d&amp;eacute;finit le diagnostic d&amp;apos;hypertension art&amp;eacute;rielle comme une pression art&amp;eacute;rielle systolique moyenne &amp;ge;140 mmHg et/ou une pression art&amp;eacute;rielle diastolique moyenne &amp;ge;90 mmHg, mesur&amp;eacute;e &amp;agrave; au moins deux occasions distinctes lors de visites m&amp;eacute;dicales cons&amp;eacute;cutives. Actuellement, l&amp;apos;utilisation d&amp;apos;appareils de surveillance de la pression art&amp;eacute;rielle &amp;agrave; domicile est tr&amp;egrave;s populaire et pratique pour les patients afin de surveiller leur &amp;eacute;tat. Pour confirmer le diagnostic en utilisant la mesure de la pression art&amp;eacute;rielle &amp;agrave; domicile, les trois facteurs suivants doivent &amp;ecirc;tre assur&amp;eacute;s :&lt;/p&gt;\n&lt;p&gt;1. Chaque mesure de tension art&amp;eacute;rielle doit &amp;ecirc;tre prise deux fois de suite, &amp;agrave; 1 minute d&amp;apos;intervalle, en position assise.&lt;/p&gt;\n&lt;p&gt;2. La tension art&amp;eacute;rielle doit &amp;ecirc;tre mesur&amp;eacute;e deux fois par jour, de pr&amp;eacute;f&amp;eacute;rence une fois le matin et une fois le soir.&lt;/p&gt;\n&lt;p&gt;3. La mesure continue de la tension art&amp;eacute;rielle doit &amp;ecirc;tre effectu&amp;eacute;e pendant au moins 4 jours, id&amp;eacute;alement pendant 7 jours. Les lectures du premier jour doivent &amp;ecirc;tre ignor&amp;eacute;es et les valeurs moyennes des mesures restantes (&amp;ge;135/85 mmHg) doivent &amp;ecirc;tre utilis&amp;eacute;es pour confirmer le diagnostic.&lt;/p&gt;\n&lt;p&gt;&lt;br&gt;&lt;/p&gt;\n&lt;p&gt;En attendant la confirmation de l&amp;apos;hypertension art&amp;eacute;rielle, d&amp;apos;autres investigations doivent &amp;ecirc;tre men&amp;eacute;es pour d&amp;eacute;tecter les l&amp;eacute;sions des organes cibles (telles que l&amp;apos;hypertrophie ventriculaire gauche, la maladie r&amp;eacute;nale chronique et la r&amp;eacute;tinopathie hypertensive) et &amp;eacute;valuer le risque cardiovasculaire.&lt;/p&gt;\n&lt;p&gt;Les personnes ayant une pression art&amp;eacute;rielle normale devraient faire rev&amp;eacute;rifier leur tension art&amp;eacute;rielle tous les 2 ans, et les personnes souffrant de pr&amp;eacute;-hypertension devraient modifier leur mode de vie et faire rev&amp;eacute;rifier leur tension art&amp;eacute;rielle apr&amp;egrave;s 1 an.&lt;/p&gt;\n&lt;h2&gt;Causes de l&amp;apos;hypertension art&amp;eacute;rielle :&lt;/h2&gt;\n&lt;p&gt;Environ 90 &amp;agrave; 95 % des cas d&amp;apos;hypertension art&amp;eacute;rielle sont class&amp;eacute;s comme hypertension primaire, d&amp;eacute;finie comme une pression art&amp;eacute;rielle &amp;eacute;lev&amp;eacute;e sans causes secondaires identifiables. Les cas restants sont class&amp;eacute;s comme hypertension secondaire, caus&amp;eacute;e par des conditions sous-jacentes sp&amp;eacute;cifiques (par exemple, probl&amp;egrave;mes cardiaques, r&amp;eacute;naux). L&amp;apos;hypertension li&amp;eacute;e &amp;agrave; une maladie r&amp;eacute;nale, bien qu&amp;apos;elle ne repr&amp;eacute;sente que 2 &amp;agrave; 3 % des personnes hypertendues, est l&amp;apos;une des causes secondaires les plus fr&amp;eacute;quentes d&amp;apos;hypertension. La majorit&amp;eacute; de l&amp;apos;hypertension li&amp;eacute;e &amp;agrave; une maladie r&amp;eacute;nale est directement associ&amp;eacute;e &amp;agrave; une r&amp;eacute;duction du d&amp;eacute;bit sanguin r&amp;eacute;nal en raison d&amp;apos;une st&amp;eacute;nose de l&amp;apos;art&amp;egrave;re r&amp;eacute;nale ou d&amp;apos;une st&amp;eacute;nose dans l&amp;apos;une de ses branches. D&amp;apos;autres causes comprennent des anomalies corticosurr&amp;eacute;naliennes, des modifications de la s&amp;eacute;cr&amp;eacute;tion d&amp;apos;aldost&amp;eacute;rone, le syndrome de Cushing, le syndrome de Conn, etc. r&amp;eacute;tention, hypertension art&amp;eacute;rielle chronique et hypertension subs&amp;eacute;quente.&lt;/p&gt;\n&lt;h2&gt;Sympt&amp;ocirc;mes de l&amp;apos;hypertension art&amp;eacute;rielle :&lt;/h2&gt;\n&lt;p&gt;L&amp;apos;hypertension art&amp;eacute;rielle pr&amp;eacute;sente souvent peu de sympt&amp;ocirc;mes, mais elle peut se manifester par des maux de t&amp;ecirc;te, des palpitations, de la fatigue, des douleurs thoraciques ou des difficult&amp;eacute;s respiratoires. De nombreux cas d&amp;apos;hypertension art&amp;eacute;rielle passent inaper&amp;ccedil;us car il n&amp;apos;y a pas de signes anormaux perceptibles.&lt;/p&gt;</t>
  </si>
  <si>
    <t>&lt;h1 dir=\"rtl\"&gt;تشخيص ارتفاع ضغط الدم&lt;/h1&gt;\n&lt;p dir=\"rtl\"&gt;تُشخِّص منظمة الصحة العالمية (WHO) الإصابة بارتفاع ضغط الدم إذا كانت قراءة لمتوسط ضغط الدم الانقباضي &amp;ge;140 مم زئبق و / أو متوسط ضغط الدم الانبساطي &amp;ge;90 مم زئبق ، وتؤخذ القراءة في مناسبتين منفصلتين على الأقل خلال زيارات طبية متتالية.&amp;nbsp;&lt;/p&gt;\n&lt;p dir=\"rtl\"&gt;في الوقت الحالي، يشيع استخدام أجهزة مراقبة ضغط الدم المنزلية على نطاق واسع بين المرضى، كما تُمثّل الأجهزة وسيلة مُلائمة وخيارًا يسيرًا يُمكّنهم من مراقبة حالتهم.&amp;nbsp;&lt;/p&gt;\n&lt;p dir=\"rtl\"&gt;لتأكيد التشخيص باستخدام أجهزة قياس ضغط الدم المنزلية، يجب ضمان العوامل الثلاثة التالية:&lt;/p&gt;\n&lt;p dir=\"rtl\"&gt;1- &amp;nbsp;يجب أخذ كل قراءة قياس ضغط الدم مرتين متتاليتين، مع فاصل زمني مُدته دقيقة واحدة ، أثناء جلوس الشخص على كرسي أو ما شابه.&lt;/p&gt;\n&lt;p dir=\"rtl\"&gt;2- يجب قياس ضغط الدم مرتين في اليوم، ويُفضّل مرة في الصباح وأُخرى في المساء.&lt;/p&gt;\n&lt;p dir=\"rtl\"&gt;3- يجب أن تستمر عملية قياس ضغط الدم -بمراعاة العامليْن السابقيْن- لمدة 4 أيام على الأقل، ولضمان أدق نتيجة مُمكنة يُوصى بالاستمرار لمدة 7 أيام.&lt;/p&gt;\n&lt;p dir=\"rtl\"&gt;&amp;nbsp;ينبغي تجاهل قراءات ضغط الدم المأخوذة في اليوم الأول، واستخدام متوسط قِيَم قراءات ضعط الدم (&amp;ge;135/85 مم زئبق) المأخوذة في الأيام المتبقية لتأكيد التشخيص.&lt;/p&gt;\n&lt;p dir=\"rtl\"&gt;&amp;nbsp;&lt;/p&gt;\n&lt;p dir=\"rtl\"&gt;أثناء انتظار تأكيد التشخيص بارتفاع ضغط الدم، ينبغي إجراء المزيد من الفحوضات لرصد الضرر اللاحق بالأعضاء المستهدفة (كتضخم البطين الأيسر، وأمراض الكلى المزمنة، واعتلال الشبكية الناتج عن ارتفاع ضغط الدم) كما ينبغي تقييم مخاطر القلب والأوعية الدموية.&lt;/p&gt;\n&lt;p dir=\"rtl\"&gt;هذا وينبغي على الأفراد ذوي ضغط الدم الطبيعي إعادة فحص ضغط الدم بمُعدل كل سنتيْن، بينما على الأفراد الذين يعانون من ارتفاع ضغط الدم الطفيف إجراء تغييرات في نمط الحياة واتباع نظام صحي وإعادة فحص ضغط الدم بعد مرور &amp;nbsp;سنة من آخر فحص.&lt;/p&gt;\n&lt;h2 dir=\"rtl\"&gt;أسباب ارتفاع ضغط الدم:&lt;/h2&gt;\n&lt;p dir=\"rtl\"&gt;تُصنَّف ما يقرب من 90-95 ٪ من حالات ارتفاع ضغط الدم على أنها ارتفاع ضغط الدم الأوّلي أو فرط ضغط الدم الأساسي، والذي يُعرف بأنه ارتفاع يحدث في ضغط الدم دون وجود أسباب ثانوية مُحددة.&lt;/p&gt;\n&lt;p dir=\"rtl\"&gt;&amp;nbsp;بينما تُصنَّف الحالات المُتبقية على أنها ارتفاع ضغط الدم الثانوي، والذي ينتُج بسبب حالات مرضية كامنة (كأمراض القلب والكلى).&amp;nbsp;&lt;/p&gt;\n&lt;p dir=\"rtl\"&gt;يُعد ارتفاع ضغط الدم المُرتبط بأمراض الكلى -على الرغم من أنه يُمثِّل 2-3 % فقط من مُجمل الأفراد المصابين بارتفاع ضغط الدم- أحد أكثر الأسباب الثانوية شيوعًا لارتفاع ضغط الدم.&amp;nbsp;&lt;/p&gt;\n&lt;p dir=\"rtl\"&gt;ترتبط أغلب حالات ارتفاع ضغط الدم الناجمة عن أمراض الكلى ارتباطًا مباشرًا بانخفاض تدفق الدم إلى الكلى نتيجة لتضيُّق الشريان الكلوي&amp;nbsp;أو&amp;nbsp;تضيُّق&amp;nbsp;&amp;nbsp;أحد فروعه، كما &amp;nbsp;تشمل الأسباب الأخرى -على سبيل المثال لا الحصر- كُلاً من: تشوهات قشرة الغدة الكظرية، وتغيّرات في إفراز هرمون الألدوستيرون، ومتلازمة كوشينغ، ومتلازمة كون. علاوةً على ذلك، يُمكن أن تتواجد تغيّرات في حجم السائل خارج الخلوي بسبب التفعيل غير المناسب لنظام الرينين أنجيوتنسين الألدوستيرون، مما يؤدي إلى احتباس الصوديوم والماء، وارتفاع مزمن في قياسات ضغط الدم، ومن ثم ارتفاع ضغط الدم.&amp;nbsp;&lt;/p&gt;\n&lt;h2 dir=\"rtl\"&gt;أعراض ارتفاع ضغط الدم:&amp;nbsp;&lt;/h2&gt;\n&lt;p dir=\"rtl\"&gt;غالبًا لا يُصاحب ارتفاع ضغط الدم الكثير من الأعراض، ولكنه قد يظهر على شكل صداع أو خفقان أو إرهاق أو ألم في الصدر أو صعوبة في التنفس. هناك العديد من حالات لا يلحظ فيها المرضى ارتفاع ضغط الدم نظرًا لعدم وجود خلل ملموس في قياسات العلامات حيوية.&lt;/p&gt;</t>
  </si>
  <si>
    <t>&lt;h1&gt;Диагностика гипертонии&lt;/h1&gt;\n&lt;p&gt;Всемирная организация здравоохранения (ВОЗ) определяет диагноз высокого кровяного давления как среднее систолическое артериальное давление &amp;ge;140 мм рт.ст. и/или среднее диастолическое артериальное давление &amp;ge;90 мм рт.ст., измеренное не менее чем в двух отдельных случаях во время последовательных визитов к врачу. В настоящее время использование домашних приборов для измерения артериального давления широко популярно и удобно для пациентов, чтобы следить за своим состоянием. Для подтверждения диагноза с помощью измерения артериального давления в домашних условиях необходимо обеспечить следующие три фактора:&lt;/p&gt;\n&lt;p&gt;1. Каждое измерение артериального давления следует проводить два раза подряд с интервалом в 1 минуту в положении сидя.&lt;/p&gt;\n&lt;p&gt;2. Артериальное давление следует измерять два раза в день, желательно один раз утром и один раз вечером.&lt;/p&gt;\n&lt;p&gt;3. Непрерывное измерение артериального давления следует проводить не менее 4 дней, в идеале 7 дней. Показания первого дня следует отбросить, а для подтверждения диагноза следует использовать средние значения остальных измерений (&amp;ge;135/85 мм рт.ст.).&lt;/p&gt;\n&lt;p&gt;&lt;br&gt;&lt;/p&gt;\n&lt;p&gt;В ожидании подтверждения высокого кровяного давления следует провести дальнейшие исследования для выявления поражения органов-мишеней (например, гипертрофии левого желудочка, хронической болезни почек и гипертонической ретинопатии) и оценки сердечно-сосудистого риска.&lt;/p&gt;\n&lt;p&gt;Людям с нормальным артериальным давлением следует перепроверять артериальное давление каждые 2 года, а лицам с предгипертензией следует изменить образ жизни и повторно проверять артериальное давление через 1 год.&lt;/p&gt;\n&lt;h2&gt;Причины повышенного артериального давления:&lt;/h2&gt;\n&lt;p&gt;Приблизительно 90-95% случаев высокого кровяного давления классифицируются как первичная артериальная гипертензия, которая определяется как повышенное кровяное давление без идентифицируемых вторичных причин. Остальные случаи классифицируются как вторичная гипертензия, вызванная конкретными фоновыми состояниями (например, проблемами с сердцем, почками). Гипертония, связанная с заболеванием почек, хотя и составляет всего 2-3% гипертоников, является одной из наиболее частых вторичных причин гипертонии. В большинстве случаев артериальная гипертензия, связанная с заболеванием почек, напрямую связана со снижением почечного кровотока вследствие стеноза почечной артерии или стеноза одной из ее ветвей. Другие причины включают аномалии коры надпочечников, изменения в секреции альдостерона, синдром Кушинга, синдром Конна и т. д. Кроме того, могут быть изменения в регуляции объема внеклеточной жидкости из-за неадекватной активации ренин-ангиотензин-альдостероновой системы, что приводит к выделению натрия и воды. задержка, хроническое высокое кровяное давление и последующая гипертония.&lt;/p&gt;\n&lt;h2&gt;Симптомы повышенного артериального давления:&lt;/h2&gt;\n&lt;p&gt;Высокое кровяное давление часто имеет мало симптомов, но может проявляться головными болями, учащенным сердцебиением, усталостью, болью в груди или затрудненным дыханием. Многие случаи высокого кровяного давления остаются незамеченными, так как нет никаких заметных аномальных признаков.&lt;/p&gt;</t>
  </si>
  <si>
    <t>&lt;h1&gt;Diagnosticando hipertens&amp;atilde;o&lt;/h1&gt;\n&lt;p&gt;A Organiza&amp;ccedil;&amp;atilde;o Mundial da Sa&amp;uacute;de (OMS) define o diagn&amp;oacute;stico de hipertens&amp;atilde;o arterial como tendo uma press&amp;atilde;o arterial sist&amp;oacute;lica m&amp;eacute;dia de &amp;ge;140 mmHg e/ou uma press&amp;atilde;o arterial diast&amp;oacute;lica m&amp;eacute;dia de &amp;ge;90 mmHg, medida em pelo menos duas ocasi&amp;otilde;es distintas durante consultas m&amp;eacute;dicas consecutivas. Atualmente, o uso de dispositivos de monitoramento de press&amp;atilde;o arterial em casa &amp;eacute; amplamente popular e conveniente para os pacientes monitorarem sua condi&amp;ccedil;&amp;atilde;o. Para confirmar o diagn&amp;oacute;stico usando a medi&amp;ccedil;&amp;atilde;o da press&amp;atilde;o arterial em casa, os tr&amp;ecirc;s fatores a seguir devem ser assegurados:&lt;/p&gt;\n&lt;p&gt;1. Cada medi&amp;ccedil;&amp;atilde;o da press&amp;atilde;o arterial deve ser feita duas vezes consecutivas, com intervalo de 1 minuto, na posi&amp;ccedil;&amp;atilde;o sentada.&lt;/p&gt;\n&lt;p&gt;2. A press&amp;atilde;o arterial deve ser medida duas vezes ao dia, de prefer&amp;ecirc;ncia uma vez pela manh&amp;atilde; e outra &amp;agrave; noite.&lt;/p&gt;\n&lt;p&gt;3. A medi&amp;ccedil;&amp;atilde;o cont&amp;iacute;nua da press&amp;atilde;o arterial deve ser realizada por pelo menos 4 dias, idealmente por 7 dias. As leituras do primeiro dia devem ser descartadas e os valores m&amp;eacute;dios das demais medidas (&amp;ge;135/85 mmHg) devem ser usados para confirmar o diagn&amp;oacute;stico.&lt;/p&gt;\n&lt;p&gt;Enquanto se aguarda a confirma&amp;ccedil;&amp;atilde;o da hipertens&amp;atilde;o arterial, investiga&amp;ccedil;&amp;otilde;es adicionais devem ser realizadas para detectar les&amp;otilde;es em &amp;oacute;rg&amp;atilde;os-alvo (como hipertrofia ventricular esquerda, doen&amp;ccedil;a renal cr&amp;ocirc;nica e retinopatia hipertensiva) e avaliar o risco cardiovascular.&lt;/p&gt;\n&lt;p&gt;Indiv&amp;iacute;duos com press&amp;atilde;o arterial normal devem ter sua press&amp;atilde;o arterial verificada novamente a cada 2 anos, e indiv&amp;iacute;duos com pr&amp;eacute;-hipertens&amp;atilde;o devem fazer mudan&amp;ccedil;as no estilo de vida e ter sua press&amp;atilde;o arterial verificada ap&amp;oacute;s 1 ano.&lt;/p&gt;\n&lt;h2&gt;Causas da press&amp;atilde;o alta:&lt;/h2&gt;\n&lt;p&gt;Aproximadamente 90-95% dos casos de hipertens&amp;atilde;o arterial s&amp;atilde;o classificados como hipertens&amp;atilde;o prim&amp;aacute;ria, que &amp;eacute; definida como press&amp;atilde;o arterial elevada sem causas secund&amp;aacute;rias identific&amp;aacute;veis. Os casos restantes s&amp;atilde;o classificados como hipertens&amp;atilde;o secund&amp;aacute;ria, causada por condi&amp;ccedil;&amp;otilde;es subjacentes espec&amp;iacute;ficas (por exemplo, problemas card&amp;iacute;acos e renais). A hipertens&amp;atilde;o relacionada &amp;agrave; doen&amp;ccedil;a renal, embora represente apenas 2-3% dos indiv&amp;iacute;duos hipertensos, &amp;eacute; uma das causas secund&amp;aacute;rias mais comuns de hipertens&amp;atilde;o. A maioria das hipertens&amp;atilde;o relacionadas &amp;agrave; doen&amp;ccedil;a renal est&amp;aacute; diretamente associada &amp;agrave; redu&amp;ccedil;&amp;atilde;o do fluxo sangu&amp;iacute;neo renal como consequ&amp;ecirc;ncia da estenose da art&amp;eacute;ria renal ou estenose em um de seus ramos. Outras causas incluem anormalidades corticais adrenais, altera&amp;ccedil;&amp;otilde;es na secre&amp;ccedil;&amp;atilde;o de aldosterona, s&amp;iacute;ndrome de Cushing, s&amp;iacute;ndrome de Conn, etc. Al&amp;eacute;m disso, pode haver altera&amp;ccedil;&amp;otilde;es na regula&amp;ccedil;&amp;atilde;o do volume do l&amp;iacute;quido extracelular devido &amp;agrave; ativa&amp;ccedil;&amp;atilde;o inadequada do sistema renina-angiotensina-aldosterona, resultando em s&amp;oacute;dio e &amp;aacute;gua reten&amp;ccedil;&amp;atilde;o, press&amp;atilde;o alta cr&amp;ocirc;nica e hipertens&amp;atilde;o subseq&amp;uuml;ente.&lt;/p&gt;\n&lt;h2&gt;Sintomas de press&amp;atilde;o alta:&lt;/h2&gt;\n&lt;p&gt;A hipertens&amp;atilde;o geralmente apresenta poucos sintomas, mas pode se manifestar como dores de cabe&amp;ccedil;a, palpita&amp;ccedil;&amp;otilde;es, fadiga, dor no peito ou dificuldade para respirar. Muitos casos de press&amp;atilde;o alta passam despercebidos, pois n&amp;atilde;o h&amp;aacute; sinais anormais percept&amp;iacute;veis.&lt;/p&gt;</t>
  </si>
  <si>
    <t>&lt;h1&gt;উচ্চ রক্তচাপ নির্ণয়&lt;/h1&gt;\n&lt;p&gt;ওয়ার্ল্ড হেলথ অর্গানাইজেশন (WHO) উচ্চ রক্তচাপের নির্ণয়কে সংজ্ঞায়িত করে যে গড় সিস্টোলিক রক্তচাপ &amp;ge;140 mmHg এবং/অথবা গড় ডায়াস্টোলিক রক্তচাপ &amp;ge;90 mmHg, পরপর চিকিৎসা পরিদর্শনের সময় অন্তত দুটি পৃথক অনুষ্ঠানে পরিমাপ করা হয়। বর্তমানে, হোম ব্লাড প্রেসার মনিটরিং ডিভাইসের ব্যবহার রোগীদের তাদের অবস্থা নিরীক্ষণের জন্য ব্যাপকভাবে জনপ্রিয় এবং সুবিধাজনক। বাড়িতে রক্তচাপ পরিমাপ ব্যবহার করে রোগ নির্ণয় নিশ্চিত করতে, নিম্নলিখিত তিনটি বিষয় নিশ্চিত করা উচিত:&lt;/p&gt;\n&lt;p&gt;1. প্রতিটি রক্তচাপ পরিমাপ পরপর দুবার নেওয়া উচিত, 1 মিনিটের ব্যবধানে, বসে থাকা অবস্থায়।&lt;/p&gt;\n&lt;p&gt;2. রক্তচাপ দিনে দুবার পরিমাপ করা উচিত, বিশেষত সকালে একবার এবং সন্ধ্যায় একবার।&lt;/p&gt;\n&lt;p&gt;3. ক্রমাগত রক্তচাপ পরিমাপ কমপক্ষে 4 দিনের জন্য পরিচালিত হওয়া উচিত, আদর্শভাবে 7 দিনের জন্য। প্রথম দিনের রিডিং বাতিল করা উচিত, এবং নির্ণয় নিশ্চিত করতে অবশিষ্ট পরিমাপের গড় মান (&amp;ge;135/85 mmHg) ব্যবহার করা উচিত।&lt;/p&gt;\n&lt;p&gt;&lt;br&gt;&lt;/p&gt;\n&lt;p&gt;উচ্চ রক্তচাপের নিশ্চিতকরণের জন্য অপেক্ষা করার সময়, লক্ষ্য অঙ্গের ক্ষতি (যেমন বাম ভেন্ট্রিকুলার হাইপারট্রফি, দীর্ঘস্থায়ী কিডনি রোগ, এবং হাইপারটেনসিভ রেটিনোপ্যাথি) সনাক্ত করতে এবং কার্ডিওভাসকুলার ঝুঁকি মূল্যায়নের জন্য আরও তদন্ত করা উচিত।&lt;/p&gt;\n&lt;p&gt;স্বাভাবিক রক্তচাপযুক্ত ব্যক্তিদের প্রতি 2 বছরে তাদের রক্তচাপ পুনরায় পরীক্ষা করা উচিত এবং প্রাক-উচ্চ রক্তচাপযুক্ত ব্যক্তিদের জীবনধারা পরিবর্তন করা উচিত এবং 1 বছর পরে তাদের রক্তচাপ পুনরায় পরীক্ষা করা উচিত।&lt;/p&gt;\n&lt;h2&gt;উচ্চ রক্তচাপের কারণ:&lt;/h2&gt;\n&lt;p&gt;উচ্চ রক্তচাপের প্রায় 90-95% ক্ষেত্রে প্রাথমিক উচ্চ রক্তচাপ হিসাবে শ্রেণীবদ্ধ করা হয়, যা শনাক্তযোগ্য গৌণ কারণ ছাড়াই উচ্চ রক্তচাপ হিসাবে সংজ্ঞায়িত করা হয়। অবশিষ্ট কেসগুলিকে সেকেন্ডারি হাইপারটেনশন হিসাবে শ্রেণীবদ্ধ করা হয়, নির্দিষ্ট অন্তর্নিহিত অবস্থার কারণে (যেমন, হার্ট, কিডনি সমস্যা)। কিডনি রোগের সাথে সম্পর্কিত উচ্চ রক্তচাপ, যদিও উচ্চ রক্তচাপজনিত ব্যক্তিদের মধ্যে মাত্র 2-3% এর জন্য দায়ী, উচ্চ রক্তচাপের সবচেয়ে সাধারণ দ্বিতীয় কারণগুলির মধ্যে একটি। কিডনি রোগের সাথে সম্পর্কিত বেশিরভাগ উচ্চ রক্তচাপ সরাসরি রেনাল আর্টারি স্টেনোসিস বা এর একটি শাখায় স্টেনোসিসের ফলে রেনাল রক্ত প্রবাহ হ্রাসের সাথে যুক্ত। অন্যান্য কারণগুলির মধ্যে রয়েছে অ্যাড্রিনাল কর্টিকাল অস্বাভাবিকতা, অ্যালডোস্টেরন নিঃসরণে পরিবর্তন, কুশিং সিন্ড্রোম, কনস সিনড্রোম, ইত্যাদি। অতিরিক্তভাবে, রেনিন-এনজিওটেনসিন-অ্যালডোস্টেরন সিস্টেমের অনুপযুক্ত সক্রিয়তার কারণে বহির্মুখী তরলের পরিমাণ নিয়ন্ত্রণে পরিবর্তন হতে পারে, যার ফলে জল ধরে রাখা, দীর্ঘস্থায়ী উচ্চ রক্তচাপ এবং পরবর্তী উচ্চ রক্তচাপ।&lt;/p&gt;\n&lt;h2&gt;উচ্চ রক্তচাপের লক্ষণ:&lt;/h2&gt;\n&lt;p&gt;উচ্চ রক্তচাপের প্রায়শই কিছু উপসর্গ থাকে তবে এটি মাথাব্যথা, ধড়ফড়, ক্লান্তি, বুকে ব্যথা বা শ্বাস নিতে অসুবিধা হিসাবে উপস্থিত হতে পারে। কোনো লক্ষণীয় অস্বাভাবিক লক্ষণ না থাকায় উচ্চ রক্তচাপের অনেক ক্ষেত্রেই নজরে পড়ে না।&lt;/p&gt;</t>
  </si>
  <si>
    <t>&lt;h1 dir=\"rtl\"&gt;بلند فشارِ خون کی تشخیص&lt;/h1&gt;\n&lt;p dir=\"rtl\"&gt;عالمی ادارۂ صحت (WHO) بلند فشارِ خون کی تشخیص کی وضاحت لگاتار طبی دوروں کے دوران کم از کم دو الگ الگ مواقع پر پیمائش کردہ اوسط انقباضی فشارِ خون کے 140 mmHg کے برابر یا اس سے زیادہ ہونے اور / یا اوسط انبساطی فشارِ خون کے 90 mmHg کے برابر یا اس سے زیادہ ہونے کے طور پر کرتا ہے۔ موجودہ طور پر گھر میں فشارِ خون کی نگرانی کرنے والے آلات کا استعمال وسیع پیمانے پر مقبول اور مریضوں کے لیے اپنی حالت کی نگرانی کے لیے آسان ہے۔ گھر میں فشارِ خون کی پیمائش کے ذریعے تشخیص کی تصدیق کرنے کے لیے درج ذیل تین عوامل کو یقینی بنانا چاہیے:&amp;nbsp;&lt;/p&gt;\n&lt;ol&gt;\n    &lt;li dir=\"rtl\"&gt;\n        &lt;p dir=\"rtl\"&gt;فشارِ خون کی پیمائش لگاتار دو بار، 1 منٹ کے وقفے کے ساتھ، بیٹھے ہونے کی حالت میں کی جانی چاہیے۔&lt;/p&gt;\n    &lt;/li&gt;\n    &lt;li dir=\"rtl\"&gt;\n        &lt;p dir=\"rtl\"&gt;فشارِ خون کی پیمائش دن میں دو مرتبہ، ترجیحاً ایک بار صبح اور ایک بار شام میں، کی جانی چاہیے۔&lt;/p&gt;\n    &lt;/li&gt;\n    &lt;li dir=\"rtl\"&gt;\n        &lt;p dir=\"rtl\"&gt;فشارِ خون کی مسلسل پیمائش کم از کم 4 دن، مثالی طور پر 7 دن، تک کی جانی چاہیے۔ پہلے دن کی پیمائش کو ضائع کر دینا چاہیے، اور تشخیص کی تصدیق کے لیے بقیہ پیمائشوں کی اوسط قدریں (135/85 mmHg کے برابر یا اس سے زیادہ) استعمال کی جانی چاہئیں۔&lt;/p&gt;\n    &lt;/li&gt;\n&lt;/ol&gt;\n&lt;p&gt;&lt;br&gt;&lt;/p&gt;\n&lt;p dir=\"rtl\"&gt;بلند فشارِ خون کی تصدیق کے انتظار کے دوران، ہدف کردہ اعضاء کو پہنچنے والے نقصان (جیسے بائیں ویںٹرکولر ہائپر ٹرافی، گردے کی دائمی بیماری، اور بلند فشارِ خونریٹینوپیتھی) کا پتہ لگانے اور قلب و عروقی خطرے کا اندازہ لگانے کے لیے مزید تحقیقات کی جانی چاہئیں۔&lt;/p&gt;\n&lt;p dir=\"rtl\"&gt;فشارِ خون کی عمومی سطح کے حامل افراد کو ہر 2 سال بعد اپنے فشارِ خون دوبارہ جانچ کروانی چاہیے، اور&amp;nbsp;خون کے غیر معمولی دباؤ کے خطرے کی علامت&amp;nbsp;کے حامل افراد کو چاہیے کہ وہ طرز زندگی میں تبدیلیاں لائیں اور 1 سال بعد اپنے فشارِ خون دوبارہ جانچ کروائیں۔&amp;nbsp;&lt;/p&gt;\n&lt;h2 dir=\"rtl\"&gt;بلند فشارِ خون کی وجوہات&lt;/h2&gt;\n&lt;p dir=\"rtl\"&gt;بلند فشارِ خون کی تقریباً 90 تا 95 فیصد صورتوں کی خون کے غیر معمولی دباؤ کی بنیادی صورت کے طور پر درجہ بندی کی جاتی ہے، جس کی وضاحت ثانوی وجوہات کے بغیر بلند فشارِ خون کے طور پر کی جاتی ہے۔ بقیہ صورتوں کی ثانوی بلند فشارِ خون کے طور پر درجہ بندی کی جاتی ہے، جو مخصوص بنیادی حالات (مثلاً، دل، گردے کے مسائل) کی وجہ سے ہوتا ہے۔ گردے کی بیماری سے متعلق خون کا غیر معمولی دباؤ، اگرچہ خون کے غیر معمولی دباؤ کے مرض میں مبتلا افراد میں سے صرف 2 تا 3 فیصد میں نظر آتا ہے، لیکن یہ خون کے غیر معمولی دباؤ کی سب سے عام ثانوی وجوہات میں سے ایک ہے۔ گردے کی بیماری سے متعلق خون کے غیر معمولی دباؤ کے زیادہ تر معاملات کا براہ راست تعلق گردوں کی شریان کا سکڑاؤ یا اس کی شاخوں میں سے کسی ایک کے سکڑاؤ کے نتیجے میں گردوں میں خون کے بہاؤ میں کمی سے ہوتا ہے۔ دیگر وجوہات میں گردے کے غدود کے بیرونی حصے کا غیر معمولی پن، الڈوسٹیرون کے اخراج میں تبدیلی، کشنگ کی پیچیدگی، عضلاتی کمزوری وغیرہ شامل ہیں۔ مزید برآں، ہارمون، پروٹین، خامروں اور ردِعمل کے نظام کی نامناسب فعالیت کے باعث بروں خلوی سیال کے حجم کے انضباط میں ردوبدل ہو سکتا ہے، جس کے نتیجے میں سوڈیم اور پانی کی برقراری، دائمی بلند فشارِ خون، اور بلآخر خون کا غیر معمولی دباؤ ہو سکتا ہے۔&lt;/p&gt;\n&lt;h2 dir=\"rtl\"&gt;بلند فشارِ خون کی علامات&lt;/h2&gt;\n&lt;p dir=\"rtl\"&gt;اکثر بلند فشارِ خون کی چند علامات ہوتی ہیں، لیکن یہ سر درد، اختلاجِ قلب، تھکاوٹ، سینے میں درد، یا سانس لینے میں دشواری کے طور پر ظاہر ہو سکتا ہے۔ بلند فشارِ خون کی کئی صورتوں پر کسی کا دھیان نہیں جاتا کیونکہ کوئی قابل توجہ غیر معمولی علامات ظاہر نہیں ہوتیں۔&lt;/p&gt;</t>
  </si>
  <si>
    <t>&lt;h1&gt;Diagnose von Bluthochdruck&lt;/h1&gt;\n&lt;p&gt;Die Weltgesundheitsorganisation (WHO) definiert die Diagnose eines Bluthochdrucks als einen durchschnittlichen systolischen Blutdruck von &amp;ge; 140 mmHg und/oder einen durchschnittlichen diastolischen Blutdruck von &amp;ge; 90 mmHg, der bei mindestens zwei verschiedenen Gelegenheiten bei aufeinanderfolgenden Arztbesuchen gemessen wird. Derzeit ist die Verwendung von Heim-Blutdruckmessger&amp;auml;ten weit verbreitet und f&amp;uuml;r Patienten praktisch, um ihren Zustand zu &amp;uuml;berwachen. Um die Diagnose mittels Blutdruckmessung zu Hause zu sichern, sollten folgende drei Faktoren sichergestellt sein:&lt;/p&gt;\n&lt;p&gt;1. Jede Blutdruckmessung sollte zweimal hintereinander im Abstand von 1 Minute im Sitzen durchgef&amp;uuml;hrt werden.&lt;/p&gt;\n&lt;p&gt;2. Der Blutdruck sollte zweimal t&amp;auml;glich gemessen werden, vorzugsweise einmal morgens und einmal abends.&lt;/p&gt;\n&lt;p&gt;3. Die kontinuierliche Blutdruckmessung sollte mindestens 4 Tage lang, idealerweise 7 Tage lang, durchgef&amp;uuml;hrt werden. Die Messwerte des ersten Tages sollten verworfen und die Durchschnittswerte der verbleibenden Messungen (&amp;ge;135/85 mmHg) zur Best&amp;auml;tigung der Diagnose herangezogen werden.&lt;/p&gt;\n&lt;p&gt;Bis zur Best&amp;auml;tigung des Bluthochdrucks sollten weitere Untersuchungen durchgef&amp;uuml;hrt werden, um Zielorgansch&amp;auml;den (wie linksventrikul&amp;auml;re Hypertrophie, chronische Nierenerkrankung und hypertensive Retinopathie) zu erkennen und das kardiovaskul&amp;auml;re Risiko einzusch&amp;auml;tzen.&lt;/p&gt;\n&lt;p&gt;Personen mit normalem Blutdruck sollten ihren Blutdruck alle zwei Jahre erneut &amp;uuml;berpr&amp;uuml;fen lassen, und Personen mit Vorhypertonie sollten ihren Lebensstil &amp;auml;ndern und ihren Blutdruck nach einem Jahr erneut &amp;uuml;berpr&amp;uuml;fen lassen.&lt;/p&gt;\n&lt;h2&gt;Ursachen f&amp;uuml;r Bluthochdruck:&lt;/h2&gt;\n&lt;p&gt;Ungef&amp;auml;hr 90&amp;ndash;95 % der F&amp;auml;lle von Bluthochdruck werden als prim&amp;auml;re Hypertonie klassifiziert, die als erh&amp;ouml;hter Blutdruck ohne erkennbare sekund&amp;auml;re Ursachen definiert ist. Die &amp;uuml;brigen F&amp;auml;lle werden als sekund&amp;auml;re Hypertonie eingestuft, die durch bestimmte Grunderkrankungen (z. B. Herz- oder Nierenprobleme) verursacht wird. Bluthochdruck im Zusammenhang mit einer Nierenerkrankung ist eine der h&amp;auml;ufigsten sekund&amp;auml;ren Ursachen f&amp;uuml;r Bluthochdruck, obwohl er nur bei 2&amp;ndash;3 % der Bluthochdruckpatienten auftritt. Der Gro&amp;szlig;teil der mit Nierenerkrankungen verbundenen Hypertonie steht in direktem Zusammenhang mit einer verminderten Nierendurchblutung als Folge einer Nierenarterienstenose oder einer Stenose in einem ihrer Zweige. Weitere Ursachen sind Anomalien der Nebennierenrinde, Ver&amp;auml;nderungen der Aldosteronsekretion, Cushing-Syndrom, Conn-Syndrom usw. Dar&amp;uuml;ber hinaus kann es aufgrund einer unangemessenen Aktivierung des Renin-Angiotensin-Aldosteron-Systems zu Ver&amp;auml;nderungen in der Regulierung des extrazellul&amp;auml;ren Fl&amp;uuml;ssigkeitsvolumens kommen, was zu Natrium und Wasser f&amp;uuml;hrt Retention, chronischer Bluthochdruck und nachfolgende Hypertonie.&lt;/p&gt;\n&lt;h2&gt;Symptome von Bluthochdruck:&lt;/h2&gt;\n&lt;p&gt;Hoher Blutdruck hat oft nur wenige Symptome, kann sich jedoch in Form von Kopfschmerzen, Herzklopfen, M&amp;uuml;digkeit, Brustschmerzen oder Atembeschwerden &amp;auml;u&amp;szlig;ern. Viele F&amp;auml;lle von Bluthochdruck bleiben unbemerkt, da keine auff&amp;auml;lligen Anzeichen vorliegen.&lt;/p&gt;</t>
  </si>
  <si>
    <t>&lt;h1&gt;高血圧の診断&lt;/h1&gt;\n&lt;p&gt;世界保健機関 (WHO) は、連続した医療機関の受診中に少なくとも 2 回の別々の機会に測定された平均収縮期血圧が 140 mmHg 以上、および/または平均拡張期血圧が 90 mmHg 以上であることを高血圧の診断と定義しています。 現在、家庭用血圧監視装置の使用は広く普及しており、患者が自分の状態を監視するのに便利です。 家庭血圧測定を使用して診断を確定するには、次の 3 つの要素を確認する必要があります。&lt;/p&gt;\n&lt;p&gt;1. 各血圧測定は、座った姿勢で 1 分間隔で 2 回連続して測定する必要があります。&lt;/p&gt;\n&lt;p&gt;2. 血圧は 1 日 2 回、できれば朝と夕方に 1 回測定する必要があります。&lt;/p&gt;\n&lt;p&gt;3. 継続的な血圧測定は少なくとも 4 日間、理想的には 7 日間実施する必要があります。 診断を確定するには、初日の測定値を破棄し、残りの測定値の平均値 (&amp;ge;135/85 mmHg) を使用する必要があります。&lt;/p&gt;\n&lt;p&gt;&lt;br&gt;&lt;/p&gt;\n&lt;p&gt;高血圧の確認を待つ間、標的臓器損傷（左心室肥大、慢性腎臓病、高血圧性網膜症など）を検出し、心血管リスクを評価するためにさらなる調査を実施する必要があります。&lt;/p&gt;\n&lt;p&gt;正常血圧の人は 2 年ごとに血圧の再検査を受ける必要があり、高血圧前症の人はライフスタイルを改善し、1 年ごとに血圧の再検査を受ける必要があります。&lt;/p&gt;\n&lt;h2&gt;高血圧の原因:&lt;/h2&gt;\n&lt;p&gt;高血圧症例の約 90 ～ 95% は原発性高血圧に分類され、二次的原因が特定できない血圧上昇と定義されます。 残りのケースは、特定の基礎疾患（心臓、腎臓の問題など）によって引き起こされる二次性高血圧として分類されます。 腎臓病に関連する高血圧は、高血圧患者のわずか 2 ～ 3% を占めますが、高血圧の最も一般的な二次的原因の 1 つです。 腎臓病に関連する高血圧の大部分は、腎動脈の狭窄またはその枝のいずれかにおける狭窄の結果として生じる腎血流の低下に直接関連しています。 他の原因には、副腎皮質の異常、アルドステロン分泌の変化、クッシング症候群、コン症候群などが含まれます。さらに、レニン-アンジオテンシン-アルドステロン系の不適切な活性化による細胞外液量調節の変化があり、その結果ナトリウムと水が生成される可能性があります。 滞留、慢性高血圧、およびその後の高血圧。&lt;/p&gt;\n&lt;h2&gt;高血圧の症状:&lt;/h2&gt;\n&lt;p&gt;高血圧は症状がほとんどないことが多いですが、頭痛、動悸、疲労感、胸痛、呼吸困難などの症状が現れることがあります。 高血圧の多くの場合、目立った異常な兆候がないため、気づかれないことがあります。&lt;/p&gt;</t>
  </si>
  <si>
    <t>&lt;h1&gt;उच्च रक्तदाब निदान&lt;/h1&gt;\n&lt;p&gt;जागतिक आरोग्य संघटना (WHO) उच्च रक्तदाबाचे निदान म्हणजे &amp;ge;140 mmHg सरासरी सिस्टोलिक रक्तदाब आणि/किंवा सरासरी डायस्टोलिक रक्तदाब &amp;ge;90 mmHg, लागोपाठ वैद्यकीय भेटी दरम्यान किमान दोन वेगळ्या प्रसंगी मोजले गेले असे परिभाषित करते. सध्या, रुग्णांना त्यांच्या स्थितीचे परीक्षण करण्यासाठी होम ब्लड प्रेशर मॉनिटरिंग डिव्हाइसेसचा वापर मोठ्या प्रमाणावर लोकप्रिय आणि सोयीस्कर आहे. होम ब्लड प्रेशर मापन वापरून निदानाची पुष्टी करण्यासाठी, खालील तीन घटकांची खात्री करणे आवश्यक आहे:&lt;/p&gt;\n&lt;p&gt;1. प्रत्येक रक्तदाब मोजमाप 1 मिनिटांच्या अंतराने, बसलेल्या स्थितीत सलग दोनदा घेतले पाहिजे.&lt;/p&gt;\n&lt;p&gt;2. रक्तदाब दिवसातून दोनदा मोजला पाहिजे, शक्यतो एकदा सकाळी आणि एकदा संध्याकाळी.&lt;/p&gt;\n&lt;p&gt;3. सतत रक्तदाब मोजणे किमान 4 दिवस, आदर्शपणे 7 दिवसांसाठी आयोजित केले पाहिजे. पहिल्या दिवसाचे वाचन टाकून दिले पाहिजे आणि निदानाची पुष्टी करण्यासाठी उर्वरित मोजमापांची सरासरी मूल्ये (&amp;ge;135/85 mmHg) वापरली पाहिजेत.&lt;/p&gt;\n&lt;p&gt;&lt;br&gt;&lt;/p&gt;\n&lt;p&gt;उच्च रक्तदाबाच्या पुष्टीकरणाच्या प्रतीक्षेत असताना, लक्ष्यित अवयवांचे नुकसान (जसे की डाव्या वेंट्रिक्युलर हायपरट्रॉफी, क्रॉनिक किडनी डिसीज, आणि हायपरटेन्सिव्ह रेटिनोपॅथी) शोधण्यासाठी आणि हृदय व रक्तवाहिन्यासंबंधीच्या जोखमीचे मूल्यांकन करण्यासाठी पुढील तपासण्या केल्या पाहिजेत.&lt;/p&gt;\n&lt;p&gt;सामान्य रक्तदाब असलेल्या व्यक्तींनी दर 2 वर्षांनी त्यांचा रक्तदाब पुन्हा तपासला पाहिजे आणि प्री-हायपरटेन्शन असलेल्या व्यक्तींनी जीवनशैलीत बदल करावा आणि 1 वर्षानंतर त्यांचा रक्तदाब पुन्हा तपासावा.&lt;/p&gt;\n&lt;p&gt;&lt;br&gt;&lt;/p&gt;\n&lt;h2&gt;उच्च रक्तदाबाची कारणे:&lt;/h2&gt;\n&lt;p&gt;उच्च रक्तदाबाची अंदाजे 90-95% प्रकरणे प्राथमिक उच्च रक्तदाब म्हणून वर्गीकृत केली जातात, ज्याला ओळखण्यायोग्य दुय्यम कारणांशिवाय उच्च रक्तदाब म्हणून परिभाषित केले जाते. उर्वरित प्रकरणे दुय्यम उच्च रक्तदाब म्हणून वर्गीकृत आहेत, विशिष्ट अंतर्निहित परिस्थितींमुळे (उदा. हृदय, मूत्रपिंड समस्या). मूत्रपिंडाच्या आजाराशी संबंधित उच्चरक्तदाब, जरी केवळ 2-3% हायपरटेन्सिव्ह व्यक्तींना कारणीभूत आहे, हे उच्च रक्तदाबाचे सर्वात सामान्य दुय्यम कारणांपैकी एक आहे. मूत्रपिंडाच्या आजाराशी संबंधित बहुतांश उच्चरक्तदाबाचा थेट संबंध रेनल आर्टरी स्टेनोसिस किंवा त्याच्या एका शाखेत स्टेनोसिसचा परिणाम म्हणून कमी झालेल्या मुत्र रक्त प्रवाहाशी असतो. इतर कारणांमध्ये एड्रेनल कॉर्टिकल विकृती, अल्डोस्टेरॉन स्रावातील बदल, कुशिंग सिंड्रोम, कॉन सिंड्रोम इत्यादींचा समावेश होतो. याव्यतिरिक्त, रेनिन-एंजिओटेन्सिन-अल्डोस्टेरॉन प्रणालीच्या अयोग्य सक्रियतेमुळे बाह्य पेशी द्रवपदार्थाच्या प्रमाणामध्ये बदल होऊ शकतात आणि परिणामी पाणी धारणा, तीव्र उच्च रक्तदाब आणि त्यानंतरचा उच्च रक्तदाब.&lt;/p&gt;\n&lt;p&gt;&lt;br&gt;&lt;/p&gt;\n&lt;h2&gt;उच्च रक्तदाबाची लक्षणे:&lt;/h2&gt;\n&lt;p&gt;उच्च रक्तदाबाची सहसा काही लक्षणे असतात, परंतु ती डोकेदुखी, धडधडणे, थकवा, छातीत दुखणे किंवा श्वास घेण्यास त्रास होऊ शकते. उच्च रक्तदाबाची अनेक प्रकरणे लक्षात येत नाहीत कारण कोणतीही असामान्य लक्षणे दिसून येत नाहीत.&lt;/p&gt;</t>
  </si>
  <si>
    <t>&lt;h1&gt;రక్తపోటు నిర్ధారణ&lt;/h1&gt;\n&lt;p&gt;ప్రపంచ ఆరోగ్య సంస్థ (WHO) అధిక రక్తపోటు యొక్క రోగనిర్ధారణను &amp;ge;140 mmHg యొక్క సగటు సిస్టోలిక్ రక్తపోటు మరియు/లేదా &amp;ge;90 mmHg యొక్క సగటు డయాస్టొలిక్ రక్తపోటును కలిగి ఉన్నట్లు నిర్వచిస్తుంది, వరుసగా వైద్య సందర్శనల సమయంలో కనీసం రెండు వేర్వేరు సందర్భాలలో కొలుస్తారు. ప్రస్తుతం, గృహ రక్తపోటు పర్యవేక్షణ పరికరాల ఉపయోగం విస్తృతంగా ప్రజాదరణ పొందింది మరియు రోగులకు వారి పరిస్థితిని పర్యవేక్షించడానికి సౌకర్యవంతంగా ఉంటుంది. ఇంటి రక్తపోటు కొలతను ఉపయోగించి రోగ నిర్ధారణను నిర్ధారించడానికి, ఈ క్రింది మూడు కారకాలు నిర్ధారించబడాలి:&lt;/p&gt;\n&lt;p&gt;1. కూర్చున్న స్థితిలో ఉన్నప్పుడు ప్రతి రక్తపోటు కొలతను 1-నిమిషం విరామంతో వరుసగా రెండుసార్లు తీసుకోవాలి.&lt;/p&gt;\n&lt;p&gt;2. రక్తపోటును రోజుకు రెండుసార్లు, ఉదయం ఒకసారి మరియు సాయంత్రం ఒకసారి కొలవాలి.&lt;/p&gt;\n&lt;p&gt;3. నిరంతర రక్తపోటు కొలత కనీసం 4 రోజులు నిర్వహించబడాలి, ఆదర్శంగా 7 రోజులు. మొదటి రోజు రీడింగులను విస్మరించాలి మరియు రోగ నిర్ధారణను నిర్ధారించడానికి మిగిలిన కొలతల సగటు విలువలు (&amp;ge;135/85 mmHg) ఉపయోగించాలి.&lt;/p&gt;\n&lt;p&gt;అధిక రక్తపోటు నిర్ధారణ కోసం ఎదురుచూస్తున్నప్పుడు, లక్ష్య అవయవ నష్టాన్ని (ఎడమ జఠరిక హైపర్ట్రోఫీ, దీర్ఘకాలిక మూత్రపిండ వ్యాధి మరియు హైపర్&amp;zwnj;టెన్సివ్ రెటినోపతి వంటివి) గుర్తించడానికి మరియు హృదయనాళ ప్రమాదాన్ని అంచనా వేయడానికి తదుపరి పరిశోధనలు నిర్వహించబడాలి.&lt;/p&gt;\n&lt;p&gt;సాధారణ రక్తపోటు ఉన్న వ్యక్తులు ప్రతి 2 సంవత్సరాలకు ఒకసారి వారి రక్తపోటును మళ్లీ తనిఖీ చేయాలి మరియు ప్రీ-హైపర్&amp;zwnj;టెన్షన్ ఉన్న వ్యక్తులు జీవనశైలిలో మార్పులు చేసుకోవాలి మరియు 1 సంవత్సరం తర్వాత వారి రక్తపోటును మళ్లీ తనిఖీ చేయాలి.&lt;/p&gt;\n&lt;h2&gt;అధిక రక్తపోటు కారణాలు:&lt;/h2&gt;\n&lt;p&gt;దాదాపు 90-95% అధిక రక్తపోటు కేసులు ప్రాధమిక రక్తపోటుగా వర్గీకరించబడ్డాయి, ఇది గుర్తించదగిన ద్వితీయ కారణాలు లేకుండా అధిక రక్తపోటుగా నిర్వచించబడింది. మిగిలిన కేసులు సెకండరీ హైపర్&amp;zwnj;టెన్షన్&amp;zwnj;గా వర్గీకరించబడ్డాయి, నిర్దిష్ట అంతర్లీన పరిస్థితుల వల్ల (ఉదా., గుండె, మూత్రపిండాల సమస్యలు) ఏర్పడతాయి. కిడ్నీ వ్యాధికి సంబంధించిన హైపర్&amp;zwnj;టెన్షన్, హైపర్&amp;zwnj;టెన్సివ్ వ్యక్తులలో 2-3% మంది మాత్రమే ఉన్నప్పటికీ, హైపర్&amp;zwnj;టెన్షన్&amp;zwnj;కు అత్యంత సాధారణ ద్వితీయ కారణాలలో ఒకటి. మూత్రపిండ వ్యాధికి సంబంధించిన అధిక రక్తపోటు నేరుగా మూత్రపిండ ధమని స్టెనోసిస్ లేదా దాని శాఖలలో ఒకదానిలో స్టెనోసిస్ యొక్క పర్యవసానంగా తగ్గిన మూత్రపిండ రక్త ప్రవాహంతో సంబంధం కలిగి ఉంటుంది. ఇతర కారణాలలో అడ్రినల్ కార్టికల్ అసాధారణతలు, ఆల్డోస్టిరాన్ స్రావంలో మార్పులు, కుషింగ్స్ సిండ్రోమ్, కాన్&amp;apos;స్ సిండ్రోమ్ మొదలైనవి ఉన్నాయి. అదనంగా, రెనిన్-యాంజియోటెన్సిన్-ఆల్డోస్టెరోన్ వ్యవస్థ యొక్క సరికాని క్రియాశీలత కారణంగా బాహ్య కణ ద్రవ పరిమాణం నియంత్రణలో మార్పులు ఉండవచ్చు, ఫలితంగా నీరు నిలుపుదల, దీర్ఘకాలిక అధిక రక్తపోటు మరియు తదుపరి రక్తపోటు.&lt;/p&gt;\n&lt;h2&gt;అధిక రక్తపోటు యొక్క లక్షణాలు:&lt;/h2&gt;\n&lt;p&gt;అధిక రక్తపోటు తరచుగా కొన్ని లక్షణాలను కలిగి ఉంటుంది, అయితే ఇది తలనొప్పి, దడ, అలసట, ఛాతీ నొప్పి లేదా శ్వాస తీసుకోవడంలో ఇబ్బందిగా ఉండవచ్చు. గుర్తించదగిన అసాధారణ సంకేతాలు లేనందున అధిక రక్తపోటు యొక్క అనేక కేసులు గుర్తించబడవు.&lt;/p&gt;</t>
  </si>
  <si>
    <t>&lt;h1&gt;Hipertansiyon teşhisi&lt;/h1&gt;\n&lt;p&gt;D&amp;uuml;nya Sağlık &amp;Ouml;rg&amp;uuml;t&amp;uuml; (WHO), y&amp;uuml;ksek tansiyon teşhisini, ardışık tıbbi ziyaretler sırasında en az iki ayrı durumda &amp;ouml;l&amp;ccedil;&amp;uuml;len ortalama sistolik kan basıncının &amp;ge;140 mmHg ve/veya ortalama diyastolik kan basıncının &amp;ge;90 mmHg olması olarak tanımlar. Şu anda, evde kan basıncı izleme cihazlarının kullanımı olduk&amp;ccedil;a pop&amp;uuml;lerdir ve hastaların durumlarını izlemesi i&amp;ccedil;in uygundur. Evde kan basıncı &amp;ouml;l&amp;ccedil;&amp;uuml;m&amp;uuml; kullanarak tanıyı doğrulamak i&amp;ccedil;in aşağıdaki &amp;uuml;&amp;ccedil; fakt&amp;ouml;r sağlanmalıdır:&lt;/p&gt;\n&lt;p&gt;1. Her kan basıncı &amp;ouml;l&amp;ccedil;&amp;uuml;m&amp;uuml;, oturur pozisyonda, 1 dakika arayla, arka arkaya iki kez yapılmalıdır.&lt;/p&gt;\n&lt;p&gt;2. Tansiyon tercihen sabah ve akşam olmak &amp;uuml;zere g&amp;uuml;nde iki kez &amp;ouml;l&amp;ccedil;&amp;uuml;lmelidir.&lt;/p&gt;\n&lt;p&gt;3. S&amp;uuml;rekli tansiyon &amp;ouml;l&amp;ccedil;&amp;uuml;m&amp;uuml; en az 4 g&amp;uuml;n ideal olarak 7 g&amp;uuml;n yapılmalıdır. İlk g&amp;uuml;n&amp;uuml;n okumaları atılmalı ve kalan &amp;ouml;l&amp;ccedil;&amp;uuml;mlerin ortalama değerleri (&amp;ge;135/85 mmHg) tanıyı doğrulamak i&amp;ccedil;in kullanılmalıdır.&lt;/p&gt;\n&lt;p&gt;Y&amp;uuml;ksek kan basıncının doğrulanması beklenirken, hedef organ hasarını (sol ventrik&amp;uuml;l hipertrofisi, kronik b&amp;ouml;brek hastalığı ve hipertansif retinopati gibi) tespit etmek ve kardiyovask&amp;uuml;ler riski değerlendirmek i&amp;ccedil;in daha fazla araştırma yapılmalıdır.&lt;/p&gt;\n&lt;p&gt;Tansiyonu normal olan bireyler 2 yılda bir, prehipertansiyonu olan bireyler ise yaşam tarzı değişikliği yaparak 1 yıl sonra tansiyonlarını tekrar kontrol ettirmelidir.&lt;/p&gt;\n&lt;h2&gt;Y&amp;uuml;ksek tansiyonun nedenleri:&lt;/h2&gt;\n&lt;p&gt;Y&amp;uuml;ksek tansiyon vakalarının yaklaşık %90-95&amp;apos;i, tanımlanabilir ikincil nedenler olmadan y&amp;uuml;ksek tansiyon olarak tanımlanan birincil hipertansiyon olarak sınıflandırılır. Geri kalan vakalar, belirli altta yatan koşullardan (&amp;ouml;rn. kalp, b&amp;ouml;brek sorunları) kaynaklanan ikincil hipertansiyon olarak sınıflandırılır. B&amp;ouml;brek hastalığına bağlı hipertansiyon, hipertansif bireylerin sadece %2-3&amp;apos;&amp;uuml;n&amp;uuml; oluşturmasına rağmen, hipertansiyonun en yaygın sekonder nedenlerinden biridir. B&amp;ouml;brek hastalığına bağlı hipertansiyonun &amp;ccedil;oğu, renal arter stenozunun veya dallarından birinde stenozun bir sonucu olarak renal kan akımının azalmasıyla doğrudan ilişkilidir. Diğer nedenler arasında adrenal kortikal anormallikler, aldosteron sekresyonundaki değişiklikler, Cushing sendromu, Conn sendromu vb. yer alır. Ek olarak, renin-anjiyotensin-aldosteron sisteminin uygunsuz aktivasyonu nedeniyle h&amp;uuml;cre dışı sıvı hacmi d&amp;uuml;zenlemesinde sodyum ve su ile sonu&amp;ccedil;lanan değişiklikler olabilir. retansiyon, kronik y&amp;uuml;ksek kan basıncı ve m&amp;uuml;teakip hipertansiyon.&lt;/p&gt;\n&lt;h2&gt;Y&amp;uuml;ksek tansiyon belirtileri:&lt;/h2&gt;\n&lt;p&gt;Y&amp;uuml;ksek tansiyonun genellikle birka&amp;ccedil; belirtisi vardır, ancak baş ağrısı, &amp;ccedil;arpıntı, yorgunluk, g&amp;ouml;ğ&amp;uuml;s ağrısı veya nefes almada zorluk olarak ortaya &amp;ccedil;ıkabilir. Bir&amp;ccedil;ok y&amp;uuml;ksek tansiyon vakası, g&amp;ouml;zle g&amp;ouml;r&amp;uuml;l&amp;uuml;r anormal belirtiler olmadığı i&amp;ccedil;in fark edilmez.&lt;/p&gt;</t>
  </si>
  <si>
    <t>&lt;h1&gt;உயர் இரத்த அழுத்தத்தைக் கண்டறிதல்&lt;/h1&gt;\n&lt;p&gt;உலக சுகாதார அமைப்பு (WHO) உயர் இரத்த அழுத்தத்தைக் கண்டறிதலை சராசரி சிஸ்டாலிக் இரத்த அழுத்தம் &amp;ge;140 mmHg மற்றும்/அல்லது &amp;ge;90 mmHg இன் சராசரி டயஸ்டாலிக் இரத்த அழுத்தம் என வரையறுக்கிறது. தற்போது, வீட்டில் இரத்த அழுத்த கண்காணிப்பு சாதனங்களின் பயன்பாடு பரவலாக பிரபலமாக உள்ளது மற்றும் நோயாளிகள் தங்கள் நிலையை கண்காணிக்க வசதியாக உள்ளது. வீட்டு இரத்த அழுத்த அளவீட்டைப் பயன்படுத்தி நோயறிதலை உறுதிப்படுத்த, பின்வரும் மூன்று காரணிகள் உறுதி செய்யப்பட வேண்டும்:&lt;/p&gt;\n&lt;p&gt;1. ஒவ்வொரு இரத்த அழுத்த அளவீடும் 1 நிமிட இடைவெளியுடன், உட்கார்ந்த நிலையில் இரண்டு முறை தொடர்ச்சியாக எடுக்கப்பட வேண்டும்.&lt;/p&gt;\n&lt;p&gt;2. இரத்த அழுத்தத்தை ஒரு நாளைக்கு இரண்டு முறை அளவிட வேண்டும், முன்னுரிமை காலை மற்றும் மாலை ஒரு முறை.&lt;/p&gt;\n&lt;p&gt;3. தொடர்ச்சியான இரத்த அழுத்த அளவீடு குறைந்தது 4 நாட்களுக்கு நடத்தப்பட வேண்டும், சிறந்தது 7 நாட்களுக்கு. முதல் நாளின் அளவீடுகள் நிராகரிக்கப்பட வேண்டும், மேலும் மீதமுள்ள அளவீடுகளின் சராசரி மதிப்புகள் (&amp;ge;135/85 mmHg) நோயறிதலை உறுதிப்படுத்த பயன்படுத்தப்பட வேண்டும்.&lt;/p&gt;\n&lt;p&gt;உயர் இரத்த அழுத்தத்தை உறுதிப்படுத்த காத்திருக்கும் போது, இலக்கு உறுப்பு சேதத்தை (இடது வென்ட்ரிகுலர் ஹைபர்டிராபி, நாள்பட்ட சிறுநீரக நோய் மற்றும் உயர் இரத்த அழுத்த ரெட்டினோபதி போன்றவை) கண்டறிய மேலும் ஆய்வுகள் நடத்தப்பட வேண்டும் மற்றும் இருதய அபாயத்தை மதிப்பிட வேண்டும்.&lt;/p&gt;\n&lt;p&gt;சாதாரண இரத்த அழுத்தம் உள்ள நபர்கள் ஒவ்வொரு 2 வருடங்களுக்கும் தங்கள் இரத்த அழுத்தத்தை மறுபரிசீலனை செய்ய வேண்டும், மேலும் உயர் இரத்த அழுத்தத்திற்கு முந்தைய நபர்கள் வாழ்க்கை முறை மாற்றங்களைச் செய்து 1 வருடத்திற்குப் பிறகு அவர்களின் இரத்த அழுத்தத்தை மறுபரிசீலனை செய்ய வேண்டும்.&lt;/p&gt;\n&lt;h2&gt;உயர் இரத்த அழுத்தத்திற்கான காரணங்கள்:&lt;/h2&gt;\n&lt;p&gt;உயர் இரத்த அழுத்தத்தின் ஏறத்தாழ 90-95% வழக்குகள் முதன்மை உயர் இரத்த அழுத்தம் என வகைப்படுத்தப்படுகின்றன, இது இரண்டாம் நிலை காரணங்களை அடையாளம் காணாமல் உயர் இரத்த அழுத்தம் என வரையறுக்கப்படுகிறது. மீதமுள்ள வழக்குகள் இரண்டாம் நிலை உயர் இரத்த அழுத்தம் என வகைப்படுத்தப்படுகின்றன, இது குறிப்பிட்ட அடிப்படை நிலைமைகளால் ஏற்படுகிறது (எ.கா., இதயம், சிறுநீரக பிரச்சினைகள்). சிறுநீரக நோயுடன் தொடர்புடைய உயர் இரத்த அழுத்தம், உயர் இரத்த அழுத்தம் உள்ள நபர்களில் 2-3% மட்டுமே இருந்தாலும், உயர் இரத்த அழுத்தத்திற்கான பொதுவான இரண்டாம் நிலை காரணங்களில் ஒன்றாகும். சிறுநீரக நோயுடன் தொடர்புடைய பெரும்பாலான உயர் இரத்த அழுத்தம் அதன் கிளைகளில் ஒன்றில் சிறுநீரக தமனி ஸ்டெனோசிஸ் அல்லது ஸ்டெனோசிஸின் விளைவாக குறைக்கப்பட்ட சிறுநீரக இரத்த ஓட்டத்துடன் நேரடியாக தொடர்புடையது. மற்ற காரணங்களில் அட்ரீனல் கார்டிகல் அசாதாரணங்கள், ஆல்டோஸ்டிரோன் சுரப்பு மாற்றங்கள், குஷிங்ஸ் சிண்ட்ரோம், கான்ஸ் சிண்ட்ரோம் போன்றவை அடங்கும். கூடுதலாக, ரெனின்-ஆஞ்சியோடென்சின்-ஆல்டோஸ்டிரோனியம் அமைப்பின் முறையற்ற செயல்பாட்டின் காரணமாக எக்ஸ்ட்ராசெல்லுலர் திரவ அளவு ஒழுங்குமுறையில் மாற்றங்கள் ஏற்படலாம், இதன் விளைவாக நீர் தக்கவைப்பு, நாள்பட்ட உயர் இரத்த அழுத்தம், மற்றும் அடுத்தடுத்த உயர் இரத்த அழுத்தம்.&lt;/p&gt;\n&lt;h2&gt;உயர் இரத்த அழுத்தத்தின் அறிகுறிகள்:&lt;/h2&gt;\n&lt;p&gt;உயர் இரத்த அழுத்தம் பெரும்பாலும் சில அறிகுறிகளைக் கொண்டிருக்கும், ஆனால் அது தலைவலி, படபடப்பு, சோர்வு, மார்பு வலி அல்லது சுவாசிப்பதில் சிரமம் போன்றவற்றைக் கொண்டிருக்கலாம். குறிப்பிடத்தக்க அசாதாரண அறிகுறிகள் இல்லாததால் உயர் இரத்த அழுத்தத்தின் பல நிகழ்வுகள் கவனிக்கப்படாமல் போகும்.&lt;/p&gt;</t>
  </si>
  <si>
    <t>&lt;p&gt;&lt;br&gt;&lt;/p&gt;\n&lt;p&gt;세계보건기구(WHO)는 고혈압의 진단을 연속 의료 방문 중 최소 2번의 별도 경우에 측정했을 때 평균 수축기 혈압이 &amp;ge;140mmHg 및/또는 평균 확장기 혈압이 &amp;ge;90mmHg인 것으로 정의합니다. 현재, 가정용 혈압 모니터링 장치의 사용이 널리 보급되어 환자가 자신의 상태를 모니터링하는 것이 편리합니다. 가정 혈압 측정을 통해 진단을 확정하려면 다음 세 가지 요소를 확인해야 합니다.&lt;/p&gt;\n&lt;p&gt;&lt;br&gt;&lt;/p&gt;\n&lt;p&gt;1. 앉은 자세에서 1분 간격으로 연속 2회 측정한다.&lt;/p&gt;\n&lt;p&gt;2. 혈압은 하루에 두 번, 가급적이면 아침과 저녁에 한 번씩 측정해야 합니다.&lt;/p&gt;\n&lt;p&gt;3. 지속적인 혈압 측정은 최소 4일 이상, 이상적으로는 7일 동안 실시해야 합니다. 첫날 측정값은 폐기하고 나머지 측정값의 평균값(&amp;ge;135/85 mmHg)을 사용하여 진단을 확정해야 합니다.&lt;/p&gt;\n&lt;p&gt;&lt;br&gt;&lt;/p&gt;\n&lt;p&gt;고혈압 확진을 기다리는 동안 표적 장기 손상(예: 좌심실 비대, 만성 신장 질환 및 고혈압성 망막병증)을 감지하고 심혈관 위험을 평가하기 위해 추가 조사를 수행해야 합니다.&lt;/p&gt;\n&lt;p&gt;&lt;br&gt;&lt;/p&gt;\n&lt;p&gt;정상 혈압인 사람은 2년마다 혈압을 재검사해야 하며, 고혈압 전단계인 사람은 생활습관을 바꾸고 1년 후에 혈압을 재검사해야 합니다.&lt;/p&gt;\n&lt;p&gt;&lt;br&gt;&lt;/p&gt;\n&lt;h2&gt;고혈압의 원인:&lt;/h2&gt;\n&lt;p&gt;고혈압 사례의 약 90-95%는 식별 가능한 이차 원인 없이 상승된 혈압으로 정의되는 일차성 고혈압으로 분류됩니다. 나머지 사례는 특정 기본 조건(예: 심장, 신장 문제)으로 인해 발생하는 이차성 고혈압으로 분류됩니다. 신장질환과 관련된 고혈압은 전체 고혈압 환자의 2-3%에 불과하지만 고혈압의 가장 흔한 이차적 원인 중 하나입니다. 신장 질환과 관련된 대부분의 고혈압은 신장 동맥 협착증 또는 그 가지 중 하나의 협착증의 결과로 신장 혈류 감소와 직접적으로 관련됩니다. 다른 원인으로는 부신 피질 이상, 알도스테론 분비 변화, 쿠싱 증후군, 콘 증후군 등이 있습니다. 또한 레닌-안지오텐신-알도스테론 시스템의 부적절한 활성화로 인해 세포외액량 조절에 변화가 있을 수 있으며, 그 결과 나트륨과 수분이 생성될 수 있습니다. 유지, 만성 고혈압 및 후속 고혈압.&lt;/p&gt;\n&lt;p&gt;&lt;br&gt;&lt;/p&gt;\n&lt;h2&gt;고혈압의 증상:&lt;/h2&gt;\n&lt;p&gt;고혈압은 종종 증상이 거의 없지만 두통, 심계항진, 피로, 흉통 또는 호흡 곤란으로 나타날 수 있습니다. 눈에 띄는 이상 징후가 없기 때문에 고혈압의 많은 경우가 눈에 띄지 않습니다.&lt;/p&gt;</t>
  </si>
  <si>
    <t>&lt;h1&gt;Khi n&amp;agrave;o biết bị Tăng huyết &amp;aacute;p?&lt;/h1&gt;\n&lt;p&gt;Theo Tổ chức y tế thế giới (WHO), chẩn đo&amp;aacute;n tăng huyết &amp;aacute;p khi trị số trung b&amp;igrave;nh qua &amp;iacute;t nhất hai lần đo của huyết &amp;aacute;p t&amp;acirc;m thu &amp;ge; 140 mmHg v&amp;agrave;/hoặc trị số trung b&amp;igrave;nh của huyết &amp;aacute;p t&amp;acirc;m trương &amp;ge; 90 mmHg, trong &amp;iacute;t nhất hai lần thăm kh&amp;aacute;m li&amp;ecirc;n tiếp. Hiện nay, việc sử dụng m&amp;aacute;y đo huyết &amp;aacute;p tại nh&amp;agrave; rất phổ biển v&amp;agrave; tiện lợi cho người bệnh để theo d&amp;otilde;i bệnh t&amp;igrave;nh. Việc đo huyết &amp;aacute;p tại nh&amp;agrave; để khẳng định chẩn đo&amp;aacute;n, cần đảm bảo 3 điều sau:&lt;/p&gt;\n&lt;p&gt;1. Mỗi lần đo huyết &amp;aacute;p cần đo hai lần li&amp;ecirc;n tiếp, c&amp;aacute;ch nhau khoảng 1p ở tư thế ngồi.&lt;/p&gt;\n&lt;p&gt;2. Cần đo huyết &amp;aacute;p 2l/ng&amp;agrave;y, tốt nhất l&amp;agrave; một lần v&amp;agrave;o buổi s&amp;aacute;ng v&amp;agrave; một lần v&amp;agrave;o buổi tối.&lt;/p&gt;\n&lt;p&gt;3. Cần đo huyết &amp;aacute;p li&amp;ecirc;n tục &amp;iacute;t nhất 4l/ng&amp;agrave;y, l&amp;yacute; tưởng l&amp;agrave; 7 ng&amp;agrave;y. Loại bỏ ng&amp;agrave;y đầu ti&amp;ecirc;n v&amp;agrave; sử dụng gi&amp;aacute; trị trung b&amp;igrave;nh của c&amp;aacute;c lần đo c&amp;ograve;n lại (&amp;ge;135/85 mmHg) để khẳng định chẩn đo&amp;aacute;n.&lt;/p&gt;\n&lt;p&gt;Trong khi chờ đợi để khẳng định tăng huyết &amp;aacute;p, cần tiến h&amp;agrave;nh c&amp;aacute;c thăm d&amp;ograve; để ph&amp;aacute;t hiện tổn thương cơ quan đ&amp;iacute;ch (như ph&amp;igrave; đại thất tr&amp;aacute;i, thận mạn t&amp;iacute;nh v&amp;agrave; bệnh đ&amp;aacute;y mắt do tăng huyết &amp;aacute;p) v&amp;agrave; đ&amp;aacute;nh gi&amp;aacute; nguy cơ tim mạch.&lt;/p&gt;\n&lt;p&gt;Người c&amp;oacute; huyết &amp;aacute;p b&amp;igrave;nh thường, cần đo lại huyết &amp;aacute;p sau mỗi 2 năm v&amp;agrave; người tiền tăng huyết &amp;aacute;p n&amp;ecirc;n thực hiện việc thay đổi lối sống v&amp;agrave; kiểm tra lại sau 1 năm.&lt;/p&gt;\n&lt;h2&gt;Nguy&amp;ecirc;n nh&amp;acirc;n của tăng huyết &amp;aacute;p?&lt;/h2&gt;\n&lt;p&gt;C&amp;oacute; đến 90 &amp;ndash; 95% tăng huyết &amp;aacute;p v&amp;ocirc; căn gọi l&amp;agrave; tăng huyết &amp;aacute;p nguy&amp;ecirc;n ph&amp;aacute;t v&amp;agrave; được định nghĩa l&amp;agrave; mức tăng huyết &amp;aacute;p cao m&amp;agrave; c&amp;aacute;c nguy&amp;ecirc;n nh&amp;acirc;n thứ ph&amp;aacute;t r&amp;otilde; r&amp;agrave;ng kh&amp;ocirc;ng được x&amp;aacute;c định. C&amp;ograve;n lại l&amp;agrave; tăng huyết &amp;aacute;p thứ ph&amp;aacute;t khi c&amp;oacute; những nguy&amp;ecirc;n nh&amp;acirc;n r&amp;otilde; r&amp;agrave;ng (tim, thận&amp;hellip;). Tăng huyết &amp;aacute;p do bệnh mạch thận, d&amp;ugrave; chỉ chiếm 2-3% số người bị tăng huyết &amp;aacute;p nhưng cũng l&amp;agrave; một trong những nguy&amp;ecirc;n nh&amp;acirc;n hay gặp nhất của tăng huyết &amp;aacute;p thứ ph&amp;aacute;t. Phần lớn tăng huyết &amp;aacute;p do bệnh mạch thận l&amp;agrave; do li&amp;ecirc;n quan trực tiếp tới giảm tưới m&amp;aacute;u thận, hậu quả của hẹp động mạch thận, hoặc một trong những nh&amp;aacute;nh của ch&amp;uacute;ng&amp;hellip;.Hay tăng huyết &amp;aacute;p do vỏ thượng thận, sự thay đổi trong tiết aldosteron hay hội chứng Cushing, hội chứng Corn,&amp;hellip; Ngo&amp;agrave;i ra c&amp;ograve;n c&amp;oacute; sự thay đổi của hệ thần kinh thể dịch do sự hoạt h&amp;oacute;a kh&amp;ocirc;ng ph&amp;ugrave; hợp hệ thống c&amp;aacute;c hormon chống b&amp;agrave;i niệu l&amp;agrave;m rối loạn chức năng b&amp;agrave;i natri niệu do tăng huyết &amp;aacute;p v&amp;agrave; dẫn đến tăng huyết &amp;aacute;p mạn t&amp;iacute;nh.&lt;/p&gt;\n&lt;h2&gt;Triệu chứng của tăng huyết &amp;aacute;p?&lt;/h2&gt;\n&lt;p&gt;Khi huyết &amp;aacute;p cao thường rất &amp;iacute;t triệu chứng, c&amp;oacute; thể c&amp;oacute; như l&amp;agrave; nhức đầu, hồi hộp, dễ mệt, đau ngực, kh&amp;oacute; thở&amp;hellip; C&amp;oacute; rất nhiều trường hợp bị tăng huyết &amp;aacute;p nhưng kh&amp;ocirc;ng biết v&amp;igrave; kh&amp;ocirc;ng c&amp;oacute; biểu hiện kh&amp;aacute;c thường.&lt;/p&gt;</t>
  </si>
  <si>
    <t>&lt;h1&gt;Diagnosi di ipertensione&lt;/h1&gt;\n&lt;p&gt;L&amp;apos;Organizzazione Mondiale della Sanit&amp;agrave; (OMS) definisce la diagnosi di ipertensione arteriosa come una pressione arteriosa sistolica media &amp;ge;140 mmHg e/o una pressione arteriosa diastolica media &amp;ge;90 mmHg, misurata in almeno due occasioni separate durante visite mediche consecutive. Attualmente, l&amp;apos;uso di dispositivi di monitoraggio della pressione arteriosa domestica &amp;egrave; molto popolare e conveniente per i pazienti per monitorare le loro condizioni. Per confermare la diagnosi utilizzando la misurazione della pressione arteriosa domiciliare, devono essere assicurati i seguenti tre fattori:&lt;/p&gt;\n&lt;p&gt;1. Ogni misurazione della pressione sanguigna deve essere eseguita due volte consecutivamente, con un intervallo di 1 minuto, mentre si &amp;egrave; in posizione seduta.&lt;/p&gt;\n&lt;p&gt;2. La pressione sanguigna deve essere misurata due volte al giorno, preferibilmente una volta al mattino e una volta alla sera.&lt;/p&gt;\n&lt;p&gt;3. La misurazione continua della pressione arteriosa deve essere eseguita per almeno 4 giorni, idealmente per 7 giorni. Le letture del primo giorno devono essere scartate e devono essere utilizzati i valori medi delle misurazioni rimanenti (&amp;ge;135/85 mmHg) per confermare la diagnosi.&lt;/p&gt;\n&lt;p&gt;In attesa della conferma dell&amp;apos;ipertensione, dovrebbero essere condotte ulteriori indagini per rilevare danni agli organi bersaglio (come ipertrofia ventricolare sinistra, malattia renale cronica e retinopatia ipertensiva) e valutare il rischio cardiovascolare.&lt;/p&gt;\n&lt;p&gt;Gli individui con pressione sanguigna normale dovrebbero ricontrollare la pressione sanguigna ogni 2 anni e gli individui con pre-ipertensione dovrebbero apportare modifiche allo stile di vita e ricontrollare la pressione sanguigna dopo 1 anno.&lt;/p&gt;\n&lt;h2&gt;Cause dell&amp;apos;ipertensione:&lt;/h2&gt;\n&lt;p&gt;Circa il 90-95% dei casi di ipertensione sono classificati come ipertensione primaria, che &amp;egrave; definita come pressione sanguigna elevata senza cause secondarie identificabili. I restanti casi sono classificati come ipertensione secondaria, causata da specifiche condizioni di base (ad es. Problemi cardiaci, renali). L&amp;apos;ipertensione correlata alla malattia renale, pur rappresentando solo il 2-3% degli individui ipertesi, &amp;egrave; una delle cause secondarie pi&amp;ugrave; comuni di ipertensione. La maggior parte dell&amp;apos;ipertensione correlata alla malattia renale &amp;egrave; direttamente associata alla riduzione del flusso sanguigno renale come conseguenza della stenosi dell&amp;apos;arteria renale o della stenosi in uno dei suoi rami. Altre cause includono anomalie della corticale surrenalica, cambiamenti nella secrezione di aldosterone, sindrome di Cushing, sindrome di Conn, ecc. ritenzione, ipertensione cronica e conseguente ipertensione.&lt;/p&gt;\n&lt;h2&gt;Sintomi di ipertensione:&lt;/h2&gt;\n&lt;p&gt;L&amp;apos;ipertensione spesso ha pochi sintomi, ma pu&amp;ograve; presentarsi come mal di testa, palpitazioni, affaticamento, dolore toracico o difficolt&amp;agrave; respiratorie. Molti casi di ipertensione passano inosservati in quanto non ci sono segni anormali evidenti.&lt;/p&gt;</t>
  </si>
  <si>
    <t>&lt;h1&gt;การวินิจฉัยความดันโลหิตสูง&lt;/h1&gt;\n&lt;p&gt;องค์การอนามัยโลก (WHO) กำหนดการวินิจฉัยโรคความดันโลหิตสูงว่ามีความดันโลหิตซิสโตลิกเฉลี่ย &amp;ge;140 มม.ปรอท และ/หรือความดันโลหิตคลายตัวเฉลี่ย &amp;ge;90 มม.ปรอท โดยวัดอย่างน้อยสองครั้งแยกกันระหว่างการไปพบแพทย์ติดต่อกัน ปัจจุบันการใช้อุปกรณ์ตรวจวัดความดันโลหิตที่บ้านเป็นที่นิยมอย่างแพร่หลายและสะดวกต่อการตรวจติดตามอาการของผู้ป่วย เพื่อยืนยันการวินิจฉัยโดยใช้การวัดความดันโลหิตที่บ้าน ควรตรวจสอบปัจจัยสามประการต่อไปนี้:&lt;/p&gt;\n&lt;p&gt;1. การวัดความดันโลหิตแต่ละครั้งควรทำติดต่อกัน 2 ครั้ง โดยเว้นช่วง 1 นาที ขณะอยู่ในท่านั่ง&lt;/p&gt;\n&lt;p&gt;2. ควรวัดความดันโลหิตวันละ 2 ครั้ง โดยควรวัดความดันโลหิต 1 ครั้งในตอนเช้าและตอนเย็น&lt;/p&gt;\n&lt;p&gt;3. ควรทำการวัดความดันโลหิตอย่างต่อเนื่องเป็นเวลาอย่างน้อย 4 วัน โดยควรวัดเป็นเวลา 7 วัน ควรละทิ้งการอ่านค่าของวันแรก และควรใช้ค่าเฉลี่ยของค่าการวัดที่เหลือ (&amp;ge;135/85 mmHg) เพื่อยืนยันการวินิจฉัย&lt;/p&gt;\n&lt;p&gt;ในขณะที่รอการยืนยันความดันโลหิตสูง ควรทำการตรวจเพิ่มเติมเพื่อตรวจหาความเสียหายของอวัยวะเป้าหมาย (เช่น กระเป๋าหน้าท้องด้านซ้ายโตมากเกินไป โรคไตเรื้อรัง และภาวะความดันโลหิตสูงที่จอประสาทตา) และประเมินความเสี่ยงต่อโรคหัวใจและหลอดเลือด&lt;/p&gt;\n&lt;p&gt;ผู้ที่มีความดันโลหิตปกติควรได้รับการตรวจวัดความดันโลหิตซ้ำทุกๆ 2 ปี และผู้ที่มีภาวะก่อนความดันโลหิตสูงควรทำการเปลี่ยนแปลงวิถีชีวิตและได้รับการตรวจวัดความดันโลหิตอีกครั้งหลังจากผ่านไป 1 ปี&lt;/p&gt;\n&lt;h2&gt;สาเหตุของความดันโลหิตสูง:&lt;/h2&gt;\n&lt;p&gt;ประมาณ 90-95% ของผู้ป่วยความดันโลหิตสูงจัดอยู่ในประเภทความดันโลหิตสูงปฐมภูมิ ซึ่งหมายถึงความดันโลหิตสูงโดยไม่ทราบสาเหตุรอง กรณีที่เหลือถูกจำแนกเป็นความดันโลหิตสูงแบบทุติยภูมิ ซึ่งเกิดจากภาวะเฉพาะ (เช่น ปัญหาเกี่ยวกับหัวใจ ไต) ความดันโลหิตสูงที่เกี่ยวข้องกับโรคไต แม้ว่าจะมีสัดส่วนเพียง 2-3% ของผู้เป็นโรคความดันโลหิตสูง แต่ก็เป็นสาเหตุรองที่พบได้บ่อยที่สุดของความดันโลหิตสูง ความดันโลหิตสูงที่เกี่ยวข้องกับโรคไตส่วนใหญ่เกี่ยวข้องโดยตรงกับการไหลเวียนของเลือดในไตที่ลดลงอันเป็นผลมาจากการตีบของหลอดเลือดแดงในไตหรือหลอดเลือดแดงในสาขาใดสาขาหนึ่ง สาเหตุอื่นๆ ได้แก่ ความผิดปกติของต่อมหมวกไต การหลั่งฮอร์โมนอัลโดสเตอโรน กลุ่มอาการคุชชิง กลุ่มอาการคอนน์ เป็นต้น นอกจากนี้ อาจมีการเปลี่ยนแปลงในการควบคุมปริมาตรของเหลวนอกเซลล์เนื่องจากการเปิดใช้งานระบบเรนิน-แองจิโอเทนซิน-อัลโดสเตอโรนที่ไม่เหมาะสม ส่งผลให้โซเดียมและน้ำ การรักษาความดันโลหิตสูงเรื้อรังและความดันโลหิตสูงตามมา&lt;/p&gt;\n&lt;h2&gt;อาการของความดันโลหิตสูง:&lt;/h2&gt;\n&lt;p&gt;ความดันโลหิตสูงมักมีอาการเพียงเล็กน้อย แต่อาจมีอาการปวดศีรษะ ใจสั่น เหนื่อยล้า เจ็บหน้าอก หรือหายใจลำบาก ความดันโลหิตสูงหลายกรณีไม่มีใครสังเกตเห็นเนื่องจากไม่มีอาการผิดปกติที่สังเกตได้&lt;/p&gt;</t>
  </si>
  <si>
    <t>Key</t>
  </si>
  <si>
    <t>zh-CN</t>
  </si>
  <si>
    <t>hi</t>
  </si>
  <si>
    <t>es</t>
  </si>
  <si>
    <t>fr</t>
  </si>
  <si>
    <t>ar</t>
  </si>
  <si>
    <t>ru</t>
  </si>
  <si>
    <t>pt</t>
  </si>
  <si>
    <t>bn</t>
  </si>
  <si>
    <t>de</t>
  </si>
  <si>
    <t>ja</t>
  </si>
  <si>
    <t>mr</t>
  </si>
  <si>
    <t>te</t>
  </si>
  <si>
    <t>tr</t>
  </si>
  <si>
    <t>ta</t>
  </si>
  <si>
    <t>ko</t>
  </si>
  <si>
    <t>vi</t>
  </si>
  <si>
    <t>it</t>
  </si>
  <si>
    <t>th</t>
  </si>
  <si>
    <t>blood_pressure</t>
  </si>
  <si>
    <t>Blood Pressure</t>
  </si>
  <si>
    <t>heart_rate</t>
  </si>
  <si>
    <t>Heart Rate</t>
  </si>
  <si>
    <t>blood_sugar</t>
  </si>
  <si>
    <t>Blood Sugar</t>
  </si>
  <si>
    <t>weight_bmi</t>
  </si>
  <si>
    <t>Weight &amp;amp; BMI</t>
  </si>
  <si>
    <t>cholesterol</t>
  </si>
  <si>
    <t>Cholesterol</t>
  </si>
  <si>
    <t>step_counter</t>
  </si>
  <si>
    <t>Step Counter</t>
  </si>
  <si>
    <t>Đếm bước chân</t>
  </si>
  <si>
    <t>water_reminder</t>
  </si>
  <si>
    <t>Water Reminder</t>
  </si>
  <si>
    <t>Nhắc uống nước</t>
  </si>
  <si>
    <t>stress_level</t>
  </si>
  <si>
    <t>Stress Level</t>
  </si>
  <si>
    <t>measure</t>
  </si>
  <si>
    <t>Measure</t>
  </si>
  <si>
    <t>Đo</t>
  </si>
  <si>
    <t>start_measure</t>
  </si>
  <si>
    <t>Start Measuring</t>
  </si>
  <si>
    <t>progress</t>
  </si>
  <si>
    <t>Progress</t>
  </si>
  <si>
    <t>Tiến trình</t>
  </si>
  <si>
    <t>place_your_finger_on_camera</t>
  </si>
  <si>
    <t>Place your finger on camera. When the finder turn red, you're doing it right</t>
  </si>
  <si>
    <t>Đặt ngón tay lên camera. Khi đèn báo đỏ, bạn đang làm đúng</t>
  </si>
  <si>
    <t>measuring</t>
  </si>
  <si>
    <t>Measuring...</t>
  </si>
  <si>
    <t>add_measure</t>
  </si>
  <si>
    <t>Add Measure</t>
  </si>
  <si>
    <t>Thêm lần đo</t>
  </si>
  <si>
    <t>measure_now</t>
  </si>
  <si>
    <t>Measure Now</t>
  </si>
  <si>
    <t>Đo ngay</t>
  </si>
  <si>
    <t>measure_your_heart_rate_simply_by_using_your_finger</t>
  </si>
  <si>
    <t>Measure your heart rate simply by using your finger</t>
  </si>
  <si>
    <t>Đo nhịp tim chỉ bằng cách sử dụng ngón tay của bạn</t>
  </si>
  <si>
    <t>add_manually</t>
  </si>
  <si>
    <t>Add Manually</t>
  </si>
  <si>
    <t>Thêm thủ công</t>
  </si>
  <si>
    <t>manually_add_a_heart_rate</t>
  </si>
  <si>
    <t>Manually add a heart rate reading you've already got</t>
  </si>
  <si>
    <t>Thêm thủ công chỉ số nhịp tim mà bạn đã có</t>
  </si>
  <si>
    <t>history</t>
  </si>
  <si>
    <t>History</t>
  </si>
  <si>
    <t>check_the_record_of_your_measurements</t>
  </si>
  <si>
    <t>Check the record of your measurements</t>
  </si>
  <si>
    <t>Kiểm tra bản ghi số đo của bạn</t>
  </si>
  <si>
    <t>trends</t>
  </si>
  <si>
    <t>Trends</t>
  </si>
  <si>
    <t>get_detailed_analysis</t>
  </si>
  <si>
    <t>Get detailed analysis of short, medium and long term trends</t>
  </si>
  <si>
    <t>statistics</t>
  </si>
  <si>
    <t>Statistics</t>
  </si>
  <si>
    <t>view_the_detailed</t>
  </si>
  <si>
    <t>View the detailed range and distribution of your measurement</t>
  </si>
  <si>
    <t>Xem phạm vi chi tiết và phân phối chỉ số đo của bạn</t>
  </si>
  <si>
    <t>set_alarms</t>
  </si>
  <si>
    <t>Set Alarms</t>
  </si>
  <si>
    <t>Đặt cảnh báo</t>
  </si>
  <si>
    <t>schedule_smart_alarms</t>
  </si>
  <si>
    <t>Schedule smart alarms for health so you won't miss any regular measurement</t>
  </si>
  <si>
    <t>bpm</t>
  </si>
  <si>
    <t>BPM</t>
  </si>
  <si>
    <t>slow</t>
  </si>
  <si>
    <t>Slow</t>
  </si>
  <si>
    <t>fast</t>
  </si>
  <si>
    <t>Fast</t>
  </si>
  <si>
    <t>your_heart_rate_remains_normal</t>
  </si>
  <si>
    <t>Great! Your heart rate remains in the normal range</t>
  </si>
  <si>
    <t>Tuyệt vời, nhịp tim của bạn trong khoảng bình thường</t>
  </si>
  <si>
    <t>add</t>
  </si>
  <si>
    <t>Add</t>
  </si>
  <si>
    <t>Thêm</t>
  </si>
  <si>
    <t>your_heart_rate_too_low</t>
  </si>
  <si>
    <t>Cautious! Your heart rate is too low.</t>
  </si>
  <si>
    <t>Cảnh báo! Nhịp tim của bạn quá thấp</t>
  </si>
  <si>
    <t>your_heart_rate_high</t>
  </si>
  <si>
    <t>Cautious! Your heart rate is higher than normal.</t>
  </si>
  <si>
    <t>Cảnh báo! Nhịp tim của bạn quá cao</t>
  </si>
  <si>
    <t>edit_your_age</t>
  </si>
  <si>
    <t>Edit Your Age</t>
  </si>
  <si>
    <t>save_update</t>
  </si>
  <si>
    <t>Save &amp;amp; Update</t>
  </si>
  <si>
    <t>male</t>
  </si>
  <si>
    <t>Male</t>
  </si>
  <si>
    <t>Nam</t>
  </si>
  <si>
    <t>female</t>
  </si>
  <si>
    <t>Female</t>
  </si>
  <si>
    <t>Nữ</t>
  </si>
  <si>
    <t>others</t>
  </si>
  <si>
    <t>Others</t>
  </si>
  <si>
    <t>Khác</t>
  </si>
  <si>
    <t>type</t>
  </si>
  <si>
    <t>Type</t>
  </si>
  <si>
    <t>heart_rate_notes</t>
  </si>
  <si>
    <t>Heart Rate Notes</t>
  </si>
  <si>
    <t>heart_rate_history</t>
  </si>
  <si>
    <t>Heart Rate History</t>
  </si>
  <si>
    <t>edit_your_gender</t>
  </si>
  <si>
    <t>Edit Your Gender</t>
  </si>
  <si>
    <t>heart_rate_trends</t>
  </si>
  <si>
    <t>Heart Rate Trends</t>
  </si>
  <si>
    <t>heart_rate_statistics</t>
  </si>
  <si>
    <t>Heart Rate Statistics</t>
  </si>
  <si>
    <t>average</t>
  </si>
  <si>
    <t>Average</t>
  </si>
  <si>
    <t>min</t>
  </si>
  <si>
    <t>Min.</t>
  </si>
  <si>
    <t>max</t>
  </si>
  <si>
    <t>Max</t>
  </si>
  <si>
    <t>total</t>
  </si>
  <si>
    <t>Total</t>
  </si>
  <si>
    <t>instruction</t>
  </si>
  <si>
    <t>Instruction</t>
  </si>
  <si>
    <t>stay_still_until_the_measuring_is_done</t>
  </si>
  <si>
    <t>Stay still until the measuring is done!</t>
  </si>
  <si>
    <t>Giữ yên cho đến khi đo xong!</t>
  </si>
  <si>
    <t>set_alarm</t>
  </si>
  <si>
    <t>Set Alarm</t>
  </si>
  <si>
    <t>cancel</t>
  </si>
  <si>
    <t>Cancel</t>
  </si>
  <si>
    <t>save</t>
  </si>
  <si>
    <t>Save</t>
  </si>
  <si>
    <t>保存</t>
  </si>
  <si>
    <t>Guardar</t>
  </si>
  <si>
    <t>محفوظ کریں</t>
  </si>
  <si>
    <t>저장하다</t>
  </si>
  <si>
    <t>Lưu</t>
  </si>
  <si>
    <t>set_alarm_for_heart_rate</t>
  </si>
  <si>
    <t>Set Alarm For Heart Rate</t>
  </si>
  <si>
    <t>Đặt báo động cho Nhịp tim</t>
  </si>
  <si>
    <t>repeat</t>
  </si>
  <si>
    <t>Repeat</t>
  </si>
  <si>
    <t>error_measure_please_try_again</t>
  </si>
  <si>
    <t>Error measure. Please Try again</t>
  </si>
  <si>
    <t>Đo lỗi. Vui lòng thử lại</t>
  </si>
  <si>
    <t>try_again</t>
  </si>
  <si>
    <t>Try Again</t>
  </si>
  <si>
    <t>delete</t>
  </si>
  <si>
    <t>Delete</t>
  </si>
  <si>
    <t>Xóa</t>
  </si>
  <si>
    <t>new_record</t>
  </si>
  <si>
    <t>New Record</t>
  </si>
  <si>
    <t>Bản ghi mới</t>
  </si>
  <si>
    <t>result</t>
  </si>
  <si>
    <t>Result</t>
  </si>
  <si>
    <t>your_heart_rate</t>
  </si>
  <si>
    <t>Your Heart Rate</t>
  </si>
  <si>
    <t>heart_rate_detail</t>
  </si>
  <si>
    <t>Heart Rate Detail</t>
  </si>
  <si>
    <t>view_all</t>
  </si>
  <si>
    <t>View All</t>
  </si>
  <si>
    <t>schedule_smart_alarms_for_health</t>
  </si>
  <si>
    <t>Schedule smart alarms for health</t>
  </si>
  <si>
    <t>back</t>
  </si>
  <si>
    <t>Back</t>
  </si>
  <si>
    <t>返回</t>
  </si>
  <si>
    <t>पर लौटें</t>
  </si>
  <si>
    <t>Volver</t>
  </si>
  <si>
    <t>Retournez</t>
  </si>
  <si>
    <t>العودة</t>
  </si>
  <si>
    <t>Вернуться</t>
  </si>
  <si>
    <t>ফিরে</t>
  </si>
  <si>
    <t>واپس جائیں۔</t>
  </si>
  <si>
    <t>परत या</t>
  </si>
  <si>
    <t>తిరిగి వెళ్ళు</t>
  </si>
  <si>
    <t>திரும்ப</t>
  </si>
  <si>
    <t>돌아가기</t>
  </si>
  <si>
    <t>Quay lại</t>
  </si>
  <si>
    <t>Tornare</t>
  </si>
  <si>
    <t>our_programmer_is_working_hard_on_development</t>
  </si>
  <si>
    <t>Our programmer is working hard on development.</t>
  </si>
  <si>
    <t>coming_soon</t>
  </si>
  <si>
    <t>Coming Soon</t>
  </si>
  <si>
    <t>ai_chatgpt</t>
  </si>
  <si>
    <t>AI ChatGPT</t>
  </si>
  <si>
    <t>sound</t>
  </si>
  <si>
    <t>Sound</t>
  </si>
  <si>
    <t>vibrate</t>
  </si>
  <si>
    <t>Vibrate</t>
  </si>
  <si>
    <t>alarm</t>
  </si>
  <si>
    <t>Alarm</t>
  </si>
  <si>
    <t>Cảnh báo</t>
  </si>
  <si>
    <t>remind_me_to_record</t>
  </si>
  <si>
    <t>Remind Me To Record</t>
  </si>
  <si>
    <t>delete_confirm</t>
  </si>
  <si>
    <t>Delete Confirm</t>
  </si>
  <si>
    <t>Xác nhận xóa</t>
  </si>
  <si>
    <t>are_you_sure_delete_this</t>
  </si>
  <si>
    <t>Are you sure you want to delete this?</t>
  </si>
  <si>
    <t>Sei sicuro di voler cancellare questo?</t>
  </si>
  <si>
    <t>about_me</t>
  </si>
  <si>
    <t>About Me</t>
  </si>
  <si>
    <t>age</t>
  </si>
  <si>
    <t>Age</t>
  </si>
  <si>
    <t>gender</t>
  </si>
  <si>
    <t>Gender</t>
  </si>
  <si>
    <t>record</t>
  </si>
  <si>
    <t>Record</t>
  </si>
  <si>
    <t>history_statistics</t>
  </si>
  <si>
    <t>History &amp;amp; Statistics</t>
  </si>
  <si>
    <t>bottom_navigation_tracker_title</t>
  </si>
  <si>
    <t>Tracker</t>
  </si>
  <si>
    <t>Theo dõi</t>
  </si>
  <si>
    <t>have_you_set_the_alarm_yet</t>
  </si>
  <si>
    <t>Have You Set The Alarm Yet?</t>
  </si>
  <si>
    <t>Bạn đã đặt cảnh báo chưa?</t>
  </si>
  <si>
    <t>not_this_time</t>
  </si>
  <si>
    <t>Not This Time</t>
  </si>
  <si>
    <t>heart_rate_measure_notice</t>
  </si>
  <si>
    <t>This measurement information is for reference only and cannot replace the measurement of specialized meters</t>
  </si>
  <si>
    <t>Thông tin đo này chỉ mang tính tham khảo và không thể thay thế việc đo bằng thiết bị chuyên dụng</t>
  </si>
  <si>
    <t>records</t>
  </si>
  <si>
    <t>Records</t>
  </si>
  <si>
    <t>Bản ghi</t>
  </si>
  <si>
    <t>analyze</t>
  </si>
  <si>
    <t>Analyze</t>
  </si>
  <si>
    <t>manually_add_a_bmi_weight</t>
  </si>
  <si>
    <t>Manually add your weight and height reading you've already got</t>
  </si>
  <si>
    <t>Thêm thủ công chỉ số cân nặng và chiều cao bạn đã có</t>
  </si>
  <si>
    <t>analyze_your_weight_bmi</t>
  </si>
  <si>
    <t xml:space="preserve">Analyze your weight &amp; bmi to see if it is normal </t>
  </si>
  <si>
    <t>Phân tích cân nặng của bạn &amp; BMI để xem nó có bình thường không</t>
  </si>
  <si>
    <t>add_bmi_weight</t>
  </si>
  <si>
    <t>Add Weight &amp; BMI</t>
  </si>
  <si>
    <t>Thêm cân nặng &amp; BMI</t>
  </si>
  <si>
    <t>very_severely</t>
  </si>
  <si>
    <t>Very Severely</t>
  </si>
  <si>
    <t>severely_underweight</t>
  </si>
  <si>
    <t>Severely Underweight</t>
  </si>
  <si>
    <t>Thiếu cân nghiêm trọng</t>
  </si>
  <si>
    <t>underweight</t>
  </si>
  <si>
    <t>Underweight</t>
  </si>
  <si>
    <t>overweight</t>
  </si>
  <si>
    <t>Overweight</t>
  </si>
  <si>
    <t>obese_class_1</t>
  </si>
  <si>
    <t>Obese Class I</t>
  </si>
  <si>
    <t>Béo phì loại 1</t>
  </si>
  <si>
    <t>obese_class_2</t>
  </si>
  <si>
    <t>Obese Class II</t>
  </si>
  <si>
    <t>Béo phì loại 2</t>
  </si>
  <si>
    <t>obese_class_3</t>
  </si>
  <si>
    <t>Obese Class III</t>
  </si>
  <si>
    <t>Béo phì loại 3</t>
  </si>
  <si>
    <t>weight</t>
  </si>
  <si>
    <t>Weight</t>
  </si>
  <si>
    <t>text_field_input_wrong_format</t>
  </si>
  <si>
    <t>Only number</t>
  </si>
  <si>
    <t>Chỉ dùng số</t>
  </si>
  <si>
    <t>bmi_notes</t>
  </si>
  <si>
    <t>BMI notes</t>
  </si>
  <si>
    <t>age_edit_btn_text</t>
  </si>
  <si>
    <t>Age: %1$s</t>
  </si>
  <si>
    <t>年龄：%1$s</t>
  </si>
  <si>
    <t>आयु: %1$s</t>
  </si>
  <si>
    <t>Edad: %1$s</t>
  </si>
  <si>
    <t>Âge: %1$s</t>
  </si>
  <si>
    <t>العمر: %1$s</t>
  </si>
  <si>
    <t>Возраст: %1$s</t>
  </si>
  <si>
    <t>Idade: %1$s</t>
  </si>
  <si>
    <t>বয়স: %1$s</t>
  </si>
  <si>
    <t>عمر: %1$s</t>
  </si>
  <si>
    <t>Alter: %1$s</t>
  </si>
  <si>
    <t>年齢：%1$s</t>
  </si>
  <si>
    <t>वय: %1$s</t>
  </si>
  <si>
    <t>వయస్సు: %1$s</t>
  </si>
  <si>
    <t>Yaş: %1$s</t>
  </si>
  <si>
    <t>வயது: %1$s</t>
  </si>
  <si>
    <t>나이 : %1$s</t>
  </si>
  <si>
    <t>Tuổi: %1$s</t>
  </si>
  <si>
    <t>อายุ: %1$s</t>
  </si>
  <si>
    <t>gender_edit_btn_text</t>
  </si>
  <si>
    <t>Gender: %1$s</t>
  </si>
  <si>
    <t>性别：%1$s</t>
  </si>
  <si>
    <t>लिंग: %1$s</t>
  </si>
  <si>
    <t>Género: %1$s</t>
  </si>
  <si>
    <t>Sexe: %1$s</t>
  </si>
  <si>
    <t>الجنس: %1$s</t>
  </si>
  <si>
    <t>Пол: %1$s</t>
  </si>
  <si>
    <t>Gênero: %1$s</t>
  </si>
  <si>
    <t>লিঙ্গ: %1$s</t>
  </si>
  <si>
    <t>صنف: %1$s</t>
  </si>
  <si>
    <t>Geschlecht: %1$s</t>
  </si>
  <si>
    <t>性別：%1$s</t>
  </si>
  <si>
    <t>లింగం: %1$s</t>
  </si>
  <si>
    <t>Cinsiyet: %1$s</t>
  </si>
  <si>
    <t>பாலினம்: %1$s</t>
  </si>
  <si>
    <t>성별 : %1$s</t>
  </si>
  <si>
    <t>Giới tính: %1$s</t>
  </si>
  <si>
    <t>เพศ: %1$s</t>
  </si>
  <si>
    <t>weight_bmi_history</t>
  </si>
  <si>
    <t>Weight &amp; BMI history</t>
  </si>
  <si>
    <t>Cân nặng &amp; Lịch sử BMI</t>
  </si>
  <si>
    <t>weight_bmi_trends</t>
  </si>
  <si>
    <t>Weight &amp; BMI Trends</t>
  </si>
  <si>
    <t>Cân nặng &amp; Xu hướng BMI</t>
  </si>
  <si>
    <t>weight_bmi_statistics</t>
  </si>
  <si>
    <t>Weight &amp; BMI Statistics</t>
  </si>
  <si>
    <t>Số liệu thống kê về cân nặng &amp; BMI</t>
  </si>
  <si>
    <t>bmi</t>
  </si>
  <si>
    <t>BMI</t>
  </si>
  <si>
    <t>weight_unit_select_text</t>
  </si>
  <si>
    <t>Weight: %s</t>
  </si>
  <si>
    <t>体重：％s</t>
  </si>
  <si>
    <t>वजन: %s</t>
  </si>
  <si>
    <t>Peso: %s</t>
  </si>
  <si>
    <t>Poids: %s</t>
  </si>
  <si>
    <t>الوزن: %s</t>
  </si>
  <si>
    <t>Вес: %s</t>
  </si>
  <si>
    <t>ওজন: %s</t>
  </si>
  <si>
    <t>وزن: %s</t>
  </si>
  <si>
    <t>Gewicht: %s</t>
  </si>
  <si>
    <t>బరువు: %s</t>
  </si>
  <si>
    <t>Ağırlık: %s</t>
  </si>
  <si>
    <t>எடை: %s</t>
  </si>
  <si>
    <t>체중 : %s</t>
  </si>
  <si>
    <t>Cân nặng: %s</t>
  </si>
  <si>
    <t>น้ำหนัก: %s</t>
  </si>
  <si>
    <t>height_unit_select_text</t>
  </si>
  <si>
    <t>Height: %s</t>
  </si>
  <si>
    <t>身高：％s</t>
  </si>
  <si>
    <t>ऊंचाई: %s</t>
  </si>
  <si>
    <t>Altura: %s</t>
  </si>
  <si>
    <t>Hauteurs: %s</t>
  </si>
  <si>
    <t>الارتفاع: %s</t>
  </si>
  <si>
    <t>Высота: %s</t>
  </si>
  <si>
    <t>উচ্চতা: %s</t>
  </si>
  <si>
    <t>اونچائی: %s</t>
  </si>
  <si>
    <t>Höhe: %s</t>
  </si>
  <si>
    <t>高さ：％s</t>
  </si>
  <si>
    <t>उंची: %s</t>
  </si>
  <si>
    <t>ఎత్తు: %s</t>
  </si>
  <si>
    <t>Yükseklik: %s</t>
  </si>
  <si>
    <t>உயரம்: %s</t>
  </si>
  <si>
    <t>높이 : %s</t>
  </si>
  <si>
    <t>Chiều cao: %s</t>
  </si>
  <si>
    <t>Altezza: %s</t>
  </si>
  <si>
    <t>ความสูง: %s</t>
  </si>
  <si>
    <t>bp_level_low_reminder</t>
  </si>
  <si>
    <t>Your blood pressure level is %d mmHg - quite low. Regular monitoring will help you better manage your health.</t>
  </si>
  <si>
    <t>您的血压水平为％d mmHg-相当低。定期监控将帮助您更好地管理健康。</t>
  </si>
  <si>
    <t>आपका रक्तचाप का स्तर %d mmhg है - काफी कम। नियमित निगरानी आपको अपने स्वास्थ्य को बेहतर ढंग से प्रबंधित करने में मदद करेगी।</t>
  </si>
  <si>
    <t>Su nivel de presión arterial es %d mmhg, bastante bajo. El monitoreo regular lo ayudará a administrar mejor su salud.</t>
  </si>
  <si>
    <t>Votre niveau de pression artérielle est en %d  MMHg - assez bas. Une surveillance régulière vous aidera à mieux gérer votre santé.</t>
  </si>
  <si>
    <t>مستوى ضغط الدم الخاص بك هو ٪ d mmhg - منخفض جدا. ستساعدك المراقبة المنتظمة على إدارة صحتك بشكل أفضل.</t>
  </si>
  <si>
    <t>Ваш уровень артериального давления %d мм рт. Регулярный мониторинг поможет вам лучше управлять вашим здоровьем.</t>
  </si>
  <si>
    <t>Seu nível de pressão arterial é %d mmhg - bastante baixo. O monitoramento regular ajudará você a gerenciar melhor sua saúde.</t>
  </si>
  <si>
    <t>আপনার রক্তচাপের স্তরটি %d মিমিএইচজি - বেশ কম। নিয়মিত পর্যবেক্ষণ আপনাকে আপনার স্বাস্থ্যকে আরও ভালভাবে পরিচালনা করতে সহায়তা করবে।</t>
  </si>
  <si>
    <t>آپ کے بلڈ پریشر کی سطح ٪ D MMHG ہے - کافی کم۔ باقاعدہ نگرانی آپ کو اپنی صحت کا بہتر انتظام کرنے میں مدد کرے گی۔</t>
  </si>
  <si>
    <t>Ihr Blutdruckspiegel beträgt %d mmhg - ziemlich niedrig. Eine regelmäßige Überwachung hilft Ihnen dabei, Ihre Gesundheit besser zu verwalten.</t>
  </si>
  <si>
    <t>あなたの血圧レベルは％d mmhgです - かなり低いです。定期的な監視は、あなたの健康をよりよく管理するのに役立ちます。</t>
  </si>
  <si>
    <t>आपली रक्तदाब पातळी %d एमएमएचजी आहे - बर्‍यापैकी कमी. नियमित देखरेखीमुळे आपले आरोग्य अधिक चांगले व्यवस्थापित करण्यात मदत होईल.</t>
  </si>
  <si>
    <t>మీ రక్తపోటు స్థాయి %d MMHG - చాలా తక్కువ. రెగ్యులర్ పర్యవేక్షణ మీ ఆరోగ్యాన్ని బాగా నిర్వహించడానికి మీకు సహాయపడుతుంది.</t>
  </si>
  <si>
    <t>Kan basıncı seviyeniz %d mmhg - oldukça düşük. Düzenli izleme, sağlığınızı daha iyi yönetmenize yardımcı olacaktır.</t>
  </si>
  <si>
    <t>உங்கள் இரத்த அழுத்த அளவு %d MmHg - மிகவும் குறைவு. வழக்கமான கண்காணிப்பு உங்கள் ஆரோக்கியத்தை சிறப்பாக நிர்வகிக்க உதவும்.</t>
  </si>
  <si>
    <t>귀하의 혈압 수준은 %d MMHG- 상당히 낮습니다. 정기적 인 모니터링은 건강 관리를 더 잘 관리하는 데 도움이됩니다.</t>
  </si>
  <si>
    <t>Mức huyết áp của bạn là %d mmHg - khá thấp. Giám sát thường xuyên sẽ giúp bạn quản lý tốt hơn sức khỏe của bạn.</t>
  </si>
  <si>
    <t>Il livello di pressione sanguigna è %d mmhg - piuttosto basso. Il monitoraggio regolare ti aiuterà a gestire meglio la tua salute.</t>
  </si>
  <si>
    <t>ระดับความดันโลหิตของคุณคือ %d mmhg - ค่อนข้างต่ำ การตรวจสอบเป็นประจำจะช่วยให้คุณจัดการสุขภาพของคุณได้ดีขึ้น</t>
  </si>
  <si>
    <t>bp_level_normal_reminder</t>
  </si>
  <si>
    <t>Maintain current blood pressure levels and learn more about diabetes</t>
  </si>
  <si>
    <t>bp_level_high_reminder</t>
  </si>
  <si>
    <t>Your blood pressure level is %d mmHg - quite high. Regular monitoring will help you better manage your health.</t>
  </si>
  <si>
    <t>您的血压水平为%d mmHg-很高。定期监控将帮助您更好地管理健康。</t>
  </si>
  <si>
    <t>आपका रक्तचाप का स्तर %d mmhg है - काफी अधिक है। नियमित निगरानी आपको अपने स्वास्थ्य को बेहतर ढंग से प्रबंधित करने में मदद करेगी।</t>
  </si>
  <si>
    <t>Su nivel de presión arterial es %d mmhg, bastante alto. El monitoreo regular lo ayudará a administrar mejor su salud.</t>
  </si>
  <si>
    <t>Votre niveau de pression artérielle est en %d MMHg - assez élevé. Une surveillance régulière vous aidera à mieux gérer votre santé.</t>
  </si>
  <si>
    <t>مستوى ضغط الدم الخاص بك هو ٪ d mmhg - مرتفع جدا. ستساعدك المراقبة المنتظمة على إدارة صحتك بشكل أفضل.</t>
  </si>
  <si>
    <t>Seu nível de pressão arterial é %d mmhg - bastante alto. O monitoramento regular ajudará você a gerenciar melhor sua saúde.</t>
  </si>
  <si>
    <t>আপনার রক্তচাপের স্তরটি %d মিমিএইচজি - বেশ উচ্চ। নিয়মিত পর্যবেক্ষণ আপনাকে আপনার স্বাস্থ্যকে আরও ভালভাবে পরিচালনা করতে সহায়তা করবে।</t>
  </si>
  <si>
    <t>آپ کے بلڈ پریشر کی سطح ٪ D MMHG ہے - کافی زیادہ ہے۔ باقاعدہ نگرانی آپ کو اپنی صحت کا بہتر انتظام کرنے میں مدد کرے گی۔</t>
  </si>
  <si>
    <t>Ihr Blutdruckspiegel ist %d mmhg - ziemlich hoch. Eine regelmäßige Überwachung hilft Ihnen dabei, Ihre Gesundheit besser zu verwalten.</t>
  </si>
  <si>
    <t>あなたの血圧レベルは％d mmhgです - 非常に高いです。定期的な監視は、あなたの健康をよりよく管理するのに役立ちます。</t>
  </si>
  <si>
    <t>आपली रक्तदाब पातळी %d एमएमएचजी आहे - बर्‍यापैकी जास्त. नियमित देखरेखीमुळे आपले आरोग्य अधिक चांगले व्यवस्थापित करण्यात मदत होईल.</t>
  </si>
  <si>
    <t>మీ రక్తపోటు స్థాయి %d MMHG - చాలా ఎక్కువ. రెగ్యులర్ పర్యవేక్షణ మీ ఆరోగ్యాన్ని బాగా నిర్వహించడానికి మీకు సహాయపడుతుంది.</t>
  </si>
  <si>
    <t>Kan basıncı seviyeniz %d mmhg - oldukça yüksek. Düzenli izleme, sağlığınızı daha iyi yönetmenize yardımcı olacaktır.</t>
  </si>
  <si>
    <t>உங்கள் இரத்த அழுத்த அளவு %d MmHg - மிக உயர்ந்தது. வழக்கமான கண்காணிப்பு உங்கள் ஆரோக்கியத்தை சிறப்பாக நிர்வகிக்க உதவும்.</t>
  </si>
  <si>
    <t>당신의 혈압 수준은 %d mmhg- 상당히 높습니다. 정기적 인 모니터링은 건강 관리를 더 잘 관리하는 데 도움이됩니다.</t>
  </si>
  <si>
    <t>Mức huyết áp của bạn là %d mmHg - khá cao. Giám sát thường xuyên sẽ giúp bạn quản lý tốt hơn sức khỏe của bạn.</t>
  </si>
  <si>
    <t>Il livello di pressione sanguigna è %d mmhg - abbastanza alto. Il monitoraggio regolare ti aiuterà a gestire meglio la tua salute.</t>
  </si>
  <si>
    <t>ระดับความดันโลหิตของคุณคือ %d mmhg - ค่อนข้างสูง การตรวจสอบเป็นประจำจะช่วยให้คุณจัดการสุขภาพของคุณได้ดีขึ้น</t>
  </si>
  <si>
    <t>bp_level_elevated_reminder</t>
  </si>
  <si>
    <t>A blood pressure level of %d mmHg indicates a high likelihood of diabetes. Please monitor it more regularly.</t>
  </si>
  <si>
    <t>％d mmHg的血压水平表明糖尿病的可能性很高。请更定期地监视它。</t>
  </si>
  <si>
    <t>%d MMHG का एक रक्तचाप स्तर मधुमेह की उच्च संभावना को इंगित करता है। कृपया इसे नियमित रूप से अधिक मॉनिटर करें।</t>
  </si>
  <si>
    <t>Un nivel de presión arterial de %d MMHG indica una alta probabilidad de diabetes. Por favor, monícelo más regularmente.</t>
  </si>
  <si>
    <t>Un niveau de pression artérielle de %d MMHG indique une forte probabilité de diabète. Veuillez le surveiller plus régulièrement.</t>
  </si>
  <si>
    <t>يشير مستوى ضغط الدم من ٪ d mmhg إلى احتمال ارتفاع مرض السكري. يرجى مراقبته بانتظام.</t>
  </si>
  <si>
    <t>Уровень артериального давления %d мм рт. Ст. Указывает на высокую вероятность диабета. Пожалуйста, следите за этим более регулярно.</t>
  </si>
  <si>
    <t>Um nível de pressão arterial de %d mmHg indica uma alta probabilidade de diabetes. Por favor, monitore -o com mais regularidade.</t>
  </si>
  <si>
    <t>%d মিমিএইচজি এর একটি রক্তচাপের স্তর ডায়াবেটিসের উচ্চ সম্ভাবনা নির্দেশ করে। এটি আরও নিয়মিত পর্যবেক্ষণ করুন।</t>
  </si>
  <si>
    <t>بلڈ پریشر کی سطح ٪ D MMHG ذیابیطس کے زیادہ امکان کی نشاندہی کرتی ہے۔ براہ کرم اس کی زیادہ باقاعدگی سے نگرانی کریں۔</t>
  </si>
  <si>
    <t>Ein Blutdruckspiegel von %d mmHg zeigt eine hohe Wahrscheinlichkeit von Diabetes an. Bitte überwachen Sie es regelmäßig.</t>
  </si>
  <si>
    <t>%d mmHgの血圧レベルは、糖尿病の可能性が高いことを示しています。もっと定期的に監視してください。</t>
  </si>
  <si>
    <t>%d एमएमएचजीची रक्तदाब पातळी मधुमेहाची उच्च शक्यता दर्शवते. कृपया अधिक नियमितपणे परीक्षण करा.</t>
  </si>
  <si>
    <t>%d MMHG యొక్క రక్తపోటు స్థాయి డయాబెటిస్ యొక్క అధిక సంభావ్యతను సూచిస్తుంది. దయచేసి దీన్ని మరింత క్రమం తప్పకుండా పర్యవేక్షించండి.</t>
  </si>
  <si>
    <t>%d mmhg kan basıncı seviyesi yüksek diyabet olasılığını gösterir. Lütfen daha düzenli olarak izleyin.</t>
  </si>
  <si>
    <t>%d MmHG இன் இரத்த அழுத்த அளவு நீரிழிவு நோய்க்கான அதிக வாய்ப்பைக் குறிக்கிறது. தயவுசெய்து அதை தொடர்ந்து கண்காணிக்கவும்.</t>
  </si>
  <si>
    <t>%d MMHG의 혈압 수준은 당뇨병의 높은 가능성을 나타냅니다. 더 정기적으로 모니터링하십시오.</t>
  </si>
  <si>
    <t>Mức huyết áp %d mmHg cho thấy khả năng mắc bệnh tiểu đường cao. Vui lòng theo dõi thường xuyên hơn.</t>
  </si>
  <si>
    <t>Un livello di pressione sanguigna di %d mmhg indica un'alta probabilità di diabete. Si prega di monitorarlo più regolarmente.</t>
  </si>
  <si>
    <t>ระดับความดันโลหิตของ %d mmhg บ่งบอกถึงโอกาสสูงของโรคเบาหวาน โปรดตรวจสอบเป็นประจำ</t>
  </si>
  <si>
    <t>bp_regularly_reminder_1_title</t>
  </si>
  <si>
    <t>Track your blood pressure</t>
  </si>
  <si>
    <t>bp_regularly_reminder_1_subtitle</t>
  </si>
  <si>
    <t>Good health for a better start to the day</t>
  </si>
  <si>
    <t>Sức khỏe tốt cho một khởi đầu ngày mới tốt hơn</t>
  </si>
  <si>
    <t>bp_regularly_reminder_2_title</t>
  </si>
  <si>
    <t>Time to measure your blood pressure.</t>
  </si>
  <si>
    <t>Đến giờ đo huyết áp của bạn.</t>
  </si>
  <si>
    <t>bp_regularly_reminder_3_title</t>
  </si>
  <si>
    <t>Recording blood pressure levels</t>
  </si>
  <si>
    <t>bp_regularly_reminder_3_subtitle</t>
  </si>
  <si>
    <t>Preparing for a quality evening of resting</t>
  </si>
  <si>
    <t>Chuẩn bị cho một buổi tối thư giãn chất lượng</t>
  </si>
  <si>
    <t>bp_review_reminder</t>
  </si>
  <si>
    <t>Review your blood pressure chart for the past week</t>
  </si>
  <si>
    <t>bp_add_reminder</t>
  </si>
  <si>
    <t>You haven't recorded your blood pressure levels for %d days. Start to record?</t>
  </si>
  <si>
    <t>您尚未记录%d天的血压水平。开始记录？</t>
  </si>
  <si>
    <t>आपने %d दिनों के लिए अपने रक्तचाप का स्तर दर्ज नहीं किया है। रिकॉर्ड करना शुरू करें?</t>
  </si>
  <si>
    <t>No ha registrado sus niveles de presión arterial durante un %d de días. Empiece a grabar?</t>
  </si>
  <si>
    <t>Vous n'avez pas enregistré vos niveaux de tension artérielle depuis %d jours. Commencer à enregistrer ?</t>
  </si>
  <si>
    <t>أنت لم تسجل مستويات ضغط الدم الخاصة بك لمدة %d  أيام. ابدأ في التسجيل؟</t>
  </si>
  <si>
    <t>Вы не зафиксировали уровень артериального давления в течение %d дней. Начать записывать?</t>
  </si>
  <si>
    <t>Você não registrou seus níveis de pressão arterial por %d dias. Começar a gravar?</t>
  </si>
  <si>
    <t>আপনি %d দিনের জন্য আপনার রক্তচাপের মাত্রা রেকর্ড করেন নি। রেকর্ড শুরু?</t>
  </si>
  <si>
    <t>آپ نے اپنے بلڈ پریشر کی سطح کو %d  دن کے لئے ریکارڈ نہیں کیا ہے۔ ریکارڈ کرنا شروع کریں؟</t>
  </si>
  <si>
    <t>Sie haben Ihren Blutdruck für %d -Tage nicht aufgezeichnet. Aufnehmen?</t>
  </si>
  <si>
    <t>あなたはあなたの血圧レベルを％d日間記録していません。録音を始めますか？</t>
  </si>
  <si>
    <t>आपण आपल्या रक्तदाबची पातळी %d दिवसांसाठी नोंदविली नाही. रेकॉर्ड करणे सुरू करा?</t>
  </si>
  <si>
    <t>మీరు మీ రక్తపోటు స్థాయిలను %d రోజులు రికార్డ్ చేయలేదు. రికార్డ్ చేయడం ప్రారంభించాలా?</t>
  </si>
  <si>
    <t>Kan basıncı seviyelerinizi %d günleri için kaydetmediniz. Kayıt yapmaya başlamak mı?</t>
  </si>
  <si>
    <t>உங்கள் இரத்த அழுத்த அளவை %d நாட்களுக்கு நீங்கள் பதிவு செய்யவில்லை. பதிவு செய்யத் தொடங்கவா?</t>
  </si>
  <si>
    <t>당신은 혈압 수준을 %d 일 동안 기록하지 않았습니다. 녹음하기 시작?</t>
  </si>
  <si>
    <t>Bạn đã không ghi lại mức huyết áp của mình trong %d ngày. Bắt đầu ghi lại?</t>
  </si>
  <si>
    <t>Non hai registrato i livelli di pressione sanguigna per %d giorni. Iniziare a registrare?</t>
  </si>
  <si>
    <t>คุณยังไม่ได้บันทึกระดับความดันโลหิตของคุณเป็นเวลา %d วัน เริ่มบันทึก?</t>
  </si>
  <si>
    <t>explore</t>
  </si>
  <si>
    <t>Explore</t>
  </si>
  <si>
    <t>review</t>
  </si>
  <si>
    <t>Review</t>
  </si>
  <si>
    <t>Xem lại</t>
  </si>
  <si>
    <t>reminder_title</t>
  </si>
  <si>
    <t>%s • %s</t>
  </si>
  <si>
    <t>glucose_convert</t>
  </si>
  <si>
    <t>Glucose Convert</t>
  </si>
  <si>
    <t>Chuyển đổi Glucose</t>
  </si>
  <si>
    <t>blood_sugar_article_title</t>
  </si>
  <si>
    <t>Blood pressure testing: Why, When and How.</t>
  </si>
  <si>
    <t>Kiểm tra huyết áp: Tại sao, khi nào và như thế nào.</t>
  </si>
  <si>
    <t>common_add_at_least_1_record</t>
  </si>
  <si>
    <t>Add at least 1 record to unlock the stats</t>
  </si>
  <si>
    <t>fullscreen_reminder_time_to_record_health</t>
  </si>
  <si>
    <t>It's time to record health indicators. Preparing for a quality evening of resting.</t>
  </si>
  <si>
    <t>Đã đến lúc ghi lại các chỉ số sức khỏe. Chuẩn bị cho một buổi tối thư giãn chất lượng.</t>
  </si>
  <si>
    <t>fullscreen_reminder_capture_first_record</t>
  </si>
  <si>
    <t>Capture the first record to unlock fantastic features for your health</t>
  </si>
  <si>
    <t>Nắm bắt bản ghi đầu tiên để mở khóa các tính năng tuyệt vời cho sức khỏe của bạn</t>
  </si>
  <si>
    <t>daily_goal</t>
  </si>
  <si>
    <t>Daily Goal</t>
  </si>
  <si>
    <t>last_drink</t>
  </si>
  <si>
    <t>Last Drink</t>
  </si>
  <si>
    <t>number_of_cup_title</t>
  </si>
  <si>
    <t>Number of cup</t>
  </si>
  <si>
    <t>edit_daily_goal</t>
  </si>
  <si>
    <t>Edit Daily Goal</t>
  </si>
  <si>
    <t>your_bottle_size</t>
  </si>
  <si>
    <t>Your Bottle Size</t>
  </si>
  <si>
    <t>done</t>
  </si>
  <si>
    <t>Done</t>
  </si>
  <si>
    <t>today</t>
  </si>
  <si>
    <t>Today</t>
  </si>
  <si>
    <t>goal</t>
  </si>
  <si>
    <t>Goal</t>
  </si>
  <si>
    <t>note_left</t>
  </si>
  <si>
    <t>Left</t>
  </si>
  <si>
    <t>Trái</t>
  </si>
  <si>
    <t>note_right</t>
  </si>
  <si>
    <t>Right</t>
  </si>
  <si>
    <t>note_after_medication</t>
  </si>
  <si>
    <t>After medication</t>
  </si>
  <si>
    <t>note_after_walking</t>
  </si>
  <si>
    <t>After walking</t>
  </si>
  <si>
    <t>note_before_meal</t>
  </si>
  <si>
    <t>Before meal</t>
  </si>
  <si>
    <t>note_after_meal</t>
  </si>
  <si>
    <t>After meal</t>
  </si>
  <si>
    <t>note_sitting</t>
  </si>
  <si>
    <t>Sitting</t>
  </si>
  <si>
    <t>note_lying</t>
  </si>
  <si>
    <t>Lying</t>
  </si>
  <si>
    <t>note_period</t>
  </si>
  <si>
    <t>Period</t>
  </si>
  <si>
    <t>经期</t>
  </si>
  <si>
    <t>माहवारी</t>
  </si>
  <si>
    <t>Menstruación</t>
  </si>
  <si>
    <t>Menstruation</t>
  </si>
  <si>
    <t>الحيض</t>
  </si>
  <si>
    <t>Менструация</t>
  </si>
  <si>
    <t>Menstruação</t>
  </si>
  <si>
    <t>মাসিক</t>
  </si>
  <si>
    <t>حیض</t>
  </si>
  <si>
    <t>月経</t>
  </si>
  <si>
    <t>मासिक पाळी</t>
  </si>
  <si>
    <t>Stru తుస్రావం</t>
  </si>
  <si>
    <t>Adet</t>
  </si>
  <si>
    <t>மாதவிடாய்</t>
  </si>
  <si>
    <t>월경</t>
  </si>
  <si>
    <t>Hành kinh</t>
  </si>
  <si>
    <t>Mestruazioni</t>
  </si>
  <si>
    <t>ประจำเดือน</t>
  </si>
  <si>
    <t>STT</t>
  </si>
  <si>
    <t>Tiếng</t>
  </si>
  <si>
    <t>Localization</t>
  </si>
  <si>
    <t>English</t>
  </si>
  <si>
    <t>zh-rCN</t>
  </si>
  <si>
    <t>简体中文</t>
  </si>
  <si>
    <t>हिंदी</t>
  </si>
  <si>
    <t>Español</t>
  </si>
  <si>
    <t>Français</t>
  </si>
  <si>
    <t>العربية</t>
  </si>
  <si>
    <t>Русский</t>
  </si>
  <si>
    <t>Português</t>
  </si>
  <si>
    <t>বাংলা</t>
  </si>
  <si>
    <t>اردو</t>
  </si>
  <si>
    <t>Deutsch</t>
  </si>
  <si>
    <t>日本語</t>
  </si>
  <si>
    <t>मराठी</t>
  </si>
  <si>
    <t>తెలుగు</t>
  </si>
  <si>
    <t>Türkçe</t>
  </si>
  <si>
    <t>தமிழ்</t>
  </si>
  <si>
    <t>한국인</t>
  </si>
  <si>
    <t>Tiếng Việt</t>
  </si>
  <si>
    <t>Italiano</t>
  </si>
  <si>
    <t>ภาษาไทย</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</si>
</sst>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3.0"/>
      <color rgb="FF000000"/>
      <name val="Arial"/>
    </font>
    <font>
      <b/>
      <color theme="1"/>
      <name val="Arial"/>
    </font>
    <font>
      <sz val="14.0"/>
      <color rgb="FF000000"/>
      <name val="Arial"/>
    </font>
    <font>
      <color theme="1"/>
      <name val="Arial"/>
    </font>
    <font>
      <sz val="12.0"/>
      <color rgb="FF212529"/>
      <name val="Roboto"/>
    </font>
    <font>
      <sz val="12.0"/>
      <color rgb="FF374151"/>
      <name val="Arial"/>
    </font>
    <font>
      <sz val="12.0"/>
      <color rgb="FF374151"/>
      <name val="Söhne"/>
    </font>
    <font>
      <color theme="1"/>
      <name val="Söhne"/>
    </font>
    <font>
      <sz val="12.0"/>
      <color rgb="FF343541"/>
      <name val="Söhne"/>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7F7F8"/>
        <bgColor rgb="FFF7F7F8"/>
      </patternFill>
    </fill>
    <fill>
      <patternFill patternType="solid">
        <fgColor rgb="FFFFFF00"/>
        <bgColor rgb="FFFFFF00"/>
      </patternFill>
    </fill>
    <fill>
      <patternFill patternType="solid">
        <fgColor rgb="FFFCE5CD"/>
        <bgColor rgb="FFFCE5CD"/>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horizontal="center" shrinkToFit="0" wrapText="0"/>
    </xf>
    <xf borderId="0" fillId="0" fontId="3" numFmtId="0" xfId="0" applyAlignment="1" applyFont="1">
      <alignment shrinkToFit="0" vertical="top" wrapText="0"/>
    </xf>
    <xf borderId="0" fillId="0" fontId="4" numFmtId="0" xfId="0" applyAlignment="1" applyFont="1">
      <alignment readingOrder="0" shrinkToFit="0" wrapText="0"/>
    </xf>
    <xf borderId="0" fillId="0" fontId="4"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vertical="top" wrapText="0"/>
    </xf>
    <xf borderId="0" fillId="0" fontId="4" numFmtId="0" xfId="0" applyAlignment="1" applyFont="1">
      <alignment readingOrder="0" shrinkToFit="0" vertical="top" wrapText="0"/>
    </xf>
    <xf borderId="0" fillId="2" fontId="4" numFmtId="0" xfId="0" applyAlignment="1" applyFill="1" applyFont="1">
      <alignment shrinkToFit="0" vertical="top" wrapText="0"/>
    </xf>
    <xf borderId="0" fillId="2" fontId="4" numFmtId="0" xfId="0" applyAlignment="1" applyFont="1">
      <alignment shrinkToFit="0" wrapText="0"/>
    </xf>
    <xf borderId="0" fillId="2" fontId="4" numFmtId="0" xfId="0" applyAlignment="1" applyFont="1">
      <alignment readingOrder="0" shrinkToFit="0" wrapText="0"/>
    </xf>
    <xf borderId="0" fillId="2" fontId="4" numFmtId="0" xfId="0" applyAlignment="1" applyFont="1">
      <alignment readingOrder="0" shrinkToFit="0" vertical="top" wrapText="0"/>
    </xf>
    <xf borderId="0" fillId="0" fontId="4" numFmtId="0" xfId="0" applyAlignment="1" applyFont="1">
      <alignment readingOrder="0"/>
    </xf>
    <xf borderId="0" fillId="0" fontId="5" numFmtId="0" xfId="0" applyAlignment="1" applyFont="1">
      <alignment shrinkToFit="0" vertical="top" wrapText="0"/>
    </xf>
    <xf borderId="0" fillId="0" fontId="4" numFmtId="0" xfId="0" applyFont="1"/>
    <xf borderId="0" fillId="2" fontId="5" numFmtId="0" xfId="0" applyAlignment="1" applyFont="1">
      <alignment shrinkToFit="0" vertical="top" wrapText="0"/>
    </xf>
    <xf borderId="0" fillId="3" fontId="4" numFmtId="0" xfId="0" applyAlignment="1" applyFill="1" applyFont="1">
      <alignment readingOrder="0"/>
    </xf>
    <xf borderId="0" fillId="0" fontId="2" numFmtId="0" xfId="0" applyAlignment="1" applyFont="1">
      <alignment horizontal="center" shrinkToFit="0" wrapText="1"/>
    </xf>
    <xf borderId="0" fillId="0" fontId="2" numFmtId="0" xfId="0" applyAlignment="1" applyFont="1">
      <alignment horizontal="center"/>
    </xf>
    <xf borderId="0" fillId="0" fontId="4" numFmtId="0" xfId="0" applyAlignment="1" applyFont="1">
      <alignment vertical="bottom"/>
    </xf>
    <xf borderId="0" fillId="4" fontId="6" numFmtId="0" xfId="0" applyAlignment="1" applyFill="1" applyFont="1">
      <alignment vertical="bottom"/>
    </xf>
    <xf borderId="0" fillId="0" fontId="6" numFmtId="0" xfId="0" applyAlignment="1" applyFont="1">
      <alignment shrinkToFit="0" vertical="bottom" wrapText="1"/>
    </xf>
    <xf borderId="0" fillId="0" fontId="7" numFmtId="0" xfId="0" applyAlignment="1" applyFont="1">
      <alignment shrinkToFit="0" wrapText="1"/>
    </xf>
    <xf borderId="0" fillId="4" fontId="6" numFmtId="0" xfId="0" applyAlignment="1" applyFont="1">
      <alignment shrinkToFit="0" vertical="bottom" wrapText="0"/>
    </xf>
    <xf borderId="0" fillId="5" fontId="4" numFmtId="0" xfId="0" applyAlignment="1" applyFill="1" applyFont="1">
      <alignment vertical="bottom"/>
    </xf>
    <xf borderId="0" fillId="5" fontId="6" numFmtId="0" xfId="0" applyAlignment="1" applyFont="1">
      <alignment vertical="bottom"/>
    </xf>
    <xf borderId="0" fillId="5" fontId="6" numFmtId="0" xfId="0" applyAlignment="1" applyFont="1">
      <alignment horizontal="right" readingOrder="0" vertical="bottom"/>
    </xf>
    <xf borderId="0" fillId="0" fontId="8" numFmtId="0" xfId="0" applyAlignment="1" applyFont="1">
      <alignment shrinkToFit="0" wrapText="1"/>
    </xf>
    <xf borderId="0" fillId="4" fontId="6" numFmtId="0" xfId="0" applyAlignment="1" applyFont="1">
      <alignment shrinkToFit="0" vertical="bottom" wrapText="1"/>
    </xf>
    <xf borderId="0" fillId="5" fontId="4" numFmtId="0" xfId="0" applyFont="1"/>
    <xf borderId="0" fillId="6" fontId="4" numFmtId="0" xfId="0" applyFill="1" applyFont="1"/>
    <xf borderId="0" fillId="6" fontId="6" numFmtId="0" xfId="0" applyAlignment="1" applyFont="1">
      <alignment vertical="bottom"/>
    </xf>
    <xf borderId="0" fillId="6" fontId="6" numFmtId="0" xfId="0" applyAlignment="1" applyFont="1">
      <alignment readingOrder="0" vertical="bottom"/>
    </xf>
    <xf borderId="0" fillId="6" fontId="6" numFmtId="0" xfId="0" applyAlignment="1" applyFont="1">
      <alignment shrinkToFit="0" vertical="bottom" wrapText="1"/>
    </xf>
    <xf borderId="0" fillId="0" fontId="9" numFmtId="0" xfId="0" applyFont="1"/>
    <xf borderId="0" fillId="5" fontId="4" numFmtId="0" xfId="0" applyAlignment="1" applyFont="1">
      <alignment shrinkToFit="0" wrapText="1"/>
    </xf>
    <xf borderId="0" fillId="4" fontId="6" numFmtId="0" xfId="0" applyAlignment="1" applyFont="1">
      <alignment readingOrder="0" vertical="bottom"/>
    </xf>
    <xf borderId="0" fillId="0" fontId="4"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38.25"/>
    <col customWidth="1" min="2" max="2" width="31.13"/>
    <col customWidth="1" min="3" max="39" width="23.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c r="V1" s="2"/>
      <c r="W1" s="2"/>
      <c r="X1" s="2"/>
      <c r="Y1" s="2"/>
      <c r="Z1" s="2"/>
      <c r="AA1" s="2"/>
      <c r="AB1" s="2"/>
      <c r="AC1" s="2"/>
      <c r="AD1" s="2"/>
      <c r="AE1" s="2"/>
      <c r="AF1" s="2"/>
      <c r="AG1" s="2"/>
      <c r="AH1" s="2"/>
      <c r="AI1" s="2"/>
      <c r="AJ1" s="2"/>
      <c r="AK1" s="2"/>
      <c r="AL1" s="2"/>
      <c r="AM1" s="2"/>
    </row>
    <row r="2" ht="15.75" customHeight="1">
      <c r="A2" s="3"/>
      <c r="B2" s="2" t="s">
        <v>20</v>
      </c>
      <c r="C2" s="2" t="s">
        <v>21</v>
      </c>
      <c r="D2" s="2" t="s">
        <v>22</v>
      </c>
      <c r="E2" s="2" t="s">
        <v>23</v>
      </c>
      <c r="F2" s="2" t="s">
        <v>24</v>
      </c>
      <c r="G2" s="2" t="s">
        <v>25</v>
      </c>
      <c r="H2" s="2" t="s">
        <v>26</v>
      </c>
      <c r="I2" s="2" t="s">
        <v>27</v>
      </c>
      <c r="J2" s="2" t="s">
        <v>28</v>
      </c>
      <c r="K2" s="2" t="s">
        <v>29</v>
      </c>
      <c r="L2" s="2" t="s">
        <v>30</v>
      </c>
      <c r="M2" s="2" t="s">
        <v>31</v>
      </c>
      <c r="N2" s="2" t="s">
        <v>32</v>
      </c>
      <c r="O2" s="2" t="s">
        <v>33</v>
      </c>
      <c r="P2" s="2" t="s">
        <v>34</v>
      </c>
      <c r="Q2" s="2" t="s">
        <v>35</v>
      </c>
      <c r="R2" s="2" t="s">
        <v>36</v>
      </c>
      <c r="S2" s="2" t="s">
        <v>37</v>
      </c>
      <c r="T2" s="2" t="s">
        <v>38</v>
      </c>
      <c r="U2" s="2"/>
      <c r="V2" s="2"/>
      <c r="W2" s="2"/>
      <c r="X2" s="2"/>
      <c r="Y2" s="2"/>
      <c r="Z2" s="2"/>
      <c r="AA2" s="2"/>
      <c r="AB2" s="2"/>
      <c r="AC2" s="2"/>
      <c r="AD2" s="2"/>
      <c r="AE2" s="2"/>
      <c r="AF2" s="2"/>
      <c r="AG2" s="2"/>
      <c r="AH2" s="2"/>
      <c r="AI2" s="2"/>
      <c r="AJ2" s="2"/>
      <c r="AK2" s="2"/>
      <c r="AL2" s="2"/>
      <c r="AM2" s="2"/>
    </row>
    <row r="3" ht="15.75" customHeight="1">
      <c r="A3" s="4" t="s">
        <v>39</v>
      </c>
      <c r="B3" s="5" t="s">
        <v>40</v>
      </c>
      <c r="C3" s="5" t="s">
        <v>41</v>
      </c>
      <c r="D3" s="5" t="s">
        <v>42</v>
      </c>
      <c r="E3" s="5" t="s">
        <v>43</v>
      </c>
      <c r="F3" s="6" t="s">
        <v>44</v>
      </c>
      <c r="G3" s="5" t="s">
        <v>45</v>
      </c>
      <c r="H3" s="5" t="s">
        <v>46</v>
      </c>
      <c r="I3" s="5" t="s">
        <v>47</v>
      </c>
      <c r="J3" s="6" t="s">
        <v>48</v>
      </c>
      <c r="K3" s="5" t="s">
        <v>49</v>
      </c>
      <c r="L3" s="5" t="s">
        <v>50</v>
      </c>
      <c r="M3" s="5" t="s">
        <v>51</v>
      </c>
      <c r="N3" s="5" t="s">
        <v>52</v>
      </c>
      <c r="O3" s="5" t="s">
        <v>53</v>
      </c>
      <c r="P3" s="5" t="s">
        <v>54</v>
      </c>
      <c r="Q3" s="5" t="s">
        <v>55</v>
      </c>
      <c r="R3" s="5" t="s">
        <v>56</v>
      </c>
      <c r="S3" s="5" t="s">
        <v>57</v>
      </c>
      <c r="T3" s="5" t="s">
        <v>58</v>
      </c>
      <c r="U3" s="5"/>
      <c r="V3" s="5"/>
      <c r="W3" s="5"/>
      <c r="X3" s="5"/>
      <c r="Y3" s="5"/>
      <c r="Z3" s="5"/>
      <c r="AA3" s="5"/>
      <c r="AB3" s="5"/>
      <c r="AC3" s="5"/>
      <c r="AD3" s="5"/>
      <c r="AE3" s="5"/>
      <c r="AF3" s="5"/>
      <c r="AG3" s="5"/>
      <c r="AH3" s="5"/>
      <c r="AI3" s="5"/>
      <c r="AJ3" s="5"/>
      <c r="AK3" s="5"/>
      <c r="AL3" s="5"/>
      <c r="AM3" s="5"/>
    </row>
    <row r="4" ht="15.75" customHeight="1">
      <c r="A4" s="4" t="s">
        <v>59</v>
      </c>
      <c r="B4" s="7" t="s">
        <v>60</v>
      </c>
      <c r="C4" s="7" t="s">
        <v>61</v>
      </c>
      <c r="D4" s="7" t="s">
        <v>62</v>
      </c>
      <c r="E4" s="5" t="s">
        <v>63</v>
      </c>
      <c r="F4" s="6" t="s">
        <v>64</v>
      </c>
      <c r="G4" s="7" t="s">
        <v>65</v>
      </c>
      <c r="H4" s="7" t="s">
        <v>66</v>
      </c>
      <c r="I4" s="7" t="s">
        <v>67</v>
      </c>
      <c r="J4" s="8" t="s">
        <v>68</v>
      </c>
      <c r="K4" s="7" t="s">
        <v>69</v>
      </c>
      <c r="L4" s="7" t="s">
        <v>70</v>
      </c>
      <c r="M4" s="7" t="s">
        <v>71</v>
      </c>
      <c r="N4" s="7" t="s">
        <v>72</v>
      </c>
      <c r="O4" s="7" t="s">
        <v>73</v>
      </c>
      <c r="P4" s="7" t="s">
        <v>74</v>
      </c>
      <c r="Q4" s="7" t="s">
        <v>75</v>
      </c>
      <c r="R4" s="7" t="s">
        <v>76</v>
      </c>
      <c r="S4" s="7" t="s">
        <v>77</v>
      </c>
      <c r="T4" s="7" t="s">
        <v>78</v>
      </c>
      <c r="U4" s="7"/>
      <c r="V4" s="7"/>
      <c r="W4" s="7"/>
      <c r="X4" s="7"/>
      <c r="Y4" s="7"/>
      <c r="Z4" s="7"/>
      <c r="AA4" s="7"/>
      <c r="AB4" s="7"/>
      <c r="AC4" s="7"/>
      <c r="AD4" s="7"/>
      <c r="AE4" s="7"/>
      <c r="AF4" s="7"/>
      <c r="AG4" s="7"/>
      <c r="AH4" s="7"/>
      <c r="AI4" s="7"/>
      <c r="AJ4" s="7"/>
      <c r="AK4" s="7"/>
      <c r="AL4" s="7"/>
      <c r="AM4" s="7"/>
    </row>
    <row r="5" ht="15.75" customHeight="1">
      <c r="A5" s="4" t="s">
        <v>79</v>
      </c>
      <c r="B5" s="7" t="s">
        <v>80</v>
      </c>
      <c r="C5" s="7" t="s">
        <v>81</v>
      </c>
      <c r="D5" s="7" t="s">
        <v>82</v>
      </c>
      <c r="E5" s="5" t="s">
        <v>83</v>
      </c>
      <c r="F5" s="6" t="s">
        <v>84</v>
      </c>
      <c r="G5" s="7" t="s">
        <v>85</v>
      </c>
      <c r="H5" s="7" t="s">
        <v>86</v>
      </c>
      <c r="I5" s="7" t="s">
        <v>87</v>
      </c>
      <c r="J5" s="8" t="s">
        <v>88</v>
      </c>
      <c r="K5" s="7" t="s">
        <v>89</v>
      </c>
      <c r="L5" s="7" t="s">
        <v>90</v>
      </c>
      <c r="M5" s="7" t="s">
        <v>91</v>
      </c>
      <c r="N5" s="7" t="s">
        <v>92</v>
      </c>
      <c r="O5" s="7" t="s">
        <v>93</v>
      </c>
      <c r="P5" s="7" t="s">
        <v>94</v>
      </c>
      <c r="Q5" s="7" t="s">
        <v>95</v>
      </c>
      <c r="R5" s="7" t="s">
        <v>96</v>
      </c>
      <c r="S5" s="7" t="s">
        <v>97</v>
      </c>
      <c r="T5" s="7" t="s">
        <v>98</v>
      </c>
      <c r="U5" s="7"/>
      <c r="V5" s="7"/>
      <c r="W5" s="7"/>
      <c r="X5" s="7"/>
      <c r="Y5" s="7"/>
      <c r="Z5" s="7"/>
      <c r="AA5" s="7"/>
      <c r="AB5" s="7"/>
      <c r="AC5" s="7"/>
      <c r="AD5" s="7"/>
      <c r="AE5" s="7"/>
      <c r="AF5" s="7"/>
      <c r="AG5" s="7"/>
      <c r="AH5" s="7"/>
      <c r="AI5" s="7"/>
      <c r="AJ5" s="7"/>
      <c r="AK5" s="7"/>
      <c r="AL5" s="7"/>
      <c r="AM5" s="7"/>
    </row>
    <row r="6" ht="15.75" customHeight="1">
      <c r="A6" s="4" t="s">
        <v>99</v>
      </c>
      <c r="B6" s="7" t="s">
        <v>100</v>
      </c>
      <c r="C6" s="7" t="s">
        <v>101</v>
      </c>
      <c r="D6" s="7" t="s">
        <v>102</v>
      </c>
      <c r="E6" s="5" t="s">
        <v>103</v>
      </c>
      <c r="F6" s="6" t="s">
        <v>104</v>
      </c>
      <c r="G6" s="7" t="s">
        <v>105</v>
      </c>
      <c r="H6" s="7" t="s">
        <v>106</v>
      </c>
      <c r="I6" s="7" t="s">
        <v>107</v>
      </c>
      <c r="J6" s="8" t="s">
        <v>108</v>
      </c>
      <c r="K6" s="7" t="s">
        <v>109</v>
      </c>
      <c r="L6" s="7" t="s">
        <v>110</v>
      </c>
      <c r="M6" s="7" t="s">
        <v>111</v>
      </c>
      <c r="N6" s="7" t="s">
        <v>112</v>
      </c>
      <c r="O6" s="7" t="s">
        <v>113</v>
      </c>
      <c r="P6" s="7" t="s">
        <v>114</v>
      </c>
      <c r="Q6" s="5" t="s">
        <v>115</v>
      </c>
      <c r="R6" s="7" t="s">
        <v>116</v>
      </c>
      <c r="S6" s="7" t="s">
        <v>117</v>
      </c>
      <c r="T6" s="7" t="s">
        <v>118</v>
      </c>
      <c r="U6" s="7"/>
      <c r="V6" s="7"/>
      <c r="W6" s="7"/>
      <c r="X6" s="7"/>
      <c r="Y6" s="7"/>
      <c r="Z6" s="7"/>
      <c r="AA6" s="7"/>
      <c r="AB6" s="7"/>
      <c r="AC6" s="7"/>
      <c r="AD6" s="7"/>
      <c r="AE6" s="7"/>
      <c r="AF6" s="7"/>
      <c r="AG6" s="7"/>
      <c r="AH6" s="7"/>
      <c r="AI6" s="7"/>
      <c r="AJ6" s="7"/>
      <c r="AK6" s="7"/>
      <c r="AL6" s="7"/>
      <c r="AM6" s="7"/>
    </row>
    <row r="7" ht="15.75" customHeight="1">
      <c r="A7" s="4" t="s">
        <v>119</v>
      </c>
      <c r="B7" s="7" t="s">
        <v>120</v>
      </c>
      <c r="C7" s="7" t="s">
        <v>121</v>
      </c>
      <c r="D7" s="7" t="s">
        <v>122</v>
      </c>
      <c r="E7" s="5" t="s">
        <v>123</v>
      </c>
      <c r="F7" s="6" t="s">
        <v>124</v>
      </c>
      <c r="G7" s="7" t="s">
        <v>125</v>
      </c>
      <c r="H7" s="7" t="s">
        <v>126</v>
      </c>
      <c r="I7" s="7" t="s">
        <v>127</v>
      </c>
      <c r="J7" s="8" t="s">
        <v>128</v>
      </c>
      <c r="K7" s="7" t="s">
        <v>129</v>
      </c>
      <c r="L7" s="7" t="s">
        <v>130</v>
      </c>
      <c r="M7" s="7" t="s">
        <v>131</v>
      </c>
      <c r="N7" s="7" t="s">
        <v>132</v>
      </c>
      <c r="O7" s="7" t="s">
        <v>133</v>
      </c>
      <c r="P7" s="7" t="s">
        <v>134</v>
      </c>
      <c r="Q7" s="7" t="s">
        <v>135</v>
      </c>
      <c r="R7" s="7" t="s">
        <v>136</v>
      </c>
      <c r="S7" s="7" t="s">
        <v>137</v>
      </c>
      <c r="T7" s="7" t="s">
        <v>138</v>
      </c>
      <c r="U7" s="7"/>
      <c r="V7" s="7"/>
      <c r="W7" s="7"/>
      <c r="X7" s="7"/>
      <c r="Y7" s="7"/>
      <c r="Z7" s="7"/>
      <c r="AA7" s="7"/>
      <c r="AB7" s="7"/>
      <c r="AC7" s="7"/>
      <c r="AD7" s="7"/>
      <c r="AE7" s="7"/>
      <c r="AF7" s="7"/>
      <c r="AG7" s="7"/>
      <c r="AH7" s="7"/>
      <c r="AI7" s="7"/>
      <c r="AJ7" s="7"/>
      <c r="AK7" s="7"/>
      <c r="AL7" s="7"/>
      <c r="AM7" s="7"/>
    </row>
    <row r="8" ht="15.75" customHeight="1">
      <c r="A8" s="4" t="s">
        <v>139</v>
      </c>
      <c r="B8" s="9" t="s">
        <v>140</v>
      </c>
      <c r="C8" s="9" t="s">
        <v>141</v>
      </c>
      <c r="D8" s="9" t="s">
        <v>142</v>
      </c>
      <c r="E8" s="10" t="s">
        <v>143</v>
      </c>
      <c r="F8" s="11" t="s">
        <v>144</v>
      </c>
      <c r="G8" s="9" t="s">
        <v>145</v>
      </c>
      <c r="H8" s="9" t="s">
        <v>146</v>
      </c>
      <c r="I8" s="9" t="s">
        <v>147</v>
      </c>
      <c r="J8" s="12" t="s">
        <v>148</v>
      </c>
      <c r="K8" s="9" t="s">
        <v>149</v>
      </c>
      <c r="L8" s="9" t="s">
        <v>150</v>
      </c>
      <c r="M8" s="9" t="s">
        <v>151</v>
      </c>
      <c r="N8" s="9" t="s">
        <v>152</v>
      </c>
      <c r="O8" s="9" t="s">
        <v>153</v>
      </c>
      <c r="P8" s="9" t="s">
        <v>154</v>
      </c>
      <c r="Q8" s="5" t="s">
        <v>155</v>
      </c>
      <c r="R8" s="9" t="s">
        <v>156</v>
      </c>
      <c r="S8" s="9" t="s">
        <v>157</v>
      </c>
      <c r="T8" s="9" t="s">
        <v>158</v>
      </c>
      <c r="U8" s="9"/>
      <c r="V8" s="9"/>
      <c r="W8" s="9"/>
      <c r="X8" s="9"/>
      <c r="Y8" s="9"/>
      <c r="Z8" s="9"/>
      <c r="AA8" s="9"/>
      <c r="AB8" s="9"/>
      <c r="AC8" s="9"/>
      <c r="AD8" s="9"/>
      <c r="AE8" s="9"/>
      <c r="AF8" s="9"/>
      <c r="AG8" s="9"/>
      <c r="AH8" s="9"/>
      <c r="AI8" s="9"/>
      <c r="AJ8" s="9"/>
      <c r="AK8" s="9"/>
      <c r="AL8" s="9"/>
      <c r="AM8" s="9"/>
    </row>
    <row r="9" ht="15.75" customHeight="1">
      <c r="A9" s="4" t="s">
        <v>159</v>
      </c>
      <c r="B9" s="7" t="s">
        <v>160</v>
      </c>
      <c r="C9" s="7" t="s">
        <v>161</v>
      </c>
      <c r="D9" s="7" t="s">
        <v>162</v>
      </c>
      <c r="E9" s="5" t="s">
        <v>163</v>
      </c>
      <c r="F9" s="13" t="s">
        <v>164</v>
      </c>
      <c r="G9" s="9" t="s">
        <v>165</v>
      </c>
      <c r="H9" s="7" t="s">
        <v>166</v>
      </c>
      <c r="I9" s="7" t="s">
        <v>167</v>
      </c>
      <c r="J9" s="8" t="s">
        <v>168</v>
      </c>
      <c r="K9" s="7" t="s">
        <v>169</v>
      </c>
      <c r="L9" s="7" t="s">
        <v>170</v>
      </c>
      <c r="M9" s="7" t="s">
        <v>171</v>
      </c>
      <c r="N9" s="7" t="s">
        <v>172</v>
      </c>
      <c r="O9" s="5" t="s">
        <v>173</v>
      </c>
      <c r="P9" s="7" t="s">
        <v>174</v>
      </c>
      <c r="Q9" s="9" t="s">
        <v>175</v>
      </c>
      <c r="R9" s="7" t="s">
        <v>176</v>
      </c>
      <c r="S9" s="7" t="s">
        <v>177</v>
      </c>
      <c r="T9" s="7" t="s">
        <v>178</v>
      </c>
      <c r="U9" s="7"/>
      <c r="V9" s="7"/>
      <c r="W9" s="7"/>
      <c r="X9" s="7"/>
      <c r="Y9" s="7"/>
      <c r="Z9" s="7"/>
      <c r="AA9" s="7"/>
      <c r="AB9" s="7"/>
      <c r="AC9" s="7"/>
      <c r="AD9" s="7"/>
      <c r="AE9" s="7"/>
      <c r="AF9" s="7"/>
      <c r="AG9" s="7"/>
      <c r="AH9" s="7"/>
      <c r="AI9" s="7"/>
      <c r="AJ9" s="7"/>
      <c r="AK9" s="7"/>
      <c r="AL9" s="7"/>
      <c r="AM9" s="7"/>
    </row>
    <row r="10" ht="15.75" customHeight="1">
      <c r="A10" s="4" t="s">
        <v>179</v>
      </c>
      <c r="B10" s="7" t="s">
        <v>180</v>
      </c>
      <c r="C10" s="7" t="s">
        <v>181</v>
      </c>
      <c r="D10" s="7" t="s">
        <v>182</v>
      </c>
      <c r="E10" s="5" t="s">
        <v>183</v>
      </c>
      <c r="F10" s="6" t="s">
        <v>184</v>
      </c>
      <c r="G10" s="7" t="s">
        <v>185</v>
      </c>
      <c r="H10" s="7" t="s">
        <v>186</v>
      </c>
      <c r="I10" s="7" t="s">
        <v>187</v>
      </c>
      <c r="J10" s="8" t="s">
        <v>188</v>
      </c>
      <c r="K10" s="7" t="s">
        <v>189</v>
      </c>
      <c r="L10" s="7" t="s">
        <v>190</v>
      </c>
      <c r="M10" s="7" t="s">
        <v>191</v>
      </c>
      <c r="N10" s="7" t="s">
        <v>192</v>
      </c>
      <c r="O10" s="7" t="s">
        <v>193</v>
      </c>
      <c r="P10" s="7" t="s">
        <v>194</v>
      </c>
      <c r="Q10" s="7" t="s">
        <v>195</v>
      </c>
      <c r="R10" s="7" t="s">
        <v>196</v>
      </c>
      <c r="S10" s="7" t="s">
        <v>197</v>
      </c>
      <c r="T10" s="7" t="s">
        <v>198</v>
      </c>
      <c r="U10" s="7"/>
      <c r="V10" s="7"/>
      <c r="W10" s="7"/>
      <c r="X10" s="7"/>
      <c r="Y10" s="7"/>
      <c r="Z10" s="7"/>
      <c r="AA10" s="7"/>
      <c r="AB10" s="7"/>
      <c r="AC10" s="7"/>
      <c r="AD10" s="7"/>
      <c r="AE10" s="7"/>
      <c r="AF10" s="7"/>
      <c r="AG10" s="7"/>
      <c r="AH10" s="7"/>
      <c r="AI10" s="7"/>
      <c r="AJ10" s="7"/>
      <c r="AK10" s="7"/>
      <c r="AL10" s="7"/>
      <c r="AM10" s="7"/>
    </row>
    <row r="11" ht="15.75" customHeight="1">
      <c r="A11" s="4" t="s">
        <v>199</v>
      </c>
      <c r="B11" s="7" t="s">
        <v>200</v>
      </c>
      <c r="C11" s="7" t="s">
        <v>201</v>
      </c>
      <c r="D11" s="7" t="s">
        <v>202</v>
      </c>
      <c r="E11" s="5" t="s">
        <v>203</v>
      </c>
      <c r="F11" s="6" t="s">
        <v>204</v>
      </c>
      <c r="G11" s="7" t="s">
        <v>205</v>
      </c>
      <c r="H11" s="7" t="s">
        <v>206</v>
      </c>
      <c r="I11" s="7" t="s">
        <v>207</v>
      </c>
      <c r="J11" s="8" t="s">
        <v>208</v>
      </c>
      <c r="K11" s="7" t="s">
        <v>209</v>
      </c>
      <c r="L11" s="7" t="s">
        <v>210</v>
      </c>
      <c r="M11" s="7" t="s">
        <v>211</v>
      </c>
      <c r="N11" s="7" t="s">
        <v>212</v>
      </c>
      <c r="O11" s="7" t="s">
        <v>213</v>
      </c>
      <c r="P11" s="7" t="s">
        <v>214</v>
      </c>
      <c r="Q11" s="7" t="s">
        <v>215</v>
      </c>
      <c r="R11" s="7" t="s">
        <v>216</v>
      </c>
      <c r="S11" s="7" t="s">
        <v>217</v>
      </c>
      <c r="T11" s="7" t="s">
        <v>218</v>
      </c>
      <c r="U11" s="7"/>
      <c r="V11" s="7"/>
      <c r="W11" s="7"/>
      <c r="X11" s="7"/>
      <c r="Y11" s="7"/>
      <c r="Z11" s="7"/>
      <c r="AA11" s="7"/>
      <c r="AB11" s="7"/>
      <c r="AC11" s="7"/>
      <c r="AD11" s="7"/>
      <c r="AE11" s="7"/>
      <c r="AF11" s="7"/>
      <c r="AG11" s="7"/>
      <c r="AH11" s="7"/>
      <c r="AI11" s="7"/>
      <c r="AJ11" s="7"/>
      <c r="AK11" s="7"/>
      <c r="AL11" s="7"/>
      <c r="AM11" s="7"/>
    </row>
    <row r="12" ht="15.75" customHeight="1">
      <c r="A12" s="14"/>
      <c r="B12" s="7"/>
      <c r="C12" s="7"/>
      <c r="D12" s="7"/>
      <c r="E12" s="5"/>
      <c r="F12" s="5"/>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ht="15.75" customHeight="1">
      <c r="A13" s="14"/>
      <c r="B13" s="7"/>
      <c r="C13" s="7"/>
      <c r="D13" s="7"/>
      <c r="E13" s="5"/>
      <c r="F13" s="5"/>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ht="15.75" customHeight="1">
      <c r="A14" s="14"/>
      <c r="B14" s="7"/>
      <c r="C14" s="7"/>
      <c r="D14" s="7"/>
      <c r="E14" s="5"/>
      <c r="F14" s="5"/>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row>
    <row r="19" ht="15.75" customHeight="1">
      <c r="A19" s="7"/>
      <c r="B19" s="7"/>
      <c r="C19" s="7"/>
      <c r="D19" s="7"/>
      <c r="E19" s="7"/>
      <c r="F19" s="7"/>
      <c r="G19" s="7"/>
      <c r="H19" s="7"/>
      <c r="I19" s="7"/>
      <c r="J19" s="7"/>
      <c r="K19" s="7"/>
      <c r="L19" s="7"/>
      <c r="M19" s="7"/>
      <c r="N19" s="7"/>
      <c r="O19" s="7"/>
      <c r="P19" s="7"/>
      <c r="Q19" s="7"/>
      <c r="R19" s="7"/>
      <c r="S19" s="7"/>
      <c r="U19" s="7"/>
      <c r="V19" s="7"/>
      <c r="W19" s="7"/>
      <c r="X19" s="7"/>
      <c r="Y19" s="7"/>
      <c r="Z19" s="7"/>
      <c r="AA19" s="7"/>
      <c r="AB19" s="7"/>
      <c r="AC19" s="7"/>
      <c r="AD19" s="7"/>
      <c r="AE19" s="7"/>
      <c r="AF19" s="7"/>
      <c r="AG19" s="7"/>
      <c r="AH19" s="7"/>
      <c r="AI19" s="7"/>
      <c r="AJ19" s="7"/>
      <c r="AK19" s="7"/>
      <c r="AL19" s="7"/>
      <c r="AM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8.13"/>
    <col customWidth="1" min="2" max="2" width="31.13"/>
    <col customWidth="1" min="3" max="40" width="23.5"/>
  </cols>
  <sheetData>
    <row r="1" ht="15.75" customHeight="1">
      <c r="A1" s="1" t="s">
        <v>0</v>
      </c>
      <c r="B1" s="2" t="s">
        <v>1</v>
      </c>
      <c r="C1" s="2" t="s">
        <v>219</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c r="W1" s="2"/>
      <c r="X1" s="2"/>
      <c r="Y1" s="2"/>
      <c r="Z1" s="2"/>
      <c r="AA1" s="2"/>
      <c r="AB1" s="2"/>
      <c r="AC1" s="2"/>
      <c r="AD1" s="2"/>
      <c r="AE1" s="2"/>
      <c r="AF1" s="2"/>
      <c r="AG1" s="2"/>
      <c r="AH1" s="2"/>
      <c r="AI1" s="2"/>
      <c r="AJ1" s="2"/>
      <c r="AK1" s="2"/>
      <c r="AL1" s="2"/>
      <c r="AM1" s="2"/>
      <c r="AN1" s="2"/>
    </row>
    <row r="2" ht="15.75" customHeight="1">
      <c r="A2" s="3"/>
      <c r="B2" s="2" t="s">
        <v>20</v>
      </c>
      <c r="C2" s="2" t="s">
        <v>220</v>
      </c>
      <c r="D2" s="2" t="s">
        <v>21</v>
      </c>
      <c r="E2" s="2" t="s">
        <v>22</v>
      </c>
      <c r="F2" s="2" t="s">
        <v>23</v>
      </c>
      <c r="G2" s="2" t="s">
        <v>24</v>
      </c>
      <c r="H2" s="2" t="s">
        <v>25</v>
      </c>
      <c r="I2" s="2" t="s">
        <v>26</v>
      </c>
      <c r="J2" s="2" t="s">
        <v>27</v>
      </c>
      <c r="K2" s="2" t="s">
        <v>28</v>
      </c>
      <c r="L2" s="2" t="s">
        <v>29</v>
      </c>
      <c r="M2" s="2" t="s">
        <v>30</v>
      </c>
      <c r="N2" s="2" t="s">
        <v>31</v>
      </c>
      <c r="O2" s="2" t="s">
        <v>32</v>
      </c>
      <c r="P2" s="2" t="s">
        <v>33</v>
      </c>
      <c r="Q2" s="2" t="s">
        <v>34</v>
      </c>
      <c r="R2" s="2" t="s">
        <v>35</v>
      </c>
      <c r="S2" s="2" t="s">
        <v>36</v>
      </c>
      <c r="T2" s="2" t="s">
        <v>37</v>
      </c>
      <c r="U2" s="2" t="s">
        <v>38</v>
      </c>
      <c r="V2" s="2"/>
      <c r="W2" s="2"/>
      <c r="X2" s="2"/>
      <c r="Y2" s="2"/>
      <c r="Z2" s="2"/>
      <c r="AA2" s="2"/>
      <c r="AB2" s="2"/>
      <c r="AC2" s="2"/>
      <c r="AD2" s="2"/>
      <c r="AE2" s="2"/>
      <c r="AF2" s="2"/>
      <c r="AG2" s="2"/>
      <c r="AH2" s="2"/>
      <c r="AI2" s="2"/>
      <c r="AJ2" s="2"/>
      <c r="AK2" s="2"/>
      <c r="AL2" s="2"/>
      <c r="AM2" s="2"/>
      <c r="AN2" s="2"/>
    </row>
    <row r="3" ht="15.75" customHeight="1">
      <c r="A3" s="5">
        <v>1.0</v>
      </c>
      <c r="B3" s="5" t="s">
        <v>221</v>
      </c>
      <c r="C3" s="5" t="s">
        <v>222</v>
      </c>
      <c r="D3" s="5" t="s">
        <v>223</v>
      </c>
      <c r="E3" s="5" t="s">
        <v>224</v>
      </c>
      <c r="F3" s="5" t="s">
        <v>225</v>
      </c>
      <c r="G3" s="5"/>
      <c r="H3" s="5" t="s">
        <v>226</v>
      </c>
      <c r="I3" s="5" t="s">
        <v>227</v>
      </c>
      <c r="J3" s="5" t="s">
        <v>228</v>
      </c>
      <c r="K3" s="5"/>
      <c r="L3" s="5" t="s">
        <v>229</v>
      </c>
      <c r="M3" s="5" t="s">
        <v>230</v>
      </c>
      <c r="N3" s="5" t="s">
        <v>231</v>
      </c>
      <c r="O3" s="5" t="s">
        <v>232</v>
      </c>
      <c r="P3" s="5" t="s">
        <v>233</v>
      </c>
      <c r="Q3" s="5" t="s">
        <v>234</v>
      </c>
      <c r="R3" s="5" t="s">
        <v>235</v>
      </c>
      <c r="S3" s="5" t="s">
        <v>236</v>
      </c>
      <c r="T3" s="5" t="s">
        <v>237</v>
      </c>
      <c r="U3" s="5" t="s">
        <v>238</v>
      </c>
      <c r="V3" s="5"/>
      <c r="W3" s="5"/>
      <c r="X3" s="5"/>
      <c r="Y3" s="5"/>
      <c r="Z3" s="5"/>
      <c r="AA3" s="5"/>
      <c r="AB3" s="5"/>
      <c r="AC3" s="5"/>
      <c r="AD3" s="5"/>
      <c r="AE3" s="5"/>
      <c r="AF3" s="5"/>
      <c r="AG3" s="5"/>
      <c r="AH3" s="5"/>
      <c r="AI3" s="5"/>
      <c r="AJ3" s="5"/>
      <c r="AK3" s="5"/>
      <c r="AL3" s="5"/>
      <c r="AM3" s="5"/>
      <c r="AN3" s="5"/>
    </row>
    <row r="4" ht="15.75" customHeight="1">
      <c r="A4" s="5">
        <f t="shared" ref="A4:A8" si="1">A3+1</f>
        <v>2</v>
      </c>
      <c r="B4" s="7" t="s">
        <v>239</v>
      </c>
      <c r="C4" s="5" t="s">
        <v>240</v>
      </c>
      <c r="D4" s="7" t="s">
        <v>241</v>
      </c>
      <c r="E4" s="7" t="s">
        <v>242</v>
      </c>
      <c r="F4" s="5" t="s">
        <v>243</v>
      </c>
      <c r="G4" s="5"/>
      <c r="H4" s="7" t="s">
        <v>244</v>
      </c>
      <c r="I4" s="7" t="s">
        <v>245</v>
      </c>
      <c r="J4" s="7" t="s">
        <v>246</v>
      </c>
      <c r="K4" s="7"/>
      <c r="L4" s="7" t="s">
        <v>247</v>
      </c>
      <c r="M4" s="7" t="s">
        <v>248</v>
      </c>
      <c r="N4" s="7" t="s">
        <v>249</v>
      </c>
      <c r="O4" s="7" t="s">
        <v>250</v>
      </c>
      <c r="P4" s="7" t="s">
        <v>251</v>
      </c>
      <c r="Q4" s="7" t="s">
        <v>252</v>
      </c>
      <c r="R4" s="7" t="s">
        <v>253</v>
      </c>
      <c r="S4" s="7" t="s">
        <v>254</v>
      </c>
      <c r="T4" s="7" t="s">
        <v>255</v>
      </c>
      <c r="U4" s="7" t="s">
        <v>256</v>
      </c>
      <c r="V4" s="7"/>
      <c r="W4" s="7"/>
      <c r="X4" s="7"/>
      <c r="Y4" s="7"/>
      <c r="Z4" s="7"/>
      <c r="AA4" s="7"/>
      <c r="AB4" s="7"/>
      <c r="AC4" s="7"/>
      <c r="AD4" s="7"/>
      <c r="AE4" s="7"/>
      <c r="AF4" s="7"/>
      <c r="AG4" s="7"/>
      <c r="AH4" s="7"/>
      <c r="AI4" s="7"/>
      <c r="AJ4" s="7"/>
      <c r="AK4" s="7"/>
      <c r="AL4" s="7"/>
      <c r="AM4" s="7"/>
      <c r="AN4" s="7"/>
    </row>
    <row r="5" ht="15.75" customHeight="1">
      <c r="A5" s="5">
        <f t="shared" si="1"/>
        <v>3</v>
      </c>
      <c r="B5" s="7" t="s">
        <v>257</v>
      </c>
      <c r="C5" s="5" t="s">
        <v>258</v>
      </c>
      <c r="D5" s="7" t="s">
        <v>259</v>
      </c>
      <c r="E5" s="7" t="s">
        <v>260</v>
      </c>
      <c r="F5" s="5" t="s">
        <v>261</v>
      </c>
      <c r="G5" s="5"/>
      <c r="H5" s="7" t="s">
        <v>262</v>
      </c>
      <c r="I5" s="7" t="s">
        <v>263</v>
      </c>
      <c r="J5" s="7" t="s">
        <v>264</v>
      </c>
      <c r="K5" s="7"/>
      <c r="L5" s="7" t="s">
        <v>265</v>
      </c>
      <c r="M5" s="7" t="s">
        <v>266</v>
      </c>
      <c r="N5" s="7" t="s">
        <v>267</v>
      </c>
      <c r="O5" s="7" t="s">
        <v>268</v>
      </c>
      <c r="P5" s="7" t="s">
        <v>269</v>
      </c>
      <c r="Q5" s="7" t="s">
        <v>270</v>
      </c>
      <c r="R5" s="7" t="s">
        <v>271</v>
      </c>
      <c r="S5" s="7" t="s">
        <v>272</v>
      </c>
      <c r="T5" s="7" t="s">
        <v>273</v>
      </c>
      <c r="U5" s="7" t="s">
        <v>274</v>
      </c>
      <c r="V5" s="7"/>
      <c r="W5" s="7"/>
      <c r="X5" s="7"/>
      <c r="Y5" s="7"/>
      <c r="Z5" s="7"/>
      <c r="AA5" s="7"/>
      <c r="AB5" s="7"/>
      <c r="AC5" s="7"/>
      <c r="AD5" s="7"/>
      <c r="AE5" s="7"/>
      <c r="AF5" s="7"/>
      <c r="AG5" s="7"/>
      <c r="AH5" s="7"/>
      <c r="AI5" s="7"/>
      <c r="AJ5" s="7"/>
      <c r="AK5" s="7"/>
      <c r="AL5" s="7"/>
      <c r="AM5" s="7"/>
      <c r="AN5" s="7"/>
    </row>
    <row r="6" ht="15.75" customHeight="1">
      <c r="A6" s="5">
        <f t="shared" si="1"/>
        <v>4</v>
      </c>
      <c r="B6" s="7" t="s">
        <v>275</v>
      </c>
      <c r="C6" s="5" t="s">
        <v>276</v>
      </c>
      <c r="D6" s="7" t="s">
        <v>277</v>
      </c>
      <c r="E6" s="7" t="s">
        <v>278</v>
      </c>
      <c r="F6" s="5" t="s">
        <v>279</v>
      </c>
      <c r="G6" s="5"/>
      <c r="H6" s="7" t="s">
        <v>280</v>
      </c>
      <c r="I6" s="7" t="s">
        <v>281</v>
      </c>
      <c r="J6" s="7" t="s">
        <v>282</v>
      </c>
      <c r="K6" s="7"/>
      <c r="L6" s="7" t="s">
        <v>283</v>
      </c>
      <c r="M6" s="7" t="s">
        <v>284</v>
      </c>
      <c r="N6" s="7" t="s">
        <v>285</v>
      </c>
      <c r="O6" s="7" t="s">
        <v>286</v>
      </c>
      <c r="P6" s="7" t="s">
        <v>287</v>
      </c>
      <c r="Q6" s="7" t="s">
        <v>288</v>
      </c>
      <c r="R6" s="5" t="s">
        <v>289</v>
      </c>
      <c r="S6" s="7" t="s">
        <v>290</v>
      </c>
      <c r="T6" s="7" t="s">
        <v>291</v>
      </c>
      <c r="U6" s="7" t="s">
        <v>292</v>
      </c>
      <c r="V6" s="7"/>
      <c r="W6" s="7"/>
      <c r="X6" s="7"/>
      <c r="Y6" s="7"/>
      <c r="Z6" s="7"/>
      <c r="AA6" s="7"/>
      <c r="AB6" s="7"/>
      <c r="AC6" s="7"/>
      <c r="AD6" s="7"/>
      <c r="AE6" s="7"/>
      <c r="AF6" s="7"/>
      <c r="AG6" s="7"/>
      <c r="AH6" s="7"/>
      <c r="AI6" s="7"/>
      <c r="AJ6" s="7"/>
      <c r="AK6" s="7"/>
      <c r="AL6" s="7"/>
      <c r="AM6" s="7"/>
      <c r="AN6" s="7"/>
    </row>
    <row r="7" ht="15.75" customHeight="1">
      <c r="A7" s="5">
        <f t="shared" si="1"/>
        <v>5</v>
      </c>
      <c r="B7" s="7" t="s">
        <v>293</v>
      </c>
      <c r="C7" s="5" t="s">
        <v>294</v>
      </c>
      <c r="D7" s="7" t="s">
        <v>295</v>
      </c>
      <c r="E7" s="7" t="s">
        <v>296</v>
      </c>
      <c r="F7" s="5" t="s">
        <v>297</v>
      </c>
      <c r="G7" s="5"/>
      <c r="H7" s="7" t="s">
        <v>298</v>
      </c>
      <c r="I7" s="7" t="s">
        <v>299</v>
      </c>
      <c r="J7" s="7" t="s">
        <v>300</v>
      </c>
      <c r="K7" s="7"/>
      <c r="L7" s="7" t="s">
        <v>301</v>
      </c>
      <c r="M7" s="7" t="s">
        <v>302</v>
      </c>
      <c r="N7" s="7" t="s">
        <v>303</v>
      </c>
      <c r="O7" s="7" t="s">
        <v>304</v>
      </c>
      <c r="P7" s="7" t="s">
        <v>305</v>
      </c>
      <c r="Q7" s="7" t="s">
        <v>306</v>
      </c>
      <c r="R7" s="7" t="s">
        <v>307</v>
      </c>
      <c r="S7" s="7" t="s">
        <v>308</v>
      </c>
      <c r="T7" s="7" t="s">
        <v>309</v>
      </c>
      <c r="U7" s="7" t="s">
        <v>310</v>
      </c>
      <c r="V7" s="7"/>
      <c r="W7" s="7"/>
      <c r="X7" s="7"/>
      <c r="Y7" s="7"/>
      <c r="Z7" s="7"/>
      <c r="AA7" s="7"/>
      <c r="AB7" s="7"/>
      <c r="AC7" s="7"/>
      <c r="AD7" s="7"/>
      <c r="AE7" s="7"/>
      <c r="AF7" s="7"/>
      <c r="AG7" s="7"/>
      <c r="AH7" s="7"/>
      <c r="AI7" s="7"/>
      <c r="AJ7" s="7"/>
      <c r="AK7" s="7"/>
      <c r="AL7" s="7"/>
      <c r="AM7" s="7"/>
      <c r="AN7" s="7"/>
    </row>
    <row r="8" ht="15.75" customHeight="1">
      <c r="A8" s="5">
        <f t="shared" si="1"/>
        <v>6</v>
      </c>
      <c r="B8" s="9" t="s">
        <v>311</v>
      </c>
      <c r="C8" s="10" t="s">
        <v>312</v>
      </c>
      <c r="D8" s="9" t="s">
        <v>313</v>
      </c>
      <c r="E8" s="9" t="s">
        <v>314</v>
      </c>
      <c r="F8" s="10" t="s">
        <v>315</v>
      </c>
      <c r="G8" s="10"/>
      <c r="H8" s="9" t="s">
        <v>316</v>
      </c>
      <c r="I8" s="9" t="s">
        <v>317</v>
      </c>
      <c r="J8" s="9" t="s">
        <v>318</v>
      </c>
      <c r="K8" s="9"/>
      <c r="L8" s="9" t="s">
        <v>319</v>
      </c>
      <c r="M8" s="9" t="s">
        <v>320</v>
      </c>
      <c r="N8" s="9" t="s">
        <v>232</v>
      </c>
      <c r="O8" s="9" t="s">
        <v>321</v>
      </c>
      <c r="P8" s="9" t="s">
        <v>322</v>
      </c>
      <c r="Q8" s="9" t="s">
        <v>323</v>
      </c>
      <c r="R8" s="9" t="s">
        <v>324</v>
      </c>
      <c r="S8" s="9" t="s">
        <v>325</v>
      </c>
      <c r="T8" s="9" t="s">
        <v>326</v>
      </c>
      <c r="U8" s="9" t="s">
        <v>327</v>
      </c>
      <c r="V8" s="9"/>
      <c r="W8" s="9"/>
      <c r="X8" s="9"/>
      <c r="Y8" s="9"/>
      <c r="Z8" s="9"/>
      <c r="AA8" s="9"/>
      <c r="AB8" s="9"/>
      <c r="AC8" s="9"/>
      <c r="AD8" s="9"/>
      <c r="AE8" s="9"/>
      <c r="AF8" s="9"/>
      <c r="AG8" s="9"/>
      <c r="AH8" s="9"/>
      <c r="AI8" s="9"/>
      <c r="AJ8" s="9"/>
      <c r="AK8" s="9"/>
      <c r="AL8" s="9"/>
      <c r="AM8" s="9"/>
      <c r="AN8" s="9"/>
    </row>
    <row r="9" ht="15.75" customHeight="1">
      <c r="A9" s="14"/>
      <c r="B9" s="7"/>
      <c r="C9" s="5"/>
      <c r="D9" s="7"/>
      <c r="E9" s="7"/>
      <c r="F9" s="5"/>
      <c r="G9" s="15"/>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row>
    <row r="10" ht="15.75" customHeight="1">
      <c r="A10" s="14"/>
      <c r="B10" s="7"/>
      <c r="C10" s="5"/>
      <c r="D10" s="7"/>
      <c r="E10" s="7"/>
      <c r="F10" s="5"/>
      <c r="G10" s="5"/>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row>
    <row r="11" ht="15.75" customHeight="1">
      <c r="A11" s="14"/>
      <c r="B11" s="7"/>
      <c r="C11" s="5"/>
      <c r="D11" s="7"/>
      <c r="E11" s="7"/>
      <c r="F11" s="5"/>
      <c r="G11" s="5"/>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row>
    <row r="12" ht="15.75" customHeight="1">
      <c r="A12" s="14"/>
      <c r="B12" s="7"/>
      <c r="C12" s="5"/>
      <c r="D12" s="7"/>
      <c r="E12" s="7"/>
      <c r="F12" s="5"/>
      <c r="G12" s="5"/>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row>
    <row r="13" ht="15.75" customHeight="1">
      <c r="A13" s="14"/>
      <c r="B13" s="7"/>
      <c r="C13" s="5"/>
      <c r="D13" s="7"/>
      <c r="E13" s="7"/>
      <c r="F13" s="5"/>
      <c r="G13" s="5"/>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row>
    <row r="14" ht="15.75" customHeight="1">
      <c r="A14" s="14"/>
      <c r="B14" s="7"/>
      <c r="C14" s="5"/>
      <c r="D14" s="7"/>
      <c r="E14" s="7"/>
      <c r="F14" s="5"/>
      <c r="G14" s="5"/>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row>
    <row r="19" ht="15.75" customHeight="1">
      <c r="A19" s="7"/>
      <c r="B19" s="7"/>
      <c r="C19" s="7"/>
      <c r="D19" s="7"/>
      <c r="E19" s="7"/>
      <c r="F19" s="7"/>
      <c r="G19" s="7"/>
      <c r="H19" s="7"/>
      <c r="I19" s="7"/>
      <c r="J19" s="7"/>
      <c r="K19" s="7"/>
      <c r="L19" s="7"/>
      <c r="M19" s="7"/>
      <c r="N19" s="7"/>
      <c r="O19" s="7"/>
      <c r="P19" s="7"/>
      <c r="Q19" s="7"/>
      <c r="R19" s="7"/>
      <c r="S19" s="7"/>
      <c r="T19" s="7"/>
      <c r="V19" s="7"/>
      <c r="W19" s="7"/>
      <c r="X19" s="7"/>
      <c r="Y19" s="7"/>
      <c r="Z19" s="7"/>
      <c r="AA19" s="7"/>
      <c r="AB19" s="7"/>
      <c r="AC19" s="7"/>
      <c r="AD19" s="7"/>
      <c r="AE19" s="7"/>
      <c r="AF19" s="7"/>
      <c r="AG19" s="7"/>
      <c r="AH19" s="7"/>
      <c r="AI19" s="7"/>
      <c r="AJ19" s="7"/>
      <c r="AK19" s="7"/>
      <c r="AL19" s="7"/>
      <c r="AM19" s="7"/>
      <c r="AN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4.88"/>
    <col customWidth="1" min="2" max="2" width="31.13"/>
    <col customWidth="1" min="3" max="39" width="23.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c r="V1" s="2"/>
      <c r="W1" s="2"/>
      <c r="X1" s="2"/>
      <c r="Y1" s="2"/>
      <c r="Z1" s="2"/>
      <c r="AA1" s="2"/>
      <c r="AB1" s="2"/>
      <c r="AC1" s="2"/>
      <c r="AD1" s="2"/>
      <c r="AE1" s="2"/>
      <c r="AF1" s="2"/>
      <c r="AG1" s="2"/>
      <c r="AH1" s="2"/>
      <c r="AI1" s="2"/>
      <c r="AJ1" s="2"/>
      <c r="AK1" s="2"/>
      <c r="AL1" s="2"/>
      <c r="AM1" s="2"/>
    </row>
    <row r="2" ht="15.75" customHeight="1">
      <c r="A2" s="3"/>
      <c r="B2" s="2" t="s">
        <v>20</v>
      </c>
      <c r="C2" s="2" t="s">
        <v>21</v>
      </c>
      <c r="D2" s="2" t="s">
        <v>22</v>
      </c>
      <c r="E2" s="2" t="s">
        <v>23</v>
      </c>
      <c r="F2" s="2" t="s">
        <v>24</v>
      </c>
      <c r="G2" s="2" t="s">
        <v>25</v>
      </c>
      <c r="H2" s="2" t="s">
        <v>26</v>
      </c>
      <c r="I2" s="2" t="s">
        <v>27</v>
      </c>
      <c r="J2" s="2" t="s">
        <v>28</v>
      </c>
      <c r="K2" s="2" t="s">
        <v>29</v>
      </c>
      <c r="L2" s="2" t="s">
        <v>30</v>
      </c>
      <c r="M2" s="2" t="s">
        <v>31</v>
      </c>
      <c r="N2" s="2" t="s">
        <v>32</v>
      </c>
      <c r="O2" s="2" t="s">
        <v>33</v>
      </c>
      <c r="P2" s="2" t="s">
        <v>34</v>
      </c>
      <c r="Q2" s="2" t="s">
        <v>35</v>
      </c>
      <c r="R2" s="2" t="s">
        <v>36</v>
      </c>
      <c r="S2" s="2" t="s">
        <v>37</v>
      </c>
      <c r="T2" s="2" t="s">
        <v>38</v>
      </c>
      <c r="U2" s="2"/>
      <c r="V2" s="2"/>
      <c r="W2" s="2"/>
      <c r="X2" s="2"/>
      <c r="Y2" s="2"/>
      <c r="Z2" s="2"/>
      <c r="AA2" s="2"/>
      <c r="AB2" s="2"/>
      <c r="AC2" s="2"/>
      <c r="AD2" s="2"/>
      <c r="AE2" s="2"/>
      <c r="AF2" s="2"/>
      <c r="AG2" s="2"/>
      <c r="AH2" s="2"/>
      <c r="AI2" s="2"/>
      <c r="AJ2" s="2"/>
      <c r="AK2" s="2"/>
      <c r="AL2" s="2"/>
      <c r="AM2" s="2"/>
    </row>
    <row r="3" ht="15.75" customHeight="1">
      <c r="A3" s="5">
        <v>1.0</v>
      </c>
      <c r="B3" s="5" t="s">
        <v>328</v>
      </c>
      <c r="C3" s="5" t="s">
        <v>329</v>
      </c>
      <c r="D3" s="5" t="s">
        <v>330</v>
      </c>
      <c r="E3" s="5" t="s">
        <v>331</v>
      </c>
      <c r="F3" s="5"/>
      <c r="G3" s="5" t="s">
        <v>332</v>
      </c>
      <c r="H3" s="5" t="s">
        <v>333</v>
      </c>
      <c r="I3" s="5" t="s">
        <v>334</v>
      </c>
      <c r="J3" s="5"/>
      <c r="K3" s="5" t="s">
        <v>335</v>
      </c>
      <c r="L3" s="5" t="s">
        <v>336</v>
      </c>
      <c r="M3" s="5" t="s">
        <v>337</v>
      </c>
      <c r="N3" s="5" t="s">
        <v>338</v>
      </c>
      <c r="O3" s="5" t="s">
        <v>339</v>
      </c>
      <c r="P3" s="5" t="s">
        <v>340</v>
      </c>
      <c r="Q3" s="5" t="s">
        <v>341</v>
      </c>
      <c r="R3" s="5" t="s">
        <v>342</v>
      </c>
      <c r="S3" s="5" t="s">
        <v>343</v>
      </c>
      <c r="T3" s="5" t="s">
        <v>344</v>
      </c>
      <c r="U3" s="5"/>
      <c r="V3" s="5"/>
      <c r="W3" s="5"/>
      <c r="X3" s="5"/>
      <c r="Y3" s="5"/>
      <c r="Z3" s="5"/>
      <c r="AA3" s="5"/>
      <c r="AB3" s="5"/>
      <c r="AC3" s="5"/>
      <c r="AD3" s="5"/>
      <c r="AE3" s="5"/>
      <c r="AF3" s="5"/>
      <c r="AG3" s="5"/>
      <c r="AH3" s="5"/>
      <c r="AI3" s="5"/>
      <c r="AJ3" s="5"/>
      <c r="AK3" s="5"/>
      <c r="AL3" s="5"/>
      <c r="AM3" s="5"/>
    </row>
    <row r="4" ht="15.75" customHeight="1">
      <c r="A4" s="5">
        <f t="shared" ref="A4:A7" si="1">A3+1</f>
        <v>2</v>
      </c>
      <c r="B4" s="7" t="s">
        <v>345</v>
      </c>
      <c r="C4" s="7" t="s">
        <v>346</v>
      </c>
      <c r="D4" s="7" t="s">
        <v>347</v>
      </c>
      <c r="E4" s="5" t="s">
        <v>348</v>
      </c>
      <c r="F4" s="5"/>
      <c r="G4" s="7" t="s">
        <v>349</v>
      </c>
      <c r="H4" s="7" t="s">
        <v>350</v>
      </c>
      <c r="I4" s="7" t="s">
        <v>351</v>
      </c>
      <c r="J4" s="7"/>
      <c r="K4" s="7" t="s">
        <v>352</v>
      </c>
      <c r="L4" s="7" t="s">
        <v>353</v>
      </c>
      <c r="M4" s="7" t="s">
        <v>354</v>
      </c>
      <c r="N4" s="7" t="s">
        <v>355</v>
      </c>
      <c r="O4" s="7" t="s">
        <v>356</v>
      </c>
      <c r="P4" s="7" t="s">
        <v>357</v>
      </c>
      <c r="Q4" s="7" t="s">
        <v>358</v>
      </c>
      <c r="R4" s="7" t="s">
        <v>359</v>
      </c>
      <c r="S4" s="7" t="s">
        <v>360</v>
      </c>
      <c r="T4" s="7" t="s">
        <v>361</v>
      </c>
      <c r="U4" s="7"/>
      <c r="V4" s="7"/>
      <c r="W4" s="7"/>
      <c r="X4" s="7"/>
      <c r="Y4" s="7"/>
      <c r="Z4" s="7"/>
      <c r="AA4" s="7"/>
      <c r="AB4" s="7"/>
      <c r="AC4" s="7"/>
      <c r="AD4" s="7"/>
      <c r="AE4" s="7"/>
      <c r="AF4" s="7"/>
      <c r="AG4" s="7"/>
      <c r="AH4" s="7"/>
      <c r="AI4" s="7"/>
      <c r="AJ4" s="7"/>
      <c r="AK4" s="7"/>
      <c r="AL4" s="7"/>
      <c r="AM4" s="7"/>
    </row>
    <row r="5" ht="15.75" customHeight="1">
      <c r="A5" s="5">
        <f t="shared" si="1"/>
        <v>3</v>
      </c>
      <c r="B5" s="7" t="s">
        <v>362</v>
      </c>
      <c r="C5" s="7" t="s">
        <v>363</v>
      </c>
      <c r="D5" s="7" t="s">
        <v>364</v>
      </c>
      <c r="E5" s="5" t="s">
        <v>365</v>
      </c>
      <c r="F5" s="5"/>
      <c r="G5" s="7" t="s">
        <v>366</v>
      </c>
      <c r="H5" s="7" t="s">
        <v>367</v>
      </c>
      <c r="I5" s="7" t="s">
        <v>368</v>
      </c>
      <c r="J5" s="7"/>
      <c r="K5" s="7" t="s">
        <v>369</v>
      </c>
      <c r="L5" s="5" t="s">
        <v>370</v>
      </c>
      <c r="M5" s="7" t="s">
        <v>371</v>
      </c>
      <c r="N5" s="7" t="s">
        <v>372</v>
      </c>
      <c r="O5" s="7" t="s">
        <v>373</v>
      </c>
      <c r="P5" s="7" t="s">
        <v>374</v>
      </c>
      <c r="Q5" s="7" t="s">
        <v>375</v>
      </c>
      <c r="R5" s="7" t="s">
        <v>376</v>
      </c>
      <c r="S5" s="7" t="s">
        <v>377</v>
      </c>
      <c r="T5" s="7" t="s">
        <v>378</v>
      </c>
      <c r="U5" s="7"/>
      <c r="V5" s="7"/>
      <c r="W5" s="7"/>
      <c r="X5" s="7"/>
      <c r="Y5" s="7"/>
      <c r="Z5" s="7"/>
      <c r="AA5" s="7"/>
      <c r="AB5" s="7"/>
      <c r="AC5" s="7"/>
      <c r="AD5" s="7"/>
      <c r="AE5" s="7"/>
      <c r="AF5" s="7"/>
      <c r="AG5" s="7"/>
      <c r="AH5" s="7"/>
      <c r="AI5" s="7"/>
      <c r="AJ5" s="7"/>
      <c r="AK5" s="7"/>
      <c r="AL5" s="7"/>
      <c r="AM5" s="7"/>
    </row>
    <row r="6" ht="15.75" customHeight="1">
      <c r="A6" s="5">
        <f t="shared" si="1"/>
        <v>4</v>
      </c>
      <c r="B6" s="7" t="s">
        <v>379</v>
      </c>
      <c r="C6" s="7" t="s">
        <v>380</v>
      </c>
      <c r="D6" s="7" t="s">
        <v>381</v>
      </c>
      <c r="E6" s="5" t="s">
        <v>382</v>
      </c>
      <c r="F6" s="5"/>
      <c r="G6" s="7" t="s">
        <v>383</v>
      </c>
      <c r="H6" s="7" t="s">
        <v>384</v>
      </c>
      <c r="I6" s="7" t="s">
        <v>385</v>
      </c>
      <c r="J6" s="7"/>
      <c r="K6" s="7" t="s">
        <v>386</v>
      </c>
      <c r="L6" s="7" t="s">
        <v>387</v>
      </c>
      <c r="M6" s="7" t="s">
        <v>388</v>
      </c>
      <c r="N6" s="7" t="s">
        <v>389</v>
      </c>
      <c r="O6" s="7" t="s">
        <v>390</v>
      </c>
      <c r="P6" s="7" t="s">
        <v>391</v>
      </c>
      <c r="Q6" s="5" t="s">
        <v>392</v>
      </c>
      <c r="R6" s="7" t="s">
        <v>393</v>
      </c>
      <c r="S6" s="7" t="s">
        <v>394</v>
      </c>
      <c r="T6" s="7" t="s">
        <v>395</v>
      </c>
      <c r="U6" s="7"/>
      <c r="V6" s="7"/>
      <c r="W6" s="7"/>
      <c r="X6" s="7"/>
      <c r="Y6" s="7"/>
      <c r="Z6" s="7"/>
      <c r="AA6" s="7"/>
      <c r="AB6" s="7"/>
      <c r="AC6" s="7"/>
      <c r="AD6" s="7"/>
      <c r="AE6" s="7"/>
      <c r="AF6" s="7"/>
      <c r="AG6" s="7"/>
      <c r="AH6" s="7"/>
      <c r="AI6" s="7"/>
      <c r="AJ6" s="7"/>
      <c r="AK6" s="7"/>
      <c r="AL6" s="7"/>
      <c r="AM6" s="7"/>
    </row>
    <row r="7" ht="15.75" customHeight="1">
      <c r="A7" s="5">
        <f t="shared" si="1"/>
        <v>5</v>
      </c>
      <c r="B7" s="7" t="s">
        <v>396</v>
      </c>
      <c r="C7" s="7" t="s">
        <v>397</v>
      </c>
      <c r="D7" s="7" t="s">
        <v>398</v>
      </c>
      <c r="E7" s="5" t="s">
        <v>399</v>
      </c>
      <c r="F7" s="5"/>
      <c r="G7" s="7" t="s">
        <v>400</v>
      </c>
      <c r="H7" s="7" t="s">
        <v>401</v>
      </c>
      <c r="I7" s="7" t="s">
        <v>402</v>
      </c>
      <c r="J7" s="7"/>
      <c r="K7" s="7" t="s">
        <v>403</v>
      </c>
      <c r="L7" s="7" t="s">
        <v>404</v>
      </c>
      <c r="M7" s="7" t="s">
        <v>405</v>
      </c>
      <c r="N7" s="7" t="s">
        <v>406</v>
      </c>
      <c r="O7" s="7" t="s">
        <v>407</v>
      </c>
      <c r="P7" s="7" t="s">
        <v>408</v>
      </c>
      <c r="Q7" s="7" t="s">
        <v>409</v>
      </c>
      <c r="R7" s="7" t="s">
        <v>410</v>
      </c>
      <c r="S7" s="7" t="s">
        <v>411</v>
      </c>
      <c r="T7" s="7" t="s">
        <v>412</v>
      </c>
      <c r="U7" s="7"/>
      <c r="V7" s="7"/>
      <c r="W7" s="7"/>
      <c r="X7" s="7"/>
      <c r="Y7" s="7"/>
      <c r="Z7" s="7"/>
      <c r="AA7" s="7"/>
      <c r="AB7" s="7"/>
      <c r="AC7" s="7"/>
      <c r="AD7" s="7"/>
      <c r="AE7" s="7"/>
      <c r="AF7" s="7"/>
      <c r="AG7" s="7"/>
      <c r="AH7" s="7"/>
      <c r="AI7" s="7"/>
      <c r="AJ7" s="7"/>
      <c r="AK7" s="7"/>
      <c r="AL7" s="7"/>
      <c r="AM7" s="7"/>
    </row>
    <row r="8" ht="15.75" customHeight="1">
      <c r="A8" s="5"/>
      <c r="B8" s="9"/>
      <c r="C8" s="9"/>
      <c r="D8" s="9"/>
      <c r="E8" s="10"/>
      <c r="F8" s="10"/>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row>
    <row r="9" ht="15.75" customHeight="1">
      <c r="A9" s="14"/>
      <c r="B9" s="7"/>
      <c r="C9" s="7"/>
      <c r="D9" s="7"/>
      <c r="E9" s="5"/>
      <c r="F9" s="15"/>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row>
    <row r="10" ht="15.75" customHeight="1">
      <c r="A10" s="14"/>
      <c r="B10" s="7"/>
      <c r="C10" s="7"/>
      <c r="D10" s="7"/>
      <c r="E10" s="5"/>
      <c r="F10" s="5"/>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ht="15.75" customHeight="1">
      <c r="A11" s="14"/>
      <c r="B11" s="7"/>
      <c r="C11" s="7"/>
      <c r="D11" s="7"/>
      <c r="E11" s="5"/>
      <c r="F11" s="5"/>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ht="15.75" customHeight="1">
      <c r="A12" s="14"/>
      <c r="B12" s="7"/>
      <c r="C12" s="7"/>
      <c r="D12" s="7"/>
      <c r="E12" s="5"/>
      <c r="F12" s="5"/>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ht="15.75" customHeight="1">
      <c r="A13" s="14"/>
      <c r="B13" s="7"/>
      <c r="C13" s="7"/>
      <c r="D13" s="7"/>
      <c r="E13" s="5"/>
      <c r="F13" s="5"/>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ht="15.75" customHeight="1">
      <c r="A14" s="14"/>
      <c r="B14" s="7"/>
      <c r="C14" s="7"/>
      <c r="D14" s="7"/>
      <c r="E14" s="5"/>
      <c r="F14" s="5"/>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row>
    <row r="19" ht="15.75" customHeight="1">
      <c r="A19" s="7"/>
      <c r="B19" s="7"/>
      <c r="C19" s="7"/>
      <c r="D19" s="7"/>
      <c r="E19" s="7"/>
      <c r="F19" s="7"/>
      <c r="G19" s="7"/>
      <c r="H19" s="7"/>
      <c r="I19" s="7"/>
      <c r="J19" s="7"/>
      <c r="K19" s="7"/>
      <c r="L19" s="7"/>
      <c r="M19" s="7"/>
      <c r="N19" s="7"/>
      <c r="O19" s="7"/>
      <c r="P19" s="7"/>
      <c r="Q19" s="7"/>
      <c r="R19" s="7"/>
      <c r="S19" s="7"/>
      <c r="U19" s="7"/>
      <c r="V19" s="7"/>
      <c r="W19" s="7"/>
      <c r="X19" s="7"/>
      <c r="Y19" s="7"/>
      <c r="Z19" s="7"/>
      <c r="AA19" s="7"/>
      <c r="AB19" s="7"/>
      <c r="AC19" s="7"/>
      <c r="AD19" s="7"/>
      <c r="AE19" s="7"/>
      <c r="AF19" s="7"/>
      <c r="AG19" s="7"/>
      <c r="AH19" s="7"/>
      <c r="AI19" s="7"/>
      <c r="AJ19" s="7"/>
      <c r="AK19" s="7"/>
      <c r="AL19" s="7"/>
      <c r="AM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8.13"/>
    <col customWidth="1" min="2" max="2" width="31.13"/>
    <col customWidth="1" min="3" max="40" width="23.5"/>
  </cols>
  <sheetData>
    <row r="1" ht="15.75" customHeight="1">
      <c r="A1" s="1" t="s">
        <v>0</v>
      </c>
      <c r="B1" s="2" t="s">
        <v>1</v>
      </c>
      <c r="C1" s="2" t="s">
        <v>219</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c r="W1" s="2"/>
      <c r="X1" s="2"/>
      <c r="Y1" s="2"/>
      <c r="Z1" s="2"/>
      <c r="AA1" s="2"/>
      <c r="AB1" s="2"/>
      <c r="AC1" s="2"/>
      <c r="AD1" s="2"/>
      <c r="AE1" s="2"/>
      <c r="AF1" s="2"/>
      <c r="AG1" s="2"/>
      <c r="AH1" s="2"/>
      <c r="AI1" s="2"/>
      <c r="AJ1" s="2"/>
      <c r="AK1" s="2"/>
      <c r="AL1" s="2"/>
      <c r="AM1" s="2"/>
      <c r="AN1" s="2"/>
    </row>
    <row r="2" ht="15.75" customHeight="1">
      <c r="A2" s="3"/>
      <c r="B2" s="2" t="s">
        <v>20</v>
      </c>
      <c r="C2" s="2" t="s">
        <v>220</v>
      </c>
      <c r="D2" s="2" t="s">
        <v>21</v>
      </c>
      <c r="E2" s="2" t="s">
        <v>22</v>
      </c>
      <c r="F2" s="2" t="s">
        <v>23</v>
      </c>
      <c r="G2" s="2" t="s">
        <v>24</v>
      </c>
      <c r="H2" s="2" t="s">
        <v>25</v>
      </c>
      <c r="I2" s="2" t="s">
        <v>26</v>
      </c>
      <c r="J2" s="2" t="s">
        <v>27</v>
      </c>
      <c r="K2" s="2" t="s">
        <v>28</v>
      </c>
      <c r="L2" s="2" t="s">
        <v>29</v>
      </c>
      <c r="M2" s="2" t="s">
        <v>30</v>
      </c>
      <c r="N2" s="2" t="s">
        <v>31</v>
      </c>
      <c r="O2" s="2" t="s">
        <v>32</v>
      </c>
      <c r="P2" s="2" t="s">
        <v>33</v>
      </c>
      <c r="Q2" s="2" t="s">
        <v>34</v>
      </c>
      <c r="R2" s="2" t="s">
        <v>35</v>
      </c>
      <c r="S2" s="2" t="s">
        <v>36</v>
      </c>
      <c r="T2" s="2" t="s">
        <v>37</v>
      </c>
      <c r="U2" s="2" t="s">
        <v>38</v>
      </c>
      <c r="V2" s="2"/>
      <c r="W2" s="2"/>
      <c r="X2" s="2"/>
      <c r="Y2" s="2"/>
      <c r="Z2" s="2"/>
      <c r="AA2" s="2"/>
      <c r="AB2" s="2"/>
      <c r="AC2" s="2"/>
      <c r="AD2" s="2"/>
      <c r="AE2" s="2"/>
      <c r="AF2" s="2"/>
      <c r="AG2" s="2"/>
      <c r="AH2" s="2"/>
      <c r="AI2" s="2"/>
      <c r="AJ2" s="2"/>
      <c r="AK2" s="2"/>
      <c r="AL2" s="2"/>
      <c r="AM2" s="2"/>
      <c r="AN2" s="2"/>
    </row>
    <row r="3" ht="15.75" customHeight="1">
      <c r="A3" s="5">
        <v>1.0</v>
      </c>
      <c r="B3" s="5" t="s">
        <v>413</v>
      </c>
      <c r="C3" s="5" t="s">
        <v>414</v>
      </c>
      <c r="D3" s="5" t="s">
        <v>415</v>
      </c>
      <c r="E3" s="5" t="s">
        <v>416</v>
      </c>
      <c r="F3" s="5" t="s">
        <v>417</v>
      </c>
      <c r="G3" s="6" t="s">
        <v>418</v>
      </c>
      <c r="H3" s="5" t="s">
        <v>419</v>
      </c>
      <c r="I3" s="5" t="s">
        <v>420</v>
      </c>
      <c r="J3" s="5" t="s">
        <v>421</v>
      </c>
      <c r="K3" s="6" t="s">
        <v>422</v>
      </c>
      <c r="L3" s="5" t="s">
        <v>423</v>
      </c>
      <c r="M3" s="5" t="s">
        <v>424</v>
      </c>
      <c r="N3" s="5" t="s">
        <v>425</v>
      </c>
      <c r="O3" s="5" t="s">
        <v>426</v>
      </c>
      <c r="P3" s="5" t="s">
        <v>427</v>
      </c>
      <c r="Q3" s="5" t="s">
        <v>428</v>
      </c>
      <c r="R3" s="5" t="s">
        <v>429</v>
      </c>
      <c r="S3" s="5" t="s">
        <v>430</v>
      </c>
      <c r="T3" s="5" t="s">
        <v>431</v>
      </c>
      <c r="U3" s="5" t="s">
        <v>432</v>
      </c>
      <c r="V3" s="5"/>
      <c r="W3" s="5"/>
      <c r="X3" s="5"/>
      <c r="Y3" s="5"/>
      <c r="Z3" s="5"/>
      <c r="AA3" s="5"/>
      <c r="AB3" s="5"/>
      <c r="AC3" s="5"/>
      <c r="AD3" s="5"/>
      <c r="AE3" s="5"/>
      <c r="AF3" s="5"/>
      <c r="AG3" s="5"/>
      <c r="AH3" s="5"/>
      <c r="AI3" s="5"/>
      <c r="AJ3" s="5"/>
      <c r="AK3" s="5"/>
      <c r="AL3" s="5"/>
      <c r="AM3" s="5"/>
      <c r="AN3" s="5"/>
    </row>
    <row r="4" ht="15.75" customHeight="1">
      <c r="A4" s="14">
        <f t="shared" ref="A4:A8" si="1">A3+1</f>
        <v>2</v>
      </c>
      <c r="B4" s="7" t="s">
        <v>433</v>
      </c>
      <c r="C4" s="5" t="s">
        <v>434</v>
      </c>
      <c r="D4" s="7" t="s">
        <v>435</v>
      </c>
      <c r="E4" s="7" t="s">
        <v>436</v>
      </c>
      <c r="F4" s="5" t="s">
        <v>437</v>
      </c>
      <c r="G4" s="6" t="s">
        <v>438</v>
      </c>
      <c r="H4" s="7" t="s">
        <v>439</v>
      </c>
      <c r="I4" s="7" t="s">
        <v>440</v>
      </c>
      <c r="J4" s="7" t="s">
        <v>441</v>
      </c>
      <c r="K4" s="8" t="s">
        <v>442</v>
      </c>
      <c r="L4" s="7" t="s">
        <v>443</v>
      </c>
      <c r="M4" s="7" t="s">
        <v>444</v>
      </c>
      <c r="N4" s="7" t="s">
        <v>445</v>
      </c>
      <c r="O4" s="7" t="s">
        <v>446</v>
      </c>
      <c r="P4" s="7" t="s">
        <v>447</v>
      </c>
      <c r="Q4" s="7" t="s">
        <v>448</v>
      </c>
      <c r="R4" s="7" t="s">
        <v>449</v>
      </c>
      <c r="S4" s="7" t="s">
        <v>450</v>
      </c>
      <c r="T4" s="7" t="s">
        <v>451</v>
      </c>
      <c r="U4" s="7" t="s">
        <v>452</v>
      </c>
      <c r="V4" s="7"/>
      <c r="W4" s="7"/>
      <c r="X4" s="7"/>
      <c r="Y4" s="7"/>
      <c r="Z4" s="7"/>
      <c r="AA4" s="7"/>
      <c r="AB4" s="7"/>
      <c r="AC4" s="7"/>
      <c r="AD4" s="7"/>
      <c r="AE4" s="7"/>
      <c r="AF4" s="7"/>
      <c r="AG4" s="7"/>
      <c r="AH4" s="7"/>
      <c r="AI4" s="7"/>
      <c r="AJ4" s="7"/>
      <c r="AK4" s="7"/>
      <c r="AL4" s="7"/>
      <c r="AM4" s="7"/>
      <c r="AN4" s="7"/>
    </row>
    <row r="5" ht="15.75" customHeight="1">
      <c r="A5" s="14">
        <f t="shared" si="1"/>
        <v>3</v>
      </c>
      <c r="B5" s="7" t="s">
        <v>453</v>
      </c>
      <c r="C5" s="5" t="s">
        <v>454</v>
      </c>
      <c r="D5" s="7" t="s">
        <v>455</v>
      </c>
      <c r="E5" s="7" t="s">
        <v>456</v>
      </c>
      <c r="F5" s="5" t="s">
        <v>457</v>
      </c>
      <c r="G5" s="6" t="s">
        <v>458</v>
      </c>
      <c r="H5" s="7" t="s">
        <v>459</v>
      </c>
      <c r="I5" s="7" t="s">
        <v>460</v>
      </c>
      <c r="J5" s="7" t="s">
        <v>461</v>
      </c>
      <c r="K5" s="8" t="s">
        <v>462</v>
      </c>
      <c r="L5" s="7" t="s">
        <v>463</v>
      </c>
      <c r="M5" s="5" t="s">
        <v>464</v>
      </c>
      <c r="N5" s="7" t="s">
        <v>465</v>
      </c>
      <c r="O5" s="7" t="s">
        <v>466</v>
      </c>
      <c r="P5" s="7" t="s">
        <v>467</v>
      </c>
      <c r="Q5" s="7" t="s">
        <v>468</v>
      </c>
      <c r="R5" s="7" t="s">
        <v>469</v>
      </c>
      <c r="S5" s="7" t="s">
        <v>470</v>
      </c>
      <c r="T5" s="7" t="s">
        <v>471</v>
      </c>
      <c r="U5" s="7" t="s">
        <v>472</v>
      </c>
      <c r="V5" s="7"/>
      <c r="W5" s="7"/>
      <c r="X5" s="7"/>
      <c r="Y5" s="7"/>
      <c r="Z5" s="7"/>
      <c r="AA5" s="7"/>
      <c r="AB5" s="7"/>
      <c r="AC5" s="7"/>
      <c r="AD5" s="7"/>
      <c r="AE5" s="7"/>
      <c r="AF5" s="7"/>
      <c r="AG5" s="7"/>
      <c r="AH5" s="7"/>
      <c r="AI5" s="7"/>
      <c r="AJ5" s="7"/>
      <c r="AK5" s="7"/>
      <c r="AL5" s="7"/>
      <c r="AM5" s="7"/>
      <c r="AN5" s="7"/>
    </row>
    <row r="6" ht="15.75" customHeight="1">
      <c r="A6" s="14">
        <f t="shared" si="1"/>
        <v>4</v>
      </c>
      <c r="B6" s="7" t="s">
        <v>473</v>
      </c>
      <c r="C6" s="5" t="s">
        <v>474</v>
      </c>
      <c r="D6" s="7" t="s">
        <v>475</v>
      </c>
      <c r="E6" s="7" t="s">
        <v>476</v>
      </c>
      <c r="F6" s="5" t="s">
        <v>477</v>
      </c>
      <c r="G6" s="6" t="s">
        <v>478</v>
      </c>
      <c r="H6" s="7" t="s">
        <v>479</v>
      </c>
      <c r="I6" s="7" t="s">
        <v>480</v>
      </c>
      <c r="J6" s="7" t="s">
        <v>481</v>
      </c>
      <c r="K6" s="8" t="s">
        <v>482</v>
      </c>
      <c r="L6" s="7" t="s">
        <v>483</v>
      </c>
      <c r="M6" s="7" t="s">
        <v>484</v>
      </c>
      <c r="N6" s="7" t="s">
        <v>485</v>
      </c>
      <c r="O6" s="7" t="s">
        <v>486</v>
      </c>
      <c r="P6" s="7" t="s">
        <v>487</v>
      </c>
      <c r="Q6" s="7" t="s">
        <v>488</v>
      </c>
      <c r="R6" s="5" t="s">
        <v>489</v>
      </c>
      <c r="S6" s="7" t="s">
        <v>490</v>
      </c>
      <c r="T6" s="7" t="s">
        <v>491</v>
      </c>
      <c r="U6" s="7" t="s">
        <v>492</v>
      </c>
      <c r="V6" s="7"/>
      <c r="W6" s="7"/>
      <c r="X6" s="7"/>
      <c r="Y6" s="7"/>
      <c r="Z6" s="7"/>
      <c r="AA6" s="7"/>
      <c r="AB6" s="7"/>
      <c r="AC6" s="7"/>
      <c r="AD6" s="7"/>
      <c r="AE6" s="7"/>
      <c r="AF6" s="7"/>
      <c r="AG6" s="7"/>
      <c r="AH6" s="7"/>
      <c r="AI6" s="7"/>
      <c r="AJ6" s="7"/>
      <c r="AK6" s="7"/>
      <c r="AL6" s="7"/>
      <c r="AM6" s="7"/>
      <c r="AN6" s="7"/>
    </row>
    <row r="7" ht="15.75" customHeight="1">
      <c r="A7" s="14">
        <f t="shared" si="1"/>
        <v>5</v>
      </c>
      <c r="B7" s="7" t="s">
        <v>493</v>
      </c>
      <c r="C7" s="5" t="s">
        <v>494</v>
      </c>
      <c r="D7" s="7" t="s">
        <v>495</v>
      </c>
      <c r="E7" s="7" t="s">
        <v>496</v>
      </c>
      <c r="F7" s="5" t="s">
        <v>497</v>
      </c>
      <c r="G7" s="6" t="s">
        <v>498</v>
      </c>
      <c r="H7" s="7" t="s">
        <v>499</v>
      </c>
      <c r="I7" s="7" t="s">
        <v>500</v>
      </c>
      <c r="J7" s="7" t="s">
        <v>501</v>
      </c>
      <c r="K7" s="8" t="s">
        <v>502</v>
      </c>
      <c r="L7" s="7" t="s">
        <v>503</v>
      </c>
      <c r="M7" s="7" t="s">
        <v>504</v>
      </c>
      <c r="N7" s="7" t="s">
        <v>505</v>
      </c>
      <c r="O7" s="7" t="s">
        <v>506</v>
      </c>
      <c r="P7" s="7" t="s">
        <v>507</v>
      </c>
      <c r="Q7" s="7" t="s">
        <v>508</v>
      </c>
      <c r="R7" s="7" t="s">
        <v>509</v>
      </c>
      <c r="S7" s="7" t="s">
        <v>510</v>
      </c>
      <c r="T7" s="7" t="s">
        <v>511</v>
      </c>
      <c r="U7" s="7" t="s">
        <v>512</v>
      </c>
      <c r="V7" s="7"/>
      <c r="W7" s="7"/>
      <c r="X7" s="7"/>
      <c r="Y7" s="7"/>
      <c r="Z7" s="7"/>
      <c r="AA7" s="7"/>
      <c r="AB7" s="7"/>
      <c r="AC7" s="7"/>
      <c r="AD7" s="7"/>
      <c r="AE7" s="7"/>
      <c r="AF7" s="7"/>
      <c r="AG7" s="7"/>
      <c r="AH7" s="7"/>
      <c r="AI7" s="7"/>
      <c r="AJ7" s="7"/>
      <c r="AK7" s="7"/>
      <c r="AL7" s="7"/>
      <c r="AM7" s="7"/>
      <c r="AN7" s="7"/>
    </row>
    <row r="8" ht="15.75" customHeight="1">
      <c r="A8" s="16">
        <f t="shared" si="1"/>
        <v>6</v>
      </c>
      <c r="B8" s="9" t="s">
        <v>513</v>
      </c>
      <c r="C8" s="10" t="s">
        <v>514</v>
      </c>
      <c r="D8" s="9" t="s">
        <v>515</v>
      </c>
      <c r="E8" s="9" t="s">
        <v>516</v>
      </c>
      <c r="F8" s="10" t="s">
        <v>517</v>
      </c>
      <c r="G8" s="11" t="s">
        <v>518</v>
      </c>
      <c r="H8" s="9" t="s">
        <v>519</v>
      </c>
      <c r="I8" s="9" t="s">
        <v>520</v>
      </c>
      <c r="J8" s="9" t="s">
        <v>521</v>
      </c>
      <c r="K8" s="12" t="s">
        <v>522</v>
      </c>
      <c r="L8" s="9" t="s">
        <v>523</v>
      </c>
      <c r="M8" s="9" t="s">
        <v>524</v>
      </c>
      <c r="N8" s="9" t="s">
        <v>525</v>
      </c>
      <c r="O8" s="9" t="s">
        <v>526</v>
      </c>
      <c r="P8" s="9" t="s">
        <v>527</v>
      </c>
      <c r="Q8" s="9" t="s">
        <v>528</v>
      </c>
      <c r="R8" s="9" t="s">
        <v>529</v>
      </c>
      <c r="S8" s="9" t="s">
        <v>530</v>
      </c>
      <c r="T8" s="9" t="s">
        <v>531</v>
      </c>
      <c r="U8" s="9" t="s">
        <v>532</v>
      </c>
      <c r="V8" s="9"/>
      <c r="W8" s="9"/>
      <c r="X8" s="9"/>
      <c r="Y8" s="9"/>
      <c r="Z8" s="9"/>
      <c r="AA8" s="9"/>
      <c r="AB8" s="9"/>
      <c r="AC8" s="9"/>
      <c r="AD8" s="9"/>
      <c r="AE8" s="9"/>
      <c r="AF8" s="9"/>
      <c r="AG8" s="9"/>
      <c r="AH8" s="9"/>
      <c r="AI8" s="9"/>
      <c r="AJ8" s="9"/>
      <c r="AK8" s="9"/>
      <c r="AL8" s="9"/>
      <c r="AM8" s="9"/>
      <c r="AN8" s="9"/>
    </row>
    <row r="9" ht="15.75" customHeight="1">
      <c r="A9" s="14"/>
      <c r="B9" s="7"/>
      <c r="C9" s="5"/>
      <c r="D9" s="7"/>
      <c r="E9" s="7"/>
      <c r="F9" s="5"/>
      <c r="G9" s="15"/>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row>
    <row r="10" ht="15.75" customHeight="1">
      <c r="A10" s="14"/>
      <c r="B10" s="7"/>
      <c r="C10" s="5"/>
      <c r="D10" s="7"/>
      <c r="E10" s="7"/>
      <c r="F10" s="5"/>
      <c r="G10" s="5"/>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row>
    <row r="11" ht="15.75" customHeight="1">
      <c r="A11" s="14"/>
      <c r="B11" s="7"/>
      <c r="C11" s="5"/>
      <c r="D11" s="7"/>
      <c r="E11" s="7"/>
      <c r="F11" s="5"/>
      <c r="G11" s="5"/>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row>
    <row r="12" ht="15.75" customHeight="1">
      <c r="A12" s="14"/>
      <c r="B12" s="7"/>
      <c r="C12" s="5"/>
      <c r="D12" s="7"/>
      <c r="E12" s="7"/>
      <c r="F12" s="5"/>
      <c r="G12" s="5"/>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row>
    <row r="13" ht="15.75" customHeight="1">
      <c r="A13" s="14"/>
      <c r="B13" s="7"/>
      <c r="C13" s="5"/>
      <c r="D13" s="7"/>
      <c r="E13" s="7"/>
      <c r="F13" s="5"/>
      <c r="G13" s="5"/>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row>
    <row r="14" ht="15.75" customHeight="1">
      <c r="A14" s="14"/>
      <c r="B14" s="7"/>
      <c r="C14" s="5"/>
      <c r="D14" s="7"/>
      <c r="E14" s="7"/>
      <c r="F14" s="5"/>
      <c r="G14" s="5"/>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row>
    <row r="19" ht="15.75" customHeight="1">
      <c r="A19" s="7"/>
      <c r="B19" s="7"/>
      <c r="C19" s="7"/>
      <c r="D19" s="7"/>
      <c r="E19" s="7"/>
      <c r="F19" s="7"/>
      <c r="G19" s="7"/>
      <c r="H19" s="7"/>
      <c r="I19" s="7"/>
      <c r="J19" s="7"/>
      <c r="K19" s="7"/>
      <c r="L19" s="7"/>
      <c r="M19" s="7"/>
      <c r="N19" s="7"/>
      <c r="O19" s="7"/>
      <c r="P19" s="7"/>
      <c r="Q19" s="7"/>
      <c r="R19" s="7"/>
      <c r="S19" s="7"/>
      <c r="T19" s="7"/>
      <c r="V19" s="7"/>
      <c r="W19" s="7"/>
      <c r="X19" s="7"/>
      <c r="Y19" s="7"/>
      <c r="Z19" s="7"/>
      <c r="AA19" s="7"/>
      <c r="AB19" s="7"/>
      <c r="AC19" s="7"/>
      <c r="AD19" s="7"/>
      <c r="AE19" s="7"/>
      <c r="AF19" s="7"/>
      <c r="AG19" s="7"/>
      <c r="AH19" s="7"/>
      <c r="AI19" s="7"/>
      <c r="AJ19" s="7"/>
      <c r="AK19" s="7"/>
      <c r="AL19" s="7"/>
      <c r="AM19" s="7"/>
      <c r="AN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5.88"/>
    <col customWidth="1" min="2" max="2" width="31.13"/>
    <col customWidth="1" min="3" max="40" width="23.5"/>
  </cols>
  <sheetData>
    <row r="1" ht="15.75" customHeight="1">
      <c r="A1" s="1" t="s">
        <v>0</v>
      </c>
      <c r="B1" s="2" t="s">
        <v>1</v>
      </c>
      <c r="C1" s="2" t="s">
        <v>219</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c r="W1" s="2"/>
      <c r="X1" s="2"/>
      <c r="Y1" s="2"/>
      <c r="Z1" s="2"/>
      <c r="AA1" s="2"/>
      <c r="AB1" s="2"/>
      <c r="AC1" s="2"/>
      <c r="AD1" s="2"/>
      <c r="AE1" s="2"/>
      <c r="AF1" s="2"/>
      <c r="AG1" s="2"/>
      <c r="AH1" s="2"/>
      <c r="AI1" s="2"/>
      <c r="AJ1" s="2"/>
      <c r="AK1" s="2"/>
      <c r="AL1" s="2"/>
      <c r="AM1" s="2"/>
      <c r="AN1" s="2"/>
    </row>
    <row r="2" ht="15.75" customHeight="1">
      <c r="A2" s="3"/>
      <c r="B2" s="2" t="s">
        <v>20</v>
      </c>
      <c r="C2" s="2" t="s">
        <v>220</v>
      </c>
      <c r="D2" s="2" t="s">
        <v>21</v>
      </c>
      <c r="E2" s="2" t="s">
        <v>22</v>
      </c>
      <c r="F2" s="2" t="s">
        <v>23</v>
      </c>
      <c r="G2" s="2" t="s">
        <v>24</v>
      </c>
      <c r="H2" s="2" t="s">
        <v>25</v>
      </c>
      <c r="I2" s="2" t="s">
        <v>26</v>
      </c>
      <c r="J2" s="2" t="s">
        <v>27</v>
      </c>
      <c r="K2" s="2" t="s">
        <v>28</v>
      </c>
      <c r="L2" s="2" t="s">
        <v>29</v>
      </c>
      <c r="M2" s="2" t="s">
        <v>30</v>
      </c>
      <c r="N2" s="2" t="s">
        <v>31</v>
      </c>
      <c r="O2" s="2" t="s">
        <v>32</v>
      </c>
      <c r="P2" s="2" t="s">
        <v>33</v>
      </c>
      <c r="Q2" s="2" t="s">
        <v>34</v>
      </c>
      <c r="R2" s="2" t="s">
        <v>35</v>
      </c>
      <c r="S2" s="2" t="s">
        <v>36</v>
      </c>
      <c r="T2" s="2" t="s">
        <v>37</v>
      </c>
      <c r="U2" s="2" t="s">
        <v>38</v>
      </c>
      <c r="V2" s="2"/>
      <c r="W2" s="2"/>
      <c r="X2" s="2"/>
      <c r="Y2" s="2"/>
      <c r="Z2" s="2"/>
      <c r="AA2" s="2"/>
      <c r="AB2" s="2"/>
      <c r="AC2" s="2"/>
      <c r="AD2" s="2"/>
      <c r="AE2" s="2"/>
      <c r="AF2" s="2"/>
      <c r="AG2" s="2"/>
      <c r="AH2" s="2"/>
      <c r="AI2" s="2"/>
      <c r="AJ2" s="2"/>
      <c r="AK2" s="2"/>
      <c r="AL2" s="2"/>
      <c r="AM2" s="2"/>
      <c r="AN2" s="2"/>
    </row>
    <row r="3" ht="15.75" customHeight="1">
      <c r="A3" s="5">
        <v>1.0</v>
      </c>
      <c r="B3" s="5" t="s">
        <v>533</v>
      </c>
      <c r="C3" s="5" t="s">
        <v>534</v>
      </c>
      <c r="D3" s="5" t="s">
        <v>535</v>
      </c>
      <c r="E3" s="5" t="s">
        <v>536</v>
      </c>
      <c r="F3" s="5" t="s">
        <v>537</v>
      </c>
      <c r="G3" s="5"/>
      <c r="H3" s="5" t="s">
        <v>538</v>
      </c>
      <c r="I3" s="5" t="s">
        <v>539</v>
      </c>
      <c r="J3" s="5" t="s">
        <v>540</v>
      </c>
      <c r="K3" s="5"/>
      <c r="L3" s="5" t="s">
        <v>541</v>
      </c>
      <c r="M3" s="5" t="s">
        <v>542</v>
      </c>
      <c r="N3" s="5" t="s">
        <v>543</v>
      </c>
      <c r="O3" s="5" t="s">
        <v>544</v>
      </c>
      <c r="P3" s="5" t="s">
        <v>545</v>
      </c>
      <c r="Q3" s="5" t="s">
        <v>546</v>
      </c>
      <c r="R3" s="5" t="s">
        <v>547</v>
      </c>
      <c r="S3" s="5" t="s">
        <v>548</v>
      </c>
      <c r="T3" s="5" t="s">
        <v>549</v>
      </c>
      <c r="U3" s="5" t="s">
        <v>550</v>
      </c>
      <c r="V3" s="5"/>
      <c r="W3" s="5"/>
      <c r="X3" s="5"/>
      <c r="Y3" s="5"/>
      <c r="Z3" s="5"/>
      <c r="AA3" s="5"/>
      <c r="AB3" s="5"/>
      <c r="AC3" s="5"/>
      <c r="AD3" s="5"/>
      <c r="AE3" s="5"/>
      <c r="AF3" s="5"/>
      <c r="AG3" s="5"/>
      <c r="AH3" s="5"/>
      <c r="AI3" s="5"/>
      <c r="AJ3" s="5"/>
      <c r="AK3" s="5"/>
      <c r="AL3" s="5"/>
      <c r="AM3" s="5"/>
      <c r="AN3" s="5"/>
    </row>
    <row r="4" ht="15.75" customHeight="1">
      <c r="A4" s="5">
        <f t="shared" ref="A4:A7" si="1">A3+1</f>
        <v>2</v>
      </c>
      <c r="B4" s="7" t="s">
        <v>551</v>
      </c>
      <c r="C4" s="5" t="s">
        <v>552</v>
      </c>
      <c r="D4" s="7" t="s">
        <v>553</v>
      </c>
      <c r="E4" s="7" t="s">
        <v>554</v>
      </c>
      <c r="F4" s="5" t="s">
        <v>555</v>
      </c>
      <c r="G4" s="5"/>
      <c r="H4" s="7" t="s">
        <v>556</v>
      </c>
      <c r="I4" s="7" t="s">
        <v>557</v>
      </c>
      <c r="J4" s="7" t="s">
        <v>558</v>
      </c>
      <c r="K4" s="7"/>
      <c r="L4" s="7" t="s">
        <v>559</v>
      </c>
      <c r="M4" s="7" t="s">
        <v>560</v>
      </c>
      <c r="N4" s="7" t="s">
        <v>561</v>
      </c>
      <c r="O4" s="7" t="s">
        <v>562</v>
      </c>
      <c r="P4" s="7" t="s">
        <v>563</v>
      </c>
      <c r="Q4" s="7" t="s">
        <v>564</v>
      </c>
      <c r="R4" s="7" t="s">
        <v>565</v>
      </c>
      <c r="S4" s="7" t="s">
        <v>566</v>
      </c>
      <c r="T4" s="7" t="s">
        <v>567</v>
      </c>
      <c r="U4" s="7" t="s">
        <v>568</v>
      </c>
      <c r="V4" s="7"/>
      <c r="W4" s="7"/>
      <c r="X4" s="7"/>
      <c r="Y4" s="7"/>
      <c r="Z4" s="7"/>
      <c r="AA4" s="7"/>
      <c r="AB4" s="7"/>
      <c r="AC4" s="7"/>
      <c r="AD4" s="7"/>
      <c r="AE4" s="7"/>
      <c r="AF4" s="7"/>
      <c r="AG4" s="7"/>
      <c r="AH4" s="7"/>
      <c r="AI4" s="7"/>
      <c r="AJ4" s="7"/>
      <c r="AK4" s="7"/>
      <c r="AL4" s="7"/>
      <c r="AM4" s="7"/>
      <c r="AN4" s="7"/>
    </row>
    <row r="5" ht="15.75" customHeight="1">
      <c r="A5" s="5">
        <f t="shared" si="1"/>
        <v>3</v>
      </c>
      <c r="B5" s="7" t="s">
        <v>569</v>
      </c>
      <c r="C5" s="5" t="s">
        <v>570</v>
      </c>
      <c r="D5" s="7" t="s">
        <v>571</v>
      </c>
      <c r="E5" s="7" t="s">
        <v>572</v>
      </c>
      <c r="F5" s="5" t="s">
        <v>573</v>
      </c>
      <c r="G5" s="5"/>
      <c r="H5" s="7" t="s">
        <v>574</v>
      </c>
      <c r="I5" s="7" t="s">
        <v>575</v>
      </c>
      <c r="J5" s="7" t="s">
        <v>576</v>
      </c>
      <c r="K5" s="7"/>
      <c r="L5" s="7" t="s">
        <v>577</v>
      </c>
      <c r="M5" s="7" t="s">
        <v>578</v>
      </c>
      <c r="N5" s="7" t="s">
        <v>579</v>
      </c>
      <c r="O5" s="7" t="s">
        <v>580</v>
      </c>
      <c r="P5" s="7" t="s">
        <v>581</v>
      </c>
      <c r="Q5" s="7" t="s">
        <v>582</v>
      </c>
      <c r="R5" s="7" t="s">
        <v>583</v>
      </c>
      <c r="S5" s="7" t="s">
        <v>584</v>
      </c>
      <c r="T5" s="7" t="s">
        <v>585</v>
      </c>
      <c r="U5" s="7" t="s">
        <v>586</v>
      </c>
      <c r="V5" s="7"/>
      <c r="W5" s="7"/>
      <c r="X5" s="7"/>
      <c r="Y5" s="7"/>
      <c r="Z5" s="7"/>
      <c r="AA5" s="7"/>
      <c r="AB5" s="7"/>
      <c r="AC5" s="7"/>
      <c r="AD5" s="7"/>
      <c r="AE5" s="7"/>
      <c r="AF5" s="7"/>
      <c r="AG5" s="7"/>
      <c r="AH5" s="7"/>
      <c r="AI5" s="7"/>
      <c r="AJ5" s="7"/>
      <c r="AK5" s="7"/>
      <c r="AL5" s="7"/>
      <c r="AM5" s="7"/>
      <c r="AN5" s="7"/>
    </row>
    <row r="6" ht="15.75" customHeight="1">
      <c r="A6" s="5">
        <f t="shared" si="1"/>
        <v>4</v>
      </c>
      <c r="B6" s="7" t="s">
        <v>587</v>
      </c>
      <c r="C6" s="5" t="s">
        <v>588</v>
      </c>
      <c r="D6" s="7" t="s">
        <v>589</v>
      </c>
      <c r="E6" s="7" t="s">
        <v>590</v>
      </c>
      <c r="F6" s="5" t="s">
        <v>591</v>
      </c>
      <c r="G6" s="5"/>
      <c r="H6" s="7" t="s">
        <v>592</v>
      </c>
      <c r="I6" s="7" t="s">
        <v>593</v>
      </c>
      <c r="J6" s="7" t="s">
        <v>594</v>
      </c>
      <c r="K6" s="7"/>
      <c r="L6" s="7" t="s">
        <v>595</v>
      </c>
      <c r="M6" s="7" t="s">
        <v>596</v>
      </c>
      <c r="N6" s="7" t="s">
        <v>597</v>
      </c>
      <c r="O6" s="7" t="s">
        <v>598</v>
      </c>
      <c r="P6" s="7" t="s">
        <v>599</v>
      </c>
      <c r="Q6" s="7" t="s">
        <v>600</v>
      </c>
      <c r="R6" s="5" t="s">
        <v>601</v>
      </c>
      <c r="S6" s="7" t="s">
        <v>602</v>
      </c>
      <c r="T6" s="7" t="s">
        <v>603</v>
      </c>
      <c r="U6" s="7" t="s">
        <v>604</v>
      </c>
      <c r="V6" s="7"/>
      <c r="W6" s="7"/>
      <c r="X6" s="7"/>
      <c r="Y6" s="7"/>
      <c r="Z6" s="7"/>
      <c r="AA6" s="7"/>
      <c r="AB6" s="7"/>
      <c r="AC6" s="7"/>
      <c r="AD6" s="7"/>
      <c r="AE6" s="7"/>
      <c r="AF6" s="7"/>
      <c r="AG6" s="7"/>
      <c r="AH6" s="7"/>
      <c r="AI6" s="7"/>
      <c r="AJ6" s="7"/>
      <c r="AK6" s="7"/>
      <c r="AL6" s="7"/>
      <c r="AM6" s="7"/>
      <c r="AN6" s="7"/>
    </row>
    <row r="7" ht="15.75" customHeight="1">
      <c r="A7" s="5">
        <f t="shared" si="1"/>
        <v>5</v>
      </c>
      <c r="B7" s="7" t="s">
        <v>605</v>
      </c>
      <c r="C7" s="5" t="s">
        <v>606</v>
      </c>
      <c r="D7" s="7" t="s">
        <v>607</v>
      </c>
      <c r="E7" s="7" t="s">
        <v>608</v>
      </c>
      <c r="F7" s="5" t="s">
        <v>609</v>
      </c>
      <c r="G7" s="5"/>
      <c r="H7" s="7" t="s">
        <v>610</v>
      </c>
      <c r="I7" s="7" t="s">
        <v>611</v>
      </c>
      <c r="J7" s="7" t="s">
        <v>612</v>
      </c>
      <c r="K7" s="7"/>
      <c r="L7" s="7" t="s">
        <v>613</v>
      </c>
      <c r="M7" s="7" t="s">
        <v>614</v>
      </c>
      <c r="N7" s="7" t="s">
        <v>615</v>
      </c>
      <c r="O7" s="7" t="s">
        <v>616</v>
      </c>
      <c r="P7" s="7" t="s">
        <v>617</v>
      </c>
      <c r="Q7" s="7" t="s">
        <v>618</v>
      </c>
      <c r="R7" s="7" t="s">
        <v>619</v>
      </c>
      <c r="S7" s="7" t="s">
        <v>620</v>
      </c>
      <c r="T7" s="7" t="s">
        <v>621</v>
      </c>
      <c r="U7" s="7" t="s">
        <v>622</v>
      </c>
      <c r="V7" s="7"/>
      <c r="W7" s="7"/>
      <c r="X7" s="7"/>
      <c r="Y7" s="7"/>
      <c r="Z7" s="7"/>
      <c r="AA7" s="7"/>
      <c r="AB7" s="7"/>
      <c r="AC7" s="7"/>
      <c r="AD7" s="7"/>
      <c r="AE7" s="7"/>
      <c r="AF7" s="7"/>
      <c r="AG7" s="7"/>
      <c r="AH7" s="7"/>
      <c r="AI7" s="7"/>
      <c r="AJ7" s="7"/>
      <c r="AK7" s="7"/>
      <c r="AL7" s="7"/>
      <c r="AM7" s="7"/>
      <c r="AN7" s="7"/>
    </row>
    <row r="8" ht="15.75" customHeight="1">
      <c r="A8" s="5"/>
      <c r="B8" s="9"/>
      <c r="C8" s="10"/>
      <c r="D8" s="9"/>
      <c r="E8" s="9"/>
      <c r="F8" s="10"/>
      <c r="G8" s="10"/>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row>
    <row r="9" ht="15.75" customHeight="1">
      <c r="A9" s="14"/>
      <c r="B9" s="7"/>
      <c r="C9" s="5"/>
      <c r="D9" s="7"/>
      <c r="E9" s="7"/>
      <c r="F9" s="5"/>
      <c r="G9" s="15"/>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row>
    <row r="10" ht="15.75" customHeight="1">
      <c r="A10" s="14"/>
      <c r="B10" s="7"/>
      <c r="C10" s="5"/>
      <c r="D10" s="7"/>
      <c r="E10" s="7"/>
      <c r="F10" s="5"/>
      <c r="G10" s="5"/>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row>
    <row r="11" ht="15.75" customHeight="1">
      <c r="A11" s="14"/>
      <c r="B11" s="7"/>
      <c r="C11" s="5"/>
      <c r="D11" s="7"/>
      <c r="E11" s="7"/>
      <c r="F11" s="5"/>
      <c r="G11" s="5"/>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row>
    <row r="12" ht="15.75" customHeight="1">
      <c r="A12" s="14"/>
      <c r="B12" s="7"/>
      <c r="C12" s="5"/>
      <c r="D12" s="7"/>
      <c r="E12" s="7"/>
      <c r="F12" s="5"/>
      <c r="G12" s="5"/>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row>
    <row r="13" ht="15.75" customHeight="1">
      <c r="A13" s="14"/>
      <c r="B13" s="7"/>
      <c r="C13" s="5"/>
      <c r="D13" s="7"/>
      <c r="E13" s="7"/>
      <c r="F13" s="5"/>
      <c r="G13" s="5"/>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row>
    <row r="14" ht="15.75" customHeight="1">
      <c r="A14" s="14"/>
      <c r="B14" s="7"/>
      <c r="C14" s="5"/>
      <c r="D14" s="7"/>
      <c r="E14" s="7"/>
      <c r="F14" s="5"/>
      <c r="G14" s="5"/>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row>
    <row r="19" ht="15.75" customHeight="1">
      <c r="A19" s="7"/>
      <c r="B19" s="7"/>
      <c r="C19" s="7"/>
      <c r="D19" s="7"/>
      <c r="E19" s="7"/>
      <c r="F19" s="7"/>
      <c r="G19" s="7"/>
      <c r="H19" s="7"/>
      <c r="I19" s="7"/>
      <c r="J19" s="7"/>
      <c r="K19" s="7"/>
      <c r="L19" s="7"/>
      <c r="M19" s="7"/>
      <c r="N19" s="7"/>
      <c r="O19" s="7"/>
      <c r="P19" s="7"/>
      <c r="Q19" s="7"/>
      <c r="R19" s="7"/>
      <c r="S19" s="7"/>
      <c r="T19" s="7"/>
      <c r="V19" s="7"/>
      <c r="W19" s="7"/>
      <c r="X19" s="7"/>
      <c r="Y19" s="7"/>
      <c r="Z19" s="7"/>
      <c r="AA19" s="7"/>
      <c r="AB19" s="7"/>
      <c r="AC19" s="7"/>
      <c r="AD19" s="7"/>
      <c r="AE19" s="7"/>
      <c r="AF19" s="7"/>
      <c r="AG19" s="7"/>
      <c r="AH19" s="7"/>
      <c r="AI19" s="7"/>
      <c r="AJ19" s="7"/>
      <c r="AK19" s="7"/>
      <c r="AL19" s="7"/>
      <c r="AM19" s="7"/>
      <c r="AN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8.13"/>
    <col customWidth="1" min="2" max="2" width="31.13"/>
    <col customWidth="1" min="3" max="40" width="23.5"/>
  </cols>
  <sheetData>
    <row r="1" ht="15.75" customHeight="1">
      <c r="A1" s="1" t="s">
        <v>0</v>
      </c>
      <c r="B1" s="2" t="s">
        <v>1</v>
      </c>
      <c r="C1" s="2" t="s">
        <v>219</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c r="W1" s="2"/>
      <c r="X1" s="2"/>
      <c r="Y1" s="2"/>
      <c r="Z1" s="2"/>
      <c r="AA1" s="2"/>
      <c r="AB1" s="2"/>
      <c r="AC1" s="2"/>
      <c r="AD1" s="2"/>
      <c r="AE1" s="2"/>
      <c r="AF1" s="2"/>
      <c r="AG1" s="2"/>
      <c r="AH1" s="2"/>
      <c r="AI1" s="2"/>
      <c r="AJ1" s="2"/>
      <c r="AK1" s="2"/>
      <c r="AL1" s="2"/>
      <c r="AM1" s="2"/>
      <c r="AN1" s="2"/>
    </row>
    <row r="2" ht="15.75" customHeight="1">
      <c r="A2" s="3"/>
      <c r="B2" s="2" t="s">
        <v>20</v>
      </c>
      <c r="C2" s="2" t="s">
        <v>220</v>
      </c>
      <c r="D2" s="2" t="s">
        <v>21</v>
      </c>
      <c r="E2" s="2" t="s">
        <v>22</v>
      </c>
      <c r="F2" s="2" t="s">
        <v>23</v>
      </c>
      <c r="G2" s="2" t="s">
        <v>24</v>
      </c>
      <c r="H2" s="2" t="s">
        <v>25</v>
      </c>
      <c r="I2" s="2" t="s">
        <v>26</v>
      </c>
      <c r="J2" s="2" t="s">
        <v>27</v>
      </c>
      <c r="K2" s="2" t="s">
        <v>28</v>
      </c>
      <c r="L2" s="2" t="s">
        <v>29</v>
      </c>
      <c r="M2" s="2" t="s">
        <v>30</v>
      </c>
      <c r="N2" s="2" t="s">
        <v>31</v>
      </c>
      <c r="O2" s="2" t="s">
        <v>32</v>
      </c>
      <c r="P2" s="2" t="s">
        <v>33</v>
      </c>
      <c r="Q2" s="2" t="s">
        <v>34</v>
      </c>
      <c r="R2" s="2" t="s">
        <v>35</v>
      </c>
      <c r="S2" s="2" t="s">
        <v>36</v>
      </c>
      <c r="T2" s="2" t="s">
        <v>37</v>
      </c>
      <c r="U2" s="2" t="s">
        <v>38</v>
      </c>
      <c r="V2" s="2"/>
      <c r="W2" s="2"/>
      <c r="X2" s="2"/>
      <c r="Y2" s="2"/>
      <c r="Z2" s="2"/>
      <c r="AA2" s="2"/>
      <c r="AB2" s="2"/>
      <c r="AC2" s="2"/>
      <c r="AD2" s="2"/>
      <c r="AE2" s="2"/>
      <c r="AF2" s="2"/>
      <c r="AG2" s="2"/>
      <c r="AH2" s="2"/>
      <c r="AI2" s="2"/>
      <c r="AJ2" s="2"/>
      <c r="AK2" s="2"/>
      <c r="AL2" s="2"/>
      <c r="AM2" s="2"/>
      <c r="AN2" s="2"/>
    </row>
    <row r="3" ht="15.75" customHeight="1">
      <c r="A3" s="5">
        <v>1.0</v>
      </c>
      <c r="B3" s="5" t="s">
        <v>623</v>
      </c>
      <c r="C3" s="5" t="s">
        <v>624</v>
      </c>
      <c r="D3" s="5" t="s">
        <v>625</v>
      </c>
      <c r="E3" s="5" t="s">
        <v>626</v>
      </c>
      <c r="F3" s="5" t="s">
        <v>627</v>
      </c>
      <c r="G3" s="6" t="s">
        <v>628</v>
      </c>
      <c r="H3" s="5" t="s">
        <v>629</v>
      </c>
      <c r="I3" s="5" t="s">
        <v>630</v>
      </c>
      <c r="J3" s="5" t="s">
        <v>631</v>
      </c>
      <c r="K3" s="6" t="s">
        <v>632</v>
      </c>
      <c r="L3" s="5" t="s">
        <v>633</v>
      </c>
      <c r="M3" s="5" t="s">
        <v>634</v>
      </c>
      <c r="N3" s="5" t="s">
        <v>635</v>
      </c>
      <c r="O3" s="5" t="s">
        <v>636</v>
      </c>
      <c r="P3" s="5" t="s">
        <v>637</v>
      </c>
      <c r="Q3" s="5" t="s">
        <v>638</v>
      </c>
      <c r="R3" s="5" t="s">
        <v>639</v>
      </c>
      <c r="S3" s="5" t="s">
        <v>640</v>
      </c>
      <c r="T3" s="5" t="s">
        <v>641</v>
      </c>
      <c r="U3" s="5" t="s">
        <v>642</v>
      </c>
      <c r="V3" s="5"/>
      <c r="W3" s="5"/>
      <c r="X3" s="5"/>
      <c r="Y3" s="5"/>
      <c r="Z3" s="5"/>
      <c r="AA3" s="5"/>
      <c r="AB3" s="5"/>
      <c r="AC3" s="5"/>
      <c r="AD3" s="5"/>
      <c r="AE3" s="5"/>
      <c r="AF3" s="5"/>
      <c r="AG3" s="5"/>
      <c r="AH3" s="5"/>
      <c r="AI3" s="5"/>
      <c r="AJ3" s="5"/>
      <c r="AK3" s="5"/>
      <c r="AL3" s="5"/>
      <c r="AM3" s="5"/>
      <c r="AN3" s="5"/>
    </row>
    <row r="4" ht="15.75" customHeight="1">
      <c r="A4" s="14">
        <f t="shared" ref="A4:A8" si="1">A3+1</f>
        <v>2</v>
      </c>
      <c r="B4" s="7" t="s">
        <v>643</v>
      </c>
      <c r="C4" s="5" t="s">
        <v>644</v>
      </c>
      <c r="D4" s="7" t="s">
        <v>645</v>
      </c>
      <c r="E4" s="7" t="s">
        <v>646</v>
      </c>
      <c r="F4" s="5" t="s">
        <v>647</v>
      </c>
      <c r="G4" s="6" t="s">
        <v>648</v>
      </c>
      <c r="H4" s="7" t="s">
        <v>649</v>
      </c>
      <c r="I4" s="7" t="s">
        <v>650</v>
      </c>
      <c r="J4" s="7" t="s">
        <v>651</v>
      </c>
      <c r="K4" s="8" t="s">
        <v>652</v>
      </c>
      <c r="L4" s="7" t="s">
        <v>653</v>
      </c>
      <c r="M4" s="7" t="s">
        <v>654</v>
      </c>
      <c r="N4" s="7" t="s">
        <v>655</v>
      </c>
      <c r="O4" s="7" t="s">
        <v>656</v>
      </c>
      <c r="P4" s="7" t="s">
        <v>657</v>
      </c>
      <c r="Q4" s="7" t="s">
        <v>658</v>
      </c>
      <c r="R4" s="7" t="s">
        <v>659</v>
      </c>
      <c r="S4" s="7" t="s">
        <v>660</v>
      </c>
      <c r="T4" s="7" t="s">
        <v>661</v>
      </c>
      <c r="U4" s="7" t="s">
        <v>662</v>
      </c>
      <c r="V4" s="7"/>
      <c r="W4" s="7"/>
      <c r="X4" s="7"/>
      <c r="Y4" s="7"/>
      <c r="Z4" s="7"/>
      <c r="AA4" s="7"/>
      <c r="AB4" s="7"/>
      <c r="AC4" s="7"/>
      <c r="AD4" s="7"/>
      <c r="AE4" s="7"/>
      <c r="AF4" s="7"/>
      <c r="AG4" s="7"/>
      <c r="AH4" s="7"/>
      <c r="AI4" s="7"/>
      <c r="AJ4" s="7"/>
      <c r="AK4" s="7"/>
      <c r="AL4" s="7"/>
      <c r="AM4" s="7"/>
      <c r="AN4" s="7"/>
    </row>
    <row r="5" ht="15.75" customHeight="1">
      <c r="A5" s="14">
        <f t="shared" si="1"/>
        <v>3</v>
      </c>
      <c r="B5" s="7" t="s">
        <v>663</v>
      </c>
      <c r="C5" s="5" t="s">
        <v>664</v>
      </c>
      <c r="D5" s="7" t="s">
        <v>665</v>
      </c>
      <c r="E5" s="7" t="s">
        <v>666</v>
      </c>
      <c r="F5" s="5" t="s">
        <v>667</v>
      </c>
      <c r="G5" s="6" t="s">
        <v>668</v>
      </c>
      <c r="H5" s="7" t="s">
        <v>669</v>
      </c>
      <c r="I5" s="7" t="s">
        <v>670</v>
      </c>
      <c r="J5" s="7" t="s">
        <v>671</v>
      </c>
      <c r="K5" s="8" t="s">
        <v>672</v>
      </c>
      <c r="L5" s="7" t="s">
        <v>673</v>
      </c>
      <c r="M5" s="7" t="s">
        <v>674</v>
      </c>
      <c r="N5" s="7" t="s">
        <v>675</v>
      </c>
      <c r="O5" s="7" t="s">
        <v>676</v>
      </c>
      <c r="P5" s="7" t="s">
        <v>677</v>
      </c>
      <c r="Q5" s="7" t="s">
        <v>678</v>
      </c>
      <c r="R5" s="7" t="s">
        <v>679</v>
      </c>
      <c r="S5" s="7" t="s">
        <v>680</v>
      </c>
      <c r="T5" s="7" t="s">
        <v>681</v>
      </c>
      <c r="U5" s="7" t="s">
        <v>682</v>
      </c>
      <c r="V5" s="7"/>
      <c r="W5" s="7"/>
      <c r="X5" s="7"/>
      <c r="Y5" s="7"/>
      <c r="Z5" s="7"/>
      <c r="AA5" s="7"/>
      <c r="AB5" s="7"/>
      <c r="AC5" s="7"/>
      <c r="AD5" s="7"/>
      <c r="AE5" s="7"/>
      <c r="AF5" s="7"/>
      <c r="AG5" s="7"/>
      <c r="AH5" s="7"/>
      <c r="AI5" s="7"/>
      <c r="AJ5" s="7"/>
      <c r="AK5" s="7"/>
      <c r="AL5" s="7"/>
      <c r="AM5" s="7"/>
      <c r="AN5" s="7"/>
    </row>
    <row r="6" ht="15.75" customHeight="1">
      <c r="A6" s="14">
        <f t="shared" si="1"/>
        <v>4</v>
      </c>
      <c r="B6" s="7" t="s">
        <v>683</v>
      </c>
      <c r="C6" s="5" t="s">
        <v>684</v>
      </c>
      <c r="D6" s="7" t="s">
        <v>685</v>
      </c>
      <c r="E6" s="7" t="s">
        <v>686</v>
      </c>
      <c r="F6" s="5" t="s">
        <v>687</v>
      </c>
      <c r="G6" s="6" t="s">
        <v>688</v>
      </c>
      <c r="H6" s="7" t="s">
        <v>689</v>
      </c>
      <c r="I6" s="7" t="s">
        <v>690</v>
      </c>
      <c r="J6" s="7" t="s">
        <v>691</v>
      </c>
      <c r="K6" s="8" t="s">
        <v>692</v>
      </c>
      <c r="L6" s="7" t="s">
        <v>693</v>
      </c>
      <c r="M6" s="7" t="s">
        <v>694</v>
      </c>
      <c r="N6" s="7" t="s">
        <v>695</v>
      </c>
      <c r="O6" s="7" t="s">
        <v>696</v>
      </c>
      <c r="P6" s="7" t="s">
        <v>697</v>
      </c>
      <c r="Q6" s="7" t="s">
        <v>698</v>
      </c>
      <c r="R6" s="15" t="s">
        <v>699</v>
      </c>
      <c r="S6" s="7" t="s">
        <v>700</v>
      </c>
      <c r="T6" s="7" t="s">
        <v>701</v>
      </c>
      <c r="U6" s="7" t="s">
        <v>702</v>
      </c>
      <c r="V6" s="7"/>
      <c r="W6" s="7"/>
      <c r="X6" s="7"/>
      <c r="Y6" s="7"/>
      <c r="Z6" s="7"/>
      <c r="AA6" s="7"/>
      <c r="AB6" s="7"/>
      <c r="AC6" s="7"/>
      <c r="AD6" s="7"/>
      <c r="AE6" s="7"/>
      <c r="AF6" s="7"/>
      <c r="AG6" s="7"/>
      <c r="AH6" s="7"/>
      <c r="AI6" s="7"/>
      <c r="AJ6" s="7"/>
      <c r="AK6" s="7"/>
      <c r="AL6" s="7"/>
      <c r="AM6" s="7"/>
      <c r="AN6" s="7"/>
    </row>
    <row r="7" ht="15.75" customHeight="1">
      <c r="A7" s="14">
        <f t="shared" si="1"/>
        <v>5</v>
      </c>
      <c r="B7" s="7" t="s">
        <v>703</v>
      </c>
      <c r="C7" s="5" t="s">
        <v>704</v>
      </c>
      <c r="D7" s="7" t="s">
        <v>705</v>
      </c>
      <c r="E7" s="7" t="s">
        <v>706</v>
      </c>
      <c r="F7" s="5" t="s">
        <v>707</v>
      </c>
      <c r="G7" s="6" t="s">
        <v>708</v>
      </c>
      <c r="H7" s="7" t="s">
        <v>709</v>
      </c>
      <c r="I7" s="7" t="s">
        <v>710</v>
      </c>
      <c r="J7" s="7" t="s">
        <v>711</v>
      </c>
      <c r="K7" s="8" t="s">
        <v>712</v>
      </c>
      <c r="L7" s="7" t="s">
        <v>713</v>
      </c>
      <c r="M7" s="7" t="s">
        <v>714</v>
      </c>
      <c r="N7" s="7" t="s">
        <v>715</v>
      </c>
      <c r="O7" s="7" t="s">
        <v>716</v>
      </c>
      <c r="P7" s="7" t="s">
        <v>717</v>
      </c>
      <c r="Q7" s="7" t="s">
        <v>718</v>
      </c>
      <c r="R7" s="7" t="s">
        <v>719</v>
      </c>
      <c r="S7" s="7" t="s">
        <v>720</v>
      </c>
      <c r="T7" s="7" t="s">
        <v>721</v>
      </c>
      <c r="U7" s="7" t="s">
        <v>722</v>
      </c>
      <c r="V7" s="7"/>
      <c r="W7" s="7"/>
      <c r="X7" s="7"/>
      <c r="Y7" s="7"/>
      <c r="Z7" s="7"/>
      <c r="AA7" s="7"/>
      <c r="AB7" s="7"/>
      <c r="AC7" s="7"/>
      <c r="AD7" s="7"/>
      <c r="AE7" s="7"/>
      <c r="AF7" s="7"/>
      <c r="AG7" s="7"/>
      <c r="AH7" s="7"/>
      <c r="AI7" s="7"/>
      <c r="AJ7" s="7"/>
      <c r="AK7" s="7"/>
      <c r="AL7" s="7"/>
      <c r="AM7" s="7"/>
      <c r="AN7" s="7"/>
    </row>
    <row r="8" ht="15.75" customHeight="1">
      <c r="A8" s="16">
        <f t="shared" si="1"/>
        <v>6</v>
      </c>
      <c r="B8" s="9" t="s">
        <v>723</v>
      </c>
      <c r="C8" s="10" t="s">
        <v>724</v>
      </c>
      <c r="D8" s="9" t="s">
        <v>725</v>
      </c>
      <c r="E8" s="9" t="s">
        <v>726</v>
      </c>
      <c r="F8" s="10" t="s">
        <v>727</v>
      </c>
      <c r="G8" s="11" t="s">
        <v>728</v>
      </c>
      <c r="H8" s="9" t="s">
        <v>729</v>
      </c>
      <c r="I8" s="9" t="s">
        <v>730</v>
      </c>
      <c r="J8" s="9" t="s">
        <v>731</v>
      </c>
      <c r="K8" s="12" t="s">
        <v>732</v>
      </c>
      <c r="L8" s="9" t="s">
        <v>733</v>
      </c>
      <c r="M8" s="9" t="s">
        <v>734</v>
      </c>
      <c r="N8" s="9" t="s">
        <v>735</v>
      </c>
      <c r="O8" s="9" t="s">
        <v>736</v>
      </c>
      <c r="P8" s="9" t="s">
        <v>737</v>
      </c>
      <c r="Q8" s="9" t="s">
        <v>738</v>
      </c>
      <c r="R8" s="9" t="s">
        <v>739</v>
      </c>
      <c r="S8" s="9" t="s">
        <v>740</v>
      </c>
      <c r="T8" s="9" t="s">
        <v>741</v>
      </c>
      <c r="U8" s="9" t="s">
        <v>742</v>
      </c>
      <c r="V8" s="9"/>
      <c r="W8" s="9"/>
      <c r="X8" s="9"/>
      <c r="Y8" s="9"/>
      <c r="Z8" s="9"/>
      <c r="AA8" s="9"/>
      <c r="AB8" s="9"/>
      <c r="AC8" s="9"/>
      <c r="AD8" s="9"/>
      <c r="AE8" s="9"/>
      <c r="AF8" s="9"/>
      <c r="AG8" s="9"/>
      <c r="AH8" s="9"/>
      <c r="AI8" s="9"/>
      <c r="AJ8" s="9"/>
      <c r="AK8" s="9"/>
      <c r="AL8" s="9"/>
      <c r="AM8" s="9"/>
      <c r="AN8" s="9"/>
    </row>
    <row r="9" ht="15.75" customHeight="1">
      <c r="A9" s="14"/>
      <c r="B9" s="7"/>
      <c r="C9" s="5"/>
      <c r="D9" s="7"/>
      <c r="E9" s="7"/>
      <c r="F9" s="5"/>
      <c r="G9" s="15"/>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row>
    <row r="10" ht="15.75" customHeight="1">
      <c r="A10" s="14"/>
      <c r="B10" s="7"/>
      <c r="C10" s="5"/>
      <c r="D10" s="7"/>
      <c r="E10" s="7"/>
      <c r="F10" s="5"/>
      <c r="G10" s="5"/>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row>
    <row r="11" ht="15.75" customHeight="1">
      <c r="A11" s="14"/>
      <c r="B11" s="7"/>
      <c r="C11" s="5"/>
      <c r="D11" s="7"/>
      <c r="E11" s="7"/>
      <c r="F11" s="5"/>
      <c r="G11" s="5"/>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row>
    <row r="12" ht="15.75" customHeight="1">
      <c r="A12" s="14"/>
      <c r="B12" s="7"/>
      <c r="C12" s="5"/>
      <c r="D12" s="7"/>
      <c r="E12" s="7"/>
      <c r="F12" s="5"/>
      <c r="G12" s="5"/>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row>
    <row r="13" ht="15.75" customHeight="1">
      <c r="A13" s="14"/>
      <c r="B13" s="7"/>
      <c r="C13" s="5"/>
      <c r="D13" s="7"/>
      <c r="E13" s="7"/>
      <c r="F13" s="5"/>
      <c r="G13" s="5"/>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row>
    <row r="14" ht="15.75" customHeight="1">
      <c r="A14" s="14"/>
      <c r="B14" s="7"/>
      <c r="C14" s="5"/>
      <c r="D14" s="7"/>
      <c r="E14" s="7"/>
      <c r="F14" s="5"/>
      <c r="G14" s="5"/>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row>
    <row r="19" ht="15.75" customHeight="1">
      <c r="A19" s="7"/>
      <c r="B19" s="7"/>
      <c r="C19" s="7"/>
      <c r="D19" s="7"/>
      <c r="E19" s="7"/>
      <c r="F19" s="7"/>
      <c r="G19" s="7"/>
      <c r="H19" s="7"/>
      <c r="I19" s="7"/>
      <c r="J19" s="7"/>
      <c r="K19" s="7"/>
      <c r="L19" s="7"/>
      <c r="M19" s="7"/>
      <c r="N19" s="7"/>
      <c r="O19" s="7"/>
      <c r="P19" s="7"/>
      <c r="Q19" s="7"/>
      <c r="R19" s="7"/>
      <c r="S19" s="7"/>
      <c r="T19" s="7"/>
      <c r="V19" s="7"/>
      <c r="W19" s="7"/>
      <c r="X19" s="7"/>
      <c r="Y19" s="7"/>
      <c r="Z19" s="7"/>
      <c r="AA19" s="7"/>
      <c r="AB19" s="7"/>
      <c r="AC19" s="7"/>
      <c r="AD19" s="7"/>
      <c r="AE19" s="7"/>
      <c r="AF19" s="7"/>
      <c r="AG19" s="7"/>
      <c r="AH19" s="7"/>
      <c r="AI19" s="7"/>
      <c r="AJ19" s="7"/>
      <c r="AK19" s="7"/>
      <c r="AL19" s="7"/>
      <c r="AM19" s="7"/>
      <c r="AN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7.75"/>
    <col customWidth="1" min="2" max="2" width="31.13"/>
    <col customWidth="1" min="3" max="40" width="23.5"/>
  </cols>
  <sheetData>
    <row r="1" ht="15.75" customHeight="1">
      <c r="A1" s="1" t="s">
        <v>0</v>
      </c>
      <c r="B1" s="2" t="s">
        <v>1</v>
      </c>
      <c r="C1" s="2" t="s">
        <v>219</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c r="W1" s="2"/>
      <c r="X1" s="2"/>
      <c r="Y1" s="2"/>
      <c r="Z1" s="2"/>
      <c r="AA1" s="2"/>
      <c r="AB1" s="2"/>
      <c r="AC1" s="2"/>
      <c r="AD1" s="2"/>
      <c r="AE1" s="2"/>
      <c r="AF1" s="2"/>
      <c r="AG1" s="2"/>
      <c r="AH1" s="2"/>
      <c r="AI1" s="2"/>
      <c r="AJ1" s="2"/>
      <c r="AK1" s="2"/>
      <c r="AL1" s="2"/>
      <c r="AM1" s="2"/>
      <c r="AN1" s="2"/>
    </row>
    <row r="2" ht="15.75" customHeight="1">
      <c r="A2" s="3"/>
      <c r="B2" s="2" t="s">
        <v>20</v>
      </c>
      <c r="C2" s="2" t="s">
        <v>220</v>
      </c>
      <c r="D2" s="2" t="s">
        <v>21</v>
      </c>
      <c r="E2" s="2" t="s">
        <v>22</v>
      </c>
      <c r="F2" s="2" t="s">
        <v>23</v>
      </c>
      <c r="G2" s="2" t="s">
        <v>24</v>
      </c>
      <c r="H2" s="2" t="s">
        <v>25</v>
      </c>
      <c r="I2" s="2" t="s">
        <v>26</v>
      </c>
      <c r="J2" s="2" t="s">
        <v>27</v>
      </c>
      <c r="K2" s="2" t="s">
        <v>28</v>
      </c>
      <c r="L2" s="2" t="s">
        <v>29</v>
      </c>
      <c r="M2" s="2" t="s">
        <v>30</v>
      </c>
      <c r="N2" s="2" t="s">
        <v>31</v>
      </c>
      <c r="O2" s="2" t="s">
        <v>32</v>
      </c>
      <c r="P2" s="2" t="s">
        <v>33</v>
      </c>
      <c r="Q2" s="2" t="s">
        <v>34</v>
      </c>
      <c r="R2" s="2" t="s">
        <v>35</v>
      </c>
      <c r="S2" s="2" t="s">
        <v>36</v>
      </c>
      <c r="T2" s="2" t="s">
        <v>37</v>
      </c>
      <c r="U2" s="2" t="s">
        <v>38</v>
      </c>
      <c r="V2" s="2"/>
      <c r="W2" s="2"/>
      <c r="X2" s="2"/>
      <c r="Y2" s="2"/>
      <c r="Z2" s="2"/>
      <c r="AA2" s="2"/>
      <c r="AB2" s="2"/>
      <c r="AC2" s="2"/>
      <c r="AD2" s="2"/>
      <c r="AE2" s="2"/>
      <c r="AF2" s="2"/>
      <c r="AG2" s="2"/>
      <c r="AH2" s="2"/>
      <c r="AI2" s="2"/>
      <c r="AJ2" s="2"/>
      <c r="AK2" s="2"/>
      <c r="AL2" s="2"/>
      <c r="AM2" s="2"/>
      <c r="AN2" s="2"/>
    </row>
    <row r="3" ht="15.7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ht="15.75" customHeight="1">
      <c r="A4" s="14" t="s">
        <v>743</v>
      </c>
      <c r="B4" s="7" t="s">
        <v>744</v>
      </c>
      <c r="C4" s="5" t="s">
        <v>745</v>
      </c>
      <c r="D4" s="7" t="s">
        <v>746</v>
      </c>
      <c r="E4" s="7" t="s">
        <v>747</v>
      </c>
      <c r="F4" s="5" t="s">
        <v>748</v>
      </c>
      <c r="G4" s="6" t="s">
        <v>749</v>
      </c>
      <c r="H4" s="7" t="s">
        <v>750</v>
      </c>
      <c r="I4" s="7" t="s">
        <v>751</v>
      </c>
      <c r="J4" s="7" t="s">
        <v>752</v>
      </c>
      <c r="K4" s="8" t="s">
        <v>753</v>
      </c>
      <c r="L4" s="7" t="s">
        <v>754</v>
      </c>
      <c r="M4" s="7" t="s">
        <v>755</v>
      </c>
      <c r="N4" s="7" t="s">
        <v>756</v>
      </c>
      <c r="O4" s="7" t="s">
        <v>757</v>
      </c>
      <c r="P4" s="7" t="s">
        <v>758</v>
      </c>
      <c r="Q4" s="7" t="s">
        <v>759</v>
      </c>
      <c r="R4" s="7" t="s">
        <v>760</v>
      </c>
      <c r="S4" s="7" t="s">
        <v>761</v>
      </c>
      <c r="T4" s="7" t="s">
        <v>762</v>
      </c>
      <c r="U4" s="7" t="s">
        <v>763</v>
      </c>
      <c r="V4" s="7"/>
      <c r="W4" s="7"/>
      <c r="X4" s="7"/>
      <c r="Y4" s="7"/>
      <c r="Z4" s="7"/>
      <c r="AA4" s="7"/>
      <c r="AB4" s="7"/>
      <c r="AC4" s="7"/>
      <c r="AD4" s="7"/>
      <c r="AE4" s="7"/>
      <c r="AF4" s="7"/>
      <c r="AG4" s="7"/>
      <c r="AH4" s="7"/>
      <c r="AI4" s="7"/>
      <c r="AJ4" s="7"/>
      <c r="AK4" s="7"/>
      <c r="AL4" s="7"/>
      <c r="AM4" s="7"/>
      <c r="AN4" s="7"/>
    </row>
    <row r="5" ht="15.75" customHeight="1">
      <c r="A5" s="14" t="s">
        <v>764</v>
      </c>
      <c r="B5" s="7" t="s">
        <v>765</v>
      </c>
      <c r="C5" s="5" t="s">
        <v>766</v>
      </c>
      <c r="D5" s="7" t="s">
        <v>767</v>
      </c>
      <c r="E5" s="7" t="s">
        <v>768</v>
      </c>
      <c r="F5" s="5" t="s">
        <v>769</v>
      </c>
      <c r="G5" s="6" t="s">
        <v>770</v>
      </c>
      <c r="H5" s="7" t="s">
        <v>771</v>
      </c>
      <c r="I5" s="7" t="s">
        <v>772</v>
      </c>
      <c r="J5" s="7" t="s">
        <v>773</v>
      </c>
      <c r="K5" s="8" t="s">
        <v>774</v>
      </c>
      <c r="L5" s="7" t="s">
        <v>775</v>
      </c>
      <c r="M5" s="7" t="s">
        <v>776</v>
      </c>
      <c r="N5" s="7" t="s">
        <v>777</v>
      </c>
      <c r="O5" s="7" t="s">
        <v>778</v>
      </c>
      <c r="P5" s="7" t="s">
        <v>779</v>
      </c>
      <c r="Q5" s="7" t="s">
        <v>780</v>
      </c>
      <c r="R5" s="7" t="s">
        <v>781</v>
      </c>
      <c r="S5" s="7" t="s">
        <v>782</v>
      </c>
      <c r="T5" s="7" t="s">
        <v>783</v>
      </c>
      <c r="U5" s="7" t="s">
        <v>784</v>
      </c>
      <c r="V5" s="7"/>
      <c r="W5" s="7"/>
      <c r="X5" s="7"/>
      <c r="Y5" s="7"/>
      <c r="Z5" s="7"/>
      <c r="AA5" s="7"/>
      <c r="AB5" s="7"/>
      <c r="AC5" s="7"/>
      <c r="AD5" s="7"/>
      <c r="AE5" s="7"/>
      <c r="AF5" s="7"/>
      <c r="AG5" s="7"/>
      <c r="AH5" s="7"/>
      <c r="AI5" s="7"/>
      <c r="AJ5" s="7"/>
      <c r="AK5" s="7"/>
      <c r="AL5" s="7"/>
      <c r="AM5" s="7"/>
      <c r="AN5" s="7"/>
    </row>
    <row r="6" ht="15.75" customHeight="1">
      <c r="A6" s="14" t="s">
        <v>785</v>
      </c>
      <c r="B6" s="7" t="s">
        <v>786</v>
      </c>
      <c r="C6" s="5" t="s">
        <v>787</v>
      </c>
      <c r="D6" s="7" t="s">
        <v>788</v>
      </c>
      <c r="E6" s="7" t="s">
        <v>789</v>
      </c>
      <c r="F6" s="5" t="s">
        <v>790</v>
      </c>
      <c r="G6" s="6" t="s">
        <v>791</v>
      </c>
      <c r="H6" s="7" t="s">
        <v>792</v>
      </c>
      <c r="I6" s="7" t="s">
        <v>793</v>
      </c>
      <c r="J6" s="7" t="s">
        <v>794</v>
      </c>
      <c r="K6" s="8" t="s">
        <v>795</v>
      </c>
      <c r="L6" s="7" t="s">
        <v>796</v>
      </c>
      <c r="M6" s="7" t="s">
        <v>797</v>
      </c>
      <c r="N6" s="7" t="s">
        <v>798</v>
      </c>
      <c r="O6" s="7" t="s">
        <v>799</v>
      </c>
      <c r="P6" s="7" t="s">
        <v>800</v>
      </c>
      <c r="Q6" s="7" t="s">
        <v>801</v>
      </c>
      <c r="R6" s="7" t="s">
        <v>802</v>
      </c>
      <c r="S6" s="7" t="s">
        <v>803</v>
      </c>
      <c r="T6" s="7" t="s">
        <v>804</v>
      </c>
      <c r="U6" s="7" t="s">
        <v>805</v>
      </c>
      <c r="V6" s="7"/>
      <c r="W6" s="7"/>
      <c r="X6" s="7"/>
      <c r="Y6" s="7"/>
      <c r="Z6" s="7"/>
      <c r="AA6" s="7"/>
      <c r="AB6" s="7"/>
      <c r="AC6" s="7"/>
      <c r="AD6" s="7"/>
      <c r="AE6" s="7"/>
      <c r="AF6" s="7"/>
      <c r="AG6" s="7"/>
      <c r="AH6" s="7"/>
      <c r="AI6" s="7"/>
      <c r="AJ6" s="7"/>
      <c r="AK6" s="7"/>
      <c r="AL6" s="7"/>
      <c r="AM6" s="7"/>
      <c r="AN6" s="7"/>
    </row>
    <row r="7" ht="15.75" customHeight="1">
      <c r="A7" s="14" t="s">
        <v>806</v>
      </c>
      <c r="B7" s="7" t="s">
        <v>807</v>
      </c>
      <c r="C7" s="5" t="s">
        <v>808</v>
      </c>
      <c r="D7" s="7" t="s">
        <v>809</v>
      </c>
      <c r="E7" s="7" t="s">
        <v>810</v>
      </c>
      <c r="F7" s="5" t="s">
        <v>811</v>
      </c>
      <c r="G7" s="6" t="s">
        <v>812</v>
      </c>
      <c r="H7" s="7" t="s">
        <v>813</v>
      </c>
      <c r="I7" s="7" t="s">
        <v>814</v>
      </c>
      <c r="J7" s="7" t="s">
        <v>815</v>
      </c>
      <c r="K7" s="8" t="s">
        <v>816</v>
      </c>
      <c r="L7" s="7" t="s">
        <v>817</v>
      </c>
      <c r="M7" s="7" t="s">
        <v>818</v>
      </c>
      <c r="N7" s="7" t="s">
        <v>819</v>
      </c>
      <c r="O7" s="7" t="s">
        <v>820</v>
      </c>
      <c r="P7" s="7" t="s">
        <v>821</v>
      </c>
      <c r="Q7" s="7" t="s">
        <v>822</v>
      </c>
      <c r="R7" s="7" t="s">
        <v>823</v>
      </c>
      <c r="S7" s="7" t="s">
        <v>824</v>
      </c>
      <c r="T7" s="7" t="s">
        <v>825</v>
      </c>
      <c r="U7" s="7" t="s">
        <v>826</v>
      </c>
      <c r="V7" s="7"/>
      <c r="W7" s="7"/>
      <c r="X7" s="7"/>
      <c r="Y7" s="7"/>
      <c r="Z7" s="7"/>
      <c r="AA7" s="7"/>
      <c r="AB7" s="7"/>
      <c r="AC7" s="7"/>
      <c r="AD7" s="7"/>
      <c r="AE7" s="7"/>
      <c r="AF7" s="7"/>
      <c r="AG7" s="7"/>
      <c r="AH7" s="7"/>
      <c r="AI7" s="7"/>
      <c r="AJ7" s="7"/>
      <c r="AK7" s="7"/>
      <c r="AL7" s="7"/>
      <c r="AM7" s="7"/>
      <c r="AN7" s="7"/>
    </row>
    <row r="8" ht="15.75" customHeight="1">
      <c r="A8" s="14" t="s">
        <v>827</v>
      </c>
      <c r="B8" s="7" t="s">
        <v>828</v>
      </c>
      <c r="C8" s="5" t="s">
        <v>829</v>
      </c>
      <c r="D8" s="7" t="s">
        <v>830</v>
      </c>
      <c r="E8" s="7" t="s">
        <v>831</v>
      </c>
      <c r="F8" s="5" t="s">
        <v>832</v>
      </c>
      <c r="G8" s="6" t="s">
        <v>833</v>
      </c>
      <c r="H8" s="7" t="s">
        <v>834</v>
      </c>
      <c r="I8" s="7" t="s">
        <v>835</v>
      </c>
      <c r="J8" s="7" t="s">
        <v>836</v>
      </c>
      <c r="K8" s="8" t="s">
        <v>837</v>
      </c>
      <c r="L8" s="7" t="s">
        <v>838</v>
      </c>
      <c r="M8" s="7" t="s">
        <v>839</v>
      </c>
      <c r="N8" s="7" t="s">
        <v>840</v>
      </c>
      <c r="O8" s="7" t="s">
        <v>841</v>
      </c>
      <c r="P8" s="7" t="s">
        <v>842</v>
      </c>
      <c r="Q8" s="7" t="s">
        <v>843</v>
      </c>
      <c r="R8" s="7" t="s">
        <v>844</v>
      </c>
      <c r="S8" s="7" t="s">
        <v>845</v>
      </c>
      <c r="T8" s="7" t="s">
        <v>846</v>
      </c>
      <c r="U8" s="7" t="s">
        <v>847</v>
      </c>
      <c r="V8" s="7"/>
      <c r="W8" s="7"/>
      <c r="X8" s="7"/>
      <c r="Y8" s="7"/>
      <c r="Z8" s="7"/>
      <c r="AA8" s="7"/>
      <c r="AB8" s="7"/>
      <c r="AC8" s="7"/>
      <c r="AD8" s="7"/>
      <c r="AE8" s="7"/>
      <c r="AF8" s="7"/>
      <c r="AG8" s="7"/>
      <c r="AH8" s="7"/>
      <c r="AI8" s="7"/>
      <c r="AJ8" s="7"/>
      <c r="AK8" s="7"/>
      <c r="AL8" s="7"/>
      <c r="AM8" s="7"/>
      <c r="AN8" s="7"/>
    </row>
    <row r="9" ht="15.75" customHeight="1">
      <c r="A9" s="14" t="s">
        <v>848</v>
      </c>
      <c r="B9" s="7" t="s">
        <v>849</v>
      </c>
      <c r="C9" s="5" t="s">
        <v>850</v>
      </c>
      <c r="D9" s="7" t="s">
        <v>851</v>
      </c>
      <c r="E9" s="7" t="s">
        <v>852</v>
      </c>
      <c r="F9" s="5" t="s">
        <v>853</v>
      </c>
      <c r="G9" s="17" t="s">
        <v>854</v>
      </c>
      <c r="H9" s="7" t="s">
        <v>855</v>
      </c>
      <c r="I9" s="7" t="s">
        <v>856</v>
      </c>
      <c r="J9" s="7" t="s">
        <v>857</v>
      </c>
      <c r="K9" s="8" t="s">
        <v>858</v>
      </c>
      <c r="L9" s="7" t="s">
        <v>859</v>
      </c>
      <c r="M9" s="7" t="s">
        <v>860</v>
      </c>
      <c r="N9" s="7" t="s">
        <v>861</v>
      </c>
      <c r="O9" s="7" t="s">
        <v>862</v>
      </c>
      <c r="P9" s="7" t="s">
        <v>863</v>
      </c>
      <c r="Q9" s="7" t="s">
        <v>864</v>
      </c>
      <c r="R9" s="7" t="s">
        <v>865</v>
      </c>
      <c r="S9" s="7" t="s">
        <v>866</v>
      </c>
      <c r="T9" s="7" t="s">
        <v>867</v>
      </c>
      <c r="U9" s="7" t="s">
        <v>868</v>
      </c>
      <c r="V9" s="7"/>
      <c r="W9" s="7"/>
      <c r="X9" s="7"/>
      <c r="Y9" s="7"/>
      <c r="Z9" s="7"/>
      <c r="AA9" s="7"/>
      <c r="AB9" s="7"/>
      <c r="AC9" s="7"/>
      <c r="AD9" s="7"/>
      <c r="AE9" s="7"/>
      <c r="AF9" s="7"/>
      <c r="AG9" s="7"/>
      <c r="AH9" s="7"/>
      <c r="AI9" s="7"/>
      <c r="AJ9" s="7"/>
      <c r="AK9" s="7"/>
      <c r="AL9" s="7"/>
      <c r="AM9" s="7"/>
      <c r="AN9" s="7"/>
    </row>
    <row r="10" ht="15.75" customHeight="1">
      <c r="A10" s="14" t="s">
        <v>869</v>
      </c>
      <c r="B10" s="7" t="s">
        <v>870</v>
      </c>
      <c r="C10" s="5" t="s">
        <v>871</v>
      </c>
      <c r="D10" s="7" t="s">
        <v>872</v>
      </c>
      <c r="E10" s="7" t="s">
        <v>873</v>
      </c>
      <c r="F10" s="5" t="s">
        <v>874</v>
      </c>
      <c r="G10" s="6" t="s">
        <v>875</v>
      </c>
      <c r="H10" s="7" t="s">
        <v>876</v>
      </c>
      <c r="I10" s="7" t="s">
        <v>877</v>
      </c>
      <c r="J10" s="7" t="s">
        <v>878</v>
      </c>
      <c r="K10" s="8" t="s">
        <v>879</v>
      </c>
      <c r="L10" s="7" t="s">
        <v>880</v>
      </c>
      <c r="M10" s="7" t="s">
        <v>881</v>
      </c>
      <c r="N10" s="7" t="s">
        <v>882</v>
      </c>
      <c r="O10" s="7" t="s">
        <v>883</v>
      </c>
      <c r="P10" s="7" t="s">
        <v>884</v>
      </c>
      <c r="Q10" s="7" t="s">
        <v>885</v>
      </c>
      <c r="R10" s="7" t="s">
        <v>886</v>
      </c>
      <c r="S10" s="7" t="s">
        <v>887</v>
      </c>
      <c r="T10" s="7" t="s">
        <v>888</v>
      </c>
      <c r="U10" s="7" t="s">
        <v>889</v>
      </c>
      <c r="V10" s="7"/>
      <c r="W10" s="7"/>
      <c r="X10" s="7"/>
      <c r="Y10" s="7"/>
      <c r="Z10" s="7"/>
      <c r="AA10" s="7"/>
      <c r="AB10" s="7"/>
      <c r="AC10" s="7"/>
      <c r="AD10" s="7"/>
      <c r="AE10" s="7"/>
      <c r="AF10" s="7"/>
      <c r="AG10" s="7"/>
      <c r="AH10" s="7"/>
      <c r="AI10" s="7"/>
      <c r="AJ10" s="7"/>
      <c r="AK10" s="7"/>
      <c r="AL10" s="7"/>
      <c r="AM10" s="7"/>
      <c r="AN10" s="7"/>
    </row>
    <row r="11" ht="15.75" customHeight="1">
      <c r="A11" s="14" t="s">
        <v>890</v>
      </c>
      <c r="B11" s="7" t="s">
        <v>891</v>
      </c>
      <c r="C11" s="5" t="s">
        <v>892</v>
      </c>
      <c r="D11" s="7" t="s">
        <v>893</v>
      </c>
      <c r="E11" s="7" t="s">
        <v>894</v>
      </c>
      <c r="F11" s="5" t="s">
        <v>895</v>
      </c>
      <c r="G11" s="6" t="s">
        <v>896</v>
      </c>
      <c r="H11" s="7" t="s">
        <v>897</v>
      </c>
      <c r="I11" s="7" t="s">
        <v>898</v>
      </c>
      <c r="J11" s="7" t="s">
        <v>899</v>
      </c>
      <c r="K11" s="8" t="s">
        <v>900</v>
      </c>
      <c r="L11" s="7" t="s">
        <v>901</v>
      </c>
      <c r="M11" s="7" t="s">
        <v>902</v>
      </c>
      <c r="N11" s="7" t="s">
        <v>903</v>
      </c>
      <c r="O11" s="7" t="s">
        <v>904</v>
      </c>
      <c r="P11" s="7" t="s">
        <v>905</v>
      </c>
      <c r="Q11" s="7" t="s">
        <v>906</v>
      </c>
      <c r="R11" s="7" t="s">
        <v>907</v>
      </c>
      <c r="S11" s="7" t="s">
        <v>908</v>
      </c>
      <c r="T11" s="7" t="s">
        <v>909</v>
      </c>
      <c r="U11" s="7" t="s">
        <v>910</v>
      </c>
      <c r="V11" s="7"/>
      <c r="W11" s="7"/>
      <c r="X11" s="7"/>
      <c r="Y11" s="7"/>
      <c r="Z11" s="7"/>
      <c r="AA11" s="7"/>
      <c r="AB11" s="7"/>
      <c r="AC11" s="7"/>
      <c r="AD11" s="7"/>
      <c r="AE11" s="7"/>
      <c r="AF11" s="7"/>
      <c r="AG11" s="7"/>
      <c r="AH11" s="7"/>
      <c r="AI11" s="7"/>
      <c r="AJ11" s="7"/>
      <c r="AK11" s="7"/>
      <c r="AL11" s="7"/>
      <c r="AM11" s="7"/>
      <c r="AN11" s="7"/>
    </row>
    <row r="12" ht="15.75" customHeight="1">
      <c r="A12" s="14" t="s">
        <v>911</v>
      </c>
      <c r="B12" s="7" t="s">
        <v>912</v>
      </c>
      <c r="C12" s="5" t="s">
        <v>913</v>
      </c>
      <c r="D12" s="7" t="s">
        <v>914</v>
      </c>
      <c r="E12" s="7" t="s">
        <v>915</v>
      </c>
      <c r="F12" s="5" t="s">
        <v>916</v>
      </c>
      <c r="G12" s="6" t="s">
        <v>917</v>
      </c>
      <c r="H12" s="7" t="s">
        <v>918</v>
      </c>
      <c r="I12" s="7" t="s">
        <v>919</v>
      </c>
      <c r="J12" s="7" t="s">
        <v>920</v>
      </c>
      <c r="K12" s="8" t="s">
        <v>921</v>
      </c>
      <c r="L12" s="7" t="s">
        <v>922</v>
      </c>
      <c r="M12" s="7" t="s">
        <v>923</v>
      </c>
      <c r="N12" s="7" t="s">
        <v>924</v>
      </c>
      <c r="O12" s="7" t="s">
        <v>925</v>
      </c>
      <c r="P12" s="7" t="s">
        <v>926</v>
      </c>
      <c r="Q12" s="7" t="s">
        <v>927</v>
      </c>
      <c r="R12" s="7" t="s">
        <v>928</v>
      </c>
      <c r="S12" s="7" t="s">
        <v>929</v>
      </c>
      <c r="T12" s="7" t="s">
        <v>930</v>
      </c>
      <c r="U12" s="7" t="s">
        <v>931</v>
      </c>
      <c r="V12" s="7"/>
      <c r="W12" s="7"/>
      <c r="X12" s="7"/>
      <c r="Y12" s="7"/>
      <c r="Z12" s="7"/>
      <c r="AA12" s="7"/>
      <c r="AB12" s="7"/>
      <c r="AC12" s="7"/>
      <c r="AD12" s="7"/>
      <c r="AE12" s="7"/>
      <c r="AF12" s="7"/>
      <c r="AG12" s="7"/>
      <c r="AH12" s="7"/>
      <c r="AI12" s="7"/>
      <c r="AJ12" s="7"/>
      <c r="AK12" s="7"/>
      <c r="AL12" s="7"/>
      <c r="AM12" s="7"/>
      <c r="AN12" s="7"/>
    </row>
    <row r="13" ht="15.75" customHeight="1">
      <c r="A13" s="14" t="s">
        <v>932</v>
      </c>
      <c r="B13" s="7" t="s">
        <v>933</v>
      </c>
      <c r="C13" s="5" t="s">
        <v>934</v>
      </c>
      <c r="D13" s="7" t="s">
        <v>935</v>
      </c>
      <c r="E13" s="7" t="s">
        <v>936</v>
      </c>
      <c r="F13" s="5" t="s">
        <v>937</v>
      </c>
      <c r="G13" s="6" t="s">
        <v>938</v>
      </c>
      <c r="H13" s="7" t="s">
        <v>939</v>
      </c>
      <c r="I13" s="7" t="s">
        <v>940</v>
      </c>
      <c r="J13" s="7" t="s">
        <v>941</v>
      </c>
      <c r="K13" s="8" t="s">
        <v>942</v>
      </c>
      <c r="L13" s="7" t="s">
        <v>943</v>
      </c>
      <c r="M13" s="7" t="s">
        <v>944</v>
      </c>
      <c r="N13" s="7" t="s">
        <v>945</v>
      </c>
      <c r="O13" s="7" t="s">
        <v>946</v>
      </c>
      <c r="P13" s="7" t="s">
        <v>947</v>
      </c>
      <c r="Q13" s="7" t="s">
        <v>948</v>
      </c>
      <c r="R13" s="7" t="s">
        <v>949</v>
      </c>
      <c r="S13" s="7" t="s">
        <v>950</v>
      </c>
      <c r="T13" s="7" t="s">
        <v>951</v>
      </c>
      <c r="U13" s="7" t="s">
        <v>952</v>
      </c>
      <c r="V13" s="7"/>
      <c r="W13" s="7"/>
      <c r="X13" s="7"/>
      <c r="Y13" s="7"/>
      <c r="Z13" s="7"/>
      <c r="AA13" s="7"/>
      <c r="AB13" s="7"/>
      <c r="AC13" s="7"/>
      <c r="AD13" s="7"/>
      <c r="AE13" s="7"/>
      <c r="AF13" s="7"/>
      <c r="AG13" s="7"/>
      <c r="AH13" s="7"/>
      <c r="AI13" s="7"/>
      <c r="AJ13" s="7"/>
      <c r="AK13" s="7"/>
      <c r="AL13" s="7"/>
      <c r="AM13" s="7"/>
      <c r="AN13" s="7"/>
    </row>
    <row r="14" ht="15.75" customHeight="1">
      <c r="A14" s="14" t="s">
        <v>953</v>
      </c>
      <c r="B14" s="7" t="s">
        <v>954</v>
      </c>
      <c r="C14" s="5" t="s">
        <v>955</v>
      </c>
      <c r="D14" s="7" t="s">
        <v>956</v>
      </c>
      <c r="E14" s="7" t="s">
        <v>957</v>
      </c>
      <c r="F14" s="5" t="s">
        <v>958</v>
      </c>
      <c r="G14" s="6" t="s">
        <v>959</v>
      </c>
      <c r="H14" s="7" t="s">
        <v>960</v>
      </c>
      <c r="I14" s="7" t="s">
        <v>961</v>
      </c>
      <c r="J14" s="7" t="s">
        <v>962</v>
      </c>
      <c r="K14" s="8" t="s">
        <v>963</v>
      </c>
      <c r="L14" s="7" t="s">
        <v>964</v>
      </c>
      <c r="M14" s="7" t="s">
        <v>965</v>
      </c>
      <c r="N14" s="7" t="s">
        <v>966</v>
      </c>
      <c r="O14" s="7" t="s">
        <v>967</v>
      </c>
      <c r="P14" s="7" t="s">
        <v>968</v>
      </c>
      <c r="Q14" s="7" t="s">
        <v>969</v>
      </c>
      <c r="R14" s="7" t="s">
        <v>970</v>
      </c>
      <c r="S14" s="7" t="s">
        <v>971</v>
      </c>
      <c r="T14" s="7" t="s">
        <v>972</v>
      </c>
      <c r="U14" s="7" t="s">
        <v>973</v>
      </c>
      <c r="V14" s="7"/>
      <c r="W14" s="7"/>
      <c r="X14" s="7"/>
      <c r="Y14" s="7"/>
      <c r="Z14" s="7"/>
      <c r="AA14" s="7"/>
      <c r="AB14" s="7"/>
      <c r="AC14" s="7"/>
      <c r="AD14" s="7"/>
      <c r="AE14" s="7"/>
      <c r="AF14" s="7"/>
      <c r="AG14" s="7"/>
      <c r="AH14" s="7"/>
      <c r="AI14" s="7"/>
      <c r="AJ14" s="7"/>
      <c r="AK14" s="7"/>
      <c r="AL14" s="7"/>
      <c r="AM14" s="7"/>
      <c r="AN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30.88"/>
    <col customWidth="1" min="2" max="18" width="32.5"/>
    <col customWidth="1" min="19" max="19" width="54.75"/>
    <col customWidth="1" min="20" max="21" width="32.13"/>
  </cols>
  <sheetData>
    <row r="1" ht="15.75" customHeight="1">
      <c r="A1" s="2" t="s">
        <v>974</v>
      </c>
      <c r="B1" s="2" t="s">
        <v>20</v>
      </c>
      <c r="C1" s="2" t="s">
        <v>975</v>
      </c>
      <c r="D1" s="2" t="s">
        <v>976</v>
      </c>
      <c r="E1" s="2" t="s">
        <v>977</v>
      </c>
      <c r="F1" s="2" t="s">
        <v>978</v>
      </c>
      <c r="G1" s="2" t="s">
        <v>979</v>
      </c>
      <c r="H1" s="2" t="s">
        <v>980</v>
      </c>
      <c r="I1" s="2" t="s">
        <v>981</v>
      </c>
      <c r="J1" s="2" t="s">
        <v>982</v>
      </c>
      <c r="K1" s="2" t="s">
        <v>28</v>
      </c>
      <c r="L1" s="2" t="s">
        <v>983</v>
      </c>
      <c r="M1" s="5" t="s">
        <v>984</v>
      </c>
      <c r="N1" s="2" t="s">
        <v>985</v>
      </c>
      <c r="O1" s="2" t="s">
        <v>986</v>
      </c>
      <c r="P1" s="2" t="s">
        <v>987</v>
      </c>
      <c r="Q1" s="2" t="s">
        <v>988</v>
      </c>
      <c r="R1" s="2" t="s">
        <v>989</v>
      </c>
      <c r="S1" s="18" t="s">
        <v>990</v>
      </c>
      <c r="T1" s="2" t="s">
        <v>991</v>
      </c>
      <c r="U1" s="2" t="s">
        <v>992</v>
      </c>
      <c r="V1" s="19"/>
      <c r="W1" s="19"/>
      <c r="X1" s="19"/>
      <c r="Y1" s="19"/>
      <c r="Z1" s="19"/>
      <c r="AA1" s="19"/>
      <c r="AB1" s="19"/>
      <c r="AC1" s="19"/>
      <c r="AD1" s="19"/>
      <c r="AE1" s="19"/>
      <c r="AF1" s="19"/>
      <c r="AG1" s="19"/>
      <c r="AH1" s="19"/>
      <c r="AI1" s="19"/>
      <c r="AJ1" s="19"/>
      <c r="AK1" s="19"/>
      <c r="AL1" s="19"/>
      <c r="AM1" s="19"/>
      <c r="AN1" s="19"/>
    </row>
    <row r="2" ht="15.75" customHeight="1">
      <c r="A2" s="20" t="s">
        <v>993</v>
      </c>
      <c r="B2" s="20" t="s">
        <v>994</v>
      </c>
      <c r="C2" s="21" t="str">
        <f>IFERROR(__xludf.DUMMYFUNCTION("GOOGLETRANSLATE($B2,$B$1,C$1)"),"血压")</f>
        <v>血压</v>
      </c>
      <c r="D2" s="21" t="str">
        <f>IFERROR(__xludf.DUMMYFUNCTION("GOOGLETRANSLATE($B2,$B$1,D$1)"),"रक्तचाप")</f>
        <v>रक्तचाप</v>
      </c>
      <c r="E2" s="21" t="str">
        <f>IFERROR(__xludf.DUMMYFUNCTION("GOOGLETRANSLATE($B2,$B$1,E$1)"),"Presión arterial")</f>
        <v>Presión arterial</v>
      </c>
      <c r="F2" s="21" t="str">
        <f>IFERROR(__xludf.DUMMYFUNCTION("GOOGLETRANSLATE($B2,$B$1,F$1)"),"Pression artérielle")</f>
        <v>Pression artérielle</v>
      </c>
      <c r="G2" s="21" t="str">
        <f>IFERROR(__xludf.DUMMYFUNCTION("GOOGLETRANSLATE($B2,$B$1,G$1)"),"ضغط الدم")</f>
        <v>ضغط الدم</v>
      </c>
      <c r="H2" s="21" t="str">
        <f>IFERROR(__xludf.DUMMYFUNCTION("GOOGLETRANSLATE($B2,$B$1,H$1)"),"Артериальное давление")</f>
        <v>Артериальное давление</v>
      </c>
      <c r="I2" s="21" t="str">
        <f>IFERROR(__xludf.DUMMYFUNCTION("GOOGLETRANSLATE($B2,$B$1,I$1)"),"Pressão arterial")</f>
        <v>Pressão arterial</v>
      </c>
      <c r="J2" s="21" t="str">
        <f>IFERROR(__xludf.DUMMYFUNCTION("GOOGLETRANSLATE($B2,$B$1,J$1)"),"রক্তচাপ")</f>
        <v>রক্তচাপ</v>
      </c>
      <c r="K2" s="21" t="str">
        <f>IFERROR(__xludf.DUMMYFUNCTION("GOOGLETRANSLATE($B2,$B$1,K$1)"),"بلڈ پریشر")</f>
        <v>بلڈ پریشر</v>
      </c>
      <c r="L2" s="21" t="str">
        <f>IFERROR(__xludf.DUMMYFUNCTION("GOOGLETRANSLATE($B2,$B$1,L$1)"),"Blutdruck")</f>
        <v>Blutdruck</v>
      </c>
      <c r="M2" s="21" t="str">
        <f>IFERROR(__xludf.DUMMYFUNCTION("GOOGLETRANSLATE($B2,$B$1,M$1)"),"血圧")</f>
        <v>血圧</v>
      </c>
      <c r="N2" s="21" t="str">
        <f>IFERROR(__xludf.DUMMYFUNCTION("GOOGLETRANSLATE($B2,$B$1,N$1)"),"रक्तदाब")</f>
        <v>रक्तदाब</v>
      </c>
      <c r="O2" s="21" t="str">
        <f>IFERROR(__xludf.DUMMYFUNCTION("GOOGLETRANSLATE($B2,$B$1,O$1)"),"రక్తపోటు")</f>
        <v>రక్తపోటు</v>
      </c>
      <c r="P2" s="21" t="str">
        <f>IFERROR(__xludf.DUMMYFUNCTION("GOOGLETRANSLATE($B2,$B$1,P$1)"),"Tansiyon")</f>
        <v>Tansiyon</v>
      </c>
      <c r="Q2" s="21" t="str">
        <f>IFERROR(__xludf.DUMMYFUNCTION("GOOGLETRANSLATE($B2,$B$1,Q$1)"),"இரத்த அழுத்தம்")</f>
        <v>இரத்த அழுத்தம்</v>
      </c>
      <c r="R2" s="21" t="str">
        <f>IFERROR(__xludf.DUMMYFUNCTION("GOOGLETRANSLATE($B2,$B$1,R$1)"),"혈압")</f>
        <v>혈압</v>
      </c>
      <c r="S2" s="22" t="str">
        <f>IFERROR(__xludf.DUMMYFUNCTION("GOOGLETRANSLATE($B2,$B$1,S$1)"),"Huyết áp")</f>
        <v>Huyết áp</v>
      </c>
      <c r="T2" s="21" t="str">
        <f>IFERROR(__xludf.DUMMYFUNCTION("GOOGLETRANSLATE($B2,$B$1,T$1)"),"Pressione sanguigna")</f>
        <v>Pressione sanguigna</v>
      </c>
      <c r="U2" s="21" t="str">
        <f>IFERROR(__xludf.DUMMYFUNCTION("GOOGLETRANSLATE($B2,$B$1,U$1)"),"ความดันโลหิต")</f>
        <v>ความดันโลหิต</v>
      </c>
      <c r="V2" s="20"/>
      <c r="W2" s="20"/>
      <c r="X2" s="20"/>
      <c r="Y2" s="20"/>
      <c r="Z2" s="20"/>
      <c r="AA2" s="20"/>
      <c r="AB2" s="20"/>
      <c r="AC2" s="20"/>
      <c r="AD2" s="20"/>
      <c r="AE2" s="20"/>
      <c r="AF2" s="20"/>
      <c r="AG2" s="20"/>
      <c r="AH2" s="20"/>
      <c r="AI2" s="20"/>
      <c r="AJ2" s="20"/>
      <c r="AK2" s="20"/>
      <c r="AL2" s="20"/>
      <c r="AM2" s="20"/>
      <c r="AN2" s="20"/>
    </row>
    <row r="3" ht="15.75" customHeight="1">
      <c r="A3" s="20" t="s">
        <v>995</v>
      </c>
      <c r="B3" s="20" t="s">
        <v>996</v>
      </c>
      <c r="C3" s="21" t="str">
        <f>IFERROR(__xludf.DUMMYFUNCTION("GOOGLETRANSLATE($B3,$B$1,C$1)"),"心率")</f>
        <v>心率</v>
      </c>
      <c r="D3" s="21" t="str">
        <f>IFERROR(__xludf.DUMMYFUNCTION("GOOGLETRANSLATE($B3,$B$1,D$1)"),"हृदय दर")</f>
        <v>हृदय दर</v>
      </c>
      <c r="E3" s="21" t="str">
        <f>IFERROR(__xludf.DUMMYFUNCTION("GOOGLETRANSLATE($B3,$B$1,E$1)"),"Ritmo cardiaco")</f>
        <v>Ritmo cardiaco</v>
      </c>
      <c r="F3" s="21" t="str">
        <f>IFERROR(__xludf.DUMMYFUNCTION("GOOGLETRANSLATE($B3,$B$1,F$1)"),"Rythme cardiaque")</f>
        <v>Rythme cardiaque</v>
      </c>
      <c r="G3" s="21" t="str">
        <f>IFERROR(__xludf.DUMMYFUNCTION("GOOGLETRANSLATE($B3,$B$1,G$1)"),"معدل ضربات القلب")</f>
        <v>معدل ضربات القلب</v>
      </c>
      <c r="H3" s="21" t="str">
        <f>IFERROR(__xludf.DUMMYFUNCTION("GOOGLETRANSLATE($B3,$B$1,H$1)"),"Частота сердцебиения")</f>
        <v>Частота сердцебиения</v>
      </c>
      <c r="I3" s="21" t="str">
        <f>IFERROR(__xludf.DUMMYFUNCTION("GOOGLETRANSLATE($B3,$B$1,I$1)"),"Frequência cardíaca")</f>
        <v>Frequência cardíaca</v>
      </c>
      <c r="J3" s="21" t="str">
        <f>IFERROR(__xludf.DUMMYFUNCTION("GOOGLETRANSLATE($B3,$B$1,J$1)"),"হৃদ কম্পন")</f>
        <v>হৃদ কম্পন</v>
      </c>
      <c r="K3" s="21" t="str">
        <f>IFERROR(__xludf.DUMMYFUNCTION("GOOGLETRANSLATE($B3,$B$1,K$1)"),"دل کی شرح")</f>
        <v>دل کی شرح</v>
      </c>
      <c r="L3" s="21" t="str">
        <f>IFERROR(__xludf.DUMMYFUNCTION("GOOGLETRANSLATE($B3,$B$1,L$1)"),"Pulsschlag")</f>
        <v>Pulsschlag</v>
      </c>
      <c r="M3" s="21" t="str">
        <f>IFERROR(__xludf.DUMMYFUNCTION("GOOGLETRANSLATE($B3,$B$1,M$1)"),"心拍数")</f>
        <v>心拍数</v>
      </c>
      <c r="N3" s="21" t="str">
        <f>IFERROR(__xludf.DUMMYFUNCTION("GOOGLETRANSLATE($B3,$B$1,N$1)"),"हृदयाची गती")</f>
        <v>हृदयाची गती</v>
      </c>
      <c r="O3" s="21" t="str">
        <f>IFERROR(__xludf.DUMMYFUNCTION("GOOGLETRANSLATE($B3,$B$1,O$1)"),"గుండెవేగం")</f>
        <v>గుండెవేగం</v>
      </c>
      <c r="P3" s="21" t="str">
        <f>IFERROR(__xludf.DUMMYFUNCTION("GOOGLETRANSLATE($B3,$B$1,P$1)"),"Kalp atış hızı")</f>
        <v>Kalp atış hızı</v>
      </c>
      <c r="Q3" s="21" t="str">
        <f>IFERROR(__xludf.DUMMYFUNCTION("GOOGLETRANSLATE($B3,$B$1,Q$1)"),"இதய துடிப்பு")</f>
        <v>இதய துடிப்பு</v>
      </c>
      <c r="R3" s="21" t="str">
        <f>IFERROR(__xludf.DUMMYFUNCTION("GOOGLETRANSLATE($B3,$B$1,R$1)"),"심박수")</f>
        <v>심박수</v>
      </c>
      <c r="S3" s="22" t="str">
        <f>IFERROR(__xludf.DUMMYFUNCTION("GOOGLETRANSLATE($B3,$B$1,S$1)"),"Nhịp tim")</f>
        <v>Nhịp tim</v>
      </c>
      <c r="T3" s="21" t="str">
        <f>IFERROR(__xludf.DUMMYFUNCTION("GOOGLETRANSLATE($B3,$B$1,T$1)"),"Frequenza cardiaca")</f>
        <v>Frequenza cardiaca</v>
      </c>
      <c r="U3" s="21" t="str">
        <f>IFERROR(__xludf.DUMMYFUNCTION("GOOGLETRANSLATE($B3,$B$1,U$1)"),"อัตราการเต้นของหัวใจ")</f>
        <v>อัตราการเต้นของหัวใจ</v>
      </c>
      <c r="V3" s="20"/>
      <c r="W3" s="20"/>
      <c r="X3" s="20"/>
      <c r="Y3" s="20"/>
      <c r="Z3" s="20"/>
      <c r="AA3" s="20"/>
      <c r="AB3" s="20"/>
      <c r="AC3" s="20"/>
      <c r="AD3" s="20"/>
      <c r="AE3" s="20"/>
      <c r="AF3" s="20"/>
      <c r="AG3" s="20"/>
      <c r="AH3" s="20"/>
      <c r="AI3" s="20"/>
      <c r="AJ3" s="20"/>
      <c r="AK3" s="20"/>
      <c r="AL3" s="20"/>
      <c r="AM3" s="20"/>
      <c r="AN3" s="20"/>
    </row>
    <row r="4" ht="15.75" customHeight="1">
      <c r="A4" s="20" t="s">
        <v>997</v>
      </c>
      <c r="B4" s="20" t="s">
        <v>998</v>
      </c>
      <c r="C4" s="21" t="str">
        <f>IFERROR(__xludf.DUMMYFUNCTION("GOOGLETRANSLATE($B4,$B$1,C$1)"),"血糖")</f>
        <v>血糖</v>
      </c>
      <c r="D4" s="21" t="str">
        <f>IFERROR(__xludf.DUMMYFUNCTION("GOOGLETRANSLATE($B4,$B$1,D$1)"),"खून में शक्कर")</f>
        <v>खून में शक्कर</v>
      </c>
      <c r="E4" s="21" t="str">
        <f>IFERROR(__xludf.DUMMYFUNCTION("GOOGLETRANSLATE($B4,$B$1,E$1)"),"Glucemia")</f>
        <v>Glucemia</v>
      </c>
      <c r="F4" s="21" t="str">
        <f>IFERROR(__xludf.DUMMYFUNCTION("GOOGLETRANSLATE($B4,$B$1,F$1)"),"Glycémie")</f>
        <v>Glycémie</v>
      </c>
      <c r="G4" s="21" t="str">
        <f>IFERROR(__xludf.DUMMYFUNCTION("GOOGLETRANSLATE($B4,$B$1,G$1)"),"سكر الدم")</f>
        <v>سكر الدم</v>
      </c>
      <c r="H4" s="21" t="str">
        <f>IFERROR(__xludf.DUMMYFUNCTION("GOOGLETRANSLATE($B4,$B$1,H$1)"),"Содержание сахара в крови")</f>
        <v>Содержание сахара в крови</v>
      </c>
      <c r="I4" s="21" t="str">
        <f>IFERROR(__xludf.DUMMYFUNCTION("GOOGLETRANSLATE($B4,$B$1,I$1)"),"Açúcar no sangue")</f>
        <v>Açúcar no sangue</v>
      </c>
      <c r="J4" s="21" t="str">
        <f>IFERROR(__xludf.DUMMYFUNCTION("GOOGLETRANSLATE($B4,$B$1,J$1)"),"রক্তে শর্করা")</f>
        <v>রক্তে শর্করা</v>
      </c>
      <c r="K4" s="21" t="str">
        <f>IFERROR(__xludf.DUMMYFUNCTION("GOOGLETRANSLATE($B4,$B$1,K$1)"),"بلڈ شوگر")</f>
        <v>بلڈ شوگر</v>
      </c>
      <c r="L4" s="21" t="str">
        <f>IFERROR(__xludf.DUMMYFUNCTION("GOOGLETRANSLATE($B4,$B$1,L$1)"),"Blutzucker")</f>
        <v>Blutzucker</v>
      </c>
      <c r="M4" s="21" t="str">
        <f>IFERROR(__xludf.DUMMYFUNCTION("GOOGLETRANSLATE($B4,$B$1,M$1)"),"血糖値")</f>
        <v>血糖値</v>
      </c>
      <c r="N4" s="21" t="str">
        <f>IFERROR(__xludf.DUMMYFUNCTION("GOOGLETRANSLATE($B4,$B$1,N$1)"),"रक्तातील साखर")</f>
        <v>रक्तातील साखर</v>
      </c>
      <c r="O4" s="21" t="str">
        <f>IFERROR(__xludf.DUMMYFUNCTION("GOOGLETRANSLATE($B4,$B$1,O$1)"),"చక్కెర వ్యాధి")</f>
        <v>చక్కెర వ్యాధి</v>
      </c>
      <c r="P4" s="21" t="str">
        <f>IFERROR(__xludf.DUMMYFUNCTION("GOOGLETRANSLATE($B4,$B$1,P$1)"),"Kan şekeri")</f>
        <v>Kan şekeri</v>
      </c>
      <c r="Q4" s="21" t="str">
        <f>IFERROR(__xludf.DUMMYFUNCTION("GOOGLETRANSLATE($B4,$B$1,Q$1)"),"இரத்த சர்க்கரை")</f>
        <v>இரத்த சர்க்கரை</v>
      </c>
      <c r="R4" s="21" t="str">
        <f>IFERROR(__xludf.DUMMYFUNCTION("GOOGLETRANSLATE($B4,$B$1,R$1)"),"혈당")</f>
        <v>혈당</v>
      </c>
      <c r="S4" s="22" t="str">
        <f>IFERROR(__xludf.DUMMYFUNCTION("GOOGLETRANSLATE($B4,$B$1,S$1)"),"Đường huyết")</f>
        <v>Đường huyết</v>
      </c>
      <c r="T4" s="21" t="str">
        <f>IFERROR(__xludf.DUMMYFUNCTION("GOOGLETRANSLATE($B4,$B$1,T$1)"),"Glicemia")</f>
        <v>Glicemia</v>
      </c>
      <c r="U4" s="21" t="str">
        <f>IFERROR(__xludf.DUMMYFUNCTION("GOOGLETRANSLATE($B4,$B$1,U$1)"),"น้ำตาลในเลือด")</f>
        <v>น้ำตาลในเลือด</v>
      </c>
      <c r="V4" s="20"/>
      <c r="W4" s="20"/>
      <c r="X4" s="20"/>
      <c r="Y4" s="20"/>
      <c r="Z4" s="20"/>
      <c r="AA4" s="20"/>
      <c r="AB4" s="20"/>
      <c r="AC4" s="20"/>
      <c r="AD4" s="20"/>
      <c r="AE4" s="20"/>
      <c r="AF4" s="20"/>
      <c r="AG4" s="20"/>
      <c r="AH4" s="20"/>
      <c r="AI4" s="20"/>
      <c r="AJ4" s="20"/>
      <c r="AK4" s="20"/>
      <c r="AL4" s="20"/>
      <c r="AM4" s="20"/>
      <c r="AN4" s="20"/>
    </row>
    <row r="5" ht="15.75" customHeight="1">
      <c r="A5" s="20" t="s">
        <v>999</v>
      </c>
      <c r="B5" s="20" t="s">
        <v>1000</v>
      </c>
      <c r="C5" s="21" t="str">
        <f>IFERROR(__xludf.DUMMYFUNCTION("GOOGLETRANSLATE($B5,$B$1,C$1)"),"重量＆amp; BMI")</f>
        <v>重量＆amp; BMI</v>
      </c>
      <c r="D5" s="21" t="str">
        <f>IFERROR(__xludf.DUMMYFUNCTION("GOOGLETRANSLATE($B5,$B$1,D$1)"),"वजन &amp; amp; बीएमआई")</f>
        <v>वजन &amp; amp; बीएमआई</v>
      </c>
      <c r="E5" s="21" t="str">
        <f>IFERROR(__xludf.DUMMYFUNCTION("GOOGLETRANSLATE($B5,$B$1,E$1)"),"Peso y amp; IMC")</f>
        <v>Peso y amp; IMC</v>
      </c>
      <c r="F5" s="21" t="str">
        <f>IFERROR(__xludf.DUMMYFUNCTION("GOOGLETRANSLATE($B5,$B$1,F$1)"),"Poids &amp; amp; IMC")</f>
        <v>Poids &amp; amp; IMC</v>
      </c>
      <c r="G5" s="21" t="str">
        <f>IFERROR(__xludf.DUMMYFUNCTION("GOOGLETRANSLATE($B5,$B$1,G$1)"),"الوزن &amp; amp ؛ مؤشر كتلة الجسم")</f>
        <v>الوزن &amp; amp ؛ مؤشر كتلة الجسم</v>
      </c>
      <c r="H5" s="21" t="str">
        <f>IFERROR(__xludf.DUMMYFUNCTION("GOOGLETRANSLATE($B5,$B$1,H$1)"),"Вес и amp; ИМТ")</f>
        <v>Вес и amp; ИМТ</v>
      </c>
      <c r="I5" s="21" t="str">
        <f>IFERROR(__xludf.DUMMYFUNCTION("GOOGLETRANSLATE($B5,$B$1,I$1)"),"Peso &amp; amp; IMC")</f>
        <v>Peso &amp; amp; IMC</v>
      </c>
      <c r="J5" s="21" t="str">
        <f>IFERROR(__xludf.DUMMYFUNCTION("GOOGLETRANSLATE($B5,$B$1,J$1)"),"ওজন &amp; amp; বিএমআই")</f>
        <v>ওজন &amp; amp; বিএমআই</v>
      </c>
      <c r="K5" s="21" t="str">
        <f>IFERROR(__xludf.DUMMYFUNCTION("GOOGLETRANSLATE($B5,$B$1,K$1)"),"وزن &amp; amp ؛ BMI")</f>
        <v>وزن &amp; amp ؛ BMI</v>
      </c>
      <c r="L5" s="21" t="str">
        <f>IFERROR(__xludf.DUMMYFUNCTION("GOOGLETRANSLATE($B5,$B$1,L$1)"),"Gewicht &amp; amp; BMI")</f>
        <v>Gewicht &amp; amp; BMI</v>
      </c>
      <c r="M5" s="21" t="str">
        <f>IFERROR(__xludf.DUMMYFUNCTION("GOOGLETRANSLATE($B5,$B$1,M$1)"),"重量＆amp; BMI")</f>
        <v>重量＆amp; BMI</v>
      </c>
      <c r="N5" s="21" t="str">
        <f>IFERROR(__xludf.DUMMYFUNCTION("GOOGLETRANSLATE($B5,$B$1,N$1)"),"वजन &amp; विद्युतप्रवाह मोजण्याच्या एककाचे संक्षिप्त रुप; बीएमआय")</f>
        <v>वजन &amp; विद्युतप्रवाह मोजण्याच्या एककाचे संक्षिप्त रुप; बीएमआय</v>
      </c>
      <c r="O5" s="21" t="str">
        <f>IFERROR(__xludf.DUMMYFUNCTION("GOOGLETRANSLATE($B5,$B$1,O$1)"),"బరువు &amp; amp; BMI")</f>
        <v>బరువు &amp; amp; BMI</v>
      </c>
      <c r="P5" s="21" t="str">
        <f>IFERROR(__xludf.DUMMYFUNCTION("GOOGLETRANSLATE($B5,$B$1,P$1)"),"Ağırlık ve amp; BMI")</f>
        <v>Ağırlık ve amp; BMI</v>
      </c>
      <c r="Q5" s="21" t="str">
        <f>IFERROR(__xludf.DUMMYFUNCTION("GOOGLETRANSLATE($B5,$B$1,Q$1)"),"எடை &amp; ஆம்ப்; பி.எம்.ஐ.")</f>
        <v>எடை &amp; ஆம்ப்; பி.எம்.ஐ.</v>
      </c>
      <c r="R5" s="21" t="str">
        <f>IFERROR(__xludf.DUMMYFUNCTION("GOOGLETRANSLATE($B5,$B$1,R$1)"),"체중 &amp; amp; BMI")</f>
        <v>체중 &amp; amp; BMI</v>
      </c>
      <c r="S5" s="22" t="str">
        <f>IFERROR(__xludf.DUMMYFUNCTION("GOOGLETRANSLATE($B5,$B$1,S$1)"),"Trọng lượng &amp; amp; BMI")</f>
        <v>Trọng lượng &amp; amp; BMI</v>
      </c>
      <c r="T5" s="21" t="str">
        <f>IFERROR(__xludf.DUMMYFUNCTION("GOOGLETRANSLATE($B5,$B$1,T$1)"),"Peso &amp; amp; BMI")</f>
        <v>Peso &amp; amp; BMI</v>
      </c>
      <c r="U5" s="21" t="str">
        <f>IFERROR(__xludf.DUMMYFUNCTION("GOOGLETRANSLATE($B5,$B$1,U$1)"),"น้ำหนัก &amp; amp; ค่าดัชนีมวลกาย")</f>
        <v>น้ำหนัก &amp; amp; ค่าดัชนีมวลกาย</v>
      </c>
      <c r="V5" s="20"/>
      <c r="W5" s="20"/>
      <c r="X5" s="20"/>
      <c r="Y5" s="20"/>
      <c r="Z5" s="20"/>
      <c r="AA5" s="20"/>
      <c r="AB5" s="20"/>
      <c r="AC5" s="20"/>
      <c r="AD5" s="20"/>
      <c r="AE5" s="20"/>
      <c r="AF5" s="20"/>
      <c r="AG5" s="20"/>
      <c r="AH5" s="20"/>
      <c r="AI5" s="20"/>
      <c r="AJ5" s="20"/>
      <c r="AK5" s="20"/>
      <c r="AL5" s="20"/>
      <c r="AM5" s="20"/>
      <c r="AN5" s="20"/>
    </row>
    <row r="6" ht="15.75" customHeight="1">
      <c r="A6" s="20" t="s">
        <v>1001</v>
      </c>
      <c r="B6" s="20" t="s">
        <v>1002</v>
      </c>
      <c r="C6" s="21" t="str">
        <f>IFERROR(__xludf.DUMMYFUNCTION("GOOGLETRANSLATE($B6,$B$1,C$1)"),"胆固醇")</f>
        <v>胆固醇</v>
      </c>
      <c r="D6" s="21" t="str">
        <f>IFERROR(__xludf.DUMMYFUNCTION("GOOGLETRANSLATE($B6,$B$1,D$1)"),"कोलेस्ट्रॉल")</f>
        <v>कोलेस्ट्रॉल</v>
      </c>
      <c r="E6" s="21" t="str">
        <f>IFERROR(__xludf.DUMMYFUNCTION("GOOGLETRANSLATE($B6,$B$1,E$1)"),"Colesterol")</f>
        <v>Colesterol</v>
      </c>
      <c r="F6" s="21" t="str">
        <f>IFERROR(__xludf.DUMMYFUNCTION("GOOGLETRANSLATE($B6,$B$1,F$1)"),"Cholestérol")</f>
        <v>Cholestérol</v>
      </c>
      <c r="G6" s="21" t="str">
        <f>IFERROR(__xludf.DUMMYFUNCTION("GOOGLETRANSLATE($B6,$B$1,G$1)"),"الكوليسترول")</f>
        <v>الكوليسترول</v>
      </c>
      <c r="H6" s="21" t="str">
        <f>IFERROR(__xludf.DUMMYFUNCTION("GOOGLETRANSLATE($B6,$B$1,H$1)"),"Холестерин")</f>
        <v>Холестерин</v>
      </c>
      <c r="I6" s="21" t="str">
        <f>IFERROR(__xludf.DUMMYFUNCTION("GOOGLETRANSLATE($B6,$B$1,I$1)"),"Colesterol")</f>
        <v>Colesterol</v>
      </c>
      <c r="J6" s="21" t="str">
        <f>IFERROR(__xludf.DUMMYFUNCTION("GOOGLETRANSLATE($B6,$B$1,J$1)"),"কোলেস্টেরল")</f>
        <v>কোলেস্টেরল</v>
      </c>
      <c r="K6" s="21" t="str">
        <f>IFERROR(__xludf.DUMMYFUNCTION("GOOGLETRANSLATE($B6,$B$1,K$1)"),"کولیسٹرول")</f>
        <v>کولیسٹرول</v>
      </c>
      <c r="L6" s="21" t="str">
        <f>IFERROR(__xludf.DUMMYFUNCTION("GOOGLETRANSLATE($B6,$B$1,L$1)"),"Cholesterin")</f>
        <v>Cholesterin</v>
      </c>
      <c r="M6" s="21" t="str">
        <f>IFERROR(__xludf.DUMMYFUNCTION("GOOGLETRANSLATE($B6,$B$1,M$1)"),"コレステロール")</f>
        <v>コレステロール</v>
      </c>
      <c r="N6" s="21" t="str">
        <f>IFERROR(__xludf.DUMMYFUNCTION("GOOGLETRANSLATE($B6,$B$1,N$1)"),"कोलेस्ट्रॉल")</f>
        <v>कोलेस्ट्रॉल</v>
      </c>
      <c r="O6" s="21" t="str">
        <f>IFERROR(__xludf.DUMMYFUNCTION("GOOGLETRANSLATE($B6,$B$1,O$1)"),"కొలెస్ట్రాల్")</f>
        <v>కొలెస్ట్రాల్</v>
      </c>
      <c r="P6" s="21" t="str">
        <f>IFERROR(__xludf.DUMMYFUNCTION("GOOGLETRANSLATE($B6,$B$1,P$1)"),"Kolesterol")</f>
        <v>Kolesterol</v>
      </c>
      <c r="Q6" s="21" t="str">
        <f>IFERROR(__xludf.DUMMYFUNCTION("GOOGLETRANSLATE($B6,$B$1,Q$1)"),"கொழுப்பு")</f>
        <v>கொழுப்பு</v>
      </c>
      <c r="R6" s="21" t="str">
        <f>IFERROR(__xludf.DUMMYFUNCTION("GOOGLETRANSLATE($B6,$B$1,R$1)"),"콜레스테롤")</f>
        <v>콜레스테롤</v>
      </c>
      <c r="S6" s="22" t="str">
        <f>IFERROR(__xludf.DUMMYFUNCTION("GOOGLETRANSLATE($B6,$B$1,S$1)"),"Cholesterol")</f>
        <v>Cholesterol</v>
      </c>
      <c r="T6" s="21" t="str">
        <f>IFERROR(__xludf.DUMMYFUNCTION("GOOGLETRANSLATE($B6,$B$1,T$1)"),"Colesterolo")</f>
        <v>Colesterolo</v>
      </c>
      <c r="U6" s="21" t="str">
        <f>IFERROR(__xludf.DUMMYFUNCTION("GOOGLETRANSLATE($B6,$B$1,U$1)"),"คอเลสเตอรอล")</f>
        <v>คอเลสเตอรอล</v>
      </c>
      <c r="V6" s="20"/>
      <c r="W6" s="20"/>
      <c r="X6" s="20"/>
      <c r="Y6" s="20"/>
      <c r="Z6" s="20"/>
      <c r="AA6" s="20"/>
      <c r="AB6" s="20"/>
      <c r="AC6" s="20"/>
      <c r="AD6" s="20"/>
      <c r="AE6" s="20"/>
      <c r="AF6" s="20"/>
      <c r="AG6" s="20"/>
      <c r="AH6" s="20"/>
      <c r="AI6" s="20"/>
      <c r="AJ6" s="20"/>
      <c r="AK6" s="20"/>
      <c r="AL6" s="20"/>
      <c r="AM6" s="20"/>
      <c r="AN6" s="20"/>
    </row>
    <row r="7" ht="15.75" customHeight="1">
      <c r="A7" s="20" t="s">
        <v>1003</v>
      </c>
      <c r="B7" s="20" t="s">
        <v>1004</v>
      </c>
      <c r="C7" s="21" t="str">
        <f>IFERROR(__xludf.DUMMYFUNCTION("GOOGLETRANSLATE($B7,$B$1,C$1)"),"台阶计数器")</f>
        <v>台阶计数器</v>
      </c>
      <c r="D7" s="21" t="str">
        <f>IFERROR(__xludf.DUMMYFUNCTION("GOOGLETRANSLATE($B7,$B$1,D$1)"),"चरण काउंटर")</f>
        <v>चरण काउंटर</v>
      </c>
      <c r="E7" s="21" t="str">
        <f>IFERROR(__xludf.DUMMYFUNCTION("GOOGLETRANSLATE($B7,$B$1,E$1)"),"Contador de pasos")</f>
        <v>Contador de pasos</v>
      </c>
      <c r="F7" s="21" t="str">
        <f>IFERROR(__xludf.DUMMYFUNCTION("GOOGLETRANSLATE($B7,$B$1,F$1)"),"Compteur de pas")</f>
        <v>Compteur de pas</v>
      </c>
      <c r="G7" s="21" t="str">
        <f>IFERROR(__xludf.DUMMYFUNCTION("GOOGLETRANSLATE($B7,$B$1,G$1)"),"عداد الخطوة")</f>
        <v>عداد الخطوة</v>
      </c>
      <c r="H7" s="21" t="str">
        <f>IFERROR(__xludf.DUMMYFUNCTION("GOOGLETRANSLATE($B7,$B$1,H$1)"),"Шаг счетчик")</f>
        <v>Шаг счетчик</v>
      </c>
      <c r="I7" s="21" t="str">
        <f>IFERROR(__xludf.DUMMYFUNCTION("GOOGLETRANSLATE($B7,$B$1,I$1)"),"Contador de passo")</f>
        <v>Contador de passo</v>
      </c>
      <c r="J7" s="21" t="str">
        <f>IFERROR(__xludf.DUMMYFUNCTION("GOOGLETRANSLATE($B7,$B$1,J$1)"),"পদক্ষেপ কাউন্টার")</f>
        <v>পদক্ষেপ কাউন্টার</v>
      </c>
      <c r="K7" s="21" t="str">
        <f>IFERROR(__xludf.DUMMYFUNCTION("GOOGLETRANSLATE($B7,$B$1,K$1)"),"قدم کاؤنٹر")</f>
        <v>قدم کاؤنٹر</v>
      </c>
      <c r="L7" s="21" t="str">
        <f>IFERROR(__xludf.DUMMYFUNCTION("GOOGLETRANSLATE($B7,$B$1,L$1)"),"Schrittzähler")</f>
        <v>Schrittzähler</v>
      </c>
      <c r="M7" s="21" t="str">
        <f>IFERROR(__xludf.DUMMYFUNCTION("GOOGLETRANSLATE($B7,$B$1,M$1)"),"ステップカウンター")</f>
        <v>ステップカウンター</v>
      </c>
      <c r="N7" s="21" t="str">
        <f>IFERROR(__xludf.DUMMYFUNCTION("GOOGLETRANSLATE($B7,$B$1,N$1)"),"चरण काउंटर")</f>
        <v>चरण काउंटर</v>
      </c>
      <c r="O7" s="21" t="str">
        <f>IFERROR(__xludf.DUMMYFUNCTION("GOOGLETRANSLATE($B7,$B$1,O$1)"),"దశ కౌంటర్")</f>
        <v>దశ కౌంటర్</v>
      </c>
      <c r="P7" s="21" t="str">
        <f>IFERROR(__xludf.DUMMYFUNCTION("GOOGLETRANSLATE($B7,$B$1,P$1)"),"Step sayacı")</f>
        <v>Step sayacı</v>
      </c>
      <c r="Q7" s="21" t="str">
        <f>IFERROR(__xludf.DUMMYFUNCTION("GOOGLETRANSLATE($B7,$B$1,Q$1)"),"படி கவுண்டர்")</f>
        <v>படி கவுண்டர்</v>
      </c>
      <c r="R7" s="21" t="str">
        <f>IFERROR(__xludf.DUMMYFUNCTION("GOOGLETRANSLATE($B7,$B$1,R$1)"),"단계 카운터")</f>
        <v>단계 카운터</v>
      </c>
      <c r="S7" s="22" t="s">
        <v>1005</v>
      </c>
      <c r="T7" s="21" t="str">
        <f>IFERROR(__xludf.DUMMYFUNCTION("GOOGLETRANSLATE($B7,$B$1,T$1)"),"Contatore di gradini")</f>
        <v>Contatore di gradini</v>
      </c>
      <c r="U7" s="21" t="str">
        <f>IFERROR(__xludf.DUMMYFUNCTION("GOOGLETRANSLATE($B7,$B$1,U$1)"),"เคาน์เตอร์ขั้นตอน")</f>
        <v>เคาน์เตอร์ขั้นตอน</v>
      </c>
      <c r="V7" s="20"/>
      <c r="W7" s="20"/>
      <c r="X7" s="20"/>
      <c r="Y7" s="20"/>
      <c r="Z7" s="20"/>
      <c r="AA7" s="20"/>
      <c r="AB7" s="20"/>
      <c r="AC7" s="20"/>
      <c r="AD7" s="20"/>
      <c r="AE7" s="20"/>
      <c r="AF7" s="20"/>
      <c r="AG7" s="20"/>
      <c r="AH7" s="20"/>
      <c r="AI7" s="20"/>
      <c r="AJ7" s="20"/>
      <c r="AK7" s="20"/>
      <c r="AL7" s="20"/>
      <c r="AM7" s="20"/>
      <c r="AN7" s="20"/>
    </row>
    <row r="8" ht="15.75" customHeight="1">
      <c r="A8" s="20" t="s">
        <v>1006</v>
      </c>
      <c r="B8" s="20" t="s">
        <v>1007</v>
      </c>
      <c r="C8" s="21" t="str">
        <f>IFERROR(__xludf.DUMMYFUNCTION("GOOGLETRANSLATE($B8,$B$1,C$1)"),"水提醒")</f>
        <v>水提醒</v>
      </c>
      <c r="D8" s="21" t="str">
        <f>IFERROR(__xludf.DUMMYFUNCTION("GOOGLETRANSLATE($B8,$B$1,D$1)"),"जल -अनुस्मारक")</f>
        <v>जल -अनुस्मारक</v>
      </c>
      <c r="E8" s="21" t="str">
        <f>IFERROR(__xludf.DUMMYFUNCTION("GOOGLETRANSLATE($B8,$B$1,E$1)"),"Recordatorio de agua")</f>
        <v>Recordatorio de agua</v>
      </c>
      <c r="F8" s="21" t="str">
        <f>IFERROR(__xludf.DUMMYFUNCTION("GOOGLETRANSLATE($B8,$B$1,F$1)"),"Rappel")</f>
        <v>Rappel</v>
      </c>
      <c r="G8" s="21" t="str">
        <f>IFERROR(__xludf.DUMMYFUNCTION("GOOGLETRANSLATE($B8,$B$1,G$1)"),"تذكير المياه")</f>
        <v>تذكير المياه</v>
      </c>
      <c r="H8" s="21" t="str">
        <f>IFERROR(__xludf.DUMMYFUNCTION("GOOGLETRANSLATE($B8,$B$1,H$1)"),"Напоминание о воде")</f>
        <v>Напоминание о воде</v>
      </c>
      <c r="I8" s="21" t="str">
        <f>IFERROR(__xludf.DUMMYFUNCTION("GOOGLETRANSLATE($B8,$B$1,I$1)"),"Lembrete da água")</f>
        <v>Lembrete da água</v>
      </c>
      <c r="J8" s="21" t="str">
        <f>IFERROR(__xludf.DUMMYFUNCTION("GOOGLETRANSLATE($B8,$B$1,J$1)"),"জলের অনুস্মারক")</f>
        <v>জলের অনুস্মারক</v>
      </c>
      <c r="K8" s="21" t="str">
        <f>IFERROR(__xludf.DUMMYFUNCTION("GOOGLETRANSLATE($B8,$B$1,K$1)"),"پانی کی یاد دہانی")</f>
        <v>پانی کی یاد دہانی</v>
      </c>
      <c r="L8" s="21" t="str">
        <f>IFERROR(__xludf.DUMMYFUNCTION("GOOGLETRANSLATE($B8,$B$1,L$1)"),"Wassererinnerung")</f>
        <v>Wassererinnerung</v>
      </c>
      <c r="M8" s="21" t="str">
        <f>IFERROR(__xludf.DUMMYFUNCTION("GOOGLETRANSLATE($B8,$B$1,M$1)"),"水リマインダー")</f>
        <v>水リマインダー</v>
      </c>
      <c r="N8" s="21" t="str">
        <f>IFERROR(__xludf.DUMMYFUNCTION("GOOGLETRANSLATE($B8,$B$1,N$1)"),"पाणी स्मरणपत्र")</f>
        <v>पाणी स्मरणपत्र</v>
      </c>
      <c r="O8" s="21" t="str">
        <f>IFERROR(__xludf.DUMMYFUNCTION("GOOGLETRANSLATE($B8,$B$1,O$1)"),"నీటి రిమైండర్")</f>
        <v>నీటి రిమైండర్</v>
      </c>
      <c r="P8" s="21" t="str">
        <f>IFERROR(__xludf.DUMMYFUNCTION("GOOGLETRANSLATE($B8,$B$1,P$1)"),"Su hatırlatıcısı")</f>
        <v>Su hatırlatıcısı</v>
      </c>
      <c r="Q8" s="21" t="str">
        <f>IFERROR(__xludf.DUMMYFUNCTION("GOOGLETRANSLATE($B8,$B$1,Q$1)"),"நீர் நினைவூட்டல்")</f>
        <v>நீர் நினைவூட்டல்</v>
      </c>
      <c r="R8" s="21" t="str">
        <f>IFERROR(__xludf.DUMMYFUNCTION("GOOGLETRANSLATE($B8,$B$1,R$1)"),"물 알림")</f>
        <v>물 알림</v>
      </c>
      <c r="S8" s="23" t="s">
        <v>1008</v>
      </c>
      <c r="T8" s="21" t="str">
        <f>IFERROR(__xludf.DUMMYFUNCTION("GOOGLETRANSLATE($B8,$B$1,T$1)"),"Promemoria dell'acqua")</f>
        <v>Promemoria dell'acqua</v>
      </c>
      <c r="U8" s="21" t="str">
        <f>IFERROR(__xludf.DUMMYFUNCTION("GOOGLETRANSLATE($B8,$B$1,U$1)"),"การเตือนความจำน้ำ")</f>
        <v>การเตือนความจำน้ำ</v>
      </c>
      <c r="V8" s="20"/>
      <c r="W8" s="20"/>
      <c r="X8" s="20"/>
      <c r="Y8" s="20"/>
      <c r="Z8" s="20"/>
      <c r="AA8" s="20"/>
      <c r="AB8" s="20"/>
      <c r="AC8" s="20"/>
      <c r="AD8" s="20"/>
      <c r="AE8" s="20"/>
      <c r="AF8" s="20"/>
      <c r="AG8" s="20"/>
      <c r="AH8" s="20"/>
      <c r="AI8" s="20"/>
      <c r="AJ8" s="20"/>
      <c r="AK8" s="20"/>
      <c r="AL8" s="20"/>
      <c r="AM8" s="20"/>
      <c r="AN8" s="20"/>
    </row>
    <row r="9" ht="15.75" customHeight="1">
      <c r="A9" s="20" t="s">
        <v>1009</v>
      </c>
      <c r="B9" s="20" t="s">
        <v>1010</v>
      </c>
      <c r="C9" s="21" t="str">
        <f>IFERROR(__xludf.DUMMYFUNCTION("GOOGLETRANSLATE($B9,$B$1,C$1)"),"压力水平")</f>
        <v>压力水平</v>
      </c>
      <c r="D9" s="21" t="str">
        <f>IFERROR(__xludf.DUMMYFUNCTION("GOOGLETRANSLATE($B9,$B$1,D$1)"),"तनाव का स्तर")</f>
        <v>तनाव का स्तर</v>
      </c>
      <c r="E9" s="21" t="str">
        <f>IFERROR(__xludf.DUMMYFUNCTION("GOOGLETRANSLATE($B9,$B$1,E$1)"),"Nivel de estrés")</f>
        <v>Nivel de estrés</v>
      </c>
      <c r="F9" s="21" t="str">
        <f>IFERROR(__xludf.DUMMYFUNCTION("GOOGLETRANSLATE($B9,$B$1,F$1)"),"Niveau de stress")</f>
        <v>Niveau de stress</v>
      </c>
      <c r="G9" s="21" t="str">
        <f>IFERROR(__xludf.DUMMYFUNCTION("GOOGLETRANSLATE($B9,$B$1,G$1)"),"مستوى التوتر")</f>
        <v>مستوى التوتر</v>
      </c>
      <c r="H9" s="21" t="str">
        <f>IFERROR(__xludf.DUMMYFUNCTION("GOOGLETRANSLATE($B9,$B$1,H$1)"),"Уровень стресса")</f>
        <v>Уровень стресса</v>
      </c>
      <c r="I9" s="21" t="str">
        <f>IFERROR(__xludf.DUMMYFUNCTION("GOOGLETRANSLATE($B9,$B$1,I$1)"),"Nível de estresse")</f>
        <v>Nível de estresse</v>
      </c>
      <c r="J9" s="21" t="str">
        <f>IFERROR(__xludf.DUMMYFUNCTION("GOOGLETRANSLATE($B9,$B$1,J$1)"),"চাপের মাত্রা")</f>
        <v>চাপের মাত্রা</v>
      </c>
      <c r="K9" s="21" t="str">
        <f>IFERROR(__xludf.DUMMYFUNCTION("GOOGLETRANSLATE($B9,$B$1,K$1)"),"تناؤ کی سطح")</f>
        <v>تناؤ کی سطح</v>
      </c>
      <c r="L9" s="21" t="str">
        <f>IFERROR(__xludf.DUMMYFUNCTION("GOOGLETRANSLATE($B9,$B$1,L$1)"),"Belastungsniveau")</f>
        <v>Belastungsniveau</v>
      </c>
      <c r="M9" s="21" t="str">
        <f>IFERROR(__xludf.DUMMYFUNCTION("GOOGLETRANSLATE($B9,$B$1,M$1)"),"ストレスレベル")</f>
        <v>ストレスレベル</v>
      </c>
      <c r="N9" s="21" t="str">
        <f>IFERROR(__xludf.DUMMYFUNCTION("GOOGLETRANSLATE($B9,$B$1,N$1)"),"तणाव पातळी")</f>
        <v>तणाव पातळी</v>
      </c>
      <c r="O9" s="21" t="str">
        <f>IFERROR(__xludf.DUMMYFUNCTION("GOOGLETRANSLATE($B9,$B$1,O$1)"),"ఒత్తిడి స్థాయి")</f>
        <v>ఒత్తిడి స్థాయి</v>
      </c>
      <c r="P9" s="21" t="str">
        <f>IFERROR(__xludf.DUMMYFUNCTION("GOOGLETRANSLATE($B9,$B$1,P$1)"),"Stres seviyesi")</f>
        <v>Stres seviyesi</v>
      </c>
      <c r="Q9" s="21" t="str">
        <f>IFERROR(__xludf.DUMMYFUNCTION("GOOGLETRANSLATE($B9,$B$1,Q$1)"),"மன அழுத்த நிலை")</f>
        <v>மன அழுத்த நிலை</v>
      </c>
      <c r="R9" s="21" t="str">
        <f>IFERROR(__xludf.DUMMYFUNCTION("GOOGLETRANSLATE($B9,$B$1,R$1)"),"스트레스 수준")</f>
        <v>스트레스 수준</v>
      </c>
      <c r="S9" s="22" t="str">
        <f>IFERROR(__xludf.DUMMYFUNCTION("GOOGLETRANSLATE($B9,$B$1,S$1)"),"Mức độ căng thẳng")</f>
        <v>Mức độ căng thẳng</v>
      </c>
      <c r="T9" s="21" t="str">
        <f>IFERROR(__xludf.DUMMYFUNCTION("GOOGLETRANSLATE($B9,$B$1,T$1)"),"Livello di stress")</f>
        <v>Livello di stress</v>
      </c>
      <c r="U9" s="21" t="str">
        <f>IFERROR(__xludf.DUMMYFUNCTION("GOOGLETRANSLATE($B9,$B$1,U$1)"),"ระดับความเครียด")</f>
        <v>ระดับความเครียด</v>
      </c>
      <c r="V9" s="20"/>
      <c r="W9" s="20"/>
      <c r="X9" s="20"/>
      <c r="Y9" s="20"/>
      <c r="Z9" s="20"/>
      <c r="AA9" s="20"/>
      <c r="AB9" s="20"/>
      <c r="AC9" s="20"/>
      <c r="AD9" s="20"/>
      <c r="AE9" s="20"/>
      <c r="AF9" s="20"/>
      <c r="AG9" s="20"/>
      <c r="AH9" s="20"/>
      <c r="AI9" s="20"/>
      <c r="AJ9" s="20"/>
      <c r="AK9" s="20"/>
      <c r="AL9" s="20"/>
      <c r="AM9" s="20"/>
      <c r="AN9" s="20"/>
    </row>
    <row r="10" ht="15.75" customHeight="1">
      <c r="A10" s="20" t="s">
        <v>1011</v>
      </c>
      <c r="B10" s="20" t="s">
        <v>1012</v>
      </c>
      <c r="C10" s="21" t="str">
        <f>IFERROR(__xludf.DUMMYFUNCTION("GOOGLETRANSLATE($B10,$B$1,C$1)"),"措施")</f>
        <v>措施</v>
      </c>
      <c r="D10" s="21" t="str">
        <f>IFERROR(__xludf.DUMMYFUNCTION("GOOGLETRANSLATE($B10,$B$1,D$1)"),"उपाय")</f>
        <v>उपाय</v>
      </c>
      <c r="E10" s="21" t="str">
        <f>IFERROR(__xludf.DUMMYFUNCTION("GOOGLETRANSLATE($B10,$B$1,E$1)"),"Medida")</f>
        <v>Medida</v>
      </c>
      <c r="F10" s="21" t="str">
        <f>IFERROR(__xludf.DUMMYFUNCTION("GOOGLETRANSLATE($B10,$B$1,F$1)"),"Mesure")</f>
        <v>Mesure</v>
      </c>
      <c r="G10" s="21" t="str">
        <f>IFERROR(__xludf.DUMMYFUNCTION("GOOGLETRANSLATE($B10,$B$1,G$1)"),"يقيس")</f>
        <v>يقيس</v>
      </c>
      <c r="H10" s="21" t="str">
        <f>IFERROR(__xludf.DUMMYFUNCTION("GOOGLETRANSLATE($B10,$B$1,H$1)"),"Мера")</f>
        <v>Мера</v>
      </c>
      <c r="I10" s="21" t="str">
        <f>IFERROR(__xludf.DUMMYFUNCTION("GOOGLETRANSLATE($B10,$B$1,I$1)"),"Medir")</f>
        <v>Medir</v>
      </c>
      <c r="J10" s="21" t="str">
        <f>IFERROR(__xludf.DUMMYFUNCTION("GOOGLETRANSLATE($B10,$B$1,J$1)"),"পরিমাপ করা")</f>
        <v>পরিমাপ করা</v>
      </c>
      <c r="K10" s="21" t="str">
        <f>IFERROR(__xludf.DUMMYFUNCTION("GOOGLETRANSLATE($B10,$B$1,K$1)"),"پیمائش")</f>
        <v>پیمائش</v>
      </c>
      <c r="L10" s="21" t="str">
        <f>IFERROR(__xludf.DUMMYFUNCTION("GOOGLETRANSLATE($B10,$B$1,L$1)"),"Messen")</f>
        <v>Messen</v>
      </c>
      <c r="M10" s="21" t="str">
        <f>IFERROR(__xludf.DUMMYFUNCTION("GOOGLETRANSLATE($B10,$B$1,M$1)"),"測定")</f>
        <v>測定</v>
      </c>
      <c r="N10" s="21" t="str">
        <f>IFERROR(__xludf.DUMMYFUNCTION("GOOGLETRANSLATE($B10,$B$1,N$1)"),"उपाय")</f>
        <v>उपाय</v>
      </c>
      <c r="O10" s="21" t="str">
        <f>IFERROR(__xludf.DUMMYFUNCTION("GOOGLETRANSLATE($B10,$B$1,O$1)"),"కొలత")</f>
        <v>కొలత</v>
      </c>
      <c r="P10" s="21" t="str">
        <f>IFERROR(__xludf.DUMMYFUNCTION("GOOGLETRANSLATE($B10,$B$1,P$1)"),"Ölçüm")</f>
        <v>Ölçüm</v>
      </c>
      <c r="Q10" s="21" t="str">
        <f>IFERROR(__xludf.DUMMYFUNCTION("GOOGLETRANSLATE($B10,$B$1,Q$1)"),"அளவீடு")</f>
        <v>அளவீடு</v>
      </c>
      <c r="R10" s="21" t="str">
        <f>IFERROR(__xludf.DUMMYFUNCTION("GOOGLETRANSLATE($B10,$B$1,R$1)"),"측정하다")</f>
        <v>측정하다</v>
      </c>
      <c r="S10" s="23" t="s">
        <v>1013</v>
      </c>
      <c r="T10" s="21" t="str">
        <f>IFERROR(__xludf.DUMMYFUNCTION("GOOGLETRANSLATE($B10,$B$1,T$1)"),"Misurare")</f>
        <v>Misurare</v>
      </c>
      <c r="U10" s="21" t="str">
        <f>IFERROR(__xludf.DUMMYFUNCTION("GOOGLETRANSLATE($B10,$B$1,U$1)"),"วัด")</f>
        <v>วัด</v>
      </c>
      <c r="V10" s="20"/>
      <c r="W10" s="20"/>
      <c r="X10" s="20"/>
      <c r="Y10" s="20"/>
      <c r="Z10" s="20"/>
      <c r="AA10" s="20"/>
      <c r="AB10" s="20"/>
      <c r="AC10" s="20"/>
      <c r="AD10" s="20"/>
      <c r="AE10" s="20"/>
      <c r="AF10" s="20"/>
      <c r="AG10" s="20"/>
      <c r="AH10" s="20"/>
      <c r="AI10" s="20"/>
      <c r="AJ10" s="20"/>
      <c r="AK10" s="20"/>
      <c r="AL10" s="20"/>
      <c r="AM10" s="20"/>
      <c r="AN10" s="20"/>
    </row>
    <row r="11" ht="15.75" customHeight="1">
      <c r="A11" s="20" t="s">
        <v>1014</v>
      </c>
      <c r="B11" s="20" t="s">
        <v>1015</v>
      </c>
      <c r="C11" s="21" t="str">
        <f>IFERROR(__xludf.DUMMYFUNCTION("GOOGLETRANSLATE($B11,$B$1,C$1)"),"开始测量")</f>
        <v>开始测量</v>
      </c>
      <c r="D11" s="21" t="str">
        <f>IFERROR(__xludf.DUMMYFUNCTION("GOOGLETRANSLATE($B11,$B$1,D$1)"),"मापना शुरू करना")</f>
        <v>मापना शुरू करना</v>
      </c>
      <c r="E11" s="21" t="str">
        <f>IFERROR(__xludf.DUMMYFUNCTION("GOOGLETRANSLATE($B11,$B$1,E$1)"),"Empezar a medir")</f>
        <v>Empezar a medir</v>
      </c>
      <c r="F11" s="21" t="str">
        <f>IFERROR(__xludf.DUMMYFUNCTION("GOOGLETRANSLATE($B11,$B$1,F$1)"),"Commencer à mesurer")</f>
        <v>Commencer à mesurer</v>
      </c>
      <c r="G11" s="21" t="str">
        <f>IFERROR(__xludf.DUMMYFUNCTION("GOOGLETRANSLATE($B11,$B$1,G$1)"),"ابدأ القياس")</f>
        <v>ابدأ القياس</v>
      </c>
      <c r="H11" s="21" t="str">
        <f>IFERROR(__xludf.DUMMYFUNCTION("GOOGLETRANSLATE($B11,$B$1,H$1)"),"Начните измерение")</f>
        <v>Начните измерение</v>
      </c>
      <c r="I11" s="21" t="str">
        <f>IFERROR(__xludf.DUMMYFUNCTION("GOOGLETRANSLATE($B11,$B$1,I$1)"),"Comece a medir")</f>
        <v>Comece a medir</v>
      </c>
      <c r="J11" s="21" t="str">
        <f>IFERROR(__xludf.DUMMYFUNCTION("GOOGLETRANSLATE($B11,$B$1,J$1)"),"পরিমাপ শুরু করুন")</f>
        <v>পরিমাপ শুরু করুন</v>
      </c>
      <c r="K11" s="21" t="str">
        <f>IFERROR(__xludf.DUMMYFUNCTION("GOOGLETRANSLATE($B11,$B$1,K$1)"),"پیمائش شروع کریں")</f>
        <v>پیمائش شروع کریں</v>
      </c>
      <c r="L11" s="21" t="str">
        <f>IFERROR(__xludf.DUMMYFUNCTION("GOOGLETRANSLATE($B11,$B$1,L$1)"),"Messen beginnen")</f>
        <v>Messen beginnen</v>
      </c>
      <c r="M11" s="21" t="str">
        <f>IFERROR(__xludf.DUMMYFUNCTION("GOOGLETRANSLATE($B11,$B$1,M$1)"),"測定を開始します")</f>
        <v>測定を開始します</v>
      </c>
      <c r="N11" s="21" t="str">
        <f>IFERROR(__xludf.DUMMYFUNCTION("GOOGLETRANSLATE($B11,$B$1,N$1)"),"मोजण्याचे प्रारंभ करा")</f>
        <v>मोजण्याचे प्रारंभ करा</v>
      </c>
      <c r="O11" s="21" t="str">
        <f>IFERROR(__xludf.DUMMYFUNCTION("GOOGLETRANSLATE($B11,$B$1,O$1)"),"కొలత ప్రారంభించండి")</f>
        <v>కొలత ప్రారంభించండి</v>
      </c>
      <c r="P11" s="21" t="str">
        <f>IFERROR(__xludf.DUMMYFUNCTION("GOOGLETRANSLATE($B11,$B$1,P$1)"),"Ölçmeye başlayın")</f>
        <v>Ölçmeye başlayın</v>
      </c>
      <c r="Q11" s="21" t="str">
        <f>IFERROR(__xludf.DUMMYFUNCTION("GOOGLETRANSLATE($B11,$B$1,Q$1)"),"அளவிடத் தொடங்குங்கள்")</f>
        <v>அளவிடத் தொடங்குங்கள்</v>
      </c>
      <c r="R11" s="21" t="str">
        <f>IFERROR(__xludf.DUMMYFUNCTION("GOOGLETRANSLATE($B11,$B$1,R$1)"),"측정을 시작하십시오")</f>
        <v>측정을 시작하십시오</v>
      </c>
      <c r="S11" s="22" t="str">
        <f>IFERROR(__xludf.DUMMYFUNCTION("GOOGLETRANSLATE($B11,$B$1,S$1)"),"Bắt đầu đo lường")</f>
        <v>Bắt đầu đo lường</v>
      </c>
      <c r="T11" s="21" t="str">
        <f>IFERROR(__xludf.DUMMYFUNCTION("GOOGLETRANSLATE($B11,$B$1,T$1)"),"Inizia a misurare")</f>
        <v>Inizia a misurare</v>
      </c>
      <c r="U11" s="21" t="str">
        <f>IFERROR(__xludf.DUMMYFUNCTION("GOOGLETRANSLATE($B11,$B$1,U$1)"),"เริ่มวัด")</f>
        <v>เริ่มวัด</v>
      </c>
      <c r="V11" s="20"/>
      <c r="W11" s="20"/>
      <c r="X11" s="20"/>
      <c r="Y11" s="20"/>
      <c r="Z11" s="20"/>
      <c r="AA11" s="20"/>
      <c r="AB11" s="20"/>
      <c r="AC11" s="20"/>
      <c r="AD11" s="20"/>
      <c r="AE11" s="20"/>
      <c r="AF11" s="20"/>
      <c r="AG11" s="20"/>
      <c r="AH11" s="20"/>
      <c r="AI11" s="20"/>
      <c r="AJ11" s="20"/>
      <c r="AK11" s="20"/>
      <c r="AL11" s="20"/>
      <c r="AM11" s="20"/>
      <c r="AN11" s="20"/>
    </row>
    <row r="12" ht="15.75" customHeight="1">
      <c r="A12" s="20" t="s">
        <v>1016</v>
      </c>
      <c r="B12" s="20" t="s">
        <v>1017</v>
      </c>
      <c r="C12" s="21" t="str">
        <f>IFERROR(__xludf.DUMMYFUNCTION("GOOGLETRANSLATE($B12,$B$1,C$1)"),"进步")</f>
        <v>进步</v>
      </c>
      <c r="D12" s="21" t="str">
        <f>IFERROR(__xludf.DUMMYFUNCTION("GOOGLETRANSLATE($B12,$B$1,D$1)"),"प्रगति")</f>
        <v>प्रगति</v>
      </c>
      <c r="E12" s="21" t="str">
        <f>IFERROR(__xludf.DUMMYFUNCTION("GOOGLETRANSLATE($B12,$B$1,E$1)"),"Progreso")</f>
        <v>Progreso</v>
      </c>
      <c r="F12" s="21" t="str">
        <f>IFERROR(__xludf.DUMMYFUNCTION("GOOGLETRANSLATE($B12,$B$1,F$1)"),"Progrès")</f>
        <v>Progrès</v>
      </c>
      <c r="G12" s="21" t="str">
        <f>IFERROR(__xludf.DUMMYFUNCTION("GOOGLETRANSLATE($B12,$B$1,G$1)"),"تقدم")</f>
        <v>تقدم</v>
      </c>
      <c r="H12" s="21" t="str">
        <f>IFERROR(__xludf.DUMMYFUNCTION("GOOGLETRANSLATE($B12,$B$1,H$1)"),"Прогресс")</f>
        <v>Прогресс</v>
      </c>
      <c r="I12" s="21" t="str">
        <f>IFERROR(__xludf.DUMMYFUNCTION("GOOGLETRANSLATE($B12,$B$1,I$1)"),"Progresso")</f>
        <v>Progresso</v>
      </c>
      <c r="J12" s="21" t="str">
        <f>IFERROR(__xludf.DUMMYFUNCTION("GOOGLETRANSLATE($B12,$B$1,J$1)"),"অগ্রগতি")</f>
        <v>অগ্রগতি</v>
      </c>
      <c r="K12" s="21" t="str">
        <f>IFERROR(__xludf.DUMMYFUNCTION("GOOGLETRANSLATE($B12,$B$1,K$1)"),"ترقی")</f>
        <v>ترقی</v>
      </c>
      <c r="L12" s="21" t="str">
        <f>IFERROR(__xludf.DUMMYFUNCTION("GOOGLETRANSLATE($B12,$B$1,L$1)"),"Fortschritt")</f>
        <v>Fortschritt</v>
      </c>
      <c r="M12" s="21" t="str">
        <f>IFERROR(__xludf.DUMMYFUNCTION("GOOGLETRANSLATE($B12,$B$1,M$1)"),"進捗")</f>
        <v>進捗</v>
      </c>
      <c r="N12" s="21" t="str">
        <f>IFERROR(__xludf.DUMMYFUNCTION("GOOGLETRANSLATE($B12,$B$1,N$1)"),"प्रगती")</f>
        <v>प्रगती</v>
      </c>
      <c r="O12" s="21" t="str">
        <f>IFERROR(__xludf.DUMMYFUNCTION("GOOGLETRANSLATE($B12,$B$1,O$1)"),"పురోగతి")</f>
        <v>పురోగతి</v>
      </c>
      <c r="P12" s="21" t="str">
        <f>IFERROR(__xludf.DUMMYFUNCTION("GOOGLETRANSLATE($B12,$B$1,P$1)"),"İlerlemek")</f>
        <v>İlerlemek</v>
      </c>
      <c r="Q12" s="21" t="str">
        <f>IFERROR(__xludf.DUMMYFUNCTION("GOOGLETRANSLATE($B12,$B$1,Q$1)"),"முன்னேற்றம்")</f>
        <v>முன்னேற்றம்</v>
      </c>
      <c r="R12" s="21" t="str">
        <f>IFERROR(__xludf.DUMMYFUNCTION("GOOGLETRANSLATE($B12,$B$1,R$1)"),"진전")</f>
        <v>진전</v>
      </c>
      <c r="S12" s="23" t="s">
        <v>1018</v>
      </c>
      <c r="T12" s="21" t="str">
        <f>IFERROR(__xludf.DUMMYFUNCTION("GOOGLETRANSLATE($B12,$B$1,T$1)"),"Progresso")</f>
        <v>Progresso</v>
      </c>
      <c r="U12" s="21" t="str">
        <f>IFERROR(__xludf.DUMMYFUNCTION("GOOGLETRANSLATE($B12,$B$1,U$1)"),"ความคืบหน้า")</f>
        <v>ความคืบหน้า</v>
      </c>
      <c r="V12" s="20"/>
      <c r="W12" s="20"/>
      <c r="X12" s="20"/>
      <c r="Y12" s="20"/>
      <c r="Z12" s="20"/>
      <c r="AA12" s="20"/>
      <c r="AB12" s="20"/>
      <c r="AC12" s="20"/>
      <c r="AD12" s="20"/>
      <c r="AE12" s="20"/>
      <c r="AF12" s="20"/>
      <c r="AG12" s="20"/>
      <c r="AH12" s="20"/>
      <c r="AI12" s="20"/>
      <c r="AJ12" s="20"/>
      <c r="AK12" s="20"/>
      <c r="AL12" s="20"/>
      <c r="AM12" s="20"/>
      <c r="AN12" s="20"/>
    </row>
    <row r="13" ht="15.75" customHeight="1">
      <c r="A13" s="20" t="s">
        <v>1019</v>
      </c>
      <c r="B13" s="20" t="s">
        <v>1020</v>
      </c>
      <c r="C13" s="21" t="str">
        <f>IFERROR(__xludf.DUMMYFUNCTION("GOOGLETRANSLATE($B13,$B$1,C$1)"),"将手指放在相机上。当发现者变成红色时，你做对了")</f>
        <v>将手指放在相机上。当发现者变成红色时，你做对了</v>
      </c>
      <c r="D13" s="21" t="str">
        <f>IFERROR(__xludf.DUMMYFUNCTION("GOOGLETRANSLATE($B13,$B$1,D$1)"),"अपनी उंगली कैमरे पर रखें। जब खोजक लाल हो जाता है, तो आप इसे सही कर रहे हैं")</f>
        <v>अपनी उंगली कैमरे पर रखें। जब खोजक लाल हो जाता है, तो आप इसे सही कर रहे हैं</v>
      </c>
      <c r="E13" s="21" t="str">
        <f>IFERROR(__xludf.DUMMYFUNCTION("GOOGLETRANSLATE($B13,$B$1,E$1)"),"Coloque su dedo en la cámara. Cuando el buscador se vuelve rojo, lo estás haciendo bien")</f>
        <v>Coloque su dedo en la cámara. Cuando el buscador se vuelve rojo, lo estás haciendo bien</v>
      </c>
      <c r="F13" s="21" t="str">
        <f>IFERROR(__xludf.DUMMYFUNCTION("GOOGLETRANSLATE($B13,$B$1,F$1)"),"Placez votre doigt sur la caméra. Lorsque le fondateur devient rouge, vous le faites correctement")</f>
        <v>Placez votre doigt sur la caméra. Lorsque le fondateur devient rouge, vous le faites correctement</v>
      </c>
      <c r="G13" s="21" t="str">
        <f>IFERROR(__xludf.DUMMYFUNCTION("GOOGLETRANSLATE($B13,$B$1,G$1)"),"ضع إصبعك على الكاميرا. عندما يتحول الباحث إلى اللون الأحمر ، فأنت تفعل ذلك بشكل صحيح")</f>
        <v>ضع إصبعك على الكاميرا. عندما يتحول الباحث إلى اللون الأحمر ، فأنت تفعل ذلك بشكل صحيح</v>
      </c>
      <c r="H13" s="21" t="str">
        <f>IFERROR(__xludf.DUMMYFUNCTION("GOOGLETRANSLATE($B13,$B$1,H$1)"),"Поместите палец на камеру. Когда искатель станет красным, вы делаете это правильно")</f>
        <v>Поместите палец на камеру. Когда искатель станет красным, вы делаете это правильно</v>
      </c>
      <c r="I13" s="21" t="str">
        <f>IFERROR(__xludf.DUMMYFUNCTION("GOOGLETRANSLATE($B13,$B$1,I$1)"),"Coloque o dedo na câmera. Quando o localizador fica vermelho, você está fazendo certo")</f>
        <v>Coloque o dedo na câmera. Quando o localizador fica vermelho, você está fazendo certo</v>
      </c>
      <c r="J13" s="21" t="str">
        <f>IFERROR(__xludf.DUMMYFUNCTION("GOOGLETRANSLATE($B13,$B$1,J$1)"),"আপনার আঙুলটি ক্যামেরায় রাখুন। যখন সন্ধানকারী লাল হয়ে যায়, আপনি এটি সঠিকভাবে করছেন")</f>
        <v>আপনার আঙুলটি ক্যামেরায় রাখুন। যখন সন্ধানকারী লাল হয়ে যায়, আপনি এটি সঠিকভাবে করছেন</v>
      </c>
      <c r="K13" s="21" t="str">
        <f>IFERROR(__xludf.DUMMYFUNCTION("GOOGLETRANSLATE($B13,$B$1,K$1)"),"اپنی انگلی کیمرے پر رکھیں۔ جب فائنڈر سرخ ہوجاتا ہے تو ، آپ اسے ٹھیک کر رہے ہیں")</f>
        <v>اپنی انگلی کیمرے پر رکھیں۔ جب فائنڈر سرخ ہوجاتا ہے تو ، آپ اسے ٹھیک کر رہے ہیں</v>
      </c>
      <c r="L13" s="21" t="str">
        <f>IFERROR(__xludf.DUMMYFUNCTION("GOOGLETRANSLATE($B13,$B$1,L$1)"),"Legen Sie Ihren Finger vor der Kamera. Wenn der Finder rot wird, machen Sie es richtig")</f>
        <v>Legen Sie Ihren Finger vor der Kamera. Wenn der Finder rot wird, machen Sie es richtig</v>
      </c>
      <c r="M13" s="21" t="str">
        <f>IFERROR(__xludf.DUMMYFUNCTION("GOOGLETRANSLATE($B13,$B$1,M$1)"),"カメラに指を置きます。ファインダーが赤くなったら、あなたはそれを正しくやっています")</f>
        <v>カメラに指を置きます。ファインダーが赤くなったら、あなたはそれを正しくやっています</v>
      </c>
      <c r="N13" s="21" t="str">
        <f>IFERROR(__xludf.DUMMYFUNCTION("GOOGLETRANSLATE($B13,$B$1,N$1)"),"आपले बोट कॅमेर्‍यावर ठेवा. जेव्हा शोधक लाल होईल, तेव्हा आपण ते योग्य करत आहात")</f>
        <v>आपले बोट कॅमेर्‍यावर ठेवा. जेव्हा शोधक लाल होईल, तेव्हा आपण ते योग्य करत आहात</v>
      </c>
      <c r="O13" s="21" t="str">
        <f>IFERROR(__xludf.DUMMYFUNCTION("GOOGLETRANSLATE($B13,$B$1,O$1)"),"మీ వేలును కెమెరాలో ఉంచండి. ఫైండర్ ఎరుపు రంగులోకి మారినప్పుడు, మీరు దీన్ని సరిగ్గా చేస్తున్నారు")</f>
        <v>మీ వేలును కెమెరాలో ఉంచండి. ఫైండర్ ఎరుపు రంగులోకి మారినప్పుడు, మీరు దీన్ని సరిగ్గా చేస్తున్నారు</v>
      </c>
      <c r="P13" s="21" t="str">
        <f>IFERROR(__xludf.DUMMYFUNCTION("GOOGLETRANSLATE($B13,$B$1,P$1)"),"Parmağınızı kameraya yerleştirin. Bulucu kırmızıya döndüğünde doğru yapıyorsun")</f>
        <v>Parmağınızı kameraya yerleştirin. Bulucu kırmızıya döndüğünde doğru yapıyorsun</v>
      </c>
      <c r="Q13" s="21" t="str">
        <f>IFERROR(__xludf.DUMMYFUNCTION("GOOGLETRANSLATE($B13,$B$1,Q$1)"),"உங்கள் விரலை கேமராவில் வைக்கவும். கண்டுபிடிப்பாளர் சிவப்பு நிறமாக இருக்கும்போது, ​​நீங்கள் அதைச் சரியாகச் செய்கிறீர்கள்")</f>
        <v>உங்கள் விரலை கேமராவில் வைக்கவும். கண்டுபிடிப்பாளர் சிவப்பு நிறமாக இருக்கும்போது, ​​நீங்கள் அதைச் சரியாகச் செய்கிறீர்கள்</v>
      </c>
      <c r="R13" s="21" t="str">
        <f>IFERROR(__xludf.DUMMYFUNCTION("GOOGLETRANSLATE($B13,$B$1,R$1)"),"손가락을 카메라에 놓으십시오. 파인더가 빨간색으로 변하면 제대로하고 있습니다.")</f>
        <v>손가락을 카메라에 놓으십시오. 파인더가 빨간색으로 변하면 제대로하고 있습니다.</v>
      </c>
      <c r="S13" s="22" t="s">
        <v>1021</v>
      </c>
      <c r="T13" s="21" t="str">
        <f>IFERROR(__xludf.DUMMYFUNCTION("GOOGLETRANSLATE($B13,$B$1,T$1)"),"Metti il ​​dito sulla fotocamera. Quando il Finder diventa rosso, lo stai facendo bene")</f>
        <v>Metti il ​​dito sulla fotocamera. Quando il Finder diventa rosso, lo stai facendo bene</v>
      </c>
      <c r="U13" s="24" t="str">
        <f>IFERROR(__xludf.DUMMYFUNCTION("GOOGLETRANSLATE($B13,$B$1,U$1)"),"วางนิ้วบนกล้อง เมื่อตัวค้นหาเปลี่ยนเป็นสีแดงคุณจะทำถูกต้อง")</f>
        <v>วางนิ้วบนกล้อง เมื่อตัวค้นหาเปลี่ยนเป็นสีแดงคุณจะทำถูกต้อง</v>
      </c>
      <c r="V13" s="20"/>
      <c r="W13" s="20"/>
      <c r="X13" s="20"/>
      <c r="Y13" s="20"/>
      <c r="Z13" s="20"/>
      <c r="AA13" s="20"/>
      <c r="AB13" s="20"/>
      <c r="AC13" s="20"/>
      <c r="AD13" s="20"/>
      <c r="AE13" s="20"/>
      <c r="AF13" s="20"/>
      <c r="AG13" s="20"/>
      <c r="AH13" s="20"/>
      <c r="AI13" s="20"/>
      <c r="AJ13" s="20"/>
      <c r="AK13" s="20"/>
      <c r="AL13" s="20"/>
      <c r="AM13" s="20"/>
      <c r="AN13" s="20"/>
    </row>
    <row r="14" ht="15.75" customHeight="1">
      <c r="A14" s="20" t="s">
        <v>1022</v>
      </c>
      <c r="B14" s="20" t="s">
        <v>1023</v>
      </c>
      <c r="C14" s="21" t="str">
        <f>IFERROR(__xludf.DUMMYFUNCTION("GOOGLETRANSLATE($B14,$B$1,C$1)"),"测量...")</f>
        <v>测量...</v>
      </c>
      <c r="D14" s="21" t="str">
        <f>IFERROR(__xludf.DUMMYFUNCTION("GOOGLETRANSLATE($B14,$B$1,D$1)"),"मापने ...")</f>
        <v>मापने ...</v>
      </c>
      <c r="E14" s="21" t="str">
        <f>IFERROR(__xludf.DUMMYFUNCTION("GOOGLETRANSLATE($B14,$B$1,E$1)"),"Medición...")</f>
        <v>Medición...</v>
      </c>
      <c r="F14" s="21" t="str">
        <f>IFERROR(__xludf.DUMMYFUNCTION("GOOGLETRANSLATE($B14,$B$1,F$1)"),"Mesure...")</f>
        <v>Mesure...</v>
      </c>
      <c r="G14" s="21" t="str">
        <f>IFERROR(__xludf.DUMMYFUNCTION("GOOGLETRANSLATE($B14,$B$1,G$1)"),"قياس...")</f>
        <v>قياس...</v>
      </c>
      <c r="H14" s="21" t="str">
        <f>IFERROR(__xludf.DUMMYFUNCTION("GOOGLETRANSLATE($B14,$B$1,H$1)"),"Измерение ...")</f>
        <v>Измерение ...</v>
      </c>
      <c r="I14" s="21" t="str">
        <f>IFERROR(__xludf.DUMMYFUNCTION("GOOGLETRANSLATE($B14,$B$1,I$1)"),"Medindo...")</f>
        <v>Medindo...</v>
      </c>
      <c r="J14" s="21" t="str">
        <f>IFERROR(__xludf.DUMMYFUNCTION("GOOGLETRANSLATE($B14,$B$1,J$1)"),"পরিমাপ...")</f>
        <v>পরিমাপ...</v>
      </c>
      <c r="K14" s="21" t="str">
        <f>IFERROR(__xludf.DUMMYFUNCTION("GOOGLETRANSLATE($B14,$B$1,K$1)"),"پیمائش ...")</f>
        <v>پیمائش ...</v>
      </c>
      <c r="L14" s="21" t="str">
        <f>IFERROR(__xludf.DUMMYFUNCTION("GOOGLETRANSLATE($B14,$B$1,L$1)"),"Messung...")</f>
        <v>Messung...</v>
      </c>
      <c r="M14" s="21" t="str">
        <f>IFERROR(__xludf.DUMMYFUNCTION("GOOGLETRANSLATE($B14,$B$1,M$1)"),"測定...")</f>
        <v>測定...</v>
      </c>
      <c r="N14" s="21" t="str">
        <f>IFERROR(__xludf.DUMMYFUNCTION("GOOGLETRANSLATE($B14,$B$1,N$1)"),"मोजमाप...")</f>
        <v>मोजमाप...</v>
      </c>
      <c r="O14" s="21" t="str">
        <f>IFERROR(__xludf.DUMMYFUNCTION("GOOGLETRANSLATE($B14,$B$1,O$1)"),"కొలిచే ...")</f>
        <v>కొలిచే ...</v>
      </c>
      <c r="P14" s="21" t="str">
        <f>IFERROR(__xludf.DUMMYFUNCTION("GOOGLETRANSLATE($B14,$B$1,P$1)"),"Ölçme ...")</f>
        <v>Ölçme ...</v>
      </c>
      <c r="Q14" s="21" t="str">
        <f>IFERROR(__xludf.DUMMYFUNCTION("GOOGLETRANSLATE($B14,$B$1,Q$1)"),"அளவீடு ...")</f>
        <v>அளவீடு ...</v>
      </c>
      <c r="R14" s="21" t="str">
        <f>IFERROR(__xludf.DUMMYFUNCTION("GOOGLETRANSLATE($B14,$B$1,R$1)"),"자질...")</f>
        <v>자질...</v>
      </c>
      <c r="S14" s="22" t="str">
        <f>IFERROR(__xludf.DUMMYFUNCTION("GOOGLETRANSLATE($B14,$B$1,S$1)"),"Đo lường...")</f>
        <v>Đo lường...</v>
      </c>
      <c r="T14" s="21" t="str">
        <f>IFERROR(__xludf.DUMMYFUNCTION("GOOGLETRANSLATE($B14,$B$1,T$1)"),"Misurazione ...")</f>
        <v>Misurazione ...</v>
      </c>
      <c r="U14" s="21" t="str">
        <f>IFERROR(__xludf.DUMMYFUNCTION("GOOGLETRANSLATE($B14,$B$1,U$1)"),"วัด ...")</f>
        <v>วัด ...</v>
      </c>
      <c r="V14" s="20"/>
      <c r="W14" s="20"/>
      <c r="X14" s="20"/>
      <c r="Y14" s="20"/>
      <c r="Z14" s="20"/>
      <c r="AA14" s="20"/>
      <c r="AB14" s="20"/>
      <c r="AC14" s="20"/>
      <c r="AD14" s="20"/>
      <c r="AE14" s="20"/>
      <c r="AF14" s="20"/>
      <c r="AG14" s="20"/>
      <c r="AH14" s="20"/>
      <c r="AI14" s="20"/>
      <c r="AJ14" s="20"/>
      <c r="AK14" s="20"/>
      <c r="AL14" s="20"/>
      <c r="AM14" s="20"/>
      <c r="AN14" s="20"/>
    </row>
    <row r="15" ht="15.75" customHeight="1">
      <c r="A15" s="20" t="s">
        <v>1024</v>
      </c>
      <c r="B15" s="20" t="s">
        <v>1025</v>
      </c>
      <c r="C15" s="21" t="str">
        <f>IFERROR(__xludf.DUMMYFUNCTION("GOOGLETRANSLATE($B15,$B$1,C$1)"),"添加度量")</f>
        <v>添加度量</v>
      </c>
      <c r="D15" s="21" t="str">
        <f>IFERROR(__xludf.DUMMYFUNCTION("GOOGLETRANSLATE($B15,$B$1,D$1)"),"माप जोड़ें")</f>
        <v>माप जोड़ें</v>
      </c>
      <c r="E15" s="21" t="str">
        <f>IFERROR(__xludf.DUMMYFUNCTION("GOOGLETRANSLATE($B15,$B$1,E$1)"),"Agregar medida")</f>
        <v>Agregar medida</v>
      </c>
      <c r="F15" s="21" t="str">
        <f>IFERROR(__xludf.DUMMYFUNCTION("GOOGLETRANSLATE($B15,$B$1,F$1)"),"Ajouter une mesure")</f>
        <v>Ajouter une mesure</v>
      </c>
      <c r="G15" s="21" t="str">
        <f>IFERROR(__xludf.DUMMYFUNCTION("GOOGLETRANSLATE($B15,$B$1,G$1)"),"أضف التدبير")</f>
        <v>أضف التدبير</v>
      </c>
      <c r="H15" s="21" t="str">
        <f>IFERROR(__xludf.DUMMYFUNCTION("GOOGLETRANSLATE($B15,$B$1,H$1)"),"Добавить меру")</f>
        <v>Добавить меру</v>
      </c>
      <c r="I15" s="21" t="str">
        <f>IFERROR(__xludf.DUMMYFUNCTION("GOOGLETRANSLATE($B15,$B$1,I$1)"),"Adicione medida")</f>
        <v>Adicione medida</v>
      </c>
      <c r="J15" s="21" t="str">
        <f>IFERROR(__xludf.DUMMYFUNCTION("GOOGLETRANSLATE($B15,$B$1,J$1)"),"পরিমাপ যোগ করুন")</f>
        <v>পরিমাপ যোগ করুন</v>
      </c>
      <c r="K15" s="21" t="str">
        <f>IFERROR(__xludf.DUMMYFUNCTION("GOOGLETRANSLATE($B15,$B$1,K$1)"),"پیمائش شامل کریں")</f>
        <v>پیمائش شامل کریں</v>
      </c>
      <c r="L15" s="21" t="str">
        <f>IFERROR(__xludf.DUMMYFUNCTION("GOOGLETRANSLATE($B15,$B$1,L$1)"),"Messung hinzufügen")</f>
        <v>Messung hinzufügen</v>
      </c>
      <c r="M15" s="21" t="str">
        <f>IFERROR(__xludf.DUMMYFUNCTION("GOOGLETRANSLATE($B15,$B$1,M$1)"),"メジャーを追加します")</f>
        <v>メジャーを追加します</v>
      </c>
      <c r="N15" s="21" t="str">
        <f>IFERROR(__xludf.DUMMYFUNCTION("GOOGLETRANSLATE($B15,$B$1,N$1)"),"उपाय जोडा")</f>
        <v>उपाय जोडा</v>
      </c>
      <c r="O15" s="21" t="str">
        <f>IFERROR(__xludf.DUMMYFUNCTION("GOOGLETRANSLATE($B15,$B$1,O$1)"),"కొలత జోడించండి")</f>
        <v>కొలత జోడించండి</v>
      </c>
      <c r="P15" s="21" t="str">
        <f>IFERROR(__xludf.DUMMYFUNCTION("GOOGLETRANSLATE($B15,$B$1,P$1)"),"Tedbir ekle")</f>
        <v>Tedbir ekle</v>
      </c>
      <c r="Q15" s="21" t="str">
        <f>IFERROR(__xludf.DUMMYFUNCTION("GOOGLETRANSLATE($B15,$B$1,Q$1)"),"அளவீடு சேர்க்கவும்")</f>
        <v>அளவீடு சேர்க்கவும்</v>
      </c>
      <c r="R15" s="21" t="str">
        <f>IFERROR(__xludf.DUMMYFUNCTION("GOOGLETRANSLATE($B15,$B$1,R$1)"),"측정 값을 추가하십시오")</f>
        <v>측정 값을 추가하십시오</v>
      </c>
      <c r="S15" s="22" t="s">
        <v>1026</v>
      </c>
      <c r="T15" s="21" t="str">
        <f>IFERROR(__xludf.DUMMYFUNCTION("GOOGLETRANSLATE($B15,$B$1,T$1)"),"Aggiungi misura")</f>
        <v>Aggiungi misura</v>
      </c>
      <c r="U15" s="21" t="str">
        <f>IFERROR(__xludf.DUMMYFUNCTION("GOOGLETRANSLATE($B15,$B$1,U$1)"),"เพิ่มมาตรการ")</f>
        <v>เพิ่มมาตรการ</v>
      </c>
      <c r="V15" s="20"/>
      <c r="W15" s="20"/>
      <c r="X15" s="20"/>
      <c r="Y15" s="20"/>
      <c r="Z15" s="20"/>
      <c r="AA15" s="20"/>
      <c r="AB15" s="20"/>
      <c r="AC15" s="20"/>
      <c r="AD15" s="20"/>
      <c r="AE15" s="20"/>
      <c r="AF15" s="20"/>
      <c r="AG15" s="20"/>
      <c r="AH15" s="20"/>
      <c r="AI15" s="20"/>
      <c r="AJ15" s="20"/>
      <c r="AK15" s="20"/>
      <c r="AL15" s="20"/>
      <c r="AM15" s="20"/>
      <c r="AN15" s="20"/>
    </row>
    <row r="16" ht="15.75" customHeight="1">
      <c r="A16" s="20" t="s">
        <v>1027</v>
      </c>
      <c r="B16" s="20" t="s">
        <v>1028</v>
      </c>
      <c r="C16" s="21" t="str">
        <f>IFERROR(__xludf.DUMMYFUNCTION("GOOGLETRANSLATE($B16,$B$1,C$1)"),"立即测量")</f>
        <v>立即测量</v>
      </c>
      <c r="D16" s="21" t="str">
        <f>IFERROR(__xludf.DUMMYFUNCTION("GOOGLETRANSLATE($B16,$B$1,D$1)"),"अब मापें")</f>
        <v>अब मापें</v>
      </c>
      <c r="E16" s="21" t="str">
        <f>IFERROR(__xludf.DUMMYFUNCTION("GOOGLETRANSLATE($B16,$B$1,E$1)"),"Medir ahora")</f>
        <v>Medir ahora</v>
      </c>
      <c r="F16" s="21" t="str">
        <f>IFERROR(__xludf.DUMMYFUNCTION("GOOGLETRANSLATE($B16,$B$1,F$1)"),"Mesurer maintenant")</f>
        <v>Mesurer maintenant</v>
      </c>
      <c r="G16" s="21" t="str">
        <f>IFERROR(__xludf.DUMMYFUNCTION("GOOGLETRANSLATE($B16,$B$1,G$1)"),"قياس الآن")</f>
        <v>قياس الآن</v>
      </c>
      <c r="H16" s="21" t="str">
        <f>IFERROR(__xludf.DUMMYFUNCTION("GOOGLETRANSLATE($B16,$B$1,H$1)"),"Измерить сейчас")</f>
        <v>Измерить сейчас</v>
      </c>
      <c r="I16" s="21" t="str">
        <f>IFERROR(__xludf.DUMMYFUNCTION("GOOGLETRANSLATE($B16,$B$1,I$1)"),"Meça agora")</f>
        <v>Meça agora</v>
      </c>
      <c r="J16" s="21" t="str">
        <f>IFERROR(__xludf.DUMMYFUNCTION("GOOGLETRANSLATE($B16,$B$1,J$1)"),"এখন পরিমাপ")</f>
        <v>এখন পরিমাপ</v>
      </c>
      <c r="K16" s="21" t="str">
        <f>IFERROR(__xludf.DUMMYFUNCTION("GOOGLETRANSLATE($B16,$B$1,K$1)"),"ابھی پیمائش کریں")</f>
        <v>ابھی پیمائش کریں</v>
      </c>
      <c r="L16" s="21" t="str">
        <f>IFERROR(__xludf.DUMMYFUNCTION("GOOGLETRANSLATE($B16,$B$1,L$1)"),"Messen Sie jetzt")</f>
        <v>Messen Sie jetzt</v>
      </c>
      <c r="M16" s="21" t="str">
        <f>IFERROR(__xludf.DUMMYFUNCTION("GOOGLETRANSLATE($B16,$B$1,M$1)"),"今すぐ測定します")</f>
        <v>今すぐ測定します</v>
      </c>
      <c r="N16" s="21" t="str">
        <f>IFERROR(__xludf.DUMMYFUNCTION("GOOGLETRANSLATE($B16,$B$1,N$1)"),"आता मोजा")</f>
        <v>आता मोजा</v>
      </c>
      <c r="O16" s="21" t="str">
        <f>IFERROR(__xludf.DUMMYFUNCTION("GOOGLETRANSLATE($B16,$B$1,O$1)"),"ఇప్పుడు కొలవండి")</f>
        <v>ఇప్పుడు కొలవండి</v>
      </c>
      <c r="P16" s="21" t="str">
        <f>IFERROR(__xludf.DUMMYFUNCTION("GOOGLETRANSLATE($B16,$B$1,P$1)"),"Şimdi ölç")</f>
        <v>Şimdi ölç</v>
      </c>
      <c r="Q16" s="21" t="str">
        <f>IFERROR(__xludf.DUMMYFUNCTION("GOOGLETRANSLATE($B16,$B$1,Q$1)"),"இப்போது அளவிடவும்")</f>
        <v>இப்போது அளவிடவும்</v>
      </c>
      <c r="R16" s="21" t="str">
        <f>IFERROR(__xludf.DUMMYFUNCTION("GOOGLETRANSLATE($B16,$B$1,R$1)"),"지금 측정하십시오")</f>
        <v>지금 측정하십시오</v>
      </c>
      <c r="S16" s="22" t="s">
        <v>1029</v>
      </c>
      <c r="T16" s="21" t="str">
        <f>IFERROR(__xludf.DUMMYFUNCTION("GOOGLETRANSLATE($B16,$B$1,T$1)"),"Misura ora")</f>
        <v>Misura ora</v>
      </c>
      <c r="U16" s="21" t="str">
        <f>IFERROR(__xludf.DUMMYFUNCTION("GOOGLETRANSLATE($B16,$B$1,U$1)"),"วัดตอนนี้")</f>
        <v>วัดตอนนี้</v>
      </c>
      <c r="V16" s="20"/>
      <c r="W16" s="20"/>
      <c r="X16" s="20"/>
      <c r="Y16" s="20"/>
      <c r="Z16" s="20"/>
      <c r="AA16" s="20"/>
      <c r="AB16" s="20"/>
      <c r="AC16" s="20"/>
      <c r="AD16" s="20"/>
      <c r="AE16" s="20"/>
      <c r="AF16" s="20"/>
      <c r="AG16" s="20"/>
      <c r="AH16" s="20"/>
      <c r="AI16" s="20"/>
      <c r="AJ16" s="20"/>
      <c r="AK16" s="20"/>
      <c r="AL16" s="20"/>
      <c r="AM16" s="20"/>
      <c r="AN16" s="20"/>
    </row>
    <row r="17" ht="15.75" customHeight="1">
      <c r="A17" s="20" t="s">
        <v>1030</v>
      </c>
      <c r="B17" s="20" t="s">
        <v>1031</v>
      </c>
      <c r="C17" s="21" t="str">
        <f>IFERROR(__xludf.DUMMYFUNCTION("GOOGLETRANSLATE($B17,$B$1,C$1)"),"简单地使用手指来测量您的心率")</f>
        <v>简单地使用手指来测量您的心率</v>
      </c>
      <c r="D17" s="21" t="str">
        <f>IFERROR(__xludf.DUMMYFUNCTION("GOOGLETRANSLATE($B17,$B$1,D$1)"),"अपनी उंगली का उपयोग करके बस अपनी हृदय गति को मापें")</f>
        <v>अपनी उंगली का उपयोग करके बस अपनी हृदय गति को मापें</v>
      </c>
      <c r="E17" s="21" t="str">
        <f>IFERROR(__xludf.DUMMYFUNCTION("GOOGLETRANSLATE($B17,$B$1,E$1)"),"Mida su frecuencia cardíaca simplemente usando su dedo")</f>
        <v>Mida su frecuencia cardíaca simplemente usando su dedo</v>
      </c>
      <c r="F17" s="21" t="str">
        <f>IFERROR(__xludf.DUMMYFUNCTION("GOOGLETRANSLATE($B17,$B$1,F$1)"),"Mesurez votre fréquence cardiaque simplement en utilisant votre doigt")</f>
        <v>Mesurez votre fréquence cardiaque simplement en utilisant votre doigt</v>
      </c>
      <c r="G17" s="21" t="str">
        <f>IFERROR(__xludf.DUMMYFUNCTION("GOOGLETRANSLATE($B17,$B$1,G$1)"),"قم بقياس معدل ضربات القلب ببساطة باستخدام إصبعك")</f>
        <v>قم بقياس معدل ضربات القلب ببساطة باستخدام إصبعك</v>
      </c>
      <c r="H17" s="21" t="str">
        <f>IFERROR(__xludf.DUMMYFUNCTION("GOOGLETRANSLATE($B17,$B$1,H$1)"),"Измерьте частоту сердечных сокращений, просто используя пальцем")</f>
        <v>Измерьте частоту сердечных сокращений, просто используя пальцем</v>
      </c>
      <c r="I17" s="21" t="str">
        <f>IFERROR(__xludf.DUMMYFUNCTION("GOOGLETRANSLATE($B17,$B$1,I$1)"),"Meça sua frequência cardíaca simplesmente usando o dedo")</f>
        <v>Meça sua frequência cardíaca simplesmente usando o dedo</v>
      </c>
      <c r="J17" s="21" t="str">
        <f>IFERROR(__xludf.DUMMYFUNCTION("GOOGLETRANSLATE($B17,$B$1,J$1)"),"আপনার আঙুলটি ব্যবহার করে আপনার হার্টের হার পরিমাপ করুন")</f>
        <v>আপনার আঙুলটি ব্যবহার করে আপনার হার্টের হার পরিমাপ করুন</v>
      </c>
      <c r="K17" s="21" t="str">
        <f>IFERROR(__xludf.DUMMYFUNCTION("GOOGLETRANSLATE($B17,$B$1,K$1)"),"اپنی انگلی کا استعمال کرکے اپنے دل کی دھڑکن کی پیمائش کریں")</f>
        <v>اپنی انگلی کا استعمال کرکے اپنے دل کی دھڑکن کی پیمائش کریں</v>
      </c>
      <c r="L17" s="21" t="str">
        <f>IFERROR(__xludf.DUMMYFUNCTION("GOOGLETRANSLATE($B17,$B$1,L$1)"),"Messen Sie Ihre Herzfrequenz einfach, indem Sie Ihren Finger verwenden")</f>
        <v>Messen Sie Ihre Herzfrequenz einfach, indem Sie Ihren Finger verwenden</v>
      </c>
      <c r="M17" s="21" t="str">
        <f>IFERROR(__xludf.DUMMYFUNCTION("GOOGLETRANSLATE($B17,$B$1,M$1)"),"指を使って心拍数を測定してください")</f>
        <v>指を使って心拍数を測定してください</v>
      </c>
      <c r="N17" s="21" t="str">
        <f>IFERROR(__xludf.DUMMYFUNCTION("GOOGLETRANSLATE($B17,$B$1,N$1)"),"आपल्या बोटाचा वापर करून आपल्या हृदयाची गती मोजा")</f>
        <v>आपल्या बोटाचा वापर करून आपल्या हृदयाची गती मोजा</v>
      </c>
      <c r="O17" s="21" t="str">
        <f>IFERROR(__xludf.DUMMYFUNCTION("GOOGLETRANSLATE($B17,$B$1,O$1)"),"మీ వేలిని ఉపయోగించడం ద్వారా మీ హృదయ స్పందన రేటును కొలవండి")</f>
        <v>మీ వేలిని ఉపయోగించడం ద్వారా మీ హృదయ స్పందన రేటును కొలవండి</v>
      </c>
      <c r="P17" s="21" t="str">
        <f>IFERROR(__xludf.DUMMYFUNCTION("GOOGLETRANSLATE($B17,$B$1,P$1)"),"Sadece parmağınızı kullanarak kalp atış hızınızı ölçün")</f>
        <v>Sadece parmağınızı kullanarak kalp atış hızınızı ölçün</v>
      </c>
      <c r="Q17" s="21" t="str">
        <f>IFERROR(__xludf.DUMMYFUNCTION("GOOGLETRANSLATE($B17,$B$1,Q$1)"),"உங்கள் விரலைப் பயன்படுத்துவதன் மூலம் உங்கள் இதயத் துடிப்பை அளவிடவும்")</f>
        <v>உங்கள் விரலைப் பயன்படுத்துவதன் மூலம் உங்கள் இதயத் துடிப்பை அளவிடவும்</v>
      </c>
      <c r="R17" s="21" t="str">
        <f>IFERROR(__xludf.DUMMYFUNCTION("GOOGLETRANSLATE($B17,$B$1,R$1)"),"손가락을 사용하여 심박수를 측정하십시오")</f>
        <v>손가락을 사용하여 심박수를 측정하십시오</v>
      </c>
      <c r="S17" s="22" t="s">
        <v>1032</v>
      </c>
      <c r="T17" s="21" t="str">
        <f>IFERROR(__xludf.DUMMYFUNCTION("GOOGLETRANSLATE($B17,$B$1,T$1)"),"Misura la frequenza cardiaca semplicemente usando il dito")</f>
        <v>Misura la frequenza cardiaca semplicemente usando il dito</v>
      </c>
      <c r="U17" s="24" t="str">
        <f>IFERROR(__xludf.DUMMYFUNCTION("GOOGLETRANSLATE($B17,$B$1,U$1)"),"วัดอัตราการเต้นของหัวใจโดยใช้นิ้วของคุณ")</f>
        <v>วัดอัตราการเต้นของหัวใจโดยใช้นิ้วของคุณ</v>
      </c>
      <c r="V17" s="20"/>
      <c r="W17" s="20"/>
      <c r="X17" s="20"/>
      <c r="Y17" s="20"/>
      <c r="Z17" s="20"/>
      <c r="AA17" s="20"/>
      <c r="AB17" s="20"/>
      <c r="AC17" s="20"/>
      <c r="AD17" s="20"/>
      <c r="AE17" s="20"/>
      <c r="AF17" s="20"/>
      <c r="AG17" s="20"/>
      <c r="AH17" s="20"/>
      <c r="AI17" s="20"/>
      <c r="AJ17" s="20"/>
      <c r="AK17" s="20"/>
      <c r="AL17" s="20"/>
      <c r="AM17" s="20"/>
      <c r="AN17" s="20"/>
    </row>
    <row r="18" ht="15.75" customHeight="1">
      <c r="A18" s="20" t="s">
        <v>1033</v>
      </c>
      <c r="B18" s="20" t="s">
        <v>1034</v>
      </c>
      <c r="C18" s="21" t="str">
        <f>IFERROR(__xludf.DUMMYFUNCTION("GOOGLETRANSLATE($B18,$B$1,C$1)"),"手动添加")</f>
        <v>手动添加</v>
      </c>
      <c r="D18" s="21" t="str">
        <f>IFERROR(__xludf.DUMMYFUNCTION("GOOGLETRANSLATE($B18,$B$1,D$1)"),"मैन्युअल रूप से जोड़ें")</f>
        <v>मैन्युअल रूप से जोड़ें</v>
      </c>
      <c r="E18" s="21" t="str">
        <f>IFERROR(__xludf.DUMMYFUNCTION("GOOGLETRANSLATE($B18,$B$1,E$1)"),"Agregar manualmente")</f>
        <v>Agregar manualmente</v>
      </c>
      <c r="F18" s="21" t="str">
        <f>IFERROR(__xludf.DUMMYFUNCTION("GOOGLETRANSLATE($B18,$B$1,F$1)"),"Ajouter manuellement")</f>
        <v>Ajouter manuellement</v>
      </c>
      <c r="G18" s="21" t="str">
        <f>IFERROR(__xludf.DUMMYFUNCTION("GOOGLETRANSLATE($B18,$B$1,G$1)"),"إضافة يدويا")</f>
        <v>إضافة يدويا</v>
      </c>
      <c r="H18" s="21" t="str">
        <f>IFERROR(__xludf.DUMMYFUNCTION("GOOGLETRANSLATE($B18,$B$1,H$1)"),"Добавить вручную")</f>
        <v>Добавить вручную</v>
      </c>
      <c r="I18" s="21" t="str">
        <f>IFERROR(__xludf.DUMMYFUNCTION("GOOGLETRANSLATE($B18,$B$1,I$1)"),"Adicionar manualmente")</f>
        <v>Adicionar manualmente</v>
      </c>
      <c r="J18" s="21" t="str">
        <f>IFERROR(__xludf.DUMMYFUNCTION("GOOGLETRANSLATE($B18,$B$1,J$1)"),"নিজে সংযোজন করুন")</f>
        <v>নিজে সংযোজন করুন</v>
      </c>
      <c r="K18" s="21" t="str">
        <f>IFERROR(__xludf.DUMMYFUNCTION("GOOGLETRANSLATE($B18,$B$1,K$1)"),"دستی طور پر شامل کریں")</f>
        <v>دستی طور پر شامل کریں</v>
      </c>
      <c r="L18" s="21" t="str">
        <f>IFERROR(__xludf.DUMMYFUNCTION("GOOGLETRANSLATE($B18,$B$1,L$1)"),"Manuell hinzufügen")</f>
        <v>Manuell hinzufügen</v>
      </c>
      <c r="M18" s="21" t="str">
        <f>IFERROR(__xludf.DUMMYFUNCTION("GOOGLETRANSLATE($B18,$B$1,M$1)"),"手動で追加します")</f>
        <v>手動で追加します</v>
      </c>
      <c r="N18" s="21" t="str">
        <f>IFERROR(__xludf.DUMMYFUNCTION("GOOGLETRANSLATE($B18,$B$1,N$1)"),"व्यक्तिचलितपणे जोडा")</f>
        <v>व्यक्तिचलितपणे जोडा</v>
      </c>
      <c r="O18" s="21" t="str">
        <f>IFERROR(__xludf.DUMMYFUNCTION("GOOGLETRANSLATE($B18,$B$1,O$1)"),"మానవీయంగా జోడించండి")</f>
        <v>మానవీయంగా జోడించండి</v>
      </c>
      <c r="P18" s="21" t="str">
        <f>IFERROR(__xludf.DUMMYFUNCTION("GOOGLETRANSLATE($B18,$B$1,P$1)"),"Manuel olarak ekleyin")</f>
        <v>Manuel olarak ekleyin</v>
      </c>
      <c r="Q18" s="21" t="str">
        <f>IFERROR(__xludf.DUMMYFUNCTION("GOOGLETRANSLATE($B18,$B$1,Q$1)"),"கைமுறையாக சேர்க்கவும்")</f>
        <v>கைமுறையாக சேர்க்கவும்</v>
      </c>
      <c r="R18" s="21" t="str">
        <f>IFERROR(__xludf.DUMMYFUNCTION("GOOGLETRANSLATE($B18,$B$1,R$1)"),"수동으로 추가하십시오")</f>
        <v>수동으로 추가하십시오</v>
      </c>
      <c r="S18" s="22" t="s">
        <v>1035</v>
      </c>
      <c r="T18" s="21" t="str">
        <f>IFERROR(__xludf.DUMMYFUNCTION("GOOGLETRANSLATE($B18,$B$1,T$1)"),"Aggiungi manualmente")</f>
        <v>Aggiungi manualmente</v>
      </c>
      <c r="U18" s="21" t="str">
        <f>IFERROR(__xludf.DUMMYFUNCTION("GOOGLETRANSLATE($B18,$B$1,U$1)"),"เพิ่มด้วยตนเอง")</f>
        <v>เพิ่มด้วยตนเอง</v>
      </c>
      <c r="V18" s="20"/>
      <c r="W18" s="20"/>
      <c r="X18" s="20"/>
      <c r="Y18" s="20"/>
      <c r="Z18" s="20"/>
      <c r="AA18" s="20"/>
      <c r="AB18" s="20"/>
      <c r="AC18" s="20"/>
      <c r="AD18" s="20"/>
      <c r="AE18" s="20"/>
      <c r="AF18" s="20"/>
      <c r="AG18" s="20"/>
      <c r="AH18" s="20"/>
      <c r="AI18" s="20"/>
      <c r="AJ18" s="20"/>
      <c r="AK18" s="20"/>
      <c r="AL18" s="20"/>
      <c r="AM18" s="20"/>
      <c r="AN18" s="20"/>
    </row>
    <row r="19" ht="15.75" customHeight="1">
      <c r="A19" s="20" t="s">
        <v>1036</v>
      </c>
      <c r="B19" s="20" t="s">
        <v>1037</v>
      </c>
      <c r="C19" s="21" t="str">
        <f>IFERROR(__xludf.DUMMYFUNCTION("GOOGLETRANSLATE($B19,$B$1,C$1)"),"手动添加您已经拥有的心率阅读")</f>
        <v>手动添加您已经拥有的心率阅读</v>
      </c>
      <c r="D19" s="21" t="str">
        <f>IFERROR(__xludf.DUMMYFUNCTION("GOOGLETRANSLATE($B19,$B$1,D$1)"),"मैन्युअल रूप से एक हृदय गति पढ़ना जो आपको पहले से मिल गया है")</f>
        <v>मैन्युअल रूप से एक हृदय गति पढ़ना जो आपको पहले से मिल गया है</v>
      </c>
      <c r="E19" s="21" t="str">
        <f>IFERROR(__xludf.DUMMYFUNCTION("GOOGLETRANSLATE($B19,$B$1,E$1)"),"Agrega manualmente una lectura de frecuencia cardíaca que ya tienes")</f>
        <v>Agrega manualmente una lectura de frecuencia cardíaca que ya tienes</v>
      </c>
      <c r="F19" s="21" t="str">
        <f>IFERROR(__xludf.DUMMYFUNCTION("GOOGLETRANSLATE($B19,$B$1,F$1)"),"Ajouter manuellement une lecture de fréquence cardiaque que vous avez déjà")</f>
        <v>Ajouter manuellement une lecture de fréquence cardiaque que vous avez déjà</v>
      </c>
      <c r="G19" s="21" t="str">
        <f>IFERROR(__xludf.DUMMYFUNCTION("GOOGLETRANSLATE($B19,$B$1,G$1)"),"أضف يدويًا قراءة معدل ضربات القلب لديك بالفعل")</f>
        <v>أضف يدويًا قراءة معدل ضربات القلب لديك بالفعل</v>
      </c>
      <c r="H19" s="21" t="str">
        <f>IFERROR(__xludf.DUMMYFUNCTION("GOOGLETRANSLATE($B19,$B$1,H$1)"),"Вручную добавьте чтение сердечного ритма, которое у вас уже есть")</f>
        <v>Вручную добавьте чтение сердечного ритма, которое у вас уже есть</v>
      </c>
      <c r="I19" s="21" t="str">
        <f>IFERROR(__xludf.DUMMYFUNCTION("GOOGLETRANSLATE($B19,$B$1,I$1)"),"Adicione manualmente uma leitura da frequência cardíaca que você já tem")</f>
        <v>Adicione manualmente uma leitura da frequência cardíaca que você já tem</v>
      </c>
      <c r="J19" s="21" t="str">
        <f>IFERROR(__xludf.DUMMYFUNCTION("GOOGLETRANSLATE($B19,$B$1,J$1)"),"ম্যানুয়ালি আপনি ইতিমধ্যে পেয়েছেন একটি হার্ট রেট পড়া যুক্ত করুন")</f>
        <v>ম্যানুয়ালি আপনি ইতিমধ্যে পেয়েছেন একটি হার্ট রেট পড়া যুক্ত করুন</v>
      </c>
      <c r="K19" s="21" t="str">
        <f>IFERROR(__xludf.DUMMYFUNCTION("GOOGLETRANSLATE($B19,$B$1,K$1)"),"دستی طور پر ایک دل کی شرح کو پڑھنا آپ کو پہلے ہی مل گیا ہے")</f>
        <v>دستی طور پر ایک دل کی شرح کو پڑھنا آپ کو پہلے ہی مل گیا ہے</v>
      </c>
      <c r="L19" s="21" t="str">
        <f>IFERROR(__xludf.DUMMYFUNCTION("GOOGLETRANSLATE($B19,$B$1,L$1)"),"Fügen Sie manuell eine Herzfrequenzlesung hinzu, die Sie bereits erhalten haben")</f>
        <v>Fügen Sie manuell eine Herzfrequenzlesung hinzu, die Sie bereits erhalten haben</v>
      </c>
      <c r="M19" s="21" t="str">
        <f>IFERROR(__xludf.DUMMYFUNCTION("GOOGLETRANSLATE($B19,$B$1,M$1)"),"あなたがすでに持っている心拍数の読み物を手動で追加します")</f>
        <v>あなたがすでに持っている心拍数の読み物を手動で追加します</v>
      </c>
      <c r="N19" s="21" t="str">
        <f>IFERROR(__xludf.DUMMYFUNCTION("GOOGLETRANSLATE($B19,$B$1,N$1)"),"आपल्याकडे आधीपासून मिळालेले हृदय गती वाचन जोडा")</f>
        <v>आपल्याकडे आधीपासून मिळालेले हृदय गती वाचन जोडा</v>
      </c>
      <c r="O19" s="21" t="str">
        <f>IFERROR(__xludf.DUMMYFUNCTION("GOOGLETRANSLATE($B19,$B$1,O$1)"),"మీకు ఇప్పటికే లభించిన హృదయ స్పందన పఠనాన్ని మాన్యువల్‌గా జోడించండి")</f>
        <v>మీకు ఇప్పటికే లభించిన హృదయ స్పందన పఠనాన్ని మాన్యువల్‌గా జోడించండి</v>
      </c>
      <c r="P19" s="21" t="str">
        <f>IFERROR(__xludf.DUMMYFUNCTION("GOOGLETRANSLATE($B19,$B$1,P$1)"),"Zaten sahip olduğunuz bir kalp atış hızı okuma ekleyin")</f>
        <v>Zaten sahip olduğunuz bir kalp atış hızı okuma ekleyin</v>
      </c>
      <c r="Q19" s="21" t="str">
        <f>IFERROR(__xludf.DUMMYFUNCTION("GOOGLETRANSLATE($B19,$B$1,Q$1)"),"நீங்கள் ஏற்கனவே பெற்ற இதய துடிப்பு வாசிப்பை கைமுறையாக சேர்க்கவும்")</f>
        <v>நீங்கள் ஏற்கனவே பெற்ற இதய துடிப்பு வாசிப்பை கைமுறையாக சேர்க்கவும்</v>
      </c>
      <c r="R19" s="21" t="str">
        <f>IFERROR(__xludf.DUMMYFUNCTION("GOOGLETRANSLATE($B19,$B$1,R$1)"),"이미 가지고있는 심박수 읽기를 수동으로 추가하십시오")</f>
        <v>이미 가지고있는 심박수 읽기를 수동으로 추가하십시오</v>
      </c>
      <c r="S19" s="22" t="s">
        <v>1038</v>
      </c>
      <c r="T19" s="21" t="str">
        <f>IFERROR(__xludf.DUMMYFUNCTION("GOOGLETRANSLATE($B19,$B$1,T$1)"),"Aggiungi manualmente una lettura della frequenza cardiaca che hai già ottenuto")</f>
        <v>Aggiungi manualmente una lettura della frequenza cardiaca che hai già ottenuto</v>
      </c>
      <c r="U19" s="24" t="str">
        <f>IFERROR(__xludf.DUMMYFUNCTION("GOOGLETRANSLATE($B19,$B$1,U$1)"),"เพิ่มการอ่านอัตราการเต้นของหัวใจด้วยตนเองที่คุณมีอยู่แล้ว")</f>
        <v>เพิ่มการอ่านอัตราการเต้นของหัวใจด้วยตนเองที่คุณมีอยู่แล้ว</v>
      </c>
      <c r="V19" s="20"/>
      <c r="W19" s="20"/>
      <c r="X19" s="20"/>
      <c r="Y19" s="20"/>
      <c r="Z19" s="20"/>
      <c r="AA19" s="20"/>
      <c r="AB19" s="20"/>
      <c r="AC19" s="20"/>
      <c r="AD19" s="20"/>
      <c r="AE19" s="20"/>
      <c r="AF19" s="20"/>
      <c r="AG19" s="20"/>
      <c r="AH19" s="20"/>
      <c r="AI19" s="20"/>
      <c r="AJ19" s="20"/>
      <c r="AK19" s="20"/>
      <c r="AL19" s="20"/>
      <c r="AM19" s="20"/>
      <c r="AN19" s="20"/>
    </row>
    <row r="20" ht="15.75" customHeight="1">
      <c r="A20" s="20" t="s">
        <v>1039</v>
      </c>
      <c r="B20" s="20" t="s">
        <v>1040</v>
      </c>
      <c r="C20" s="21" t="str">
        <f>IFERROR(__xludf.DUMMYFUNCTION("GOOGLETRANSLATE($B20,$B$1,C$1)"),"历史")</f>
        <v>历史</v>
      </c>
      <c r="D20" s="21" t="str">
        <f>IFERROR(__xludf.DUMMYFUNCTION("GOOGLETRANSLATE($B20,$B$1,D$1)"),"इतिहास")</f>
        <v>इतिहास</v>
      </c>
      <c r="E20" s="21" t="str">
        <f>IFERROR(__xludf.DUMMYFUNCTION("GOOGLETRANSLATE($B20,$B$1,E$1)"),"Historia")</f>
        <v>Historia</v>
      </c>
      <c r="F20" s="21" t="str">
        <f>IFERROR(__xludf.DUMMYFUNCTION("GOOGLETRANSLATE($B20,$B$1,F$1)"),"Histoire")</f>
        <v>Histoire</v>
      </c>
      <c r="G20" s="21" t="str">
        <f>IFERROR(__xludf.DUMMYFUNCTION("GOOGLETRANSLATE($B20,$B$1,G$1)"),"تاريخ")</f>
        <v>تاريخ</v>
      </c>
      <c r="H20" s="21" t="str">
        <f>IFERROR(__xludf.DUMMYFUNCTION("GOOGLETRANSLATE($B20,$B$1,H$1)"),"История")</f>
        <v>История</v>
      </c>
      <c r="I20" s="21" t="str">
        <f>IFERROR(__xludf.DUMMYFUNCTION("GOOGLETRANSLATE($B20,$B$1,I$1)"),"História")</f>
        <v>História</v>
      </c>
      <c r="J20" s="21" t="str">
        <f>IFERROR(__xludf.DUMMYFUNCTION("GOOGLETRANSLATE($B20,$B$1,J$1)"),"ইতিহাস")</f>
        <v>ইতিহাস</v>
      </c>
      <c r="K20" s="21" t="str">
        <f>IFERROR(__xludf.DUMMYFUNCTION("GOOGLETRANSLATE($B20,$B$1,K$1)"),"تاریخ")</f>
        <v>تاریخ</v>
      </c>
      <c r="L20" s="21" t="str">
        <f>IFERROR(__xludf.DUMMYFUNCTION("GOOGLETRANSLATE($B20,$B$1,L$1)"),"Geschichte")</f>
        <v>Geschichte</v>
      </c>
      <c r="M20" s="21" t="str">
        <f>IFERROR(__xludf.DUMMYFUNCTION("GOOGLETRANSLATE($B20,$B$1,M$1)"),"歴史")</f>
        <v>歴史</v>
      </c>
      <c r="N20" s="21" t="str">
        <f>IFERROR(__xludf.DUMMYFUNCTION("GOOGLETRANSLATE($B20,$B$1,N$1)"),"इतिहास")</f>
        <v>इतिहास</v>
      </c>
      <c r="O20" s="21" t="str">
        <f>IFERROR(__xludf.DUMMYFUNCTION("GOOGLETRANSLATE($B20,$B$1,O$1)"),"చరిత్ర")</f>
        <v>చరిత్ర</v>
      </c>
      <c r="P20" s="21" t="str">
        <f>IFERROR(__xludf.DUMMYFUNCTION("GOOGLETRANSLATE($B20,$B$1,P$1)"),"Tarih")</f>
        <v>Tarih</v>
      </c>
      <c r="Q20" s="21" t="str">
        <f>IFERROR(__xludf.DUMMYFUNCTION("GOOGLETRANSLATE($B20,$B$1,Q$1)"),"வரலாறு")</f>
        <v>வரலாறு</v>
      </c>
      <c r="R20" s="21" t="str">
        <f>IFERROR(__xludf.DUMMYFUNCTION("GOOGLETRANSLATE($B20,$B$1,R$1)"),"역사")</f>
        <v>역사</v>
      </c>
      <c r="S20" s="22" t="str">
        <f>IFERROR(__xludf.DUMMYFUNCTION("GOOGLETRANSLATE($B20,$B$1,S$1)"),"Lịch sử")</f>
        <v>Lịch sử</v>
      </c>
      <c r="T20" s="21" t="str">
        <f>IFERROR(__xludf.DUMMYFUNCTION("GOOGLETRANSLATE($B20,$B$1,T$1)"),"Storia")</f>
        <v>Storia</v>
      </c>
      <c r="U20" s="21" t="str">
        <f>IFERROR(__xludf.DUMMYFUNCTION("GOOGLETRANSLATE($B20,$B$1,U$1)"),"ประวัติศาสตร์")</f>
        <v>ประวัติศาสตร์</v>
      </c>
      <c r="V20" s="20"/>
      <c r="W20" s="20"/>
      <c r="X20" s="20"/>
      <c r="Y20" s="20"/>
      <c r="Z20" s="20"/>
      <c r="AA20" s="20"/>
      <c r="AB20" s="20"/>
      <c r="AC20" s="20"/>
      <c r="AD20" s="20"/>
      <c r="AE20" s="20"/>
      <c r="AF20" s="20"/>
      <c r="AG20" s="20"/>
      <c r="AH20" s="20"/>
      <c r="AI20" s="20"/>
      <c r="AJ20" s="20"/>
      <c r="AK20" s="20"/>
      <c r="AL20" s="20"/>
      <c r="AM20" s="20"/>
      <c r="AN20" s="20"/>
    </row>
    <row r="21" ht="15.75" customHeight="1">
      <c r="A21" s="20" t="s">
        <v>1041</v>
      </c>
      <c r="B21" s="20" t="s">
        <v>1042</v>
      </c>
      <c r="C21" s="21" t="str">
        <f>IFERROR(__xludf.DUMMYFUNCTION("GOOGLETRANSLATE($B21,$B$1,C$1)"),"检查测量记录")</f>
        <v>检查测量记录</v>
      </c>
      <c r="D21" s="21" t="str">
        <f>IFERROR(__xludf.DUMMYFUNCTION("GOOGLETRANSLATE($B21,$B$1,D$1)"),"अपने माप के रिकॉर्ड की जाँच करें")</f>
        <v>अपने माप के रिकॉर्ड की जाँच करें</v>
      </c>
      <c r="E21" s="21" t="str">
        <f>IFERROR(__xludf.DUMMYFUNCTION("GOOGLETRANSLATE($B21,$B$1,E$1)"),"Verifique el registro de sus medidas")</f>
        <v>Verifique el registro de sus medidas</v>
      </c>
      <c r="F21" s="21" t="str">
        <f>IFERROR(__xludf.DUMMYFUNCTION("GOOGLETRANSLATE($B21,$B$1,F$1)"),"Vérifiez l'enregistrement de vos mesures")</f>
        <v>Vérifiez l'enregistrement de vos mesures</v>
      </c>
      <c r="G21" s="21" t="str">
        <f>IFERROR(__xludf.DUMMYFUNCTION("GOOGLETRANSLATE($B21,$B$1,G$1)"),"تحقق من سجل القياسات الخاصة بك")</f>
        <v>تحقق من سجل القياسات الخاصة بك</v>
      </c>
      <c r="H21" s="21" t="str">
        <f>IFERROR(__xludf.DUMMYFUNCTION("GOOGLETRANSLATE($B21,$B$1,H$1)"),"Проверьте запись ваших измерений")</f>
        <v>Проверьте запись ваших измерений</v>
      </c>
      <c r="I21" s="21" t="str">
        <f>IFERROR(__xludf.DUMMYFUNCTION("GOOGLETRANSLATE($B21,$B$1,I$1)"),"Verifique o registro de suas medidas")</f>
        <v>Verifique o registro de suas medidas</v>
      </c>
      <c r="J21" s="21" t="str">
        <f>IFERROR(__xludf.DUMMYFUNCTION("GOOGLETRANSLATE($B21,$B$1,J$1)"),"আপনার পরিমাপের রেকর্ড পরীক্ষা করুন")</f>
        <v>আপনার পরিমাপের রেকর্ড পরীক্ষা করুন</v>
      </c>
      <c r="K21" s="21" t="str">
        <f>IFERROR(__xludf.DUMMYFUNCTION("GOOGLETRANSLATE($B21,$B$1,K$1)"),"اپنی پیمائش کا ریکارڈ چیک کریں")</f>
        <v>اپنی پیمائش کا ریکارڈ چیک کریں</v>
      </c>
      <c r="L21" s="21" t="str">
        <f>IFERROR(__xludf.DUMMYFUNCTION("GOOGLETRANSLATE($B21,$B$1,L$1)"),"Überprüfen Sie die Aufzeichnungen Ihrer Messungen")</f>
        <v>Überprüfen Sie die Aufzeichnungen Ihrer Messungen</v>
      </c>
      <c r="M21" s="21" t="str">
        <f>IFERROR(__xludf.DUMMYFUNCTION("GOOGLETRANSLATE($B21,$B$1,M$1)"),"測定の記録を確認してください")</f>
        <v>測定の記録を確認してください</v>
      </c>
      <c r="N21" s="21" t="str">
        <f>IFERROR(__xludf.DUMMYFUNCTION("GOOGLETRANSLATE($B21,$B$1,N$1)"),"आपल्या मोजमापांची नोंद तपासा")</f>
        <v>आपल्या मोजमापांची नोंद तपासा</v>
      </c>
      <c r="O21" s="21" t="str">
        <f>IFERROR(__xludf.DUMMYFUNCTION("GOOGLETRANSLATE($B21,$B$1,O$1)"),"మీ కొలతల రికార్డును తనిఖీ చేయండి")</f>
        <v>మీ కొలతల రికార్డును తనిఖీ చేయండి</v>
      </c>
      <c r="P21" s="21" t="str">
        <f>IFERROR(__xludf.DUMMYFUNCTION("GOOGLETRANSLATE($B21,$B$1,P$1)"),"Ölçümlerinizin kaydını kontrol edin")</f>
        <v>Ölçümlerinizin kaydını kontrol edin</v>
      </c>
      <c r="Q21" s="21" t="str">
        <f>IFERROR(__xludf.DUMMYFUNCTION("GOOGLETRANSLATE($B21,$B$1,Q$1)"),"உங்கள் அளவீடுகளின் பதிவை சரிபார்க்கவும்")</f>
        <v>உங்கள் அளவீடுகளின் பதிவை சரிபார்க்கவும்</v>
      </c>
      <c r="R21" s="21" t="str">
        <f>IFERROR(__xludf.DUMMYFUNCTION("GOOGLETRANSLATE($B21,$B$1,R$1)"),"측정 기록을 확인하십시오")</f>
        <v>측정 기록을 확인하십시오</v>
      </c>
      <c r="S21" s="23" t="s">
        <v>1043</v>
      </c>
      <c r="T21" s="21" t="str">
        <f>IFERROR(__xludf.DUMMYFUNCTION("GOOGLETRANSLATE($B21,$B$1,T$1)"),"Controlla il record delle tue misurazioni")</f>
        <v>Controlla il record delle tue misurazioni</v>
      </c>
      <c r="U21" s="21" t="str">
        <f>IFERROR(__xludf.DUMMYFUNCTION("GOOGLETRANSLATE($B21,$B$1,U$1)"),"ตรวจสอบบันทึกการวัดของคุณ")</f>
        <v>ตรวจสอบบันทึกการวัดของคุณ</v>
      </c>
      <c r="V21" s="20"/>
      <c r="W21" s="20"/>
      <c r="X21" s="20"/>
      <c r="Y21" s="20"/>
      <c r="Z21" s="20"/>
      <c r="AA21" s="20"/>
      <c r="AB21" s="20"/>
      <c r="AC21" s="20"/>
      <c r="AD21" s="20"/>
      <c r="AE21" s="20"/>
      <c r="AF21" s="20"/>
      <c r="AG21" s="20"/>
      <c r="AH21" s="20"/>
      <c r="AI21" s="20"/>
      <c r="AJ21" s="20"/>
      <c r="AK21" s="20"/>
      <c r="AL21" s="20"/>
      <c r="AM21" s="20"/>
      <c r="AN21" s="20"/>
    </row>
    <row r="22" ht="15.75" customHeight="1">
      <c r="A22" s="20" t="s">
        <v>1044</v>
      </c>
      <c r="B22" s="20" t="s">
        <v>1045</v>
      </c>
      <c r="C22" s="21" t="str">
        <f>IFERROR(__xludf.DUMMYFUNCTION("GOOGLETRANSLATE($B22,$B$1,C$1)"),"趋势")</f>
        <v>趋势</v>
      </c>
      <c r="D22" s="21" t="str">
        <f>IFERROR(__xludf.DUMMYFUNCTION("GOOGLETRANSLATE($B22,$B$1,D$1)"),"प्रवृत्तियों")</f>
        <v>प्रवृत्तियों</v>
      </c>
      <c r="E22" s="21" t="str">
        <f>IFERROR(__xludf.DUMMYFUNCTION("GOOGLETRANSLATE($B22,$B$1,E$1)"),"Tendencias")</f>
        <v>Tendencias</v>
      </c>
      <c r="F22" s="21" t="str">
        <f>IFERROR(__xludf.DUMMYFUNCTION("GOOGLETRANSLATE($B22,$B$1,F$1)"),"Les tendances")</f>
        <v>Les tendances</v>
      </c>
      <c r="G22" s="21" t="str">
        <f>IFERROR(__xludf.DUMMYFUNCTION("GOOGLETRANSLATE($B22,$B$1,G$1)"),"اتجاهات")</f>
        <v>اتجاهات</v>
      </c>
      <c r="H22" s="21" t="str">
        <f>IFERROR(__xludf.DUMMYFUNCTION("GOOGLETRANSLATE($B22,$B$1,H$1)"),"Тенденции")</f>
        <v>Тенденции</v>
      </c>
      <c r="I22" s="21" t="str">
        <f>IFERROR(__xludf.DUMMYFUNCTION("GOOGLETRANSLATE($B22,$B$1,I$1)"),"Tendências")</f>
        <v>Tendências</v>
      </c>
      <c r="J22" s="21" t="str">
        <f>IFERROR(__xludf.DUMMYFUNCTION("GOOGLETRANSLATE($B22,$B$1,J$1)"),"প্রবণতা")</f>
        <v>প্রবণতা</v>
      </c>
      <c r="K22" s="21" t="str">
        <f>IFERROR(__xludf.DUMMYFUNCTION("GOOGLETRANSLATE($B22,$B$1,K$1)"),"رجحانات")</f>
        <v>رجحانات</v>
      </c>
      <c r="L22" s="21" t="str">
        <f>IFERROR(__xludf.DUMMYFUNCTION("GOOGLETRANSLATE($B22,$B$1,L$1)"),"Trends")</f>
        <v>Trends</v>
      </c>
      <c r="M22" s="21" t="str">
        <f>IFERROR(__xludf.DUMMYFUNCTION("GOOGLETRANSLATE($B22,$B$1,M$1)"),"トレンド")</f>
        <v>トレンド</v>
      </c>
      <c r="N22" s="21" t="str">
        <f>IFERROR(__xludf.DUMMYFUNCTION("GOOGLETRANSLATE($B22,$B$1,N$1)"),"ट्रेंड")</f>
        <v>ट्रेंड</v>
      </c>
      <c r="O22" s="21" t="str">
        <f>IFERROR(__xludf.DUMMYFUNCTION("GOOGLETRANSLATE($B22,$B$1,O$1)"),"పోకడలు")</f>
        <v>పోకడలు</v>
      </c>
      <c r="P22" s="21" t="str">
        <f>IFERROR(__xludf.DUMMYFUNCTION("GOOGLETRANSLATE($B22,$B$1,P$1)"),"Trendler")</f>
        <v>Trendler</v>
      </c>
      <c r="Q22" s="21" t="str">
        <f>IFERROR(__xludf.DUMMYFUNCTION("GOOGLETRANSLATE($B22,$B$1,Q$1)"),"போக்குகள்")</f>
        <v>போக்குகள்</v>
      </c>
      <c r="R22" s="21" t="str">
        <f>IFERROR(__xludf.DUMMYFUNCTION("GOOGLETRANSLATE($B22,$B$1,R$1)"),"트렌드")</f>
        <v>트렌드</v>
      </c>
      <c r="S22" s="22" t="str">
        <f>IFERROR(__xludf.DUMMYFUNCTION("GOOGLETRANSLATE($B22,$B$1,S$1)"),"Xu hướng")</f>
        <v>Xu hướng</v>
      </c>
      <c r="T22" s="21" t="str">
        <f>IFERROR(__xludf.DUMMYFUNCTION("GOOGLETRANSLATE($B22,$B$1,T$1)"),"Tendenze")</f>
        <v>Tendenze</v>
      </c>
      <c r="U22" s="21" t="str">
        <f>IFERROR(__xludf.DUMMYFUNCTION("GOOGLETRANSLATE($B22,$B$1,U$1)"),"แนวโน้ม")</f>
        <v>แนวโน้ม</v>
      </c>
      <c r="V22" s="20"/>
      <c r="W22" s="20"/>
      <c r="X22" s="20"/>
      <c r="Y22" s="20"/>
      <c r="Z22" s="20"/>
      <c r="AA22" s="20"/>
      <c r="AB22" s="20"/>
      <c r="AC22" s="20"/>
      <c r="AD22" s="20"/>
      <c r="AE22" s="20"/>
      <c r="AF22" s="20"/>
      <c r="AG22" s="20"/>
      <c r="AH22" s="20"/>
      <c r="AI22" s="20"/>
      <c r="AJ22" s="20"/>
      <c r="AK22" s="20"/>
      <c r="AL22" s="20"/>
      <c r="AM22" s="20"/>
      <c r="AN22" s="20"/>
    </row>
    <row r="23" ht="15.75" customHeight="1">
      <c r="A23" s="20" t="s">
        <v>1046</v>
      </c>
      <c r="B23" s="20" t="s">
        <v>1047</v>
      </c>
      <c r="C23" s="21" t="str">
        <f>IFERROR(__xludf.DUMMYFUNCTION("GOOGLETRANSLATE($B23,$B$1,C$1)"),"对短期，中和长期趋势进行详细分析")</f>
        <v>对短期，中和长期趋势进行详细分析</v>
      </c>
      <c r="D23" s="21" t="str">
        <f>IFERROR(__xludf.DUMMYFUNCTION("GOOGLETRANSLATE($B23,$B$1,D$1)"),"लघु, मध्यम और दीर्घकालिक रुझानों का विस्तृत विश्लेषण प्राप्त करें")</f>
        <v>लघु, मध्यम और दीर्घकालिक रुझानों का विस्तृत विश्लेषण प्राप्त करें</v>
      </c>
      <c r="E23" s="21" t="str">
        <f>IFERROR(__xludf.DUMMYFUNCTION("GOOGLETRANSLATE($B23,$B$1,E$1)"),"Obtenga un análisis detallado de las tendencias a corto, mediano y largo plazo")</f>
        <v>Obtenga un análisis detallado de las tendencias a corto, mediano y largo plazo</v>
      </c>
      <c r="F23" s="21" t="str">
        <f>IFERROR(__xludf.DUMMYFUNCTION("GOOGLETRANSLATE($B23,$B$1,F$1)"),"Obtenez une analyse détaillée des tendances courtes, moyennes et longues")</f>
        <v>Obtenez une analyse détaillée des tendances courtes, moyennes et longues</v>
      </c>
      <c r="G23" s="21" t="str">
        <f>IFERROR(__xludf.DUMMYFUNCTION("GOOGLETRANSLATE($B23,$B$1,G$1)"),"احصل على تحليل مفصل للاتجاهات القصيرة والمتوسطة والطويلة على المدى الطويل")</f>
        <v>احصل على تحليل مفصل للاتجاهات القصيرة والمتوسطة والطويلة على المدى الطويل</v>
      </c>
      <c r="H23" s="21" t="str">
        <f>IFERROR(__xludf.DUMMYFUNCTION("GOOGLETRANSLATE($B23,$B$1,H$1)"),"Получите подробный анализ коротких, среднесрочных и долгосрочных тенденций")</f>
        <v>Получите подробный анализ коротких, среднесрочных и долгосрочных тенденций</v>
      </c>
      <c r="I23" s="21" t="str">
        <f>IFERROR(__xludf.DUMMYFUNCTION("GOOGLETRANSLATE($B23,$B$1,I$1)"),"Obtenha uma análise detalhada de tendências de curto, médio e longo prazo")</f>
        <v>Obtenha uma análise detalhada de tendências de curto, médio e longo prazo</v>
      </c>
      <c r="J23" s="21" t="str">
        <f>IFERROR(__xludf.DUMMYFUNCTION("GOOGLETRANSLATE($B23,$B$1,J$1)"),"সংক্ষিপ্ত, মাঝারি এবং দীর্ঘমেয়াদী প্রবণতাগুলির বিশদ বিশ্লেষণ পান")</f>
        <v>সংক্ষিপ্ত, মাঝারি এবং দীর্ঘমেয়াদী প্রবণতাগুলির বিশদ বিশ্লেষণ পান</v>
      </c>
      <c r="K23" s="21" t="str">
        <f>IFERROR(__xludf.DUMMYFUNCTION("GOOGLETRANSLATE($B23,$B$1,K$1)"),"مختصر ، درمیانے اور طویل مدتی رجحانات کا تفصیلی تجزیہ حاصل کریں")</f>
        <v>مختصر ، درمیانے اور طویل مدتی رجحانات کا تفصیلی تجزیہ حاصل کریں</v>
      </c>
      <c r="L23" s="21" t="str">
        <f>IFERROR(__xludf.DUMMYFUNCTION("GOOGLETRANSLATE($B23,$B$1,L$1)"),"Erhalten Sie eine detaillierte Analyse von kurzen, mittleren und langfristigen Trends")</f>
        <v>Erhalten Sie eine detaillierte Analyse von kurzen, mittleren und langfristigen Trends</v>
      </c>
      <c r="M23" s="21" t="str">
        <f>IFERROR(__xludf.DUMMYFUNCTION("GOOGLETRANSLATE($B23,$B$1,M$1)"),"短期、中期、長期の傾向の詳細な分析を取得する")</f>
        <v>短期、中期、長期の傾向の詳細な分析を取得する</v>
      </c>
      <c r="N23" s="21" t="str">
        <f>IFERROR(__xludf.DUMMYFUNCTION("GOOGLETRANSLATE($B23,$B$1,N$1)"),"लहान, मध्यम आणि दीर्घकालीन ट्रेंडचे तपशीलवार विश्लेषण मिळवा")</f>
        <v>लहान, मध्यम आणि दीर्घकालीन ट्रेंडचे तपशीलवार विश्लेषण मिळवा</v>
      </c>
      <c r="O23" s="21" t="str">
        <f>IFERROR(__xludf.DUMMYFUNCTION("GOOGLETRANSLATE($B23,$B$1,O$1)"),"చిన్న, మధ్య మరియు దీర్ఘకాలిక పోకడల యొక్క వివరణాత్మక విశ్లేషణను పొందండి")</f>
        <v>చిన్న, మధ్య మరియు దీర్ఘకాలిక పోకడల యొక్క వివరణాత్మక విశ్లేషణను పొందండి</v>
      </c>
      <c r="P23" s="21" t="str">
        <f>IFERROR(__xludf.DUMMYFUNCTION("GOOGLETRANSLATE($B23,$B$1,P$1)"),"Kısa, orta ve uzun vadeli eğilimlerin ayrıntılı analizini alın")</f>
        <v>Kısa, orta ve uzun vadeli eğilimlerin ayrıntılı analizini alın</v>
      </c>
      <c r="Q23" s="21" t="str">
        <f>IFERROR(__xludf.DUMMYFUNCTION("GOOGLETRANSLATE($B23,$B$1,Q$1)"),"குறுகிய, நடுத்தர மற்றும் நீண்ட கால போக்குகளின் விரிவான பகுப்பாய்வைப் பெறுங்கள்")</f>
        <v>குறுகிய, நடுத்தர மற்றும் நீண்ட கால போக்குகளின் விரிவான பகுப்பாய்வைப் பெறுங்கள்</v>
      </c>
      <c r="R23" s="21" t="str">
        <f>IFERROR(__xludf.DUMMYFUNCTION("GOOGLETRANSLATE($B23,$B$1,R$1)"),"단기, 중기 및 장기 트렌드에 대한 자세한 분석")</f>
        <v>단기, 중기 및 장기 트렌드에 대한 자세한 분석</v>
      </c>
      <c r="S23" s="22" t="str">
        <f>IFERROR(__xludf.DUMMYFUNCTION("GOOGLETRANSLATE($B23,$B$1,S$1)"),"Nhận phân tích chi tiết về xu hướng ngắn, trung và dài hạn")</f>
        <v>Nhận phân tích chi tiết về xu hướng ngắn, trung và dài hạn</v>
      </c>
      <c r="T23" s="21" t="str">
        <f>IFERROR(__xludf.DUMMYFUNCTION("GOOGLETRANSLATE($B23,$B$1,T$1)"),"Ottieni analisi dettagliate delle tendenze a breve, medio e lungo termine")</f>
        <v>Ottieni analisi dettagliate delle tendenze a breve, medio e lungo termine</v>
      </c>
      <c r="U23" s="24" t="str">
        <f>IFERROR(__xludf.DUMMYFUNCTION("GOOGLETRANSLATE($B23,$B$1,U$1)"),"รับการวิเคราะห์โดยละเอียดเกี่ยวกับแนวโน้มระยะสั้นระยะกลางและระยะยาว")</f>
        <v>รับการวิเคราะห์โดยละเอียดเกี่ยวกับแนวโน้มระยะสั้นระยะกลางและระยะยาว</v>
      </c>
      <c r="V23" s="20"/>
      <c r="W23" s="20"/>
      <c r="X23" s="20"/>
      <c r="Y23" s="20"/>
      <c r="Z23" s="20"/>
      <c r="AA23" s="20"/>
      <c r="AB23" s="20"/>
      <c r="AC23" s="20"/>
      <c r="AD23" s="20"/>
      <c r="AE23" s="20"/>
      <c r="AF23" s="20"/>
      <c r="AG23" s="20"/>
      <c r="AH23" s="20"/>
      <c r="AI23" s="20"/>
      <c r="AJ23" s="20"/>
      <c r="AK23" s="20"/>
      <c r="AL23" s="20"/>
      <c r="AM23" s="20"/>
      <c r="AN23" s="20"/>
    </row>
    <row r="24" ht="15.75" customHeight="1">
      <c r="A24" s="20" t="s">
        <v>1048</v>
      </c>
      <c r="B24" s="20" t="s">
        <v>1049</v>
      </c>
      <c r="C24" s="21" t="str">
        <f>IFERROR(__xludf.DUMMYFUNCTION("GOOGLETRANSLATE($B24,$B$1,C$1)"),"统计数据")</f>
        <v>统计数据</v>
      </c>
      <c r="D24" s="21" t="str">
        <f>IFERROR(__xludf.DUMMYFUNCTION("GOOGLETRANSLATE($B24,$B$1,D$1)"),"आंकड़े")</f>
        <v>आंकड़े</v>
      </c>
      <c r="E24" s="21" t="str">
        <f>IFERROR(__xludf.DUMMYFUNCTION("GOOGLETRANSLATE($B24,$B$1,E$1)"),"Estadísticas")</f>
        <v>Estadísticas</v>
      </c>
      <c r="F24" s="21" t="str">
        <f>IFERROR(__xludf.DUMMYFUNCTION("GOOGLETRANSLATE($B24,$B$1,F$1)"),"Statistiques")</f>
        <v>Statistiques</v>
      </c>
      <c r="G24" s="21" t="str">
        <f>IFERROR(__xludf.DUMMYFUNCTION("GOOGLETRANSLATE($B24,$B$1,G$1)"),"إحصائيات")</f>
        <v>إحصائيات</v>
      </c>
      <c r="H24" s="21" t="str">
        <f>IFERROR(__xludf.DUMMYFUNCTION("GOOGLETRANSLATE($B24,$B$1,H$1)"),"Статистика")</f>
        <v>Статистика</v>
      </c>
      <c r="I24" s="21" t="str">
        <f>IFERROR(__xludf.DUMMYFUNCTION("GOOGLETRANSLATE($B24,$B$1,I$1)"),"Estatisticas")</f>
        <v>Estatisticas</v>
      </c>
      <c r="J24" s="21" t="str">
        <f>IFERROR(__xludf.DUMMYFUNCTION("GOOGLETRANSLATE($B24,$B$1,J$1)"),"পরিসংখ্যান")</f>
        <v>পরিসংখ্যান</v>
      </c>
      <c r="K24" s="21" t="str">
        <f>IFERROR(__xludf.DUMMYFUNCTION("GOOGLETRANSLATE($B24,$B$1,K$1)"),"اعداد و شمار")</f>
        <v>اعداد و شمار</v>
      </c>
      <c r="L24" s="21" t="str">
        <f>IFERROR(__xludf.DUMMYFUNCTION("GOOGLETRANSLATE($B24,$B$1,L$1)"),"Statistiken")</f>
        <v>Statistiken</v>
      </c>
      <c r="M24" s="21" t="str">
        <f>IFERROR(__xludf.DUMMYFUNCTION("GOOGLETRANSLATE($B24,$B$1,M$1)"),"統計")</f>
        <v>統計</v>
      </c>
      <c r="N24" s="21" t="str">
        <f>IFERROR(__xludf.DUMMYFUNCTION("GOOGLETRANSLATE($B24,$B$1,N$1)"),"आकडेवारी")</f>
        <v>आकडेवारी</v>
      </c>
      <c r="O24" s="21" t="str">
        <f>IFERROR(__xludf.DUMMYFUNCTION("GOOGLETRANSLATE($B24,$B$1,O$1)"),"గణాంకాలు")</f>
        <v>గణాంకాలు</v>
      </c>
      <c r="P24" s="21" t="str">
        <f>IFERROR(__xludf.DUMMYFUNCTION("GOOGLETRANSLATE($B24,$B$1,P$1)"),"İstatistik")</f>
        <v>İstatistik</v>
      </c>
      <c r="Q24" s="21" t="str">
        <f>IFERROR(__xludf.DUMMYFUNCTION("GOOGLETRANSLATE($B24,$B$1,Q$1)"),"புள்ளிவிவரங்கள்")</f>
        <v>புள்ளிவிவரங்கள்</v>
      </c>
      <c r="R24" s="21" t="str">
        <f>IFERROR(__xludf.DUMMYFUNCTION("GOOGLETRANSLATE($B24,$B$1,R$1)"),"통계")</f>
        <v>통계</v>
      </c>
      <c r="S24" s="22" t="str">
        <f>IFERROR(__xludf.DUMMYFUNCTION("GOOGLETRANSLATE($B24,$B$1,S$1)"),"Số liệu thống kê")</f>
        <v>Số liệu thống kê</v>
      </c>
      <c r="T24" s="21" t="str">
        <f>IFERROR(__xludf.DUMMYFUNCTION("GOOGLETRANSLATE($B24,$B$1,T$1)"),"Statistiche")</f>
        <v>Statistiche</v>
      </c>
      <c r="U24" s="21" t="str">
        <f>IFERROR(__xludf.DUMMYFUNCTION("GOOGLETRANSLATE($B24,$B$1,U$1)"),"สถิติ")</f>
        <v>สถิติ</v>
      </c>
      <c r="V24" s="20"/>
      <c r="W24" s="20"/>
      <c r="X24" s="20"/>
      <c r="Y24" s="20"/>
      <c r="Z24" s="20"/>
      <c r="AA24" s="20"/>
      <c r="AB24" s="20"/>
      <c r="AC24" s="20"/>
      <c r="AD24" s="20"/>
      <c r="AE24" s="20"/>
      <c r="AF24" s="20"/>
      <c r="AG24" s="20"/>
      <c r="AH24" s="20"/>
      <c r="AI24" s="20"/>
      <c r="AJ24" s="20"/>
      <c r="AK24" s="20"/>
      <c r="AL24" s="20"/>
      <c r="AM24" s="20"/>
      <c r="AN24" s="20"/>
    </row>
    <row r="25" ht="15.75" customHeight="1">
      <c r="A25" s="20" t="s">
        <v>1050</v>
      </c>
      <c r="B25" s="20" t="s">
        <v>1051</v>
      </c>
      <c r="C25" s="21" t="str">
        <f>IFERROR(__xludf.DUMMYFUNCTION("GOOGLETRANSLATE($B25,$B$1,C$1)"),"查看测量的详细范围和分布")</f>
        <v>查看测量的详细范围和分布</v>
      </c>
      <c r="D25" s="21" t="str">
        <f>IFERROR(__xludf.DUMMYFUNCTION("GOOGLETRANSLATE($B25,$B$1,D$1)"),"अपने माप की विस्तृत सीमा और वितरण देखें")</f>
        <v>अपने माप की विस्तृत सीमा और वितरण देखें</v>
      </c>
      <c r="E25" s="21" t="str">
        <f>IFERROR(__xludf.DUMMYFUNCTION("GOOGLETRANSLATE($B25,$B$1,E$1)"),"Ver el rango detallado y la distribución de su medición")</f>
        <v>Ver el rango detallado y la distribución de su medición</v>
      </c>
      <c r="F25" s="21" t="str">
        <f>IFERROR(__xludf.DUMMYFUNCTION("GOOGLETRANSLATE($B25,$B$1,F$1)"),"Afficher la plage détaillée et la distribution de votre mesure")</f>
        <v>Afficher la plage détaillée et la distribution de votre mesure</v>
      </c>
      <c r="G25" s="21" t="str">
        <f>IFERROR(__xludf.DUMMYFUNCTION("GOOGLETRANSLATE($B25,$B$1,G$1)"),"عرض النطاق التفصيلي وتوزيع القياس الخاص بك")</f>
        <v>عرض النطاق التفصيلي وتوزيع القياس الخاص بك</v>
      </c>
      <c r="H25" s="21" t="str">
        <f>IFERROR(__xludf.DUMMYFUNCTION("GOOGLETRANSLATE($B25,$B$1,H$1)"),"Просмотреть подробный диапазон и распределение вашего измерения")</f>
        <v>Просмотреть подробный диапазон и распределение вашего измерения</v>
      </c>
      <c r="I25" s="21" t="str">
        <f>IFERROR(__xludf.DUMMYFUNCTION("GOOGLETRANSLATE($B25,$B$1,I$1)"),"Veja a faixa detalhada e a distribuição de sua medição")</f>
        <v>Veja a faixa detalhada e a distribuição de sua medição</v>
      </c>
      <c r="J25" s="21" t="str">
        <f>IFERROR(__xludf.DUMMYFUNCTION("GOOGLETRANSLATE($B25,$B$1,J$1)"),"আপনার পরিমাপের বিস্তারিত পরিসর এবং বিতরণ দেখুন")</f>
        <v>আপনার পরিমাপের বিস্তারিত পরিসর এবং বিতরণ দেখুন</v>
      </c>
      <c r="K25" s="21" t="str">
        <f>IFERROR(__xludf.DUMMYFUNCTION("GOOGLETRANSLATE($B25,$B$1,K$1)"),"اپنی پیمائش کی تفصیلی حد اور تقسیم دیکھیں")</f>
        <v>اپنی پیمائش کی تفصیلی حد اور تقسیم دیکھیں</v>
      </c>
      <c r="L25" s="21" t="str">
        <f>IFERROR(__xludf.DUMMYFUNCTION("GOOGLETRANSLATE($B25,$B$1,L$1)"),"Sehen Sie sich den detaillierten Bereich und die Verteilung Ihrer Messung an")</f>
        <v>Sehen Sie sich den detaillierten Bereich und die Verteilung Ihrer Messung an</v>
      </c>
      <c r="M25" s="21" t="str">
        <f>IFERROR(__xludf.DUMMYFUNCTION("GOOGLETRANSLATE($B25,$B$1,M$1)"),"測定の詳細な範囲と分布を表示します")</f>
        <v>測定の詳細な範囲と分布を表示します</v>
      </c>
      <c r="N25" s="21" t="str">
        <f>IFERROR(__xludf.DUMMYFUNCTION("GOOGLETRANSLATE($B25,$B$1,N$1)"),"आपल्या मोजमापाची तपशीलवार श्रेणी आणि वितरण पहा")</f>
        <v>आपल्या मोजमापाची तपशीलवार श्रेणी आणि वितरण पहा</v>
      </c>
      <c r="O25" s="21" t="str">
        <f>IFERROR(__xludf.DUMMYFUNCTION("GOOGLETRANSLATE($B25,$B$1,O$1)"),"మీ కొలత యొక్క వివరణాత్మక పరిధి మరియు పంపిణీని చూడండి")</f>
        <v>మీ కొలత యొక్క వివరణాత్మక పరిధి మరియు పంపిణీని చూడండి</v>
      </c>
      <c r="P25" s="21" t="str">
        <f>IFERROR(__xludf.DUMMYFUNCTION("GOOGLETRANSLATE($B25,$B$1,P$1)"),"Ölçümünüzün ayrıntılı aralığını ve dağılımını görüntüleyin")</f>
        <v>Ölçümünüzün ayrıntılı aralığını ve dağılımını görüntüleyin</v>
      </c>
      <c r="Q25" s="21" t="str">
        <f>IFERROR(__xludf.DUMMYFUNCTION("GOOGLETRANSLATE($B25,$B$1,Q$1)"),"உங்கள் அளவீட்டின் விரிவான வரம்பு மற்றும் விநியோகத்தைக் காண்க")</f>
        <v>உங்கள் அளவீட்டின் விரிவான வரம்பு மற்றும் விநியோகத்தைக் காண்க</v>
      </c>
      <c r="R25" s="21" t="str">
        <f>IFERROR(__xludf.DUMMYFUNCTION("GOOGLETRANSLATE($B25,$B$1,R$1)"),"측정의 자세한 범위와 분포를보십시오")</f>
        <v>측정의 자세한 범위와 분포를보십시오</v>
      </c>
      <c r="S25" s="22" t="s">
        <v>1052</v>
      </c>
      <c r="T25" s="21" t="str">
        <f>IFERROR(__xludf.DUMMYFUNCTION("GOOGLETRANSLATE($B25,$B$1,T$1)"),"Visualizza l'intervallo e la distribuzione dettagliati della misurazione")</f>
        <v>Visualizza l'intervallo e la distribuzione dettagliati della misurazione</v>
      </c>
      <c r="U25" s="24" t="str">
        <f>IFERROR(__xludf.DUMMYFUNCTION("GOOGLETRANSLATE($B25,$B$1,U$1)"),"ดูช่วงโดยละเอียดและการกระจายการวัดของคุณ")</f>
        <v>ดูช่วงโดยละเอียดและการกระจายการวัดของคุณ</v>
      </c>
      <c r="V25" s="20"/>
      <c r="W25" s="20"/>
      <c r="X25" s="20"/>
      <c r="Y25" s="20"/>
      <c r="Z25" s="20"/>
      <c r="AA25" s="20"/>
      <c r="AB25" s="20"/>
      <c r="AC25" s="20"/>
      <c r="AD25" s="20"/>
      <c r="AE25" s="20"/>
      <c r="AF25" s="20"/>
      <c r="AG25" s="20"/>
      <c r="AH25" s="20"/>
      <c r="AI25" s="20"/>
      <c r="AJ25" s="20"/>
      <c r="AK25" s="20"/>
      <c r="AL25" s="20"/>
      <c r="AM25" s="20"/>
      <c r="AN25" s="20"/>
    </row>
    <row r="26" ht="15.75" customHeight="1">
      <c r="A26" s="20" t="s">
        <v>1053</v>
      </c>
      <c r="B26" s="20" t="s">
        <v>1054</v>
      </c>
      <c r="C26" s="21" t="str">
        <f>IFERROR(__xludf.DUMMYFUNCTION("GOOGLETRANSLATE($B26,$B$1,C$1)"),"设置警报")</f>
        <v>设置警报</v>
      </c>
      <c r="D26" s="21" t="str">
        <f>IFERROR(__xludf.DUMMYFUNCTION("GOOGLETRANSLATE($B26,$B$1,D$1)"),"अलार्म सेट करना")</f>
        <v>अलार्म सेट करना</v>
      </c>
      <c r="E26" s="21" t="str">
        <f>IFERROR(__xludf.DUMMYFUNCTION("GOOGLETRANSLATE($B26,$B$1,E$1)"),"Establecer alarmas")</f>
        <v>Establecer alarmas</v>
      </c>
      <c r="F26" s="21" t="str">
        <f>IFERROR(__xludf.DUMMYFUNCTION("GOOGLETRANSLATE($B26,$B$1,F$1)"),"Définir les alarmes")</f>
        <v>Définir les alarmes</v>
      </c>
      <c r="G26" s="21" t="str">
        <f>IFERROR(__xludf.DUMMYFUNCTION("GOOGLETRANSLATE($B26,$B$1,G$1)"),"ضبط الإنذارات")</f>
        <v>ضبط الإنذارات</v>
      </c>
      <c r="H26" s="21" t="str">
        <f>IFERROR(__xludf.DUMMYFUNCTION("GOOGLETRANSLATE($B26,$B$1,H$1)"),"Установить тревоги")</f>
        <v>Установить тревоги</v>
      </c>
      <c r="I26" s="21" t="str">
        <f>IFERROR(__xludf.DUMMYFUNCTION("GOOGLETRANSLATE($B26,$B$1,I$1)"),"Defina alarmes")</f>
        <v>Defina alarmes</v>
      </c>
      <c r="J26" s="21" t="str">
        <f>IFERROR(__xludf.DUMMYFUNCTION("GOOGLETRANSLATE($B26,$B$1,J$1)"),"অ্যালার্ম সেট করুন")</f>
        <v>অ্যালার্ম সেট করুন</v>
      </c>
      <c r="K26" s="21" t="str">
        <f>IFERROR(__xludf.DUMMYFUNCTION("GOOGLETRANSLATE($B26,$B$1,K$1)"),"الارم مرتب کریں")</f>
        <v>الارم مرتب کریں</v>
      </c>
      <c r="L26" s="21" t="str">
        <f>IFERROR(__xludf.DUMMYFUNCTION("GOOGLETRANSLATE($B26,$B$1,L$1)"),"Legen Sie Alarme ein")</f>
        <v>Legen Sie Alarme ein</v>
      </c>
      <c r="M26" s="21" t="str">
        <f>IFERROR(__xludf.DUMMYFUNCTION("GOOGLETRANSLATE($B26,$B$1,M$1)"),"アラームを設定します")</f>
        <v>アラームを設定します</v>
      </c>
      <c r="N26" s="21" t="str">
        <f>IFERROR(__xludf.DUMMYFUNCTION("GOOGLETRANSLATE($B26,$B$1,N$1)"),"अलार्म सेट करा")</f>
        <v>अलार्म सेट करा</v>
      </c>
      <c r="O26" s="21" t="str">
        <f>IFERROR(__xludf.DUMMYFUNCTION("GOOGLETRANSLATE($B26,$B$1,O$1)"),"అలారాలను సెట్ చేయండి")</f>
        <v>అలారాలను సెట్ చేయండి</v>
      </c>
      <c r="P26" s="21" t="str">
        <f>IFERROR(__xludf.DUMMYFUNCTION("GOOGLETRANSLATE($B26,$B$1,P$1)"),"Alarmları ayarlayın")</f>
        <v>Alarmları ayarlayın</v>
      </c>
      <c r="Q26" s="21" t="str">
        <f>IFERROR(__xludf.DUMMYFUNCTION("GOOGLETRANSLATE($B26,$B$1,Q$1)"),"அலாரங்களை அமைக்கவும்")</f>
        <v>அலாரங்களை அமைக்கவும்</v>
      </c>
      <c r="R26" s="21" t="str">
        <f>IFERROR(__xludf.DUMMYFUNCTION("GOOGLETRANSLATE($B26,$B$1,R$1)"),"알람을 설정하십시오")</f>
        <v>알람을 설정하십시오</v>
      </c>
      <c r="S26" s="22" t="s">
        <v>1055</v>
      </c>
      <c r="T26" s="21" t="str">
        <f>IFERROR(__xludf.DUMMYFUNCTION("GOOGLETRANSLATE($B26,$B$1,T$1)"),"Impostare gli allarmi")</f>
        <v>Impostare gli allarmi</v>
      </c>
      <c r="U26" s="21" t="str">
        <f>IFERROR(__xludf.DUMMYFUNCTION("GOOGLETRANSLATE($B26,$B$1,U$1)"),"ตั้งค่าการเตือนภัย")</f>
        <v>ตั้งค่าการเตือนภัย</v>
      </c>
      <c r="V26" s="20"/>
      <c r="W26" s="20"/>
      <c r="X26" s="20"/>
      <c r="Y26" s="20"/>
      <c r="Z26" s="20"/>
      <c r="AA26" s="20"/>
      <c r="AB26" s="20"/>
      <c r="AC26" s="20"/>
      <c r="AD26" s="20"/>
      <c r="AE26" s="20"/>
      <c r="AF26" s="20"/>
      <c r="AG26" s="20"/>
      <c r="AH26" s="20"/>
      <c r="AI26" s="20"/>
      <c r="AJ26" s="20"/>
      <c r="AK26" s="20"/>
      <c r="AL26" s="20"/>
      <c r="AM26" s="20"/>
      <c r="AN26" s="20"/>
    </row>
    <row r="27" ht="15.75" customHeight="1">
      <c r="A27" s="20" t="s">
        <v>1056</v>
      </c>
      <c r="B27" s="20" t="s">
        <v>1057</v>
      </c>
      <c r="C27" s="21" t="str">
        <f>IFERROR(__xludf.DUMMYFUNCTION("GOOGLETRANSLATE($B27,$B$1,C$1)"),"为健康安排智能警报，以便您不会错过任何定期测量")</f>
        <v>为健康安排智能警报，以便您不会错过任何定期测量</v>
      </c>
      <c r="D27" s="21" t="str">
        <f>IFERROR(__xludf.DUMMYFUNCTION("GOOGLETRANSLATE($B27,$B$1,D$1)"),"स्वास्थ्य के लिए स्मार्ट अलार्म शेड्यूल करें ताकि आप किसी भी नियमित माप को याद न करें")</f>
        <v>स्वास्थ्य के लिए स्मार्ट अलार्म शेड्यूल करें ताकि आप किसी भी नियमित माप को याद न करें</v>
      </c>
      <c r="E27" s="21" t="str">
        <f>IFERROR(__xludf.DUMMYFUNCTION("GOOGLETRANSLATE($B27,$B$1,E$1)"),"Programe alarmas inteligentes para la salud para que no se pierda ninguna medida regular")</f>
        <v>Programe alarmas inteligentes para la salud para que no se pierda ninguna medida regular</v>
      </c>
      <c r="F27" s="21" t="str">
        <f>IFERROR(__xludf.DUMMYFUNCTION("GOOGLETRANSLATE($B27,$B$1,F$1)"),"Planifiez les alarmes intelligentes pour la santé afin de ne manquer aucune mesure régulière")</f>
        <v>Planifiez les alarmes intelligentes pour la santé afin de ne manquer aucune mesure régulière</v>
      </c>
      <c r="G27" s="21" t="str">
        <f>IFERROR(__xludf.DUMMYFUNCTION("GOOGLETRANSLATE($B27,$B$1,G$1)"),"جدولة الإنذارات الذكية للصحة حتى لا تفوتك أي قياس منتظم")</f>
        <v>جدولة الإنذارات الذكية للصحة حتى لا تفوتك أي قياس منتظم</v>
      </c>
      <c r="H27" s="21" t="str">
        <f>IFERROR(__xludf.DUMMYFUNCTION("GOOGLETRANSLATE($B27,$B$1,H$1)"),"Запланируйте интеллектуальные тревоги для здоровья, чтобы вы не пропустили никаких регулярных измерений")</f>
        <v>Запланируйте интеллектуальные тревоги для здоровья, чтобы вы не пропустили никаких регулярных измерений</v>
      </c>
      <c r="I27" s="21" t="str">
        <f>IFERROR(__xludf.DUMMYFUNCTION("GOOGLETRANSLATE($B27,$B$1,I$1)"),"Programe alarmes inteligentes para a saúde para que você não perca nenhuma medida regular")</f>
        <v>Programe alarmes inteligentes para a saúde para que você não perca nenhuma medida regular</v>
      </c>
      <c r="J27" s="21" t="str">
        <f>IFERROR(__xludf.DUMMYFUNCTION("GOOGLETRANSLATE($B27,$B$1,J$1)"),"স্বাস্থ্যের জন্য স্মার্ট অ্যালার্মগুলি নির্ধারণ করুন যাতে আপনি কোনও নিয়মিত পরিমাপ মিস করবেন না")</f>
        <v>স্বাস্থ্যের জন্য স্মার্ট অ্যালার্মগুলি নির্ধারণ করুন যাতে আপনি কোনও নিয়মিত পরিমাপ মিস করবেন না</v>
      </c>
      <c r="K27" s="21" t="str">
        <f>IFERROR(__xludf.DUMMYFUNCTION("GOOGLETRANSLATE($B27,$B$1,K$1)"),"صحت کے لئے سمارٹ الارم شیڈول کریں تاکہ آپ کسی باقاعدہ پیمائش سے محروم نہ ہوں")</f>
        <v>صحت کے لئے سمارٹ الارم شیڈول کریں تاکہ آپ کسی باقاعدہ پیمائش سے محروم نہ ہوں</v>
      </c>
      <c r="L27" s="21" t="str">
        <f>IFERROR(__xludf.DUMMYFUNCTION("GOOGLETRANSLATE($B27,$B$1,L$1)"),"Planen Sie intelligente Alarms für die Gesundheit, damit Sie keine regelmäßige Messung verpassen werden")</f>
        <v>Planen Sie intelligente Alarms für die Gesundheit, damit Sie keine regelmäßige Messung verpassen werden</v>
      </c>
      <c r="M27" s="21" t="str">
        <f>IFERROR(__xludf.DUMMYFUNCTION("GOOGLETRANSLATE($B27,$B$1,M$1)"),"定期的な測定を見逃さないように、健康のためにスマートアラームをスケジュールする")</f>
        <v>定期的な測定を見逃さないように、健康のためにスマートアラームをスケジュールする</v>
      </c>
      <c r="N27" s="21" t="str">
        <f>IFERROR(__xludf.DUMMYFUNCTION("GOOGLETRANSLATE($B27,$B$1,N$1)"),"आरोग्यासाठी स्मार्ट अलार्मचे वेळापत्रक आहे जेणेकरून आपण कोणतेही नियमित मोजमाप गमावणार नाही")</f>
        <v>आरोग्यासाठी स्मार्ट अलार्मचे वेळापत्रक आहे जेणेकरून आपण कोणतेही नियमित मोजमाप गमावणार नाही</v>
      </c>
      <c r="O27" s="21" t="str">
        <f>IFERROR(__xludf.DUMMYFUNCTION("GOOGLETRANSLATE($B27,$B$1,O$1)"),"ఆరోగ్యం కోసం స్మార్ట్ అలారాలను షెడ్యూల్ చేయండి, కాబట్టి మీరు రెగ్యులర్ కొలతను కోల్పోరు")</f>
        <v>ఆరోగ్యం కోసం స్మార్ట్ అలారాలను షెడ్యూల్ చేయండి, కాబట్టి మీరు రెగ్యులర్ కొలతను కోల్పోరు</v>
      </c>
      <c r="P27" s="21" t="str">
        <f>IFERROR(__xludf.DUMMYFUNCTION("GOOGLETRANSLATE($B27,$B$1,P$1)"),"Herhangi bir normal ölçümü kaçırmayacak şekilde sağlık için akıllı alarmları planlayın")</f>
        <v>Herhangi bir normal ölçümü kaçırmayacak şekilde sağlık için akıllı alarmları planlayın</v>
      </c>
      <c r="Q27" s="21" t="str">
        <f>IFERROR(__xludf.DUMMYFUNCTION("GOOGLETRANSLATE($B27,$B$1,Q$1)"),"ஆரோக்கியத்திற்கான ஸ்மார்ட் அலாரங்களை திட்டமிடுங்கள், எனவே நீங்கள் வழக்கமான அளவீட்டை இழக்க மாட்டீர்கள்")</f>
        <v>ஆரோக்கியத்திற்கான ஸ்மார்ட் அலாரங்களை திட்டமிடுங்கள், எனவே நீங்கள் வழக்கமான அளவீட்டை இழக்க மாட்டீர்கள்</v>
      </c>
      <c r="R27" s="21" t="str">
        <f>IFERROR(__xludf.DUMMYFUNCTION("GOOGLETRANSLATE($B27,$B$1,R$1)"),"건강에 대한 스마트 경보 예약을 예약하여 정기적 인 측정을 놓치지 않도록하십시오.")</f>
        <v>건강에 대한 스마트 경보 예약을 예약하여 정기적 인 측정을 놓치지 않도록하십시오.</v>
      </c>
      <c r="S27" s="22" t="str">
        <f>IFERROR(__xludf.DUMMYFUNCTION("GOOGLETRANSLATE($B27,$B$1,S$1)"),"Lên lịch báo động thông minh cho sức khỏe nên bạn sẽ không bỏ lỡ bất kỳ phép đo thường xuyên nào")</f>
        <v>Lên lịch báo động thông minh cho sức khỏe nên bạn sẽ không bỏ lỡ bất kỳ phép đo thường xuyên nào</v>
      </c>
      <c r="T27" s="21" t="str">
        <f>IFERROR(__xludf.DUMMYFUNCTION("GOOGLETRANSLATE($B27,$B$1,T$1)"),"Pianifica allarmi intelligenti per la salute in modo da non perdere alcuna misurazione regolare")</f>
        <v>Pianifica allarmi intelligenti per la salute in modo da non perdere alcuna misurazione regolare</v>
      </c>
      <c r="U27" s="24" t="str">
        <f>IFERROR(__xludf.DUMMYFUNCTION("GOOGLETRANSLATE($B27,$B$1,U$1)"),"กำหนดเวลาการเตือนอัจฉริยะเพื่อสุขภาพดังนั้นคุณจะไม่พลาดการวัดปกติใด ๆ")</f>
        <v>กำหนดเวลาการเตือนอัจฉริยะเพื่อสุขภาพดังนั้นคุณจะไม่พลาดการวัดปกติใด ๆ</v>
      </c>
      <c r="V27" s="20"/>
      <c r="W27" s="20"/>
      <c r="X27" s="20"/>
      <c r="Y27" s="20"/>
      <c r="Z27" s="20"/>
      <c r="AA27" s="20"/>
      <c r="AB27" s="20"/>
      <c r="AC27" s="20"/>
      <c r="AD27" s="20"/>
      <c r="AE27" s="20"/>
      <c r="AF27" s="20"/>
      <c r="AG27" s="20"/>
      <c r="AH27" s="20"/>
      <c r="AI27" s="20"/>
      <c r="AJ27" s="20"/>
      <c r="AK27" s="20"/>
      <c r="AL27" s="20"/>
      <c r="AM27" s="20"/>
      <c r="AN27" s="20"/>
    </row>
    <row r="28" ht="15.75" customHeight="1">
      <c r="A28" s="20" t="s">
        <v>1058</v>
      </c>
      <c r="B28" s="20" t="s">
        <v>1059</v>
      </c>
      <c r="C28" s="21" t="str">
        <f>IFERROR(__xludf.DUMMYFUNCTION("GOOGLETRANSLATE($B28,$B$1,C$1)"),"BPM")</f>
        <v>BPM</v>
      </c>
      <c r="D28" s="21" t="str">
        <f>IFERROR(__xludf.DUMMYFUNCTION("GOOGLETRANSLATE($B28,$B$1,D$1)"),"बीपीएम")</f>
        <v>बीपीएम</v>
      </c>
      <c r="E28" s="21" t="str">
        <f>IFERROR(__xludf.DUMMYFUNCTION("GOOGLETRANSLATE($B28,$B$1,E$1)"),"BPM")</f>
        <v>BPM</v>
      </c>
      <c r="F28" s="21" t="str">
        <f>IFERROR(__xludf.DUMMYFUNCTION("GOOGLETRANSLATE($B28,$B$1,F$1)"),"Bpm")</f>
        <v>Bpm</v>
      </c>
      <c r="G28" s="21" t="str">
        <f>IFERROR(__xludf.DUMMYFUNCTION("GOOGLETRANSLATE($B28,$B$1,G$1)"),"BPM")</f>
        <v>BPM</v>
      </c>
      <c r="H28" s="21" t="str">
        <f>IFERROR(__xludf.DUMMYFUNCTION("GOOGLETRANSLATE($B28,$B$1,H$1)"),"BPM")</f>
        <v>BPM</v>
      </c>
      <c r="I28" s="21" t="str">
        <f>IFERROR(__xludf.DUMMYFUNCTION("GOOGLETRANSLATE($B28,$B$1,I$1)"),"BPM")</f>
        <v>BPM</v>
      </c>
      <c r="J28" s="21" t="str">
        <f>IFERROR(__xludf.DUMMYFUNCTION("GOOGLETRANSLATE($B28,$B$1,J$1)"),"বিপিএম")</f>
        <v>বিপিএম</v>
      </c>
      <c r="K28" s="21" t="str">
        <f>IFERROR(__xludf.DUMMYFUNCTION("GOOGLETRANSLATE($B28,$B$1,K$1)"),"بی پی ایم")</f>
        <v>بی پی ایم</v>
      </c>
      <c r="L28" s="21" t="str">
        <f>IFERROR(__xludf.DUMMYFUNCTION("GOOGLETRANSLATE($B28,$B$1,L$1)"),"BPM")</f>
        <v>BPM</v>
      </c>
      <c r="M28" s="21" t="str">
        <f>IFERROR(__xludf.DUMMYFUNCTION("GOOGLETRANSLATE($B28,$B$1,M$1)"),"BPM")</f>
        <v>BPM</v>
      </c>
      <c r="N28" s="21" t="str">
        <f>IFERROR(__xludf.DUMMYFUNCTION("GOOGLETRANSLATE($B28,$B$1,N$1)"),"बीपीएम")</f>
        <v>बीपीएम</v>
      </c>
      <c r="O28" s="21" t="str">
        <f>IFERROR(__xludf.DUMMYFUNCTION("GOOGLETRANSLATE($B28,$B$1,O$1)"),"Bpm")</f>
        <v>Bpm</v>
      </c>
      <c r="P28" s="21" t="str">
        <f>IFERROR(__xludf.DUMMYFUNCTION("GOOGLETRANSLATE($B28,$B$1,P$1)"),"BPM")</f>
        <v>BPM</v>
      </c>
      <c r="Q28" s="21" t="str">
        <f>IFERROR(__xludf.DUMMYFUNCTION("GOOGLETRANSLATE($B28,$B$1,Q$1)"),"பிபிஎம்")</f>
        <v>பிபிஎம்</v>
      </c>
      <c r="R28" s="21" t="str">
        <f>IFERROR(__xludf.DUMMYFUNCTION("GOOGLETRANSLATE($B28,$B$1,R$1)"),"BPM")</f>
        <v>BPM</v>
      </c>
      <c r="S28" s="22" t="str">
        <f>IFERROR(__xludf.DUMMYFUNCTION("GOOGLETRANSLATE($B28,$B$1,S$1)"),"BPM")</f>
        <v>BPM</v>
      </c>
      <c r="T28" s="21" t="str">
        <f>IFERROR(__xludf.DUMMYFUNCTION("GOOGLETRANSLATE($B28,$B$1,T$1)"),"Bpm")</f>
        <v>Bpm</v>
      </c>
      <c r="U28" s="21" t="str">
        <f>IFERROR(__xludf.DUMMYFUNCTION("GOOGLETRANSLATE($B28,$B$1,U$1)"),"BPM")</f>
        <v>BPM</v>
      </c>
      <c r="V28" s="20"/>
      <c r="W28" s="20"/>
      <c r="X28" s="20"/>
      <c r="Y28" s="20"/>
      <c r="Z28" s="20"/>
      <c r="AA28" s="20"/>
      <c r="AB28" s="20"/>
      <c r="AC28" s="20"/>
      <c r="AD28" s="20"/>
      <c r="AE28" s="20"/>
      <c r="AF28" s="20"/>
      <c r="AG28" s="20"/>
      <c r="AH28" s="20"/>
      <c r="AI28" s="20"/>
      <c r="AJ28" s="20"/>
      <c r="AK28" s="20"/>
      <c r="AL28" s="20"/>
      <c r="AM28" s="20"/>
      <c r="AN28" s="20"/>
    </row>
    <row r="29" ht="15.75" customHeight="1">
      <c r="A29" s="20" t="s">
        <v>1060</v>
      </c>
      <c r="B29" s="20" t="s">
        <v>1061</v>
      </c>
      <c r="C29" s="21" t="str">
        <f>IFERROR(__xludf.DUMMYFUNCTION("GOOGLETRANSLATE($B29,$B$1,C$1)"),"慢的")</f>
        <v>慢的</v>
      </c>
      <c r="D29" s="21" t="str">
        <f>IFERROR(__xludf.DUMMYFUNCTION("GOOGLETRANSLATE($B29,$B$1,D$1)"),"धीमा")</f>
        <v>धीमा</v>
      </c>
      <c r="E29" s="21" t="str">
        <f>IFERROR(__xludf.DUMMYFUNCTION("GOOGLETRANSLATE($B29,$B$1,E$1)"),"Lento")</f>
        <v>Lento</v>
      </c>
      <c r="F29" s="21" t="str">
        <f>IFERROR(__xludf.DUMMYFUNCTION("GOOGLETRANSLATE($B29,$B$1,F$1)"),"Lent")</f>
        <v>Lent</v>
      </c>
      <c r="G29" s="21" t="str">
        <f>IFERROR(__xludf.DUMMYFUNCTION("GOOGLETRANSLATE($B29,$B$1,G$1)"),"بطيء")</f>
        <v>بطيء</v>
      </c>
      <c r="H29" s="21" t="str">
        <f>IFERROR(__xludf.DUMMYFUNCTION("GOOGLETRANSLATE($B29,$B$1,H$1)"),"Медленный")</f>
        <v>Медленный</v>
      </c>
      <c r="I29" s="21" t="str">
        <f>IFERROR(__xludf.DUMMYFUNCTION("GOOGLETRANSLATE($B29,$B$1,I$1)"),"Lento")</f>
        <v>Lento</v>
      </c>
      <c r="J29" s="21" t="str">
        <f>IFERROR(__xludf.DUMMYFUNCTION("GOOGLETRANSLATE($B29,$B$1,J$1)"),"ধীর")</f>
        <v>ধীর</v>
      </c>
      <c r="K29" s="21" t="str">
        <f>IFERROR(__xludf.DUMMYFUNCTION("GOOGLETRANSLATE($B29,$B$1,K$1)"),"سست")</f>
        <v>سست</v>
      </c>
      <c r="L29" s="21" t="str">
        <f>IFERROR(__xludf.DUMMYFUNCTION("GOOGLETRANSLATE($B29,$B$1,L$1)"),"Langsam")</f>
        <v>Langsam</v>
      </c>
      <c r="M29" s="21" t="str">
        <f>IFERROR(__xludf.DUMMYFUNCTION("GOOGLETRANSLATE($B29,$B$1,M$1)"),"遅い")</f>
        <v>遅い</v>
      </c>
      <c r="N29" s="21" t="str">
        <f>IFERROR(__xludf.DUMMYFUNCTION("GOOGLETRANSLATE($B29,$B$1,N$1)"),"हळू")</f>
        <v>हळू</v>
      </c>
      <c r="O29" s="21" t="str">
        <f>IFERROR(__xludf.DUMMYFUNCTION("GOOGLETRANSLATE($B29,$B$1,O$1)"),"నెమ్మదిగా")</f>
        <v>నెమ్మదిగా</v>
      </c>
      <c r="P29" s="21" t="str">
        <f>IFERROR(__xludf.DUMMYFUNCTION("GOOGLETRANSLATE($B29,$B$1,P$1)"),"Yavaş")</f>
        <v>Yavaş</v>
      </c>
      <c r="Q29" s="21" t="str">
        <f>IFERROR(__xludf.DUMMYFUNCTION("GOOGLETRANSLATE($B29,$B$1,Q$1)"),"மெதுவாக")</f>
        <v>மெதுவாக</v>
      </c>
      <c r="R29" s="21" t="str">
        <f>IFERROR(__xludf.DUMMYFUNCTION("GOOGLETRANSLATE($B29,$B$1,R$1)"),"느린")</f>
        <v>느린</v>
      </c>
      <c r="S29" s="22" t="str">
        <f>IFERROR(__xludf.DUMMYFUNCTION("GOOGLETRANSLATE($B29,$B$1,S$1)"),"Chậm")</f>
        <v>Chậm</v>
      </c>
      <c r="T29" s="21" t="str">
        <f>IFERROR(__xludf.DUMMYFUNCTION("GOOGLETRANSLATE($B29,$B$1,T$1)"),"Lento")</f>
        <v>Lento</v>
      </c>
      <c r="U29" s="21" t="str">
        <f>IFERROR(__xludf.DUMMYFUNCTION("GOOGLETRANSLATE($B29,$B$1,U$1)"),"ช้า")</f>
        <v>ช้า</v>
      </c>
      <c r="V29" s="20"/>
      <c r="W29" s="20"/>
      <c r="X29" s="20"/>
      <c r="Y29" s="20"/>
      <c r="Z29" s="20"/>
      <c r="AA29" s="20"/>
      <c r="AB29" s="20"/>
      <c r="AC29" s="20"/>
      <c r="AD29" s="20"/>
      <c r="AE29" s="20"/>
      <c r="AF29" s="20"/>
      <c r="AG29" s="20"/>
      <c r="AH29" s="20"/>
      <c r="AI29" s="20"/>
      <c r="AJ29" s="20"/>
      <c r="AK29" s="20"/>
      <c r="AL29" s="20"/>
      <c r="AM29" s="20"/>
      <c r="AN29" s="20"/>
    </row>
    <row r="30" ht="15.75" customHeight="1">
      <c r="A30" s="20" t="s">
        <v>1062</v>
      </c>
      <c r="B30" s="20" t="s">
        <v>1063</v>
      </c>
      <c r="C30" s="21" t="str">
        <f>IFERROR(__xludf.DUMMYFUNCTION("GOOGLETRANSLATE($B30,$B$1,C$1)"),"快速地")</f>
        <v>快速地</v>
      </c>
      <c r="D30" s="21" t="str">
        <f>IFERROR(__xludf.DUMMYFUNCTION("GOOGLETRANSLATE($B30,$B$1,D$1)"),"तेज़")</f>
        <v>तेज़</v>
      </c>
      <c r="E30" s="21" t="str">
        <f>IFERROR(__xludf.DUMMYFUNCTION("GOOGLETRANSLATE($B30,$B$1,E$1)"),"Rápido")</f>
        <v>Rápido</v>
      </c>
      <c r="F30" s="21" t="str">
        <f>IFERROR(__xludf.DUMMYFUNCTION("GOOGLETRANSLATE($B30,$B$1,F$1)"),"Rapide")</f>
        <v>Rapide</v>
      </c>
      <c r="G30" s="21" t="str">
        <f>IFERROR(__xludf.DUMMYFUNCTION("GOOGLETRANSLATE($B30,$B$1,G$1)"),"سريع")</f>
        <v>سريع</v>
      </c>
      <c r="H30" s="21" t="str">
        <f>IFERROR(__xludf.DUMMYFUNCTION("GOOGLETRANSLATE($B30,$B$1,H$1)"),"Быстрый")</f>
        <v>Быстрый</v>
      </c>
      <c r="I30" s="21" t="str">
        <f>IFERROR(__xludf.DUMMYFUNCTION("GOOGLETRANSLATE($B30,$B$1,I$1)"),"Rápido")</f>
        <v>Rápido</v>
      </c>
      <c r="J30" s="21" t="str">
        <f>IFERROR(__xludf.DUMMYFUNCTION("GOOGLETRANSLATE($B30,$B$1,J$1)"),"দ্রুত")</f>
        <v>দ্রুত</v>
      </c>
      <c r="K30" s="21" t="str">
        <f>IFERROR(__xludf.DUMMYFUNCTION("GOOGLETRANSLATE($B30,$B$1,K$1)"),"تیز")</f>
        <v>تیز</v>
      </c>
      <c r="L30" s="21" t="str">
        <f>IFERROR(__xludf.DUMMYFUNCTION("GOOGLETRANSLATE($B30,$B$1,L$1)"),"Schnell")</f>
        <v>Schnell</v>
      </c>
      <c r="M30" s="21" t="str">
        <f>IFERROR(__xludf.DUMMYFUNCTION("GOOGLETRANSLATE($B30,$B$1,M$1)"),"速い")</f>
        <v>速い</v>
      </c>
      <c r="N30" s="21" t="str">
        <f>IFERROR(__xludf.DUMMYFUNCTION("GOOGLETRANSLATE($B30,$B$1,N$1)"),"वेगवान")</f>
        <v>वेगवान</v>
      </c>
      <c r="O30" s="21" t="str">
        <f>IFERROR(__xludf.DUMMYFUNCTION("GOOGLETRANSLATE($B30,$B$1,O$1)"),"వేగంగా")</f>
        <v>వేగంగా</v>
      </c>
      <c r="P30" s="21" t="str">
        <f>IFERROR(__xludf.DUMMYFUNCTION("GOOGLETRANSLATE($B30,$B$1,P$1)"),"Hızlı")</f>
        <v>Hızlı</v>
      </c>
      <c r="Q30" s="21" t="str">
        <f>IFERROR(__xludf.DUMMYFUNCTION("GOOGLETRANSLATE($B30,$B$1,Q$1)"),"வேகமாக")</f>
        <v>வேகமாக</v>
      </c>
      <c r="R30" s="21" t="str">
        <f>IFERROR(__xludf.DUMMYFUNCTION("GOOGLETRANSLATE($B30,$B$1,R$1)"),"빠른")</f>
        <v>빠른</v>
      </c>
      <c r="S30" s="22" t="str">
        <f>IFERROR(__xludf.DUMMYFUNCTION("GOOGLETRANSLATE($B30,$B$1,S$1)"),"Nhanh")</f>
        <v>Nhanh</v>
      </c>
      <c r="T30" s="21" t="str">
        <f>IFERROR(__xludf.DUMMYFUNCTION("GOOGLETRANSLATE($B30,$B$1,T$1)"),"Veloce")</f>
        <v>Veloce</v>
      </c>
      <c r="U30" s="21" t="str">
        <f>IFERROR(__xludf.DUMMYFUNCTION("GOOGLETRANSLATE($B30,$B$1,U$1)"),"เร็ว")</f>
        <v>เร็ว</v>
      </c>
      <c r="V30" s="20"/>
      <c r="W30" s="20"/>
      <c r="X30" s="20"/>
      <c r="Y30" s="20"/>
      <c r="Z30" s="20"/>
      <c r="AA30" s="20"/>
      <c r="AB30" s="20"/>
      <c r="AC30" s="20"/>
      <c r="AD30" s="20"/>
      <c r="AE30" s="20"/>
      <c r="AF30" s="20"/>
      <c r="AG30" s="20"/>
      <c r="AH30" s="20"/>
      <c r="AI30" s="20"/>
      <c r="AJ30" s="20"/>
      <c r="AK30" s="20"/>
      <c r="AL30" s="20"/>
      <c r="AM30" s="20"/>
      <c r="AN30" s="20"/>
    </row>
    <row r="31" ht="15.75" customHeight="1">
      <c r="A31" s="20" t="s">
        <v>1064</v>
      </c>
      <c r="B31" s="20" t="s">
        <v>1065</v>
      </c>
      <c r="C31" s="21" t="str">
        <f>IFERROR(__xludf.DUMMYFUNCTION("GOOGLETRANSLATE($B31,$B$1,C$1)"),"伟大的！您的心率保持在正常范围")</f>
        <v>伟大的！您的心率保持在正常范围</v>
      </c>
      <c r="D31" s="21" t="str">
        <f>IFERROR(__xludf.DUMMYFUNCTION("GOOGLETRANSLATE($B31,$B$1,D$1)"),"महान! आपकी हृदय गति सामान्य सीमा में बनी हुई है")</f>
        <v>महान! आपकी हृदय गति सामान्य सीमा में बनी हुई है</v>
      </c>
      <c r="E31" s="21" t="str">
        <f>IFERROR(__xludf.DUMMYFUNCTION("GOOGLETRANSLATE($B31,$B$1,E$1)"),"¡Excelente! Tu frecuencia cardíaca permanece en el rango normal")</f>
        <v>¡Excelente! Tu frecuencia cardíaca permanece en el rango normal</v>
      </c>
      <c r="F31" s="21" t="str">
        <f>IFERROR(__xludf.DUMMYFUNCTION("GOOGLETRANSLATE($B31,$B$1,F$1)"),"Super! Votre fréquence cardiaque reste dans la plage normale")</f>
        <v>Super! Votre fréquence cardiaque reste dans la plage normale</v>
      </c>
      <c r="G31" s="21" t="str">
        <f>IFERROR(__xludf.DUMMYFUNCTION("GOOGLETRANSLATE($B31,$B$1,G$1)"),"عظيم! يبقى معدل ضربات القلب في المعدل الطبيعي")</f>
        <v>عظيم! يبقى معدل ضربات القلب في المعدل الطبيعي</v>
      </c>
      <c r="H31" s="21" t="str">
        <f>IFERROR(__xludf.DUMMYFUNCTION("GOOGLETRANSLATE($B31,$B$1,H$1)"),"Большой! Ваша частота сердечных сокращений остается в нормальном диапазоне")</f>
        <v>Большой! Ваша частота сердечных сокращений остается в нормальном диапазоне</v>
      </c>
      <c r="I31" s="21" t="str">
        <f>IFERROR(__xludf.DUMMYFUNCTION("GOOGLETRANSLATE($B31,$B$1,I$1)"),"Ótimo! Sua frequência cardíaca permanece no intervalo normal")</f>
        <v>Ótimo! Sua frequência cardíaca permanece no intervalo normal</v>
      </c>
      <c r="J31" s="21" t="str">
        <f>IFERROR(__xludf.DUMMYFUNCTION("GOOGLETRANSLATE($B31,$B$1,J$1)"),"মহান! আপনার হার্টের হার স্বাভাবিক পরিসরে থেকে যায়")</f>
        <v>মহান! আপনার হার্টের হার স্বাভাবিক পরিসরে থেকে যায়</v>
      </c>
      <c r="K31" s="21" t="str">
        <f>IFERROR(__xludf.DUMMYFUNCTION("GOOGLETRANSLATE($B31,$B$1,K$1)"),"زبردست! آپ کے دل کی دھڑکن معمول کی حد میں باقی ہے")</f>
        <v>زبردست! آپ کے دل کی دھڑکن معمول کی حد میں باقی ہے</v>
      </c>
      <c r="L31" s="21" t="str">
        <f>IFERROR(__xludf.DUMMYFUNCTION("GOOGLETRANSLATE($B31,$B$1,L$1)"),"Großartig! Ihre Herzfrequenz bleibt im normalen Bereich")</f>
        <v>Großartig! Ihre Herzfrequenz bleibt im normalen Bereich</v>
      </c>
      <c r="M31" s="21" t="str">
        <f>IFERROR(__xludf.DUMMYFUNCTION("GOOGLETRANSLATE($B31,$B$1,M$1)"),"素晴らしい！あなたの心拍数は正常範囲に残ります")</f>
        <v>素晴らしい！あなたの心拍数は正常範囲に残ります</v>
      </c>
      <c r="N31" s="21" t="str">
        <f>IFERROR(__xludf.DUMMYFUNCTION("GOOGLETRANSLATE($B31,$B$1,N$1)"),"छान! आपले हृदय गती सामान्य श्रेणीत राहते")</f>
        <v>छान! आपले हृदय गती सामान्य श्रेणीत राहते</v>
      </c>
      <c r="O31" s="21" t="str">
        <f>IFERROR(__xludf.DUMMYFUNCTION("GOOGLETRANSLATE($B31,$B$1,O$1)"),"గొప్పది! మీ హృదయ స్పందన రేటు సాధారణ పరిధిలో ఉంది")</f>
        <v>గొప్పది! మీ హృదయ స్పందన రేటు సాధారణ పరిధిలో ఉంది</v>
      </c>
      <c r="P31" s="21" t="str">
        <f>IFERROR(__xludf.DUMMYFUNCTION("GOOGLETRANSLATE($B31,$B$1,P$1)"),"Harika! Kalp atış hızınız normal aralıkta kalır")</f>
        <v>Harika! Kalp atış hızınız normal aralıkta kalır</v>
      </c>
      <c r="Q31" s="21" t="str">
        <f>IFERROR(__xludf.DUMMYFUNCTION("GOOGLETRANSLATE($B31,$B$1,Q$1)"),"நன்று! உங்கள் இதய துடிப்பு சாதாரண வரம்பில் உள்ளது")</f>
        <v>நன்று! உங்கள் இதய துடிப்பு சாதாரண வரம்பில் உள்ளது</v>
      </c>
      <c r="R31" s="21" t="str">
        <f>IFERROR(__xludf.DUMMYFUNCTION("GOOGLETRANSLATE($B31,$B$1,R$1)"),"엄청난! 심박수는 정상 범위에 남아 있습니다")</f>
        <v>엄청난! 심박수는 정상 범위에 남아 있습니다</v>
      </c>
      <c r="S31" s="22" t="s">
        <v>1066</v>
      </c>
      <c r="T31" s="21" t="str">
        <f>IFERROR(__xludf.DUMMYFUNCTION("GOOGLETRANSLATE($B31,$B$1,T$1)"),"Grande! La tua frequenza cardiaca rimane nell'intervallo normale")</f>
        <v>Grande! La tua frequenza cardiaca rimane nell'intervallo normale</v>
      </c>
      <c r="U31" s="24" t="str">
        <f>IFERROR(__xludf.DUMMYFUNCTION("GOOGLETRANSLATE($B31,$B$1,U$1)"),"ยอดเยี่ยม! อัตราการเต้นของหัวใจของคุณยังคงอยู่ในช่วงปกติ")</f>
        <v>ยอดเยี่ยม! อัตราการเต้นของหัวใจของคุณยังคงอยู่ในช่วงปกติ</v>
      </c>
      <c r="V31" s="20"/>
      <c r="W31" s="20"/>
      <c r="X31" s="20"/>
      <c r="Y31" s="20"/>
      <c r="Z31" s="20"/>
      <c r="AA31" s="20"/>
      <c r="AB31" s="20"/>
      <c r="AC31" s="20"/>
      <c r="AD31" s="20"/>
      <c r="AE31" s="20"/>
      <c r="AF31" s="20"/>
      <c r="AG31" s="20"/>
      <c r="AH31" s="20"/>
      <c r="AI31" s="20"/>
      <c r="AJ31" s="20"/>
      <c r="AK31" s="20"/>
      <c r="AL31" s="20"/>
      <c r="AM31" s="20"/>
      <c r="AN31" s="20"/>
    </row>
    <row r="32" ht="15.75" customHeight="1">
      <c r="A32" s="20" t="s">
        <v>1067</v>
      </c>
      <c r="B32" s="20" t="s">
        <v>1068</v>
      </c>
      <c r="C32" s="21" t="str">
        <f>IFERROR(__xludf.DUMMYFUNCTION("GOOGLETRANSLATE($B32,$B$1,C$1)"),"添加")</f>
        <v>添加</v>
      </c>
      <c r="D32" s="21" t="str">
        <f>IFERROR(__xludf.DUMMYFUNCTION("GOOGLETRANSLATE($B32,$B$1,D$1)"),"जोड़ना")</f>
        <v>जोड़ना</v>
      </c>
      <c r="E32" s="21" t="str">
        <f>IFERROR(__xludf.DUMMYFUNCTION("GOOGLETRANSLATE($B32,$B$1,E$1)"),"Agregar")</f>
        <v>Agregar</v>
      </c>
      <c r="F32" s="21" t="str">
        <f>IFERROR(__xludf.DUMMYFUNCTION("GOOGLETRANSLATE($B32,$B$1,F$1)"),"Ajouter")</f>
        <v>Ajouter</v>
      </c>
      <c r="G32" s="21" t="str">
        <f>IFERROR(__xludf.DUMMYFUNCTION("GOOGLETRANSLATE($B32,$B$1,G$1)"),"يضيف")</f>
        <v>يضيف</v>
      </c>
      <c r="H32" s="21" t="str">
        <f>IFERROR(__xludf.DUMMYFUNCTION("GOOGLETRANSLATE($B32,$B$1,H$1)"),"Добавлять")</f>
        <v>Добавлять</v>
      </c>
      <c r="I32" s="21" t="str">
        <f>IFERROR(__xludf.DUMMYFUNCTION("GOOGLETRANSLATE($B32,$B$1,I$1)"),"Adicionar")</f>
        <v>Adicionar</v>
      </c>
      <c r="J32" s="21" t="str">
        <f>IFERROR(__xludf.DUMMYFUNCTION("GOOGLETRANSLATE($B32,$B$1,J$1)"),"যোগ করুন")</f>
        <v>যোগ করুন</v>
      </c>
      <c r="K32" s="21" t="str">
        <f>IFERROR(__xludf.DUMMYFUNCTION("GOOGLETRANSLATE($B32,$B$1,K$1)"),"شامل کریں")</f>
        <v>شامل کریں</v>
      </c>
      <c r="L32" s="21" t="str">
        <f>IFERROR(__xludf.DUMMYFUNCTION("GOOGLETRANSLATE($B32,$B$1,L$1)"),"Hinzufügen")</f>
        <v>Hinzufügen</v>
      </c>
      <c r="M32" s="21" t="str">
        <f>IFERROR(__xludf.DUMMYFUNCTION("GOOGLETRANSLATE($B32,$B$1,M$1)"),"追加")</f>
        <v>追加</v>
      </c>
      <c r="N32" s="21" t="str">
        <f>IFERROR(__xludf.DUMMYFUNCTION("GOOGLETRANSLATE($B32,$B$1,N$1)"),"जोडा")</f>
        <v>जोडा</v>
      </c>
      <c r="O32" s="21" t="str">
        <f>IFERROR(__xludf.DUMMYFUNCTION("GOOGLETRANSLATE($B32,$B$1,O$1)"),"జోడించు")</f>
        <v>జోడించు</v>
      </c>
      <c r="P32" s="21" t="str">
        <f>IFERROR(__xludf.DUMMYFUNCTION("GOOGLETRANSLATE($B32,$B$1,P$1)"),"Eklemek")</f>
        <v>Eklemek</v>
      </c>
      <c r="Q32" s="21" t="str">
        <f>IFERROR(__xludf.DUMMYFUNCTION("GOOGLETRANSLATE($B32,$B$1,Q$1)"),"கூட்டு")</f>
        <v>கூட்டு</v>
      </c>
      <c r="R32" s="21" t="str">
        <f>IFERROR(__xludf.DUMMYFUNCTION("GOOGLETRANSLATE($B32,$B$1,R$1)"),"추가하다")</f>
        <v>추가하다</v>
      </c>
      <c r="S32" s="22" t="s">
        <v>1069</v>
      </c>
      <c r="T32" s="21" t="str">
        <f>IFERROR(__xludf.DUMMYFUNCTION("GOOGLETRANSLATE($B32,$B$1,T$1)"),"Aggiungere")</f>
        <v>Aggiungere</v>
      </c>
      <c r="U32" s="21" t="str">
        <f>IFERROR(__xludf.DUMMYFUNCTION("GOOGLETRANSLATE($B32,$B$1,U$1)"),"เพิ่ม")</f>
        <v>เพิ่ม</v>
      </c>
      <c r="V32" s="20"/>
      <c r="W32" s="20"/>
      <c r="X32" s="20"/>
      <c r="Y32" s="20"/>
      <c r="Z32" s="20"/>
      <c r="AA32" s="20"/>
      <c r="AB32" s="20"/>
      <c r="AC32" s="20"/>
      <c r="AD32" s="20"/>
      <c r="AE32" s="20"/>
      <c r="AF32" s="20"/>
      <c r="AG32" s="20"/>
      <c r="AH32" s="20"/>
      <c r="AI32" s="20"/>
      <c r="AJ32" s="20"/>
      <c r="AK32" s="20"/>
      <c r="AL32" s="20"/>
      <c r="AM32" s="20"/>
      <c r="AN32" s="20"/>
    </row>
    <row r="33" ht="15.75" customHeight="1">
      <c r="A33" s="20" t="s">
        <v>1070</v>
      </c>
      <c r="B33" s="20" t="s">
        <v>1071</v>
      </c>
      <c r="C33" s="21" t="str">
        <f>IFERROR(__xludf.DUMMYFUNCTION("GOOGLETRANSLATE($B33,$B$1,C$1)"),"谨慎！您的心率太低。")</f>
        <v>谨慎！您的心率太低。</v>
      </c>
      <c r="D33" s="21" t="str">
        <f>IFERROR(__xludf.DUMMYFUNCTION("GOOGLETRANSLATE($B33,$B$1,D$1)"),"सावधान! आपकी हृदय गति बहुत कम है।")</f>
        <v>सावधान! आपकी हृदय गति बहुत कम है।</v>
      </c>
      <c r="E33" s="21" t="str">
        <f>IFERROR(__xludf.DUMMYFUNCTION("GOOGLETRANSLATE($B33,$B$1,E$1)"),"¡Precavido! Tu frecuencia cardíaca es demasiado baja.")</f>
        <v>¡Precavido! Tu frecuencia cardíaca es demasiado baja.</v>
      </c>
      <c r="F33" s="21" t="str">
        <f>IFERROR(__xludf.DUMMYFUNCTION("GOOGLETRANSLATE($B33,$B$1,F$1)"),"Prudent! Votre fréquence cardiaque est trop faible.")</f>
        <v>Prudent! Votre fréquence cardiaque est trop faible.</v>
      </c>
      <c r="G33" s="21" t="str">
        <f>IFERROR(__xludf.DUMMYFUNCTION("GOOGLETRANSLATE($B33,$B$1,G$1)"),"حذر! معدل ضربات القلب منخفض للغاية.")</f>
        <v>حذر! معدل ضربات القلب منخفض للغاية.</v>
      </c>
      <c r="H33" s="21" t="str">
        <f>IFERROR(__xludf.DUMMYFUNCTION("GOOGLETRANSLATE($B33,$B$1,H$1)"),"Осторожный! Ваш сердечный ритм слишком низкий.")</f>
        <v>Осторожный! Ваш сердечный ритм слишком низкий.</v>
      </c>
      <c r="I33" s="21" t="str">
        <f>IFERROR(__xludf.DUMMYFUNCTION("GOOGLETRANSLATE($B33,$B$1,I$1)"),"Cauteloso! Sua frequência cardíaca é muito baixa.")</f>
        <v>Cauteloso! Sua frequência cardíaca é muito baixa.</v>
      </c>
      <c r="J33" s="21" t="str">
        <f>IFERROR(__xludf.DUMMYFUNCTION("GOOGLETRANSLATE($B33,$B$1,J$1)"),"সতর্ক! আপনার হার্টের হার খুব কম।")</f>
        <v>সতর্ক! আপনার হার্টের হার খুব কম।</v>
      </c>
      <c r="K33" s="21" t="str">
        <f>IFERROR(__xludf.DUMMYFUNCTION("GOOGLETRANSLATE($B33,$B$1,K$1)"),"محتاط! آپ کے دل کی شرح بہت کم ہے۔")</f>
        <v>محتاط! آپ کے دل کی شرح بہت کم ہے۔</v>
      </c>
      <c r="L33" s="21" t="str">
        <f>IFERROR(__xludf.DUMMYFUNCTION("GOOGLETRANSLATE($B33,$B$1,L$1)"),"Zurückhaltend! Ihre Herzfrequenz ist zu niedrig.")</f>
        <v>Zurückhaltend! Ihre Herzfrequenz ist zu niedrig.</v>
      </c>
      <c r="M33" s="21" t="str">
        <f>IFERROR(__xludf.DUMMYFUNCTION("GOOGLETRANSLATE($B33,$B$1,M$1)"),"用心深い！あなたの心拍数が低すぎます。")</f>
        <v>用心深い！あなたの心拍数が低すぎます。</v>
      </c>
      <c r="N33" s="21" t="str">
        <f>IFERROR(__xludf.DUMMYFUNCTION("GOOGLETRANSLATE($B33,$B$1,N$1)"),"सावध! आपले हृदय गती खूपच कमी आहे.")</f>
        <v>सावध! आपले हृदय गती खूपच कमी आहे.</v>
      </c>
      <c r="O33" s="21" t="str">
        <f>IFERROR(__xludf.DUMMYFUNCTION("GOOGLETRANSLATE($B33,$B$1,O$1)"),"జాగ్రత్తగా! మీ హృదయ స్పందన రేటు చాలా తక్కువ.")</f>
        <v>జాగ్రత్తగా! మీ హృదయ స్పందన రేటు చాలా తక్కువ.</v>
      </c>
      <c r="P33" s="21" t="str">
        <f>IFERROR(__xludf.DUMMYFUNCTION("GOOGLETRANSLATE($B33,$B$1,P$1)"),"Dikkatli! Kalp atış hızınız çok düşük.")</f>
        <v>Dikkatli! Kalp atış hızınız çok düşük.</v>
      </c>
      <c r="Q33" s="21" t="str">
        <f>IFERROR(__xludf.DUMMYFUNCTION("GOOGLETRANSLATE($B33,$B$1,Q$1)"),"எச்சரிக்கையாக! உங்கள் இதய துடிப்பு மிகக் குறைவு.")</f>
        <v>எச்சரிக்கையாக! உங்கள் இதய துடிப்பு மிகக் குறைவு.</v>
      </c>
      <c r="R33" s="21" t="str">
        <f>IFERROR(__xludf.DUMMYFUNCTION("GOOGLETRANSLATE($B33,$B$1,R$1)"),"조심성 있는! 심박수가 너무 낮습니다.")</f>
        <v>조심성 있는! 심박수가 너무 낮습니다.</v>
      </c>
      <c r="S33" s="22" t="s">
        <v>1072</v>
      </c>
      <c r="T33" s="21" t="str">
        <f>IFERROR(__xludf.DUMMYFUNCTION("GOOGLETRANSLATE($B33,$B$1,T$1)"),"Cauto! La tua frequenza cardiaca è troppo bassa.")</f>
        <v>Cauto! La tua frequenza cardiaca è troppo bassa.</v>
      </c>
      <c r="U33" s="24" t="str">
        <f>IFERROR(__xludf.DUMMYFUNCTION("GOOGLETRANSLATE($B33,$B$1,U$1)"),"ระมัดระวัง! อัตราการเต้นของหัวใจของคุณต่ำเกินไป")</f>
        <v>ระมัดระวัง! อัตราการเต้นของหัวใจของคุณต่ำเกินไป</v>
      </c>
      <c r="V33" s="20"/>
      <c r="W33" s="20"/>
      <c r="X33" s="20"/>
      <c r="Y33" s="20"/>
      <c r="Z33" s="20"/>
      <c r="AA33" s="20"/>
      <c r="AB33" s="20"/>
      <c r="AC33" s="20"/>
      <c r="AD33" s="20"/>
      <c r="AE33" s="20"/>
      <c r="AF33" s="20"/>
      <c r="AG33" s="20"/>
      <c r="AH33" s="20"/>
      <c r="AI33" s="20"/>
      <c r="AJ33" s="20"/>
      <c r="AK33" s="20"/>
      <c r="AL33" s="20"/>
      <c r="AM33" s="20"/>
      <c r="AN33" s="20"/>
    </row>
    <row r="34" ht="15.75" customHeight="1">
      <c r="A34" s="20" t="s">
        <v>1073</v>
      </c>
      <c r="B34" s="20" t="s">
        <v>1074</v>
      </c>
      <c r="C34" s="21" t="str">
        <f>IFERROR(__xludf.DUMMYFUNCTION("GOOGLETRANSLATE($B34,$B$1,C$1)"),"谨慎！您的心率高于正常情况。")</f>
        <v>谨慎！您的心率高于正常情况。</v>
      </c>
      <c r="D34" s="21" t="str">
        <f>IFERROR(__xludf.DUMMYFUNCTION("GOOGLETRANSLATE($B34,$B$1,D$1)"),"सावधान! आपकी हृदय गति सामान्य से अधिक है।")</f>
        <v>सावधान! आपकी हृदय गति सामान्य से अधिक है।</v>
      </c>
      <c r="E34" s="21" t="str">
        <f>IFERROR(__xludf.DUMMYFUNCTION("GOOGLETRANSLATE($B34,$B$1,E$1)"),"¡Precavido! Tu frecuencia cardíaca es más alta de lo normal.")</f>
        <v>¡Precavido! Tu frecuencia cardíaca es más alta de lo normal.</v>
      </c>
      <c r="F34" s="21" t="str">
        <f>IFERROR(__xludf.DUMMYFUNCTION("GOOGLETRANSLATE($B34,$B$1,F$1)"),"Prudent! Votre fréquence cardiaque est plus élevée que la normale.")</f>
        <v>Prudent! Votre fréquence cardiaque est plus élevée que la normale.</v>
      </c>
      <c r="G34" s="21" t="str">
        <f>IFERROR(__xludf.DUMMYFUNCTION("GOOGLETRANSLATE($B34,$B$1,G$1)"),"حذر! معدل ضربات القلب أعلى من المعتاد.")</f>
        <v>حذر! معدل ضربات القلب أعلى من المعتاد.</v>
      </c>
      <c r="H34" s="21" t="str">
        <f>IFERROR(__xludf.DUMMYFUNCTION("GOOGLETRANSLATE($B34,$B$1,H$1)"),"Осторожный! Ваша частота сердечных сокращений выше, чем обычно.")</f>
        <v>Осторожный! Ваша частота сердечных сокращений выше, чем обычно.</v>
      </c>
      <c r="I34" s="21" t="str">
        <f>IFERROR(__xludf.DUMMYFUNCTION("GOOGLETRANSLATE($B34,$B$1,I$1)"),"Cauteloso! Sua frequência cardíaca é maior que o normal.")</f>
        <v>Cauteloso! Sua frequência cardíaca é maior que o normal.</v>
      </c>
      <c r="J34" s="21" t="str">
        <f>IFERROR(__xludf.DUMMYFUNCTION("GOOGLETRANSLATE($B34,$B$1,J$1)"),"সতর্ক! আপনার হার্টের হার স্বাভাবিকের চেয়ে বেশি।")</f>
        <v>সতর্ক! আপনার হার্টের হার স্বাভাবিকের চেয়ে বেশি।</v>
      </c>
      <c r="K34" s="21" t="str">
        <f>IFERROR(__xludf.DUMMYFUNCTION("GOOGLETRANSLATE($B34,$B$1,K$1)"),"محتاط! آپ کے دل کی شرح معمول سے زیادہ ہے۔")</f>
        <v>محتاط! آپ کے دل کی شرح معمول سے زیادہ ہے۔</v>
      </c>
      <c r="L34" s="21" t="str">
        <f>IFERROR(__xludf.DUMMYFUNCTION("GOOGLETRANSLATE($B34,$B$1,L$1)"),"Zurückhaltend! Ihre Herzfrequenz ist höher als normal.")</f>
        <v>Zurückhaltend! Ihre Herzfrequenz ist höher als normal.</v>
      </c>
      <c r="M34" s="21" t="str">
        <f>IFERROR(__xludf.DUMMYFUNCTION("GOOGLETRANSLATE($B34,$B$1,M$1)"),"用心深い！あなたの心拍数は通常よりも高くなっています。")</f>
        <v>用心深い！あなたの心拍数は通常よりも高くなっています。</v>
      </c>
      <c r="N34" s="21" t="str">
        <f>IFERROR(__xludf.DUMMYFUNCTION("GOOGLETRANSLATE($B34,$B$1,N$1)"),"सावध! आपले हृदय गती सामान्यपेक्षा जास्त आहे.")</f>
        <v>सावध! आपले हृदय गती सामान्यपेक्षा जास्त आहे.</v>
      </c>
      <c r="O34" s="21" t="str">
        <f>IFERROR(__xludf.DUMMYFUNCTION("GOOGLETRANSLATE($B34,$B$1,O$1)"),"జాగ్రత్తగా! మీ హృదయ స్పందన రేటు సాధారణం కంటే ఎక్కువ.")</f>
        <v>జాగ్రత్తగా! మీ హృదయ స్పందన రేటు సాధారణం కంటే ఎక్కువ.</v>
      </c>
      <c r="P34" s="21" t="str">
        <f>IFERROR(__xludf.DUMMYFUNCTION("GOOGLETRANSLATE($B34,$B$1,P$1)"),"Dikkatli! Kalp atış hızınız normalden daha yüksektir.")</f>
        <v>Dikkatli! Kalp atış hızınız normalden daha yüksektir.</v>
      </c>
      <c r="Q34" s="21" t="str">
        <f>IFERROR(__xludf.DUMMYFUNCTION("GOOGLETRANSLATE($B34,$B$1,Q$1)"),"எச்சரிக்கையாக! உங்கள் இதய துடிப்பு இயல்பை விட அதிகமாக உள்ளது.")</f>
        <v>எச்சரிக்கையாக! உங்கள் இதய துடிப்பு இயல்பை விட அதிகமாக உள்ளது.</v>
      </c>
      <c r="R34" s="21" t="str">
        <f>IFERROR(__xludf.DUMMYFUNCTION("GOOGLETRANSLATE($B34,$B$1,R$1)"),"조심성 있는! 심박수는 정상보다 높습니다.")</f>
        <v>조심성 있는! 심박수는 정상보다 높습니다.</v>
      </c>
      <c r="S34" s="22" t="s">
        <v>1075</v>
      </c>
      <c r="T34" s="21" t="str">
        <f>IFERROR(__xludf.DUMMYFUNCTION("GOOGLETRANSLATE($B34,$B$1,T$1)"),"Cauto! La tua frequenza cardiaca è superiore al normale.")</f>
        <v>Cauto! La tua frequenza cardiaca è superiore al normale.</v>
      </c>
      <c r="U34" s="24" t="str">
        <f>IFERROR(__xludf.DUMMYFUNCTION("GOOGLETRANSLATE($B34,$B$1,U$1)"),"ระมัดระวัง! อัตราการเต้นของหัวใจของคุณสูงกว่าปกติ")</f>
        <v>ระมัดระวัง! อัตราการเต้นของหัวใจของคุณสูงกว่าปกติ</v>
      </c>
      <c r="V34" s="20"/>
      <c r="W34" s="20"/>
      <c r="X34" s="20"/>
      <c r="Y34" s="20"/>
      <c r="Z34" s="20"/>
      <c r="AA34" s="20"/>
      <c r="AB34" s="20"/>
      <c r="AC34" s="20"/>
      <c r="AD34" s="20"/>
      <c r="AE34" s="20"/>
      <c r="AF34" s="20"/>
      <c r="AG34" s="20"/>
      <c r="AH34" s="20"/>
      <c r="AI34" s="20"/>
      <c r="AJ34" s="20"/>
      <c r="AK34" s="20"/>
      <c r="AL34" s="20"/>
      <c r="AM34" s="20"/>
      <c r="AN34" s="20"/>
    </row>
    <row r="35" ht="15.75" customHeight="1">
      <c r="A35" s="20" t="s">
        <v>1076</v>
      </c>
      <c r="B35" s="20" t="s">
        <v>1077</v>
      </c>
      <c r="C35" s="21" t="str">
        <f>IFERROR(__xludf.DUMMYFUNCTION("GOOGLETRANSLATE($B35,$B$1,C$1)"),"编辑您的年龄")</f>
        <v>编辑您的年龄</v>
      </c>
      <c r="D35" s="21" t="str">
        <f>IFERROR(__xludf.DUMMYFUNCTION("GOOGLETRANSLATE($B35,$B$1,D$1)"),"अपनी उम्र संपादित करें")</f>
        <v>अपनी उम्र संपादित करें</v>
      </c>
      <c r="E35" s="21" t="str">
        <f>IFERROR(__xludf.DUMMYFUNCTION("GOOGLETRANSLATE($B35,$B$1,E$1)"),"Edita tu edad")</f>
        <v>Edita tu edad</v>
      </c>
      <c r="F35" s="21" t="str">
        <f>IFERROR(__xludf.DUMMYFUNCTION("GOOGLETRANSLATE($B35,$B$1,F$1)"),"Modifiez votre âge")</f>
        <v>Modifiez votre âge</v>
      </c>
      <c r="G35" s="21" t="str">
        <f>IFERROR(__xludf.DUMMYFUNCTION("GOOGLETRANSLATE($B35,$B$1,G$1)"),"تحرير عمرك")</f>
        <v>تحرير عمرك</v>
      </c>
      <c r="H35" s="21" t="str">
        <f>IFERROR(__xludf.DUMMYFUNCTION("GOOGLETRANSLATE($B35,$B$1,H$1)"),"Измените свой возраст")</f>
        <v>Измените свой возраст</v>
      </c>
      <c r="I35" s="21" t="str">
        <f>IFERROR(__xludf.DUMMYFUNCTION("GOOGLETRANSLATE($B35,$B$1,I$1)"),"Edite sua idade")</f>
        <v>Edite sua idade</v>
      </c>
      <c r="J35" s="21" t="str">
        <f>IFERROR(__xludf.DUMMYFUNCTION("GOOGLETRANSLATE($B35,$B$1,J$1)"),"আপনার বয়স সম্পাদনা করুন")</f>
        <v>আপনার বয়স সম্পাদনা করুন</v>
      </c>
      <c r="K35" s="21" t="str">
        <f>IFERROR(__xludf.DUMMYFUNCTION("GOOGLETRANSLATE($B35,$B$1,K$1)"),"اپنی عمر میں ترمیم کریں")</f>
        <v>اپنی عمر میں ترمیم کریں</v>
      </c>
      <c r="L35" s="21" t="str">
        <f>IFERROR(__xludf.DUMMYFUNCTION("GOOGLETRANSLATE($B35,$B$1,L$1)"),"Bearbeiten Sie Ihr Alter")</f>
        <v>Bearbeiten Sie Ihr Alter</v>
      </c>
      <c r="M35" s="21" t="str">
        <f>IFERROR(__xludf.DUMMYFUNCTION("GOOGLETRANSLATE($B35,$B$1,M$1)"),"あなたの年齢を編集します")</f>
        <v>あなたの年齢を編集します</v>
      </c>
      <c r="N35" s="21" t="str">
        <f>IFERROR(__xludf.DUMMYFUNCTION("GOOGLETRANSLATE($B35,$B$1,N$1)"),"आपले वय संपादित करा")</f>
        <v>आपले वय संपादित करा</v>
      </c>
      <c r="O35" s="21" t="str">
        <f>IFERROR(__xludf.DUMMYFUNCTION("GOOGLETRANSLATE($B35,$B$1,O$1)"),"మీ వయస్సును సవరించండి")</f>
        <v>మీ వయస్సును సవరించండి</v>
      </c>
      <c r="P35" s="21" t="str">
        <f>IFERROR(__xludf.DUMMYFUNCTION("GOOGLETRANSLATE($B35,$B$1,P$1)"),"Yaşınızı Düzenle")</f>
        <v>Yaşınızı Düzenle</v>
      </c>
      <c r="Q35" s="21" t="str">
        <f>IFERROR(__xludf.DUMMYFUNCTION("GOOGLETRANSLATE($B35,$B$1,Q$1)"),"உங்கள் வயதைத் திருத்தவும்")</f>
        <v>உங்கள் வயதைத் திருத்தவும்</v>
      </c>
      <c r="R35" s="21" t="str">
        <f>IFERROR(__xludf.DUMMYFUNCTION("GOOGLETRANSLATE($B35,$B$1,R$1)"),"나이를 편집하십시오")</f>
        <v>나이를 편집하십시오</v>
      </c>
      <c r="S35" s="22" t="str">
        <f>IFERROR(__xludf.DUMMYFUNCTION("GOOGLETRANSLATE($B35,$B$1,S$1)"),"Chỉnh sửa tuổi của bạn")</f>
        <v>Chỉnh sửa tuổi của bạn</v>
      </c>
      <c r="T35" s="21" t="str">
        <f>IFERROR(__xludf.DUMMYFUNCTION("GOOGLETRANSLATE($B35,$B$1,T$1)"),"Modifica la tua età")</f>
        <v>Modifica la tua età</v>
      </c>
      <c r="U35" s="21" t="str">
        <f>IFERROR(__xludf.DUMMYFUNCTION("GOOGLETRANSLATE($B35,$B$1,U$1)"),"แก้ไขอายุของคุณ")</f>
        <v>แก้ไขอายุของคุณ</v>
      </c>
      <c r="V35" s="20"/>
      <c r="W35" s="20"/>
      <c r="X35" s="20"/>
      <c r="Y35" s="20"/>
      <c r="Z35" s="20"/>
      <c r="AA35" s="20"/>
      <c r="AB35" s="20"/>
      <c r="AC35" s="20"/>
      <c r="AD35" s="20"/>
      <c r="AE35" s="20"/>
      <c r="AF35" s="20"/>
      <c r="AG35" s="20"/>
      <c r="AH35" s="20"/>
      <c r="AI35" s="20"/>
      <c r="AJ35" s="20"/>
      <c r="AK35" s="20"/>
      <c r="AL35" s="20"/>
      <c r="AM35" s="20"/>
      <c r="AN35" s="20"/>
    </row>
    <row r="36" ht="15.75" customHeight="1">
      <c r="A36" s="20" t="s">
        <v>1078</v>
      </c>
      <c r="B36" s="20" t="s">
        <v>1079</v>
      </c>
      <c r="C36" s="21" t="str">
        <f>IFERROR(__xludf.DUMMYFUNCTION("GOOGLETRANSLATE($B36,$B$1,C$1)"),"保存＆amp;更新")</f>
        <v>保存＆amp;更新</v>
      </c>
      <c r="D36" s="21" t="str">
        <f>IFERROR(__xludf.DUMMYFUNCTION("GOOGLETRANSLATE($B36,$B$1,D$1)"),"सहेजें &amp; amp; अद्यतन")</f>
        <v>सहेजें &amp; amp; अद्यतन</v>
      </c>
      <c r="E36" s="21" t="str">
        <f>IFERROR(__xludf.DUMMYFUNCTION("GOOGLETRANSLATE($B36,$B$1,E$1)"),"Guardar &amp; amp; Actualizar")</f>
        <v>Guardar &amp; amp; Actualizar</v>
      </c>
      <c r="F36" s="21" t="str">
        <f>IFERROR(__xludf.DUMMYFUNCTION("GOOGLETRANSLATE($B36,$B$1,F$1)"),"Sauver &amp; amp; Mise à jour")</f>
        <v>Sauver &amp; amp; Mise à jour</v>
      </c>
      <c r="G36" s="21" t="str">
        <f>IFERROR(__xludf.DUMMYFUNCTION("GOOGLETRANSLATE($B36,$B$1,G$1)"),"حفظ &amp; amp ؛ تحديث")</f>
        <v>حفظ &amp; amp ؛ تحديث</v>
      </c>
      <c r="H36" s="21" t="str">
        <f>IFERROR(__xludf.DUMMYFUNCTION("GOOGLETRANSLATE($B36,$B$1,H$1)"),"Сохранить &amp; amp; Обновлять")</f>
        <v>Сохранить &amp; amp; Обновлять</v>
      </c>
      <c r="I36" s="21" t="str">
        <f>IFERROR(__xludf.DUMMYFUNCTION("GOOGLETRANSLATE($B36,$B$1,I$1)"),"Salvar &amp; amp; Atualizar")</f>
        <v>Salvar &amp; amp; Atualizar</v>
      </c>
      <c r="J36" s="21" t="str">
        <f>IFERROR(__xludf.DUMMYFUNCTION("GOOGLETRANSLATE($B36,$B$1,J$1)"),"সংরক্ষণ করুন &amp; amp; হালনাগাদ")</f>
        <v>সংরক্ষণ করুন &amp; amp; হালনাগাদ</v>
      </c>
      <c r="K36" s="21" t="str">
        <f>IFERROR(__xludf.DUMMYFUNCTION("GOOGLETRANSLATE($B36,$B$1,K$1)"),"محفوظ کریں &amp; amp ؛ اپ ڈیٹ")</f>
        <v>محفوظ کریں &amp; amp ؛ اپ ڈیٹ</v>
      </c>
      <c r="L36" s="21" t="str">
        <f>IFERROR(__xludf.DUMMYFUNCTION("GOOGLETRANSLATE($B36,$B$1,L$1)"),"Retten &amp; amp; Aktualisieren")</f>
        <v>Retten &amp; amp; Aktualisieren</v>
      </c>
      <c r="M36" s="21" t="str">
        <f>IFERROR(__xludf.DUMMYFUNCTION("GOOGLETRANSLATE($B36,$B$1,M$1)"),"保存＆amp;アップデート")</f>
        <v>保存＆amp;アップデート</v>
      </c>
      <c r="N36" s="21" t="str">
        <f>IFERROR(__xludf.DUMMYFUNCTION("GOOGLETRANSLATE($B36,$B$1,N$1)"),"सेव्ह &amp; विद्युतप्रवाह मोजण्याच्या एककाचे संक्षिप्त रुप; अद्यतन")</f>
        <v>सेव्ह &amp; विद्युतप्रवाह मोजण्याच्या एककाचे संक्षिप्त रुप; अद्यतन</v>
      </c>
      <c r="O36" s="21" t="str">
        <f>IFERROR(__xludf.DUMMYFUNCTION("GOOGLETRANSLATE($B36,$B$1,O$1)"),"సేవ్ &amp; amp; నవీకరణ")</f>
        <v>సేవ్ &amp; amp; నవీకరణ</v>
      </c>
      <c r="P36" s="21" t="str">
        <f>IFERROR(__xludf.DUMMYFUNCTION("GOOGLETRANSLATE($B36,$B$1,P$1)"),"Kaydet &amp; amp; Güncelleme")</f>
        <v>Kaydet &amp; amp; Güncelleme</v>
      </c>
      <c r="Q36" s="21" t="str">
        <f>IFERROR(__xludf.DUMMYFUNCTION("GOOGLETRANSLATE($B36,$B$1,Q$1)"),"சேமி &amp; ஆம்ப்; புதுப்பிப்பு")</f>
        <v>சேமி &amp; ஆம்ப்; புதுப்பிப்பு</v>
      </c>
      <c r="R36" s="21" t="str">
        <f>IFERROR(__xludf.DUMMYFUNCTION("GOOGLETRANSLATE($B36,$B$1,R$1)"),"&amp; amp; 업데이트")</f>
        <v>&amp; amp; 업데이트</v>
      </c>
      <c r="S36" s="22" t="str">
        <f>IFERROR(__xludf.DUMMYFUNCTION("GOOGLETRANSLATE($B36,$B$1,S$1)"),"Lưu &amp; amp; Cập nhật")</f>
        <v>Lưu &amp; amp; Cập nhật</v>
      </c>
      <c r="T36" s="21" t="str">
        <f>IFERROR(__xludf.DUMMYFUNCTION("GOOGLETRANSLATE($B36,$B$1,T$1)"),"Salva &amp; amp; Aggiornamento")</f>
        <v>Salva &amp; amp; Aggiornamento</v>
      </c>
      <c r="U36" s="21" t="str">
        <f>IFERROR(__xludf.DUMMYFUNCTION("GOOGLETRANSLATE($B36,$B$1,U$1)"),"บันทึก &amp; amp; อัปเดต")</f>
        <v>บันทึก &amp; amp; อัปเดต</v>
      </c>
      <c r="V36" s="20"/>
      <c r="W36" s="20"/>
      <c r="X36" s="20"/>
      <c r="Y36" s="20"/>
      <c r="Z36" s="20"/>
      <c r="AA36" s="20"/>
      <c r="AB36" s="20"/>
      <c r="AC36" s="20"/>
      <c r="AD36" s="20"/>
      <c r="AE36" s="20"/>
      <c r="AF36" s="20"/>
      <c r="AG36" s="20"/>
      <c r="AH36" s="20"/>
      <c r="AI36" s="20"/>
      <c r="AJ36" s="20"/>
      <c r="AK36" s="20"/>
      <c r="AL36" s="20"/>
      <c r="AM36" s="20"/>
      <c r="AN36" s="20"/>
    </row>
    <row r="37" ht="15.75" customHeight="1">
      <c r="A37" s="20" t="s">
        <v>1080</v>
      </c>
      <c r="B37" s="20" t="s">
        <v>1081</v>
      </c>
      <c r="C37" s="21" t="str">
        <f>IFERROR(__xludf.DUMMYFUNCTION("GOOGLETRANSLATE($B37,$B$1,C$1)"),"男性")</f>
        <v>男性</v>
      </c>
      <c r="D37" s="21" t="str">
        <f>IFERROR(__xludf.DUMMYFUNCTION("GOOGLETRANSLATE($B37,$B$1,D$1)"),"पुरुष")</f>
        <v>पुरुष</v>
      </c>
      <c r="E37" s="21" t="str">
        <f>IFERROR(__xludf.DUMMYFUNCTION("GOOGLETRANSLATE($B37,$B$1,E$1)"),"Masculino")</f>
        <v>Masculino</v>
      </c>
      <c r="F37" s="21" t="str">
        <f>IFERROR(__xludf.DUMMYFUNCTION("GOOGLETRANSLATE($B37,$B$1,F$1)"),"Mâle")</f>
        <v>Mâle</v>
      </c>
      <c r="G37" s="21" t="str">
        <f>IFERROR(__xludf.DUMMYFUNCTION("GOOGLETRANSLATE($B37,$B$1,G$1)"),"ذكر")</f>
        <v>ذكر</v>
      </c>
      <c r="H37" s="21" t="str">
        <f>IFERROR(__xludf.DUMMYFUNCTION("GOOGLETRANSLATE($B37,$B$1,H$1)"),"Мужской")</f>
        <v>Мужской</v>
      </c>
      <c r="I37" s="21" t="str">
        <f>IFERROR(__xludf.DUMMYFUNCTION("GOOGLETRANSLATE($B37,$B$1,I$1)"),"Macho")</f>
        <v>Macho</v>
      </c>
      <c r="J37" s="21" t="str">
        <f>IFERROR(__xludf.DUMMYFUNCTION("GOOGLETRANSLATE($B37,$B$1,J$1)"),"পুরুষ")</f>
        <v>পুরুষ</v>
      </c>
      <c r="K37" s="21" t="str">
        <f>IFERROR(__xludf.DUMMYFUNCTION("GOOGLETRANSLATE($B37,$B$1,K$1)"),"مرد")</f>
        <v>مرد</v>
      </c>
      <c r="L37" s="21" t="str">
        <f>IFERROR(__xludf.DUMMYFUNCTION("GOOGLETRANSLATE($B37,$B$1,L$1)"),"Männlich")</f>
        <v>Männlich</v>
      </c>
      <c r="M37" s="21" t="str">
        <f>IFERROR(__xludf.DUMMYFUNCTION("GOOGLETRANSLATE($B37,$B$1,M$1)"),"男")</f>
        <v>男</v>
      </c>
      <c r="N37" s="21" t="str">
        <f>IFERROR(__xludf.DUMMYFUNCTION("GOOGLETRANSLATE($B37,$B$1,N$1)"),"नर")</f>
        <v>नर</v>
      </c>
      <c r="O37" s="21" t="str">
        <f>IFERROR(__xludf.DUMMYFUNCTION("GOOGLETRANSLATE($B37,$B$1,O$1)"),"పురుషుడు")</f>
        <v>పురుషుడు</v>
      </c>
      <c r="P37" s="21" t="str">
        <f>IFERROR(__xludf.DUMMYFUNCTION("GOOGLETRANSLATE($B37,$B$1,P$1)"),"Erkek")</f>
        <v>Erkek</v>
      </c>
      <c r="Q37" s="21" t="str">
        <f>IFERROR(__xludf.DUMMYFUNCTION("GOOGLETRANSLATE($B37,$B$1,Q$1)"),"ஆண்")</f>
        <v>ஆண்</v>
      </c>
      <c r="R37" s="21" t="str">
        <f>IFERROR(__xludf.DUMMYFUNCTION("GOOGLETRANSLATE($B37,$B$1,R$1)"),"남성")</f>
        <v>남성</v>
      </c>
      <c r="S37" s="22" t="s">
        <v>1082</v>
      </c>
      <c r="T37" s="21" t="str">
        <f>IFERROR(__xludf.DUMMYFUNCTION("GOOGLETRANSLATE($B37,$B$1,T$1)"),"Maschio")</f>
        <v>Maschio</v>
      </c>
      <c r="U37" s="21" t="str">
        <f>IFERROR(__xludf.DUMMYFUNCTION("GOOGLETRANSLATE($B37,$B$1,U$1)"),"ชาย")</f>
        <v>ชาย</v>
      </c>
      <c r="V37" s="20"/>
      <c r="W37" s="20"/>
      <c r="X37" s="20"/>
      <c r="Y37" s="20"/>
      <c r="Z37" s="20"/>
      <c r="AA37" s="20"/>
      <c r="AB37" s="20"/>
      <c r="AC37" s="20"/>
      <c r="AD37" s="20"/>
      <c r="AE37" s="20"/>
      <c r="AF37" s="20"/>
      <c r="AG37" s="20"/>
      <c r="AH37" s="20"/>
      <c r="AI37" s="20"/>
      <c r="AJ37" s="20"/>
      <c r="AK37" s="20"/>
      <c r="AL37" s="20"/>
      <c r="AM37" s="20"/>
      <c r="AN37" s="20"/>
    </row>
    <row r="38" ht="15.75" customHeight="1">
      <c r="A38" s="20" t="s">
        <v>1083</v>
      </c>
      <c r="B38" s="20" t="s">
        <v>1084</v>
      </c>
      <c r="C38" s="21" t="str">
        <f>IFERROR(__xludf.DUMMYFUNCTION("GOOGLETRANSLATE($B38,$B$1,C$1)"),"女性")</f>
        <v>女性</v>
      </c>
      <c r="D38" s="21" t="str">
        <f>IFERROR(__xludf.DUMMYFUNCTION("GOOGLETRANSLATE($B38,$B$1,D$1)"),"महिला")</f>
        <v>महिला</v>
      </c>
      <c r="E38" s="21" t="str">
        <f>IFERROR(__xludf.DUMMYFUNCTION("GOOGLETRANSLATE($B38,$B$1,E$1)"),"Femenino")</f>
        <v>Femenino</v>
      </c>
      <c r="F38" s="21" t="str">
        <f>IFERROR(__xludf.DUMMYFUNCTION("GOOGLETRANSLATE($B38,$B$1,F$1)"),"Femelle")</f>
        <v>Femelle</v>
      </c>
      <c r="G38" s="21" t="str">
        <f>IFERROR(__xludf.DUMMYFUNCTION("GOOGLETRANSLATE($B38,$B$1,G$1)"),"أنثى")</f>
        <v>أنثى</v>
      </c>
      <c r="H38" s="21" t="str">
        <f>IFERROR(__xludf.DUMMYFUNCTION("GOOGLETRANSLATE($B38,$B$1,H$1)"),"Женский")</f>
        <v>Женский</v>
      </c>
      <c r="I38" s="21" t="str">
        <f>IFERROR(__xludf.DUMMYFUNCTION("GOOGLETRANSLATE($B38,$B$1,I$1)"),"Fêmea")</f>
        <v>Fêmea</v>
      </c>
      <c r="J38" s="21" t="str">
        <f>IFERROR(__xludf.DUMMYFUNCTION("GOOGLETRANSLATE($B38,$B$1,J$1)"),"মহিলা")</f>
        <v>মহিলা</v>
      </c>
      <c r="K38" s="21" t="str">
        <f>IFERROR(__xludf.DUMMYFUNCTION("GOOGLETRANSLATE($B38,$B$1,K$1)"),"عورت")</f>
        <v>عورت</v>
      </c>
      <c r="L38" s="21" t="str">
        <f>IFERROR(__xludf.DUMMYFUNCTION("GOOGLETRANSLATE($B38,$B$1,L$1)"),"Weiblich")</f>
        <v>Weiblich</v>
      </c>
      <c r="M38" s="21" t="str">
        <f>IFERROR(__xludf.DUMMYFUNCTION("GOOGLETRANSLATE($B38,$B$1,M$1)"),"女性")</f>
        <v>女性</v>
      </c>
      <c r="N38" s="21" t="str">
        <f>IFERROR(__xludf.DUMMYFUNCTION("GOOGLETRANSLATE($B38,$B$1,N$1)"),"मादी")</f>
        <v>मादी</v>
      </c>
      <c r="O38" s="21" t="str">
        <f>IFERROR(__xludf.DUMMYFUNCTION("GOOGLETRANSLATE($B38,$B$1,O$1)"),"స్త్రీ")</f>
        <v>స్త్రీ</v>
      </c>
      <c r="P38" s="21" t="str">
        <f>IFERROR(__xludf.DUMMYFUNCTION("GOOGLETRANSLATE($B38,$B$1,P$1)"),"Dişi")</f>
        <v>Dişi</v>
      </c>
      <c r="Q38" s="21" t="str">
        <f>IFERROR(__xludf.DUMMYFUNCTION("GOOGLETRANSLATE($B38,$B$1,Q$1)"),"பெண்")</f>
        <v>பெண்</v>
      </c>
      <c r="R38" s="21" t="str">
        <f>IFERROR(__xludf.DUMMYFUNCTION("GOOGLETRANSLATE($B38,$B$1,R$1)"),"여성")</f>
        <v>여성</v>
      </c>
      <c r="S38" s="22" t="s">
        <v>1085</v>
      </c>
      <c r="T38" s="21" t="str">
        <f>IFERROR(__xludf.DUMMYFUNCTION("GOOGLETRANSLATE($B38,$B$1,T$1)"),"Femmina")</f>
        <v>Femmina</v>
      </c>
      <c r="U38" s="21" t="str">
        <f>IFERROR(__xludf.DUMMYFUNCTION("GOOGLETRANSLATE($B38,$B$1,U$1)"),"หญิง")</f>
        <v>หญิง</v>
      </c>
      <c r="V38" s="20"/>
      <c r="W38" s="20"/>
      <c r="X38" s="20"/>
      <c r="Y38" s="20"/>
      <c r="Z38" s="20"/>
      <c r="AA38" s="20"/>
      <c r="AB38" s="20"/>
      <c r="AC38" s="20"/>
      <c r="AD38" s="20"/>
      <c r="AE38" s="20"/>
      <c r="AF38" s="20"/>
      <c r="AG38" s="20"/>
      <c r="AH38" s="20"/>
      <c r="AI38" s="20"/>
      <c r="AJ38" s="20"/>
      <c r="AK38" s="20"/>
      <c r="AL38" s="20"/>
      <c r="AM38" s="20"/>
      <c r="AN38" s="20"/>
    </row>
    <row r="39" ht="15.75" customHeight="1">
      <c r="A39" s="20" t="s">
        <v>1086</v>
      </c>
      <c r="B39" s="20" t="s">
        <v>1087</v>
      </c>
      <c r="C39" s="21" t="str">
        <f>IFERROR(__xludf.DUMMYFUNCTION("GOOGLETRANSLATE($B39,$B$1,C$1)"),"其他的")</f>
        <v>其他的</v>
      </c>
      <c r="D39" s="21" t="str">
        <f>IFERROR(__xludf.DUMMYFUNCTION("GOOGLETRANSLATE($B39,$B$1,D$1)"),"अन्य")</f>
        <v>अन्य</v>
      </c>
      <c r="E39" s="21" t="str">
        <f>IFERROR(__xludf.DUMMYFUNCTION("GOOGLETRANSLATE($B39,$B$1,E$1)"),"Otros")</f>
        <v>Otros</v>
      </c>
      <c r="F39" s="21" t="str">
        <f>IFERROR(__xludf.DUMMYFUNCTION("GOOGLETRANSLATE($B39,$B$1,F$1)"),"Autres")</f>
        <v>Autres</v>
      </c>
      <c r="G39" s="21" t="str">
        <f>IFERROR(__xludf.DUMMYFUNCTION("GOOGLETRANSLATE($B39,$B$1,G$1)"),"آحرون")</f>
        <v>آحرون</v>
      </c>
      <c r="H39" s="21" t="str">
        <f>IFERROR(__xludf.DUMMYFUNCTION("GOOGLETRANSLATE($B39,$B$1,H$1)"),"Другие")</f>
        <v>Другие</v>
      </c>
      <c r="I39" s="21" t="str">
        <f>IFERROR(__xludf.DUMMYFUNCTION("GOOGLETRANSLATE($B39,$B$1,I$1)"),"Outros")</f>
        <v>Outros</v>
      </c>
      <c r="J39" s="21" t="str">
        <f>IFERROR(__xludf.DUMMYFUNCTION("GOOGLETRANSLATE($B39,$B$1,J$1)"),"অন্যান্য")</f>
        <v>অন্যান্য</v>
      </c>
      <c r="K39" s="21" t="str">
        <f>IFERROR(__xludf.DUMMYFUNCTION("GOOGLETRANSLATE($B39,$B$1,K$1)"),"دوسرے")</f>
        <v>دوسرے</v>
      </c>
      <c r="L39" s="21" t="str">
        <f>IFERROR(__xludf.DUMMYFUNCTION("GOOGLETRANSLATE($B39,$B$1,L$1)"),"Andere")</f>
        <v>Andere</v>
      </c>
      <c r="M39" s="21" t="str">
        <f>IFERROR(__xludf.DUMMYFUNCTION("GOOGLETRANSLATE($B39,$B$1,M$1)"),"その他")</f>
        <v>その他</v>
      </c>
      <c r="N39" s="21" t="str">
        <f>IFERROR(__xludf.DUMMYFUNCTION("GOOGLETRANSLATE($B39,$B$1,N$1)"),"इतर")</f>
        <v>इतर</v>
      </c>
      <c r="O39" s="21" t="str">
        <f>IFERROR(__xludf.DUMMYFUNCTION("GOOGLETRANSLATE($B39,$B$1,O$1)"),"ఇతరులు")</f>
        <v>ఇతరులు</v>
      </c>
      <c r="P39" s="21" t="str">
        <f>IFERROR(__xludf.DUMMYFUNCTION("GOOGLETRANSLATE($B39,$B$1,P$1)"),"Diğerleri")</f>
        <v>Diğerleri</v>
      </c>
      <c r="Q39" s="21" t="str">
        <f>IFERROR(__xludf.DUMMYFUNCTION("GOOGLETRANSLATE($B39,$B$1,Q$1)"),"மற்றவைகள்")</f>
        <v>மற்றவைகள்</v>
      </c>
      <c r="R39" s="21" t="str">
        <f>IFERROR(__xludf.DUMMYFUNCTION("GOOGLETRANSLATE($B39,$B$1,R$1)"),"기타")</f>
        <v>기타</v>
      </c>
      <c r="S39" s="22" t="s">
        <v>1088</v>
      </c>
      <c r="T39" s="21" t="str">
        <f>IFERROR(__xludf.DUMMYFUNCTION("GOOGLETRANSLATE($B39,$B$1,T$1)"),"Altri")</f>
        <v>Altri</v>
      </c>
      <c r="U39" s="21" t="str">
        <f>IFERROR(__xludf.DUMMYFUNCTION("GOOGLETRANSLATE($B39,$B$1,U$1)"),"คนอื่น")</f>
        <v>คนอื่น</v>
      </c>
      <c r="V39" s="20"/>
      <c r="W39" s="20"/>
      <c r="X39" s="20"/>
      <c r="Y39" s="20"/>
      <c r="Z39" s="20"/>
      <c r="AA39" s="20"/>
      <c r="AB39" s="20"/>
      <c r="AC39" s="20"/>
      <c r="AD39" s="20"/>
      <c r="AE39" s="20"/>
      <c r="AF39" s="20"/>
      <c r="AG39" s="20"/>
      <c r="AH39" s="20"/>
      <c r="AI39" s="20"/>
      <c r="AJ39" s="20"/>
      <c r="AK39" s="20"/>
      <c r="AL39" s="20"/>
      <c r="AM39" s="20"/>
      <c r="AN39" s="20"/>
    </row>
    <row r="40" ht="15.75" customHeight="1">
      <c r="A40" s="20" t="s">
        <v>1089</v>
      </c>
      <c r="B40" s="20" t="s">
        <v>1090</v>
      </c>
      <c r="C40" s="21" t="str">
        <f>IFERROR(__xludf.DUMMYFUNCTION("GOOGLETRANSLATE($B40,$B$1,C$1)"),"类型")</f>
        <v>类型</v>
      </c>
      <c r="D40" s="21" t="str">
        <f>IFERROR(__xludf.DUMMYFUNCTION("GOOGLETRANSLATE($B40,$B$1,D$1)"),"प्रकार")</f>
        <v>प्रकार</v>
      </c>
      <c r="E40" s="21" t="str">
        <f>IFERROR(__xludf.DUMMYFUNCTION("GOOGLETRANSLATE($B40,$B$1,E$1)"),"Tipo")</f>
        <v>Tipo</v>
      </c>
      <c r="F40" s="21" t="str">
        <f>IFERROR(__xludf.DUMMYFUNCTION("GOOGLETRANSLATE($B40,$B$1,F$1)"),"Taper")</f>
        <v>Taper</v>
      </c>
      <c r="G40" s="21" t="str">
        <f>IFERROR(__xludf.DUMMYFUNCTION("GOOGLETRANSLATE($B40,$B$1,G$1)"),"يكتب")</f>
        <v>يكتب</v>
      </c>
      <c r="H40" s="21" t="str">
        <f>IFERROR(__xludf.DUMMYFUNCTION("GOOGLETRANSLATE($B40,$B$1,H$1)"),"Тип")</f>
        <v>Тип</v>
      </c>
      <c r="I40" s="21" t="str">
        <f>IFERROR(__xludf.DUMMYFUNCTION("GOOGLETRANSLATE($B40,$B$1,I$1)"),"Tipo")</f>
        <v>Tipo</v>
      </c>
      <c r="J40" s="21" t="str">
        <f>IFERROR(__xludf.DUMMYFUNCTION("GOOGLETRANSLATE($B40,$B$1,J$1)"),"প্রকার")</f>
        <v>প্রকার</v>
      </c>
      <c r="K40" s="21" t="str">
        <f>IFERROR(__xludf.DUMMYFUNCTION("GOOGLETRANSLATE($B40,$B$1,K$1)"),"قسم")</f>
        <v>قسم</v>
      </c>
      <c r="L40" s="21" t="str">
        <f>IFERROR(__xludf.DUMMYFUNCTION("GOOGLETRANSLATE($B40,$B$1,L$1)"),"Typ")</f>
        <v>Typ</v>
      </c>
      <c r="M40" s="21" t="str">
        <f>IFERROR(__xludf.DUMMYFUNCTION("GOOGLETRANSLATE($B40,$B$1,M$1)"),"タイプ")</f>
        <v>タイプ</v>
      </c>
      <c r="N40" s="21" t="str">
        <f>IFERROR(__xludf.DUMMYFUNCTION("GOOGLETRANSLATE($B40,$B$1,N$1)"),"प्रकार")</f>
        <v>प्रकार</v>
      </c>
      <c r="O40" s="21" t="str">
        <f>IFERROR(__xludf.DUMMYFUNCTION("GOOGLETRANSLATE($B40,$B$1,O$1)"),"రకం")</f>
        <v>రకం</v>
      </c>
      <c r="P40" s="21" t="str">
        <f>IFERROR(__xludf.DUMMYFUNCTION("GOOGLETRANSLATE($B40,$B$1,P$1)"),"Tip")</f>
        <v>Tip</v>
      </c>
      <c r="Q40" s="21" t="str">
        <f>IFERROR(__xludf.DUMMYFUNCTION("GOOGLETRANSLATE($B40,$B$1,Q$1)"),"தட்டச்சு செய்க")</f>
        <v>தட்டச்சு செய்க</v>
      </c>
      <c r="R40" s="21" t="str">
        <f>IFERROR(__xludf.DUMMYFUNCTION("GOOGLETRANSLATE($B40,$B$1,R$1)"),"유형")</f>
        <v>유형</v>
      </c>
      <c r="S40" s="22" t="str">
        <f>IFERROR(__xludf.DUMMYFUNCTION("GOOGLETRANSLATE($B40,$B$1,S$1)"),"Kiểu")</f>
        <v>Kiểu</v>
      </c>
      <c r="T40" s="21" t="str">
        <f>IFERROR(__xludf.DUMMYFUNCTION("GOOGLETRANSLATE($B40,$B$1,T$1)"),"Tipo")</f>
        <v>Tipo</v>
      </c>
      <c r="U40" s="21" t="str">
        <f>IFERROR(__xludf.DUMMYFUNCTION("GOOGLETRANSLATE($B40,$B$1,U$1)"),"พิมพ์")</f>
        <v>พิมพ์</v>
      </c>
      <c r="V40" s="20"/>
      <c r="W40" s="20"/>
      <c r="X40" s="20"/>
      <c r="Y40" s="20"/>
      <c r="Z40" s="20"/>
      <c r="AA40" s="20"/>
      <c r="AB40" s="20"/>
      <c r="AC40" s="20"/>
      <c r="AD40" s="20"/>
      <c r="AE40" s="20"/>
      <c r="AF40" s="20"/>
      <c r="AG40" s="20"/>
      <c r="AH40" s="20"/>
      <c r="AI40" s="20"/>
      <c r="AJ40" s="20"/>
      <c r="AK40" s="20"/>
      <c r="AL40" s="20"/>
      <c r="AM40" s="20"/>
      <c r="AN40" s="20"/>
    </row>
    <row r="41" ht="15.75" customHeight="1">
      <c r="A41" s="20" t="s">
        <v>1091</v>
      </c>
      <c r="B41" s="20" t="s">
        <v>1092</v>
      </c>
      <c r="C41" s="21" t="str">
        <f>IFERROR(__xludf.DUMMYFUNCTION("GOOGLETRANSLATE($B41,$B$1,C$1)"),"心率笔记")</f>
        <v>心率笔记</v>
      </c>
      <c r="D41" s="21" t="str">
        <f>IFERROR(__xludf.DUMMYFUNCTION("GOOGLETRANSLATE($B41,$B$1,D$1)"),"दिल की दर नोट")</f>
        <v>दिल की दर नोट</v>
      </c>
      <c r="E41" s="21" t="str">
        <f>IFERROR(__xludf.DUMMYFUNCTION("GOOGLETRANSLATE($B41,$B$1,E$1)"),"Notas de la frecuencia cardíaca")</f>
        <v>Notas de la frecuencia cardíaca</v>
      </c>
      <c r="F41" s="21" t="str">
        <f>IFERROR(__xludf.DUMMYFUNCTION("GOOGLETRANSLATE($B41,$B$1,F$1)"),"Notes de fréquence cardiaque")</f>
        <v>Notes de fréquence cardiaque</v>
      </c>
      <c r="G41" s="21" t="str">
        <f>IFERROR(__xludf.DUMMYFUNCTION("GOOGLETRANSLATE($B41,$B$1,G$1)"),"ملاحظات معدل ضربات القلب")</f>
        <v>ملاحظات معدل ضربات القلب</v>
      </c>
      <c r="H41" s="21" t="str">
        <f>IFERROR(__xludf.DUMMYFUNCTION("GOOGLETRANSLATE($B41,$B$1,H$1)"),"Частота сердечного ритма")</f>
        <v>Частота сердечного ритма</v>
      </c>
      <c r="I41" s="21" t="str">
        <f>IFERROR(__xludf.DUMMYFUNCTION("GOOGLETRANSLATE($B41,$B$1,I$1)"),"Notas da frequência cardíaca")</f>
        <v>Notas da frequência cardíaca</v>
      </c>
      <c r="J41" s="21" t="str">
        <f>IFERROR(__xludf.DUMMYFUNCTION("GOOGLETRANSLATE($B41,$B$1,J$1)"),"হার্ট রেট নোট")</f>
        <v>হার্ট রেট নোট</v>
      </c>
      <c r="K41" s="21" t="str">
        <f>IFERROR(__xludf.DUMMYFUNCTION("GOOGLETRANSLATE($B41,$B$1,K$1)"),"دل کی شرح کے نوٹ")</f>
        <v>دل کی شرح کے نوٹ</v>
      </c>
      <c r="L41" s="21" t="str">
        <f>IFERROR(__xludf.DUMMYFUNCTION("GOOGLETRANSLATE($B41,$B$1,L$1)"),"Herzfrequenznotizen")</f>
        <v>Herzfrequenznotizen</v>
      </c>
      <c r="M41" s="21" t="str">
        <f>IFERROR(__xludf.DUMMYFUNCTION("GOOGLETRANSLATE($B41,$B$1,M$1)"),"心拍数のメモ")</f>
        <v>心拍数のメモ</v>
      </c>
      <c r="N41" s="21" t="str">
        <f>IFERROR(__xludf.DUMMYFUNCTION("GOOGLETRANSLATE($B41,$B$1,N$1)"),"हृदय गती नोट्स")</f>
        <v>हृदय गती नोट्स</v>
      </c>
      <c r="O41" s="21" t="str">
        <f>IFERROR(__xludf.DUMMYFUNCTION("GOOGLETRANSLATE($B41,$B$1,O$1)"),"హృదయ స్పందన గమనికలు")</f>
        <v>హృదయ స్పందన గమనికలు</v>
      </c>
      <c r="P41" s="21" t="str">
        <f>IFERROR(__xludf.DUMMYFUNCTION("GOOGLETRANSLATE($B41,$B$1,P$1)"),"Kalp atış hızı notları")</f>
        <v>Kalp atış hızı notları</v>
      </c>
      <c r="Q41" s="21" t="str">
        <f>IFERROR(__xludf.DUMMYFUNCTION("GOOGLETRANSLATE($B41,$B$1,Q$1)"),"இதய துடிப்பு குறிப்புகள்")</f>
        <v>இதய துடிப்பு குறிப்புகள்</v>
      </c>
      <c r="R41" s="21" t="str">
        <f>IFERROR(__xludf.DUMMYFUNCTION("GOOGLETRANSLATE($B41,$B$1,R$1)"),"심박수 노트")</f>
        <v>심박수 노트</v>
      </c>
      <c r="S41" s="22" t="str">
        <f>IFERROR(__xludf.DUMMYFUNCTION("GOOGLETRANSLATE($B41,$B$1,S$1)"),"Ghi chú nhịp tim")</f>
        <v>Ghi chú nhịp tim</v>
      </c>
      <c r="T41" s="21" t="str">
        <f>IFERROR(__xludf.DUMMYFUNCTION("GOOGLETRANSLATE($B41,$B$1,T$1)"),"Note sulla frequenza cardiaca")</f>
        <v>Note sulla frequenza cardiaca</v>
      </c>
      <c r="U41" s="21" t="str">
        <f>IFERROR(__xludf.DUMMYFUNCTION("GOOGLETRANSLATE($B41,$B$1,U$1)"),"บันทึกอัตราการเต้นของหัวใจ")</f>
        <v>บันทึกอัตราการเต้นของหัวใจ</v>
      </c>
      <c r="V41" s="20"/>
      <c r="W41" s="20"/>
      <c r="X41" s="20"/>
      <c r="Y41" s="20"/>
      <c r="Z41" s="20"/>
      <c r="AA41" s="20"/>
      <c r="AB41" s="20"/>
      <c r="AC41" s="20"/>
      <c r="AD41" s="20"/>
      <c r="AE41" s="20"/>
      <c r="AF41" s="20"/>
      <c r="AG41" s="20"/>
      <c r="AH41" s="20"/>
      <c r="AI41" s="20"/>
      <c r="AJ41" s="20"/>
      <c r="AK41" s="20"/>
      <c r="AL41" s="20"/>
      <c r="AM41" s="20"/>
      <c r="AN41" s="20"/>
    </row>
    <row r="42" ht="15.75" customHeight="1">
      <c r="A42" s="20" t="s">
        <v>1093</v>
      </c>
      <c r="B42" s="20" t="s">
        <v>1094</v>
      </c>
      <c r="C42" s="21" t="str">
        <f>IFERROR(__xludf.DUMMYFUNCTION("GOOGLETRANSLATE($B42,$B$1,C$1)"),"心率病史")</f>
        <v>心率病史</v>
      </c>
      <c r="D42" s="21" t="str">
        <f>IFERROR(__xludf.DUMMYFUNCTION("GOOGLETRANSLATE($B42,$B$1,D$1)"),"दिल की दर का इतिहास")</f>
        <v>दिल की दर का इतिहास</v>
      </c>
      <c r="E42" s="21" t="str">
        <f>IFERROR(__xludf.DUMMYFUNCTION("GOOGLETRANSLATE($B42,$B$1,E$1)"),"Historia de la frecuencia cardíaca")</f>
        <v>Historia de la frecuencia cardíaca</v>
      </c>
      <c r="F42" s="21" t="str">
        <f>IFERROR(__xludf.DUMMYFUNCTION("GOOGLETRANSLATE($B42,$B$1,F$1)"),"Histoire du rythme cardiaque")</f>
        <v>Histoire du rythme cardiaque</v>
      </c>
      <c r="G42" s="21" t="str">
        <f>IFERROR(__xludf.DUMMYFUNCTION("GOOGLETRANSLATE($B42,$B$1,G$1)"),"تاريخ معدل ضربات القلب")</f>
        <v>تاريخ معدل ضربات القلب</v>
      </c>
      <c r="H42" s="21" t="str">
        <f>IFERROR(__xludf.DUMMYFUNCTION("GOOGLETRANSLATE($B42,$B$1,H$1)"),"История сердечных сокращений")</f>
        <v>История сердечных сокращений</v>
      </c>
      <c r="I42" s="21" t="str">
        <f>IFERROR(__xludf.DUMMYFUNCTION("GOOGLETRANSLATE($B42,$B$1,I$1)"),"História da frequência cardíaca")</f>
        <v>História da frequência cardíaca</v>
      </c>
      <c r="J42" s="21" t="str">
        <f>IFERROR(__xludf.DUMMYFUNCTION("GOOGLETRANSLATE($B42,$B$1,J$1)"),"হার্ট রেট ইতিহাস")</f>
        <v>হার্ট রেট ইতিহাস</v>
      </c>
      <c r="K42" s="21" t="str">
        <f>IFERROR(__xludf.DUMMYFUNCTION("GOOGLETRANSLATE($B42,$B$1,K$1)"),"دل کی شرح کی تاریخ")</f>
        <v>دل کی شرح کی تاریخ</v>
      </c>
      <c r="L42" s="21" t="str">
        <f>IFERROR(__xludf.DUMMYFUNCTION("GOOGLETRANSLATE($B42,$B$1,L$1)"),"Herzfrequenzgeschichte")</f>
        <v>Herzfrequenzgeschichte</v>
      </c>
      <c r="M42" s="21" t="str">
        <f>IFERROR(__xludf.DUMMYFUNCTION("GOOGLETRANSLATE($B42,$B$1,M$1)"),"心拍数の歴史")</f>
        <v>心拍数の歴史</v>
      </c>
      <c r="N42" s="21" t="str">
        <f>IFERROR(__xludf.DUMMYFUNCTION("GOOGLETRANSLATE($B42,$B$1,N$1)"),"हृदय गती इतिहास")</f>
        <v>हृदय गती इतिहास</v>
      </c>
      <c r="O42" s="21" t="str">
        <f>IFERROR(__xludf.DUMMYFUNCTION("GOOGLETRANSLATE($B42,$B$1,O$1)"),"హృదయ స్పందన చరిత్ర")</f>
        <v>హృదయ స్పందన చరిత్ర</v>
      </c>
      <c r="P42" s="21" t="str">
        <f>IFERROR(__xludf.DUMMYFUNCTION("GOOGLETRANSLATE($B42,$B$1,P$1)"),"Kalp atış hızı geçmişi")</f>
        <v>Kalp atış hızı geçmişi</v>
      </c>
      <c r="Q42" s="21" t="str">
        <f>IFERROR(__xludf.DUMMYFUNCTION("GOOGLETRANSLATE($B42,$B$1,Q$1)"),"இதய துடிப்பு வரலாறு")</f>
        <v>இதய துடிப்பு வரலாறு</v>
      </c>
      <c r="R42" s="21" t="str">
        <f>IFERROR(__xludf.DUMMYFUNCTION("GOOGLETRANSLATE($B42,$B$1,R$1)"),"심박수 역사")</f>
        <v>심박수 역사</v>
      </c>
      <c r="S42" s="22" t="str">
        <f>IFERROR(__xludf.DUMMYFUNCTION("GOOGLETRANSLATE($B42,$B$1,S$1)"),"Lịch sử nhịp tim")</f>
        <v>Lịch sử nhịp tim</v>
      </c>
      <c r="T42" s="21" t="str">
        <f>IFERROR(__xludf.DUMMYFUNCTION("GOOGLETRANSLATE($B42,$B$1,T$1)"),"Storia della frequenza cardiaca")</f>
        <v>Storia della frequenza cardiaca</v>
      </c>
      <c r="U42" s="21" t="str">
        <f>IFERROR(__xludf.DUMMYFUNCTION("GOOGLETRANSLATE($B42,$B$1,U$1)"),"ประวัติอัตราการเต้นของหัวใจ")</f>
        <v>ประวัติอัตราการเต้นของหัวใจ</v>
      </c>
      <c r="V42" s="20"/>
      <c r="W42" s="20"/>
      <c r="X42" s="20"/>
      <c r="Y42" s="20"/>
      <c r="Z42" s="20"/>
      <c r="AA42" s="20"/>
      <c r="AB42" s="20"/>
      <c r="AC42" s="20"/>
      <c r="AD42" s="20"/>
      <c r="AE42" s="20"/>
      <c r="AF42" s="20"/>
      <c r="AG42" s="20"/>
      <c r="AH42" s="20"/>
      <c r="AI42" s="20"/>
      <c r="AJ42" s="20"/>
      <c r="AK42" s="20"/>
      <c r="AL42" s="20"/>
      <c r="AM42" s="20"/>
      <c r="AN42" s="20"/>
    </row>
    <row r="43" ht="15.75" customHeight="1">
      <c r="A43" s="20" t="s">
        <v>1095</v>
      </c>
      <c r="B43" s="20" t="s">
        <v>1096</v>
      </c>
      <c r="C43" s="21" t="str">
        <f>IFERROR(__xludf.DUMMYFUNCTION("GOOGLETRANSLATE($B43,$B$1,C$1)"),"编辑您的性别")</f>
        <v>编辑您的性别</v>
      </c>
      <c r="D43" s="21" t="str">
        <f>IFERROR(__xludf.DUMMYFUNCTION("GOOGLETRANSLATE($B43,$B$1,D$1)"),"अपने लिंग को संपादित करें")</f>
        <v>अपने लिंग को संपादित करें</v>
      </c>
      <c r="E43" s="21" t="str">
        <f>IFERROR(__xludf.DUMMYFUNCTION("GOOGLETRANSLATE($B43,$B$1,E$1)"),"Edita tu género")</f>
        <v>Edita tu género</v>
      </c>
      <c r="F43" s="21" t="str">
        <f>IFERROR(__xludf.DUMMYFUNCTION("GOOGLETRANSLATE($B43,$B$1,F$1)"),"Modifiez votre sexe")</f>
        <v>Modifiez votre sexe</v>
      </c>
      <c r="G43" s="21" t="str">
        <f>IFERROR(__xludf.DUMMYFUNCTION("GOOGLETRANSLATE($B43,$B$1,G$1)"),"تحرير جنسك")</f>
        <v>تحرير جنسك</v>
      </c>
      <c r="H43" s="21" t="str">
        <f>IFERROR(__xludf.DUMMYFUNCTION("GOOGLETRANSLATE($B43,$B$1,H$1)"),"Измените свой пол")</f>
        <v>Измените свой пол</v>
      </c>
      <c r="I43" s="21" t="str">
        <f>IFERROR(__xludf.DUMMYFUNCTION("GOOGLETRANSLATE($B43,$B$1,I$1)"),"Edite seu gênero")</f>
        <v>Edite seu gênero</v>
      </c>
      <c r="J43" s="21" t="str">
        <f>IFERROR(__xludf.DUMMYFUNCTION("GOOGLETRANSLATE($B43,$B$1,J$1)"),"আপনার লিঙ্গ সম্পাদনা করুন")</f>
        <v>আপনার লিঙ্গ সম্পাদনা করুন</v>
      </c>
      <c r="K43" s="21" t="str">
        <f>IFERROR(__xludf.DUMMYFUNCTION("GOOGLETRANSLATE($B43,$B$1,K$1)"),"اپنی صنف میں ترمیم کریں")</f>
        <v>اپنی صنف میں ترمیم کریں</v>
      </c>
      <c r="L43" s="21" t="str">
        <f>IFERROR(__xludf.DUMMYFUNCTION("GOOGLETRANSLATE($B43,$B$1,L$1)"),"Bearbeiten Sie Ihr Geschlecht")</f>
        <v>Bearbeiten Sie Ihr Geschlecht</v>
      </c>
      <c r="M43" s="21" t="str">
        <f>IFERROR(__xludf.DUMMYFUNCTION("GOOGLETRANSLATE($B43,$B$1,M$1)"),"性別を編集します")</f>
        <v>性別を編集します</v>
      </c>
      <c r="N43" s="21" t="str">
        <f>IFERROR(__xludf.DUMMYFUNCTION("GOOGLETRANSLATE($B43,$B$1,N$1)"),"आपले लिंग संपादित करा")</f>
        <v>आपले लिंग संपादित करा</v>
      </c>
      <c r="O43" s="21" t="str">
        <f>IFERROR(__xludf.DUMMYFUNCTION("GOOGLETRANSLATE($B43,$B$1,O$1)"),"మీ లింగాన్ని సవరించండి")</f>
        <v>మీ లింగాన్ని సవరించండి</v>
      </c>
      <c r="P43" s="21" t="str">
        <f>IFERROR(__xludf.DUMMYFUNCTION("GOOGLETRANSLATE($B43,$B$1,P$1)"),"Cinsiyetinizi Düzenle")</f>
        <v>Cinsiyetinizi Düzenle</v>
      </c>
      <c r="Q43" s="21" t="str">
        <f>IFERROR(__xludf.DUMMYFUNCTION("GOOGLETRANSLATE($B43,$B$1,Q$1)"),"உங்கள் பாலினத்தைத் திருத்தவும்")</f>
        <v>உங்கள் பாலினத்தைத் திருத்தவும்</v>
      </c>
      <c r="R43" s="21" t="str">
        <f>IFERROR(__xludf.DUMMYFUNCTION("GOOGLETRANSLATE($B43,$B$1,R$1)"),"성별을 편집하십시오")</f>
        <v>성별을 편집하십시오</v>
      </c>
      <c r="S43" s="22" t="str">
        <f>IFERROR(__xludf.DUMMYFUNCTION("GOOGLETRANSLATE($B43,$B$1,S$1)"),"Chỉnh sửa giới tính của bạn")</f>
        <v>Chỉnh sửa giới tính của bạn</v>
      </c>
      <c r="T43" s="21" t="str">
        <f>IFERROR(__xludf.DUMMYFUNCTION("GOOGLETRANSLATE($B43,$B$1,T$1)"),"Modifica il tuo genere")</f>
        <v>Modifica il tuo genere</v>
      </c>
      <c r="U43" s="21" t="str">
        <f>IFERROR(__xludf.DUMMYFUNCTION("GOOGLETRANSLATE($B43,$B$1,U$1)"),"แก้ไขเพศของคุณ")</f>
        <v>แก้ไขเพศของคุณ</v>
      </c>
      <c r="V43" s="20"/>
      <c r="W43" s="20"/>
      <c r="X43" s="20"/>
      <c r="Y43" s="20"/>
      <c r="Z43" s="20"/>
      <c r="AA43" s="20"/>
      <c r="AB43" s="20"/>
      <c r="AC43" s="20"/>
      <c r="AD43" s="20"/>
      <c r="AE43" s="20"/>
      <c r="AF43" s="20"/>
      <c r="AG43" s="20"/>
      <c r="AH43" s="20"/>
      <c r="AI43" s="20"/>
      <c r="AJ43" s="20"/>
      <c r="AK43" s="20"/>
      <c r="AL43" s="20"/>
      <c r="AM43" s="20"/>
      <c r="AN43" s="20"/>
    </row>
    <row r="44" ht="15.75" customHeight="1">
      <c r="A44" s="20" t="s">
        <v>1097</v>
      </c>
      <c r="B44" s="20" t="s">
        <v>1098</v>
      </c>
      <c r="C44" s="21" t="str">
        <f>IFERROR(__xludf.DUMMYFUNCTION("GOOGLETRANSLATE($B44,$B$1,C$1)"),"心率趋势")</f>
        <v>心率趋势</v>
      </c>
      <c r="D44" s="21" t="str">
        <f>IFERROR(__xludf.DUMMYFUNCTION("GOOGLETRANSLATE($B44,$B$1,D$1)"),"हृदय गति का रुझान")</f>
        <v>हृदय गति का रुझान</v>
      </c>
      <c r="E44" s="21" t="str">
        <f>IFERROR(__xludf.DUMMYFUNCTION("GOOGLETRANSLATE($B44,$B$1,E$1)"),"Tendencias de frecuencia cardíaca")</f>
        <v>Tendencias de frecuencia cardíaca</v>
      </c>
      <c r="F44" s="21" t="str">
        <f>IFERROR(__xludf.DUMMYFUNCTION("GOOGLETRANSLATE($B44,$B$1,F$1)"),"Tendances de la fréquence cardiaque")</f>
        <v>Tendances de la fréquence cardiaque</v>
      </c>
      <c r="G44" s="21" t="str">
        <f>IFERROR(__xludf.DUMMYFUNCTION("GOOGLETRANSLATE($B44,$B$1,G$1)"),"اتجاهات معدل ضربات القلب")</f>
        <v>اتجاهات معدل ضربات القلب</v>
      </c>
      <c r="H44" s="21" t="str">
        <f>IFERROR(__xludf.DUMMYFUNCTION("GOOGLETRANSLATE($B44,$B$1,H$1)"),"Тенденции сердечного ритма")</f>
        <v>Тенденции сердечного ритма</v>
      </c>
      <c r="I44" s="21" t="str">
        <f>IFERROR(__xludf.DUMMYFUNCTION("GOOGLETRANSLATE($B44,$B$1,I$1)"),"Tendências da frequência cardíaca")</f>
        <v>Tendências da frequência cardíaca</v>
      </c>
      <c r="J44" s="21" t="str">
        <f>IFERROR(__xludf.DUMMYFUNCTION("GOOGLETRANSLATE($B44,$B$1,J$1)"),"হার্ট রেট প্রবণতা")</f>
        <v>হার্ট রেট প্রবণতা</v>
      </c>
      <c r="K44" s="21" t="str">
        <f>IFERROR(__xludf.DUMMYFUNCTION("GOOGLETRANSLATE($B44,$B$1,K$1)"),"دل کی شرح کے رجحانات")</f>
        <v>دل کی شرح کے رجحانات</v>
      </c>
      <c r="L44" s="21" t="str">
        <f>IFERROR(__xludf.DUMMYFUNCTION("GOOGLETRANSLATE($B44,$B$1,L$1)"),"Herzfrequenztrends")</f>
        <v>Herzfrequenztrends</v>
      </c>
      <c r="M44" s="21" t="str">
        <f>IFERROR(__xludf.DUMMYFUNCTION("GOOGLETRANSLATE($B44,$B$1,M$1)"),"心拍数の傾向")</f>
        <v>心拍数の傾向</v>
      </c>
      <c r="N44" s="21" t="str">
        <f>IFERROR(__xludf.DUMMYFUNCTION("GOOGLETRANSLATE($B44,$B$1,N$1)"),"हृदय गती ट्रेंड")</f>
        <v>हृदय गती ट्रेंड</v>
      </c>
      <c r="O44" s="21" t="str">
        <f>IFERROR(__xludf.DUMMYFUNCTION("GOOGLETRANSLATE($B44,$B$1,O$1)"),"హృదయ స్పందన పోకడలు")</f>
        <v>హృదయ స్పందన పోకడలు</v>
      </c>
      <c r="P44" s="21" t="str">
        <f>IFERROR(__xludf.DUMMYFUNCTION("GOOGLETRANSLATE($B44,$B$1,P$1)"),"Kalp atış hızı trendleri")</f>
        <v>Kalp atış hızı trendleri</v>
      </c>
      <c r="Q44" s="21" t="str">
        <f>IFERROR(__xludf.DUMMYFUNCTION("GOOGLETRANSLATE($B44,$B$1,Q$1)"),"இதய துடிப்பு போக்குகள்")</f>
        <v>இதய துடிப்பு போக்குகள்</v>
      </c>
      <c r="R44" s="21" t="str">
        <f>IFERROR(__xludf.DUMMYFUNCTION("GOOGLETRANSLATE($B44,$B$1,R$1)"),"심박수 추세")</f>
        <v>심박수 추세</v>
      </c>
      <c r="S44" s="22" t="str">
        <f>IFERROR(__xludf.DUMMYFUNCTION("GOOGLETRANSLATE($B44,$B$1,S$1)"),"Xu hướng nhịp tim")</f>
        <v>Xu hướng nhịp tim</v>
      </c>
      <c r="T44" s="21" t="str">
        <f>IFERROR(__xludf.DUMMYFUNCTION("GOOGLETRANSLATE($B44,$B$1,T$1)"),"Tendenze della frequenza cardiaca")</f>
        <v>Tendenze della frequenza cardiaca</v>
      </c>
      <c r="U44" s="21" t="str">
        <f>IFERROR(__xludf.DUMMYFUNCTION("GOOGLETRANSLATE($B44,$B$1,U$1)"),"แนวโน้มอัตราการเต้นของหัวใจ")</f>
        <v>แนวโน้มอัตราการเต้นของหัวใจ</v>
      </c>
      <c r="V44" s="20"/>
      <c r="W44" s="20"/>
      <c r="X44" s="20"/>
      <c r="Y44" s="20"/>
      <c r="Z44" s="20"/>
      <c r="AA44" s="20"/>
      <c r="AB44" s="20"/>
      <c r="AC44" s="20"/>
      <c r="AD44" s="20"/>
      <c r="AE44" s="20"/>
      <c r="AF44" s="20"/>
      <c r="AG44" s="20"/>
      <c r="AH44" s="20"/>
      <c r="AI44" s="20"/>
      <c r="AJ44" s="20"/>
      <c r="AK44" s="20"/>
      <c r="AL44" s="20"/>
      <c r="AM44" s="20"/>
      <c r="AN44" s="20"/>
    </row>
    <row r="45" ht="15.75" customHeight="1">
      <c r="A45" s="20" t="s">
        <v>1099</v>
      </c>
      <c r="B45" s="20" t="s">
        <v>1100</v>
      </c>
      <c r="C45" s="21" t="str">
        <f>IFERROR(__xludf.DUMMYFUNCTION("GOOGLETRANSLATE($B45,$B$1,C$1)"),"心率统计")</f>
        <v>心率统计</v>
      </c>
      <c r="D45" s="21" t="str">
        <f>IFERROR(__xludf.DUMMYFUNCTION("GOOGLETRANSLATE($B45,$B$1,D$1)"),"हृदय -दर सांख्यिकी")</f>
        <v>हृदय -दर सांख्यिकी</v>
      </c>
      <c r="E45" s="21" t="str">
        <f>IFERROR(__xludf.DUMMYFUNCTION("GOOGLETRANSLATE($B45,$B$1,E$1)"),"Estadísticas de frecuencia cardíaca")</f>
        <v>Estadísticas de frecuencia cardíaca</v>
      </c>
      <c r="F45" s="21" t="str">
        <f>IFERROR(__xludf.DUMMYFUNCTION("GOOGLETRANSLATE($B45,$B$1,F$1)"),"Statistiques de la fréquence cardiaque")</f>
        <v>Statistiques de la fréquence cardiaque</v>
      </c>
      <c r="G45" s="21" t="str">
        <f>IFERROR(__xludf.DUMMYFUNCTION("GOOGLETRANSLATE($B45,$B$1,G$1)"),"إحصائيات معدل ضربات القلب")</f>
        <v>إحصائيات معدل ضربات القلب</v>
      </c>
      <c r="H45" s="21" t="str">
        <f>IFERROR(__xludf.DUMMYFUNCTION("GOOGLETRANSLATE($B45,$B$1,H$1)"),"Статистика сердечного ритма")</f>
        <v>Статистика сердечного ритма</v>
      </c>
      <c r="I45" s="21" t="str">
        <f>IFERROR(__xludf.DUMMYFUNCTION("GOOGLETRANSLATE($B45,$B$1,I$1)"),"Estatísticas da frequência cardíaca")</f>
        <v>Estatísticas da frequência cardíaca</v>
      </c>
      <c r="J45" s="21" t="str">
        <f>IFERROR(__xludf.DUMMYFUNCTION("GOOGLETRANSLATE($B45,$B$1,J$1)"),"হার্ট রেট পরিসংখ্যান")</f>
        <v>হার্ট রেট পরিসংখ্যান</v>
      </c>
      <c r="K45" s="21" t="str">
        <f>IFERROR(__xludf.DUMMYFUNCTION("GOOGLETRANSLATE($B45,$B$1,K$1)"),"دل کی شرح کے اعدادوشمار")</f>
        <v>دل کی شرح کے اعدادوشمار</v>
      </c>
      <c r="L45" s="21" t="str">
        <f>IFERROR(__xludf.DUMMYFUNCTION("GOOGLETRANSLATE($B45,$B$1,L$1)"),"Herzfrequenzstatistik")</f>
        <v>Herzfrequenzstatistik</v>
      </c>
      <c r="M45" s="21" t="str">
        <f>IFERROR(__xludf.DUMMYFUNCTION("GOOGLETRANSLATE($B45,$B$1,M$1)"),"心拍数統計")</f>
        <v>心拍数統計</v>
      </c>
      <c r="N45" s="21" t="str">
        <f>IFERROR(__xludf.DUMMYFUNCTION("GOOGLETRANSLATE($B45,$B$1,N$1)"),"हृदय गती आकडेवारी")</f>
        <v>हृदय गती आकडेवारी</v>
      </c>
      <c r="O45" s="21" t="str">
        <f>IFERROR(__xludf.DUMMYFUNCTION("GOOGLETRANSLATE($B45,$B$1,O$1)"),"హృదయ స్పందన గణాంకాలు")</f>
        <v>హృదయ స్పందన గణాంకాలు</v>
      </c>
      <c r="P45" s="21" t="str">
        <f>IFERROR(__xludf.DUMMYFUNCTION("GOOGLETRANSLATE($B45,$B$1,P$1)"),"Kalp atış hızı istatistikleri")</f>
        <v>Kalp atış hızı istatistikleri</v>
      </c>
      <c r="Q45" s="21" t="str">
        <f>IFERROR(__xludf.DUMMYFUNCTION("GOOGLETRANSLATE($B45,$B$1,Q$1)"),"இதய துடிப்பு புள்ளிவிவரங்கள்")</f>
        <v>இதய துடிப்பு புள்ளிவிவரங்கள்</v>
      </c>
      <c r="R45" s="21" t="str">
        <f>IFERROR(__xludf.DUMMYFUNCTION("GOOGLETRANSLATE($B45,$B$1,R$1)"),"심박수 통계")</f>
        <v>심박수 통계</v>
      </c>
      <c r="S45" s="22" t="str">
        <f>IFERROR(__xludf.DUMMYFUNCTION("GOOGLETRANSLATE($B45,$B$1,S$1)"),"Thống kê nhịp tim")</f>
        <v>Thống kê nhịp tim</v>
      </c>
      <c r="T45" s="21" t="str">
        <f>IFERROR(__xludf.DUMMYFUNCTION("GOOGLETRANSLATE($B45,$B$1,T$1)"),"Statistiche della frequenza cardiaca")</f>
        <v>Statistiche della frequenza cardiaca</v>
      </c>
      <c r="U45" s="21" t="str">
        <f>IFERROR(__xludf.DUMMYFUNCTION("GOOGLETRANSLATE($B45,$B$1,U$1)"),"สถิติอัตราการเต้นของหัวใจ")</f>
        <v>สถิติอัตราการเต้นของหัวใจ</v>
      </c>
      <c r="V45" s="20"/>
      <c r="W45" s="20"/>
      <c r="X45" s="20"/>
      <c r="Y45" s="20"/>
      <c r="Z45" s="20"/>
      <c r="AA45" s="20"/>
      <c r="AB45" s="20"/>
      <c r="AC45" s="20"/>
      <c r="AD45" s="20"/>
      <c r="AE45" s="20"/>
      <c r="AF45" s="20"/>
      <c r="AG45" s="20"/>
      <c r="AH45" s="20"/>
      <c r="AI45" s="20"/>
      <c r="AJ45" s="20"/>
      <c r="AK45" s="20"/>
      <c r="AL45" s="20"/>
      <c r="AM45" s="20"/>
      <c r="AN45" s="20"/>
    </row>
    <row r="46" ht="15.75" customHeight="1">
      <c r="A46" s="20" t="s">
        <v>1101</v>
      </c>
      <c r="B46" s="20" t="s">
        <v>1102</v>
      </c>
      <c r="C46" s="21" t="str">
        <f>IFERROR(__xludf.DUMMYFUNCTION("GOOGLETRANSLATE($B46,$B$1,C$1)"),"平均的")</f>
        <v>平均的</v>
      </c>
      <c r="D46" s="21" t="str">
        <f>IFERROR(__xludf.DUMMYFUNCTION("GOOGLETRANSLATE($B46,$B$1,D$1)"),"औसत")</f>
        <v>औसत</v>
      </c>
      <c r="E46" s="21" t="str">
        <f>IFERROR(__xludf.DUMMYFUNCTION("GOOGLETRANSLATE($B46,$B$1,E$1)"),"Promedio")</f>
        <v>Promedio</v>
      </c>
      <c r="F46" s="21" t="str">
        <f>IFERROR(__xludf.DUMMYFUNCTION("GOOGLETRANSLATE($B46,$B$1,F$1)"),"Moyenne")</f>
        <v>Moyenne</v>
      </c>
      <c r="G46" s="21" t="str">
        <f>IFERROR(__xludf.DUMMYFUNCTION("GOOGLETRANSLATE($B46,$B$1,G$1)"),"متوسط")</f>
        <v>متوسط</v>
      </c>
      <c r="H46" s="21" t="str">
        <f>IFERROR(__xludf.DUMMYFUNCTION("GOOGLETRANSLATE($B46,$B$1,H$1)"),"Средний")</f>
        <v>Средний</v>
      </c>
      <c r="I46" s="21" t="str">
        <f>IFERROR(__xludf.DUMMYFUNCTION("GOOGLETRANSLATE($B46,$B$1,I$1)"),"Média")</f>
        <v>Média</v>
      </c>
      <c r="J46" s="21" t="str">
        <f>IFERROR(__xludf.DUMMYFUNCTION("GOOGLETRANSLATE($B46,$B$1,J$1)"),"গড়")</f>
        <v>গড়</v>
      </c>
      <c r="K46" s="21" t="str">
        <f>IFERROR(__xludf.DUMMYFUNCTION("GOOGLETRANSLATE($B46,$B$1,K$1)"),"اوسط")</f>
        <v>اوسط</v>
      </c>
      <c r="L46" s="21" t="str">
        <f>IFERROR(__xludf.DUMMYFUNCTION("GOOGLETRANSLATE($B46,$B$1,L$1)"),"Durchschnitt")</f>
        <v>Durchschnitt</v>
      </c>
      <c r="M46" s="21" t="str">
        <f>IFERROR(__xludf.DUMMYFUNCTION("GOOGLETRANSLATE($B46,$B$1,M$1)"),"平均")</f>
        <v>平均</v>
      </c>
      <c r="N46" s="21" t="str">
        <f>IFERROR(__xludf.DUMMYFUNCTION("GOOGLETRANSLATE($B46,$B$1,N$1)"),"सरासरी")</f>
        <v>सरासरी</v>
      </c>
      <c r="O46" s="21" t="str">
        <f>IFERROR(__xludf.DUMMYFUNCTION("GOOGLETRANSLATE($B46,$B$1,O$1)"),"సగటు")</f>
        <v>సగటు</v>
      </c>
      <c r="P46" s="21" t="str">
        <f>IFERROR(__xludf.DUMMYFUNCTION("GOOGLETRANSLATE($B46,$B$1,P$1)"),"Ortalama")</f>
        <v>Ortalama</v>
      </c>
      <c r="Q46" s="21" t="str">
        <f>IFERROR(__xludf.DUMMYFUNCTION("GOOGLETRANSLATE($B46,$B$1,Q$1)"),"சராசரி")</f>
        <v>சராசரி</v>
      </c>
      <c r="R46" s="21" t="str">
        <f>IFERROR(__xludf.DUMMYFUNCTION("GOOGLETRANSLATE($B46,$B$1,R$1)"),"평균")</f>
        <v>평균</v>
      </c>
      <c r="S46" s="22" t="str">
        <f>IFERROR(__xludf.DUMMYFUNCTION("GOOGLETRANSLATE($B46,$B$1,S$1)"),"Trung bình")</f>
        <v>Trung bình</v>
      </c>
      <c r="T46" s="21" t="str">
        <f>IFERROR(__xludf.DUMMYFUNCTION("GOOGLETRANSLATE($B46,$B$1,T$1)"),"Media")</f>
        <v>Media</v>
      </c>
      <c r="U46" s="21" t="str">
        <f>IFERROR(__xludf.DUMMYFUNCTION("GOOGLETRANSLATE($B46,$B$1,U$1)"),"เฉลี่ย")</f>
        <v>เฉลี่ย</v>
      </c>
      <c r="V46" s="20"/>
      <c r="W46" s="20"/>
      <c r="X46" s="20"/>
      <c r="Y46" s="20"/>
      <c r="Z46" s="20"/>
      <c r="AA46" s="20"/>
      <c r="AB46" s="20"/>
      <c r="AC46" s="20"/>
      <c r="AD46" s="20"/>
      <c r="AE46" s="20"/>
      <c r="AF46" s="20"/>
      <c r="AG46" s="20"/>
      <c r="AH46" s="20"/>
      <c r="AI46" s="20"/>
      <c r="AJ46" s="20"/>
      <c r="AK46" s="20"/>
      <c r="AL46" s="20"/>
      <c r="AM46" s="20"/>
      <c r="AN46" s="20"/>
    </row>
    <row r="47" ht="15.75" customHeight="1">
      <c r="A47" s="20" t="s">
        <v>1103</v>
      </c>
      <c r="B47" s="20" t="s">
        <v>1104</v>
      </c>
      <c r="C47" s="21" t="str">
        <f>IFERROR(__xludf.DUMMYFUNCTION("GOOGLETRANSLATE($B47,$B$1,C$1)"),"最小。")</f>
        <v>最小。</v>
      </c>
      <c r="D47" s="21" t="str">
        <f>IFERROR(__xludf.DUMMYFUNCTION("GOOGLETRANSLATE($B47,$B$1,D$1)"),"मिन।")</f>
        <v>मिन।</v>
      </c>
      <c r="E47" s="21" t="str">
        <f>IFERROR(__xludf.DUMMYFUNCTION("GOOGLETRANSLATE($B47,$B$1,E$1)"),"Mínimo")</f>
        <v>Mínimo</v>
      </c>
      <c r="F47" s="21" t="str">
        <f>IFERROR(__xludf.DUMMYFUNCTION("GOOGLETRANSLATE($B47,$B$1,F$1)"),"Min.")</f>
        <v>Min.</v>
      </c>
      <c r="G47" s="21" t="str">
        <f>IFERROR(__xludf.DUMMYFUNCTION("GOOGLETRANSLATE($B47,$B$1,G$1)"),"دقيقة.")</f>
        <v>دقيقة.</v>
      </c>
      <c r="H47" s="21" t="str">
        <f>IFERROR(__xludf.DUMMYFUNCTION("GOOGLETRANSLATE($B47,$B$1,H$1)"),"Мин")</f>
        <v>Мин</v>
      </c>
      <c r="I47" s="21" t="str">
        <f>IFERROR(__xludf.DUMMYFUNCTION("GOOGLETRANSLATE($B47,$B$1,I$1)"),"Min.")</f>
        <v>Min.</v>
      </c>
      <c r="J47" s="21" t="str">
        <f>IFERROR(__xludf.DUMMYFUNCTION("GOOGLETRANSLATE($B47,$B$1,J$1)"),"মিনিট")</f>
        <v>মিনিট</v>
      </c>
      <c r="K47" s="21" t="str">
        <f>IFERROR(__xludf.DUMMYFUNCTION("GOOGLETRANSLATE($B47,$B$1,K$1)"),"منٹ")</f>
        <v>منٹ</v>
      </c>
      <c r="L47" s="21" t="str">
        <f>IFERROR(__xludf.DUMMYFUNCTION("GOOGLETRANSLATE($B47,$B$1,L$1)"),"Mindest.")</f>
        <v>Mindest.</v>
      </c>
      <c r="M47" s="21" t="str">
        <f>IFERROR(__xludf.DUMMYFUNCTION("GOOGLETRANSLATE($B47,$B$1,M$1)"),"分")</f>
        <v>分</v>
      </c>
      <c r="N47" s="21" t="str">
        <f>IFERROR(__xludf.DUMMYFUNCTION("GOOGLETRANSLATE($B47,$B$1,N$1)"),"मि.")</f>
        <v>मि.</v>
      </c>
      <c r="O47" s="21" t="str">
        <f>IFERROR(__xludf.DUMMYFUNCTION("GOOGLETRANSLATE($B47,$B$1,O$1)"),"నిమి.")</f>
        <v>నిమి.</v>
      </c>
      <c r="P47" s="21" t="str">
        <f>IFERROR(__xludf.DUMMYFUNCTION("GOOGLETRANSLATE($B47,$B$1,P$1)"),"Min.")</f>
        <v>Min.</v>
      </c>
      <c r="Q47" s="21" t="str">
        <f>IFERROR(__xludf.DUMMYFUNCTION("GOOGLETRANSLATE($B47,$B$1,Q$1)"),"நிமிடம்.")</f>
        <v>நிமிடம்.</v>
      </c>
      <c r="R47" s="21" t="str">
        <f>IFERROR(__xludf.DUMMYFUNCTION("GOOGLETRANSLATE($B47,$B$1,R$1)"),"최소")</f>
        <v>최소</v>
      </c>
      <c r="S47" s="22" t="str">
        <f>IFERROR(__xludf.DUMMYFUNCTION("GOOGLETRANSLATE($B47,$B$1,S$1)"),"Tối thiểu.")</f>
        <v>Tối thiểu.</v>
      </c>
      <c r="T47" s="21" t="str">
        <f>IFERROR(__xludf.DUMMYFUNCTION("GOOGLETRANSLATE($B47,$B$1,T$1)"),"Min.")</f>
        <v>Min.</v>
      </c>
      <c r="U47" s="21" t="str">
        <f>IFERROR(__xludf.DUMMYFUNCTION("GOOGLETRANSLATE($B47,$B$1,U$1)"),"นาที.")</f>
        <v>นาที.</v>
      </c>
      <c r="V47" s="20"/>
      <c r="W47" s="20"/>
      <c r="X47" s="20"/>
      <c r="Y47" s="20"/>
      <c r="Z47" s="20"/>
      <c r="AA47" s="20"/>
      <c r="AB47" s="20"/>
      <c r="AC47" s="20"/>
      <c r="AD47" s="20"/>
      <c r="AE47" s="20"/>
      <c r="AF47" s="20"/>
      <c r="AG47" s="20"/>
      <c r="AH47" s="20"/>
      <c r="AI47" s="20"/>
      <c r="AJ47" s="20"/>
      <c r="AK47" s="20"/>
      <c r="AL47" s="20"/>
      <c r="AM47" s="20"/>
      <c r="AN47" s="20"/>
    </row>
    <row r="48" ht="15.75" customHeight="1">
      <c r="A48" s="20" t="s">
        <v>1105</v>
      </c>
      <c r="B48" s="20" t="s">
        <v>1106</v>
      </c>
      <c r="C48" s="21" t="str">
        <f>IFERROR(__xludf.DUMMYFUNCTION("GOOGLETRANSLATE($B48,$B$1,C$1)"),"最大限度")</f>
        <v>最大限度</v>
      </c>
      <c r="D48" s="21" t="str">
        <f>IFERROR(__xludf.DUMMYFUNCTION("GOOGLETRANSLATE($B48,$B$1,D$1)"),"अधिकतम")</f>
        <v>अधिकतम</v>
      </c>
      <c r="E48" s="21" t="str">
        <f>IFERROR(__xludf.DUMMYFUNCTION("GOOGLETRANSLATE($B48,$B$1,E$1)"),"Máximo")</f>
        <v>Máximo</v>
      </c>
      <c r="F48" s="21" t="str">
        <f>IFERROR(__xludf.DUMMYFUNCTION("GOOGLETRANSLATE($B48,$B$1,F$1)"),"Max")</f>
        <v>Max</v>
      </c>
      <c r="G48" s="21" t="str">
        <f>IFERROR(__xludf.DUMMYFUNCTION("GOOGLETRANSLATE($B48,$B$1,G$1)"),"الأعلى")</f>
        <v>الأعلى</v>
      </c>
      <c r="H48" s="21" t="str">
        <f>IFERROR(__xludf.DUMMYFUNCTION("GOOGLETRANSLATE($B48,$B$1,H$1)"),"Макс")</f>
        <v>Макс</v>
      </c>
      <c r="I48" s="21" t="str">
        <f>IFERROR(__xludf.DUMMYFUNCTION("GOOGLETRANSLATE($B48,$B$1,I$1)"),"Máx")</f>
        <v>Máx</v>
      </c>
      <c r="J48" s="21" t="str">
        <f>IFERROR(__xludf.DUMMYFUNCTION("GOOGLETRANSLATE($B48,$B$1,J$1)"),"সর্বোচ্চ")</f>
        <v>সর্বোচ্চ</v>
      </c>
      <c r="K48" s="21" t="str">
        <f>IFERROR(__xludf.DUMMYFUNCTION("GOOGLETRANSLATE($B48,$B$1,K$1)"),"زیادہ سے زیادہ")</f>
        <v>زیادہ سے زیادہ</v>
      </c>
      <c r="L48" s="21" t="str">
        <f>IFERROR(__xludf.DUMMYFUNCTION("GOOGLETRANSLATE($B48,$B$1,L$1)"),"Max")</f>
        <v>Max</v>
      </c>
      <c r="M48" s="21" t="str">
        <f>IFERROR(__xludf.DUMMYFUNCTION("GOOGLETRANSLATE($B48,$B$1,M$1)"),"マックス")</f>
        <v>マックス</v>
      </c>
      <c r="N48" s="21" t="str">
        <f>IFERROR(__xludf.DUMMYFUNCTION("GOOGLETRANSLATE($B48,$B$1,N$1)"),"कमाल")</f>
        <v>कमाल</v>
      </c>
      <c r="O48" s="21" t="str">
        <f>IFERROR(__xludf.DUMMYFUNCTION("GOOGLETRANSLATE($B48,$B$1,O$1)"),"గరిష్టంగా")</f>
        <v>గరిష్టంగా</v>
      </c>
      <c r="P48" s="21" t="str">
        <f>IFERROR(__xludf.DUMMYFUNCTION("GOOGLETRANSLATE($B48,$B$1,P$1)"),"Maksimum")</f>
        <v>Maksimum</v>
      </c>
      <c r="Q48" s="21" t="str">
        <f>IFERROR(__xludf.DUMMYFUNCTION("GOOGLETRANSLATE($B48,$B$1,Q$1)"),"அதிகபட்சம்")</f>
        <v>அதிகபட்சம்</v>
      </c>
      <c r="R48" s="21" t="str">
        <f>IFERROR(__xludf.DUMMYFUNCTION("GOOGLETRANSLATE($B48,$B$1,R$1)"),"맥스")</f>
        <v>맥스</v>
      </c>
      <c r="S48" s="22" t="str">
        <f>IFERROR(__xludf.DUMMYFUNCTION("GOOGLETRANSLATE($B48,$B$1,S$1)"),"Tối đa")</f>
        <v>Tối đa</v>
      </c>
      <c r="T48" s="21" t="str">
        <f>IFERROR(__xludf.DUMMYFUNCTION("GOOGLETRANSLATE($B48,$B$1,T$1)"),"Max")</f>
        <v>Max</v>
      </c>
      <c r="U48" s="21" t="str">
        <f>IFERROR(__xludf.DUMMYFUNCTION("GOOGLETRANSLATE($B48,$B$1,U$1)"),"สูงสุด")</f>
        <v>สูงสุด</v>
      </c>
      <c r="V48" s="20"/>
      <c r="W48" s="20"/>
      <c r="X48" s="20"/>
      <c r="Y48" s="20"/>
      <c r="Z48" s="20"/>
      <c r="AA48" s="20"/>
      <c r="AB48" s="20"/>
      <c r="AC48" s="20"/>
      <c r="AD48" s="20"/>
      <c r="AE48" s="20"/>
      <c r="AF48" s="20"/>
      <c r="AG48" s="20"/>
      <c r="AH48" s="20"/>
      <c r="AI48" s="20"/>
      <c r="AJ48" s="20"/>
      <c r="AK48" s="20"/>
      <c r="AL48" s="20"/>
      <c r="AM48" s="20"/>
      <c r="AN48" s="20"/>
    </row>
    <row r="49" ht="15.75" customHeight="1">
      <c r="A49" s="20" t="s">
        <v>1107</v>
      </c>
      <c r="B49" s="20" t="s">
        <v>1108</v>
      </c>
      <c r="C49" s="21" t="str">
        <f>IFERROR(__xludf.DUMMYFUNCTION("GOOGLETRANSLATE($B49,$B$1,C$1)"),"全部的")</f>
        <v>全部的</v>
      </c>
      <c r="D49" s="21" t="str">
        <f>IFERROR(__xludf.DUMMYFUNCTION("GOOGLETRANSLATE($B49,$B$1,D$1)"),"कुल")</f>
        <v>कुल</v>
      </c>
      <c r="E49" s="21" t="str">
        <f>IFERROR(__xludf.DUMMYFUNCTION("GOOGLETRANSLATE($B49,$B$1,E$1)"),"Total")</f>
        <v>Total</v>
      </c>
      <c r="F49" s="21" t="str">
        <f>IFERROR(__xludf.DUMMYFUNCTION("GOOGLETRANSLATE($B49,$B$1,F$1)"),"Total")</f>
        <v>Total</v>
      </c>
      <c r="G49" s="21" t="str">
        <f>IFERROR(__xludf.DUMMYFUNCTION("GOOGLETRANSLATE($B49,$B$1,G$1)"),"المجموع")</f>
        <v>المجموع</v>
      </c>
      <c r="H49" s="21" t="str">
        <f>IFERROR(__xludf.DUMMYFUNCTION("GOOGLETRANSLATE($B49,$B$1,H$1)"),"Общий")</f>
        <v>Общий</v>
      </c>
      <c r="I49" s="21" t="str">
        <f>IFERROR(__xludf.DUMMYFUNCTION("GOOGLETRANSLATE($B49,$B$1,I$1)"),"Total")</f>
        <v>Total</v>
      </c>
      <c r="J49" s="21" t="str">
        <f>IFERROR(__xludf.DUMMYFUNCTION("GOOGLETRANSLATE($B49,$B$1,J$1)"),"মোট")</f>
        <v>মোট</v>
      </c>
      <c r="K49" s="21" t="str">
        <f>IFERROR(__xludf.DUMMYFUNCTION("GOOGLETRANSLATE($B49,$B$1,K$1)"),"کل")</f>
        <v>کل</v>
      </c>
      <c r="L49" s="21" t="str">
        <f>IFERROR(__xludf.DUMMYFUNCTION("GOOGLETRANSLATE($B49,$B$1,L$1)"),"Gesamt")</f>
        <v>Gesamt</v>
      </c>
      <c r="M49" s="21" t="str">
        <f>IFERROR(__xludf.DUMMYFUNCTION("GOOGLETRANSLATE($B49,$B$1,M$1)"),"合計")</f>
        <v>合計</v>
      </c>
      <c r="N49" s="21" t="str">
        <f>IFERROR(__xludf.DUMMYFUNCTION("GOOGLETRANSLATE($B49,$B$1,N$1)"),"एकूण")</f>
        <v>एकूण</v>
      </c>
      <c r="O49" s="21" t="str">
        <f>IFERROR(__xludf.DUMMYFUNCTION("GOOGLETRANSLATE($B49,$B$1,O$1)"),"మొత్తం")</f>
        <v>మొత్తం</v>
      </c>
      <c r="P49" s="21" t="str">
        <f>IFERROR(__xludf.DUMMYFUNCTION("GOOGLETRANSLATE($B49,$B$1,P$1)"),"Toplam")</f>
        <v>Toplam</v>
      </c>
      <c r="Q49" s="21" t="str">
        <f>IFERROR(__xludf.DUMMYFUNCTION("GOOGLETRANSLATE($B49,$B$1,Q$1)"),"மொத்தம்")</f>
        <v>மொத்தம்</v>
      </c>
      <c r="R49" s="21" t="str">
        <f>IFERROR(__xludf.DUMMYFUNCTION("GOOGLETRANSLATE($B49,$B$1,R$1)"),"총")</f>
        <v>총</v>
      </c>
      <c r="S49" s="22" t="str">
        <f>IFERROR(__xludf.DUMMYFUNCTION("GOOGLETRANSLATE($B49,$B$1,S$1)"),"Tổng cộng")</f>
        <v>Tổng cộng</v>
      </c>
      <c r="T49" s="21" t="str">
        <f>IFERROR(__xludf.DUMMYFUNCTION("GOOGLETRANSLATE($B49,$B$1,T$1)"),"Totale")</f>
        <v>Totale</v>
      </c>
      <c r="U49" s="21" t="str">
        <f>IFERROR(__xludf.DUMMYFUNCTION("GOOGLETRANSLATE($B49,$B$1,U$1)"),"ทั้งหมด")</f>
        <v>ทั้งหมด</v>
      </c>
      <c r="V49" s="20"/>
      <c r="W49" s="20"/>
      <c r="X49" s="20"/>
      <c r="Y49" s="20"/>
      <c r="Z49" s="20"/>
      <c r="AA49" s="20"/>
      <c r="AB49" s="20"/>
      <c r="AC49" s="20"/>
      <c r="AD49" s="20"/>
      <c r="AE49" s="20"/>
      <c r="AF49" s="20"/>
      <c r="AG49" s="20"/>
      <c r="AH49" s="20"/>
      <c r="AI49" s="20"/>
      <c r="AJ49" s="20"/>
      <c r="AK49" s="20"/>
      <c r="AL49" s="20"/>
      <c r="AM49" s="20"/>
      <c r="AN49" s="20"/>
    </row>
    <row r="50" ht="15.75" customHeight="1">
      <c r="A50" s="20" t="s">
        <v>1109</v>
      </c>
      <c r="B50" s="20" t="s">
        <v>1110</v>
      </c>
      <c r="C50" s="21" t="str">
        <f>IFERROR(__xludf.DUMMYFUNCTION("GOOGLETRANSLATE($B50,$B$1,C$1)"),"操作说明")</f>
        <v>操作说明</v>
      </c>
      <c r="D50" s="21" t="str">
        <f>IFERROR(__xludf.DUMMYFUNCTION("GOOGLETRANSLATE($B50,$B$1,D$1)"),"अनुदेश")</f>
        <v>अनुदेश</v>
      </c>
      <c r="E50" s="21" t="str">
        <f>IFERROR(__xludf.DUMMYFUNCTION("GOOGLETRANSLATE($B50,$B$1,E$1)"),"Instrucción")</f>
        <v>Instrucción</v>
      </c>
      <c r="F50" s="21" t="str">
        <f>IFERROR(__xludf.DUMMYFUNCTION("GOOGLETRANSLATE($B50,$B$1,F$1)"),"Instruction")</f>
        <v>Instruction</v>
      </c>
      <c r="G50" s="21" t="str">
        <f>IFERROR(__xludf.DUMMYFUNCTION("GOOGLETRANSLATE($B50,$B$1,G$1)"),"تعليمات")</f>
        <v>تعليمات</v>
      </c>
      <c r="H50" s="21" t="str">
        <f>IFERROR(__xludf.DUMMYFUNCTION("GOOGLETRANSLATE($B50,$B$1,H$1)"),"Инструкция")</f>
        <v>Инструкция</v>
      </c>
      <c r="I50" s="21" t="str">
        <f>IFERROR(__xludf.DUMMYFUNCTION("GOOGLETRANSLATE($B50,$B$1,I$1)"),"Instrução")</f>
        <v>Instrução</v>
      </c>
      <c r="J50" s="21" t="str">
        <f>IFERROR(__xludf.DUMMYFUNCTION("GOOGLETRANSLATE($B50,$B$1,J$1)"),"নির্দেশ")</f>
        <v>নির্দেশ</v>
      </c>
      <c r="K50" s="21" t="str">
        <f>IFERROR(__xludf.DUMMYFUNCTION("GOOGLETRANSLATE($B50,$B$1,K$1)"),"ہدایت")</f>
        <v>ہدایت</v>
      </c>
      <c r="L50" s="21" t="str">
        <f>IFERROR(__xludf.DUMMYFUNCTION("GOOGLETRANSLATE($B50,$B$1,L$1)"),"Anweisung")</f>
        <v>Anweisung</v>
      </c>
      <c r="M50" s="21" t="str">
        <f>IFERROR(__xludf.DUMMYFUNCTION("GOOGLETRANSLATE($B50,$B$1,M$1)"),"命令")</f>
        <v>命令</v>
      </c>
      <c r="N50" s="21" t="str">
        <f>IFERROR(__xludf.DUMMYFUNCTION("GOOGLETRANSLATE($B50,$B$1,N$1)"),"सूचना")</f>
        <v>सूचना</v>
      </c>
      <c r="O50" s="21" t="str">
        <f>IFERROR(__xludf.DUMMYFUNCTION("GOOGLETRANSLATE($B50,$B$1,O$1)"),"సూచన")</f>
        <v>సూచన</v>
      </c>
      <c r="P50" s="21" t="str">
        <f>IFERROR(__xludf.DUMMYFUNCTION("GOOGLETRANSLATE($B50,$B$1,P$1)"),"Talimat")</f>
        <v>Talimat</v>
      </c>
      <c r="Q50" s="21" t="str">
        <f>IFERROR(__xludf.DUMMYFUNCTION("GOOGLETRANSLATE($B50,$B$1,Q$1)"),"வழிமுறைகள்")</f>
        <v>வழிமுறைகள்</v>
      </c>
      <c r="R50" s="21" t="str">
        <f>IFERROR(__xludf.DUMMYFUNCTION("GOOGLETRANSLATE($B50,$B$1,R$1)"),"지침")</f>
        <v>지침</v>
      </c>
      <c r="S50" s="22" t="str">
        <f>IFERROR(__xludf.DUMMYFUNCTION("GOOGLETRANSLATE($B50,$B$1,S$1)"),"Chỉ dẫn")</f>
        <v>Chỉ dẫn</v>
      </c>
      <c r="T50" s="21" t="str">
        <f>IFERROR(__xludf.DUMMYFUNCTION("GOOGLETRANSLATE($B50,$B$1,T$1)"),"Istruzione")</f>
        <v>Istruzione</v>
      </c>
      <c r="U50" s="21" t="str">
        <f>IFERROR(__xludf.DUMMYFUNCTION("GOOGLETRANSLATE($B50,$B$1,U$1)"),"คำแนะนำ")</f>
        <v>คำแนะนำ</v>
      </c>
      <c r="V50" s="20"/>
      <c r="W50" s="20"/>
      <c r="X50" s="20"/>
      <c r="Y50" s="20"/>
      <c r="Z50" s="20"/>
      <c r="AA50" s="20"/>
      <c r="AB50" s="20"/>
      <c r="AC50" s="20"/>
      <c r="AD50" s="20"/>
      <c r="AE50" s="20"/>
      <c r="AF50" s="20"/>
      <c r="AG50" s="20"/>
      <c r="AH50" s="20"/>
      <c r="AI50" s="20"/>
      <c r="AJ50" s="20"/>
      <c r="AK50" s="20"/>
      <c r="AL50" s="20"/>
      <c r="AM50" s="20"/>
      <c r="AN50" s="20"/>
    </row>
    <row r="51" ht="15.75" customHeight="1">
      <c r="A51" s="20" t="s">
        <v>1111</v>
      </c>
      <c r="B51" s="20" t="s">
        <v>1112</v>
      </c>
      <c r="C51" s="21" t="str">
        <f>IFERROR(__xludf.DUMMYFUNCTION("GOOGLETRANSLATE($B51,$B$1,C$1)"),"保持静止直到完成测量为止！")</f>
        <v>保持静止直到完成测量为止！</v>
      </c>
      <c r="D51" s="21" t="str">
        <f>IFERROR(__xludf.DUMMYFUNCTION("GOOGLETRANSLATE($B51,$B$1,D$1)"),"मापने तक तब तक बने रहें!")</f>
        <v>मापने तक तब तक बने रहें!</v>
      </c>
      <c r="E51" s="21" t="str">
        <f>IFERROR(__xludf.DUMMYFUNCTION("GOOGLETRANSLATE($B51,$B$1,E$1)"),"¡Quédese quieto hasta que se haga la medición!")</f>
        <v>¡Quédese quieto hasta que se haga la medición!</v>
      </c>
      <c r="F51" s="21" t="str">
        <f>IFERROR(__xludf.DUMMYFUNCTION("GOOGLETRANSLATE($B51,$B$1,F$1)"),"Restez immobile jusqu'à ce que la mesure soit terminée!")</f>
        <v>Restez immobile jusqu'à ce que la mesure soit terminée!</v>
      </c>
      <c r="G51" s="21" t="str">
        <f>IFERROR(__xludf.DUMMYFUNCTION("GOOGLETRANSLATE($B51,$B$1,G$1)"),"البقاء ثابتا حتى يتم القياس!")</f>
        <v>البقاء ثابتا حتى يتم القياس!</v>
      </c>
      <c r="H51" s="21" t="str">
        <f>IFERROR(__xludf.DUMMYFUNCTION("GOOGLETRANSLATE($B51,$B$1,H$1)"),"Оставайтесь на месте, пока измерение не будет сделано!")</f>
        <v>Оставайтесь на месте, пока измерение не будет сделано!</v>
      </c>
      <c r="I51" s="21" t="str">
        <f>IFERROR(__xludf.DUMMYFUNCTION("GOOGLETRANSLATE($B51,$B$1,I$1)"),"Fique quieto até que a medição seja feita!")</f>
        <v>Fique quieto até que a medição seja feita!</v>
      </c>
      <c r="J51" s="21" t="str">
        <f>IFERROR(__xludf.DUMMYFUNCTION("GOOGLETRANSLATE($B51,$B$1,J$1)"),"পরিমাপ না হওয়া পর্যন্ত স্থির থাকুন!")</f>
        <v>পরিমাপ না হওয়া পর্যন্ত স্থির থাকুন!</v>
      </c>
      <c r="K51" s="21" t="str">
        <f>IFERROR(__xludf.DUMMYFUNCTION("GOOGLETRANSLATE($B51,$B$1,K$1)"),"پیمائش نہ ہونے تک بھی رہیں!")</f>
        <v>پیمائش نہ ہونے تک بھی رہیں!</v>
      </c>
      <c r="L51" s="21" t="str">
        <f>IFERROR(__xludf.DUMMYFUNCTION("GOOGLETRANSLATE($B51,$B$1,L$1)"),"Bleiben Sie still, bis die Messung fertig ist!")</f>
        <v>Bleiben Sie still, bis die Messung fertig ist!</v>
      </c>
      <c r="M51" s="21" t="str">
        <f>IFERROR(__xludf.DUMMYFUNCTION("GOOGLETRANSLATE($B51,$B$1,M$1)"),"測定が完了するまでじっとしてください！")</f>
        <v>測定が完了するまでじっとしてください！</v>
      </c>
      <c r="N51" s="21" t="str">
        <f>IFERROR(__xludf.DUMMYFUNCTION("GOOGLETRANSLATE($B51,$B$1,N$1)"),"मोजण्याचे काम होईपर्यंत शांत रहा!")</f>
        <v>मोजण्याचे काम होईपर्यंत शांत रहा!</v>
      </c>
      <c r="O51" s="21" t="str">
        <f>IFERROR(__xludf.DUMMYFUNCTION("GOOGLETRANSLATE($B51,$B$1,O$1)"),"కొలత పూర్తయ్యే వరకు అలాగే ఉండండి!")</f>
        <v>కొలత పూర్తయ్యే వరకు అలాగే ఉండండి!</v>
      </c>
      <c r="P51" s="21" t="str">
        <f>IFERROR(__xludf.DUMMYFUNCTION("GOOGLETRANSLATE($B51,$B$1,P$1)"),"Ölçüm bitene kadar hareketsiz kalın!")</f>
        <v>Ölçüm bitene kadar hareketsiz kalın!</v>
      </c>
      <c r="Q51" s="21" t="str">
        <f>IFERROR(__xludf.DUMMYFUNCTION("GOOGLETRANSLATE($B51,$B$1,Q$1)"),"அளவீடு முடியும் வரை இன்னும் இருங்கள்!")</f>
        <v>அளவீடு முடியும் வரை இன்னும் இருங்கள்!</v>
      </c>
      <c r="R51" s="21" t="str">
        <f>IFERROR(__xludf.DUMMYFUNCTION("GOOGLETRANSLATE($B51,$B$1,R$1)"),"측정이 완료 될 때까지 계속 유지하십시오!")</f>
        <v>측정이 완료 될 때까지 계속 유지하십시오!</v>
      </c>
      <c r="S51" s="22" t="s">
        <v>1113</v>
      </c>
      <c r="T51" s="21" t="str">
        <f>IFERROR(__xludf.DUMMYFUNCTION("GOOGLETRANSLATE($B51,$B$1,T$1)"),"Rimani fermo fino a quando il misuratore non sarà finito!")</f>
        <v>Rimani fermo fino a quando il misuratore non sarà finito!</v>
      </c>
      <c r="U51" s="21" t="str">
        <f>IFERROR(__xludf.DUMMYFUNCTION("GOOGLETRANSLATE($B51,$B$1,U$1)"),"นิ่งจนกว่าการวัดจะเสร็จสิ้น!")</f>
        <v>นิ่งจนกว่าการวัดจะเสร็จสิ้น!</v>
      </c>
      <c r="V51" s="20"/>
      <c r="W51" s="20"/>
      <c r="X51" s="20"/>
      <c r="Y51" s="20"/>
      <c r="Z51" s="20"/>
      <c r="AA51" s="20"/>
      <c r="AB51" s="20"/>
      <c r="AC51" s="20"/>
      <c r="AD51" s="20"/>
      <c r="AE51" s="20"/>
      <c r="AF51" s="20"/>
      <c r="AG51" s="20"/>
      <c r="AH51" s="20"/>
      <c r="AI51" s="20"/>
      <c r="AJ51" s="20"/>
      <c r="AK51" s="20"/>
      <c r="AL51" s="20"/>
      <c r="AM51" s="20"/>
      <c r="AN51" s="20"/>
    </row>
    <row r="52" ht="15.75" customHeight="1">
      <c r="A52" s="20" t="s">
        <v>1114</v>
      </c>
      <c r="B52" s="20" t="s">
        <v>1115</v>
      </c>
      <c r="C52" s="21" t="str">
        <f>IFERROR(__xludf.DUMMYFUNCTION("GOOGLETRANSLATE($B52,$B$1,C$1)"),"设置警报")</f>
        <v>设置警报</v>
      </c>
      <c r="D52" s="21" t="str">
        <f>IFERROR(__xludf.DUMMYFUNCTION("GOOGLETRANSLATE($B52,$B$1,D$1)"),"चेतावनी तय करें")</f>
        <v>चेतावनी तय करें</v>
      </c>
      <c r="E52" s="21" t="str">
        <f>IFERROR(__xludf.DUMMYFUNCTION("GOOGLETRANSLATE($B52,$B$1,E$1)"),"Ajustar alarma")</f>
        <v>Ajustar alarma</v>
      </c>
      <c r="F52" s="21" t="str">
        <f>IFERROR(__xludf.DUMMYFUNCTION("GOOGLETRANSLATE($B52,$B$1,F$1)"),"Régler l'alarme")</f>
        <v>Régler l'alarme</v>
      </c>
      <c r="G52" s="21" t="str">
        <f>IFERROR(__xludf.DUMMYFUNCTION("GOOGLETRANSLATE($B52,$B$1,G$1)"),"ضبط المنبه")</f>
        <v>ضبط المنبه</v>
      </c>
      <c r="H52" s="21" t="str">
        <f>IFERROR(__xludf.DUMMYFUNCTION("GOOGLETRANSLATE($B52,$B$1,H$1)"),"Установить будильник")</f>
        <v>Установить будильник</v>
      </c>
      <c r="I52" s="21" t="str">
        <f>IFERROR(__xludf.DUMMYFUNCTION("GOOGLETRANSLATE($B52,$B$1,I$1)"),"Programar alarme")</f>
        <v>Programar alarme</v>
      </c>
      <c r="J52" s="21" t="str">
        <f>IFERROR(__xludf.DUMMYFUNCTION("GOOGLETRANSLATE($B52,$B$1,J$1)"),"এলার্ম দো")</f>
        <v>এলার্ম দো</v>
      </c>
      <c r="K52" s="21" t="str">
        <f>IFERROR(__xludf.DUMMYFUNCTION("GOOGLETRANSLATE($B52,$B$1,K$1)"),"الارم لگاؤ")</f>
        <v>الارم لگاؤ</v>
      </c>
      <c r="L52" s="21" t="str">
        <f>IFERROR(__xludf.DUMMYFUNCTION("GOOGLETRANSLATE($B52,$B$1,L$1)"),"Wecker stellen")</f>
        <v>Wecker stellen</v>
      </c>
      <c r="M52" s="21" t="str">
        <f>IFERROR(__xludf.DUMMYFUNCTION("GOOGLETRANSLATE($B52,$B$1,M$1)"),"目覚ましを設定する")</f>
        <v>目覚ましを設定する</v>
      </c>
      <c r="N52" s="21" t="str">
        <f>IFERROR(__xludf.DUMMYFUNCTION("GOOGLETRANSLATE($B52,$B$1,N$1)"),"अलार्म सेट करा")</f>
        <v>अलार्म सेट करा</v>
      </c>
      <c r="O52" s="21" t="str">
        <f>IFERROR(__xludf.DUMMYFUNCTION("GOOGLETRANSLATE($B52,$B$1,O$1)"),"అలారం పెట్టు")</f>
        <v>అలారం పెట్టు</v>
      </c>
      <c r="P52" s="21" t="str">
        <f>IFERROR(__xludf.DUMMYFUNCTION("GOOGLETRANSLATE($B52,$B$1,P$1)"),"Alarm kurmak")</f>
        <v>Alarm kurmak</v>
      </c>
      <c r="Q52" s="21" t="str">
        <f>IFERROR(__xludf.DUMMYFUNCTION("GOOGLETRANSLATE($B52,$B$1,Q$1)"),"அலாரம் வை")</f>
        <v>அலாரம் வை</v>
      </c>
      <c r="R52" s="21" t="str">
        <f>IFERROR(__xludf.DUMMYFUNCTION("GOOGLETRANSLATE($B52,$B$1,R$1)"),"알람을 설정하다")</f>
        <v>알람을 설정하다</v>
      </c>
      <c r="S52" s="22" t="s">
        <v>1055</v>
      </c>
      <c r="T52" s="21" t="str">
        <f>IFERROR(__xludf.DUMMYFUNCTION("GOOGLETRANSLATE($B52,$B$1,T$1)"),"Imposta sveglia")</f>
        <v>Imposta sveglia</v>
      </c>
      <c r="U52" s="21" t="str">
        <f>IFERROR(__xludf.DUMMYFUNCTION("GOOGLETRANSLATE($B52,$B$1,U$1)"),"ตั้งนาฬิกาปลุก")</f>
        <v>ตั้งนาฬิกาปลุก</v>
      </c>
      <c r="V52" s="20"/>
      <c r="W52" s="20"/>
      <c r="X52" s="20"/>
      <c r="Y52" s="20"/>
      <c r="Z52" s="20"/>
      <c r="AA52" s="20"/>
      <c r="AB52" s="20"/>
      <c r="AC52" s="20"/>
      <c r="AD52" s="20"/>
      <c r="AE52" s="20"/>
      <c r="AF52" s="20"/>
      <c r="AG52" s="20"/>
      <c r="AH52" s="20"/>
      <c r="AI52" s="20"/>
      <c r="AJ52" s="20"/>
      <c r="AK52" s="20"/>
      <c r="AL52" s="20"/>
      <c r="AM52" s="20"/>
      <c r="AN52" s="20"/>
    </row>
    <row r="53" ht="15.75" customHeight="1">
      <c r="A53" s="20" t="s">
        <v>1116</v>
      </c>
      <c r="B53" s="20" t="s">
        <v>1117</v>
      </c>
      <c r="C53" s="21" t="str">
        <f>IFERROR(__xludf.DUMMYFUNCTION("GOOGLETRANSLATE($B53,$B$1,C$1)"),"取消")</f>
        <v>取消</v>
      </c>
      <c r="D53" s="21" t="str">
        <f>IFERROR(__xludf.DUMMYFUNCTION("GOOGLETRANSLATE($B53,$B$1,D$1)"),"रद्द करना")</f>
        <v>रद्द करना</v>
      </c>
      <c r="E53" s="21" t="str">
        <f>IFERROR(__xludf.DUMMYFUNCTION("GOOGLETRANSLATE($B53,$B$1,E$1)"),"Cancelar")</f>
        <v>Cancelar</v>
      </c>
      <c r="F53" s="21" t="str">
        <f>IFERROR(__xludf.DUMMYFUNCTION("GOOGLETRANSLATE($B53,$B$1,F$1)"),"Annuler")</f>
        <v>Annuler</v>
      </c>
      <c r="G53" s="21" t="str">
        <f>IFERROR(__xludf.DUMMYFUNCTION("GOOGLETRANSLATE($B53,$B$1,G$1)"),"يلغي")</f>
        <v>يلغي</v>
      </c>
      <c r="H53" s="21" t="str">
        <f>IFERROR(__xludf.DUMMYFUNCTION("GOOGLETRANSLATE($B53,$B$1,H$1)"),"Отмена")</f>
        <v>Отмена</v>
      </c>
      <c r="I53" s="21" t="str">
        <f>IFERROR(__xludf.DUMMYFUNCTION("GOOGLETRANSLATE($B53,$B$1,I$1)"),"Cancelar")</f>
        <v>Cancelar</v>
      </c>
      <c r="J53" s="21" t="str">
        <f>IFERROR(__xludf.DUMMYFUNCTION("GOOGLETRANSLATE($B53,$B$1,J$1)"),"বাতিল")</f>
        <v>বাতিল</v>
      </c>
      <c r="K53" s="21" t="str">
        <f>IFERROR(__xludf.DUMMYFUNCTION("GOOGLETRANSLATE($B53,$B$1,K$1)"),"منسوخ کریں")</f>
        <v>منسوخ کریں</v>
      </c>
      <c r="L53" s="21" t="str">
        <f>IFERROR(__xludf.DUMMYFUNCTION("GOOGLETRANSLATE($B53,$B$1,L$1)"),"Stornieren")</f>
        <v>Stornieren</v>
      </c>
      <c r="M53" s="21" t="str">
        <f>IFERROR(__xludf.DUMMYFUNCTION("GOOGLETRANSLATE($B53,$B$1,M$1)"),"キャンセル")</f>
        <v>キャンセル</v>
      </c>
      <c r="N53" s="21" t="str">
        <f>IFERROR(__xludf.DUMMYFUNCTION("GOOGLETRANSLATE($B53,$B$1,N$1)"),"रद्द करा")</f>
        <v>रद्द करा</v>
      </c>
      <c r="O53" s="21" t="str">
        <f>IFERROR(__xludf.DUMMYFUNCTION("GOOGLETRANSLATE($B53,$B$1,O$1)"),"రద్దు చేయండి")</f>
        <v>రద్దు చేయండి</v>
      </c>
      <c r="P53" s="21" t="str">
        <f>IFERROR(__xludf.DUMMYFUNCTION("GOOGLETRANSLATE($B53,$B$1,P$1)"),"İptal etmek")</f>
        <v>İptal etmek</v>
      </c>
      <c r="Q53" s="21" t="str">
        <f>IFERROR(__xludf.DUMMYFUNCTION("GOOGLETRANSLATE($B53,$B$1,Q$1)"),"ரத்துசெய்")</f>
        <v>ரத்துசெய்</v>
      </c>
      <c r="R53" s="21" t="str">
        <f>IFERROR(__xludf.DUMMYFUNCTION("GOOGLETRANSLATE($B53,$B$1,R$1)"),"취소")</f>
        <v>취소</v>
      </c>
      <c r="S53" s="22" t="str">
        <f>IFERROR(__xludf.DUMMYFUNCTION("GOOGLETRANSLATE($B53,$B$1,S$1)"),"Hủy bỏ")</f>
        <v>Hủy bỏ</v>
      </c>
      <c r="T53" s="21" t="str">
        <f>IFERROR(__xludf.DUMMYFUNCTION("GOOGLETRANSLATE($B53,$B$1,T$1)"),"Annulla")</f>
        <v>Annulla</v>
      </c>
      <c r="U53" s="21" t="str">
        <f>IFERROR(__xludf.DUMMYFUNCTION("GOOGLETRANSLATE($B53,$B$1,U$1)"),"ยกเลิก")</f>
        <v>ยกเลิก</v>
      </c>
      <c r="V53" s="20"/>
      <c r="W53" s="20"/>
      <c r="X53" s="20"/>
      <c r="Y53" s="20"/>
      <c r="Z53" s="20"/>
      <c r="AA53" s="20"/>
      <c r="AB53" s="20"/>
      <c r="AC53" s="20"/>
      <c r="AD53" s="20"/>
      <c r="AE53" s="20"/>
      <c r="AF53" s="20"/>
      <c r="AG53" s="20"/>
      <c r="AH53" s="20"/>
      <c r="AI53" s="20"/>
      <c r="AJ53" s="20"/>
      <c r="AK53" s="20"/>
      <c r="AL53" s="20"/>
      <c r="AM53" s="20"/>
      <c r="AN53" s="20"/>
    </row>
    <row r="54" ht="15.75" customHeight="1">
      <c r="A54" s="25" t="s">
        <v>1118</v>
      </c>
      <c r="B54" s="25" t="s">
        <v>1119</v>
      </c>
      <c r="C54" s="26" t="s">
        <v>1120</v>
      </c>
      <c r="D54" s="26" t="str">
        <f>IFERROR(__xludf.DUMMYFUNCTION("GOOGLETRANSLATE($B54,$B$1,D$1)"),"बचाना")</f>
        <v>बचाना</v>
      </c>
      <c r="E54" s="26" t="s">
        <v>1121</v>
      </c>
      <c r="F54" s="26" t="str">
        <f>IFERROR(__xludf.DUMMYFUNCTION("GOOGLETRANSLATE($B54,$B$1,F$1)"),"Sauvegarder")</f>
        <v>Sauvegarder</v>
      </c>
      <c r="G54" s="26" t="str">
        <f>IFERROR(__xludf.DUMMYFUNCTION("GOOGLETRANSLATE($B54,$B$1,G$1)"),"يحفظ")</f>
        <v>يحفظ</v>
      </c>
      <c r="H54" s="26" t="str">
        <f>IFERROR(__xludf.DUMMYFUNCTION("GOOGLETRANSLATE($B54,$B$1,H$1)"),"Сохранять")</f>
        <v>Сохранять</v>
      </c>
      <c r="I54" s="26" t="str">
        <f>IFERROR(__xludf.DUMMYFUNCTION("GOOGLETRANSLATE($B54,$B$1,I$1)"),"Salvar")</f>
        <v>Salvar</v>
      </c>
      <c r="J54" s="26" t="str">
        <f>IFERROR(__xludf.DUMMYFUNCTION("GOOGLETRANSLATE($B54,$B$1,J$1)"),"সংরক্ষণ")</f>
        <v>সংরক্ষণ</v>
      </c>
      <c r="K54" s="27" t="s">
        <v>1122</v>
      </c>
      <c r="L54" s="26" t="str">
        <f>IFERROR(__xludf.DUMMYFUNCTION("GOOGLETRANSLATE($B54,$B$1,L$1)"),"Speichern")</f>
        <v>Speichern</v>
      </c>
      <c r="M54" s="26" t="str">
        <f>IFERROR(__xludf.DUMMYFUNCTION("GOOGLETRANSLATE($B54,$B$1,M$1)"),"保存")</f>
        <v>保存</v>
      </c>
      <c r="N54" s="26" t="str">
        <f>IFERROR(__xludf.DUMMYFUNCTION("GOOGLETRANSLATE($B54,$B$1,N$1)"),"जतन करा")</f>
        <v>जतन करा</v>
      </c>
      <c r="O54" s="26" t="str">
        <f>IFERROR(__xludf.DUMMYFUNCTION("GOOGLETRANSLATE($B54,$B$1,O$1)"),"సేవ్")</f>
        <v>సేవ్</v>
      </c>
      <c r="P54" s="26" t="str">
        <f>IFERROR(__xludf.DUMMYFUNCTION("GOOGLETRANSLATE($B54,$B$1,P$1)"),"Kaydetmek")</f>
        <v>Kaydetmek</v>
      </c>
      <c r="Q54" s="26" t="str">
        <f>IFERROR(__xludf.DUMMYFUNCTION("GOOGLETRANSLATE($B54,$B$1,Q$1)"),"சேமிக்கவும்")</f>
        <v>சேமிக்கவும்</v>
      </c>
      <c r="R54" s="26" t="s">
        <v>1123</v>
      </c>
      <c r="S54" s="22" t="s">
        <v>1124</v>
      </c>
      <c r="T54" s="26" t="str">
        <f>IFERROR(__xludf.DUMMYFUNCTION("GOOGLETRANSLATE($B54,$B$1,T$1)"),"Salva")</f>
        <v>Salva</v>
      </c>
      <c r="U54" s="26" t="str">
        <f>IFERROR(__xludf.DUMMYFUNCTION("GOOGLETRANSLATE($B54,$B$1,U$1)"),"บันทึก")</f>
        <v>บันทึก</v>
      </c>
      <c r="V54" s="25"/>
      <c r="W54" s="25"/>
      <c r="X54" s="25"/>
      <c r="Y54" s="25"/>
      <c r="Z54" s="25"/>
      <c r="AA54" s="25"/>
      <c r="AB54" s="25"/>
      <c r="AC54" s="25"/>
      <c r="AD54" s="25"/>
      <c r="AE54" s="25"/>
      <c r="AF54" s="25"/>
      <c r="AG54" s="25"/>
      <c r="AH54" s="25"/>
      <c r="AI54" s="25"/>
      <c r="AJ54" s="25"/>
      <c r="AK54" s="25"/>
      <c r="AL54" s="25"/>
      <c r="AM54" s="25"/>
      <c r="AN54" s="25"/>
    </row>
    <row r="55" ht="15.75" customHeight="1">
      <c r="A55" s="20" t="s">
        <v>1125</v>
      </c>
      <c r="B55" s="20" t="s">
        <v>1126</v>
      </c>
      <c r="C55" s="21" t="str">
        <f>IFERROR(__xludf.DUMMYFUNCTION("GOOGLETRANSLATE($B55,$B$1,C$1)"),"设定心率警报")</f>
        <v>设定心率警报</v>
      </c>
      <c r="D55" s="21" t="str">
        <f>IFERROR(__xludf.DUMMYFUNCTION("GOOGLETRANSLATE($B55,$B$1,D$1)"),"हृदय गति के लिए अलार्म सेट करें")</f>
        <v>हृदय गति के लिए अलार्म सेट करें</v>
      </c>
      <c r="E55" s="21" t="str">
        <f>IFERROR(__xludf.DUMMYFUNCTION("GOOGLETRANSLATE($B55,$B$1,E$1)"),"Establecer alarma para la frecuencia cardíaca")</f>
        <v>Establecer alarma para la frecuencia cardíaca</v>
      </c>
      <c r="F55" s="21" t="str">
        <f>IFERROR(__xludf.DUMMYFUNCTION("GOOGLETRANSLATE($B55,$B$1,F$1)"),"Définir l'alarme pour la fréquence cardiaque")</f>
        <v>Définir l'alarme pour la fréquence cardiaque</v>
      </c>
      <c r="G55" s="21" t="str">
        <f>IFERROR(__xludf.DUMMYFUNCTION("GOOGLETRANSLATE($B55,$B$1,G$1)"),"اضبط المنبه لمعدل ضربات القلب")</f>
        <v>اضبط المنبه لمعدل ضربات القلب</v>
      </c>
      <c r="H55" s="21" t="str">
        <f>IFERROR(__xludf.DUMMYFUNCTION("GOOGLETRANSLATE($B55,$B$1,H$1)"),"Установить тревогу для частоты сердечных сокращений")</f>
        <v>Установить тревогу для частоты сердечных сокращений</v>
      </c>
      <c r="I55" s="21" t="str">
        <f>IFERROR(__xludf.DUMMYFUNCTION("GOOGLETRANSLATE($B55,$B$1,I$1)"),"Defina o alarme para freqüência cardíaca")</f>
        <v>Defina o alarme para freqüência cardíaca</v>
      </c>
      <c r="J55" s="21" t="str">
        <f>IFERROR(__xludf.DUMMYFUNCTION("GOOGLETRANSLATE($B55,$B$1,J$1)"),"হার্ট রেট জন্য অ্যালার্ম সেট করুন")</f>
        <v>হার্ট রেট জন্য অ্যালার্ম সেট করুন</v>
      </c>
      <c r="K55" s="21" t="str">
        <f>IFERROR(__xludf.DUMMYFUNCTION("GOOGLETRANSLATE($B55,$B$1,K$1)"),"دل کی شرح کے لئے الارم طے کریں")</f>
        <v>دل کی شرح کے لئے الارم طے کریں</v>
      </c>
      <c r="L55" s="21" t="str">
        <f>IFERROR(__xludf.DUMMYFUNCTION("GOOGLETRANSLATE($B55,$B$1,L$1)"),"Setzen Sie Alarm für die Herzfrequenz")</f>
        <v>Setzen Sie Alarm für die Herzfrequenz</v>
      </c>
      <c r="M55" s="21" t="str">
        <f>IFERROR(__xludf.DUMMYFUNCTION("GOOGLETRANSLATE($B55,$B$1,M$1)"),"心拍数のアラームを設定します")</f>
        <v>心拍数のアラームを設定します</v>
      </c>
      <c r="N55" s="21" t="str">
        <f>IFERROR(__xludf.DUMMYFUNCTION("GOOGLETRANSLATE($B55,$B$1,N$1)"),"हृदय गतीसाठी अलार्म सेट करा")</f>
        <v>हृदय गतीसाठी अलार्म सेट करा</v>
      </c>
      <c r="O55" s="21" t="str">
        <f>IFERROR(__xludf.DUMMYFUNCTION("GOOGLETRANSLATE($B55,$B$1,O$1)"),"హృదయ స్పందన రేటు కోసం అలారం సెట్ చేయండి")</f>
        <v>హృదయ స్పందన రేటు కోసం అలారం సెట్ చేయండి</v>
      </c>
      <c r="P55" s="21" t="str">
        <f>IFERROR(__xludf.DUMMYFUNCTION("GOOGLETRANSLATE($B55,$B$1,P$1)"),"Kalp atış hızı için alarm ayarlayın")</f>
        <v>Kalp atış hızı için alarm ayarlayın</v>
      </c>
      <c r="Q55" s="21" t="str">
        <f>IFERROR(__xludf.DUMMYFUNCTION("GOOGLETRANSLATE($B55,$B$1,Q$1)"),"இதய துடிப்புக்கு அலாரம் அமைக்கவும்")</f>
        <v>இதய துடிப்புக்கு அலாரம் அமைக்கவும்</v>
      </c>
      <c r="R55" s="21" t="str">
        <f>IFERROR(__xludf.DUMMYFUNCTION("GOOGLETRANSLATE($B55,$B$1,R$1)"),"심박수에 대한 경보를 설정하십시오")</f>
        <v>심박수에 대한 경보를 설정하십시오</v>
      </c>
      <c r="S55" s="23" t="s">
        <v>1127</v>
      </c>
      <c r="T55" s="21" t="str">
        <f>IFERROR(__xludf.DUMMYFUNCTION("GOOGLETRANSLATE($B55,$B$1,T$1)"),"Imposta allarme per la frequenza cardiaca")</f>
        <v>Imposta allarme per la frequenza cardiaca</v>
      </c>
      <c r="U55" s="24" t="str">
        <f>IFERROR(__xludf.DUMMYFUNCTION("GOOGLETRANSLATE($B55,$B$1,U$1)"),"ตั้งค่าสัญญาณเตือนสำหรับอัตราการเต้นของหัวใจ")</f>
        <v>ตั้งค่าสัญญาณเตือนสำหรับอัตราการเต้นของหัวใจ</v>
      </c>
      <c r="V55" s="20"/>
      <c r="W55" s="20"/>
      <c r="X55" s="20"/>
      <c r="Y55" s="20"/>
      <c r="Z55" s="20"/>
      <c r="AA55" s="20"/>
      <c r="AB55" s="20"/>
      <c r="AC55" s="20"/>
      <c r="AD55" s="20"/>
      <c r="AE55" s="20"/>
      <c r="AF55" s="20"/>
      <c r="AG55" s="20"/>
      <c r="AH55" s="20"/>
      <c r="AI55" s="20"/>
      <c r="AJ55" s="20"/>
      <c r="AK55" s="20"/>
      <c r="AL55" s="20"/>
      <c r="AM55" s="20"/>
      <c r="AN55" s="20"/>
    </row>
    <row r="56" ht="15.75" customHeight="1">
      <c r="A56" s="20" t="s">
        <v>1128</v>
      </c>
      <c r="B56" s="20" t="s">
        <v>1129</v>
      </c>
      <c r="C56" s="21" t="str">
        <f>IFERROR(__xludf.DUMMYFUNCTION("GOOGLETRANSLATE($B56,$B$1,C$1)"),"重复")</f>
        <v>重复</v>
      </c>
      <c r="D56" s="21" t="str">
        <f>IFERROR(__xludf.DUMMYFUNCTION("GOOGLETRANSLATE($B56,$B$1,D$1)"),"दोहराना")</f>
        <v>दोहराना</v>
      </c>
      <c r="E56" s="21" t="str">
        <f>IFERROR(__xludf.DUMMYFUNCTION("GOOGLETRANSLATE($B56,$B$1,E$1)"),"Repetir")</f>
        <v>Repetir</v>
      </c>
      <c r="F56" s="21" t="str">
        <f>IFERROR(__xludf.DUMMYFUNCTION("GOOGLETRANSLATE($B56,$B$1,F$1)"),"Répéter")</f>
        <v>Répéter</v>
      </c>
      <c r="G56" s="21" t="str">
        <f>IFERROR(__xludf.DUMMYFUNCTION("GOOGLETRANSLATE($B56,$B$1,G$1)"),"يكرر")</f>
        <v>يكرر</v>
      </c>
      <c r="H56" s="21" t="str">
        <f>IFERROR(__xludf.DUMMYFUNCTION("GOOGLETRANSLATE($B56,$B$1,H$1)"),"Повторить")</f>
        <v>Повторить</v>
      </c>
      <c r="I56" s="21" t="str">
        <f>IFERROR(__xludf.DUMMYFUNCTION("GOOGLETRANSLATE($B56,$B$1,I$1)"),"Repita")</f>
        <v>Repita</v>
      </c>
      <c r="J56" s="21" t="str">
        <f>IFERROR(__xludf.DUMMYFUNCTION("GOOGLETRANSLATE($B56,$B$1,J$1)"),"পুনরাবৃত্তি")</f>
        <v>পুনরাবৃত্তি</v>
      </c>
      <c r="K56" s="21" t="str">
        <f>IFERROR(__xludf.DUMMYFUNCTION("GOOGLETRANSLATE($B56,$B$1,K$1)"),"دہرائیں")</f>
        <v>دہرائیں</v>
      </c>
      <c r="L56" s="21" t="str">
        <f>IFERROR(__xludf.DUMMYFUNCTION("GOOGLETRANSLATE($B56,$B$1,L$1)"),"Wiederholen")</f>
        <v>Wiederholen</v>
      </c>
      <c r="M56" s="21" t="str">
        <f>IFERROR(__xludf.DUMMYFUNCTION("GOOGLETRANSLATE($B56,$B$1,M$1)"),"繰り返す")</f>
        <v>繰り返す</v>
      </c>
      <c r="N56" s="21" t="str">
        <f>IFERROR(__xludf.DUMMYFUNCTION("GOOGLETRANSLATE($B56,$B$1,N$1)"),"पुन्हा करा")</f>
        <v>पुन्हा करा</v>
      </c>
      <c r="O56" s="21" t="str">
        <f>IFERROR(__xludf.DUMMYFUNCTION("GOOGLETRANSLATE($B56,$B$1,O$1)"),"పునరావృతం")</f>
        <v>పునరావృతం</v>
      </c>
      <c r="P56" s="21" t="str">
        <f>IFERROR(__xludf.DUMMYFUNCTION("GOOGLETRANSLATE($B56,$B$1,P$1)"),"Tekrarlamak")</f>
        <v>Tekrarlamak</v>
      </c>
      <c r="Q56" s="21" t="str">
        <f>IFERROR(__xludf.DUMMYFUNCTION("GOOGLETRANSLATE($B56,$B$1,Q$1)"),"மீண்டும்")</f>
        <v>மீண்டும்</v>
      </c>
      <c r="R56" s="21" t="str">
        <f>IFERROR(__xludf.DUMMYFUNCTION("GOOGLETRANSLATE($B56,$B$1,R$1)"),"반복하다")</f>
        <v>반복하다</v>
      </c>
      <c r="S56" s="22" t="str">
        <f>IFERROR(__xludf.DUMMYFUNCTION("GOOGLETRANSLATE($B56,$B$1,S$1)"),"Lặp lại")</f>
        <v>Lặp lại</v>
      </c>
      <c r="T56" s="21" t="str">
        <f>IFERROR(__xludf.DUMMYFUNCTION("GOOGLETRANSLATE($B56,$B$1,T$1)"),"Ripetere")</f>
        <v>Ripetere</v>
      </c>
      <c r="U56" s="21" t="str">
        <f>IFERROR(__xludf.DUMMYFUNCTION("GOOGLETRANSLATE($B56,$B$1,U$1)"),"ทำซ้ำ")</f>
        <v>ทำซ้ำ</v>
      </c>
      <c r="V56" s="20"/>
      <c r="W56" s="20"/>
      <c r="X56" s="20"/>
      <c r="Y56" s="20"/>
      <c r="Z56" s="20"/>
      <c r="AA56" s="20"/>
      <c r="AB56" s="20"/>
      <c r="AC56" s="20"/>
      <c r="AD56" s="20"/>
      <c r="AE56" s="20"/>
      <c r="AF56" s="20"/>
      <c r="AG56" s="20"/>
      <c r="AH56" s="20"/>
      <c r="AI56" s="20"/>
      <c r="AJ56" s="20"/>
      <c r="AK56" s="20"/>
      <c r="AL56" s="20"/>
      <c r="AM56" s="20"/>
      <c r="AN56" s="20"/>
    </row>
    <row r="57" ht="15.75" customHeight="1">
      <c r="A57" s="20" t="s">
        <v>1130</v>
      </c>
      <c r="B57" s="20" t="s">
        <v>1131</v>
      </c>
      <c r="C57" s="21" t="str">
        <f>IFERROR(__xludf.DUMMYFUNCTION("GOOGLETRANSLATE($B57,$B$1,C$1)"),"错误度量。请再试一次")</f>
        <v>错误度量。请再试一次</v>
      </c>
      <c r="D57" s="21" t="str">
        <f>IFERROR(__xludf.DUMMYFUNCTION("GOOGLETRANSLATE($B57,$B$1,D$1)"),"त्रुटि उपाय। कृपया पुन: प्रयास करें")</f>
        <v>त्रुटि उपाय। कृपया पुन: प्रयास करें</v>
      </c>
      <c r="E57" s="21" t="str">
        <f>IFERROR(__xludf.DUMMYFUNCTION("GOOGLETRANSLATE($B57,$B$1,E$1)"),"Medida de error. Inténtalo de nuevo")</f>
        <v>Medida de error. Inténtalo de nuevo</v>
      </c>
      <c r="F57" s="21" t="str">
        <f>IFERROR(__xludf.DUMMYFUNCTION("GOOGLETRANSLATE($B57,$B$1,F$1)"),"Mesure d'erreur. Veuillez réessayer")</f>
        <v>Mesure d'erreur. Veuillez réessayer</v>
      </c>
      <c r="G57" s="21" t="str">
        <f>IFERROR(__xludf.DUMMYFUNCTION("GOOGLETRANSLATE($B57,$B$1,G$1)"),"قياس الخطأ. حاول مرة اخرى")</f>
        <v>قياس الخطأ. حاول مرة اخرى</v>
      </c>
      <c r="H57" s="21" t="str">
        <f>IFERROR(__xludf.DUMMYFUNCTION("GOOGLETRANSLATE($B57,$B$1,H$1)"),"Мера ошибок. Пожалуйста, попробуйте еще раз")</f>
        <v>Мера ошибок. Пожалуйста, попробуйте еще раз</v>
      </c>
      <c r="I57" s="21" t="str">
        <f>IFERROR(__xludf.DUMMYFUNCTION("GOOGLETRANSLATE($B57,$B$1,I$1)"),"Medida de erro. Por favor, tente novamente")</f>
        <v>Medida de erro. Por favor, tente novamente</v>
      </c>
      <c r="J57" s="21" t="str">
        <f>IFERROR(__xludf.DUMMYFUNCTION("GOOGLETRANSLATE($B57,$B$1,J$1)"),"ত্রুটি পরিমাপ। অনুগ্রহপূর্বক আবার চেষ্টা করুন")</f>
        <v>ত্রুটি পরিমাপ। অনুগ্রহপূর্বক আবার চেষ্টা করুন</v>
      </c>
      <c r="K57" s="21" t="str">
        <f>IFERROR(__xludf.DUMMYFUNCTION("GOOGLETRANSLATE($B57,$B$1,K$1)"),"غلطی کی پیمائش. دوبارہ کوشش کریں")</f>
        <v>غلطی کی پیمائش. دوبارہ کوشش کریں</v>
      </c>
      <c r="L57" s="21" t="str">
        <f>IFERROR(__xludf.DUMMYFUNCTION("GOOGLETRANSLATE($B57,$B$1,L$1)"),"Fehlermessung. Bitte versuche es erneut")</f>
        <v>Fehlermessung. Bitte versuche es erneut</v>
      </c>
      <c r="M57" s="21" t="str">
        <f>IFERROR(__xludf.DUMMYFUNCTION("GOOGLETRANSLATE($B57,$B$1,M$1)"),"エラー測定。もう一度やり直してください")</f>
        <v>エラー測定。もう一度やり直してください</v>
      </c>
      <c r="N57" s="21" t="str">
        <f>IFERROR(__xludf.DUMMYFUNCTION("GOOGLETRANSLATE($B57,$B$1,N$1)"),"त्रुटी उपाय. कृपया पुन्हा प्रयत्न करा")</f>
        <v>त्रुटी उपाय. कृपया पुन्हा प्रयत्न करा</v>
      </c>
      <c r="O57" s="21" t="str">
        <f>IFERROR(__xludf.DUMMYFUNCTION("GOOGLETRANSLATE($B57,$B$1,O$1)"),"లోపం కొలత. దయచేసి మళ్ళీ ప్రయత్నించండి")</f>
        <v>లోపం కొలత. దయచేసి మళ్ళీ ప్రయత్నించండి</v>
      </c>
      <c r="P57" s="21" t="str">
        <f>IFERROR(__xludf.DUMMYFUNCTION("GOOGLETRANSLATE($B57,$B$1,P$1)"),"Hata ölçüsü. Lütfen tekrar deneyin")</f>
        <v>Hata ölçüsü. Lütfen tekrar deneyin</v>
      </c>
      <c r="Q57" s="21" t="str">
        <f>IFERROR(__xludf.DUMMYFUNCTION("GOOGLETRANSLATE($B57,$B$1,Q$1)"),"பிழை அளவீடு. தயவு செய்து மீண்டும் முயற்சிக்கவும்")</f>
        <v>பிழை அளவீடு. தயவு செய்து மீண்டும் முயற்சிக்கவும்</v>
      </c>
      <c r="R57" s="21" t="str">
        <f>IFERROR(__xludf.DUMMYFUNCTION("GOOGLETRANSLATE($B57,$B$1,R$1)"),"오류 측정. 다시 시도하십시오")</f>
        <v>오류 측정. 다시 시도하십시오</v>
      </c>
      <c r="S57" s="22" t="s">
        <v>1132</v>
      </c>
      <c r="T57" s="21" t="str">
        <f>IFERROR(__xludf.DUMMYFUNCTION("GOOGLETRANSLATE($B57,$B$1,T$1)"),"Misura di errore. Per favore riprova")</f>
        <v>Misura di errore. Per favore riprova</v>
      </c>
      <c r="U57" s="21" t="str">
        <f>IFERROR(__xludf.DUMMYFUNCTION("GOOGLETRANSLATE($B57,$B$1,U$1)"),"การวัดข้อผิดพลาด กรุณาลองอีกครั้ง")</f>
        <v>การวัดข้อผิดพลาด กรุณาลองอีกครั้ง</v>
      </c>
      <c r="V57" s="20"/>
      <c r="W57" s="20"/>
      <c r="X57" s="20"/>
      <c r="Y57" s="20"/>
      <c r="Z57" s="20"/>
      <c r="AA57" s="20"/>
      <c r="AB57" s="20"/>
      <c r="AC57" s="20"/>
      <c r="AD57" s="20"/>
      <c r="AE57" s="20"/>
      <c r="AF57" s="20"/>
      <c r="AG57" s="20"/>
      <c r="AH57" s="20"/>
      <c r="AI57" s="20"/>
      <c r="AJ57" s="20"/>
      <c r="AK57" s="20"/>
      <c r="AL57" s="20"/>
      <c r="AM57" s="20"/>
      <c r="AN57" s="20"/>
    </row>
    <row r="58" ht="15.75" customHeight="1">
      <c r="A58" s="20" t="s">
        <v>1133</v>
      </c>
      <c r="B58" s="20" t="s">
        <v>1134</v>
      </c>
      <c r="C58" s="21" t="str">
        <f>IFERROR(__xludf.DUMMYFUNCTION("GOOGLETRANSLATE($B58,$B$1,C$1)"),"再试一次")</f>
        <v>再试一次</v>
      </c>
      <c r="D58" s="21" t="str">
        <f>IFERROR(__xludf.DUMMYFUNCTION("GOOGLETRANSLATE($B58,$B$1,D$1)"),"पुनः प्रयास करें")</f>
        <v>पुनः प्रयास करें</v>
      </c>
      <c r="E58" s="21" t="str">
        <f>IFERROR(__xludf.DUMMYFUNCTION("GOOGLETRANSLATE($B58,$B$1,E$1)"),"Intentar otra vez")</f>
        <v>Intentar otra vez</v>
      </c>
      <c r="F58" s="21" t="str">
        <f>IFERROR(__xludf.DUMMYFUNCTION("GOOGLETRANSLATE($B58,$B$1,F$1)"),"Essayer à nouveau")</f>
        <v>Essayer à nouveau</v>
      </c>
      <c r="G58" s="21" t="str">
        <f>IFERROR(__xludf.DUMMYFUNCTION("GOOGLETRANSLATE($B58,$B$1,G$1)"),"حاول ثانية")</f>
        <v>حاول ثانية</v>
      </c>
      <c r="H58" s="21" t="str">
        <f>IFERROR(__xludf.DUMMYFUNCTION("GOOGLETRANSLATE($B58,$B$1,H$1)"),"Попробуйте еще раз")</f>
        <v>Попробуйте еще раз</v>
      </c>
      <c r="I58" s="21" t="str">
        <f>IFERROR(__xludf.DUMMYFUNCTION("GOOGLETRANSLATE($B58,$B$1,I$1)"),"Tente novamente")</f>
        <v>Tente novamente</v>
      </c>
      <c r="J58" s="21" t="str">
        <f>IFERROR(__xludf.DUMMYFUNCTION("GOOGLETRANSLATE($B58,$B$1,J$1)"),"আবার চেষ্টা কর")</f>
        <v>আবার চেষ্টা কর</v>
      </c>
      <c r="K58" s="21" t="str">
        <f>IFERROR(__xludf.DUMMYFUNCTION("GOOGLETRANSLATE($B58,$B$1,K$1)"),"دوبارہ کوشش کریں")</f>
        <v>دوبارہ کوشش کریں</v>
      </c>
      <c r="L58" s="21" t="str">
        <f>IFERROR(__xludf.DUMMYFUNCTION("GOOGLETRANSLATE($B58,$B$1,L$1)"),"Versuchen Sie es erneut")</f>
        <v>Versuchen Sie es erneut</v>
      </c>
      <c r="M58" s="21" t="str">
        <f>IFERROR(__xludf.DUMMYFUNCTION("GOOGLETRANSLATE($B58,$B$1,M$1)"),"もう一度やり直してください")</f>
        <v>もう一度やり直してください</v>
      </c>
      <c r="N58" s="21" t="str">
        <f>IFERROR(__xludf.DUMMYFUNCTION("GOOGLETRANSLATE($B58,$B$1,N$1)"),"पुन्हा प्रयत्न करा")</f>
        <v>पुन्हा प्रयत्न करा</v>
      </c>
      <c r="O58" s="21" t="str">
        <f>IFERROR(__xludf.DUMMYFUNCTION("GOOGLETRANSLATE($B58,$B$1,O$1)"),"మళ్ళీ ప్రయత్నించండి")</f>
        <v>మళ్ళీ ప్రయత్నించండి</v>
      </c>
      <c r="P58" s="21" t="str">
        <f>IFERROR(__xludf.DUMMYFUNCTION("GOOGLETRANSLATE($B58,$B$1,P$1)"),"Tekrar deneyin")</f>
        <v>Tekrar deneyin</v>
      </c>
      <c r="Q58" s="21" t="str">
        <f>IFERROR(__xludf.DUMMYFUNCTION("GOOGLETRANSLATE($B58,$B$1,Q$1)"),"மீண்டும் முயற்சி செய்")</f>
        <v>மீண்டும் முயற்சி செய்</v>
      </c>
      <c r="R58" s="21" t="str">
        <f>IFERROR(__xludf.DUMMYFUNCTION("GOOGLETRANSLATE($B58,$B$1,R$1)"),"다시 시도하십시오")</f>
        <v>다시 시도하십시오</v>
      </c>
      <c r="S58" s="22" t="str">
        <f>IFERROR(__xludf.DUMMYFUNCTION("GOOGLETRANSLATE($B58,$B$1,S$1)"),"Thử lại")</f>
        <v>Thử lại</v>
      </c>
      <c r="T58" s="21" t="str">
        <f>IFERROR(__xludf.DUMMYFUNCTION("GOOGLETRANSLATE($B58,$B$1,T$1)"),"Riprova")</f>
        <v>Riprova</v>
      </c>
      <c r="U58" s="21" t="str">
        <f>IFERROR(__xludf.DUMMYFUNCTION("GOOGLETRANSLATE($B58,$B$1,U$1)"),"ลองอีกครั้ง")</f>
        <v>ลองอีกครั้ง</v>
      </c>
      <c r="V58" s="20"/>
      <c r="W58" s="20"/>
      <c r="X58" s="20"/>
      <c r="Y58" s="20"/>
      <c r="Z58" s="20"/>
      <c r="AA58" s="20"/>
      <c r="AB58" s="20"/>
      <c r="AC58" s="20"/>
      <c r="AD58" s="20"/>
      <c r="AE58" s="20"/>
      <c r="AF58" s="20"/>
      <c r="AG58" s="20"/>
      <c r="AH58" s="20"/>
      <c r="AI58" s="20"/>
      <c r="AJ58" s="20"/>
      <c r="AK58" s="20"/>
      <c r="AL58" s="20"/>
      <c r="AM58" s="20"/>
      <c r="AN58" s="20"/>
    </row>
    <row r="59" ht="15.75" customHeight="1">
      <c r="A59" s="20" t="s">
        <v>1135</v>
      </c>
      <c r="B59" s="20" t="s">
        <v>1136</v>
      </c>
      <c r="C59" s="21" t="str">
        <f>IFERROR(__xludf.DUMMYFUNCTION("GOOGLETRANSLATE($B59,$B$1,C$1)"),"删除")</f>
        <v>删除</v>
      </c>
      <c r="D59" s="21" t="str">
        <f>IFERROR(__xludf.DUMMYFUNCTION("GOOGLETRANSLATE($B59,$B$1,D$1)"),"मिटाना")</f>
        <v>मिटाना</v>
      </c>
      <c r="E59" s="21" t="str">
        <f>IFERROR(__xludf.DUMMYFUNCTION("GOOGLETRANSLATE($B59,$B$1,E$1)"),"Borrar")</f>
        <v>Borrar</v>
      </c>
      <c r="F59" s="21" t="str">
        <f>IFERROR(__xludf.DUMMYFUNCTION("GOOGLETRANSLATE($B59,$B$1,F$1)"),"Supprimer")</f>
        <v>Supprimer</v>
      </c>
      <c r="G59" s="21" t="str">
        <f>IFERROR(__xludf.DUMMYFUNCTION("GOOGLETRANSLATE($B59,$B$1,G$1)"),"يمسح")</f>
        <v>يمسح</v>
      </c>
      <c r="H59" s="21" t="str">
        <f>IFERROR(__xludf.DUMMYFUNCTION("GOOGLETRANSLATE($B59,$B$1,H$1)"),"Удалить")</f>
        <v>Удалить</v>
      </c>
      <c r="I59" s="21" t="str">
        <f>IFERROR(__xludf.DUMMYFUNCTION("GOOGLETRANSLATE($B59,$B$1,I$1)"),"Excluir")</f>
        <v>Excluir</v>
      </c>
      <c r="J59" s="21" t="str">
        <f>IFERROR(__xludf.DUMMYFUNCTION("GOOGLETRANSLATE($B59,$B$1,J$1)"),"মুছে ফেলা")</f>
        <v>মুছে ফেলা</v>
      </c>
      <c r="K59" s="21" t="str">
        <f>IFERROR(__xludf.DUMMYFUNCTION("GOOGLETRANSLATE($B59,$B$1,K$1)"),"حذف کریں")</f>
        <v>حذف کریں</v>
      </c>
      <c r="L59" s="21" t="str">
        <f>IFERROR(__xludf.DUMMYFUNCTION("GOOGLETRANSLATE($B59,$B$1,L$1)"),"Löschen")</f>
        <v>Löschen</v>
      </c>
      <c r="M59" s="21" t="str">
        <f>IFERROR(__xludf.DUMMYFUNCTION("GOOGLETRANSLATE($B59,$B$1,M$1)"),"消去")</f>
        <v>消去</v>
      </c>
      <c r="N59" s="21" t="str">
        <f>IFERROR(__xludf.DUMMYFUNCTION("GOOGLETRANSLATE($B59,$B$1,N$1)"),"हटवा")</f>
        <v>हटवा</v>
      </c>
      <c r="O59" s="21" t="str">
        <f>IFERROR(__xludf.DUMMYFUNCTION("GOOGLETRANSLATE($B59,$B$1,O$1)"),"తొలగించు")</f>
        <v>తొలగించు</v>
      </c>
      <c r="P59" s="21" t="str">
        <f>IFERROR(__xludf.DUMMYFUNCTION("GOOGLETRANSLATE($B59,$B$1,P$1)"),"Silmek")</f>
        <v>Silmek</v>
      </c>
      <c r="Q59" s="21" t="str">
        <f>IFERROR(__xludf.DUMMYFUNCTION("GOOGLETRANSLATE($B59,$B$1,Q$1)"),"அழி")</f>
        <v>அழி</v>
      </c>
      <c r="R59" s="21" t="str">
        <f>IFERROR(__xludf.DUMMYFUNCTION("GOOGLETRANSLATE($B59,$B$1,R$1)"),"삭제")</f>
        <v>삭제</v>
      </c>
      <c r="S59" s="22" t="s">
        <v>1137</v>
      </c>
      <c r="T59" s="21" t="str">
        <f>IFERROR(__xludf.DUMMYFUNCTION("GOOGLETRANSLATE($B59,$B$1,T$1)"),"Eliminare")</f>
        <v>Eliminare</v>
      </c>
      <c r="U59" s="21" t="str">
        <f>IFERROR(__xludf.DUMMYFUNCTION("GOOGLETRANSLATE($B59,$B$1,U$1)"),"ลบ")</f>
        <v>ลบ</v>
      </c>
      <c r="V59" s="20"/>
      <c r="W59" s="20"/>
      <c r="X59" s="20"/>
      <c r="Y59" s="20"/>
      <c r="Z59" s="20"/>
      <c r="AA59" s="20"/>
      <c r="AB59" s="20"/>
      <c r="AC59" s="20"/>
      <c r="AD59" s="20"/>
      <c r="AE59" s="20"/>
      <c r="AF59" s="20"/>
      <c r="AG59" s="20"/>
      <c r="AH59" s="20"/>
      <c r="AI59" s="20"/>
      <c r="AJ59" s="20"/>
      <c r="AK59" s="20"/>
      <c r="AL59" s="20"/>
      <c r="AM59" s="20"/>
      <c r="AN59" s="20"/>
    </row>
    <row r="60" ht="15.75" customHeight="1">
      <c r="A60" s="20" t="s">
        <v>1138</v>
      </c>
      <c r="B60" s="20" t="s">
        <v>1139</v>
      </c>
      <c r="C60" s="21" t="str">
        <f>IFERROR(__xludf.DUMMYFUNCTION("GOOGLETRANSLATE($B60,$B$1,C$1)"),"新纪录")</f>
        <v>新纪录</v>
      </c>
      <c r="D60" s="21" t="str">
        <f>IFERROR(__xludf.DUMMYFUNCTION("GOOGLETRANSLATE($B60,$B$1,D$1)"),"नया रिकार्ड")</f>
        <v>नया रिकार्ड</v>
      </c>
      <c r="E60" s="21" t="str">
        <f>IFERROR(__xludf.DUMMYFUNCTION("GOOGLETRANSLATE($B60,$B$1,E$1)"),"Nuevo record")</f>
        <v>Nuevo record</v>
      </c>
      <c r="F60" s="21" t="str">
        <f>IFERROR(__xludf.DUMMYFUNCTION("GOOGLETRANSLATE($B60,$B$1,F$1)"),"Nouvel enregistrement")</f>
        <v>Nouvel enregistrement</v>
      </c>
      <c r="G60" s="21" t="str">
        <f>IFERROR(__xludf.DUMMYFUNCTION("GOOGLETRANSLATE($B60,$B$1,G$1)"),"رقم قياسي جديد")</f>
        <v>رقم قياسي جديد</v>
      </c>
      <c r="H60" s="21" t="str">
        <f>IFERROR(__xludf.DUMMYFUNCTION("GOOGLETRANSLATE($B60,$B$1,H$1)"),"Новая запись")</f>
        <v>Новая запись</v>
      </c>
      <c r="I60" s="21" t="str">
        <f>IFERROR(__xludf.DUMMYFUNCTION("GOOGLETRANSLATE($B60,$B$1,I$1)"),"Novo recorde")</f>
        <v>Novo recorde</v>
      </c>
      <c r="J60" s="21" t="str">
        <f>IFERROR(__xludf.DUMMYFUNCTION("GOOGLETRANSLATE($B60,$B$1,J$1)"),"নতুন রেকর্ড")</f>
        <v>নতুন রেকর্ড</v>
      </c>
      <c r="K60" s="21" t="str">
        <f>IFERROR(__xludf.DUMMYFUNCTION("GOOGLETRANSLATE($B60,$B$1,K$1)"),"نیا ریکارڈ")</f>
        <v>نیا ریکارڈ</v>
      </c>
      <c r="L60" s="21" t="str">
        <f>IFERROR(__xludf.DUMMYFUNCTION("GOOGLETRANSLATE($B60,$B$1,L$1)"),"Neuer Eintrag")</f>
        <v>Neuer Eintrag</v>
      </c>
      <c r="M60" s="21" t="str">
        <f>IFERROR(__xludf.DUMMYFUNCTION("GOOGLETRANSLATE($B60,$B$1,M$1)"),"新記録")</f>
        <v>新記録</v>
      </c>
      <c r="N60" s="21" t="str">
        <f>IFERROR(__xludf.DUMMYFUNCTION("GOOGLETRANSLATE($B60,$B$1,N$1)"),"नवीन रेकॉर्ड")</f>
        <v>नवीन रेकॉर्ड</v>
      </c>
      <c r="O60" s="21" t="str">
        <f>IFERROR(__xludf.DUMMYFUNCTION("GOOGLETRANSLATE($B60,$B$1,O$1)"),"కొత్త రికార్డ్")</f>
        <v>కొత్త రికార్డ్</v>
      </c>
      <c r="P60" s="21" t="str">
        <f>IFERROR(__xludf.DUMMYFUNCTION("GOOGLETRANSLATE($B60,$B$1,P$1)"),"Yeni Rekor")</f>
        <v>Yeni Rekor</v>
      </c>
      <c r="Q60" s="21" t="str">
        <f>IFERROR(__xludf.DUMMYFUNCTION("GOOGLETRANSLATE($B60,$B$1,Q$1)"),"புதிய பதிவு")</f>
        <v>புதிய பதிவு</v>
      </c>
      <c r="R60" s="21" t="str">
        <f>IFERROR(__xludf.DUMMYFUNCTION("GOOGLETRANSLATE($B60,$B$1,R$1)"),"새로운 기록")</f>
        <v>새로운 기록</v>
      </c>
      <c r="S60" s="22" t="s">
        <v>1140</v>
      </c>
      <c r="T60" s="21" t="str">
        <f>IFERROR(__xludf.DUMMYFUNCTION("GOOGLETRANSLATE($B60,$B$1,T$1)"),"Nuovo record")</f>
        <v>Nuovo record</v>
      </c>
      <c r="U60" s="21" t="str">
        <f>IFERROR(__xludf.DUMMYFUNCTION("GOOGLETRANSLATE($B60,$B$1,U$1)"),"สถิติใหม่")</f>
        <v>สถิติใหม่</v>
      </c>
      <c r="V60" s="20"/>
      <c r="W60" s="20"/>
      <c r="X60" s="20"/>
      <c r="Y60" s="20"/>
      <c r="Z60" s="20"/>
      <c r="AA60" s="20"/>
      <c r="AB60" s="20"/>
      <c r="AC60" s="20"/>
      <c r="AD60" s="20"/>
      <c r="AE60" s="20"/>
      <c r="AF60" s="20"/>
      <c r="AG60" s="20"/>
      <c r="AH60" s="20"/>
      <c r="AI60" s="20"/>
      <c r="AJ60" s="20"/>
      <c r="AK60" s="20"/>
      <c r="AL60" s="20"/>
      <c r="AM60" s="20"/>
      <c r="AN60" s="20"/>
    </row>
    <row r="61" ht="15.75" customHeight="1">
      <c r="A61" s="20" t="s">
        <v>1141</v>
      </c>
      <c r="B61" s="20" t="s">
        <v>1142</v>
      </c>
      <c r="C61" s="21" t="str">
        <f>IFERROR(__xludf.DUMMYFUNCTION("GOOGLETRANSLATE($B61,$B$1,C$1)"),"结果")</f>
        <v>结果</v>
      </c>
      <c r="D61" s="21" t="str">
        <f>IFERROR(__xludf.DUMMYFUNCTION("GOOGLETRANSLATE($B61,$B$1,D$1)"),"परिणाम")</f>
        <v>परिणाम</v>
      </c>
      <c r="E61" s="21" t="str">
        <f>IFERROR(__xludf.DUMMYFUNCTION("GOOGLETRANSLATE($B61,$B$1,E$1)"),"Resultado")</f>
        <v>Resultado</v>
      </c>
      <c r="F61" s="21" t="str">
        <f>IFERROR(__xludf.DUMMYFUNCTION("GOOGLETRANSLATE($B61,$B$1,F$1)"),"Résultat")</f>
        <v>Résultat</v>
      </c>
      <c r="G61" s="21" t="str">
        <f>IFERROR(__xludf.DUMMYFUNCTION("GOOGLETRANSLATE($B61,$B$1,G$1)"),"نتيجة")</f>
        <v>نتيجة</v>
      </c>
      <c r="H61" s="21" t="str">
        <f>IFERROR(__xludf.DUMMYFUNCTION("GOOGLETRANSLATE($B61,$B$1,H$1)"),"Результат")</f>
        <v>Результат</v>
      </c>
      <c r="I61" s="21" t="str">
        <f>IFERROR(__xludf.DUMMYFUNCTION("GOOGLETRANSLATE($B61,$B$1,I$1)"),"Resultado")</f>
        <v>Resultado</v>
      </c>
      <c r="J61" s="21" t="str">
        <f>IFERROR(__xludf.DUMMYFUNCTION("GOOGLETRANSLATE($B61,$B$1,J$1)"),"ফলাফল")</f>
        <v>ফলাফল</v>
      </c>
      <c r="K61" s="21" t="str">
        <f>IFERROR(__xludf.DUMMYFUNCTION("GOOGLETRANSLATE($B61,$B$1,K$1)"),"نتیجہ")</f>
        <v>نتیجہ</v>
      </c>
      <c r="L61" s="21" t="str">
        <f>IFERROR(__xludf.DUMMYFUNCTION("GOOGLETRANSLATE($B61,$B$1,L$1)"),"Ergebnis")</f>
        <v>Ergebnis</v>
      </c>
      <c r="M61" s="21" t="str">
        <f>IFERROR(__xludf.DUMMYFUNCTION("GOOGLETRANSLATE($B61,$B$1,M$1)"),"結果")</f>
        <v>結果</v>
      </c>
      <c r="N61" s="21" t="str">
        <f>IFERROR(__xludf.DUMMYFUNCTION("GOOGLETRANSLATE($B61,$B$1,N$1)"),"परिणाम")</f>
        <v>परिणाम</v>
      </c>
      <c r="O61" s="21" t="str">
        <f>IFERROR(__xludf.DUMMYFUNCTION("GOOGLETRANSLATE($B61,$B$1,O$1)"),"ఫలితం")</f>
        <v>ఫలితం</v>
      </c>
      <c r="P61" s="21" t="str">
        <f>IFERROR(__xludf.DUMMYFUNCTION("GOOGLETRANSLATE($B61,$B$1,P$1)"),"Sonuç")</f>
        <v>Sonuç</v>
      </c>
      <c r="Q61" s="21" t="str">
        <f>IFERROR(__xludf.DUMMYFUNCTION("GOOGLETRANSLATE($B61,$B$1,Q$1)"),"விளைவாக")</f>
        <v>விளைவாக</v>
      </c>
      <c r="R61" s="21" t="str">
        <f>IFERROR(__xludf.DUMMYFUNCTION("GOOGLETRANSLATE($B61,$B$1,R$1)"),"결과")</f>
        <v>결과</v>
      </c>
      <c r="S61" s="22" t="str">
        <f>IFERROR(__xludf.DUMMYFUNCTION("GOOGLETRANSLATE($B61,$B$1,S$1)"),"Kết quả")</f>
        <v>Kết quả</v>
      </c>
      <c r="T61" s="21" t="str">
        <f>IFERROR(__xludf.DUMMYFUNCTION("GOOGLETRANSLATE($B61,$B$1,T$1)"),"Risultato")</f>
        <v>Risultato</v>
      </c>
      <c r="U61" s="21" t="str">
        <f>IFERROR(__xludf.DUMMYFUNCTION("GOOGLETRANSLATE($B61,$B$1,U$1)"),"ผลลัพธ์")</f>
        <v>ผลลัพธ์</v>
      </c>
      <c r="V61" s="20"/>
      <c r="W61" s="20"/>
      <c r="X61" s="20"/>
      <c r="Y61" s="20"/>
      <c r="Z61" s="20"/>
      <c r="AA61" s="20"/>
      <c r="AB61" s="20"/>
      <c r="AC61" s="20"/>
      <c r="AD61" s="20"/>
      <c r="AE61" s="20"/>
      <c r="AF61" s="20"/>
      <c r="AG61" s="20"/>
      <c r="AH61" s="20"/>
      <c r="AI61" s="20"/>
      <c r="AJ61" s="20"/>
      <c r="AK61" s="20"/>
      <c r="AL61" s="20"/>
      <c r="AM61" s="20"/>
      <c r="AN61" s="20"/>
    </row>
    <row r="62" ht="15.75" customHeight="1">
      <c r="A62" s="20" t="s">
        <v>1143</v>
      </c>
      <c r="B62" s="20" t="s">
        <v>1144</v>
      </c>
      <c r="C62" s="21" t="str">
        <f>IFERROR(__xludf.DUMMYFUNCTION("GOOGLETRANSLATE($B62,$B$1,C$1)"),"您的心率")</f>
        <v>您的心率</v>
      </c>
      <c r="D62" s="21" t="str">
        <f>IFERROR(__xludf.DUMMYFUNCTION("GOOGLETRANSLATE($B62,$B$1,D$1)"),"आपकी हृदय गति")</f>
        <v>आपकी हृदय गति</v>
      </c>
      <c r="E62" s="21" t="str">
        <f>IFERROR(__xludf.DUMMYFUNCTION("GOOGLETRANSLATE($B62,$B$1,E$1)"),"Tu frecuencia cardíaca")</f>
        <v>Tu frecuencia cardíaca</v>
      </c>
      <c r="F62" s="21" t="str">
        <f>IFERROR(__xludf.DUMMYFUNCTION("GOOGLETRANSLATE($B62,$B$1,F$1)"),"Votre fréquence cardiaque")</f>
        <v>Votre fréquence cardiaque</v>
      </c>
      <c r="G62" s="21" t="str">
        <f>IFERROR(__xludf.DUMMYFUNCTION("GOOGLETRANSLATE($B62,$B$1,G$1)"),"معدل ضربات القلب")</f>
        <v>معدل ضربات القلب</v>
      </c>
      <c r="H62" s="21" t="str">
        <f>IFERROR(__xludf.DUMMYFUNCTION("GOOGLETRANSLATE($B62,$B$1,H$1)"),"Ваш сердечный ритм")</f>
        <v>Ваш сердечный ритм</v>
      </c>
      <c r="I62" s="21" t="str">
        <f>IFERROR(__xludf.DUMMYFUNCTION("GOOGLETRANSLATE($B62,$B$1,I$1)"),"Sua frequência cardíaca")</f>
        <v>Sua frequência cardíaca</v>
      </c>
      <c r="J62" s="21" t="str">
        <f>IFERROR(__xludf.DUMMYFUNCTION("GOOGLETRANSLATE($B62,$B$1,J$1)"),"আপনার হার্ট রেট")</f>
        <v>আপনার হার্ট রেট</v>
      </c>
      <c r="K62" s="21" t="str">
        <f>IFERROR(__xludf.DUMMYFUNCTION("GOOGLETRANSLATE($B62,$B$1,K$1)"),"آپ کے دل کی شرح")</f>
        <v>آپ کے دل کی شرح</v>
      </c>
      <c r="L62" s="21" t="str">
        <f>IFERROR(__xludf.DUMMYFUNCTION("GOOGLETRANSLATE($B62,$B$1,L$1)"),"Ihre Herzfrequenz")</f>
        <v>Ihre Herzfrequenz</v>
      </c>
      <c r="M62" s="21" t="str">
        <f>IFERROR(__xludf.DUMMYFUNCTION("GOOGLETRANSLATE($B62,$B$1,M$1)"),"あなたの心拍数")</f>
        <v>あなたの心拍数</v>
      </c>
      <c r="N62" s="21" t="str">
        <f>IFERROR(__xludf.DUMMYFUNCTION("GOOGLETRANSLATE($B62,$B$1,N$1)"),"आपला हृदय गती")</f>
        <v>आपला हृदय गती</v>
      </c>
      <c r="O62" s="21" t="str">
        <f>IFERROR(__xludf.DUMMYFUNCTION("GOOGLETRANSLATE($B62,$B$1,O$1)"),"మీ హృదయ స్పందన")</f>
        <v>మీ హృదయ స్పందన</v>
      </c>
      <c r="P62" s="21" t="str">
        <f>IFERROR(__xludf.DUMMYFUNCTION("GOOGLETRANSLATE($B62,$B$1,P$1)"),"Kalp atış hızınız")</f>
        <v>Kalp atış hızınız</v>
      </c>
      <c r="Q62" s="21" t="str">
        <f>IFERROR(__xludf.DUMMYFUNCTION("GOOGLETRANSLATE($B62,$B$1,Q$1)"),"உங்கள் இதய துடிப்பு")</f>
        <v>உங்கள் இதய துடிப்பு</v>
      </c>
      <c r="R62" s="21" t="str">
        <f>IFERROR(__xludf.DUMMYFUNCTION("GOOGLETRANSLATE($B62,$B$1,R$1)"),"당신의 심박수")</f>
        <v>당신의 심박수</v>
      </c>
      <c r="S62" s="22" t="str">
        <f>IFERROR(__xludf.DUMMYFUNCTION("GOOGLETRANSLATE($B62,$B$1,S$1)"),"Nhịp tim của bạn")</f>
        <v>Nhịp tim của bạn</v>
      </c>
      <c r="T62" s="21" t="str">
        <f>IFERROR(__xludf.DUMMYFUNCTION("GOOGLETRANSLATE($B62,$B$1,T$1)"),"La tua frequenza cardiaca")</f>
        <v>La tua frequenza cardiaca</v>
      </c>
      <c r="U62" s="21" t="str">
        <f>IFERROR(__xludf.DUMMYFUNCTION("GOOGLETRANSLATE($B62,$B$1,U$1)"),"อัตราการเต้นของหัวใจของคุณ")</f>
        <v>อัตราการเต้นของหัวใจของคุณ</v>
      </c>
      <c r="V62" s="20"/>
      <c r="W62" s="20"/>
      <c r="X62" s="20"/>
      <c r="Y62" s="20"/>
      <c r="Z62" s="20"/>
      <c r="AA62" s="20"/>
      <c r="AB62" s="20"/>
      <c r="AC62" s="20"/>
      <c r="AD62" s="20"/>
      <c r="AE62" s="20"/>
      <c r="AF62" s="20"/>
      <c r="AG62" s="20"/>
      <c r="AH62" s="20"/>
      <c r="AI62" s="20"/>
      <c r="AJ62" s="20"/>
      <c r="AK62" s="20"/>
      <c r="AL62" s="20"/>
      <c r="AM62" s="20"/>
      <c r="AN62" s="20"/>
    </row>
    <row r="63" ht="15.75" customHeight="1">
      <c r="A63" s="20" t="s">
        <v>1145</v>
      </c>
      <c r="B63" s="20" t="s">
        <v>1146</v>
      </c>
      <c r="C63" s="21" t="str">
        <f>IFERROR(__xludf.DUMMYFUNCTION("GOOGLETRANSLATE($B63,$B$1,C$1)"),"心率细节")</f>
        <v>心率细节</v>
      </c>
      <c r="D63" s="21" t="str">
        <f>IFERROR(__xludf.DUMMYFUNCTION("GOOGLETRANSLATE($B63,$B$1,D$1)"),"हृदय -दर विस्तार")</f>
        <v>हृदय -दर विस्तार</v>
      </c>
      <c r="E63" s="21" t="str">
        <f>IFERROR(__xludf.DUMMYFUNCTION("GOOGLETRANSLATE($B63,$B$1,E$1)"),"Detalle de la frecuencia cardíaca")</f>
        <v>Detalle de la frecuencia cardíaca</v>
      </c>
      <c r="F63" s="21" t="str">
        <f>IFERROR(__xludf.DUMMYFUNCTION("GOOGLETRANSLATE($B63,$B$1,F$1)"),"Détail de fréquence cardiaque")</f>
        <v>Détail de fréquence cardiaque</v>
      </c>
      <c r="G63" s="21" t="str">
        <f>IFERROR(__xludf.DUMMYFUNCTION("GOOGLETRANSLATE($B63,$B$1,G$1)"),"تفاصيل معدل ضربات القلب")</f>
        <v>تفاصيل معدل ضربات القلب</v>
      </c>
      <c r="H63" s="21" t="str">
        <f>IFERROR(__xludf.DUMMYFUNCTION("GOOGLETRANSLATE($B63,$B$1,H$1)"),"Деталь сердечного ритма")</f>
        <v>Деталь сердечного ритма</v>
      </c>
      <c r="I63" s="21" t="str">
        <f>IFERROR(__xludf.DUMMYFUNCTION("GOOGLETRANSLATE($B63,$B$1,I$1)"),"Detalhes da frequência cardíaca")</f>
        <v>Detalhes da frequência cardíaca</v>
      </c>
      <c r="J63" s="21" t="str">
        <f>IFERROR(__xludf.DUMMYFUNCTION("GOOGLETRANSLATE($B63,$B$1,J$1)"),"হার্ট রেট বিশদ")</f>
        <v>হার্ট রেট বিশদ</v>
      </c>
      <c r="K63" s="21" t="str">
        <f>IFERROR(__xludf.DUMMYFUNCTION("GOOGLETRANSLATE($B63,$B$1,K$1)"),"دل کی شرح کی تفصیل")</f>
        <v>دل کی شرح کی تفصیل</v>
      </c>
      <c r="L63" s="21" t="str">
        <f>IFERROR(__xludf.DUMMYFUNCTION("GOOGLETRANSLATE($B63,$B$1,L$1)"),"Herzfrequenzdetail")</f>
        <v>Herzfrequenzdetail</v>
      </c>
      <c r="M63" s="21" t="str">
        <f>IFERROR(__xludf.DUMMYFUNCTION("GOOGLETRANSLATE($B63,$B$1,M$1)"),"心拍数の詳細")</f>
        <v>心拍数の詳細</v>
      </c>
      <c r="N63" s="21" t="str">
        <f>IFERROR(__xludf.DUMMYFUNCTION("GOOGLETRANSLATE($B63,$B$1,N$1)"),"हृदय गती तपशील")</f>
        <v>हृदय गती तपशील</v>
      </c>
      <c r="O63" s="21" t="str">
        <f>IFERROR(__xludf.DUMMYFUNCTION("GOOGLETRANSLATE($B63,$B$1,O$1)"),"హృదయ స్పందన వివరాలు")</f>
        <v>హృదయ స్పందన వివరాలు</v>
      </c>
      <c r="P63" s="21" t="str">
        <f>IFERROR(__xludf.DUMMYFUNCTION("GOOGLETRANSLATE($B63,$B$1,P$1)"),"Kalp atış hızı detayı")</f>
        <v>Kalp atış hızı detayı</v>
      </c>
      <c r="Q63" s="21" t="str">
        <f>IFERROR(__xludf.DUMMYFUNCTION("GOOGLETRANSLATE($B63,$B$1,Q$1)"),"இதய துடிப்பு விவரம்")</f>
        <v>இதய துடிப்பு விவரம்</v>
      </c>
      <c r="R63" s="21" t="str">
        <f>IFERROR(__xludf.DUMMYFUNCTION("GOOGLETRANSLATE($B63,$B$1,R$1)"),"심박수 세부 사항")</f>
        <v>심박수 세부 사항</v>
      </c>
      <c r="S63" s="22" t="str">
        <f>IFERROR(__xludf.DUMMYFUNCTION("GOOGLETRANSLATE($B63,$B$1,S$1)"),"Chi tiết nhịp tim")</f>
        <v>Chi tiết nhịp tim</v>
      </c>
      <c r="T63" s="21" t="str">
        <f>IFERROR(__xludf.DUMMYFUNCTION("GOOGLETRANSLATE($B63,$B$1,T$1)"),"Dettaglio della frequenza cardiaca")</f>
        <v>Dettaglio della frequenza cardiaca</v>
      </c>
      <c r="U63" s="21" t="str">
        <f>IFERROR(__xludf.DUMMYFUNCTION("GOOGLETRANSLATE($B63,$B$1,U$1)"),"รายละเอียดอัตราการเต้นของหัวใจ")</f>
        <v>รายละเอียดอัตราการเต้นของหัวใจ</v>
      </c>
      <c r="V63" s="20"/>
      <c r="W63" s="20"/>
      <c r="X63" s="20"/>
      <c r="Y63" s="20"/>
      <c r="Z63" s="20"/>
      <c r="AA63" s="20"/>
      <c r="AB63" s="20"/>
      <c r="AC63" s="20"/>
      <c r="AD63" s="20"/>
      <c r="AE63" s="20"/>
      <c r="AF63" s="20"/>
      <c r="AG63" s="20"/>
      <c r="AH63" s="20"/>
      <c r="AI63" s="20"/>
      <c r="AJ63" s="20"/>
      <c r="AK63" s="20"/>
      <c r="AL63" s="20"/>
      <c r="AM63" s="20"/>
      <c r="AN63" s="20"/>
    </row>
    <row r="64" ht="15.75" customHeight="1">
      <c r="A64" s="20" t="s">
        <v>1147</v>
      </c>
      <c r="B64" s="20" t="s">
        <v>1148</v>
      </c>
      <c r="C64" s="21" t="str">
        <f>IFERROR(__xludf.DUMMYFUNCTION("GOOGLETRANSLATE($B64,$B$1,C$1)"),"查看全部")</f>
        <v>查看全部</v>
      </c>
      <c r="D64" s="21" t="str">
        <f>IFERROR(__xludf.DUMMYFUNCTION("GOOGLETRANSLATE($B64,$B$1,D$1)"),"सभी को देखें")</f>
        <v>सभी को देखें</v>
      </c>
      <c r="E64" s="21" t="str">
        <f>IFERROR(__xludf.DUMMYFUNCTION("GOOGLETRANSLATE($B64,$B$1,E$1)"),"Ver todo")</f>
        <v>Ver todo</v>
      </c>
      <c r="F64" s="21" t="str">
        <f>IFERROR(__xludf.DUMMYFUNCTION("GOOGLETRANSLATE($B64,$B$1,F$1)"),"Voir tout")</f>
        <v>Voir tout</v>
      </c>
      <c r="G64" s="21" t="str">
        <f>IFERROR(__xludf.DUMMYFUNCTION("GOOGLETRANSLATE($B64,$B$1,G$1)"),"عرض الكل")</f>
        <v>عرض الكل</v>
      </c>
      <c r="H64" s="21" t="str">
        <f>IFERROR(__xludf.DUMMYFUNCTION("GOOGLETRANSLATE($B64,$B$1,H$1)"),"Посмотреть все")</f>
        <v>Посмотреть все</v>
      </c>
      <c r="I64" s="21" t="str">
        <f>IFERROR(__xludf.DUMMYFUNCTION("GOOGLETRANSLATE($B64,$B$1,I$1)"),"Ver tudo")</f>
        <v>Ver tudo</v>
      </c>
      <c r="J64" s="21" t="str">
        <f>IFERROR(__xludf.DUMMYFUNCTION("GOOGLETRANSLATE($B64,$B$1,J$1)"),"সব দেখ")</f>
        <v>সব দেখ</v>
      </c>
      <c r="K64" s="21" t="str">
        <f>IFERROR(__xludf.DUMMYFUNCTION("GOOGLETRANSLATE($B64,$B$1,K$1)"),"سب دیکھیں")</f>
        <v>سب دیکھیں</v>
      </c>
      <c r="L64" s="21" t="str">
        <f>IFERROR(__xludf.DUMMYFUNCTION("GOOGLETRANSLATE($B64,$B$1,L$1)"),"Alle ansehen")</f>
        <v>Alle ansehen</v>
      </c>
      <c r="M64" s="21" t="str">
        <f>IFERROR(__xludf.DUMMYFUNCTION("GOOGLETRANSLATE($B64,$B$1,M$1)"),"すべてを表示します")</f>
        <v>すべてを表示します</v>
      </c>
      <c r="N64" s="21" t="str">
        <f>IFERROR(__xludf.DUMMYFUNCTION("GOOGLETRANSLATE($B64,$B$1,N$1)"),"सर्व पहा")</f>
        <v>सर्व पहा</v>
      </c>
      <c r="O64" s="21" t="str">
        <f>IFERROR(__xludf.DUMMYFUNCTION("GOOGLETRANSLATE($B64,$B$1,O$1)"),"అన్నీ చూడండి")</f>
        <v>అన్నీ చూడండి</v>
      </c>
      <c r="P64" s="21" t="str">
        <f>IFERROR(__xludf.DUMMYFUNCTION("GOOGLETRANSLATE($B64,$B$1,P$1)"),"Hepsini gör")</f>
        <v>Hepsini gör</v>
      </c>
      <c r="Q64" s="21" t="str">
        <f>IFERROR(__xludf.DUMMYFUNCTION("GOOGLETRANSLATE($B64,$B$1,Q$1)"),"அனைத்தையும் காட்டு")</f>
        <v>அனைத்தையும் காட்டு</v>
      </c>
      <c r="R64" s="21" t="str">
        <f>IFERROR(__xludf.DUMMYFUNCTION("GOOGLETRANSLATE($B64,$B$1,R$1)"),"모두보기")</f>
        <v>모두보기</v>
      </c>
      <c r="S64" s="22" t="str">
        <f>IFERROR(__xludf.DUMMYFUNCTION("GOOGLETRANSLATE($B64,$B$1,S$1)"),"Xem tất cả")</f>
        <v>Xem tất cả</v>
      </c>
      <c r="T64" s="21" t="str">
        <f>IFERROR(__xludf.DUMMYFUNCTION("GOOGLETRANSLATE($B64,$B$1,T$1)"),"Mostra tutto")</f>
        <v>Mostra tutto</v>
      </c>
      <c r="U64" s="21" t="str">
        <f>IFERROR(__xludf.DUMMYFUNCTION("GOOGLETRANSLATE($B64,$B$1,U$1)"),"ดูทั้งหมด")</f>
        <v>ดูทั้งหมด</v>
      </c>
      <c r="V64" s="20"/>
      <c r="W64" s="20"/>
      <c r="X64" s="20"/>
      <c r="Y64" s="20"/>
      <c r="Z64" s="20"/>
      <c r="AA64" s="20"/>
      <c r="AB64" s="20"/>
      <c r="AC64" s="20"/>
      <c r="AD64" s="20"/>
      <c r="AE64" s="20"/>
      <c r="AF64" s="20"/>
      <c r="AG64" s="20"/>
      <c r="AH64" s="20"/>
      <c r="AI64" s="20"/>
      <c r="AJ64" s="20"/>
      <c r="AK64" s="20"/>
      <c r="AL64" s="20"/>
      <c r="AM64" s="20"/>
      <c r="AN64" s="20"/>
    </row>
    <row r="65" ht="15.75" customHeight="1">
      <c r="A65" s="20" t="s">
        <v>1149</v>
      </c>
      <c r="B65" s="20" t="s">
        <v>1150</v>
      </c>
      <c r="C65" s="21" t="str">
        <f>IFERROR(__xludf.DUMMYFUNCTION("GOOGLETRANSLATE($B65,$B$1,C$1)"),"安排智能警报以进行健康")</f>
        <v>安排智能警报以进行健康</v>
      </c>
      <c r="D65" s="21" t="str">
        <f>IFERROR(__xludf.DUMMYFUNCTION("GOOGLETRANSLATE($B65,$B$1,D$1)"),"स्वास्थ्य के लिए स्मार्ट अलार्म शेड्यूल करें")</f>
        <v>स्वास्थ्य के लिए स्मार्ट अलार्म शेड्यूल करें</v>
      </c>
      <c r="E65" s="21" t="str">
        <f>IFERROR(__xludf.DUMMYFUNCTION("GOOGLETRANSLATE($B65,$B$1,E$1)"),"Programe alarmas inteligentes para la salud")</f>
        <v>Programe alarmas inteligentes para la salud</v>
      </c>
      <c r="F65" s="21" t="str">
        <f>IFERROR(__xludf.DUMMYFUNCTION("GOOGLETRANSLATE($B65,$B$1,F$1)"),"Planifiez les alarmes intelligentes pour la santé")</f>
        <v>Planifiez les alarmes intelligentes pour la santé</v>
      </c>
      <c r="G65" s="21" t="str">
        <f>IFERROR(__xludf.DUMMYFUNCTION("GOOGLETRANSLATE($B65,$B$1,G$1)"),"جدولة الإنذارات الذكية للصحة")</f>
        <v>جدولة الإنذارات الذكية للصحة</v>
      </c>
      <c r="H65" s="21" t="str">
        <f>IFERROR(__xludf.DUMMYFUNCTION("GOOGLETRANSLATE($B65,$B$1,H$1)"),"Запланируйте умные тревоги для здоровья")</f>
        <v>Запланируйте умные тревоги для здоровья</v>
      </c>
      <c r="I65" s="21" t="str">
        <f>IFERROR(__xludf.DUMMYFUNCTION("GOOGLETRANSLATE($B65,$B$1,I$1)"),"Agende alarmes inteligentes para a saúde")</f>
        <v>Agende alarmes inteligentes para a saúde</v>
      </c>
      <c r="J65" s="21" t="str">
        <f>IFERROR(__xludf.DUMMYFUNCTION("GOOGLETRANSLATE($B65,$B$1,J$1)"),"স্বাস্থ্যের জন্য স্মার্ট অ্যালার্মের সময়সূচী করুন")</f>
        <v>স্বাস্থ্যের জন্য স্মার্ট অ্যালার্মের সময়সূচী করুন</v>
      </c>
      <c r="K65" s="21" t="str">
        <f>IFERROR(__xludf.DUMMYFUNCTION("GOOGLETRANSLATE($B65,$B$1,K$1)"),"صحت کے لئے سمارٹ الارم شیڈول کریں")</f>
        <v>صحت کے لئے سمارٹ الارم شیڈول کریں</v>
      </c>
      <c r="L65" s="21" t="str">
        <f>IFERROR(__xludf.DUMMYFUNCTION("GOOGLETRANSLATE($B65,$B$1,L$1)"),"Planen Sie intelligente Alarms für die Gesundheit")</f>
        <v>Planen Sie intelligente Alarms für die Gesundheit</v>
      </c>
      <c r="M65" s="21" t="str">
        <f>IFERROR(__xludf.DUMMYFUNCTION("GOOGLETRANSLATE($B65,$B$1,M$1)"),"健康のためのスマートアラームをスケジュールします")</f>
        <v>健康のためのスマートアラームをスケジュールします</v>
      </c>
      <c r="N65" s="21" t="str">
        <f>IFERROR(__xludf.DUMMYFUNCTION("GOOGLETRANSLATE($B65,$B$1,N$1)"),"आरोग्यासाठी स्मार्ट अलार्मचे वेळापत्रक तयार करा")</f>
        <v>आरोग्यासाठी स्मार्ट अलार्मचे वेळापत्रक तयार करा</v>
      </c>
      <c r="O65" s="21" t="str">
        <f>IFERROR(__xludf.DUMMYFUNCTION("GOOGLETRANSLATE($B65,$B$1,O$1)"),"ఆరోగ్యం కోసం స్మార్ట్ అలారాలను షెడ్యూల్ చేయండి")</f>
        <v>ఆరోగ్యం కోసం స్మార్ట్ అలారాలను షెడ్యూల్ చేయండి</v>
      </c>
      <c r="P65" s="21" t="str">
        <f>IFERROR(__xludf.DUMMYFUNCTION("GOOGLETRANSLATE($B65,$B$1,P$1)"),"Sağlık için akıllı alarmları planlayın")</f>
        <v>Sağlık için akıllı alarmları planlayın</v>
      </c>
      <c r="Q65" s="21" t="str">
        <f>IFERROR(__xludf.DUMMYFUNCTION("GOOGLETRANSLATE($B65,$B$1,Q$1)"),"ஆரோக்கியத்திற்காக ஸ்மார்ட் அலாரங்களை திட்டமிடுங்கள்")</f>
        <v>ஆரோக்கியத்திற்காக ஸ்மார்ட் அலாரங்களை திட்டமிடுங்கள்</v>
      </c>
      <c r="R65" s="21" t="str">
        <f>IFERROR(__xludf.DUMMYFUNCTION("GOOGLETRANSLATE($B65,$B$1,R$1)"),"건강을위한 스마트 경보 예약")</f>
        <v>건강을위한 스마트 경보 예약</v>
      </c>
      <c r="S65" s="22" t="str">
        <f>IFERROR(__xludf.DUMMYFUNCTION("GOOGLETRANSLATE($B65,$B$1,S$1)"),"Lên lịch báo động thông minh cho sức khỏe")</f>
        <v>Lên lịch báo động thông minh cho sức khỏe</v>
      </c>
      <c r="T65" s="21" t="str">
        <f>IFERROR(__xludf.DUMMYFUNCTION("GOOGLETRANSLATE($B65,$B$1,T$1)"),"Pianifica allarmi intelligenti per la salute")</f>
        <v>Pianifica allarmi intelligenti per la salute</v>
      </c>
      <c r="U65" s="24" t="str">
        <f>IFERROR(__xludf.DUMMYFUNCTION("GOOGLETRANSLATE($B65,$B$1,U$1)"),"กำหนดเวลาการเตือนอัจฉริยะเพื่อสุขภาพ")</f>
        <v>กำหนดเวลาการเตือนอัจฉริยะเพื่อสุขภาพ</v>
      </c>
      <c r="V65" s="20"/>
      <c r="W65" s="20"/>
      <c r="X65" s="20"/>
      <c r="Y65" s="20"/>
      <c r="Z65" s="20"/>
      <c r="AA65" s="20"/>
      <c r="AB65" s="20"/>
      <c r="AC65" s="20"/>
      <c r="AD65" s="20"/>
      <c r="AE65" s="20"/>
      <c r="AF65" s="20"/>
      <c r="AG65" s="20"/>
      <c r="AH65" s="20"/>
      <c r="AI65" s="20"/>
      <c r="AJ65" s="20"/>
      <c r="AK65" s="20"/>
      <c r="AL65" s="20"/>
      <c r="AM65" s="20"/>
      <c r="AN65" s="20"/>
    </row>
    <row r="66" ht="15.75" customHeight="1">
      <c r="A66" s="25" t="s">
        <v>1151</v>
      </c>
      <c r="B66" s="25" t="s">
        <v>1152</v>
      </c>
      <c r="C66" s="26" t="s">
        <v>1153</v>
      </c>
      <c r="D66" s="26" t="s">
        <v>1154</v>
      </c>
      <c r="E66" s="26" t="s">
        <v>1155</v>
      </c>
      <c r="F66" s="26" t="s">
        <v>1156</v>
      </c>
      <c r="G66" s="27" t="s">
        <v>1157</v>
      </c>
      <c r="H66" s="26" t="s">
        <v>1158</v>
      </c>
      <c r="I66" s="26" t="str">
        <f>IFERROR(__xludf.DUMMYFUNCTION("GOOGLETRANSLATE($B66,$B$1,I$1)"),"Voltar")</f>
        <v>Voltar</v>
      </c>
      <c r="J66" s="26" t="s">
        <v>1159</v>
      </c>
      <c r="K66" s="27" t="s">
        <v>1160</v>
      </c>
      <c r="L66" s="26" t="str">
        <f>IFERROR(__xludf.DUMMYFUNCTION("GOOGLETRANSLATE($B66,$B$1,L$1)"),"Zurück")</f>
        <v>Zurück</v>
      </c>
      <c r="M66" s="26" t="str">
        <f>IFERROR(__xludf.DUMMYFUNCTION("GOOGLETRANSLATE($B66,$B$1,M$1)"),"戻る")</f>
        <v>戻る</v>
      </c>
      <c r="N66" s="26" t="s">
        <v>1161</v>
      </c>
      <c r="O66" s="26" t="s">
        <v>1162</v>
      </c>
      <c r="P66" s="26" t="str">
        <f>IFERROR(__xludf.DUMMYFUNCTION("GOOGLETRANSLATE($B66,$B$1,P$1)"),"Geri")</f>
        <v>Geri</v>
      </c>
      <c r="Q66" s="26" t="s">
        <v>1163</v>
      </c>
      <c r="R66" s="26" t="s">
        <v>1164</v>
      </c>
      <c r="S66" s="22" t="s">
        <v>1165</v>
      </c>
      <c r="T66" s="26" t="s">
        <v>1166</v>
      </c>
      <c r="U66" s="26" t="str">
        <f>IFERROR(__xludf.DUMMYFUNCTION("GOOGLETRANSLATE($B66,$B$1,U$1)"),"กลับ")</f>
        <v>กลับ</v>
      </c>
      <c r="V66" s="25"/>
      <c r="W66" s="25"/>
      <c r="X66" s="25"/>
      <c r="Y66" s="25"/>
      <c r="Z66" s="25"/>
      <c r="AA66" s="25"/>
      <c r="AB66" s="25"/>
      <c r="AC66" s="25"/>
      <c r="AD66" s="25"/>
      <c r="AE66" s="25"/>
      <c r="AF66" s="25"/>
      <c r="AG66" s="25"/>
      <c r="AH66" s="25"/>
      <c r="AI66" s="25"/>
      <c r="AJ66" s="25"/>
      <c r="AK66" s="25"/>
      <c r="AL66" s="25"/>
      <c r="AM66" s="25"/>
      <c r="AN66" s="25"/>
    </row>
    <row r="67" ht="15.75" customHeight="1">
      <c r="A67" s="20" t="s">
        <v>1167</v>
      </c>
      <c r="B67" s="20" t="s">
        <v>1168</v>
      </c>
      <c r="C67" s="21" t="str">
        <f>IFERROR(__xludf.DUMMYFUNCTION("GOOGLETRANSLATE($B67,$B$1,C$1)"),"我们的程序员正在努力开发。")</f>
        <v>我们的程序员正在努力开发。</v>
      </c>
      <c r="D67" s="21" t="str">
        <f>IFERROR(__xludf.DUMMYFUNCTION("GOOGLETRANSLATE($B67,$B$1,D$1)"),"हमारा प्रोग्रामर विकास पर कड़ी मेहनत कर रहा है।")</f>
        <v>हमारा प्रोग्रामर विकास पर कड़ी मेहनत कर रहा है।</v>
      </c>
      <c r="E67" s="21" t="str">
        <f>IFERROR(__xludf.DUMMYFUNCTION("GOOGLETRANSLATE($B67,$B$1,E$1)"),"Nuestro programador está trabajando duro en el desarrollo.")</f>
        <v>Nuestro programador está trabajando duro en el desarrollo.</v>
      </c>
      <c r="F67" s="21" t="str">
        <f>IFERROR(__xludf.DUMMYFUNCTION("GOOGLETRANSLATE($B67,$B$1,F$1)"),"Notre programmeur travaille dur sur le développement.")</f>
        <v>Notre programmeur travaille dur sur le développement.</v>
      </c>
      <c r="G67" s="21" t="str">
        <f>IFERROR(__xludf.DUMMYFUNCTION("GOOGLETRANSLATE($B67,$B$1,G$1)"),"مبرمجنا يعمل بجد على التنمية.")</f>
        <v>مبرمجنا يعمل بجد على التنمية.</v>
      </c>
      <c r="H67" s="21" t="str">
        <f>IFERROR(__xludf.DUMMYFUNCTION("GOOGLETRANSLATE($B67,$B$1,H$1)"),"Наш программист усердно работает над разработкой.")</f>
        <v>Наш программист усердно работает над разработкой.</v>
      </c>
      <c r="I67" s="21" t="str">
        <f>IFERROR(__xludf.DUMMYFUNCTION("GOOGLETRANSLATE($B67,$B$1,I$1)"),"Nosso programador está trabalhando duro para o desenvolvimento.")</f>
        <v>Nosso programador está trabalhando duro para o desenvolvimento.</v>
      </c>
      <c r="J67" s="21" t="str">
        <f>IFERROR(__xludf.DUMMYFUNCTION("GOOGLETRANSLATE($B67,$B$1,J$1)"),"আমাদের প্রোগ্রামার উন্নয়নে কঠোর পরিশ্রম করছে।")</f>
        <v>আমাদের প্রোগ্রামার উন্নয়নে কঠোর পরিশ্রম করছে।</v>
      </c>
      <c r="K67" s="21" t="str">
        <f>IFERROR(__xludf.DUMMYFUNCTION("GOOGLETRANSLATE($B67,$B$1,K$1)"),"ہمارا پروگرامر ترقی پر سخت محنت کر رہا ہے۔")</f>
        <v>ہمارا پروگرامر ترقی پر سخت محنت کر رہا ہے۔</v>
      </c>
      <c r="L67" s="21" t="str">
        <f>IFERROR(__xludf.DUMMYFUNCTION("GOOGLETRANSLATE($B67,$B$1,L$1)"),"Unser Programmierer arbeitet hart an der Entwicklung.")</f>
        <v>Unser Programmierer arbeitet hart an der Entwicklung.</v>
      </c>
      <c r="M67" s="21" t="str">
        <f>IFERROR(__xludf.DUMMYFUNCTION("GOOGLETRANSLATE($B67,$B$1,M$1)"),"私たちのプログラマーは開発に懸命に取り組んでいます。")</f>
        <v>私たちのプログラマーは開発に懸命に取り組んでいます。</v>
      </c>
      <c r="N67" s="21" t="str">
        <f>IFERROR(__xludf.DUMMYFUNCTION("GOOGLETRANSLATE($B67,$B$1,N$1)"),"आमचा प्रोग्रामर विकासावर कठोर परिश्रम करीत आहे.")</f>
        <v>आमचा प्रोग्रामर विकासावर कठोर परिश्रम करीत आहे.</v>
      </c>
      <c r="O67" s="21" t="str">
        <f>IFERROR(__xludf.DUMMYFUNCTION("GOOGLETRANSLATE($B67,$B$1,O$1)"),"మా ప్రోగ్రామర్ అభివృద్ధిపై తీవ్రంగా కృషి చేస్తున్నారు.")</f>
        <v>మా ప్రోగ్రామర్ అభివృద్ధిపై తీవ్రంగా కృషి చేస్తున్నారు.</v>
      </c>
      <c r="P67" s="21" t="str">
        <f>IFERROR(__xludf.DUMMYFUNCTION("GOOGLETRANSLATE($B67,$B$1,P$1)"),"Programcımız geliştirme konusunda çok çalışıyor.")</f>
        <v>Programcımız geliştirme konusunda çok çalışıyor.</v>
      </c>
      <c r="Q67" s="21" t="str">
        <f>IFERROR(__xludf.DUMMYFUNCTION("GOOGLETRANSLATE($B67,$B$1,Q$1)"),"எங்கள் புரோகிராமர் வளர்ச்சியில் கடுமையாக உழைத்து வருகிறார்.")</f>
        <v>எங்கள் புரோகிராமர் வளர்ச்சியில் கடுமையாக உழைத்து வருகிறார்.</v>
      </c>
      <c r="R67" s="21" t="str">
        <f>IFERROR(__xludf.DUMMYFUNCTION("GOOGLETRANSLATE($B67,$B$1,R$1)"),"우리의 프로그래머는 개발을 위해 열심히 노력하고 있습니다.")</f>
        <v>우리의 프로그래머는 개발을 위해 열심히 노력하고 있습니다.</v>
      </c>
      <c r="S67" s="22" t="str">
        <f>IFERROR(__xludf.DUMMYFUNCTION("GOOGLETRANSLATE($B67,$B$1,S$1)"),"Lập trình viên của chúng tôi đang làm việc chăm chỉ để phát triển.")</f>
        <v>Lập trình viên của chúng tôi đang làm việc chăm chỉ để phát triển.</v>
      </c>
      <c r="T67" s="21" t="str">
        <f>IFERROR(__xludf.DUMMYFUNCTION("GOOGLETRANSLATE($B67,$B$1,T$1)"),"Il nostro programmatore sta lavorando duramente per lo sviluppo.")</f>
        <v>Il nostro programmatore sta lavorando duramente per lo sviluppo.</v>
      </c>
      <c r="U67" s="24" t="str">
        <f>IFERROR(__xludf.DUMMYFUNCTION("GOOGLETRANSLATE($B67,$B$1,U$1)"),"โปรแกรมเมอร์ของเรากำลังทำงานอย่างหนักในการพัฒนา")</f>
        <v>โปรแกรมเมอร์ของเรากำลังทำงานอย่างหนักในการพัฒนา</v>
      </c>
      <c r="V67" s="20"/>
      <c r="W67" s="20"/>
      <c r="X67" s="20"/>
      <c r="Y67" s="20"/>
      <c r="Z67" s="20"/>
      <c r="AA67" s="20"/>
      <c r="AB67" s="20"/>
      <c r="AC67" s="20"/>
      <c r="AD67" s="20"/>
      <c r="AE67" s="20"/>
      <c r="AF67" s="20"/>
      <c r="AG67" s="20"/>
      <c r="AH67" s="20"/>
      <c r="AI67" s="20"/>
      <c r="AJ67" s="20"/>
      <c r="AK67" s="20"/>
      <c r="AL67" s="20"/>
      <c r="AM67" s="20"/>
      <c r="AN67" s="20"/>
    </row>
    <row r="68" ht="15.75" customHeight="1">
      <c r="A68" s="20" t="s">
        <v>1169</v>
      </c>
      <c r="B68" s="20" t="s">
        <v>1170</v>
      </c>
      <c r="C68" s="21" t="str">
        <f>IFERROR(__xludf.DUMMYFUNCTION("GOOGLETRANSLATE($B68,$B$1,C$1)"),"即将推出")</f>
        <v>即将推出</v>
      </c>
      <c r="D68" s="21" t="str">
        <f>IFERROR(__xludf.DUMMYFUNCTION("GOOGLETRANSLATE($B68,$B$1,D$1)"),"जल्द आ रहा है")</f>
        <v>जल्द आ रहा है</v>
      </c>
      <c r="E68" s="21" t="str">
        <f>IFERROR(__xludf.DUMMYFUNCTION("GOOGLETRANSLATE($B68,$B$1,E$1)"),"Muy pronto")</f>
        <v>Muy pronto</v>
      </c>
      <c r="F68" s="21" t="str">
        <f>IFERROR(__xludf.DUMMYFUNCTION("GOOGLETRANSLATE($B68,$B$1,F$1)"),"À venir")</f>
        <v>À venir</v>
      </c>
      <c r="G68" s="21" t="str">
        <f>IFERROR(__xludf.DUMMYFUNCTION("GOOGLETRANSLATE($B68,$B$1,G$1)"),"قريباً")</f>
        <v>قريباً</v>
      </c>
      <c r="H68" s="21" t="str">
        <f>IFERROR(__xludf.DUMMYFUNCTION("GOOGLETRANSLATE($B68,$B$1,H$1)"),"Вскоре")</f>
        <v>Вскоре</v>
      </c>
      <c r="I68" s="21" t="str">
        <f>IFERROR(__xludf.DUMMYFUNCTION("GOOGLETRANSLATE($B68,$B$1,I$1)"),"Em breve")</f>
        <v>Em breve</v>
      </c>
      <c r="J68" s="21" t="str">
        <f>IFERROR(__xludf.DUMMYFUNCTION("GOOGLETRANSLATE($B68,$B$1,J$1)"),"শীঘ্রই আসছে")</f>
        <v>শীঘ্রই আসছে</v>
      </c>
      <c r="K68" s="21" t="str">
        <f>IFERROR(__xludf.DUMMYFUNCTION("GOOGLETRANSLATE($B68,$B$1,K$1)"),"جلد آرہا ہے")</f>
        <v>جلد آرہا ہے</v>
      </c>
      <c r="L68" s="21" t="str">
        <f>IFERROR(__xludf.DUMMYFUNCTION("GOOGLETRANSLATE($B68,$B$1,L$1)"),"Demnächst")</f>
        <v>Demnächst</v>
      </c>
      <c r="M68" s="21" t="str">
        <f>IFERROR(__xludf.DUMMYFUNCTION("GOOGLETRANSLATE($B68,$B$1,M$1)"),"近日公開")</f>
        <v>近日公開</v>
      </c>
      <c r="N68" s="21" t="str">
        <f>IFERROR(__xludf.DUMMYFUNCTION("GOOGLETRANSLATE($B68,$B$1,N$1)"),"लवकरच येत आहे")</f>
        <v>लवकरच येत आहे</v>
      </c>
      <c r="O68" s="21" t="str">
        <f>IFERROR(__xludf.DUMMYFUNCTION("GOOGLETRANSLATE($B68,$B$1,O$1)"),"త్వరలో")</f>
        <v>త్వరలో</v>
      </c>
      <c r="P68" s="21" t="str">
        <f>IFERROR(__xludf.DUMMYFUNCTION("GOOGLETRANSLATE($B68,$B$1,P$1)"),"Yakında gelecek")</f>
        <v>Yakında gelecek</v>
      </c>
      <c r="Q68" s="21" t="str">
        <f>IFERROR(__xludf.DUMMYFUNCTION("GOOGLETRANSLATE($B68,$B$1,Q$1)"),"விரைவில் வரும்")</f>
        <v>விரைவில் வரும்</v>
      </c>
      <c r="R68" s="21" t="str">
        <f>IFERROR(__xludf.DUMMYFUNCTION("GOOGLETRANSLATE($B68,$B$1,R$1)"),"곧 올 것입니다")</f>
        <v>곧 올 것입니다</v>
      </c>
      <c r="S68" s="22" t="str">
        <f>IFERROR(__xludf.DUMMYFUNCTION("GOOGLETRANSLATE($B68,$B$1,S$1)"),"Sắp ra mắt")</f>
        <v>Sắp ra mắt</v>
      </c>
      <c r="T68" s="21" t="str">
        <f>IFERROR(__xludf.DUMMYFUNCTION("GOOGLETRANSLATE($B68,$B$1,T$1)"),"Prossimamente")</f>
        <v>Prossimamente</v>
      </c>
      <c r="U68" s="21" t="str">
        <f>IFERROR(__xludf.DUMMYFUNCTION("GOOGLETRANSLATE($B68,$B$1,U$1)"),"เร็วๆ นี้")</f>
        <v>เร็วๆ นี้</v>
      </c>
      <c r="V68" s="20"/>
      <c r="W68" s="20"/>
      <c r="X68" s="20"/>
      <c r="Y68" s="20"/>
      <c r="Z68" s="20"/>
      <c r="AA68" s="20"/>
      <c r="AB68" s="20"/>
      <c r="AC68" s="20"/>
      <c r="AD68" s="20"/>
      <c r="AE68" s="20"/>
      <c r="AF68" s="20"/>
      <c r="AG68" s="20"/>
      <c r="AH68" s="20"/>
      <c r="AI68" s="20"/>
      <c r="AJ68" s="20"/>
      <c r="AK68" s="20"/>
      <c r="AL68" s="20"/>
      <c r="AM68" s="20"/>
      <c r="AN68" s="20"/>
    </row>
    <row r="69" ht="15.75" customHeight="1">
      <c r="A69" s="20" t="s">
        <v>1171</v>
      </c>
      <c r="B69" s="20" t="s">
        <v>1172</v>
      </c>
      <c r="C69" s="21" t="str">
        <f>IFERROR(__xludf.DUMMYFUNCTION("GOOGLETRANSLATE($B69,$B$1,C$1)"),"AI chatgpt")</f>
        <v>AI chatgpt</v>
      </c>
      <c r="D69" s="21" t="str">
        <f>IFERROR(__xludf.DUMMYFUNCTION("GOOGLETRANSLATE($B69,$B$1,D$1)"),"ऐ चैट")</f>
        <v>ऐ चैट</v>
      </c>
      <c r="E69" s="21" t="str">
        <f>IFERROR(__xludf.DUMMYFUNCTION("GOOGLETRANSLATE($B69,$B$1,E$1)"),"Ai chatgpt")</f>
        <v>Ai chatgpt</v>
      </c>
      <c r="F69" s="21" t="str">
        <f>IFERROR(__xludf.DUMMYFUNCTION("GOOGLETRANSLATE($B69,$B$1,F$1)"),"Ai chatppt")</f>
        <v>Ai chatppt</v>
      </c>
      <c r="G69" s="21" t="str">
        <f>IFERROR(__xludf.DUMMYFUNCTION("GOOGLETRANSLATE($B69,$B$1,G$1)"),"منظمة العفو الدولية chatgpt")</f>
        <v>منظمة العفو الدولية chatgpt</v>
      </c>
      <c r="H69" s="21" t="str">
        <f>IFERROR(__xludf.DUMMYFUNCTION("GOOGLETRANSLATE($B69,$B$1,H$1)"),"AI Chatgpt")</f>
        <v>AI Chatgpt</v>
      </c>
      <c r="I69" s="21" t="str">
        <f>IFERROR(__xludf.DUMMYFUNCTION("GOOGLETRANSLATE($B69,$B$1,I$1)"),"Ai chatgpt")</f>
        <v>Ai chatgpt</v>
      </c>
      <c r="J69" s="21" t="str">
        <f>IFERROR(__xludf.DUMMYFUNCTION("GOOGLETRANSLATE($B69,$B$1,J$1)"),"এআই চ্যাটজিপ্ট")</f>
        <v>এআই চ্যাটজিপ্ট</v>
      </c>
      <c r="K69" s="21" t="str">
        <f>IFERROR(__xludf.DUMMYFUNCTION("GOOGLETRANSLATE($B69,$B$1,K$1)"),"عی چیٹ جی پی ٹی")</f>
        <v>عی چیٹ جی پی ٹی</v>
      </c>
      <c r="L69" s="21" t="str">
        <f>IFERROR(__xludf.DUMMYFUNCTION("GOOGLETRANSLATE($B69,$B$1,L$1)"),"Ai chatgpt")</f>
        <v>Ai chatgpt</v>
      </c>
      <c r="M69" s="21" t="str">
        <f>IFERROR(__xludf.DUMMYFUNCTION("GOOGLETRANSLATE($B69,$B$1,M$1)"),"ai chatgpt")</f>
        <v>ai chatgpt</v>
      </c>
      <c r="N69" s="21" t="str">
        <f>IFERROR(__xludf.DUMMYFUNCTION("GOOGLETRANSLATE($B69,$B$1,N$1)"),"एआय चॅटजीपीटी")</f>
        <v>एआय चॅटजीपीटी</v>
      </c>
      <c r="O69" s="21" t="str">
        <f>IFERROR(__xludf.DUMMYFUNCTION("GOOGLETRANSLATE($B69,$B$1,O$1)"),"AI చాట్")</f>
        <v>AI చాట్</v>
      </c>
      <c r="P69" s="21" t="str">
        <f>IFERROR(__xludf.DUMMYFUNCTION("GOOGLETRANSLATE($B69,$B$1,P$1)"),"AI Chatgpt")</f>
        <v>AI Chatgpt</v>
      </c>
      <c r="Q69" s="21" t="str">
        <f>IFERROR(__xludf.DUMMYFUNCTION("GOOGLETRANSLATE($B69,$B$1,Q$1)"),"AI சாட்ஜ்ட்")</f>
        <v>AI சாட்ஜ்ட்</v>
      </c>
      <c r="R69" s="21" t="str">
        <f>IFERROR(__xludf.DUMMYFUNCTION("GOOGLETRANSLATE($B69,$B$1,R$1)"),"ai chatgpt")</f>
        <v>ai chatgpt</v>
      </c>
      <c r="S69" s="22" t="str">
        <f>IFERROR(__xludf.DUMMYFUNCTION("GOOGLETRANSLATE($B69,$B$1,S$1)"),"AI chatgpt")</f>
        <v>AI chatgpt</v>
      </c>
      <c r="T69" s="21" t="str">
        <f>IFERROR(__xludf.DUMMYFUNCTION("GOOGLETRANSLATE($B69,$B$1,T$1)"),"Ai chatgpt")</f>
        <v>Ai chatgpt</v>
      </c>
      <c r="U69" s="21" t="str">
        <f>IFERROR(__xludf.DUMMYFUNCTION("GOOGLETRANSLATE($B69,$B$1,U$1)"),"ai chatgpt")</f>
        <v>ai chatgpt</v>
      </c>
      <c r="V69" s="20"/>
      <c r="W69" s="20"/>
      <c r="X69" s="20"/>
      <c r="Y69" s="20"/>
      <c r="Z69" s="20"/>
      <c r="AA69" s="20"/>
      <c r="AB69" s="20"/>
      <c r="AC69" s="20"/>
      <c r="AD69" s="20"/>
      <c r="AE69" s="20"/>
      <c r="AF69" s="20"/>
      <c r="AG69" s="20"/>
      <c r="AH69" s="20"/>
      <c r="AI69" s="20"/>
      <c r="AJ69" s="20"/>
      <c r="AK69" s="20"/>
      <c r="AL69" s="20"/>
      <c r="AM69" s="20"/>
      <c r="AN69" s="20"/>
    </row>
    <row r="70" ht="15.75" customHeight="1">
      <c r="A70" s="20" t="s">
        <v>1173</v>
      </c>
      <c r="B70" s="20" t="s">
        <v>1174</v>
      </c>
      <c r="C70" s="21" t="str">
        <f>IFERROR(__xludf.DUMMYFUNCTION("GOOGLETRANSLATE($B70,$B$1,C$1)"),"声音")</f>
        <v>声音</v>
      </c>
      <c r="D70" s="21" t="str">
        <f>IFERROR(__xludf.DUMMYFUNCTION("GOOGLETRANSLATE($B70,$B$1,D$1)"),"आवाज़")</f>
        <v>आवाज़</v>
      </c>
      <c r="E70" s="21" t="str">
        <f>IFERROR(__xludf.DUMMYFUNCTION("GOOGLETRANSLATE($B70,$B$1,E$1)"),"Sonido")</f>
        <v>Sonido</v>
      </c>
      <c r="F70" s="21" t="str">
        <f>IFERROR(__xludf.DUMMYFUNCTION("GOOGLETRANSLATE($B70,$B$1,F$1)"),"Son")</f>
        <v>Son</v>
      </c>
      <c r="G70" s="21" t="str">
        <f>IFERROR(__xludf.DUMMYFUNCTION("GOOGLETRANSLATE($B70,$B$1,G$1)"),"صوت")</f>
        <v>صوت</v>
      </c>
      <c r="H70" s="21" t="str">
        <f>IFERROR(__xludf.DUMMYFUNCTION("GOOGLETRANSLATE($B70,$B$1,H$1)"),"Звук")</f>
        <v>Звук</v>
      </c>
      <c r="I70" s="21" t="str">
        <f>IFERROR(__xludf.DUMMYFUNCTION("GOOGLETRANSLATE($B70,$B$1,I$1)"),"Som")</f>
        <v>Som</v>
      </c>
      <c r="J70" s="21" t="str">
        <f>IFERROR(__xludf.DUMMYFUNCTION("GOOGLETRANSLATE($B70,$B$1,J$1)"),"শব্দ")</f>
        <v>শব্দ</v>
      </c>
      <c r="K70" s="21" t="str">
        <f>IFERROR(__xludf.DUMMYFUNCTION("GOOGLETRANSLATE($B70,$B$1,K$1)"),"آواز")</f>
        <v>آواز</v>
      </c>
      <c r="L70" s="21" t="str">
        <f>IFERROR(__xludf.DUMMYFUNCTION("GOOGLETRANSLATE($B70,$B$1,L$1)"),"Klang")</f>
        <v>Klang</v>
      </c>
      <c r="M70" s="21" t="str">
        <f>IFERROR(__xludf.DUMMYFUNCTION("GOOGLETRANSLATE($B70,$B$1,M$1)"),"音")</f>
        <v>音</v>
      </c>
      <c r="N70" s="21" t="str">
        <f>IFERROR(__xludf.DUMMYFUNCTION("GOOGLETRANSLATE($B70,$B$1,N$1)"),"आवाज")</f>
        <v>आवाज</v>
      </c>
      <c r="O70" s="21" t="str">
        <f>IFERROR(__xludf.DUMMYFUNCTION("GOOGLETRANSLATE($B70,$B$1,O$1)"),"ధ్వని")</f>
        <v>ధ్వని</v>
      </c>
      <c r="P70" s="21" t="str">
        <f>IFERROR(__xludf.DUMMYFUNCTION("GOOGLETRANSLATE($B70,$B$1,P$1)"),"Ses")</f>
        <v>Ses</v>
      </c>
      <c r="Q70" s="21" t="str">
        <f>IFERROR(__xludf.DUMMYFUNCTION("GOOGLETRANSLATE($B70,$B$1,Q$1)"),"ஒலி")</f>
        <v>ஒலி</v>
      </c>
      <c r="R70" s="21" t="str">
        <f>IFERROR(__xludf.DUMMYFUNCTION("GOOGLETRANSLATE($B70,$B$1,R$1)"),"소리")</f>
        <v>소리</v>
      </c>
      <c r="S70" s="22" t="str">
        <f>IFERROR(__xludf.DUMMYFUNCTION("GOOGLETRANSLATE($B70,$B$1,S$1)"),"Âm thanh")</f>
        <v>Âm thanh</v>
      </c>
      <c r="T70" s="21" t="str">
        <f>IFERROR(__xludf.DUMMYFUNCTION("GOOGLETRANSLATE($B70,$B$1,T$1)"),"Suono")</f>
        <v>Suono</v>
      </c>
      <c r="U70" s="21" t="str">
        <f>IFERROR(__xludf.DUMMYFUNCTION("GOOGLETRANSLATE($B70,$B$1,U$1)"),"เสียง")</f>
        <v>เสียง</v>
      </c>
      <c r="V70" s="20"/>
      <c r="W70" s="20"/>
      <c r="X70" s="20"/>
      <c r="Y70" s="20"/>
      <c r="Z70" s="20"/>
      <c r="AA70" s="20"/>
      <c r="AB70" s="20"/>
      <c r="AC70" s="20"/>
      <c r="AD70" s="20"/>
      <c r="AE70" s="20"/>
      <c r="AF70" s="20"/>
      <c r="AG70" s="20"/>
      <c r="AH70" s="20"/>
      <c r="AI70" s="20"/>
      <c r="AJ70" s="20"/>
      <c r="AK70" s="20"/>
      <c r="AL70" s="20"/>
      <c r="AM70" s="20"/>
      <c r="AN70" s="20"/>
    </row>
    <row r="71" ht="15.75" customHeight="1">
      <c r="A71" s="20" t="s">
        <v>1175</v>
      </c>
      <c r="B71" s="20" t="s">
        <v>1176</v>
      </c>
      <c r="C71" s="21" t="str">
        <f>IFERROR(__xludf.DUMMYFUNCTION("GOOGLETRANSLATE($B71,$B$1,C$1)"),"颤动")</f>
        <v>颤动</v>
      </c>
      <c r="D71" s="21" t="str">
        <f>IFERROR(__xludf.DUMMYFUNCTION("GOOGLETRANSLATE($B71,$B$1,D$1)"),"कंपन")</f>
        <v>कंपन</v>
      </c>
      <c r="E71" s="21" t="str">
        <f>IFERROR(__xludf.DUMMYFUNCTION("GOOGLETRANSLATE($B71,$B$1,E$1)"),"Vibrar")</f>
        <v>Vibrar</v>
      </c>
      <c r="F71" s="21" t="str">
        <f>IFERROR(__xludf.DUMMYFUNCTION("GOOGLETRANSLATE($B71,$B$1,F$1)"),"Vibrer")</f>
        <v>Vibrer</v>
      </c>
      <c r="G71" s="21" t="str">
        <f>IFERROR(__xludf.DUMMYFUNCTION("GOOGLETRANSLATE($B71,$B$1,G$1)"),"تذبذب")</f>
        <v>تذبذب</v>
      </c>
      <c r="H71" s="21" t="str">
        <f>IFERROR(__xludf.DUMMYFUNCTION("GOOGLETRANSLATE($B71,$B$1,H$1)"),"Вибрировать")</f>
        <v>Вибрировать</v>
      </c>
      <c r="I71" s="21" t="str">
        <f>IFERROR(__xludf.DUMMYFUNCTION("GOOGLETRANSLATE($B71,$B$1,I$1)"),"Vibrar")</f>
        <v>Vibrar</v>
      </c>
      <c r="J71" s="21" t="str">
        <f>IFERROR(__xludf.DUMMYFUNCTION("GOOGLETRANSLATE($B71,$B$1,J$1)"),"কম্পন")</f>
        <v>কম্পন</v>
      </c>
      <c r="K71" s="21" t="str">
        <f>IFERROR(__xludf.DUMMYFUNCTION("GOOGLETRANSLATE($B71,$B$1,K$1)"),"کمپن")</f>
        <v>کمپن</v>
      </c>
      <c r="L71" s="21" t="str">
        <f>IFERROR(__xludf.DUMMYFUNCTION("GOOGLETRANSLATE($B71,$B$1,L$1)"),"Vibrieren")</f>
        <v>Vibrieren</v>
      </c>
      <c r="M71" s="21" t="str">
        <f>IFERROR(__xludf.DUMMYFUNCTION("GOOGLETRANSLATE($B71,$B$1,M$1)"),"振動します")</f>
        <v>振動します</v>
      </c>
      <c r="N71" s="21" t="str">
        <f>IFERROR(__xludf.DUMMYFUNCTION("GOOGLETRANSLATE($B71,$B$1,N$1)"),"कंप")</f>
        <v>कंप</v>
      </c>
      <c r="O71" s="21" t="str">
        <f>IFERROR(__xludf.DUMMYFUNCTION("GOOGLETRANSLATE($B71,$B$1,O$1)"),"వైబ్రేట్")</f>
        <v>వైబ్రేట్</v>
      </c>
      <c r="P71" s="21" t="str">
        <f>IFERROR(__xludf.DUMMYFUNCTION("GOOGLETRANSLATE($B71,$B$1,P$1)"),"Titremek")</f>
        <v>Titremek</v>
      </c>
      <c r="Q71" s="21" t="str">
        <f>IFERROR(__xludf.DUMMYFUNCTION("GOOGLETRANSLATE($B71,$B$1,Q$1)"),"அதிர்வு")</f>
        <v>அதிர்வு</v>
      </c>
      <c r="R71" s="21" t="str">
        <f>IFERROR(__xludf.DUMMYFUNCTION("GOOGLETRANSLATE($B71,$B$1,R$1)"),"떨리다")</f>
        <v>떨리다</v>
      </c>
      <c r="S71" s="22" t="str">
        <f>IFERROR(__xludf.DUMMYFUNCTION("GOOGLETRANSLATE($B71,$B$1,S$1)"),"Rung")</f>
        <v>Rung</v>
      </c>
      <c r="T71" s="21" t="str">
        <f>IFERROR(__xludf.DUMMYFUNCTION("GOOGLETRANSLATE($B71,$B$1,T$1)"),"Vibrare")</f>
        <v>Vibrare</v>
      </c>
      <c r="U71" s="21" t="str">
        <f>IFERROR(__xludf.DUMMYFUNCTION("GOOGLETRANSLATE($B71,$B$1,U$1)"),"สั่น")</f>
        <v>สั่น</v>
      </c>
      <c r="V71" s="20"/>
      <c r="W71" s="20"/>
      <c r="X71" s="20"/>
      <c r="Y71" s="20"/>
      <c r="Z71" s="20"/>
      <c r="AA71" s="20"/>
      <c r="AB71" s="20"/>
      <c r="AC71" s="20"/>
      <c r="AD71" s="20"/>
      <c r="AE71" s="20"/>
      <c r="AF71" s="20"/>
      <c r="AG71" s="20"/>
      <c r="AH71" s="20"/>
      <c r="AI71" s="20"/>
      <c r="AJ71" s="20"/>
      <c r="AK71" s="20"/>
      <c r="AL71" s="20"/>
      <c r="AM71" s="20"/>
      <c r="AN71" s="20"/>
    </row>
    <row r="72" ht="15.75" customHeight="1">
      <c r="A72" s="20" t="s">
        <v>1177</v>
      </c>
      <c r="B72" s="20" t="s">
        <v>1178</v>
      </c>
      <c r="C72" s="21" t="str">
        <f>IFERROR(__xludf.DUMMYFUNCTION("GOOGLETRANSLATE($B72,$B$1,C$1)"),"警报")</f>
        <v>警报</v>
      </c>
      <c r="D72" s="21" t="str">
        <f>IFERROR(__xludf.DUMMYFUNCTION("GOOGLETRANSLATE($B72,$B$1,D$1)"),"खतरे की घंटी")</f>
        <v>खतरे की घंटी</v>
      </c>
      <c r="E72" s="21" t="str">
        <f>IFERROR(__xludf.DUMMYFUNCTION("GOOGLETRANSLATE($B72,$B$1,E$1)"),"Alarma")</f>
        <v>Alarma</v>
      </c>
      <c r="F72" s="21" t="str">
        <f>IFERROR(__xludf.DUMMYFUNCTION("GOOGLETRANSLATE($B72,$B$1,F$1)"),"Alarme")</f>
        <v>Alarme</v>
      </c>
      <c r="G72" s="21" t="str">
        <f>IFERROR(__xludf.DUMMYFUNCTION("GOOGLETRANSLATE($B72,$B$1,G$1)"),"إنذار")</f>
        <v>إنذار</v>
      </c>
      <c r="H72" s="21" t="str">
        <f>IFERROR(__xludf.DUMMYFUNCTION("GOOGLETRANSLATE($B72,$B$1,H$1)"),"Тревога")</f>
        <v>Тревога</v>
      </c>
      <c r="I72" s="21" t="str">
        <f>IFERROR(__xludf.DUMMYFUNCTION("GOOGLETRANSLATE($B72,$B$1,I$1)"),"Alarme")</f>
        <v>Alarme</v>
      </c>
      <c r="J72" s="21" t="str">
        <f>IFERROR(__xludf.DUMMYFUNCTION("GOOGLETRANSLATE($B72,$B$1,J$1)"),"অ্যালার্ম")</f>
        <v>অ্যালার্ম</v>
      </c>
      <c r="K72" s="21" t="str">
        <f>IFERROR(__xludf.DUMMYFUNCTION("GOOGLETRANSLATE($B72,$B$1,K$1)"),"الارم")</f>
        <v>الارم</v>
      </c>
      <c r="L72" s="21" t="str">
        <f>IFERROR(__xludf.DUMMYFUNCTION("GOOGLETRANSLATE($B72,$B$1,L$1)"),"Alarm")</f>
        <v>Alarm</v>
      </c>
      <c r="M72" s="21" t="str">
        <f>IFERROR(__xludf.DUMMYFUNCTION("GOOGLETRANSLATE($B72,$B$1,M$1)"),"警報")</f>
        <v>警報</v>
      </c>
      <c r="N72" s="21" t="str">
        <f>IFERROR(__xludf.DUMMYFUNCTION("GOOGLETRANSLATE($B72,$B$1,N$1)"),"गजर")</f>
        <v>गजर</v>
      </c>
      <c r="O72" s="21" t="str">
        <f>IFERROR(__xludf.DUMMYFUNCTION("GOOGLETRANSLATE($B72,$B$1,O$1)"),"అలారం")</f>
        <v>అలారం</v>
      </c>
      <c r="P72" s="21" t="str">
        <f>IFERROR(__xludf.DUMMYFUNCTION("GOOGLETRANSLATE($B72,$B$1,P$1)"),"Alarm vermek")</f>
        <v>Alarm vermek</v>
      </c>
      <c r="Q72" s="21" t="str">
        <f>IFERROR(__xludf.DUMMYFUNCTION("GOOGLETRANSLATE($B72,$B$1,Q$1)"),"அலாரம்")</f>
        <v>அலாரம்</v>
      </c>
      <c r="R72" s="21" t="str">
        <f>IFERROR(__xludf.DUMMYFUNCTION("GOOGLETRANSLATE($B72,$B$1,R$1)"),"경보")</f>
        <v>경보</v>
      </c>
      <c r="S72" s="22" t="s">
        <v>1179</v>
      </c>
      <c r="T72" s="21" t="str">
        <f>IFERROR(__xludf.DUMMYFUNCTION("GOOGLETRANSLATE($B72,$B$1,T$1)"),"Allarme")</f>
        <v>Allarme</v>
      </c>
      <c r="U72" s="21" t="str">
        <f>IFERROR(__xludf.DUMMYFUNCTION("GOOGLETRANSLATE($B72,$B$1,U$1)"),"เตือน")</f>
        <v>เตือน</v>
      </c>
      <c r="V72" s="20"/>
      <c r="W72" s="20"/>
      <c r="X72" s="20"/>
      <c r="Y72" s="20"/>
      <c r="Z72" s="20"/>
      <c r="AA72" s="20"/>
      <c r="AB72" s="20"/>
      <c r="AC72" s="20"/>
      <c r="AD72" s="20"/>
      <c r="AE72" s="20"/>
      <c r="AF72" s="20"/>
      <c r="AG72" s="20"/>
      <c r="AH72" s="20"/>
      <c r="AI72" s="20"/>
      <c r="AJ72" s="20"/>
      <c r="AK72" s="20"/>
      <c r="AL72" s="20"/>
      <c r="AM72" s="20"/>
      <c r="AN72" s="20"/>
    </row>
    <row r="73" ht="15.75" customHeight="1">
      <c r="A73" s="20" t="s">
        <v>1180</v>
      </c>
      <c r="B73" s="20" t="s">
        <v>1181</v>
      </c>
      <c r="C73" s="21" t="str">
        <f>IFERROR(__xludf.DUMMYFUNCTION("GOOGLETRANSLATE($B73,$B$1,C$1)"),"提醒我记录")</f>
        <v>提醒我记录</v>
      </c>
      <c r="D73" s="21" t="str">
        <f>IFERROR(__xludf.DUMMYFUNCTION("GOOGLETRANSLATE($B73,$B$1,D$1)"),"मुझे रिकॉर्ड करने के लिए याद दिलाएं")</f>
        <v>मुझे रिकॉर्ड करने के लिए याद दिलाएं</v>
      </c>
      <c r="E73" s="21" t="str">
        <f>IFERROR(__xludf.DUMMYFUNCTION("GOOGLETRANSLATE($B73,$B$1,E$1)"),"Recuérdame grabar")</f>
        <v>Recuérdame grabar</v>
      </c>
      <c r="F73" s="21" t="str">
        <f>IFERROR(__xludf.DUMMYFUNCTION("GOOGLETRANSLATE($B73,$B$1,F$1)"),"Rappelle-moi à enregistrer")</f>
        <v>Rappelle-moi à enregistrer</v>
      </c>
      <c r="G73" s="21" t="str">
        <f>IFERROR(__xludf.DUMMYFUNCTION("GOOGLETRANSLATE($B73,$B$1,G$1)"),"ذكرني بالتسجيل")</f>
        <v>ذكرني بالتسجيل</v>
      </c>
      <c r="H73" s="21" t="str">
        <f>IFERROR(__xludf.DUMMYFUNCTION("GOOGLETRANSLATE($B73,$B$1,H$1)"),"Напомни мне записать")</f>
        <v>Напомни мне записать</v>
      </c>
      <c r="I73" s="21" t="str">
        <f>IFERROR(__xludf.DUMMYFUNCTION("GOOGLETRANSLATE($B73,$B$1,I$1)"),"Lembre -me de gravar")</f>
        <v>Lembre -me de gravar</v>
      </c>
      <c r="J73" s="21" t="str">
        <f>IFERROR(__xludf.DUMMYFUNCTION("GOOGLETRANSLATE($B73,$B$1,J$1)"),"আমাকে রেকর্ড করতে মনে করিয়ে দিন")</f>
        <v>আমাকে রেকর্ড করতে মনে করিয়ে দিন</v>
      </c>
      <c r="K73" s="21" t="str">
        <f>IFERROR(__xludf.DUMMYFUNCTION("GOOGLETRANSLATE($B73,$B$1,K$1)"),"مجھے ریکارڈ کرنے کی یاد دلائیں")</f>
        <v>مجھے ریکارڈ کرنے کی یاد دلائیں</v>
      </c>
      <c r="L73" s="21" t="str">
        <f>IFERROR(__xludf.DUMMYFUNCTION("GOOGLETRANSLATE($B73,$B$1,L$1)"),"Erinnere mich an, um aufzunehmen")</f>
        <v>Erinnere mich an, um aufzunehmen</v>
      </c>
      <c r="M73" s="21" t="str">
        <f>IFERROR(__xludf.DUMMYFUNCTION("GOOGLETRANSLATE($B73,$B$1,M$1)"),"記録するように私に思い出させてください")</f>
        <v>記録するように私に思い出させてください</v>
      </c>
      <c r="N73" s="21" t="str">
        <f>IFERROR(__xludf.DUMMYFUNCTION("GOOGLETRANSLATE($B73,$B$1,N$1)"),"मला रेकॉर्ड करण्यासाठी स्मरण करून द्या")</f>
        <v>मला रेकॉर्ड करण्यासाठी स्मरण करून द्या</v>
      </c>
      <c r="O73" s="21" t="str">
        <f>IFERROR(__xludf.DUMMYFUNCTION("GOOGLETRANSLATE($B73,$B$1,O$1)"),"రికార్డ్ చేయమని నాకు గుర్తు చేయండి")</f>
        <v>రికార్డ్ చేయమని నాకు గుర్తు చేయండి</v>
      </c>
      <c r="P73" s="21" t="str">
        <f>IFERROR(__xludf.DUMMYFUNCTION("GOOGLETRANSLATE($B73,$B$1,P$1)"),"Kayıt yapmamı hatırlat")</f>
        <v>Kayıt yapmamı hatırlat</v>
      </c>
      <c r="Q73" s="21" t="str">
        <f>IFERROR(__xludf.DUMMYFUNCTION("GOOGLETRANSLATE($B73,$B$1,Q$1)"),"பதிவு செய்ய எனக்கு நினைவூட்டுங்கள்")</f>
        <v>பதிவு செய்ய எனக்கு நினைவூட்டுங்கள்</v>
      </c>
      <c r="R73" s="21" t="str">
        <f>IFERROR(__xludf.DUMMYFUNCTION("GOOGLETRANSLATE($B73,$B$1,R$1)"),"녹음하도록 상기시켜주십시오")</f>
        <v>녹음하도록 상기시켜주십시오</v>
      </c>
      <c r="S73" s="22" t="str">
        <f>IFERROR(__xludf.DUMMYFUNCTION("GOOGLETRANSLATE($B73,$B$1,S$1)"),"Nhắc tôi ghi lại")</f>
        <v>Nhắc tôi ghi lại</v>
      </c>
      <c r="T73" s="21" t="str">
        <f>IFERROR(__xludf.DUMMYFUNCTION("GOOGLETRANSLATE($B73,$B$1,T$1)"),"Ricordami di registrare")</f>
        <v>Ricordami di registrare</v>
      </c>
      <c r="U73" s="21" t="str">
        <f>IFERROR(__xludf.DUMMYFUNCTION("GOOGLETRANSLATE($B73,$B$1,U$1)"),"เตือนให้ฉันบันทึก")</f>
        <v>เตือนให้ฉันบันทึก</v>
      </c>
      <c r="V73" s="20"/>
      <c r="W73" s="20"/>
      <c r="X73" s="20"/>
      <c r="Y73" s="20"/>
      <c r="Z73" s="20"/>
      <c r="AA73" s="20"/>
      <c r="AB73" s="20"/>
      <c r="AC73" s="20"/>
      <c r="AD73" s="20"/>
      <c r="AE73" s="20"/>
      <c r="AF73" s="20"/>
      <c r="AG73" s="20"/>
      <c r="AH73" s="20"/>
      <c r="AI73" s="20"/>
      <c r="AJ73" s="20"/>
      <c r="AK73" s="20"/>
      <c r="AL73" s="20"/>
      <c r="AM73" s="20"/>
      <c r="AN73" s="20"/>
    </row>
    <row r="74" ht="15.75" customHeight="1">
      <c r="A74" s="20" t="s">
        <v>1182</v>
      </c>
      <c r="B74" s="20" t="s">
        <v>1183</v>
      </c>
      <c r="C74" s="21" t="str">
        <f>IFERROR(__xludf.DUMMYFUNCTION("GOOGLETRANSLATE($B74,$B$1,C$1)"),"删除确认")</f>
        <v>删除确认</v>
      </c>
      <c r="D74" s="21" t="str">
        <f>IFERROR(__xludf.DUMMYFUNCTION("GOOGLETRANSLATE($B74,$B$1,D$1)"),"पुष्टि करें")</f>
        <v>पुष्टि करें</v>
      </c>
      <c r="E74" s="21" t="str">
        <f>IFERROR(__xludf.DUMMYFUNCTION("GOOGLETRANSLATE($B74,$B$1,E$1)"),"Eliminar confirmar")</f>
        <v>Eliminar confirmar</v>
      </c>
      <c r="F74" s="21" t="str">
        <f>IFERROR(__xludf.DUMMYFUNCTION("GOOGLETRANSLATE($B74,$B$1,F$1)"),"Supprimer la confirmation")</f>
        <v>Supprimer la confirmation</v>
      </c>
      <c r="G74" s="21" t="str">
        <f>IFERROR(__xludf.DUMMYFUNCTION("GOOGLETRANSLATE($B74,$B$1,G$1)"),"حذف تأكيد")</f>
        <v>حذف تأكيد</v>
      </c>
      <c r="H74" s="21" t="str">
        <f>IFERROR(__xludf.DUMMYFUNCTION("GOOGLETRANSLATE($B74,$B$1,H$1)"),"Удалить подтверждение")</f>
        <v>Удалить подтверждение</v>
      </c>
      <c r="I74" s="21" t="str">
        <f>IFERROR(__xludf.DUMMYFUNCTION("GOOGLETRANSLATE($B74,$B$1,I$1)"),"Excluir confirmar")</f>
        <v>Excluir confirmar</v>
      </c>
      <c r="J74" s="21" t="str">
        <f>IFERROR(__xludf.DUMMYFUNCTION("GOOGLETRANSLATE($B74,$B$1,J$1)"),"নিশ্চিত করুন")</f>
        <v>নিশ্চিত করুন</v>
      </c>
      <c r="K74" s="21" t="str">
        <f>IFERROR(__xludf.DUMMYFUNCTION("GOOGLETRANSLATE($B74,$B$1,K$1)"),"تصدیق کو حذف کریں")</f>
        <v>تصدیق کو حذف کریں</v>
      </c>
      <c r="L74" s="21" t="str">
        <f>IFERROR(__xludf.DUMMYFUNCTION("GOOGLETRANSLATE($B74,$B$1,L$1)"),"Bestätigen Sie bestätigen")</f>
        <v>Bestätigen Sie bestätigen</v>
      </c>
      <c r="M74" s="21" t="str">
        <f>IFERROR(__xludf.DUMMYFUNCTION("GOOGLETRANSLATE($B74,$B$1,M$1)"),"確認確認を削除します")</f>
        <v>確認確認を削除します</v>
      </c>
      <c r="N74" s="21" t="str">
        <f>IFERROR(__xludf.DUMMYFUNCTION("GOOGLETRANSLATE($B74,$B$1,N$1)"),"हटवा पुष्टी")</f>
        <v>हटवा पुष्टी</v>
      </c>
      <c r="O74" s="21" t="str">
        <f>IFERROR(__xludf.DUMMYFUNCTION("GOOGLETRANSLATE($B74,$B$1,O$1)"),"ధృవీకరించండి")</f>
        <v>ధృవీకరించండి</v>
      </c>
      <c r="P74" s="21" t="str">
        <f>IFERROR(__xludf.DUMMYFUNCTION("GOOGLETRANSLATE($B74,$B$1,P$1)"),"Sil Ona")</f>
        <v>Sil Ona</v>
      </c>
      <c r="Q74" s="21" t="str">
        <f>IFERROR(__xludf.DUMMYFUNCTION("GOOGLETRANSLATE($B74,$B$1,Q$1)"),"உறுதிப்படுத்தவும்")</f>
        <v>உறுதிப்படுத்தவும்</v>
      </c>
      <c r="R74" s="21" t="str">
        <f>IFERROR(__xludf.DUMMYFUNCTION("GOOGLETRANSLATE($B74,$B$1,R$1)"),"확인 확인")</f>
        <v>확인 확인</v>
      </c>
      <c r="S74" s="22" t="s">
        <v>1184</v>
      </c>
      <c r="T74" s="21" t="str">
        <f>IFERROR(__xludf.DUMMYFUNCTION("GOOGLETRANSLATE($B74,$B$1,T$1)"),"Elimina conferma")</f>
        <v>Elimina conferma</v>
      </c>
      <c r="U74" s="21" t="str">
        <f>IFERROR(__xludf.DUMMYFUNCTION("GOOGLETRANSLATE($B74,$B$1,U$1)"),"ลบยืนยัน")</f>
        <v>ลบยืนยัน</v>
      </c>
      <c r="V74" s="20"/>
      <c r="W74" s="20"/>
      <c r="X74" s="20"/>
      <c r="Y74" s="20"/>
      <c r="Z74" s="20"/>
      <c r="AA74" s="20"/>
      <c r="AB74" s="20"/>
      <c r="AC74" s="20"/>
      <c r="AD74" s="20"/>
      <c r="AE74" s="20"/>
      <c r="AF74" s="20"/>
      <c r="AG74" s="20"/>
      <c r="AH74" s="20"/>
      <c r="AI74" s="20"/>
      <c r="AJ74" s="20"/>
      <c r="AK74" s="20"/>
      <c r="AL74" s="20"/>
      <c r="AM74" s="20"/>
      <c r="AN74" s="20"/>
    </row>
    <row r="75" ht="15.75" customHeight="1">
      <c r="A75" s="20" t="s">
        <v>1185</v>
      </c>
      <c r="B75" s="20" t="s">
        <v>1186</v>
      </c>
      <c r="C75" s="21" t="str">
        <f>IFERROR(__xludf.DUMMYFUNCTION("GOOGLETRANSLATE($B75,$B$1,C$1)"),"你确定要删除这个吗？")</f>
        <v>你确定要删除这个吗？</v>
      </c>
      <c r="D75" s="21" t="str">
        <f>IFERROR(__xludf.DUMMYFUNCTION("GOOGLETRANSLATE($B75,$B$1,D$1)"),"क्या आप वाकई इसे हटाना चाहते हैं?")</f>
        <v>क्या आप वाकई इसे हटाना चाहते हैं?</v>
      </c>
      <c r="E75" s="21" t="str">
        <f>IFERROR(__xludf.DUMMYFUNCTION("GOOGLETRANSLATE($B75,$B$1,E$1)"),"¿Estás seguro que quieres eliminar esto?")</f>
        <v>¿Estás seguro que quieres eliminar esto?</v>
      </c>
      <c r="F75" s="21" t="str">
        <f>IFERROR(__xludf.DUMMYFUNCTION("GOOGLETRANSLATE($B75,$B$1,F$1)"),"Êtes-vous sûr de vouloir supprimer cela?")</f>
        <v>Êtes-vous sûr de vouloir supprimer cela?</v>
      </c>
      <c r="G75" s="21" t="str">
        <f>IFERROR(__xludf.DUMMYFUNCTION("GOOGLETRANSLATE($B75,$B$1,G$1)"),"هل أنت متأكد أنك تريد حذف هذا؟")</f>
        <v>هل أنت متأكد أنك تريد حذف هذا؟</v>
      </c>
      <c r="H75" s="21" t="str">
        <f>IFERROR(__xludf.DUMMYFUNCTION("GOOGLETRANSLATE($B75,$B$1,H$1)"),"Вы уверены, что хотите удалить это?")</f>
        <v>Вы уверены, что хотите удалить это?</v>
      </c>
      <c r="I75" s="21" t="str">
        <f>IFERROR(__xludf.DUMMYFUNCTION("GOOGLETRANSLATE($B75,$B$1,I$1)"),"Tem certeza de que deseja excluir isso?")</f>
        <v>Tem certeza de que deseja excluir isso?</v>
      </c>
      <c r="J75" s="21" t="str">
        <f>IFERROR(__xludf.DUMMYFUNCTION("GOOGLETRANSLATE($B75,$B$1,J$1)"),"আপনি কি নিশ্চিত যে আপনি এটি মুছতে চান?")</f>
        <v>আপনি কি নিশ্চিত যে আপনি এটি মুছতে চান?</v>
      </c>
      <c r="K75" s="21" t="str">
        <f>IFERROR(__xludf.DUMMYFUNCTION("GOOGLETRANSLATE($B75,$B$1,K$1)"),"کیا آپ کو یقین ہے کہ آپ اسے حذف کرنا چاہتے ہیں؟")</f>
        <v>کیا آپ کو یقین ہے کہ آپ اسے حذف کرنا چاہتے ہیں؟</v>
      </c>
      <c r="L75" s="21" t="str">
        <f>IFERROR(__xludf.DUMMYFUNCTION("GOOGLETRANSLATE($B75,$B$1,L$1)"),"Sind Sie sicher, dass Sie dies löschen möchten?")</f>
        <v>Sind Sie sicher, dass Sie dies löschen möchten?</v>
      </c>
      <c r="M75" s="21" t="str">
        <f>IFERROR(__xludf.DUMMYFUNCTION("GOOGLETRANSLATE($B75,$B$1,M$1)"),"これを削除したいですか？")</f>
        <v>これを削除したいですか？</v>
      </c>
      <c r="N75" s="21" t="str">
        <f>IFERROR(__xludf.DUMMYFUNCTION("GOOGLETRANSLATE($B75,$B$1,N$1)"),"आपणास खात्री आहे की आपण हे हटवू इच्छिता?")</f>
        <v>आपणास खात्री आहे की आपण हे हटवू इच्छिता?</v>
      </c>
      <c r="O75" s="21" t="str">
        <f>IFERROR(__xludf.DUMMYFUNCTION("GOOGLETRANSLATE($B75,$B$1,O$1)"),"మీరు దీన్ని తొలగించాలనుకుంటున్నారా?")</f>
        <v>మీరు దీన్ని తొలగించాలనుకుంటున్నారా?</v>
      </c>
      <c r="P75" s="21" t="str">
        <f>IFERROR(__xludf.DUMMYFUNCTION("GOOGLETRANSLATE($B75,$B$1,P$1)"),"Bunu silmek istediğinizden emin misiniz?")</f>
        <v>Bunu silmek istediğinizden emin misiniz?</v>
      </c>
      <c r="Q75" s="21" t="str">
        <f>IFERROR(__xludf.DUMMYFUNCTION("GOOGLETRANSLATE($B75,$B$1,Q$1)"),"இதை நீக்க விரும்புகிறீர்களா?")</f>
        <v>இதை நீக்க விரும்புகிறீர்களா?</v>
      </c>
      <c r="R75" s="21" t="str">
        <f>IFERROR(__xludf.DUMMYFUNCTION("GOOGLETRANSLATE($B75,$B$1,R$1)"),"이것을 삭제 하시겠습니까?")</f>
        <v>이것을 삭제 하시겠습니까?</v>
      </c>
      <c r="S75" s="22" t="str">
        <f>IFERROR(__xludf.DUMMYFUNCTION("GOOGLETRANSLATE($B75,$B$1,S$1)"),"Bạn có chắc bạn muốn xóa cái này không?")</f>
        <v>Bạn có chắc bạn muốn xóa cái này không?</v>
      </c>
      <c r="T75" s="21" t="s">
        <v>1187</v>
      </c>
      <c r="U75" s="21" t="str">
        <f>IFERROR(__xludf.DUMMYFUNCTION("GOOGLETRANSLATE($B75,$B$1,U$1)"),"แน่ใจหรือว่าต้องการลบสิ่งนี้?")</f>
        <v>แน่ใจหรือว่าต้องการลบสิ่งนี้?</v>
      </c>
      <c r="V75" s="20"/>
      <c r="W75" s="20"/>
      <c r="X75" s="20"/>
      <c r="Y75" s="20"/>
      <c r="Z75" s="20"/>
      <c r="AA75" s="20"/>
      <c r="AB75" s="20"/>
      <c r="AC75" s="20"/>
      <c r="AD75" s="20"/>
      <c r="AE75" s="20"/>
      <c r="AF75" s="20"/>
      <c r="AG75" s="20"/>
      <c r="AH75" s="20"/>
      <c r="AI75" s="20"/>
      <c r="AJ75" s="20"/>
      <c r="AK75" s="20"/>
      <c r="AL75" s="20"/>
      <c r="AM75" s="20"/>
      <c r="AN75" s="20"/>
    </row>
    <row r="76" ht="15.75" customHeight="1">
      <c r="A76" s="20" t="s">
        <v>1188</v>
      </c>
      <c r="B76" s="20" t="s">
        <v>1189</v>
      </c>
      <c r="C76" s="21" t="str">
        <f>IFERROR(__xludf.DUMMYFUNCTION("GOOGLETRANSLATE($B76,$B$1,C$1)"),"关于我")</f>
        <v>关于我</v>
      </c>
      <c r="D76" s="21" t="str">
        <f>IFERROR(__xludf.DUMMYFUNCTION("GOOGLETRANSLATE($B76,$B$1,D$1)"),"मेरे बारे में")</f>
        <v>मेरे बारे में</v>
      </c>
      <c r="E76" s="21" t="str">
        <f>IFERROR(__xludf.DUMMYFUNCTION("GOOGLETRANSLATE($B76,$B$1,E$1)"),"Acerca de mí")</f>
        <v>Acerca de mí</v>
      </c>
      <c r="F76" s="21" t="str">
        <f>IFERROR(__xludf.DUMMYFUNCTION("GOOGLETRANSLATE($B76,$B$1,F$1)"),"Sur moi")</f>
        <v>Sur moi</v>
      </c>
      <c r="G76" s="21" t="str">
        <f>IFERROR(__xludf.DUMMYFUNCTION("GOOGLETRANSLATE($B76,$B$1,G$1)"),"ْعَنِّي")</f>
        <v>ْعَنِّي</v>
      </c>
      <c r="H76" s="21" t="str">
        <f>IFERROR(__xludf.DUMMYFUNCTION("GOOGLETRANSLATE($B76,$B$1,H$1)"),"Обо мне")</f>
        <v>Обо мне</v>
      </c>
      <c r="I76" s="21" t="str">
        <f>IFERROR(__xludf.DUMMYFUNCTION("GOOGLETRANSLATE($B76,$B$1,I$1)"),"Sobre mim")</f>
        <v>Sobre mim</v>
      </c>
      <c r="J76" s="21" t="str">
        <f>IFERROR(__xludf.DUMMYFUNCTION("GOOGLETRANSLATE($B76,$B$1,J$1)"),"আমার সম্পর্কে")</f>
        <v>আমার সম্পর্কে</v>
      </c>
      <c r="K76" s="21" t="str">
        <f>IFERROR(__xludf.DUMMYFUNCTION("GOOGLETRANSLATE($B76,$B$1,K$1)"),"میرے بارے میں")</f>
        <v>میرے بارے میں</v>
      </c>
      <c r="L76" s="21" t="str">
        <f>IFERROR(__xludf.DUMMYFUNCTION("GOOGLETRANSLATE($B76,$B$1,L$1)"),"Über mich")</f>
        <v>Über mich</v>
      </c>
      <c r="M76" s="21" t="str">
        <f>IFERROR(__xludf.DUMMYFUNCTION("GOOGLETRANSLATE($B76,$B$1,M$1)"),"私について")</f>
        <v>私について</v>
      </c>
      <c r="N76" s="21" t="str">
        <f>IFERROR(__xludf.DUMMYFUNCTION("GOOGLETRANSLATE($B76,$B$1,N$1)"),"माझ्याबद्दल")</f>
        <v>माझ्याबद्दल</v>
      </c>
      <c r="O76" s="21" t="str">
        <f>IFERROR(__xludf.DUMMYFUNCTION("GOOGLETRANSLATE($B76,$B$1,O$1)"),"నా గురించి")</f>
        <v>నా గురించి</v>
      </c>
      <c r="P76" s="21" t="str">
        <f>IFERROR(__xludf.DUMMYFUNCTION("GOOGLETRANSLATE($B76,$B$1,P$1)"),"Benim hakkımda")</f>
        <v>Benim hakkımda</v>
      </c>
      <c r="Q76" s="21" t="str">
        <f>IFERROR(__xludf.DUMMYFUNCTION("GOOGLETRANSLATE($B76,$B$1,Q$1)"),"என்னை பற்றி")</f>
        <v>என்னை பற்றி</v>
      </c>
      <c r="R76" s="21" t="str">
        <f>IFERROR(__xludf.DUMMYFUNCTION("GOOGLETRANSLATE($B76,$B$1,R$1)"),"나에 대해서")</f>
        <v>나에 대해서</v>
      </c>
      <c r="S76" s="22" t="str">
        <f>IFERROR(__xludf.DUMMYFUNCTION("GOOGLETRANSLATE($B76,$B$1,S$1)"),"Về tôi")</f>
        <v>Về tôi</v>
      </c>
      <c r="T76" s="21" t="str">
        <f>IFERROR(__xludf.DUMMYFUNCTION("GOOGLETRANSLATE($B76,$B$1,T$1)"),"Su di me")</f>
        <v>Su di me</v>
      </c>
      <c r="U76" s="21" t="str">
        <f>IFERROR(__xludf.DUMMYFUNCTION("GOOGLETRANSLATE($B76,$B$1,U$1)"),"เกี่ยวกับฉัน")</f>
        <v>เกี่ยวกับฉัน</v>
      </c>
      <c r="V76" s="20"/>
      <c r="W76" s="20"/>
      <c r="X76" s="20"/>
      <c r="Y76" s="20"/>
      <c r="Z76" s="20"/>
      <c r="AA76" s="20"/>
      <c r="AB76" s="20"/>
      <c r="AC76" s="20"/>
      <c r="AD76" s="20"/>
      <c r="AE76" s="20"/>
      <c r="AF76" s="20"/>
      <c r="AG76" s="20"/>
      <c r="AH76" s="20"/>
      <c r="AI76" s="20"/>
      <c r="AJ76" s="20"/>
      <c r="AK76" s="20"/>
      <c r="AL76" s="20"/>
      <c r="AM76" s="20"/>
      <c r="AN76" s="20"/>
    </row>
    <row r="77" ht="15.75" customHeight="1">
      <c r="A77" s="20" t="s">
        <v>1190</v>
      </c>
      <c r="B77" s="20" t="s">
        <v>1191</v>
      </c>
      <c r="C77" s="21" t="str">
        <f>IFERROR(__xludf.DUMMYFUNCTION("GOOGLETRANSLATE($B77,$B$1,C$1)"),"年龄")</f>
        <v>年龄</v>
      </c>
      <c r="D77" s="21" t="str">
        <f>IFERROR(__xludf.DUMMYFUNCTION("GOOGLETRANSLATE($B77,$B$1,D$1)"),"आयु")</f>
        <v>आयु</v>
      </c>
      <c r="E77" s="21" t="str">
        <f>IFERROR(__xludf.DUMMYFUNCTION("GOOGLETRANSLATE($B77,$B$1,E$1)"),"Edad")</f>
        <v>Edad</v>
      </c>
      <c r="F77" s="21" t="str">
        <f>IFERROR(__xludf.DUMMYFUNCTION("GOOGLETRANSLATE($B77,$B$1,F$1)"),"Âge")</f>
        <v>Âge</v>
      </c>
      <c r="G77" s="21" t="str">
        <f>IFERROR(__xludf.DUMMYFUNCTION("GOOGLETRANSLATE($B77,$B$1,G$1)"),"عمر")</f>
        <v>عمر</v>
      </c>
      <c r="H77" s="21" t="str">
        <f>IFERROR(__xludf.DUMMYFUNCTION("GOOGLETRANSLATE($B77,$B$1,H$1)"),"Возраст")</f>
        <v>Возраст</v>
      </c>
      <c r="I77" s="21" t="str">
        <f>IFERROR(__xludf.DUMMYFUNCTION("GOOGLETRANSLATE($B77,$B$1,I$1)"),"Idade")</f>
        <v>Idade</v>
      </c>
      <c r="J77" s="21" t="str">
        <f>IFERROR(__xludf.DUMMYFUNCTION("GOOGLETRANSLATE($B77,$B$1,J$1)"),"বয়স")</f>
        <v>বয়স</v>
      </c>
      <c r="K77" s="21" t="str">
        <f>IFERROR(__xludf.DUMMYFUNCTION("GOOGLETRANSLATE($B77,$B$1,K$1)"),"عمر")</f>
        <v>عمر</v>
      </c>
      <c r="L77" s="21" t="str">
        <f>IFERROR(__xludf.DUMMYFUNCTION("GOOGLETRANSLATE($B77,$B$1,L$1)"),"Alter")</f>
        <v>Alter</v>
      </c>
      <c r="M77" s="21" t="str">
        <f>IFERROR(__xludf.DUMMYFUNCTION("GOOGLETRANSLATE($B77,$B$1,M$1)"),"年")</f>
        <v>年</v>
      </c>
      <c r="N77" s="21" t="str">
        <f>IFERROR(__xludf.DUMMYFUNCTION("GOOGLETRANSLATE($B77,$B$1,N$1)"),"वय")</f>
        <v>वय</v>
      </c>
      <c r="O77" s="21" t="str">
        <f>IFERROR(__xludf.DUMMYFUNCTION("GOOGLETRANSLATE($B77,$B$1,O$1)"),"వయస్సు")</f>
        <v>వయస్సు</v>
      </c>
      <c r="P77" s="21" t="str">
        <f>IFERROR(__xludf.DUMMYFUNCTION("GOOGLETRANSLATE($B77,$B$1,P$1)"),"Yaş")</f>
        <v>Yaş</v>
      </c>
      <c r="Q77" s="21" t="str">
        <f>IFERROR(__xludf.DUMMYFUNCTION("GOOGLETRANSLATE($B77,$B$1,Q$1)"),"வயது")</f>
        <v>வயது</v>
      </c>
      <c r="R77" s="21" t="str">
        <f>IFERROR(__xludf.DUMMYFUNCTION("GOOGLETRANSLATE($B77,$B$1,R$1)"),"나이")</f>
        <v>나이</v>
      </c>
      <c r="S77" s="22" t="str">
        <f>IFERROR(__xludf.DUMMYFUNCTION("GOOGLETRANSLATE($B77,$B$1,S$1)"),"Tuổi")</f>
        <v>Tuổi</v>
      </c>
      <c r="T77" s="21" t="str">
        <f>IFERROR(__xludf.DUMMYFUNCTION("GOOGLETRANSLATE($B77,$B$1,T$1)"),"Età")</f>
        <v>Età</v>
      </c>
      <c r="U77" s="21" t="str">
        <f>IFERROR(__xludf.DUMMYFUNCTION("GOOGLETRANSLATE($B77,$B$1,U$1)"),"อายุ")</f>
        <v>อายุ</v>
      </c>
      <c r="V77" s="20"/>
      <c r="W77" s="20"/>
      <c r="X77" s="20"/>
      <c r="Y77" s="20"/>
      <c r="Z77" s="20"/>
      <c r="AA77" s="20"/>
      <c r="AB77" s="20"/>
      <c r="AC77" s="20"/>
      <c r="AD77" s="20"/>
      <c r="AE77" s="20"/>
      <c r="AF77" s="20"/>
      <c r="AG77" s="20"/>
      <c r="AH77" s="20"/>
      <c r="AI77" s="20"/>
      <c r="AJ77" s="20"/>
      <c r="AK77" s="20"/>
      <c r="AL77" s="20"/>
      <c r="AM77" s="20"/>
      <c r="AN77" s="20"/>
    </row>
    <row r="78" ht="15.75" customHeight="1">
      <c r="A78" s="20" t="s">
        <v>1192</v>
      </c>
      <c r="B78" s="20" t="s">
        <v>1193</v>
      </c>
      <c r="C78" s="21" t="str">
        <f>IFERROR(__xludf.DUMMYFUNCTION("GOOGLETRANSLATE($B78,$B$1,C$1)"),"性别")</f>
        <v>性别</v>
      </c>
      <c r="D78" s="21" t="str">
        <f>IFERROR(__xludf.DUMMYFUNCTION("GOOGLETRANSLATE($B78,$B$1,D$1)"),"लिंग")</f>
        <v>लिंग</v>
      </c>
      <c r="E78" s="21" t="str">
        <f>IFERROR(__xludf.DUMMYFUNCTION("GOOGLETRANSLATE($B78,$B$1,E$1)"),"Género")</f>
        <v>Género</v>
      </c>
      <c r="F78" s="21" t="str">
        <f>IFERROR(__xludf.DUMMYFUNCTION("GOOGLETRANSLATE($B78,$B$1,F$1)"),"Genre")</f>
        <v>Genre</v>
      </c>
      <c r="G78" s="21" t="str">
        <f>IFERROR(__xludf.DUMMYFUNCTION("GOOGLETRANSLATE($B78,$B$1,G$1)"),"جنس")</f>
        <v>جنس</v>
      </c>
      <c r="H78" s="21" t="str">
        <f>IFERROR(__xludf.DUMMYFUNCTION("GOOGLETRANSLATE($B78,$B$1,H$1)"),"Пол")</f>
        <v>Пол</v>
      </c>
      <c r="I78" s="21" t="str">
        <f>IFERROR(__xludf.DUMMYFUNCTION("GOOGLETRANSLATE($B78,$B$1,I$1)"),"Gênero")</f>
        <v>Gênero</v>
      </c>
      <c r="J78" s="21" t="str">
        <f>IFERROR(__xludf.DUMMYFUNCTION("GOOGLETRANSLATE($B78,$B$1,J$1)"),"লিঙ্গ")</f>
        <v>লিঙ্গ</v>
      </c>
      <c r="K78" s="21" t="str">
        <f>IFERROR(__xludf.DUMMYFUNCTION("GOOGLETRANSLATE($B78,$B$1,K$1)"),"صنف")</f>
        <v>صنف</v>
      </c>
      <c r="L78" s="21" t="str">
        <f>IFERROR(__xludf.DUMMYFUNCTION("GOOGLETRANSLATE($B78,$B$1,L$1)"),"Geschlecht")</f>
        <v>Geschlecht</v>
      </c>
      <c r="M78" s="21" t="str">
        <f>IFERROR(__xludf.DUMMYFUNCTION("GOOGLETRANSLATE($B78,$B$1,M$1)"),"性別")</f>
        <v>性別</v>
      </c>
      <c r="N78" s="21" t="str">
        <f>IFERROR(__xludf.DUMMYFUNCTION("GOOGLETRANSLATE($B78,$B$1,N$1)"),"लिंग")</f>
        <v>लिंग</v>
      </c>
      <c r="O78" s="21" t="str">
        <f>IFERROR(__xludf.DUMMYFUNCTION("GOOGLETRANSLATE($B78,$B$1,O$1)"),"లింగం")</f>
        <v>లింగం</v>
      </c>
      <c r="P78" s="21" t="str">
        <f>IFERROR(__xludf.DUMMYFUNCTION("GOOGLETRANSLATE($B78,$B$1,P$1)"),"Cinsiyet")</f>
        <v>Cinsiyet</v>
      </c>
      <c r="Q78" s="21" t="str">
        <f>IFERROR(__xludf.DUMMYFUNCTION("GOOGLETRANSLATE($B78,$B$1,Q$1)"),"பாலினம்")</f>
        <v>பாலினம்</v>
      </c>
      <c r="R78" s="21" t="str">
        <f>IFERROR(__xludf.DUMMYFUNCTION("GOOGLETRANSLATE($B78,$B$1,R$1)"),"성별")</f>
        <v>성별</v>
      </c>
      <c r="S78" s="22" t="str">
        <f>IFERROR(__xludf.DUMMYFUNCTION("GOOGLETRANSLATE($B78,$B$1,S$1)"),"Giới tính")</f>
        <v>Giới tính</v>
      </c>
      <c r="T78" s="21" t="str">
        <f>IFERROR(__xludf.DUMMYFUNCTION("GOOGLETRANSLATE($B78,$B$1,T$1)"),"Genere")</f>
        <v>Genere</v>
      </c>
      <c r="U78" s="21" t="str">
        <f>IFERROR(__xludf.DUMMYFUNCTION("GOOGLETRANSLATE($B78,$B$1,U$1)"),"เพศ")</f>
        <v>เพศ</v>
      </c>
      <c r="V78" s="20"/>
      <c r="W78" s="20"/>
      <c r="X78" s="20"/>
      <c r="Y78" s="20"/>
      <c r="Z78" s="20"/>
      <c r="AA78" s="20"/>
      <c r="AB78" s="20"/>
      <c r="AC78" s="20"/>
      <c r="AD78" s="20"/>
      <c r="AE78" s="20"/>
      <c r="AF78" s="20"/>
      <c r="AG78" s="20"/>
      <c r="AH78" s="20"/>
      <c r="AI78" s="20"/>
      <c r="AJ78" s="20"/>
      <c r="AK78" s="20"/>
      <c r="AL78" s="20"/>
      <c r="AM78" s="20"/>
      <c r="AN78" s="20"/>
    </row>
    <row r="79" ht="15.75" customHeight="1">
      <c r="A79" s="20" t="s">
        <v>1194</v>
      </c>
      <c r="B79" s="20" t="s">
        <v>1195</v>
      </c>
      <c r="C79" s="21" t="str">
        <f>IFERROR(__xludf.DUMMYFUNCTION("GOOGLETRANSLATE($B79,$B$1,C$1)"),"记录")</f>
        <v>记录</v>
      </c>
      <c r="D79" s="21" t="str">
        <f>IFERROR(__xludf.DUMMYFUNCTION("GOOGLETRANSLATE($B79,$B$1,D$1)"),"अभिलेख")</f>
        <v>अभिलेख</v>
      </c>
      <c r="E79" s="21" t="str">
        <f>IFERROR(__xludf.DUMMYFUNCTION("GOOGLETRANSLATE($B79,$B$1,E$1)"),"Registro")</f>
        <v>Registro</v>
      </c>
      <c r="F79" s="21" t="str">
        <f>IFERROR(__xludf.DUMMYFUNCTION("GOOGLETRANSLATE($B79,$B$1,F$1)"),"Enregistrer")</f>
        <v>Enregistrer</v>
      </c>
      <c r="G79" s="21" t="str">
        <f>IFERROR(__xludf.DUMMYFUNCTION("GOOGLETRANSLATE($B79,$B$1,G$1)"),"سِجِلّ")</f>
        <v>سِجِلّ</v>
      </c>
      <c r="H79" s="21" t="str">
        <f>IFERROR(__xludf.DUMMYFUNCTION("GOOGLETRANSLATE($B79,$B$1,H$1)"),"Записывать")</f>
        <v>Записывать</v>
      </c>
      <c r="I79" s="21" t="str">
        <f>IFERROR(__xludf.DUMMYFUNCTION("GOOGLETRANSLATE($B79,$B$1,I$1)"),"Registro")</f>
        <v>Registro</v>
      </c>
      <c r="J79" s="21" t="str">
        <f>IFERROR(__xludf.DUMMYFUNCTION("GOOGLETRANSLATE($B79,$B$1,J$1)"),"রেকর্ড")</f>
        <v>রেকর্ড</v>
      </c>
      <c r="K79" s="21" t="str">
        <f>IFERROR(__xludf.DUMMYFUNCTION("GOOGLETRANSLATE($B79,$B$1,K$1)"),"ریکارڈ")</f>
        <v>ریکارڈ</v>
      </c>
      <c r="L79" s="21" t="str">
        <f>IFERROR(__xludf.DUMMYFUNCTION("GOOGLETRANSLATE($B79,$B$1,L$1)"),"Aufzeichnen")</f>
        <v>Aufzeichnen</v>
      </c>
      <c r="M79" s="21" t="str">
        <f>IFERROR(__xludf.DUMMYFUNCTION("GOOGLETRANSLATE($B79,$B$1,M$1)"),"記録")</f>
        <v>記録</v>
      </c>
      <c r="N79" s="21" t="str">
        <f>IFERROR(__xludf.DUMMYFUNCTION("GOOGLETRANSLATE($B79,$B$1,N$1)"),"विक्रम")</f>
        <v>विक्रम</v>
      </c>
      <c r="O79" s="21" t="str">
        <f>IFERROR(__xludf.DUMMYFUNCTION("GOOGLETRANSLATE($B79,$B$1,O$1)"),"రికార్డ్")</f>
        <v>రికార్డ్</v>
      </c>
      <c r="P79" s="21" t="str">
        <f>IFERROR(__xludf.DUMMYFUNCTION("GOOGLETRANSLATE($B79,$B$1,P$1)"),"Kayıt")</f>
        <v>Kayıt</v>
      </c>
      <c r="Q79" s="21" t="str">
        <f>IFERROR(__xludf.DUMMYFUNCTION("GOOGLETRANSLATE($B79,$B$1,Q$1)"),"பதிவு")</f>
        <v>பதிவு</v>
      </c>
      <c r="R79" s="21" t="str">
        <f>IFERROR(__xludf.DUMMYFUNCTION("GOOGLETRANSLATE($B79,$B$1,R$1)"),"기록")</f>
        <v>기록</v>
      </c>
      <c r="S79" s="22" t="str">
        <f>IFERROR(__xludf.DUMMYFUNCTION("GOOGLETRANSLATE($B79,$B$1,S$1)"),"Ghi")</f>
        <v>Ghi</v>
      </c>
      <c r="T79" s="21" t="str">
        <f>IFERROR(__xludf.DUMMYFUNCTION("GOOGLETRANSLATE($B79,$B$1,T$1)"),"Documentazione")</f>
        <v>Documentazione</v>
      </c>
      <c r="U79" s="21" t="str">
        <f>IFERROR(__xludf.DUMMYFUNCTION("GOOGLETRANSLATE($B79,$B$1,U$1)"),"บันทึก")</f>
        <v>บันทึก</v>
      </c>
      <c r="V79" s="20"/>
      <c r="W79" s="20"/>
      <c r="X79" s="20"/>
      <c r="Y79" s="20"/>
      <c r="Z79" s="20"/>
      <c r="AA79" s="20"/>
      <c r="AB79" s="20"/>
      <c r="AC79" s="20"/>
      <c r="AD79" s="20"/>
      <c r="AE79" s="20"/>
      <c r="AF79" s="20"/>
      <c r="AG79" s="20"/>
      <c r="AH79" s="20"/>
      <c r="AI79" s="20"/>
      <c r="AJ79" s="20"/>
      <c r="AK79" s="20"/>
      <c r="AL79" s="20"/>
      <c r="AM79" s="20"/>
      <c r="AN79" s="20"/>
    </row>
    <row r="80" ht="15.75" customHeight="1">
      <c r="A80" s="20" t="s">
        <v>1196</v>
      </c>
      <c r="B80" s="20" t="s">
        <v>1197</v>
      </c>
      <c r="C80" s="21" t="str">
        <f>IFERROR(__xludf.DUMMYFUNCTION("GOOGLETRANSLATE($B80,$B$1,C$1)"),"历史＆amp;统计数据")</f>
        <v>历史＆amp;统计数据</v>
      </c>
      <c r="D80" s="21" t="str">
        <f>IFERROR(__xludf.DUMMYFUNCTION("GOOGLETRANSLATE($B80,$B$1,D$1)"),"इतिहास &amp; amp; आंकड़े")</f>
        <v>इतिहास &amp; amp; आंकड़े</v>
      </c>
      <c r="E80" s="21" t="str">
        <f>IFERROR(__xludf.DUMMYFUNCTION("GOOGLETRANSLATE($B80,$B$1,E$1)"),"Historia y amp; Estadísticas")</f>
        <v>Historia y amp; Estadísticas</v>
      </c>
      <c r="F80" s="21" t="str">
        <f>IFERROR(__xludf.DUMMYFUNCTION("GOOGLETRANSLATE($B80,$B$1,F$1)"),"HISTOIRE &amp; AMP; Statistiques")</f>
        <v>HISTOIRE &amp; AMP; Statistiques</v>
      </c>
      <c r="G80" s="21" t="str">
        <f>IFERROR(__xludf.DUMMYFUNCTION("GOOGLETRANSLATE($B80,$B$1,G$1)"),"التاريخ &amp; amp ؛ إحصائيات")</f>
        <v>التاريخ &amp; amp ؛ إحصائيات</v>
      </c>
      <c r="H80" s="21" t="str">
        <f>IFERROR(__xludf.DUMMYFUNCTION("GOOGLETRANSLATE($B80,$B$1,H$1)"),"История &amp; amp; Статистика")</f>
        <v>История &amp; amp; Статистика</v>
      </c>
      <c r="I80" s="21" t="str">
        <f>IFERROR(__xludf.DUMMYFUNCTION("GOOGLETRANSLATE($B80,$B$1,I$1)"),"História &amp; amp; Estatisticas")</f>
        <v>História &amp; amp; Estatisticas</v>
      </c>
      <c r="J80" s="21" t="str">
        <f>IFERROR(__xludf.DUMMYFUNCTION("GOOGLETRANSLATE($B80,$B$1,J$1)"),"ইতিহাস &amp; amp; পরিসংখ্যান")</f>
        <v>ইতিহাস &amp; amp; পরিসংখ্যান</v>
      </c>
      <c r="K80" s="21" t="str">
        <f>IFERROR(__xludf.DUMMYFUNCTION("GOOGLETRANSLATE($B80,$B$1,K$1)"),"تاریخ &amp; amp ؛ اعداد و شمار")</f>
        <v>تاریخ &amp; amp ؛ اعداد و شمار</v>
      </c>
      <c r="L80" s="21" t="str">
        <f>IFERROR(__xludf.DUMMYFUNCTION("GOOGLETRANSLATE($B80,$B$1,L$1)"),"Geschichte &amp; amp; Statistiken")</f>
        <v>Geschichte &amp; amp; Statistiken</v>
      </c>
      <c r="M80" s="21" t="str">
        <f>IFERROR(__xludf.DUMMYFUNCTION("GOOGLETRANSLATE($B80,$B$1,M$1)"),"歴史＆amp;統計")</f>
        <v>歴史＆amp;統計</v>
      </c>
      <c r="N80" s="21" t="str">
        <f>IFERROR(__xludf.DUMMYFUNCTION("GOOGLETRANSLATE($B80,$B$1,N$1)"),"इतिहास &amp; विद्युतप्रवाह मोजण्याच्या एककाचे संक्षिप्त रुप; आकडेवारी")</f>
        <v>इतिहास &amp; विद्युतप्रवाह मोजण्याच्या एककाचे संक्षिप्त रुप; आकडेवारी</v>
      </c>
      <c r="O80" s="21" t="str">
        <f>IFERROR(__xludf.DUMMYFUNCTION("GOOGLETRANSLATE($B80,$B$1,O$1)"),"చరిత్ర &amp; amp; గణాంకాలు")</f>
        <v>చరిత్ర &amp; amp; గణాంకాలు</v>
      </c>
      <c r="P80" s="21" t="str">
        <f>IFERROR(__xludf.DUMMYFUNCTION("GOOGLETRANSLATE($B80,$B$1,P$1)"),"Tarih &amp; amp; İstatistik")</f>
        <v>Tarih &amp; amp; İstatistik</v>
      </c>
      <c r="Q80" s="21" t="str">
        <f>IFERROR(__xludf.DUMMYFUNCTION("GOOGLETRANSLATE($B80,$B$1,Q$1)"),"வரலாறு &amp; ஆம்ப்; புள்ளிவிவரங்கள்")</f>
        <v>வரலாறு &amp; ஆம்ப்; புள்ளிவிவரங்கள்</v>
      </c>
      <c r="R80" s="21" t="str">
        <f>IFERROR(__xludf.DUMMYFUNCTION("GOOGLETRANSLATE($B80,$B$1,R$1)"),"역사 &amp; amp; 통계")</f>
        <v>역사 &amp; amp; 통계</v>
      </c>
      <c r="S80" s="22" t="str">
        <f>IFERROR(__xludf.DUMMYFUNCTION("GOOGLETRANSLATE($B80,$B$1,S$1)"),"Lịch sử &amp; amp; Số liệu thống kê")</f>
        <v>Lịch sử &amp; amp; Số liệu thống kê</v>
      </c>
      <c r="T80" s="21" t="str">
        <f>IFERROR(__xludf.DUMMYFUNCTION("GOOGLETRANSLATE($B80,$B$1,T$1)"),"Storia e amp; Statistiche")</f>
        <v>Storia e amp; Statistiche</v>
      </c>
      <c r="U80" s="21" t="str">
        <f>IFERROR(__xludf.DUMMYFUNCTION("GOOGLETRANSLATE($B80,$B$1,U$1)"),"ประวัติศาสตร์ &amp; amp; สถิติ")</f>
        <v>ประวัติศาสตร์ &amp; amp; สถิติ</v>
      </c>
      <c r="V80" s="20"/>
      <c r="W80" s="20"/>
      <c r="X80" s="20"/>
      <c r="Y80" s="20"/>
      <c r="Z80" s="20"/>
      <c r="AA80" s="20"/>
      <c r="AB80" s="20"/>
      <c r="AC80" s="20"/>
      <c r="AD80" s="20"/>
      <c r="AE80" s="20"/>
      <c r="AF80" s="20"/>
      <c r="AG80" s="20"/>
      <c r="AH80" s="20"/>
      <c r="AI80" s="20"/>
      <c r="AJ80" s="20"/>
      <c r="AK80" s="20"/>
      <c r="AL80" s="20"/>
      <c r="AM80" s="20"/>
      <c r="AN80" s="20"/>
    </row>
    <row r="81" ht="15.75" customHeight="1">
      <c r="A81" s="20" t="s">
        <v>1198</v>
      </c>
      <c r="B81" s="20" t="s">
        <v>1199</v>
      </c>
      <c r="C81" s="21" t="str">
        <f>IFERROR(__xludf.DUMMYFUNCTION("GOOGLETRANSLATE($B81,$B$1,C$1)"),"跟踪器")</f>
        <v>跟踪器</v>
      </c>
      <c r="D81" s="21" t="str">
        <f>IFERROR(__xludf.DUMMYFUNCTION("GOOGLETRANSLATE($B81,$B$1,D$1)"),"ट्रैकर")</f>
        <v>ट्रैकर</v>
      </c>
      <c r="E81" s="21" t="str">
        <f>IFERROR(__xludf.DUMMYFUNCTION("GOOGLETRANSLATE($B81,$B$1,E$1)"),"Rastreador")</f>
        <v>Rastreador</v>
      </c>
      <c r="F81" s="21" t="str">
        <f>IFERROR(__xludf.DUMMYFUNCTION("GOOGLETRANSLATE($B81,$B$1,F$1)"),"Traqueur")</f>
        <v>Traqueur</v>
      </c>
      <c r="G81" s="21" t="str">
        <f>IFERROR(__xludf.DUMMYFUNCTION("GOOGLETRANSLATE($B81,$B$1,G$1)"),"تعقب")</f>
        <v>تعقب</v>
      </c>
      <c r="H81" s="21" t="str">
        <f>IFERROR(__xludf.DUMMYFUNCTION("GOOGLETRANSLATE($B81,$B$1,H$1)"),"Трекер")</f>
        <v>Трекер</v>
      </c>
      <c r="I81" s="21" t="str">
        <f>IFERROR(__xludf.DUMMYFUNCTION("GOOGLETRANSLATE($B81,$B$1,I$1)"),"Rastreador")</f>
        <v>Rastreador</v>
      </c>
      <c r="J81" s="21" t="str">
        <f>IFERROR(__xludf.DUMMYFUNCTION("GOOGLETRANSLATE($B81,$B$1,J$1)"),"ট্র্যাকার")</f>
        <v>ট্র্যাকার</v>
      </c>
      <c r="K81" s="21" t="str">
        <f>IFERROR(__xludf.DUMMYFUNCTION("GOOGLETRANSLATE($B81,$B$1,K$1)"),"ٹریکر")</f>
        <v>ٹریکر</v>
      </c>
      <c r="L81" s="21" t="str">
        <f>IFERROR(__xludf.DUMMYFUNCTION("GOOGLETRANSLATE($B81,$B$1,L$1)"),"Tracker")</f>
        <v>Tracker</v>
      </c>
      <c r="M81" s="21" t="str">
        <f>IFERROR(__xludf.DUMMYFUNCTION("GOOGLETRANSLATE($B81,$B$1,M$1)"),"トラッカー")</f>
        <v>トラッカー</v>
      </c>
      <c r="N81" s="21" t="str">
        <f>IFERROR(__xludf.DUMMYFUNCTION("GOOGLETRANSLATE($B81,$B$1,N$1)"),"ट्रॅकर")</f>
        <v>ट्रॅकर</v>
      </c>
      <c r="O81" s="21" t="str">
        <f>IFERROR(__xludf.DUMMYFUNCTION("GOOGLETRANSLATE($B81,$B$1,O$1)"),"ట్రాకర్")</f>
        <v>ట్రాకర్</v>
      </c>
      <c r="P81" s="21" t="str">
        <f>IFERROR(__xludf.DUMMYFUNCTION("GOOGLETRANSLATE($B81,$B$1,P$1)"),"İzleyici")</f>
        <v>İzleyici</v>
      </c>
      <c r="Q81" s="21" t="str">
        <f>IFERROR(__xludf.DUMMYFUNCTION("GOOGLETRANSLATE($B81,$B$1,Q$1)"),"டிராக்கர்")</f>
        <v>டிராக்கர்</v>
      </c>
      <c r="R81" s="21" t="str">
        <f>IFERROR(__xludf.DUMMYFUNCTION("GOOGLETRANSLATE($B81,$B$1,R$1)"),"트래커")</f>
        <v>트래커</v>
      </c>
      <c r="S81" s="22" t="s">
        <v>1200</v>
      </c>
      <c r="T81" s="21" t="str">
        <f>IFERROR(__xludf.DUMMYFUNCTION("GOOGLETRANSLATE($B81,$B$1,T$1)"),"Tracker")</f>
        <v>Tracker</v>
      </c>
      <c r="U81" s="21" t="str">
        <f>IFERROR(__xludf.DUMMYFUNCTION("GOOGLETRANSLATE($B81,$B$1,U$1)"),"ผู้ติดตาม")</f>
        <v>ผู้ติดตาม</v>
      </c>
      <c r="V81" s="20"/>
      <c r="W81" s="20"/>
      <c r="X81" s="20"/>
      <c r="Y81" s="20"/>
      <c r="Z81" s="20"/>
      <c r="AA81" s="20"/>
      <c r="AB81" s="20"/>
      <c r="AC81" s="20"/>
      <c r="AD81" s="20"/>
      <c r="AE81" s="20"/>
      <c r="AF81" s="20"/>
      <c r="AG81" s="20"/>
      <c r="AH81" s="20"/>
      <c r="AI81" s="20"/>
      <c r="AJ81" s="20"/>
      <c r="AK81" s="20"/>
      <c r="AL81" s="20"/>
      <c r="AM81" s="20"/>
      <c r="AN81" s="20"/>
    </row>
    <row r="82" ht="15.75" customHeight="1">
      <c r="A82" s="20" t="s">
        <v>1201</v>
      </c>
      <c r="B82" s="20" t="s">
        <v>1202</v>
      </c>
      <c r="C82" s="21" t="str">
        <f>IFERROR(__xludf.DUMMYFUNCTION("GOOGLETRANSLATE($B82,$B$1,C$1)"),"您设置了警报吗？")</f>
        <v>您设置了警报吗？</v>
      </c>
      <c r="D82" s="21" t="str">
        <f>IFERROR(__xludf.DUMMYFUNCTION("GOOGLETRANSLATE($B82,$B$1,D$1)"),"क्या आपने अभी तक अलार्म सेट किया है?")</f>
        <v>क्या आपने अभी तक अलार्म सेट किया है?</v>
      </c>
      <c r="E82" s="21" t="str">
        <f>IFERROR(__xludf.DUMMYFUNCTION("GOOGLETRANSLATE($B82,$B$1,E$1)"),"¿Ya has establecido la alarma?")</f>
        <v>¿Ya has establecido la alarma?</v>
      </c>
      <c r="F82" s="21" t="str">
        <f>IFERROR(__xludf.DUMMYFUNCTION("GOOGLETRANSLATE($B82,$B$1,F$1)"),"Avez-vous déjà réglé l'alarme?")</f>
        <v>Avez-vous déjà réglé l'alarme?</v>
      </c>
      <c r="G82" s="21" t="str">
        <f>IFERROR(__xludf.DUMMYFUNCTION("GOOGLETRANSLATE($B82,$B$1,G$1)"),"هل قمت بتعيين المنبه بعد؟")</f>
        <v>هل قمت بتعيين المنبه بعد؟</v>
      </c>
      <c r="H82" s="21" t="str">
        <f>IFERROR(__xludf.DUMMYFUNCTION("GOOGLETRANSLATE($B82,$B$1,H$1)"),"Вы уже установили будильник?")</f>
        <v>Вы уже установили будильник?</v>
      </c>
      <c r="I82" s="21" t="str">
        <f>IFERROR(__xludf.DUMMYFUNCTION("GOOGLETRANSLATE($B82,$B$1,I$1)"),"Você já definiu o alarme?")</f>
        <v>Você já definiu o alarme?</v>
      </c>
      <c r="J82" s="21" t="str">
        <f>IFERROR(__xludf.DUMMYFUNCTION("GOOGLETRANSLATE($B82,$B$1,J$1)"),"আপনি এখনও অ্যালার্ম সেট করেছেন?")</f>
        <v>আপনি এখনও অ্যালার্ম সেট করেছেন?</v>
      </c>
      <c r="K82" s="21" t="str">
        <f>IFERROR(__xludf.DUMMYFUNCTION("GOOGLETRANSLATE($B82,$B$1,K$1)"),"کیا آپ نے ابھی تک الارم طے کیا ہے؟")</f>
        <v>کیا آپ نے ابھی تک الارم طے کیا ہے؟</v>
      </c>
      <c r="L82" s="21" t="str">
        <f>IFERROR(__xludf.DUMMYFUNCTION("GOOGLETRANSLATE($B82,$B$1,L$1)"),"Haben Sie den Alarm schon eingestellt?")</f>
        <v>Haben Sie den Alarm schon eingestellt?</v>
      </c>
      <c r="M82" s="21" t="str">
        <f>IFERROR(__xludf.DUMMYFUNCTION("GOOGLETRANSLATE($B82,$B$1,M$1)"),"もうアラームを設定しましたか？")</f>
        <v>もうアラームを設定しましたか？</v>
      </c>
      <c r="N82" s="21" t="str">
        <f>IFERROR(__xludf.DUMMYFUNCTION("GOOGLETRANSLATE($B82,$B$1,N$1)"),"आपण अद्याप अलार्म सेट केला आहे?")</f>
        <v>आपण अद्याप अलार्म सेट केला आहे?</v>
      </c>
      <c r="O82" s="21" t="str">
        <f>IFERROR(__xludf.DUMMYFUNCTION("GOOGLETRANSLATE($B82,$B$1,O$1)"),"మీరు ఇంకా అలారం సెట్ చేశారా?")</f>
        <v>మీరు ఇంకా అలారం సెట్ చేశారా?</v>
      </c>
      <c r="P82" s="21" t="str">
        <f>IFERROR(__xludf.DUMMYFUNCTION("GOOGLETRANSLATE($B82,$B$1,P$1)"),"Alarmı henüz ayarladınız mı?")</f>
        <v>Alarmı henüz ayarladınız mı?</v>
      </c>
      <c r="Q82" s="21" t="str">
        <f>IFERROR(__xludf.DUMMYFUNCTION("GOOGLETRANSLATE($B82,$B$1,Q$1)"),"நீங்கள் இன்னும் அலாரம் அமைத்துள்ளீர்களா?")</f>
        <v>நீங்கள் இன்னும் அலாரம் அமைத்துள்ளீர்களா?</v>
      </c>
      <c r="R82" s="21" t="str">
        <f>IFERROR(__xludf.DUMMYFUNCTION("GOOGLETRANSLATE($B82,$B$1,R$1)"),"아직 알람을 설정 했습니까?")</f>
        <v>아직 알람을 설정 했습니까?</v>
      </c>
      <c r="S82" s="22" t="s">
        <v>1203</v>
      </c>
      <c r="T82" s="21" t="str">
        <f>IFERROR(__xludf.DUMMYFUNCTION("GOOGLETRANSLATE($B82,$B$1,T$1)"),"Hai già impostato l'allarme?")</f>
        <v>Hai già impostato l'allarme?</v>
      </c>
      <c r="U82" s="21" t="str">
        <f>IFERROR(__xludf.DUMMYFUNCTION("GOOGLETRANSLATE($B82,$B$1,U$1)"),"คุณตั้งสัญญาณเตือนหรือยัง?")</f>
        <v>คุณตั้งสัญญาณเตือนหรือยัง?</v>
      </c>
      <c r="V82" s="20"/>
      <c r="W82" s="20"/>
      <c r="X82" s="20"/>
      <c r="Y82" s="20"/>
      <c r="Z82" s="20"/>
      <c r="AA82" s="20"/>
      <c r="AB82" s="20"/>
      <c r="AC82" s="20"/>
      <c r="AD82" s="20"/>
      <c r="AE82" s="20"/>
      <c r="AF82" s="20"/>
      <c r="AG82" s="20"/>
      <c r="AH82" s="20"/>
      <c r="AI82" s="20"/>
      <c r="AJ82" s="20"/>
      <c r="AK82" s="20"/>
      <c r="AL82" s="20"/>
      <c r="AM82" s="20"/>
      <c r="AN82" s="20"/>
    </row>
    <row r="83" ht="15.75" customHeight="1">
      <c r="A83" s="20" t="s">
        <v>1204</v>
      </c>
      <c r="B83" s="20" t="s">
        <v>1205</v>
      </c>
      <c r="C83" s="21" t="str">
        <f>IFERROR(__xludf.DUMMYFUNCTION("GOOGLETRANSLATE($B83,$B$1,C$1)"),"这次不行")</f>
        <v>这次不行</v>
      </c>
      <c r="D83" s="21" t="str">
        <f>IFERROR(__xludf.DUMMYFUNCTION("GOOGLETRANSLATE($B83,$B$1,D$1)"),"इस बार नही")</f>
        <v>इस बार नही</v>
      </c>
      <c r="E83" s="21" t="str">
        <f>IFERROR(__xludf.DUMMYFUNCTION("GOOGLETRANSLATE($B83,$B$1,E$1)"),"No esta vez")</f>
        <v>No esta vez</v>
      </c>
      <c r="F83" s="21" t="str">
        <f>IFERROR(__xludf.DUMMYFUNCTION("GOOGLETRANSLATE($B83,$B$1,F$1)"),"Pas cette fois")</f>
        <v>Pas cette fois</v>
      </c>
      <c r="G83" s="21" t="str">
        <f>IFERROR(__xludf.DUMMYFUNCTION("GOOGLETRANSLATE($B83,$B$1,G$1)"),"ليس هذه المرة")</f>
        <v>ليس هذه المرة</v>
      </c>
      <c r="H83" s="21" t="str">
        <f>IFERROR(__xludf.DUMMYFUNCTION("GOOGLETRANSLATE($B83,$B$1,H$1)"),"Не в этот раз")</f>
        <v>Не в этот раз</v>
      </c>
      <c r="I83" s="21" t="str">
        <f>IFERROR(__xludf.DUMMYFUNCTION("GOOGLETRANSLATE($B83,$B$1,I$1)"),"Não dessa vez")</f>
        <v>Não dessa vez</v>
      </c>
      <c r="J83" s="21" t="str">
        <f>IFERROR(__xludf.DUMMYFUNCTION("GOOGLETRANSLATE($B83,$B$1,J$1)"),"এখন না")</f>
        <v>এখন না</v>
      </c>
      <c r="K83" s="21" t="str">
        <f>IFERROR(__xludf.DUMMYFUNCTION("GOOGLETRANSLATE($B83,$B$1,K$1)"),"اس دفعہ نہیں، اس وقت نہیں")</f>
        <v>اس دفعہ نہیں، اس وقت نہیں</v>
      </c>
      <c r="L83" s="21" t="str">
        <f>IFERROR(__xludf.DUMMYFUNCTION("GOOGLETRANSLATE($B83,$B$1,L$1)"),"Dieses Mal nicht")</f>
        <v>Dieses Mal nicht</v>
      </c>
      <c r="M83" s="21" t="str">
        <f>IFERROR(__xludf.DUMMYFUNCTION("GOOGLETRANSLATE($B83,$B$1,M$1)"),"今回ではない")</f>
        <v>今回ではない</v>
      </c>
      <c r="N83" s="21" t="str">
        <f>IFERROR(__xludf.DUMMYFUNCTION("GOOGLETRANSLATE($B83,$B$1,N$1)"),"यावेळी नाही")</f>
        <v>यावेळी नाही</v>
      </c>
      <c r="O83" s="21" t="str">
        <f>IFERROR(__xludf.DUMMYFUNCTION("GOOGLETRANSLATE($B83,$B$1,O$1)"),"ఈ సమయం కాదు")</f>
        <v>ఈ సమయం కాదు</v>
      </c>
      <c r="P83" s="21" t="str">
        <f>IFERROR(__xludf.DUMMYFUNCTION("GOOGLETRANSLATE($B83,$B$1,P$1)"),"Bu sefer değil")</f>
        <v>Bu sefer değil</v>
      </c>
      <c r="Q83" s="21" t="str">
        <f>IFERROR(__xludf.DUMMYFUNCTION("GOOGLETRANSLATE($B83,$B$1,Q$1)"),"இந்த நேரம் அல்ல")</f>
        <v>இந்த நேரம் அல்ல</v>
      </c>
      <c r="R83" s="21" t="str">
        <f>IFERROR(__xludf.DUMMYFUNCTION("GOOGLETRANSLATE($B83,$B$1,R$1)"),"이번에는 아닙니다")</f>
        <v>이번에는 아닙니다</v>
      </c>
      <c r="S83" s="22" t="str">
        <f>IFERROR(__xludf.DUMMYFUNCTION("GOOGLETRANSLATE($B83,$B$1,S$1)"),"Không phải lúc này")</f>
        <v>Không phải lúc này</v>
      </c>
      <c r="T83" s="21" t="str">
        <f>IFERROR(__xludf.DUMMYFUNCTION("GOOGLETRANSLATE($B83,$B$1,T$1)"),"Non questa volta")</f>
        <v>Non questa volta</v>
      </c>
      <c r="U83" s="21" t="str">
        <f>IFERROR(__xludf.DUMMYFUNCTION("GOOGLETRANSLATE($B83,$B$1,U$1)"),"ไม่ใช่เวลานี้")</f>
        <v>ไม่ใช่เวลานี้</v>
      </c>
      <c r="V83" s="20"/>
      <c r="W83" s="20"/>
      <c r="X83" s="20"/>
      <c r="Y83" s="20"/>
      <c r="Z83" s="20"/>
      <c r="AA83" s="20"/>
      <c r="AB83" s="20"/>
      <c r="AC83" s="20"/>
      <c r="AD83" s="20"/>
      <c r="AE83" s="20"/>
      <c r="AF83" s="20"/>
      <c r="AG83" s="20"/>
      <c r="AH83" s="20"/>
      <c r="AI83" s="20"/>
      <c r="AJ83" s="20"/>
      <c r="AK83" s="20"/>
      <c r="AL83" s="20"/>
      <c r="AM83" s="20"/>
      <c r="AN83" s="20"/>
    </row>
    <row r="84" ht="15.75" customHeight="1">
      <c r="A84" s="20" t="s">
        <v>1206</v>
      </c>
      <c r="B84" s="20" t="s">
        <v>1207</v>
      </c>
      <c r="C84" s="21" t="str">
        <f>IFERROR(__xludf.DUMMYFUNCTION("GOOGLETRANSLATE($B84,$B$1,C$1)"),"此测量信息仅供参考，无法取代专业仪表的测量")</f>
        <v>此测量信息仅供参考，无法取代专业仪表的测量</v>
      </c>
      <c r="D84" s="21" t="str">
        <f>IFERROR(__xludf.DUMMYFUNCTION("GOOGLETRANSLATE($B84,$B$1,D$1)"),"यह माप जानकारी केवल संदर्भ के लिए है और विशेष मीटरों के माप को प्रतिस्थापित नहीं कर सकती है")</f>
        <v>यह माप जानकारी केवल संदर्भ के लिए है और विशेष मीटरों के माप को प्रतिस्थापित नहीं कर सकती है</v>
      </c>
      <c r="E84" s="21" t="str">
        <f>IFERROR(__xludf.DUMMYFUNCTION("GOOGLETRANSLATE($B84,$B$1,E$1)"),"Esta información de medición es solo para referencia y no puede reemplazar la medición de medidores especializados")</f>
        <v>Esta información de medición es solo para referencia y no puede reemplazar la medición de medidores especializados</v>
      </c>
      <c r="F84" s="21" t="str">
        <f>IFERROR(__xludf.DUMMYFUNCTION("GOOGLETRANSLATE($B84,$B$1,F$1)"),"Ces informations de mesure sont pour référence uniquement et ne peuvent pas remplacer la mesure des compteurs spécialisés")</f>
        <v>Ces informations de mesure sont pour référence uniquement et ne peuvent pas remplacer la mesure des compteurs spécialisés</v>
      </c>
      <c r="G84" s="21" t="str">
        <f>IFERROR(__xludf.DUMMYFUNCTION("GOOGLETRANSLATE($B84,$B$1,G$1)"),"معلومات القياس هذه هي للرجوع إليها فقط ولا يمكن استبدال قياس العدادات المتخصصة")</f>
        <v>معلومات القياس هذه هي للرجوع إليها فقط ولا يمكن استبدال قياس العدادات المتخصصة</v>
      </c>
      <c r="H84" s="21" t="str">
        <f>IFERROR(__xludf.DUMMYFUNCTION("GOOGLETRANSLATE($B84,$B$1,H$1)"),"Эта информация о измерении предназначена только для справки и не может заменить измерение специализированных счетчиков")</f>
        <v>Эта информация о измерении предназначена только для справки и не может заменить измерение специализированных счетчиков</v>
      </c>
      <c r="I84" s="21" t="str">
        <f>IFERROR(__xludf.DUMMYFUNCTION("GOOGLETRANSLATE($B84,$B$1,I$1)"),"Esta informação de medição é apenas para referência e não pode substituir a medição de medidores especializados")</f>
        <v>Esta informação de medição é apenas para referência e não pode substituir a medição de medidores especializados</v>
      </c>
      <c r="J84" s="21" t="str">
        <f>IFERROR(__xludf.DUMMYFUNCTION("GOOGLETRANSLATE($B84,$B$1,J$1)"),"এই পরিমাপের তথ্যটি কেবল রেফারেন্সের জন্য এবং বিশেষ মিটারের পরিমাপ প্রতিস্থাপন করতে পারে না")</f>
        <v>এই পরিমাপের তথ্যটি কেবল রেফারেন্সের জন্য এবং বিশেষ মিটারের পরিমাপ প্রতিস্থাপন করতে পারে না</v>
      </c>
      <c r="K84" s="21" t="str">
        <f>IFERROR(__xludf.DUMMYFUNCTION("GOOGLETRANSLATE($B84,$B$1,K$1)"),"پیمائش کی یہ معلومات صرف حوالہ کے لئے ہے اور خصوصی میٹروں کی پیمائش کو تبدیل نہیں کرسکتی ہے")</f>
        <v>پیمائش کی یہ معلومات صرف حوالہ کے لئے ہے اور خصوصی میٹروں کی پیمائش کو تبدیل نہیں کرسکتی ہے</v>
      </c>
      <c r="L84" s="21" t="str">
        <f>IFERROR(__xludf.DUMMYFUNCTION("GOOGLETRANSLATE($B84,$B$1,L$1)"),"Diese Messungsinformationen dienen nur als Referenz und kann die Messung von Spezialzählern nicht ersetzen")</f>
        <v>Diese Messungsinformationen dienen nur als Referenz und kann die Messung von Spezialzählern nicht ersetzen</v>
      </c>
      <c r="M84" s="21" t="str">
        <f>IFERROR(__xludf.DUMMYFUNCTION("GOOGLETRANSLATE($B84,$B$1,M$1)"),"この測定情報は参照専用であり、特殊なメーターの測定値を置き換えることはできません")</f>
        <v>この測定情報は参照専用であり、特殊なメーターの測定値を置き換えることはできません</v>
      </c>
      <c r="N84" s="21" t="str">
        <f>IFERROR(__xludf.DUMMYFUNCTION("GOOGLETRANSLATE($B84,$B$1,N$1)"),"ही मोजमाप माहिती केवळ संदर्भासाठी आहे आणि विशेष मीटरचे मोजमाप बदलू शकत नाही")</f>
        <v>ही मोजमाप माहिती केवळ संदर्भासाठी आहे आणि विशेष मीटरचे मोजमाप बदलू शकत नाही</v>
      </c>
      <c r="O84" s="21" t="str">
        <f>IFERROR(__xludf.DUMMYFUNCTION("GOOGLETRANSLATE($B84,$B$1,O$1)"),"ఈ కొలత సమాచారం సూచన కోసం మాత్రమే మరియు ప్రత్యేకమైన మీటర్ల కొలతను భర్తీ చేయదు")</f>
        <v>ఈ కొలత సమాచారం సూచన కోసం మాత్రమే మరియు ప్రత్యేకమైన మీటర్ల కొలతను భర్తీ చేయదు</v>
      </c>
      <c r="P84" s="21" t="str">
        <f>IFERROR(__xludf.DUMMYFUNCTION("GOOGLETRANSLATE($B84,$B$1,P$1)"),"Bu ölçüm bilgileri yalnızca referans içindir ve özel sayaçların ölçümünü değiştiremez")</f>
        <v>Bu ölçüm bilgileri yalnızca referans içindir ve özel sayaçların ölçümünü değiştiremez</v>
      </c>
      <c r="Q84" s="21" t="str">
        <f>IFERROR(__xludf.DUMMYFUNCTION("GOOGLETRANSLATE($B84,$B$1,Q$1)"),"இந்த அளவீட்டு தகவல் குறிப்புக்கு மட்டுமே மற்றும் சிறப்பு மீட்டர்களின் அளவீட்டை மாற்ற முடியாது")</f>
        <v>இந்த அளவீட்டு தகவல் குறிப்புக்கு மட்டுமே மற்றும் சிறப்பு மீட்டர்களின் அளவீட்டை மாற்ற முடியாது</v>
      </c>
      <c r="R84" s="21" t="str">
        <f>IFERROR(__xludf.DUMMYFUNCTION("GOOGLETRANSLATE($B84,$B$1,R$1)"),"이 측정 정보는 참조 용이며 특수 미터의 측정을 대체 할 수 없습니다.")</f>
        <v>이 측정 정보는 참조 용이며 특수 미터의 측정을 대체 할 수 없습니다.</v>
      </c>
      <c r="S84" s="28" t="s">
        <v>1208</v>
      </c>
      <c r="T84" s="21" t="str">
        <f>IFERROR(__xludf.DUMMYFUNCTION("GOOGLETRANSLATE($B84,$B$1,T$1)"),"Queste informazioni di misurazione sono solo a riferimento e non possono sostituire la misurazione di contatori specializzati")</f>
        <v>Queste informazioni di misurazione sono solo a riferimento e non possono sostituire la misurazione di contatori specializzati</v>
      </c>
      <c r="U84" s="24" t="str">
        <f>IFERROR(__xludf.DUMMYFUNCTION("GOOGLETRANSLATE($B84,$B$1,U$1)"),"ข้อมูลการวัดนี้มีไว้สำหรับการอ้างอิงเท่านั้นและไม่สามารถแทนที่การวัดเมตรเฉพาะ")</f>
        <v>ข้อมูลการวัดนี้มีไว้สำหรับการอ้างอิงเท่านั้นและไม่สามารถแทนที่การวัดเมตรเฉพาะ</v>
      </c>
      <c r="V84" s="20"/>
      <c r="W84" s="20"/>
      <c r="X84" s="20"/>
      <c r="Y84" s="20"/>
      <c r="Z84" s="20"/>
      <c r="AA84" s="20"/>
      <c r="AB84" s="20"/>
      <c r="AC84" s="20"/>
      <c r="AD84" s="20"/>
      <c r="AE84" s="20"/>
      <c r="AF84" s="20"/>
      <c r="AG84" s="20"/>
      <c r="AH84" s="20"/>
      <c r="AI84" s="20"/>
      <c r="AJ84" s="20"/>
      <c r="AK84" s="20"/>
      <c r="AL84" s="20"/>
      <c r="AM84" s="20"/>
      <c r="AN84" s="20"/>
    </row>
    <row r="85" ht="15.75" customHeight="1">
      <c r="A85" s="25" t="s">
        <v>1209</v>
      </c>
      <c r="B85" s="25" t="s">
        <v>1210</v>
      </c>
      <c r="C85" s="21" t="str">
        <f>IFERROR(__xludf.DUMMYFUNCTION("GOOGLETRANSLATE($B85,$B$1,C$1)"),"记录")</f>
        <v>记录</v>
      </c>
      <c r="D85" s="21" t="str">
        <f>IFERROR(__xludf.DUMMYFUNCTION("GOOGLETRANSLATE($B85,$B$1,D$1)"),"अभिलेख")</f>
        <v>अभिलेख</v>
      </c>
      <c r="E85" s="21" t="str">
        <f>IFERROR(__xludf.DUMMYFUNCTION("GOOGLETRANSLATE($B85,$B$1,E$1)"),"Registros")</f>
        <v>Registros</v>
      </c>
      <c r="F85" s="21" t="str">
        <f>IFERROR(__xludf.DUMMYFUNCTION("GOOGLETRANSLATE($B85,$B$1,F$1)"),"Enregistrements")</f>
        <v>Enregistrements</v>
      </c>
      <c r="G85" s="21" t="str">
        <f>IFERROR(__xludf.DUMMYFUNCTION("GOOGLETRANSLATE($B85,$B$1,G$1)"),"السجلات")</f>
        <v>السجلات</v>
      </c>
      <c r="H85" s="21" t="str">
        <f>IFERROR(__xludf.DUMMYFUNCTION("GOOGLETRANSLATE($B85,$B$1,H$1)"),"Записи")</f>
        <v>Записи</v>
      </c>
      <c r="I85" s="21" t="str">
        <f>IFERROR(__xludf.DUMMYFUNCTION("GOOGLETRANSLATE($B85,$B$1,I$1)"),"Registros")</f>
        <v>Registros</v>
      </c>
      <c r="J85" s="21" t="str">
        <f>IFERROR(__xludf.DUMMYFUNCTION("GOOGLETRANSLATE($B85,$B$1,J$1)"),"রেকর্ড")</f>
        <v>রেকর্ড</v>
      </c>
      <c r="K85" s="21" t="str">
        <f>IFERROR(__xludf.DUMMYFUNCTION("GOOGLETRANSLATE($B85,$B$1,K$1)"),"ریکارڈ")</f>
        <v>ریکارڈ</v>
      </c>
      <c r="L85" s="21" t="str">
        <f>IFERROR(__xludf.DUMMYFUNCTION("GOOGLETRANSLATE($B85,$B$1,L$1)"),"Aufzeichnungen")</f>
        <v>Aufzeichnungen</v>
      </c>
      <c r="M85" s="21" t="str">
        <f>IFERROR(__xludf.DUMMYFUNCTION("GOOGLETRANSLATE($B85,$B$1,M$1)"),"記録")</f>
        <v>記録</v>
      </c>
      <c r="N85" s="21" t="str">
        <f>IFERROR(__xludf.DUMMYFUNCTION("GOOGLETRANSLATE($B85,$B$1,N$1)"),"रेकॉर्ड")</f>
        <v>रेकॉर्ड</v>
      </c>
      <c r="O85" s="21" t="str">
        <f>IFERROR(__xludf.DUMMYFUNCTION("GOOGLETRANSLATE($B85,$B$1,O$1)"),"రికార్డులు")</f>
        <v>రికార్డులు</v>
      </c>
      <c r="P85" s="21" t="str">
        <f>IFERROR(__xludf.DUMMYFUNCTION("GOOGLETRANSLATE($B85,$B$1,P$1)"),"Kayıtlar")</f>
        <v>Kayıtlar</v>
      </c>
      <c r="Q85" s="21" t="str">
        <f>IFERROR(__xludf.DUMMYFUNCTION("GOOGLETRANSLATE($B85,$B$1,Q$1)"),"பதிவுகள்")</f>
        <v>பதிவுகள்</v>
      </c>
      <c r="R85" s="21" t="str">
        <f>IFERROR(__xludf.DUMMYFUNCTION("GOOGLETRANSLATE($B85,$B$1,R$1)"),"기록")</f>
        <v>기록</v>
      </c>
      <c r="S85" s="29" t="s">
        <v>1211</v>
      </c>
      <c r="T85" s="21" t="str">
        <f>IFERROR(__xludf.DUMMYFUNCTION("GOOGLETRANSLATE($B85,$B$1,T$1)"),"Record")</f>
        <v>Record</v>
      </c>
      <c r="U85" s="21" t="str">
        <f>IFERROR(__xludf.DUMMYFUNCTION("GOOGLETRANSLATE($B85,$B$1,U$1)"),"บันทึก")</f>
        <v>บันทึก</v>
      </c>
      <c r="V85" s="30"/>
      <c r="W85" s="30"/>
      <c r="X85" s="30"/>
      <c r="Y85" s="30"/>
      <c r="Z85" s="30"/>
      <c r="AA85" s="30"/>
      <c r="AB85" s="30"/>
      <c r="AC85" s="30"/>
      <c r="AD85" s="30"/>
      <c r="AE85" s="30"/>
      <c r="AF85" s="30"/>
      <c r="AG85" s="30"/>
      <c r="AH85" s="30"/>
      <c r="AI85" s="30"/>
      <c r="AJ85" s="30"/>
      <c r="AK85" s="30"/>
      <c r="AL85" s="30"/>
      <c r="AM85" s="30"/>
      <c r="AN85" s="30"/>
    </row>
    <row r="86" ht="15.75" customHeight="1">
      <c r="A86" s="25" t="s">
        <v>1212</v>
      </c>
      <c r="B86" s="25" t="s">
        <v>1213</v>
      </c>
      <c r="C86" s="21" t="str">
        <f>IFERROR(__xludf.DUMMYFUNCTION("GOOGLETRANSLATE($B86,$B$1,C$1)"),"分析")</f>
        <v>分析</v>
      </c>
      <c r="D86" s="21" t="str">
        <f>IFERROR(__xludf.DUMMYFUNCTION("GOOGLETRANSLATE($B86,$B$1,D$1)"),"विश्लेषण")</f>
        <v>विश्लेषण</v>
      </c>
      <c r="E86" s="21" t="str">
        <f>IFERROR(__xludf.DUMMYFUNCTION("GOOGLETRANSLATE($B86,$B$1,E$1)"),"Analizar")</f>
        <v>Analizar</v>
      </c>
      <c r="F86" s="21" t="str">
        <f>IFERROR(__xludf.DUMMYFUNCTION("GOOGLETRANSLATE($B86,$B$1,F$1)"),"Analyser")</f>
        <v>Analyser</v>
      </c>
      <c r="G86" s="21" t="str">
        <f>IFERROR(__xludf.DUMMYFUNCTION("GOOGLETRANSLATE($B86,$B$1,G$1)"),"تحليل")</f>
        <v>تحليل</v>
      </c>
      <c r="H86" s="21" t="str">
        <f>IFERROR(__xludf.DUMMYFUNCTION("GOOGLETRANSLATE($B86,$B$1,H$1)"),"Анализировать")</f>
        <v>Анализировать</v>
      </c>
      <c r="I86" s="21" t="str">
        <f>IFERROR(__xludf.DUMMYFUNCTION("GOOGLETRANSLATE($B86,$B$1,I$1)"),"Analisar")</f>
        <v>Analisar</v>
      </c>
      <c r="J86" s="21" t="str">
        <f>IFERROR(__xludf.DUMMYFUNCTION("GOOGLETRANSLATE($B86,$B$1,J$1)"),"বিশ্লেষণ করুন")</f>
        <v>বিশ্লেষণ করুন</v>
      </c>
      <c r="K86" s="21" t="str">
        <f>IFERROR(__xludf.DUMMYFUNCTION("GOOGLETRANSLATE($B86,$B$1,K$1)"),"تجزیہ کریں")</f>
        <v>تجزیہ کریں</v>
      </c>
      <c r="L86" s="21" t="str">
        <f>IFERROR(__xludf.DUMMYFUNCTION("GOOGLETRANSLATE($B86,$B$1,L$1)"),"Analysieren")</f>
        <v>Analysieren</v>
      </c>
      <c r="M86" s="21" t="str">
        <f>IFERROR(__xludf.DUMMYFUNCTION("GOOGLETRANSLATE($B86,$B$1,M$1)"),"分析します")</f>
        <v>分析します</v>
      </c>
      <c r="N86" s="21" t="str">
        <f>IFERROR(__xludf.DUMMYFUNCTION("GOOGLETRANSLATE($B86,$B$1,N$1)"),"विश्लेषण")</f>
        <v>विश्लेषण</v>
      </c>
      <c r="O86" s="21" t="str">
        <f>IFERROR(__xludf.DUMMYFUNCTION("GOOGLETRANSLATE($B86,$B$1,O$1)"),"విశ్లేషించడానికి")</f>
        <v>విశ్లేషించడానికి</v>
      </c>
      <c r="P86" s="21" t="str">
        <f>IFERROR(__xludf.DUMMYFUNCTION("GOOGLETRANSLATE($B86,$B$1,P$1)"),"Analiz etmek")</f>
        <v>Analiz etmek</v>
      </c>
      <c r="Q86" s="21" t="str">
        <f>IFERROR(__xludf.DUMMYFUNCTION("GOOGLETRANSLATE($B86,$B$1,Q$1)"),"பகுப்பாய்வு செய்யுங்கள்")</f>
        <v>பகுப்பாய்வு செய்யுங்கள்</v>
      </c>
      <c r="R86" s="21" t="str">
        <f>IFERROR(__xludf.DUMMYFUNCTION("GOOGLETRANSLATE($B86,$B$1,R$1)"),"분석")</f>
        <v>분석</v>
      </c>
      <c r="S86" s="29" t="str">
        <f>IFERROR(__xludf.DUMMYFUNCTION("GOOGLETRANSLATE($B86,$B$1,S$1)"),"Phân tích")</f>
        <v>Phân tích</v>
      </c>
      <c r="T86" s="21" t="str">
        <f>IFERROR(__xludf.DUMMYFUNCTION("GOOGLETRANSLATE($B86,$B$1,T$1)"),"Analizzare")</f>
        <v>Analizzare</v>
      </c>
      <c r="U86" s="21" t="str">
        <f>IFERROR(__xludf.DUMMYFUNCTION("GOOGLETRANSLATE($B86,$B$1,U$1)"),"วิเคราะห์")</f>
        <v>วิเคราะห์</v>
      </c>
      <c r="V86" s="30"/>
      <c r="W86" s="30"/>
      <c r="X86" s="30"/>
      <c r="Y86" s="30"/>
      <c r="Z86" s="30"/>
      <c r="AA86" s="30"/>
      <c r="AB86" s="30"/>
      <c r="AC86" s="30"/>
      <c r="AD86" s="30"/>
      <c r="AE86" s="30"/>
      <c r="AF86" s="30"/>
      <c r="AG86" s="30"/>
      <c r="AH86" s="30"/>
      <c r="AI86" s="30"/>
      <c r="AJ86" s="30"/>
      <c r="AK86" s="30"/>
      <c r="AL86" s="30"/>
      <c r="AM86" s="30"/>
      <c r="AN86" s="30"/>
    </row>
    <row r="87" ht="15.75" customHeight="1">
      <c r="A87" s="25" t="s">
        <v>1214</v>
      </c>
      <c r="B87" s="25" t="s">
        <v>1215</v>
      </c>
      <c r="C87" s="21" t="str">
        <f>IFERROR(__xludf.DUMMYFUNCTION("GOOGLETRANSLATE($B87,$B$1,C$1)"),"手动添加您已经拥有的体重和身高阅读")</f>
        <v>手动添加您已经拥有的体重和身高阅读</v>
      </c>
      <c r="D87" s="21" t="str">
        <f>IFERROR(__xludf.DUMMYFUNCTION("GOOGLETRANSLATE($B87,$B$1,D$1)"),"मैन्युअल रूप से अपना वजन और ऊंचाई पढ़ना जो आपको पहले से मिला है")</f>
        <v>मैन्युअल रूप से अपना वजन और ऊंचाई पढ़ना जो आपको पहले से मिला है</v>
      </c>
      <c r="E87" s="21" t="str">
        <f>IFERROR(__xludf.DUMMYFUNCTION("GOOGLETRANSLATE($B87,$B$1,E$1)"),"Agregue manualmente su peso y lectura de altura que ya tiene")</f>
        <v>Agregue manualmente su peso y lectura de altura que ya tiene</v>
      </c>
      <c r="F87" s="21" t="str">
        <f>IFERROR(__xludf.DUMMYFUNCTION("GOOGLETRANSLATE($B87,$B$1,F$1)"),"Ajoutez manuellement votre lecture de poids et de taille que vous avez déjà")</f>
        <v>Ajoutez manuellement votre lecture de poids et de taille que vous avez déjà</v>
      </c>
      <c r="G87" s="21" t="str">
        <f>IFERROR(__xludf.DUMMYFUNCTION("GOOGLETRANSLATE($B87,$B$1,G$1)"),"أضف يدويًا لقراءة وزنك وقراءة الطول التي حصلت عليها بالفعل")</f>
        <v>أضف يدويًا لقراءة وزنك وقراءة الطول التي حصلت عليها بالفعل</v>
      </c>
      <c r="H87" s="21" t="str">
        <f>IFERROR(__xludf.DUMMYFUNCTION("GOOGLETRANSLATE($B87,$B$1,H$1)"),"Вручную добавьте свой вес и чтение высоты, которые у вас уже есть")</f>
        <v>Вручную добавьте свой вес и чтение высоты, которые у вас уже есть</v>
      </c>
      <c r="I87" s="21" t="str">
        <f>IFERROR(__xludf.DUMMYFUNCTION("GOOGLETRANSLATE($B87,$B$1,I$1)"),"Adicione manualmente sua leitura de peso e altura que você já tem")</f>
        <v>Adicione manualmente sua leitura de peso e altura que você já tem</v>
      </c>
      <c r="J87" s="21" t="str">
        <f>IFERROR(__xludf.DUMMYFUNCTION("GOOGLETRANSLATE($B87,$B$1,J$1)"),"ম্যানুয়ালি আপনার ওজন এবং উচ্চতা পড়া যোগ করুন আপনি ইতিমধ্যে পেয়েছেন")</f>
        <v>ম্যানুয়ালি আপনার ওজন এবং উচ্চতা পড়া যোগ করুন আপনি ইতিমধ্যে পেয়েছেন</v>
      </c>
      <c r="K87" s="21" t="str">
        <f>IFERROR(__xludf.DUMMYFUNCTION("GOOGLETRANSLATE($B87,$B$1,K$1)"),"دستی طور پر اپنا وزن اور اونچائی پڑھنا آپ کو پہلے ہی مل گیا ہے")</f>
        <v>دستی طور پر اپنا وزن اور اونچائی پڑھنا آپ کو پہلے ہی مل گیا ہے</v>
      </c>
      <c r="L87" s="21" t="str">
        <f>IFERROR(__xludf.DUMMYFUNCTION("GOOGLETRANSLATE($B87,$B$1,L$1)"),"Fügen Sie Ihr Gewicht und Ihre Höhe manuell hinzu, die Sie bereits erhalten haben")</f>
        <v>Fügen Sie Ihr Gewicht und Ihre Höhe manuell hinzu, die Sie bereits erhalten haben</v>
      </c>
      <c r="M87" s="21" t="str">
        <f>IFERROR(__xludf.DUMMYFUNCTION("GOOGLETRANSLATE($B87,$B$1,M$1)"),"あなたがすでに持っている体重と身長を手動で追加する")</f>
        <v>あなたがすでに持っている体重と身長を手動で追加する</v>
      </c>
      <c r="N87" s="21" t="str">
        <f>IFERROR(__xludf.DUMMYFUNCTION("GOOGLETRANSLATE($B87,$B$1,N$1)"),"आपले वजन आणि उंची वाचन व्यक्तिचलितपणे जोडा")</f>
        <v>आपले वजन आणि उंची वाचन व्यक्तिचलितपणे जोडा</v>
      </c>
      <c r="O87" s="21" t="str">
        <f>IFERROR(__xludf.DUMMYFUNCTION("GOOGLETRANSLATE($B87,$B$1,O$1)"),"మీకు ఇప్పటికే లభించిన మీ బరువు మరియు ఎత్తు పఠనాన్ని మాన్యువల్‌గా జోడించండి")</f>
        <v>మీకు ఇప్పటికే లభించిన మీ బరువు మరియు ఎత్తు పఠనాన్ని మాన్యువల్‌గా జోడించండి</v>
      </c>
      <c r="P87" s="21" t="str">
        <f>IFERROR(__xludf.DUMMYFUNCTION("GOOGLETRANSLATE($B87,$B$1,P$1)"),"Zaten elde ettiğiniz kilo ve yükseklik okumanızı manuel olarak ekleyin")</f>
        <v>Zaten elde ettiğiniz kilo ve yükseklik okumanızı manuel olarak ekleyin</v>
      </c>
      <c r="Q87" s="21" t="str">
        <f>IFERROR(__xludf.DUMMYFUNCTION("GOOGLETRANSLATE($B87,$B$1,Q$1)"),"நீங்கள் ஏற்கனவே பெற்ற உங்கள் எடை மற்றும் உயர வாசிப்பை கைமுறையாகச் சேர்க்கவும்")</f>
        <v>நீங்கள் ஏற்கனவே பெற்ற உங்கள் எடை மற்றும் உயர வாசிப்பை கைமுறையாகச் சேர்க்கவும்</v>
      </c>
      <c r="R87" s="21" t="str">
        <f>IFERROR(__xludf.DUMMYFUNCTION("GOOGLETRANSLATE($B87,$B$1,R$1)"),"수동으로 체중과 높이 읽기 이미 이미 가지고 있습니다.")</f>
        <v>수동으로 체중과 높이 읽기 이미 이미 가지고 있습니다.</v>
      </c>
      <c r="S87" s="29" t="s">
        <v>1216</v>
      </c>
      <c r="T87" s="21" t="str">
        <f>IFERROR(__xludf.DUMMYFUNCTION("GOOGLETRANSLATE($B87,$B$1,T$1)"),"Aggiungi manualmente il tuo peso e la lettura di altezza che hai già ottenuto")</f>
        <v>Aggiungi manualmente il tuo peso e la lettura di altezza che hai già ottenuto</v>
      </c>
      <c r="U87" s="21" t="str">
        <f>IFERROR(__xludf.DUMMYFUNCTION("GOOGLETRANSLATE($B87,$B$1,U$1)"),"เพิ่มน้ำหนักและความสูงของคุณด้วยตนเองที่คุณมีอยู่แล้ว")</f>
        <v>เพิ่มน้ำหนักและความสูงของคุณด้วยตนเองที่คุณมีอยู่แล้ว</v>
      </c>
      <c r="V87" s="30"/>
      <c r="W87" s="30"/>
      <c r="X87" s="30"/>
      <c r="Y87" s="30"/>
      <c r="Z87" s="30"/>
      <c r="AA87" s="30"/>
      <c r="AB87" s="30"/>
      <c r="AC87" s="30"/>
      <c r="AD87" s="30"/>
      <c r="AE87" s="30"/>
      <c r="AF87" s="30"/>
      <c r="AG87" s="30"/>
      <c r="AH87" s="30"/>
      <c r="AI87" s="30"/>
      <c r="AJ87" s="30"/>
      <c r="AK87" s="30"/>
      <c r="AL87" s="30"/>
      <c r="AM87" s="30"/>
      <c r="AN87" s="30"/>
    </row>
    <row r="88" ht="15.75" customHeight="1">
      <c r="A88" s="25" t="s">
        <v>1217</v>
      </c>
      <c r="B88" s="25" t="s">
        <v>1218</v>
      </c>
      <c r="C88" s="21" t="str">
        <f>IFERROR(__xludf.DUMMYFUNCTION("GOOGLETRANSLATE($B88,$B$1,C$1)"),"分析您的体重和BMI以查看是否正常")</f>
        <v>分析您的体重和BMI以查看是否正常</v>
      </c>
      <c r="D88" s="21" t="str">
        <f>IFERROR(__xludf.DUMMYFUNCTION("GOOGLETRANSLATE($B88,$B$1,D$1)"),"यह देखने के लिए कि क्या यह सामान्य है, अपने वजन और बीएमआई का विश्लेषण करें")</f>
        <v>यह देखने के लिए कि क्या यह सामान्य है, अपने वजन और बीएमआई का विश्लेषण करें</v>
      </c>
      <c r="E88" s="21" t="str">
        <f>IFERROR(__xludf.DUMMYFUNCTION("GOOGLETRANSLATE($B88,$B$1,E$1)"),"Analice su peso e IMC para ver si es normal")</f>
        <v>Analice su peso e IMC para ver si es normal</v>
      </c>
      <c r="F88" s="21" t="str">
        <f>IFERROR(__xludf.DUMMYFUNCTION("GOOGLETRANSLATE($B88,$B$1,F$1)"),"Analysez votre poids et BMI pour voir si c'est normal")</f>
        <v>Analysez votre poids et BMI pour voir si c'est normal</v>
      </c>
      <c r="G88" s="21" t="str">
        <f>IFERROR(__xludf.DUMMYFUNCTION("GOOGLETRANSLATE($B88,$B$1,G$1)"),"قم بتحليل وزنك ومؤشر كتلة الجسم لمعرفة ما إذا كان الأمر طبيعيًا")</f>
        <v>قم بتحليل وزنك ومؤشر كتلة الجسم لمعرفة ما إذا كان الأمر طبيعيًا</v>
      </c>
      <c r="H88" s="21" t="str">
        <f>IFERROR(__xludf.DUMMYFUNCTION("GOOGLETRANSLATE($B88,$B$1,H$1)"),"Проанализируйте свой вес и ИМТ, чтобы увидеть, нормально ли он")</f>
        <v>Проанализируйте свой вес и ИМТ, чтобы увидеть, нормально ли он</v>
      </c>
      <c r="I88" s="21" t="str">
        <f>IFERROR(__xludf.DUMMYFUNCTION("GOOGLETRANSLATE($B88,$B$1,I$1)"),"Analise seu peso e IMC para ver se é normal")</f>
        <v>Analise seu peso e IMC para ver se é normal</v>
      </c>
      <c r="J88" s="21" t="str">
        <f>IFERROR(__xludf.DUMMYFUNCTION("GOOGLETRANSLATE($B88,$B$1,J$1)"),"এটি স্বাভাবিক কিনা তা দেখতে আপনার ওজন এবং বিএমআই বিশ্লেষণ করুন")</f>
        <v>এটি স্বাভাবিক কিনা তা দেখতে আপনার ওজন এবং বিএমআই বিশ্লেষণ করুন</v>
      </c>
      <c r="K88" s="21" t="str">
        <f>IFERROR(__xludf.DUMMYFUNCTION("GOOGLETRANSLATE($B88,$B$1,K$1)"),"اپنے وزن اور BMI کا تجزیہ کریں کہ آیا یہ معمول کی بات ہے یا نہیں")</f>
        <v>اپنے وزن اور BMI کا تجزیہ کریں کہ آیا یہ معمول کی بات ہے یا نہیں</v>
      </c>
      <c r="L88" s="21" t="str">
        <f>IFERROR(__xludf.DUMMYFUNCTION("GOOGLETRANSLATE($B88,$B$1,L$1)"),"Analysieren Sie Ihr Gewicht und Ihr BMI, um festzustellen, ob es normal ist")</f>
        <v>Analysieren Sie Ihr Gewicht und Ihr BMI, um festzustellen, ob es normal ist</v>
      </c>
      <c r="M88" s="21" t="str">
        <f>IFERROR(__xludf.DUMMYFUNCTION("GOOGLETRANSLATE($B88,$B$1,M$1)"),"体重とBMIを分析して、それが正常かどうかを確認します")</f>
        <v>体重とBMIを分析して、それが正常かどうかを確認します</v>
      </c>
      <c r="N88" s="21" t="str">
        <f>IFERROR(__xludf.DUMMYFUNCTION("GOOGLETRANSLATE($B88,$B$1,N$1)"),"ते सामान्य आहे की नाही हे पाहण्यासाठी आपले वजन आणि बीएमआयचे विश्लेषण करा")</f>
        <v>ते सामान्य आहे की नाही हे पाहण्यासाठी आपले वजन आणि बीएमआयचे विश्लेषण करा</v>
      </c>
      <c r="O88" s="21" t="str">
        <f>IFERROR(__xludf.DUMMYFUNCTION("GOOGLETRANSLATE($B88,$B$1,O$1)"),"మీ బరువు &amp; BMI సాధారణదా అని చూడటానికి విశ్లేషించండి")</f>
        <v>మీ బరువు &amp; BMI సాధారణదా అని చూడటానికి విశ్లేషించండి</v>
      </c>
      <c r="P88" s="21" t="str">
        <f>IFERROR(__xludf.DUMMYFUNCTION("GOOGLETRANSLATE($B88,$B$1,P$1)"),"Normal olup olmadığını görmek için kilonuzu ve BMI'nizi analiz edin")</f>
        <v>Normal olup olmadığını görmek için kilonuzu ve BMI'nizi analiz edin</v>
      </c>
      <c r="Q88" s="21" t="str">
        <f>IFERROR(__xludf.DUMMYFUNCTION("GOOGLETRANSLATE($B88,$B$1,Q$1)"),"உங்கள் எடை &amp; பி.எம்.ஐ இது சாதாரணமா என்பதை பகுப்பாய்வு செய்யுங்கள்")</f>
        <v>உங்கள் எடை &amp; பி.எம்.ஐ இது சாதாரணமா என்பதை பகுப்பாய்வு செய்யுங்கள்</v>
      </c>
      <c r="R88" s="21" t="str">
        <f>IFERROR(__xludf.DUMMYFUNCTION("GOOGLETRANSLATE($B88,$B$1,R$1)"),"체중 및 BMI를 분석하여 정상인지 확인하십시오.")</f>
        <v>체중 및 BMI를 분석하여 정상인지 확인하십시오.</v>
      </c>
      <c r="S88" s="29" t="s">
        <v>1219</v>
      </c>
      <c r="T88" s="21" t="str">
        <f>IFERROR(__xludf.DUMMYFUNCTION("GOOGLETRANSLATE($B88,$B$1,T$1)"),"Analizza il tuo peso e BMI per vedere se è normale")</f>
        <v>Analizza il tuo peso e BMI per vedere se è normale</v>
      </c>
      <c r="U88" s="21" t="str">
        <f>IFERROR(__xludf.DUMMYFUNCTION("GOOGLETRANSLATE($B88,$B$1,U$1)"),"วิเคราะห์น้ำหนักและ BMI ของคุณเพื่อดูว่าเป็นเรื่องปกติหรือไม่")</f>
        <v>วิเคราะห์น้ำหนักและ BMI ของคุณเพื่อดูว่าเป็นเรื่องปกติหรือไม่</v>
      </c>
      <c r="V88" s="30"/>
      <c r="W88" s="30"/>
      <c r="X88" s="30"/>
      <c r="Y88" s="30"/>
      <c r="Z88" s="30"/>
      <c r="AA88" s="30"/>
      <c r="AB88" s="30"/>
      <c r="AC88" s="30"/>
      <c r="AD88" s="30"/>
      <c r="AE88" s="30"/>
      <c r="AF88" s="30"/>
      <c r="AG88" s="30"/>
      <c r="AH88" s="30"/>
      <c r="AI88" s="30"/>
      <c r="AJ88" s="30"/>
      <c r="AK88" s="30"/>
      <c r="AL88" s="30"/>
      <c r="AM88" s="30"/>
      <c r="AN88" s="30"/>
    </row>
    <row r="89" ht="15.75" customHeight="1">
      <c r="A89" s="25" t="s">
        <v>1220</v>
      </c>
      <c r="B89" s="25" t="s">
        <v>1221</v>
      </c>
      <c r="C89" s="21" t="str">
        <f>IFERROR(__xludf.DUMMYFUNCTION("GOOGLETRANSLATE($B89,$B$1,C$1)"),"增加体重和BMI")</f>
        <v>增加体重和BMI</v>
      </c>
      <c r="D89" s="21" t="str">
        <f>IFERROR(__xludf.DUMMYFUNCTION("GOOGLETRANSLATE($B89,$B$1,D$1)"),"वजन और बीएमआई जोड़ें")</f>
        <v>वजन और बीएमआई जोड़ें</v>
      </c>
      <c r="E89" s="21" t="str">
        <f>IFERROR(__xludf.DUMMYFUNCTION("GOOGLETRANSLATE($B89,$B$1,E$1)"),"Agregar peso e IMC")</f>
        <v>Agregar peso e IMC</v>
      </c>
      <c r="F89" s="21" t="str">
        <f>IFERROR(__xludf.DUMMYFUNCTION("GOOGLETRANSLATE($B89,$B$1,F$1)"),"Ajouter du poids et BMI")</f>
        <v>Ajouter du poids et BMI</v>
      </c>
      <c r="G89" s="21" t="str">
        <f>IFERROR(__xludf.DUMMYFUNCTION("GOOGLETRANSLATE($B89,$B$1,G$1)"),"أضف الوزن ومؤشر كتلة الجسم")</f>
        <v>أضف الوزن ومؤشر كتلة الجسم</v>
      </c>
      <c r="H89" s="21" t="str">
        <f>IFERROR(__xludf.DUMMYFUNCTION("GOOGLETRANSLATE($B89,$B$1,H$1)"),"Добавить вес и ИМТ")</f>
        <v>Добавить вес и ИМТ</v>
      </c>
      <c r="I89" s="21" t="str">
        <f>IFERROR(__xludf.DUMMYFUNCTION("GOOGLETRANSLATE($B89,$B$1,I$1)"),"Adicionar peso e IMC")</f>
        <v>Adicionar peso e IMC</v>
      </c>
      <c r="J89" s="21" t="str">
        <f>IFERROR(__xludf.DUMMYFUNCTION("GOOGLETRANSLATE($B89,$B$1,J$1)"),"ওজন এবং বিএমআই যোগ করুন")</f>
        <v>ওজন এবং বিএমআই যোগ করুন</v>
      </c>
      <c r="K89" s="21" t="str">
        <f>IFERROR(__xludf.DUMMYFUNCTION("GOOGLETRANSLATE($B89,$B$1,K$1)"),"وزن اور BMI شامل کریں")</f>
        <v>وزن اور BMI شامل کریں</v>
      </c>
      <c r="L89" s="21" t="str">
        <f>IFERROR(__xludf.DUMMYFUNCTION("GOOGLETRANSLATE($B89,$B$1,L$1)"),"Fügen Sie Gewicht &amp; BMI hinzu")</f>
        <v>Fügen Sie Gewicht &amp; BMI hinzu</v>
      </c>
      <c r="M89" s="21" t="str">
        <f>IFERROR(__xludf.DUMMYFUNCTION("GOOGLETRANSLATE($B89,$B$1,M$1)"),"重量とBMIを追加します")</f>
        <v>重量とBMIを追加します</v>
      </c>
      <c r="N89" s="21" t="str">
        <f>IFERROR(__xludf.DUMMYFUNCTION("GOOGLETRANSLATE($B89,$B$1,N$1)"),"वजन आणि बीएमआय जोडा")</f>
        <v>वजन आणि बीएमआय जोडा</v>
      </c>
      <c r="O89" s="21" t="str">
        <f>IFERROR(__xludf.DUMMYFUNCTION("GOOGLETRANSLATE($B89,$B$1,O$1)"),"బరువు &amp; BMI జోడించండి")</f>
        <v>బరువు &amp; BMI జోడించండి</v>
      </c>
      <c r="P89" s="21" t="str">
        <f>IFERROR(__xludf.DUMMYFUNCTION("GOOGLETRANSLATE($B89,$B$1,P$1)"),"Kilo ve BMI ekleyin")</f>
        <v>Kilo ve BMI ekleyin</v>
      </c>
      <c r="Q89" s="21" t="str">
        <f>IFERROR(__xludf.DUMMYFUNCTION("GOOGLETRANSLATE($B89,$B$1,Q$1)"),"எடை &amp; பி.எம்.ஐ சேர்க்கவும்")</f>
        <v>எடை &amp; பி.எம்.ஐ சேர்க்கவும்</v>
      </c>
      <c r="R89" s="21" t="str">
        <f>IFERROR(__xludf.DUMMYFUNCTION("GOOGLETRANSLATE($B89,$B$1,R$1)"),"체중을 추가하고 bmi")</f>
        <v>체중을 추가하고 bmi</v>
      </c>
      <c r="S89" s="29" t="s">
        <v>1222</v>
      </c>
      <c r="T89" s="21" t="str">
        <f>IFERROR(__xludf.DUMMYFUNCTION("GOOGLETRANSLATE($B89,$B$1,T$1)"),"Aggiungi peso e BMI")</f>
        <v>Aggiungi peso e BMI</v>
      </c>
      <c r="U89" s="21" t="str">
        <f>IFERROR(__xludf.DUMMYFUNCTION("GOOGLETRANSLATE($B89,$B$1,U$1)"),"เพิ่มน้ำหนักและ BMI")</f>
        <v>เพิ่มน้ำหนักและ BMI</v>
      </c>
      <c r="V89" s="30"/>
      <c r="W89" s="30"/>
      <c r="X89" s="30"/>
      <c r="Y89" s="30"/>
      <c r="Z89" s="30"/>
      <c r="AA89" s="30"/>
      <c r="AB89" s="30"/>
      <c r="AC89" s="30"/>
      <c r="AD89" s="30"/>
      <c r="AE89" s="30"/>
      <c r="AF89" s="30"/>
      <c r="AG89" s="30"/>
      <c r="AH89" s="30"/>
      <c r="AI89" s="30"/>
      <c r="AJ89" s="30"/>
      <c r="AK89" s="30"/>
      <c r="AL89" s="30"/>
      <c r="AM89" s="30"/>
      <c r="AN89" s="30"/>
    </row>
    <row r="90" ht="15.75" customHeight="1">
      <c r="A90" s="25" t="s">
        <v>1223</v>
      </c>
      <c r="B90" s="25" t="s">
        <v>1224</v>
      </c>
      <c r="C90" s="21" t="str">
        <f>IFERROR(__xludf.DUMMYFUNCTION("GOOGLETRANSLATE($B90,$B$1,C$1)"),"非常严重")</f>
        <v>非常严重</v>
      </c>
      <c r="D90" s="21" t="str">
        <f>IFERROR(__xludf.DUMMYFUNCTION("GOOGLETRANSLATE($B90,$B$1,D$1)"),"बहुत गंभीर रूप से")</f>
        <v>बहुत गंभीर रूप से</v>
      </c>
      <c r="E90" s="21" t="str">
        <f>IFERROR(__xludf.DUMMYFUNCTION("GOOGLETRANSLATE($B90,$B$1,E$1)"),"Muy severamente")</f>
        <v>Muy severamente</v>
      </c>
      <c r="F90" s="21" t="str">
        <f>IFERROR(__xludf.DUMMYFUNCTION("GOOGLETRANSLATE($B90,$B$1,F$1)"),"Très sévèrement")</f>
        <v>Très sévèrement</v>
      </c>
      <c r="G90" s="21" t="str">
        <f>IFERROR(__xludf.DUMMYFUNCTION("GOOGLETRANSLATE($B90,$B$1,G$1)"),"بشدة")</f>
        <v>بشدة</v>
      </c>
      <c r="H90" s="21" t="str">
        <f>IFERROR(__xludf.DUMMYFUNCTION("GOOGLETRANSLATE($B90,$B$1,H$1)"),"Очень сильно")</f>
        <v>Очень сильно</v>
      </c>
      <c r="I90" s="21" t="str">
        <f>IFERROR(__xludf.DUMMYFUNCTION("GOOGLETRANSLATE($B90,$B$1,I$1)"),"Muito severamente")</f>
        <v>Muito severamente</v>
      </c>
      <c r="J90" s="21" t="str">
        <f>IFERROR(__xludf.DUMMYFUNCTION("GOOGLETRANSLATE($B90,$B$1,J$1)"),"খুব মারাত্মকভাবে")</f>
        <v>খুব মারাত্মকভাবে</v>
      </c>
      <c r="K90" s="21" t="str">
        <f>IFERROR(__xludf.DUMMYFUNCTION("GOOGLETRANSLATE($B90,$B$1,K$1)"),"بہت سختی سے")</f>
        <v>بہت سختی سے</v>
      </c>
      <c r="L90" s="21" t="str">
        <f>IFERROR(__xludf.DUMMYFUNCTION("GOOGLETRANSLATE($B90,$B$1,L$1)"),"Sehr stark")</f>
        <v>Sehr stark</v>
      </c>
      <c r="M90" s="21" t="str">
        <f>IFERROR(__xludf.DUMMYFUNCTION("GOOGLETRANSLATE($B90,$B$1,M$1)"),"非常にひどく")</f>
        <v>非常にひどく</v>
      </c>
      <c r="N90" s="21" t="str">
        <f>IFERROR(__xludf.DUMMYFUNCTION("GOOGLETRANSLATE($B90,$B$1,N$1)"),"खूप कठोरपणे")</f>
        <v>खूप कठोरपणे</v>
      </c>
      <c r="O90" s="21" t="str">
        <f>IFERROR(__xludf.DUMMYFUNCTION("GOOGLETRANSLATE($B90,$B$1,O$1)"),"చాలా తీవ్రంగా")</f>
        <v>చాలా తీవ్రంగా</v>
      </c>
      <c r="P90" s="21" t="str">
        <f>IFERROR(__xludf.DUMMYFUNCTION("GOOGLETRANSLATE($B90,$B$1,P$1)"),"Çok şiddetli")</f>
        <v>Çok şiddetli</v>
      </c>
      <c r="Q90" s="21" t="str">
        <f>IFERROR(__xludf.DUMMYFUNCTION("GOOGLETRANSLATE($B90,$B$1,Q$1)"),"மிகவும் கடுமையாக")</f>
        <v>மிகவும் கடுமையாக</v>
      </c>
      <c r="R90" s="21" t="str">
        <f>IFERROR(__xludf.DUMMYFUNCTION("GOOGLETRANSLATE($B90,$B$1,R$1)"),"매우 심하게")</f>
        <v>매우 심하게</v>
      </c>
      <c r="S90" s="29" t="str">
        <f>IFERROR(__xludf.DUMMYFUNCTION("GOOGLETRANSLATE($B90,$B$1,S$1)"),"Rất nghiêm trọng")</f>
        <v>Rất nghiêm trọng</v>
      </c>
      <c r="T90" s="21" t="str">
        <f>IFERROR(__xludf.DUMMYFUNCTION("GOOGLETRANSLATE($B90,$B$1,T$1)"),"Molto severamente")</f>
        <v>Molto severamente</v>
      </c>
      <c r="U90" s="21" t="str">
        <f>IFERROR(__xludf.DUMMYFUNCTION("GOOGLETRANSLATE($B90,$B$1,U$1)"),"รุนแรงมาก")</f>
        <v>รุนแรงมาก</v>
      </c>
      <c r="V90" s="30"/>
      <c r="W90" s="30"/>
      <c r="X90" s="30"/>
      <c r="Y90" s="30"/>
      <c r="Z90" s="30"/>
      <c r="AA90" s="30"/>
      <c r="AB90" s="30"/>
      <c r="AC90" s="30"/>
      <c r="AD90" s="30"/>
      <c r="AE90" s="30"/>
      <c r="AF90" s="30"/>
      <c r="AG90" s="30"/>
      <c r="AH90" s="30"/>
      <c r="AI90" s="30"/>
      <c r="AJ90" s="30"/>
      <c r="AK90" s="30"/>
      <c r="AL90" s="30"/>
      <c r="AM90" s="30"/>
      <c r="AN90" s="30"/>
    </row>
    <row r="91" ht="15.75" customHeight="1">
      <c r="A91" s="25" t="s">
        <v>1225</v>
      </c>
      <c r="B91" s="25" t="s">
        <v>1226</v>
      </c>
      <c r="C91" s="21" t="str">
        <f>IFERROR(__xludf.DUMMYFUNCTION("GOOGLETRANSLATE($B91,$B$1,C$1)"),"体重严重")</f>
        <v>体重严重</v>
      </c>
      <c r="D91" s="21" t="str">
        <f>IFERROR(__xludf.DUMMYFUNCTION("GOOGLETRANSLATE($B91,$B$1,D$1)"),"गंभीर रूप से वजन")</f>
        <v>गंभीर रूप से वजन</v>
      </c>
      <c r="E91" s="21" t="str">
        <f>IFERROR(__xludf.DUMMYFUNCTION("GOOGLETRANSLATE($B91,$B$1,E$1)"),"Severamente bajo de peso")</f>
        <v>Severamente bajo de peso</v>
      </c>
      <c r="F91" s="21" t="str">
        <f>IFERROR(__xludf.DUMMYFUNCTION("GOOGLETRANSLATE($B91,$B$1,F$1)"),"Insuffisance pondérale grave")</f>
        <v>Insuffisance pondérale grave</v>
      </c>
      <c r="G91" s="21" t="str">
        <f>IFERROR(__xludf.DUMMYFUNCTION("GOOGLETRANSLATE($B91,$B$1,G$1)"),"نقص الوزن الشديد")</f>
        <v>نقص الوزن الشديد</v>
      </c>
      <c r="H91" s="21" t="str">
        <f>IFERROR(__xludf.DUMMYFUNCTION("GOOGLETRANSLATE($B91,$B$1,H$1)"),"Сильно недостаточный вес")</f>
        <v>Сильно недостаточный вес</v>
      </c>
      <c r="I91" s="21" t="str">
        <f>IFERROR(__xludf.DUMMYFUNCTION("GOOGLETRANSLATE($B91,$B$1,I$1)"),"Severamente abaixo do peso")</f>
        <v>Severamente abaixo do peso</v>
      </c>
      <c r="J91" s="21" t="str">
        <f>IFERROR(__xludf.DUMMYFUNCTION("GOOGLETRANSLATE($B91,$B$1,J$1)"),"মারাত্মকভাবে কম ওজন")</f>
        <v>মারাত্মকভাবে কম ওজন</v>
      </c>
      <c r="K91" s="21" t="str">
        <f>IFERROR(__xludf.DUMMYFUNCTION("GOOGLETRANSLATE($B91,$B$1,K$1)"),"سخت وزن")</f>
        <v>سخت وزن</v>
      </c>
      <c r="L91" s="21" t="str">
        <f>IFERROR(__xludf.DUMMYFUNCTION("GOOGLETRANSLATE($B91,$B$1,L$1)"),"Extrem untergewichtig")</f>
        <v>Extrem untergewichtig</v>
      </c>
      <c r="M91" s="21" t="str">
        <f>IFERROR(__xludf.DUMMYFUNCTION("GOOGLETRANSLATE($B91,$B$1,M$1)"),"ひどく体重が不足しています")</f>
        <v>ひどく体重が不足しています</v>
      </c>
      <c r="N91" s="21" t="str">
        <f>IFERROR(__xludf.DUMMYFUNCTION("GOOGLETRANSLATE($B91,$B$1,N$1)"),"कठोरपणे कमी वजन")</f>
        <v>कठोरपणे कमी वजन</v>
      </c>
      <c r="O91" s="21" t="str">
        <f>IFERROR(__xludf.DUMMYFUNCTION("GOOGLETRANSLATE($B91,$B$1,O$1)"),"తీవ్రంగా తక్కువ బరువు")</f>
        <v>తీవ్రంగా తక్కువ బరువు</v>
      </c>
      <c r="P91" s="21" t="str">
        <f>IFERROR(__xludf.DUMMYFUNCTION("GOOGLETRANSLATE($B91,$B$1,P$1)"),"Ağır ağır")</f>
        <v>Ağır ağır</v>
      </c>
      <c r="Q91" s="21" t="str">
        <f>IFERROR(__xludf.DUMMYFUNCTION("GOOGLETRANSLATE($B91,$B$1,Q$1)"),"கடுமையான எடை குறைவாக")</f>
        <v>கடுமையான எடை குறைவாக</v>
      </c>
      <c r="R91" s="21" t="str">
        <f>IFERROR(__xludf.DUMMYFUNCTION("GOOGLETRANSLATE($B91,$B$1,R$1)"),"심각하게 저체중")</f>
        <v>심각하게 저체중</v>
      </c>
      <c r="S91" s="29" t="s">
        <v>1227</v>
      </c>
      <c r="T91" s="21" t="str">
        <f>IFERROR(__xludf.DUMMYFUNCTION("GOOGLETRANSLATE($B91,$B$1,T$1)"),"Gravemente sottopeso")</f>
        <v>Gravemente sottopeso</v>
      </c>
      <c r="U91" s="21" t="str">
        <f>IFERROR(__xludf.DUMMYFUNCTION("GOOGLETRANSLATE($B91,$B$1,U$1)"),"มีน้ำหนักน้อยมาก")</f>
        <v>มีน้ำหนักน้อยมาก</v>
      </c>
      <c r="V91" s="30"/>
      <c r="W91" s="30"/>
      <c r="X91" s="30"/>
      <c r="Y91" s="30"/>
      <c r="Z91" s="30"/>
      <c r="AA91" s="30"/>
      <c r="AB91" s="30"/>
      <c r="AC91" s="30"/>
      <c r="AD91" s="30"/>
      <c r="AE91" s="30"/>
      <c r="AF91" s="30"/>
      <c r="AG91" s="30"/>
      <c r="AH91" s="30"/>
      <c r="AI91" s="30"/>
      <c r="AJ91" s="30"/>
      <c r="AK91" s="30"/>
      <c r="AL91" s="30"/>
      <c r="AM91" s="30"/>
      <c r="AN91" s="30"/>
    </row>
    <row r="92" ht="15.75" customHeight="1">
      <c r="A92" s="25" t="s">
        <v>1228</v>
      </c>
      <c r="B92" s="25" t="s">
        <v>1229</v>
      </c>
      <c r="C92" s="21" t="str">
        <f>IFERROR(__xludf.DUMMYFUNCTION("GOOGLETRANSLATE($B92,$B$1,C$1)"),"体重不足")</f>
        <v>体重不足</v>
      </c>
      <c r="D92" s="21" t="str">
        <f>IFERROR(__xludf.DUMMYFUNCTION("GOOGLETRANSLATE($B92,$B$1,D$1)"),"वजन")</f>
        <v>वजन</v>
      </c>
      <c r="E92" s="21" t="str">
        <f>IFERROR(__xludf.DUMMYFUNCTION("GOOGLETRANSLATE($B92,$B$1,E$1)"),"Bajo peso")</f>
        <v>Bajo peso</v>
      </c>
      <c r="F92" s="21" t="str">
        <f>IFERROR(__xludf.DUMMYFUNCTION("GOOGLETRANSLATE($B92,$B$1,F$1)"),"Insuffisance pondérale")</f>
        <v>Insuffisance pondérale</v>
      </c>
      <c r="G92" s="21" t="str">
        <f>IFERROR(__xludf.DUMMYFUNCTION("GOOGLETRANSLATE($B92,$B$1,G$1)"),"نقص الوزن")</f>
        <v>نقص الوزن</v>
      </c>
      <c r="H92" s="21" t="str">
        <f>IFERROR(__xludf.DUMMYFUNCTION("GOOGLETRANSLATE($B92,$B$1,H$1)"),"Недостаточный вес")</f>
        <v>Недостаточный вес</v>
      </c>
      <c r="I92" s="21" t="str">
        <f>IFERROR(__xludf.DUMMYFUNCTION("GOOGLETRANSLATE($B92,$B$1,I$1)"),"Abaixo do peso")</f>
        <v>Abaixo do peso</v>
      </c>
      <c r="J92" s="21" t="str">
        <f>IFERROR(__xludf.DUMMYFUNCTION("GOOGLETRANSLATE($B92,$B$1,J$1)"),"কম ওজন")</f>
        <v>কম ওজন</v>
      </c>
      <c r="K92" s="21" t="str">
        <f>IFERROR(__xludf.DUMMYFUNCTION("GOOGLETRANSLATE($B92,$B$1,K$1)"),"کم وزن")</f>
        <v>کم وزن</v>
      </c>
      <c r="L92" s="21" t="str">
        <f>IFERROR(__xludf.DUMMYFUNCTION("GOOGLETRANSLATE($B92,$B$1,L$1)"),"Untergewicht")</f>
        <v>Untergewicht</v>
      </c>
      <c r="M92" s="21" t="str">
        <f>IFERROR(__xludf.DUMMYFUNCTION("GOOGLETRANSLATE($B92,$B$1,M$1)"),"低体重")</f>
        <v>低体重</v>
      </c>
      <c r="N92" s="21" t="str">
        <f>IFERROR(__xludf.DUMMYFUNCTION("GOOGLETRANSLATE($B92,$B$1,N$1)"),"कमी वजन")</f>
        <v>कमी वजन</v>
      </c>
      <c r="O92" s="21" t="str">
        <f>IFERROR(__xludf.DUMMYFUNCTION("GOOGLETRANSLATE($B92,$B$1,O$1)"),"తక్కువ బరువు")</f>
        <v>తక్కువ బరువు</v>
      </c>
      <c r="P92" s="21" t="str">
        <f>IFERROR(__xludf.DUMMYFUNCTION("GOOGLETRANSLATE($B92,$B$1,P$1)"),"Az kilolu")</f>
        <v>Az kilolu</v>
      </c>
      <c r="Q92" s="21" t="str">
        <f>IFERROR(__xludf.DUMMYFUNCTION("GOOGLETRANSLATE($B92,$B$1,Q$1)"),"எடை குறைவாக")</f>
        <v>எடை குறைவாக</v>
      </c>
      <c r="R92" s="21" t="str">
        <f>IFERROR(__xludf.DUMMYFUNCTION("GOOGLETRANSLATE($B92,$B$1,R$1)"),"저체중")</f>
        <v>저체중</v>
      </c>
      <c r="S92" s="29" t="str">
        <f>IFERROR(__xludf.DUMMYFUNCTION("GOOGLETRANSLATE($B92,$B$1,S$1)"),"Thiếu cân")</f>
        <v>Thiếu cân</v>
      </c>
      <c r="T92" s="21" t="str">
        <f>IFERROR(__xludf.DUMMYFUNCTION("GOOGLETRANSLATE($B92,$B$1,T$1)"),"Sottopeso")</f>
        <v>Sottopeso</v>
      </c>
      <c r="U92" s="21" t="str">
        <f>IFERROR(__xludf.DUMMYFUNCTION("GOOGLETRANSLATE($B92,$B$1,U$1)"),"มีน้ำหนักน้อย")</f>
        <v>มีน้ำหนักน้อย</v>
      </c>
      <c r="V92" s="30"/>
      <c r="W92" s="30"/>
      <c r="X92" s="30"/>
      <c r="Y92" s="30"/>
      <c r="Z92" s="30"/>
      <c r="AA92" s="30"/>
      <c r="AB92" s="30"/>
      <c r="AC92" s="30"/>
      <c r="AD92" s="30"/>
      <c r="AE92" s="30"/>
      <c r="AF92" s="30"/>
      <c r="AG92" s="30"/>
      <c r="AH92" s="30"/>
      <c r="AI92" s="30"/>
      <c r="AJ92" s="30"/>
      <c r="AK92" s="30"/>
      <c r="AL92" s="30"/>
      <c r="AM92" s="30"/>
      <c r="AN92" s="30"/>
    </row>
    <row r="93" ht="15.75" customHeight="1">
      <c r="A93" s="30" t="s">
        <v>1230</v>
      </c>
      <c r="B93" s="30" t="s">
        <v>1231</v>
      </c>
      <c r="C93" s="21" t="str">
        <f>IFERROR(__xludf.DUMMYFUNCTION("GOOGLETRANSLATE($B93,$B$1,C$1)"),"超重")</f>
        <v>超重</v>
      </c>
      <c r="D93" s="21" t="str">
        <f>IFERROR(__xludf.DUMMYFUNCTION("GOOGLETRANSLATE($B93,$B$1,D$1)"),"अधिक वजन")</f>
        <v>अधिक वजन</v>
      </c>
      <c r="E93" s="21" t="str">
        <f>IFERROR(__xludf.DUMMYFUNCTION("GOOGLETRANSLATE($B93,$B$1,E$1)"),"Exceso de peso")</f>
        <v>Exceso de peso</v>
      </c>
      <c r="F93" s="21" t="str">
        <f>IFERROR(__xludf.DUMMYFUNCTION("GOOGLETRANSLATE($B93,$B$1,F$1)"),"en surpoids")</f>
        <v>en surpoids</v>
      </c>
      <c r="G93" s="21" t="str">
        <f>IFERROR(__xludf.DUMMYFUNCTION("GOOGLETRANSLATE($B93,$B$1,G$1)"),"زيادة الوزن")</f>
        <v>زيادة الوزن</v>
      </c>
      <c r="H93" s="21" t="str">
        <f>IFERROR(__xludf.DUMMYFUNCTION("GOOGLETRANSLATE($B93,$B$1,H$1)"),"Избыточный вес")</f>
        <v>Избыточный вес</v>
      </c>
      <c r="I93" s="21" t="str">
        <f>IFERROR(__xludf.DUMMYFUNCTION("GOOGLETRANSLATE($B93,$B$1,I$1)"),"Sobrepeso")</f>
        <v>Sobrepeso</v>
      </c>
      <c r="J93" s="21" t="str">
        <f>IFERROR(__xludf.DUMMYFUNCTION("GOOGLETRANSLATE($B93,$B$1,J$1)"),"অতিরিক্ত ওজন")</f>
        <v>অতিরিক্ত ওজন</v>
      </c>
      <c r="K93" s="21" t="str">
        <f>IFERROR(__xludf.DUMMYFUNCTION("GOOGLETRANSLATE($B93,$B$1,K$1)"),"زیادہ وزن")</f>
        <v>زیادہ وزن</v>
      </c>
      <c r="L93" s="21" t="str">
        <f>IFERROR(__xludf.DUMMYFUNCTION("GOOGLETRANSLATE($B93,$B$1,L$1)"),"Übergewicht")</f>
        <v>Übergewicht</v>
      </c>
      <c r="M93" s="21" t="str">
        <f>IFERROR(__xludf.DUMMYFUNCTION("GOOGLETRANSLATE($B93,$B$1,M$1)"),"太りすぎ")</f>
        <v>太りすぎ</v>
      </c>
      <c r="N93" s="21" t="str">
        <f>IFERROR(__xludf.DUMMYFUNCTION("GOOGLETRANSLATE($B93,$B$1,N$1)"),"जादा वजन")</f>
        <v>जादा वजन</v>
      </c>
      <c r="O93" s="21" t="str">
        <f>IFERROR(__xludf.DUMMYFUNCTION("GOOGLETRANSLATE($B93,$B$1,O$1)"),"అధిక బరువు")</f>
        <v>అధిక బరువు</v>
      </c>
      <c r="P93" s="21" t="str">
        <f>IFERROR(__xludf.DUMMYFUNCTION("GOOGLETRANSLATE($B93,$B$1,P$1)"),"Kilolu")</f>
        <v>Kilolu</v>
      </c>
      <c r="Q93" s="21" t="str">
        <f>IFERROR(__xludf.DUMMYFUNCTION("GOOGLETRANSLATE($B93,$B$1,Q$1)"),"அதிக எடை")</f>
        <v>அதிக எடை</v>
      </c>
      <c r="R93" s="21" t="str">
        <f>IFERROR(__xludf.DUMMYFUNCTION("GOOGLETRANSLATE($B93,$B$1,R$1)"),"초과 중량")</f>
        <v>초과 중량</v>
      </c>
      <c r="S93" s="29" t="str">
        <f>IFERROR(__xludf.DUMMYFUNCTION("GOOGLETRANSLATE($B93,$B$1,S$1)"),"Thừa cân")</f>
        <v>Thừa cân</v>
      </c>
      <c r="T93" s="21" t="str">
        <f>IFERROR(__xludf.DUMMYFUNCTION("GOOGLETRANSLATE($B93,$B$1,T$1)"),"Sovrappeso")</f>
        <v>Sovrappeso</v>
      </c>
      <c r="U93" s="21" t="str">
        <f>IFERROR(__xludf.DUMMYFUNCTION("GOOGLETRANSLATE($B93,$B$1,U$1)"),"น้ำหนักเกิน")</f>
        <v>น้ำหนักเกิน</v>
      </c>
      <c r="V93" s="30"/>
      <c r="W93" s="30"/>
      <c r="X93" s="30"/>
      <c r="Y93" s="30"/>
      <c r="Z93" s="30"/>
      <c r="AA93" s="30"/>
      <c r="AB93" s="30"/>
      <c r="AC93" s="30"/>
      <c r="AD93" s="30"/>
      <c r="AE93" s="30"/>
      <c r="AF93" s="30"/>
      <c r="AG93" s="30"/>
      <c r="AH93" s="30"/>
      <c r="AI93" s="30"/>
      <c r="AJ93" s="30"/>
      <c r="AK93" s="30"/>
      <c r="AL93" s="30"/>
      <c r="AM93" s="30"/>
      <c r="AN93" s="30"/>
    </row>
    <row r="94" ht="15.75" customHeight="1">
      <c r="A94" s="30" t="s">
        <v>1232</v>
      </c>
      <c r="B94" s="30" t="s">
        <v>1233</v>
      </c>
      <c r="C94" s="21" t="str">
        <f>IFERROR(__xludf.DUMMYFUNCTION("GOOGLETRANSLATE($B94,$B$1,C$1)"),"肥胖一类")</f>
        <v>肥胖一类</v>
      </c>
      <c r="D94" s="21" t="str">
        <f>IFERROR(__xludf.DUMMYFUNCTION("GOOGLETRANSLATE($B94,$B$1,D$1)"),"मोटापे से ग्रस्त वर्ग I")</f>
        <v>मोटापे से ग्रस्त वर्ग I</v>
      </c>
      <c r="E94" s="21" t="str">
        <f>IFERROR(__xludf.DUMMYFUNCTION("GOOGLETRANSLATE($B94,$B$1,E$1)"),"Clase obesa I")</f>
        <v>Clase obesa I</v>
      </c>
      <c r="F94" s="21" t="str">
        <f>IFERROR(__xludf.DUMMYFUNCTION("GOOGLETRANSLATE($B94,$B$1,F$1)"),"Classe obèse I")</f>
        <v>Classe obèse I</v>
      </c>
      <c r="G94" s="21" t="str">
        <f>IFERROR(__xludf.DUMMYFUNCTION("GOOGLETRANSLATE($B94,$B$1,G$1)"),"الفئة السمنة")</f>
        <v>الفئة السمنة</v>
      </c>
      <c r="H94" s="21" t="str">
        <f>IFERROR(__xludf.DUMMYFUNCTION("GOOGLETRANSLATE($B94,$B$1,H$1)"),"Ожирение класс i")</f>
        <v>Ожирение класс i</v>
      </c>
      <c r="I94" s="21" t="str">
        <f>IFERROR(__xludf.DUMMYFUNCTION("GOOGLETRANSLATE($B94,$B$1,I$1)"),"Obese Classe I.")</f>
        <v>Obese Classe I.</v>
      </c>
      <c r="J94" s="21" t="str">
        <f>IFERROR(__xludf.DUMMYFUNCTION("GOOGLETRANSLATE($B94,$B$1,J$1)"),"স্থূল শ্রেণি i")</f>
        <v>স্থূল শ্রেণি i</v>
      </c>
      <c r="K94" s="21" t="str">
        <f>IFERROR(__xludf.DUMMYFUNCTION("GOOGLETRANSLATE($B94,$B$1,K$1)"),"موٹاپا کلاس i")</f>
        <v>موٹاپا کلاس i</v>
      </c>
      <c r="L94" s="21" t="str">
        <f>IFERROR(__xludf.DUMMYFUNCTION("GOOGLETRANSLATE($B94,$B$1,L$1)"),"Fettleibige Klasse I.")</f>
        <v>Fettleibige Klasse I.</v>
      </c>
      <c r="M94" s="21" t="str">
        <f>IFERROR(__xludf.DUMMYFUNCTION("GOOGLETRANSLATE($B94,$B$1,M$1)"),"肥満クラスI")</f>
        <v>肥満クラスI</v>
      </c>
      <c r="N94" s="21" t="str">
        <f>IFERROR(__xludf.DUMMYFUNCTION("GOOGLETRANSLATE($B94,$B$1,N$1)"),"लठ्ठ वर्ग i")</f>
        <v>लठ्ठ वर्ग i</v>
      </c>
      <c r="O94" s="21" t="str">
        <f>IFERROR(__xludf.DUMMYFUNCTION("GOOGLETRANSLATE($B94,$B$1,O$1)"),"Ob బకాయం తరగతి i")</f>
        <v>Ob బకాయం తరగతి i</v>
      </c>
      <c r="P94" s="21" t="str">
        <f>IFERROR(__xludf.DUMMYFUNCTION("GOOGLETRANSLATE($B94,$B$1,P$1)"),"Obez Sınıf I")</f>
        <v>Obez Sınıf I</v>
      </c>
      <c r="Q94" s="21" t="str">
        <f>IFERROR(__xludf.DUMMYFUNCTION("GOOGLETRANSLATE($B94,$B$1,Q$1)"),"பருமனான வகுப்பு i")</f>
        <v>பருமனான வகுப்பு i</v>
      </c>
      <c r="R94" s="21" t="str">
        <f>IFERROR(__xludf.DUMMYFUNCTION("GOOGLETRANSLATE($B94,$B$1,R$1)"),"비만 클래스 i")</f>
        <v>비만 클래스 i</v>
      </c>
      <c r="S94" s="29" t="s">
        <v>1234</v>
      </c>
      <c r="T94" s="21" t="str">
        <f>IFERROR(__xludf.DUMMYFUNCTION("GOOGLETRANSLATE($B94,$B$1,T$1)"),"Classe obesa I.")</f>
        <v>Classe obesa I.</v>
      </c>
      <c r="U94" s="21" t="str">
        <f>IFERROR(__xludf.DUMMYFUNCTION("GOOGLETRANSLATE($B94,$B$1,U$1)"),"คนอ้วนชั้นฉัน")</f>
        <v>คนอ้วนชั้นฉัน</v>
      </c>
      <c r="V94" s="30"/>
      <c r="W94" s="30"/>
      <c r="X94" s="30"/>
      <c r="Y94" s="30"/>
      <c r="Z94" s="30"/>
      <c r="AA94" s="30"/>
      <c r="AB94" s="30"/>
      <c r="AC94" s="30"/>
      <c r="AD94" s="30"/>
      <c r="AE94" s="30"/>
      <c r="AF94" s="30"/>
      <c r="AG94" s="30"/>
      <c r="AH94" s="30"/>
      <c r="AI94" s="30"/>
      <c r="AJ94" s="30"/>
      <c r="AK94" s="30"/>
      <c r="AL94" s="30"/>
      <c r="AM94" s="30"/>
      <c r="AN94" s="30"/>
    </row>
    <row r="95" ht="15.75" customHeight="1">
      <c r="A95" s="30" t="s">
        <v>1235</v>
      </c>
      <c r="B95" s="30" t="s">
        <v>1236</v>
      </c>
      <c r="C95" s="21" t="str">
        <f>IFERROR(__xludf.DUMMYFUNCTION("GOOGLETRANSLATE($B95,$B$1,C$1)"),"肥胖II类")</f>
        <v>肥胖II类</v>
      </c>
      <c r="D95" s="21" t="str">
        <f>IFERROR(__xludf.DUMMYFUNCTION("GOOGLETRANSLATE($B95,$B$1,D$1)"),"मोटापे से ग्रस्त कक्षा II")</f>
        <v>मोटापे से ग्रस्त कक्षा II</v>
      </c>
      <c r="E95" s="21" t="str">
        <f>IFERROR(__xludf.DUMMYFUNCTION("GOOGLETRANSLATE($B95,$B$1,E$1)"),"Clase obesa II")</f>
        <v>Clase obesa II</v>
      </c>
      <c r="F95" s="21" t="str">
        <f>IFERROR(__xludf.DUMMYFUNCTION("GOOGLETRANSLATE($B95,$B$1,F$1)"),"Classe II obèse")</f>
        <v>Classe II obèse</v>
      </c>
      <c r="G95" s="21" t="str">
        <f>IFERROR(__xludf.DUMMYFUNCTION("GOOGLETRANSLATE($B95,$B$1,G$1)"),"السمنة من الفئة الثانية")</f>
        <v>السمنة من الفئة الثانية</v>
      </c>
      <c r="H95" s="21" t="str">
        <f>IFERROR(__xludf.DUMMYFUNCTION("GOOGLETRANSLATE($B95,$B$1,H$1)"),"Ожирение класс II")</f>
        <v>Ожирение класс II</v>
      </c>
      <c r="I95" s="21" t="str">
        <f>IFERROR(__xludf.DUMMYFUNCTION("GOOGLETRANSLATE($B95,$B$1,I$1)"),"Obese Classe II")</f>
        <v>Obese Classe II</v>
      </c>
      <c r="J95" s="21" t="str">
        <f>IFERROR(__xludf.DUMMYFUNCTION("GOOGLETRANSLATE($B95,$B$1,J$1)"),"স্থূল ক্লাস II")</f>
        <v>স্থূল ক্লাস II</v>
      </c>
      <c r="K95" s="21" t="str">
        <f>IFERROR(__xludf.DUMMYFUNCTION("GOOGLETRANSLATE($B95,$B$1,K$1)"),"موٹاپا کلاس II")</f>
        <v>موٹاپا کلاس II</v>
      </c>
      <c r="L95" s="21" t="str">
        <f>IFERROR(__xludf.DUMMYFUNCTION("GOOGLETRANSLATE($B95,$B$1,L$1)"),"Fettleibige Klasse II")</f>
        <v>Fettleibige Klasse II</v>
      </c>
      <c r="M95" s="21" t="str">
        <f>IFERROR(__xludf.DUMMYFUNCTION("GOOGLETRANSLATE($B95,$B$1,M$1)"),"肥満クラスII")</f>
        <v>肥満クラスII</v>
      </c>
      <c r="N95" s="21" t="str">
        <f>IFERROR(__xludf.DUMMYFUNCTION("GOOGLETRANSLATE($B95,$B$1,N$1)"),"लठ्ठ वर्ग II")</f>
        <v>लठ्ठ वर्ग II</v>
      </c>
      <c r="O95" s="21" t="str">
        <f>IFERROR(__xludf.DUMMYFUNCTION("GOOGLETRANSLATE($B95,$B$1,O$1)"),"Ob బకాయం తరగతి II")</f>
        <v>Ob బకాయం తరగతి II</v>
      </c>
      <c r="P95" s="21" t="str">
        <f>IFERROR(__xludf.DUMMYFUNCTION("GOOGLETRANSLATE($B95,$B$1,P$1)"),"Obez sınıf II")</f>
        <v>Obez sınıf II</v>
      </c>
      <c r="Q95" s="21" t="str">
        <f>IFERROR(__xludf.DUMMYFUNCTION("GOOGLETRANSLATE($B95,$B$1,Q$1)"),"பருமனான வகுப்பு II")</f>
        <v>பருமனான வகுப்பு II</v>
      </c>
      <c r="R95" s="21" t="str">
        <f>IFERROR(__xludf.DUMMYFUNCTION("GOOGLETRANSLATE($B95,$B$1,R$1)"),"비만 클래스 II")</f>
        <v>비만 클래스 II</v>
      </c>
      <c r="S95" s="29" t="s">
        <v>1237</v>
      </c>
      <c r="T95" s="21" t="str">
        <f>IFERROR(__xludf.DUMMYFUNCTION("GOOGLETRANSLATE($B95,$B$1,T$1)"),"Classe obesa II")</f>
        <v>Classe obesa II</v>
      </c>
      <c r="U95" s="21" t="str">
        <f>IFERROR(__xludf.DUMMYFUNCTION("GOOGLETRANSLATE($B95,$B$1,U$1)"),"โรคอ้วนชั้นสอง")</f>
        <v>โรคอ้วนชั้นสอง</v>
      </c>
      <c r="V95" s="30"/>
      <c r="W95" s="30"/>
      <c r="X95" s="30"/>
      <c r="Y95" s="30"/>
      <c r="Z95" s="30"/>
      <c r="AA95" s="30"/>
      <c r="AB95" s="30"/>
      <c r="AC95" s="30"/>
      <c r="AD95" s="30"/>
      <c r="AE95" s="30"/>
      <c r="AF95" s="30"/>
      <c r="AG95" s="30"/>
      <c r="AH95" s="30"/>
      <c r="AI95" s="30"/>
      <c r="AJ95" s="30"/>
      <c r="AK95" s="30"/>
      <c r="AL95" s="30"/>
      <c r="AM95" s="30"/>
      <c r="AN95" s="30"/>
    </row>
    <row r="96" ht="15.75" customHeight="1">
      <c r="A96" s="30" t="s">
        <v>1238</v>
      </c>
      <c r="B96" s="30" t="s">
        <v>1239</v>
      </c>
      <c r="C96" s="21" t="str">
        <f>IFERROR(__xludf.DUMMYFUNCTION("GOOGLETRANSLATE($B96,$B$1,C$1)"),"肥胖三级")</f>
        <v>肥胖三级</v>
      </c>
      <c r="D96" s="21" t="str">
        <f>IFERROR(__xludf.DUMMYFUNCTION("GOOGLETRANSLATE($B96,$B$1,D$1)"),"मोटापे से ग्रस्त वर्ग III")</f>
        <v>मोटापे से ग्रस्त वर्ग III</v>
      </c>
      <c r="E96" s="21" t="str">
        <f>IFERROR(__xludf.DUMMYFUNCTION("GOOGLETRANSLATE($B96,$B$1,E$1)"),"Clase obesa III")</f>
        <v>Clase obesa III</v>
      </c>
      <c r="F96" s="21" t="str">
        <f>IFERROR(__xludf.DUMMYFUNCTION("GOOGLETRANSLATE($B96,$B$1,F$1)"),"Classe III obèse")</f>
        <v>Classe III obèse</v>
      </c>
      <c r="G96" s="21" t="str">
        <f>IFERROR(__xludf.DUMMYFUNCTION("GOOGLETRANSLATE($B96,$B$1,G$1)"),"السمنة من الفئة الثالثة")</f>
        <v>السمنة من الفئة الثالثة</v>
      </c>
      <c r="H96" s="21" t="str">
        <f>IFERROR(__xludf.DUMMYFUNCTION("GOOGLETRANSLATE($B96,$B$1,H$1)"),"Ожирение класс III")</f>
        <v>Ожирение класс III</v>
      </c>
      <c r="I96" s="21" t="str">
        <f>IFERROR(__xludf.DUMMYFUNCTION("GOOGLETRANSLATE($B96,$B$1,I$1)"),"Obese Classe III")</f>
        <v>Obese Classe III</v>
      </c>
      <c r="J96" s="21" t="str">
        <f>IFERROR(__xludf.DUMMYFUNCTION("GOOGLETRANSLATE($B96,$B$1,J$1)"),"স্থূল শ্রেণি III")</f>
        <v>স্থূল শ্রেণি III</v>
      </c>
      <c r="K96" s="21" t="str">
        <f>IFERROR(__xludf.DUMMYFUNCTION("GOOGLETRANSLATE($B96,$B$1,K$1)"),"موٹاپا کلاس III")</f>
        <v>موٹاپا کلاس III</v>
      </c>
      <c r="L96" s="21" t="str">
        <f>IFERROR(__xludf.DUMMYFUNCTION("GOOGLETRANSLATE($B96,$B$1,L$1)"),"Fettleibige Klasse III")</f>
        <v>Fettleibige Klasse III</v>
      </c>
      <c r="M96" s="21" t="str">
        <f>IFERROR(__xludf.DUMMYFUNCTION("GOOGLETRANSLATE($B96,$B$1,M$1)"),"肥満クラスIII")</f>
        <v>肥満クラスIII</v>
      </c>
      <c r="N96" s="21" t="str">
        <f>IFERROR(__xludf.DUMMYFUNCTION("GOOGLETRANSLATE($B96,$B$1,N$1)"),"लठ्ठ वर्ग III")</f>
        <v>लठ्ठ वर्ग III</v>
      </c>
      <c r="O96" s="21" t="str">
        <f>IFERROR(__xludf.DUMMYFUNCTION("GOOGLETRANSLATE($B96,$B$1,O$1)"),"Ob బకాయం తరగతి III")</f>
        <v>Ob బకాయం తరగతి III</v>
      </c>
      <c r="P96" s="21" t="str">
        <f>IFERROR(__xludf.DUMMYFUNCTION("GOOGLETRANSLATE($B96,$B$1,P$1)"),"Obez Sınıf III")</f>
        <v>Obez Sınıf III</v>
      </c>
      <c r="Q96" s="21" t="str">
        <f>IFERROR(__xludf.DUMMYFUNCTION("GOOGLETRANSLATE($B96,$B$1,Q$1)"),"பருமனான வகுப்பு III")</f>
        <v>பருமனான வகுப்பு III</v>
      </c>
      <c r="R96" s="21" t="str">
        <f>IFERROR(__xludf.DUMMYFUNCTION("GOOGLETRANSLATE($B96,$B$1,R$1)"),"비만 클래스 III")</f>
        <v>비만 클래스 III</v>
      </c>
      <c r="S96" s="29" t="s">
        <v>1240</v>
      </c>
      <c r="T96" s="21" t="str">
        <f>IFERROR(__xludf.DUMMYFUNCTION("GOOGLETRANSLATE($B96,$B$1,T$1)"),"Classe obesa III")</f>
        <v>Classe obesa III</v>
      </c>
      <c r="U96" s="21" t="str">
        <f>IFERROR(__xludf.DUMMYFUNCTION("GOOGLETRANSLATE($B96,$B$1,U$1)"),"โรคอ้วนระดับ III")</f>
        <v>โรคอ้วนระดับ III</v>
      </c>
      <c r="V96" s="30"/>
      <c r="W96" s="30"/>
      <c r="X96" s="30"/>
      <c r="Y96" s="30"/>
      <c r="Z96" s="30"/>
      <c r="AA96" s="30"/>
      <c r="AB96" s="30"/>
      <c r="AC96" s="30"/>
      <c r="AD96" s="30"/>
      <c r="AE96" s="30"/>
      <c r="AF96" s="30"/>
      <c r="AG96" s="30"/>
      <c r="AH96" s="30"/>
      <c r="AI96" s="30"/>
      <c r="AJ96" s="30"/>
      <c r="AK96" s="30"/>
      <c r="AL96" s="30"/>
      <c r="AM96" s="30"/>
      <c r="AN96" s="30"/>
    </row>
    <row r="97" ht="15.75" customHeight="1">
      <c r="A97" s="30" t="s">
        <v>1241</v>
      </c>
      <c r="B97" s="30" t="s">
        <v>1242</v>
      </c>
      <c r="C97" s="21" t="str">
        <f>IFERROR(__xludf.DUMMYFUNCTION("GOOGLETRANSLATE($B97,$B$1,C$1)"),"重量")</f>
        <v>重量</v>
      </c>
      <c r="D97" s="21" t="str">
        <f>IFERROR(__xludf.DUMMYFUNCTION("GOOGLETRANSLATE($B97,$B$1,D$1)"),"वज़न")</f>
        <v>वज़न</v>
      </c>
      <c r="E97" s="21" t="str">
        <f>IFERROR(__xludf.DUMMYFUNCTION("GOOGLETRANSLATE($B97,$B$1,E$1)"),"Peso")</f>
        <v>Peso</v>
      </c>
      <c r="F97" s="21" t="str">
        <f>IFERROR(__xludf.DUMMYFUNCTION("GOOGLETRANSLATE($B97,$B$1,F$1)"),"Poids")</f>
        <v>Poids</v>
      </c>
      <c r="G97" s="21" t="str">
        <f>IFERROR(__xludf.DUMMYFUNCTION("GOOGLETRANSLATE($B97,$B$1,G$1)"),"وزن")</f>
        <v>وزن</v>
      </c>
      <c r="H97" s="21" t="str">
        <f>IFERROR(__xludf.DUMMYFUNCTION("GOOGLETRANSLATE($B97,$B$1,H$1)"),"Масса")</f>
        <v>Масса</v>
      </c>
      <c r="I97" s="21" t="str">
        <f>IFERROR(__xludf.DUMMYFUNCTION("GOOGLETRANSLATE($B97,$B$1,I$1)"),"Peso")</f>
        <v>Peso</v>
      </c>
      <c r="J97" s="21" t="str">
        <f>IFERROR(__xludf.DUMMYFUNCTION("GOOGLETRANSLATE($B97,$B$1,J$1)"),"ওজন")</f>
        <v>ওজন</v>
      </c>
      <c r="K97" s="21" t="str">
        <f>IFERROR(__xludf.DUMMYFUNCTION("GOOGLETRANSLATE($B97,$B$1,K$1)"),"وزن")</f>
        <v>وزن</v>
      </c>
      <c r="L97" s="21" t="str">
        <f>IFERROR(__xludf.DUMMYFUNCTION("GOOGLETRANSLATE($B97,$B$1,L$1)"),"Gewicht")</f>
        <v>Gewicht</v>
      </c>
      <c r="M97" s="21" t="str">
        <f>IFERROR(__xludf.DUMMYFUNCTION("GOOGLETRANSLATE($B97,$B$1,M$1)"),"重さ")</f>
        <v>重さ</v>
      </c>
      <c r="N97" s="21" t="str">
        <f>IFERROR(__xludf.DUMMYFUNCTION("GOOGLETRANSLATE($B97,$B$1,N$1)"),"वजन")</f>
        <v>वजन</v>
      </c>
      <c r="O97" s="21" t="str">
        <f>IFERROR(__xludf.DUMMYFUNCTION("GOOGLETRANSLATE($B97,$B$1,O$1)"),"బరువు")</f>
        <v>బరువు</v>
      </c>
      <c r="P97" s="21" t="str">
        <f>IFERROR(__xludf.DUMMYFUNCTION("GOOGLETRANSLATE($B97,$B$1,P$1)"),"Ağırlık")</f>
        <v>Ağırlık</v>
      </c>
      <c r="Q97" s="21" t="str">
        <f>IFERROR(__xludf.DUMMYFUNCTION("GOOGLETRANSLATE($B97,$B$1,Q$1)"),"எடை")</f>
        <v>எடை</v>
      </c>
      <c r="R97" s="21" t="str">
        <f>IFERROR(__xludf.DUMMYFUNCTION("GOOGLETRANSLATE($B97,$B$1,R$1)"),"무게")</f>
        <v>무게</v>
      </c>
      <c r="S97" s="29" t="str">
        <f>IFERROR(__xludf.DUMMYFUNCTION("GOOGLETRANSLATE($B97,$B$1,S$1)"),"Cân nặng")</f>
        <v>Cân nặng</v>
      </c>
      <c r="T97" s="21" t="str">
        <f>IFERROR(__xludf.DUMMYFUNCTION("GOOGLETRANSLATE($B97,$B$1,T$1)"),"Peso")</f>
        <v>Peso</v>
      </c>
      <c r="U97" s="21" t="str">
        <f>IFERROR(__xludf.DUMMYFUNCTION("GOOGLETRANSLATE($B97,$B$1,U$1)"),"น้ำหนัก")</f>
        <v>น้ำหนัก</v>
      </c>
      <c r="V97" s="30"/>
      <c r="W97" s="30"/>
      <c r="X97" s="30"/>
      <c r="Y97" s="30"/>
      <c r="Z97" s="30"/>
      <c r="AA97" s="30"/>
      <c r="AB97" s="30"/>
      <c r="AC97" s="30"/>
      <c r="AD97" s="30"/>
      <c r="AE97" s="30"/>
      <c r="AF97" s="30"/>
      <c r="AG97" s="30"/>
      <c r="AH97" s="30"/>
      <c r="AI97" s="30"/>
      <c r="AJ97" s="30"/>
      <c r="AK97" s="30"/>
      <c r="AL97" s="30"/>
      <c r="AM97" s="30"/>
      <c r="AN97" s="30"/>
    </row>
    <row r="98" ht="15.75" customHeight="1">
      <c r="A98" s="30" t="s">
        <v>1243</v>
      </c>
      <c r="B98" s="30" t="s">
        <v>1244</v>
      </c>
      <c r="C98" s="21" t="str">
        <f>IFERROR(__xludf.DUMMYFUNCTION("GOOGLETRANSLATE($B98,$B$1,C$1)"),"只有数字")</f>
        <v>只有数字</v>
      </c>
      <c r="D98" s="21" t="str">
        <f>IFERROR(__xludf.DUMMYFUNCTION("GOOGLETRANSLATE($B98,$B$1,D$1)"),"केवल संख्या")</f>
        <v>केवल संख्या</v>
      </c>
      <c r="E98" s="21" t="str">
        <f>IFERROR(__xludf.DUMMYFUNCTION("GOOGLETRANSLATE($B98,$B$1,E$1)"),"Único número")</f>
        <v>Único número</v>
      </c>
      <c r="F98" s="21" t="str">
        <f>IFERROR(__xludf.DUMMYFUNCTION("GOOGLETRANSLATE($B98,$B$1,F$1)"),"Seul nombre")</f>
        <v>Seul nombre</v>
      </c>
      <c r="G98" s="21" t="str">
        <f>IFERROR(__xludf.DUMMYFUNCTION("GOOGLETRANSLATE($B98,$B$1,G$1)"),"رقم فقط")</f>
        <v>رقم فقط</v>
      </c>
      <c r="H98" s="21" t="str">
        <f>IFERROR(__xludf.DUMMYFUNCTION("GOOGLETRANSLATE($B98,$B$1,H$1)"),"Только число")</f>
        <v>Только число</v>
      </c>
      <c r="I98" s="21" t="str">
        <f>IFERROR(__xludf.DUMMYFUNCTION("GOOGLETRANSLATE($B98,$B$1,I$1)"),"Único número")</f>
        <v>Único número</v>
      </c>
      <c r="J98" s="21" t="str">
        <f>IFERROR(__xludf.DUMMYFUNCTION("GOOGLETRANSLATE($B98,$B$1,J$1)"),"শুধুমাত্র সংখ্যা")</f>
        <v>শুধুমাত্র সংখ্যা</v>
      </c>
      <c r="K98" s="21" t="str">
        <f>IFERROR(__xludf.DUMMYFUNCTION("GOOGLETRANSLATE($B98,$B$1,K$1)"),"صرف نمبر")</f>
        <v>صرف نمبر</v>
      </c>
      <c r="L98" s="21" t="str">
        <f>IFERROR(__xludf.DUMMYFUNCTION("GOOGLETRANSLATE($B98,$B$1,L$1)"),"Nur Zahl")</f>
        <v>Nur Zahl</v>
      </c>
      <c r="M98" s="21" t="str">
        <f>IFERROR(__xludf.DUMMYFUNCTION("GOOGLETRANSLATE($B98,$B$1,M$1)"),"数のみ")</f>
        <v>数のみ</v>
      </c>
      <c r="N98" s="21" t="str">
        <f>IFERROR(__xludf.DUMMYFUNCTION("GOOGLETRANSLATE($B98,$B$1,N$1)"),"फक्त क्रमांक")</f>
        <v>फक्त क्रमांक</v>
      </c>
      <c r="O98" s="21" t="str">
        <f>IFERROR(__xludf.DUMMYFUNCTION("GOOGLETRANSLATE($B98,$B$1,O$1)"),"సంఖ్య మాత్రమే")</f>
        <v>సంఖ్య మాత్రమే</v>
      </c>
      <c r="P98" s="21" t="str">
        <f>IFERROR(__xludf.DUMMYFUNCTION("GOOGLETRANSLATE($B98,$B$1,P$1)"),"Sadece numara")</f>
        <v>Sadece numara</v>
      </c>
      <c r="Q98" s="21" t="str">
        <f>IFERROR(__xludf.DUMMYFUNCTION("GOOGLETRANSLATE($B98,$B$1,Q$1)"),"எண் மட்டுமே")</f>
        <v>எண் மட்டுமே</v>
      </c>
      <c r="R98" s="21" t="str">
        <f>IFERROR(__xludf.DUMMYFUNCTION("GOOGLETRANSLATE($B98,$B$1,R$1)"),"숫자 만")</f>
        <v>숫자 만</v>
      </c>
      <c r="S98" s="29" t="s">
        <v>1245</v>
      </c>
      <c r="T98" s="21" t="str">
        <f>IFERROR(__xludf.DUMMYFUNCTION("GOOGLETRANSLATE($B98,$B$1,T$1)"),"Solo numero")</f>
        <v>Solo numero</v>
      </c>
      <c r="U98" s="21" t="str">
        <f>IFERROR(__xludf.DUMMYFUNCTION("GOOGLETRANSLATE($B98,$B$1,U$1)"),"ตัวเลขเท่านั้น")</f>
        <v>ตัวเลขเท่านั้น</v>
      </c>
      <c r="V98" s="30"/>
      <c r="W98" s="30"/>
      <c r="X98" s="30"/>
      <c r="Y98" s="30"/>
      <c r="Z98" s="30"/>
      <c r="AA98" s="30"/>
      <c r="AB98" s="30"/>
      <c r="AC98" s="30"/>
      <c r="AD98" s="30"/>
      <c r="AE98" s="30"/>
      <c r="AF98" s="30"/>
      <c r="AG98" s="30"/>
      <c r="AH98" s="30"/>
      <c r="AI98" s="30"/>
      <c r="AJ98" s="30"/>
      <c r="AK98" s="30"/>
      <c r="AL98" s="30"/>
      <c r="AM98" s="30"/>
      <c r="AN98" s="30"/>
    </row>
    <row r="99" ht="15.75" customHeight="1">
      <c r="A99" s="30" t="s">
        <v>1246</v>
      </c>
      <c r="B99" s="30" t="s">
        <v>1247</v>
      </c>
      <c r="C99" s="21" t="str">
        <f>IFERROR(__xludf.DUMMYFUNCTION("GOOGLETRANSLATE($B99,$B$1,C$1)"),"BMI注意")</f>
        <v>BMI注意</v>
      </c>
      <c r="D99" s="21" t="str">
        <f>IFERROR(__xludf.DUMMYFUNCTION("GOOGLETRANSLATE($B99,$B$1,D$1)"),"बीएमआई नोट्स")</f>
        <v>बीएमआई नोट्स</v>
      </c>
      <c r="E99" s="21" t="str">
        <f>IFERROR(__xludf.DUMMYFUNCTION("GOOGLETRANSLATE($B99,$B$1,E$1)"),"Notas de BMI")</f>
        <v>Notas de BMI</v>
      </c>
      <c r="F99" s="21" t="str">
        <f>IFERROR(__xludf.DUMMYFUNCTION("GOOGLETRANSLATE($B99,$B$1,F$1)"),"Notes d'IMC")</f>
        <v>Notes d'IMC</v>
      </c>
      <c r="G99" s="21" t="str">
        <f>IFERROR(__xludf.DUMMYFUNCTION("GOOGLETRANSLATE($B99,$B$1,G$1)"),"ملاحظات مؤشر كتلة الجسم")</f>
        <v>ملاحظات مؤشر كتلة الجسم</v>
      </c>
      <c r="H99" s="21" t="str">
        <f>IFERROR(__xludf.DUMMYFUNCTION("GOOGLETRANSLATE($B99,$B$1,H$1)"),"ИМТ Примечания")</f>
        <v>ИМТ Примечания</v>
      </c>
      <c r="I99" s="21" t="str">
        <f>IFERROR(__xludf.DUMMYFUNCTION("GOOGLETRANSLATE($B99,$B$1,I$1)"),"Notas do IMC")</f>
        <v>Notas do IMC</v>
      </c>
      <c r="J99" s="21" t="str">
        <f>IFERROR(__xludf.DUMMYFUNCTION("GOOGLETRANSLATE($B99,$B$1,J$1)"),"বিএমআই নোট")</f>
        <v>বিএমআই নোট</v>
      </c>
      <c r="K99" s="21" t="str">
        <f>IFERROR(__xludf.DUMMYFUNCTION("GOOGLETRANSLATE($B99,$B$1,K$1)"),"BMI نوٹ")</f>
        <v>BMI نوٹ</v>
      </c>
      <c r="L99" s="21" t="str">
        <f>IFERROR(__xludf.DUMMYFUNCTION("GOOGLETRANSLATE($B99,$B$1,L$1)"),"BMI Notizen")</f>
        <v>BMI Notizen</v>
      </c>
      <c r="M99" s="21" t="str">
        <f>IFERROR(__xludf.DUMMYFUNCTION("GOOGLETRANSLATE($B99,$B$1,M$1)"),"BMIメモ")</f>
        <v>BMIメモ</v>
      </c>
      <c r="N99" s="21" t="str">
        <f>IFERROR(__xludf.DUMMYFUNCTION("GOOGLETRANSLATE($B99,$B$1,N$1)"),"बीएमआय नोट्स")</f>
        <v>बीएमआय नोट्स</v>
      </c>
      <c r="O99" s="21" t="str">
        <f>IFERROR(__xludf.DUMMYFUNCTION("GOOGLETRANSLATE($B99,$B$1,O$1)"),"BMI గమనికలు")</f>
        <v>BMI గమనికలు</v>
      </c>
      <c r="P99" s="21" t="str">
        <f>IFERROR(__xludf.DUMMYFUNCTION("GOOGLETRANSLATE($B99,$B$1,P$1)"),"BMI notları")</f>
        <v>BMI notları</v>
      </c>
      <c r="Q99" s="21" t="str">
        <f>IFERROR(__xludf.DUMMYFUNCTION("GOOGLETRANSLATE($B99,$B$1,Q$1)"),"பி.எம்.ஐ குறிப்புகள்")</f>
        <v>பி.எம்.ஐ குறிப்புகள்</v>
      </c>
      <c r="R99" s="21" t="str">
        <f>IFERROR(__xludf.DUMMYFUNCTION("GOOGLETRANSLATE($B99,$B$1,R$1)"),"BMI 노트")</f>
        <v>BMI 노트</v>
      </c>
      <c r="S99" s="29" t="str">
        <f>IFERROR(__xludf.DUMMYFUNCTION("GOOGLETRANSLATE($B99,$B$1,S$1)"),"Ghi chú BMI")</f>
        <v>Ghi chú BMI</v>
      </c>
      <c r="T99" s="21" t="str">
        <f>IFERROR(__xludf.DUMMYFUNCTION("GOOGLETRANSLATE($B99,$B$1,T$1)"),"Note BMI")</f>
        <v>Note BMI</v>
      </c>
      <c r="U99" s="21" t="str">
        <f>IFERROR(__xludf.DUMMYFUNCTION("GOOGLETRANSLATE($B99,$B$1,U$1)"),"บันทึกดัชนีมวลกาย")</f>
        <v>บันทึกดัชนีมวลกาย</v>
      </c>
      <c r="V99" s="30"/>
      <c r="W99" s="30"/>
      <c r="X99" s="30"/>
      <c r="Y99" s="30"/>
      <c r="Z99" s="30"/>
      <c r="AA99" s="30"/>
      <c r="AB99" s="30"/>
      <c r="AC99" s="30"/>
      <c r="AD99" s="30"/>
      <c r="AE99" s="30"/>
      <c r="AF99" s="30"/>
      <c r="AG99" s="30"/>
      <c r="AH99" s="30"/>
      <c r="AI99" s="30"/>
      <c r="AJ99" s="30"/>
      <c r="AK99" s="30"/>
      <c r="AL99" s="30"/>
      <c r="AM99" s="30"/>
      <c r="AN99" s="30"/>
    </row>
    <row r="100" ht="15.75" customHeight="1">
      <c r="A100" s="31" t="s">
        <v>1248</v>
      </c>
      <c r="B100" s="31" t="s">
        <v>1249</v>
      </c>
      <c r="C100" s="32" t="s">
        <v>1250</v>
      </c>
      <c r="D100" s="32" t="s">
        <v>1251</v>
      </c>
      <c r="E100" s="32" t="s">
        <v>1252</v>
      </c>
      <c r="F100" s="32" t="s">
        <v>1253</v>
      </c>
      <c r="G100" s="33" t="s">
        <v>1254</v>
      </c>
      <c r="H100" s="32" t="s">
        <v>1255</v>
      </c>
      <c r="I100" s="32" t="s">
        <v>1256</v>
      </c>
      <c r="J100" s="32" t="s">
        <v>1257</v>
      </c>
      <c r="K100" s="33" t="s">
        <v>1258</v>
      </c>
      <c r="L100" s="32" t="s">
        <v>1259</v>
      </c>
      <c r="M100" s="32" t="s">
        <v>1260</v>
      </c>
      <c r="N100" s="32" t="s">
        <v>1261</v>
      </c>
      <c r="O100" s="32" t="s">
        <v>1262</v>
      </c>
      <c r="P100" s="32" t="s">
        <v>1263</v>
      </c>
      <c r="Q100" s="32" t="s">
        <v>1264</v>
      </c>
      <c r="R100" s="32" t="s">
        <v>1265</v>
      </c>
      <c r="S100" s="34" t="s">
        <v>1266</v>
      </c>
      <c r="T100" s="32" t="str">
        <f>IFERROR(__xludf.DUMMYFUNCTION("GOOGLETRANSLATE($B100,$B$1,T$1)"),"Età: %1 $ s")</f>
        <v>Età: %1 $ s</v>
      </c>
      <c r="U100" s="32" t="s">
        <v>1267</v>
      </c>
      <c r="V100" s="31"/>
      <c r="W100" s="31"/>
      <c r="X100" s="31"/>
      <c r="Y100" s="31"/>
      <c r="Z100" s="31"/>
      <c r="AA100" s="31"/>
      <c r="AB100" s="31"/>
      <c r="AC100" s="31"/>
      <c r="AD100" s="31"/>
      <c r="AE100" s="31"/>
      <c r="AF100" s="31"/>
      <c r="AG100" s="31"/>
      <c r="AH100" s="31"/>
      <c r="AI100" s="31"/>
      <c r="AJ100" s="31"/>
      <c r="AK100" s="31"/>
      <c r="AL100" s="31"/>
      <c r="AM100" s="31"/>
      <c r="AN100" s="31"/>
    </row>
    <row r="101" ht="15.75" customHeight="1">
      <c r="A101" s="31" t="s">
        <v>1268</v>
      </c>
      <c r="B101" s="31" t="s">
        <v>1269</v>
      </c>
      <c r="C101" s="32" t="s">
        <v>1270</v>
      </c>
      <c r="D101" s="32" t="s">
        <v>1271</v>
      </c>
      <c r="E101" s="32" t="s">
        <v>1272</v>
      </c>
      <c r="F101" s="32" t="s">
        <v>1273</v>
      </c>
      <c r="G101" s="33" t="s">
        <v>1274</v>
      </c>
      <c r="H101" s="32" t="s">
        <v>1275</v>
      </c>
      <c r="I101" s="32" t="s">
        <v>1276</v>
      </c>
      <c r="J101" s="32" t="s">
        <v>1277</v>
      </c>
      <c r="K101" s="33" t="s">
        <v>1278</v>
      </c>
      <c r="L101" s="32" t="s">
        <v>1279</v>
      </c>
      <c r="M101" s="32" t="s">
        <v>1280</v>
      </c>
      <c r="N101" s="32" t="s">
        <v>1271</v>
      </c>
      <c r="O101" s="32" t="s">
        <v>1281</v>
      </c>
      <c r="P101" s="32" t="s">
        <v>1282</v>
      </c>
      <c r="Q101" s="32" t="s">
        <v>1283</v>
      </c>
      <c r="R101" s="32" t="s">
        <v>1284</v>
      </c>
      <c r="S101" s="34" t="s">
        <v>1285</v>
      </c>
      <c r="T101" s="32" t="str">
        <f>IFERROR(__xludf.DUMMYFUNCTION("GOOGLETRANSLATE($B101,$B$1,T$1)"),"Genere: %1 $ s")</f>
        <v>Genere: %1 $ s</v>
      </c>
      <c r="U101" s="32" t="s">
        <v>1286</v>
      </c>
      <c r="V101" s="31"/>
      <c r="W101" s="31"/>
      <c r="X101" s="31"/>
      <c r="Y101" s="31"/>
      <c r="Z101" s="31"/>
      <c r="AA101" s="31"/>
      <c r="AB101" s="31"/>
      <c r="AC101" s="31"/>
      <c r="AD101" s="31"/>
      <c r="AE101" s="31"/>
      <c r="AF101" s="31"/>
      <c r="AG101" s="31"/>
      <c r="AH101" s="31"/>
      <c r="AI101" s="31"/>
      <c r="AJ101" s="31"/>
      <c r="AK101" s="31"/>
      <c r="AL101" s="31"/>
      <c r="AM101" s="31"/>
      <c r="AN101" s="31"/>
    </row>
    <row r="102" ht="15.75" customHeight="1">
      <c r="A102" s="30" t="s">
        <v>1287</v>
      </c>
      <c r="B102" s="30" t="s">
        <v>1288</v>
      </c>
      <c r="C102" s="21" t="str">
        <f>IFERROR(__xludf.DUMMYFUNCTION("GOOGLETRANSLATE($B102,$B$1,C$1)"),"重量和BMI历史")</f>
        <v>重量和BMI历史</v>
      </c>
      <c r="D102" s="21" t="str">
        <f>IFERROR(__xludf.DUMMYFUNCTION("GOOGLETRANSLATE($B102,$B$1,D$1)"),"वजन और बीएमआई इतिहास")</f>
        <v>वजन और बीएमआई इतिहास</v>
      </c>
      <c r="E102" s="21" t="str">
        <f>IFERROR(__xludf.DUMMYFUNCTION("GOOGLETRANSLATE($B102,$B$1,E$1)"),"Peso e historia del IMC")</f>
        <v>Peso e historia del IMC</v>
      </c>
      <c r="F102" s="21" t="str">
        <f>IFERROR(__xludf.DUMMYFUNCTION("GOOGLETRANSLATE($B102,$B$1,F$1)"),"Poids et Histoire de l'IMC")</f>
        <v>Poids et Histoire de l'IMC</v>
      </c>
      <c r="G102" s="21" t="str">
        <f>IFERROR(__xludf.DUMMYFUNCTION("GOOGLETRANSLATE($B102,$B$1,G$1)"),"وزن ومؤشر كتلة الجسم")</f>
        <v>وزن ومؤشر كتلة الجسم</v>
      </c>
      <c r="H102" s="21" t="str">
        <f>IFERROR(__xludf.DUMMYFUNCTION("GOOGLETRANSLATE($B102,$B$1,H$1)"),"Вес и история ИМТ")</f>
        <v>Вес и история ИМТ</v>
      </c>
      <c r="I102" s="21" t="str">
        <f>IFERROR(__xludf.DUMMYFUNCTION("GOOGLETRANSLATE($B102,$B$1,I$1)"),"História de peso e IMC")</f>
        <v>História de peso e IMC</v>
      </c>
      <c r="J102" s="21" t="str">
        <f>IFERROR(__xludf.DUMMYFUNCTION("GOOGLETRANSLATE($B102,$B$1,J$1)"),"ওজন এবং বিএমআই ইতিহাস")</f>
        <v>ওজন এবং বিএমআই ইতিহাস</v>
      </c>
      <c r="K102" s="21" t="str">
        <f>IFERROR(__xludf.DUMMYFUNCTION("GOOGLETRANSLATE($B102,$B$1,K$1)"),"وزن اور بی ایم آئی کی تاریخ")</f>
        <v>وزن اور بی ایم آئی کی تاریخ</v>
      </c>
      <c r="L102" s="21" t="str">
        <f>IFERROR(__xludf.DUMMYFUNCTION("GOOGLETRANSLATE($B102,$B$1,L$1)"),"Gewicht &amp; BMI -Geschichte")</f>
        <v>Gewicht &amp; BMI -Geschichte</v>
      </c>
      <c r="M102" s="21" t="str">
        <f>IFERROR(__xludf.DUMMYFUNCTION("GOOGLETRANSLATE($B102,$B$1,M$1)"),"重量とBMIの歴史")</f>
        <v>重量とBMIの歴史</v>
      </c>
      <c r="N102" s="21" t="str">
        <f>IFERROR(__xludf.DUMMYFUNCTION("GOOGLETRANSLATE($B102,$B$1,N$1)"),"वजन आणि बीएमआय इतिहास")</f>
        <v>वजन आणि बीएमआय इतिहास</v>
      </c>
      <c r="O102" s="21" t="str">
        <f>IFERROR(__xludf.DUMMYFUNCTION("GOOGLETRANSLATE($B102,$B$1,O$1)"),"బరువు &amp; BMI చరిత్ర")</f>
        <v>బరువు &amp; BMI చరిత్ర</v>
      </c>
      <c r="P102" s="21" t="str">
        <f>IFERROR(__xludf.DUMMYFUNCTION("GOOGLETRANSLATE($B102,$B$1,P$1)"),"Ağırlık ve BMI geçmişi")</f>
        <v>Ağırlık ve BMI geçmişi</v>
      </c>
      <c r="Q102" s="21" t="str">
        <f>IFERROR(__xludf.DUMMYFUNCTION("GOOGLETRANSLATE($B102,$B$1,Q$1)"),"எடை &amp; பி.எம்.ஐ வரலாறு")</f>
        <v>எடை &amp; பி.எம்.ஐ வரலாறு</v>
      </c>
      <c r="R102" s="21" t="str">
        <f>IFERROR(__xludf.DUMMYFUNCTION("GOOGLETRANSLATE($B102,$B$1,R$1)"),"체중 및 BMI 역사")</f>
        <v>체중 및 BMI 역사</v>
      </c>
      <c r="S102" s="29" t="s">
        <v>1289</v>
      </c>
      <c r="T102" s="21" t="str">
        <f>IFERROR(__xludf.DUMMYFUNCTION("GOOGLETRANSLATE($B102,$B$1,T$1)"),"Peso e storia dell'IMC")</f>
        <v>Peso e storia dell'IMC</v>
      </c>
      <c r="U102" s="21" t="str">
        <f>IFERROR(__xludf.DUMMYFUNCTION("GOOGLETRANSLATE($B102,$B$1,U$1)"),"ประวัติน้ำหนักและ BMI")</f>
        <v>ประวัติน้ำหนักและ BMI</v>
      </c>
      <c r="V102" s="30"/>
      <c r="W102" s="30"/>
      <c r="X102" s="30"/>
      <c r="Y102" s="30"/>
      <c r="Z102" s="30"/>
      <c r="AA102" s="30"/>
      <c r="AB102" s="30"/>
      <c r="AC102" s="30"/>
      <c r="AD102" s="30"/>
      <c r="AE102" s="30"/>
      <c r="AF102" s="30"/>
      <c r="AG102" s="30"/>
      <c r="AH102" s="30"/>
      <c r="AI102" s="30"/>
      <c r="AJ102" s="30"/>
      <c r="AK102" s="30"/>
      <c r="AL102" s="30"/>
      <c r="AM102" s="30"/>
      <c r="AN102" s="30"/>
    </row>
    <row r="103" ht="15.75" customHeight="1">
      <c r="A103" s="30" t="s">
        <v>1290</v>
      </c>
      <c r="B103" s="30" t="s">
        <v>1291</v>
      </c>
      <c r="C103" s="21" t="str">
        <f>IFERROR(__xludf.DUMMYFUNCTION("GOOGLETRANSLATE($B103,$B$1,C$1)"),"重量和BMI趋势")</f>
        <v>重量和BMI趋势</v>
      </c>
      <c r="D103" s="21" t="str">
        <f>IFERROR(__xludf.DUMMYFUNCTION("GOOGLETRANSLATE($B103,$B$1,D$1)"),"वजन और बीएमआई रुझान")</f>
        <v>वजन और बीएमआई रुझान</v>
      </c>
      <c r="E103" s="21" t="str">
        <f>IFERROR(__xludf.DUMMYFUNCTION("GOOGLETRANSLATE($B103,$B$1,E$1)"),"Peso y tendencias de IMC")</f>
        <v>Peso y tendencias de IMC</v>
      </c>
      <c r="F103" s="21" t="str">
        <f>IFERROR(__xludf.DUMMYFUNCTION("GOOGLETRANSLATE($B103,$B$1,F$1)"),"Tendances de poids et d'IMC")</f>
        <v>Tendances de poids et d'IMC</v>
      </c>
      <c r="G103" s="21" t="str">
        <f>IFERROR(__xludf.DUMMYFUNCTION("GOOGLETRANSLATE($B103,$B$1,G$1)"),"اتجاهات الوزن ومؤشر كتلة الجسم")</f>
        <v>اتجاهات الوزن ومؤشر كتلة الجسم</v>
      </c>
      <c r="H103" s="21" t="str">
        <f>IFERROR(__xludf.DUMMYFUNCTION("GOOGLETRANSLATE($B103,$B$1,H$1)"),"Вес и тенденции ИМТ")</f>
        <v>Вес и тенденции ИМТ</v>
      </c>
      <c r="I103" s="21" t="str">
        <f>IFERROR(__xludf.DUMMYFUNCTION("GOOGLETRANSLATE($B103,$B$1,I$1)"),"Tendências de peso e IMC")</f>
        <v>Tendências de peso e IMC</v>
      </c>
      <c r="J103" s="21" t="str">
        <f>IFERROR(__xludf.DUMMYFUNCTION("GOOGLETRANSLATE($B103,$B$1,J$1)"),"ওজন এবং বিএমআই ট্রেন্ডস")</f>
        <v>ওজন এবং বিএমআই ট্রেন্ডস</v>
      </c>
      <c r="K103" s="21" t="str">
        <f>IFERROR(__xludf.DUMMYFUNCTION("GOOGLETRANSLATE($B103,$B$1,K$1)"),"وزن اور BMI رجحانات")</f>
        <v>وزن اور BMI رجحانات</v>
      </c>
      <c r="L103" s="21" t="str">
        <f>IFERROR(__xludf.DUMMYFUNCTION("GOOGLETRANSLATE($B103,$B$1,L$1)"),"Gewicht &amp; BMI -Trends")</f>
        <v>Gewicht &amp; BMI -Trends</v>
      </c>
      <c r="M103" s="21" t="str">
        <f>IFERROR(__xludf.DUMMYFUNCTION("GOOGLETRANSLATE($B103,$B$1,M$1)"),"重量とBMIのトレンド")</f>
        <v>重量とBMIのトレンド</v>
      </c>
      <c r="N103" s="21" t="str">
        <f>IFERROR(__xludf.DUMMYFUNCTION("GOOGLETRANSLATE($B103,$B$1,N$1)"),"वजन आणि बीएमआय ट्रेंड")</f>
        <v>वजन आणि बीएमआय ट्रेंड</v>
      </c>
      <c r="O103" s="21" t="str">
        <f>IFERROR(__xludf.DUMMYFUNCTION("GOOGLETRANSLATE($B103,$B$1,O$1)"),"బరువు &amp; BMI పోకడలు")</f>
        <v>బరువు &amp; BMI పోకడలు</v>
      </c>
      <c r="P103" s="21" t="str">
        <f>IFERROR(__xludf.DUMMYFUNCTION("GOOGLETRANSLATE($B103,$B$1,P$1)"),"Ağırlık ve BMI trendleri")</f>
        <v>Ağırlık ve BMI trendleri</v>
      </c>
      <c r="Q103" s="21" t="str">
        <f>IFERROR(__xludf.DUMMYFUNCTION("GOOGLETRANSLATE($B103,$B$1,Q$1)"),"எடை &amp; பி.எம்.ஐ போக்குகள்")</f>
        <v>எடை &amp; பி.எம்.ஐ போக்குகள்</v>
      </c>
      <c r="R103" s="21" t="str">
        <f>IFERROR(__xludf.DUMMYFUNCTION("GOOGLETRANSLATE($B103,$B$1,R$1)"),"체중 및 BMI 트렌드")</f>
        <v>체중 및 BMI 트렌드</v>
      </c>
      <c r="S103" s="29" t="s">
        <v>1292</v>
      </c>
      <c r="T103" s="21" t="str">
        <f>IFERROR(__xludf.DUMMYFUNCTION("GOOGLETRANSLATE($B103,$B$1,T$1)"),"Tendenze di peso e BMI")</f>
        <v>Tendenze di peso e BMI</v>
      </c>
      <c r="U103" s="21" t="str">
        <f>IFERROR(__xludf.DUMMYFUNCTION("GOOGLETRANSLATE($B103,$B$1,U$1)"),"แนวโน้มน้ำหนักและ BMI")</f>
        <v>แนวโน้มน้ำหนักและ BMI</v>
      </c>
      <c r="V103" s="30"/>
      <c r="W103" s="30"/>
      <c r="X103" s="30"/>
      <c r="Y103" s="30"/>
      <c r="Z103" s="30"/>
      <c r="AA103" s="30"/>
      <c r="AB103" s="30"/>
      <c r="AC103" s="30"/>
      <c r="AD103" s="30"/>
      <c r="AE103" s="30"/>
      <c r="AF103" s="30"/>
      <c r="AG103" s="30"/>
      <c r="AH103" s="30"/>
      <c r="AI103" s="30"/>
      <c r="AJ103" s="30"/>
      <c r="AK103" s="30"/>
      <c r="AL103" s="30"/>
      <c r="AM103" s="30"/>
      <c r="AN103" s="30"/>
    </row>
    <row r="104" ht="15.75" customHeight="1">
      <c r="A104" s="30" t="s">
        <v>1293</v>
      </c>
      <c r="B104" s="30" t="s">
        <v>1294</v>
      </c>
      <c r="C104" s="21" t="str">
        <f>IFERROR(__xludf.DUMMYFUNCTION("GOOGLETRANSLATE($B104,$B$1,C$1)"),"重量和BMI统计")</f>
        <v>重量和BMI统计</v>
      </c>
      <c r="D104" s="21" t="str">
        <f>IFERROR(__xludf.DUMMYFUNCTION("GOOGLETRANSLATE($B104,$B$1,D$1)"),"वजन और बीएमआई सांख्यिकी")</f>
        <v>वजन और बीएमआई सांख्यिकी</v>
      </c>
      <c r="E104" s="21" t="str">
        <f>IFERROR(__xludf.DUMMYFUNCTION("GOOGLETRANSLATE($B104,$B$1,E$1)"),"Estadísticas de peso y IMC")</f>
        <v>Estadísticas de peso y IMC</v>
      </c>
      <c r="F104" s="21" t="str">
        <f>IFERROR(__xludf.DUMMYFUNCTION("GOOGLETRANSLATE($B104,$B$1,F$1)"),"Statistiques de poids et d'IMC")</f>
        <v>Statistiques de poids et d'IMC</v>
      </c>
      <c r="G104" s="21" t="str">
        <f>IFERROR(__xludf.DUMMYFUNCTION("GOOGLETRANSLATE($B104,$B$1,G$1)"),"إحصائيات الوزن وشرقية مؤشر كتلة الجسم")</f>
        <v>إحصائيات الوزن وشرقية مؤشر كتلة الجسم</v>
      </c>
      <c r="H104" s="21" t="str">
        <f>IFERROR(__xludf.DUMMYFUNCTION("GOOGLETRANSLATE($B104,$B$1,H$1)"),"Вес и статистика ИМТ")</f>
        <v>Вес и статистика ИМТ</v>
      </c>
      <c r="I104" s="21" t="str">
        <f>IFERROR(__xludf.DUMMYFUNCTION("GOOGLETRANSLATE($B104,$B$1,I$1)"),"Estatísticas de peso e IMC")</f>
        <v>Estatísticas de peso e IMC</v>
      </c>
      <c r="J104" s="21" t="str">
        <f>IFERROR(__xludf.DUMMYFUNCTION("GOOGLETRANSLATE($B104,$B$1,J$1)"),"ওজন এবং বিএমআই পরিসংখ্যান")</f>
        <v>ওজন এবং বিএমআই পরিসংখ্যান</v>
      </c>
      <c r="K104" s="21" t="str">
        <f>IFERROR(__xludf.DUMMYFUNCTION("GOOGLETRANSLATE($B104,$B$1,K$1)"),"وزن اور BMI کے اعدادوشمار")</f>
        <v>وزن اور BMI کے اعدادوشمار</v>
      </c>
      <c r="L104" s="21" t="str">
        <f>IFERROR(__xludf.DUMMYFUNCTION("GOOGLETRANSLATE($B104,$B$1,L$1)"),"Gewicht &amp; BMI -Statistik")</f>
        <v>Gewicht &amp; BMI -Statistik</v>
      </c>
      <c r="M104" s="21" t="str">
        <f>IFERROR(__xludf.DUMMYFUNCTION("GOOGLETRANSLATE($B104,$B$1,M$1)"),"重量およびBMI統計")</f>
        <v>重量およびBMI統計</v>
      </c>
      <c r="N104" s="21" t="str">
        <f>IFERROR(__xludf.DUMMYFUNCTION("GOOGLETRANSLATE($B104,$B$1,N$1)"),"वजन आणि बीएमआय आकडेवारी")</f>
        <v>वजन आणि बीएमआय आकडेवारी</v>
      </c>
      <c r="O104" s="21" t="str">
        <f>IFERROR(__xludf.DUMMYFUNCTION("GOOGLETRANSLATE($B104,$B$1,O$1)"),"బరువు &amp; BMI గణాంకాలు")</f>
        <v>బరువు &amp; BMI గణాంకాలు</v>
      </c>
      <c r="P104" s="21" t="str">
        <f>IFERROR(__xludf.DUMMYFUNCTION("GOOGLETRANSLATE($B104,$B$1,P$1)"),"Ağırlık ve BMI İstatistikleri")</f>
        <v>Ağırlık ve BMI İstatistikleri</v>
      </c>
      <c r="Q104" s="21" t="str">
        <f>IFERROR(__xludf.DUMMYFUNCTION("GOOGLETRANSLATE($B104,$B$1,Q$1)"),"எடை &amp; பி.எம்.ஐ புள்ளிவிவரங்கள்")</f>
        <v>எடை &amp; பி.எம்.ஐ புள்ளிவிவரங்கள்</v>
      </c>
      <c r="R104" s="21" t="str">
        <f>IFERROR(__xludf.DUMMYFUNCTION("GOOGLETRANSLATE($B104,$B$1,R$1)"),"중량 및 BMI 통계")</f>
        <v>중량 및 BMI 통계</v>
      </c>
      <c r="S104" s="29" t="s">
        <v>1295</v>
      </c>
      <c r="T104" s="21" t="str">
        <f>IFERROR(__xludf.DUMMYFUNCTION("GOOGLETRANSLATE($B104,$B$1,T$1)"),"Statistiche di peso e BMI")</f>
        <v>Statistiche di peso e BMI</v>
      </c>
      <c r="U104" s="21" t="str">
        <f>IFERROR(__xludf.DUMMYFUNCTION("GOOGLETRANSLATE($B104,$B$1,U$1)"),"สถิติน้ำหนักและ BMI")</f>
        <v>สถิติน้ำหนักและ BMI</v>
      </c>
      <c r="V104" s="30"/>
      <c r="W104" s="30"/>
      <c r="X104" s="30"/>
      <c r="Y104" s="30"/>
      <c r="Z104" s="30"/>
      <c r="AA104" s="30"/>
      <c r="AB104" s="30"/>
      <c r="AC104" s="30"/>
      <c r="AD104" s="30"/>
      <c r="AE104" s="30"/>
      <c r="AF104" s="30"/>
      <c r="AG104" s="30"/>
      <c r="AH104" s="30"/>
      <c r="AI104" s="30"/>
      <c r="AJ104" s="30"/>
      <c r="AK104" s="30"/>
      <c r="AL104" s="30"/>
      <c r="AM104" s="30"/>
      <c r="AN104" s="30"/>
    </row>
    <row r="105" ht="15.75" customHeight="1">
      <c r="A105" s="30" t="s">
        <v>1296</v>
      </c>
      <c r="B105" s="30" t="s">
        <v>1297</v>
      </c>
      <c r="C105" s="21" t="str">
        <f>IFERROR(__xludf.DUMMYFUNCTION("GOOGLETRANSLATE($B105,$B$1,C$1)"),"BMI")</f>
        <v>BMI</v>
      </c>
      <c r="D105" s="21" t="str">
        <f>IFERROR(__xludf.DUMMYFUNCTION("GOOGLETRANSLATE($B105,$B$1,D$1)"),"बीएमआई")</f>
        <v>बीएमआई</v>
      </c>
      <c r="E105" s="21" t="str">
        <f>IFERROR(__xludf.DUMMYFUNCTION("GOOGLETRANSLATE($B105,$B$1,E$1)"),"IMC")</f>
        <v>IMC</v>
      </c>
      <c r="F105" s="21" t="str">
        <f>IFERROR(__xludf.DUMMYFUNCTION("GOOGLETRANSLATE($B105,$B$1,F$1)"),"IMC")</f>
        <v>IMC</v>
      </c>
      <c r="G105" s="21" t="str">
        <f>IFERROR(__xludf.DUMMYFUNCTION("GOOGLETRANSLATE($B105,$B$1,G$1)"),"مؤشر كتلة الجسم")</f>
        <v>مؤشر كتلة الجسم</v>
      </c>
      <c r="H105" s="21" t="str">
        <f>IFERROR(__xludf.DUMMYFUNCTION("GOOGLETRANSLATE($B105,$B$1,H$1)"),"ИМТ")</f>
        <v>ИМТ</v>
      </c>
      <c r="I105" s="21" t="str">
        <f>IFERROR(__xludf.DUMMYFUNCTION("GOOGLETRANSLATE($B105,$B$1,I$1)"),"IMC")</f>
        <v>IMC</v>
      </c>
      <c r="J105" s="21" t="str">
        <f>IFERROR(__xludf.DUMMYFUNCTION("GOOGLETRANSLATE($B105,$B$1,J$1)"),"বিএমআই")</f>
        <v>বিএমআই</v>
      </c>
      <c r="K105" s="21" t="str">
        <f>IFERROR(__xludf.DUMMYFUNCTION("GOOGLETRANSLATE($B105,$B$1,K$1)"),"BMI")</f>
        <v>BMI</v>
      </c>
      <c r="L105" s="21" t="str">
        <f>IFERROR(__xludf.DUMMYFUNCTION("GOOGLETRANSLATE($B105,$B$1,L$1)"),"BMI")</f>
        <v>BMI</v>
      </c>
      <c r="M105" s="21" t="str">
        <f>IFERROR(__xludf.DUMMYFUNCTION("GOOGLETRANSLATE($B105,$B$1,M$1)"),"BMI")</f>
        <v>BMI</v>
      </c>
      <c r="N105" s="21" t="str">
        <f>IFERROR(__xludf.DUMMYFUNCTION("GOOGLETRANSLATE($B105,$B$1,N$1)"),"बीएमआय")</f>
        <v>बीएमआय</v>
      </c>
      <c r="O105" s="21" t="str">
        <f>IFERROR(__xludf.DUMMYFUNCTION("GOOGLETRANSLATE($B105,$B$1,O$1)"),"BMI")</f>
        <v>BMI</v>
      </c>
      <c r="P105" s="21" t="str">
        <f>IFERROR(__xludf.DUMMYFUNCTION("GOOGLETRANSLATE($B105,$B$1,P$1)"),"BMI")</f>
        <v>BMI</v>
      </c>
      <c r="Q105" s="21" t="str">
        <f>IFERROR(__xludf.DUMMYFUNCTION("GOOGLETRANSLATE($B105,$B$1,Q$1)"),"பி.எம்.ஐ.")</f>
        <v>பி.எம்.ஐ.</v>
      </c>
      <c r="R105" s="21" t="str">
        <f>IFERROR(__xludf.DUMMYFUNCTION("GOOGLETRANSLATE($B105,$B$1,R$1)"),"BMI")</f>
        <v>BMI</v>
      </c>
      <c r="S105" s="29" t="str">
        <f>IFERROR(__xludf.DUMMYFUNCTION("GOOGLETRANSLATE($B105,$B$1,S$1)"),"BMI")</f>
        <v>BMI</v>
      </c>
      <c r="T105" s="21" t="str">
        <f>IFERROR(__xludf.DUMMYFUNCTION("GOOGLETRANSLATE($B105,$B$1,T$1)"),"BMI")</f>
        <v>BMI</v>
      </c>
      <c r="U105" s="21" t="str">
        <f>IFERROR(__xludf.DUMMYFUNCTION("GOOGLETRANSLATE($B105,$B$1,U$1)"),"ค่าดัชนีมวลกาย")</f>
        <v>ค่าดัชนีมวลกาย</v>
      </c>
      <c r="V105" s="30"/>
      <c r="W105" s="30"/>
      <c r="X105" s="30"/>
      <c r="Y105" s="30"/>
      <c r="Z105" s="30"/>
      <c r="AA105" s="30"/>
      <c r="AB105" s="30"/>
      <c r="AC105" s="30"/>
      <c r="AD105" s="30"/>
      <c r="AE105" s="30"/>
      <c r="AF105" s="30"/>
      <c r="AG105" s="30"/>
      <c r="AH105" s="30"/>
      <c r="AI105" s="30"/>
      <c r="AJ105" s="30"/>
      <c r="AK105" s="30"/>
      <c r="AL105" s="30"/>
      <c r="AM105" s="30"/>
      <c r="AN105" s="30"/>
    </row>
    <row r="106" ht="15.75" customHeight="1">
      <c r="A106" s="31" t="s">
        <v>1298</v>
      </c>
      <c r="B106" s="31" t="s">
        <v>1299</v>
      </c>
      <c r="C106" s="32" t="s">
        <v>1300</v>
      </c>
      <c r="D106" s="32" t="s">
        <v>1301</v>
      </c>
      <c r="E106" s="32" t="s">
        <v>1302</v>
      </c>
      <c r="F106" s="32" t="s">
        <v>1303</v>
      </c>
      <c r="G106" s="33" t="s">
        <v>1304</v>
      </c>
      <c r="H106" s="32" t="s">
        <v>1305</v>
      </c>
      <c r="I106" s="32" t="s">
        <v>1302</v>
      </c>
      <c r="J106" s="32" t="s">
        <v>1306</v>
      </c>
      <c r="K106" s="33" t="s">
        <v>1307</v>
      </c>
      <c r="L106" s="32" t="s">
        <v>1308</v>
      </c>
      <c r="M106" s="32" t="s">
        <v>1300</v>
      </c>
      <c r="N106" s="32" t="s">
        <v>1301</v>
      </c>
      <c r="O106" s="32" t="s">
        <v>1309</v>
      </c>
      <c r="P106" s="32" t="s">
        <v>1310</v>
      </c>
      <c r="Q106" s="32" t="s">
        <v>1311</v>
      </c>
      <c r="R106" s="32" t="s">
        <v>1312</v>
      </c>
      <c r="S106" s="34" t="s">
        <v>1313</v>
      </c>
      <c r="T106" s="32" t="s">
        <v>1302</v>
      </c>
      <c r="U106" s="32" t="s">
        <v>1314</v>
      </c>
      <c r="V106" s="31"/>
      <c r="W106" s="31"/>
      <c r="X106" s="31"/>
      <c r="Y106" s="31"/>
      <c r="Z106" s="31"/>
      <c r="AA106" s="31"/>
      <c r="AB106" s="31"/>
      <c r="AC106" s="31"/>
      <c r="AD106" s="31"/>
      <c r="AE106" s="31"/>
      <c r="AF106" s="31"/>
      <c r="AG106" s="31"/>
      <c r="AH106" s="31"/>
      <c r="AI106" s="31"/>
      <c r="AJ106" s="31"/>
      <c r="AK106" s="31"/>
      <c r="AL106" s="31"/>
      <c r="AM106" s="31"/>
      <c r="AN106" s="31"/>
    </row>
    <row r="107" ht="15.75" customHeight="1">
      <c r="A107" s="31" t="s">
        <v>1315</v>
      </c>
      <c r="B107" s="31" t="s">
        <v>1316</v>
      </c>
      <c r="C107" s="32" t="s">
        <v>1317</v>
      </c>
      <c r="D107" s="32" t="s">
        <v>1318</v>
      </c>
      <c r="E107" s="32" t="s">
        <v>1319</v>
      </c>
      <c r="F107" s="32" t="s">
        <v>1320</v>
      </c>
      <c r="G107" s="33" t="s">
        <v>1321</v>
      </c>
      <c r="H107" s="32" t="s">
        <v>1322</v>
      </c>
      <c r="I107" s="32" t="s">
        <v>1319</v>
      </c>
      <c r="J107" s="32" t="s">
        <v>1323</v>
      </c>
      <c r="K107" s="33" t="s">
        <v>1324</v>
      </c>
      <c r="L107" s="32" t="s">
        <v>1325</v>
      </c>
      <c r="M107" s="32" t="s">
        <v>1326</v>
      </c>
      <c r="N107" s="32" t="s">
        <v>1327</v>
      </c>
      <c r="O107" s="32" t="s">
        <v>1328</v>
      </c>
      <c r="P107" s="32" t="s">
        <v>1329</v>
      </c>
      <c r="Q107" s="32" t="s">
        <v>1330</v>
      </c>
      <c r="R107" s="32" t="s">
        <v>1331</v>
      </c>
      <c r="S107" s="34" t="s">
        <v>1332</v>
      </c>
      <c r="T107" s="32" t="s">
        <v>1333</v>
      </c>
      <c r="U107" s="32" t="s">
        <v>1334</v>
      </c>
      <c r="V107" s="31"/>
      <c r="W107" s="31"/>
      <c r="X107" s="31"/>
      <c r="Y107" s="31"/>
      <c r="Z107" s="31"/>
      <c r="AA107" s="31"/>
      <c r="AB107" s="31"/>
      <c r="AC107" s="31"/>
      <c r="AD107" s="31"/>
      <c r="AE107" s="31"/>
      <c r="AF107" s="31"/>
      <c r="AG107" s="31"/>
      <c r="AH107" s="31"/>
      <c r="AI107" s="31"/>
      <c r="AJ107" s="31"/>
      <c r="AK107" s="31"/>
      <c r="AL107" s="31"/>
      <c r="AM107" s="31"/>
      <c r="AN107" s="31"/>
    </row>
    <row r="108" ht="15.75" customHeight="1">
      <c r="A108" s="31" t="s">
        <v>1335</v>
      </c>
      <c r="B108" s="31" t="s">
        <v>1336</v>
      </c>
      <c r="C108" s="32" t="s">
        <v>1337</v>
      </c>
      <c r="D108" s="32" t="s">
        <v>1338</v>
      </c>
      <c r="E108" s="32" t="s">
        <v>1339</v>
      </c>
      <c r="F108" s="32" t="s">
        <v>1340</v>
      </c>
      <c r="G108" s="33" t="s">
        <v>1341</v>
      </c>
      <c r="H108" s="32" t="s">
        <v>1342</v>
      </c>
      <c r="I108" s="32" t="s">
        <v>1343</v>
      </c>
      <c r="J108" s="32" t="s">
        <v>1344</v>
      </c>
      <c r="K108" s="33" t="s">
        <v>1345</v>
      </c>
      <c r="L108" s="32" t="s">
        <v>1346</v>
      </c>
      <c r="M108" s="32" t="s">
        <v>1347</v>
      </c>
      <c r="N108" s="32" t="s">
        <v>1348</v>
      </c>
      <c r="O108" s="32" t="s">
        <v>1349</v>
      </c>
      <c r="P108" s="32" t="s">
        <v>1350</v>
      </c>
      <c r="Q108" s="32" t="s">
        <v>1351</v>
      </c>
      <c r="R108" s="32" t="s">
        <v>1352</v>
      </c>
      <c r="S108" s="34" t="s">
        <v>1353</v>
      </c>
      <c r="T108" s="32" t="s">
        <v>1354</v>
      </c>
      <c r="U108" s="32" t="s">
        <v>1355</v>
      </c>
      <c r="V108" s="31"/>
      <c r="W108" s="31"/>
      <c r="X108" s="31"/>
      <c r="Y108" s="31"/>
      <c r="Z108" s="31"/>
      <c r="AA108" s="31"/>
      <c r="AB108" s="31"/>
      <c r="AC108" s="31"/>
      <c r="AD108" s="31"/>
      <c r="AE108" s="31"/>
      <c r="AF108" s="31"/>
      <c r="AG108" s="31"/>
      <c r="AH108" s="31"/>
      <c r="AI108" s="31"/>
      <c r="AJ108" s="31"/>
      <c r="AK108" s="31"/>
      <c r="AL108" s="31"/>
      <c r="AM108" s="31"/>
      <c r="AN108" s="31"/>
    </row>
    <row r="109" ht="15.75" customHeight="1">
      <c r="A109" s="30" t="s">
        <v>1356</v>
      </c>
      <c r="B109" s="30" t="s">
        <v>1357</v>
      </c>
      <c r="C109" s="21" t="str">
        <f>IFERROR(__xludf.DUMMYFUNCTION("GOOGLETRANSLATE($B109,$B$1,C$1)"),"保持当前的血压水平并了解有关糖尿病的更多信息")</f>
        <v>保持当前的血压水平并了解有关糖尿病的更多信息</v>
      </c>
      <c r="D109" s="21" t="str">
        <f>IFERROR(__xludf.DUMMYFUNCTION("GOOGLETRANSLATE($B109,$B$1,D$1)"),"वर्तमान रक्तचाप के स्तर को बनाए रखें और मधुमेह के बारे में अधिक जानें")</f>
        <v>वर्तमान रक्तचाप के स्तर को बनाए रखें और मधुमेह के बारे में अधिक जानें</v>
      </c>
      <c r="E109" s="21" t="str">
        <f>IFERROR(__xludf.DUMMYFUNCTION("GOOGLETRANSLATE($B109,$B$1,E$1)"),"Mantenga los niveles actuales de presión arterial y aprenda más sobre la diabetes")</f>
        <v>Mantenga los niveles actuales de presión arterial y aprenda más sobre la diabetes</v>
      </c>
      <c r="F109" s="21" t="str">
        <f>IFERROR(__xludf.DUMMYFUNCTION("GOOGLETRANSLATE($B109,$B$1,F$1)"),"Maintenir les niveaux de pression artérielle actuels et en savoir plus sur le diabète")</f>
        <v>Maintenir les niveaux de pression artérielle actuels et en savoir plus sur le diabète</v>
      </c>
      <c r="G109" s="21" t="str">
        <f>IFERROR(__xludf.DUMMYFUNCTION("GOOGLETRANSLATE($B109,$B$1,G$1)"),"الحفاظ على مستويات ضغط الدم الحالية ومعرفة المزيد عن مرض السكري")</f>
        <v>الحفاظ على مستويات ضغط الدم الحالية ومعرفة المزيد عن مرض السكري</v>
      </c>
      <c r="H109" s="21" t="str">
        <f>IFERROR(__xludf.DUMMYFUNCTION("GOOGLETRANSLATE($B109,$B$1,H$1)"),"Поддерживать текущий уровень артериального давления и узнать больше о диабете")</f>
        <v>Поддерживать текущий уровень артериального давления и узнать больше о диабете</v>
      </c>
      <c r="I109" s="21" t="str">
        <f>IFERROR(__xludf.DUMMYFUNCTION("GOOGLETRANSLATE($B109,$B$1,I$1)"),"Mantenha os níveis atuais de pressão arterial e aprenda mais sobre diabetes")</f>
        <v>Mantenha os níveis atuais de pressão arterial e aprenda mais sobre diabetes</v>
      </c>
      <c r="J109" s="21" t="str">
        <f>IFERROR(__xludf.DUMMYFUNCTION("GOOGLETRANSLATE($B109,$B$1,J$1)"),"বর্তমান রক্তচাপের স্তরগুলি বজায় রাখুন এবং ডায়াবেটিস সম্পর্কে আরও শিখুন")</f>
        <v>বর্তমান রক্তচাপের স্তরগুলি বজায় রাখুন এবং ডায়াবেটিস সম্পর্কে আরও শিখুন</v>
      </c>
      <c r="K109" s="21" t="str">
        <f>IFERROR(__xludf.DUMMYFUNCTION("GOOGLETRANSLATE($B109,$B$1,K$1)"),"بلڈ پریشر کی موجودہ سطح کو برقرار رکھیں اور ذیابیطس کے بارے میں مزید معلومات حاصل کریں")</f>
        <v>بلڈ پریشر کی موجودہ سطح کو برقرار رکھیں اور ذیابیطس کے بارے میں مزید معلومات حاصل کریں</v>
      </c>
      <c r="L109" s="21" t="str">
        <f>IFERROR(__xludf.DUMMYFUNCTION("GOOGLETRANSLATE($B109,$B$1,L$1)"),"Behalten Sie den aktuellen Blutdruck auf und erfahren Sie mehr über Diabetes")</f>
        <v>Behalten Sie den aktuellen Blutdruck auf und erfahren Sie mehr über Diabetes</v>
      </c>
      <c r="M109" s="21" t="str">
        <f>IFERROR(__xludf.DUMMYFUNCTION("GOOGLETRANSLATE($B109,$B$1,M$1)"),"現在の血圧レベルを維持し、糖尿病についてもっと学ぶ")</f>
        <v>現在の血圧レベルを維持し、糖尿病についてもっと学ぶ</v>
      </c>
      <c r="N109" s="21" t="str">
        <f>IFERROR(__xludf.DUMMYFUNCTION("GOOGLETRANSLATE($B109,$B$1,N$1)"),"सध्याच्या रक्तदाब पातळी कायम ठेवा आणि मधुमेहाबद्दल अधिक जाणून घ्या")</f>
        <v>सध्याच्या रक्तदाब पातळी कायम ठेवा आणि मधुमेहाबद्दल अधिक जाणून घ्या</v>
      </c>
      <c r="O109" s="21" t="str">
        <f>IFERROR(__xludf.DUMMYFUNCTION("GOOGLETRANSLATE($B109,$B$1,O$1)"),"ప్రస్తుత రక్తపోటు స్థాయిలను నిర్వహించండి మరియు డయాబెటిస్ గురించి మరింత తెలుసుకోండి")</f>
        <v>ప్రస్తుత రక్తపోటు స్థాయిలను నిర్వహించండి మరియు డయాబెటిస్ గురించి మరింత తెలుసుకోండి</v>
      </c>
      <c r="P109" s="21" t="str">
        <f>IFERROR(__xludf.DUMMYFUNCTION("GOOGLETRANSLATE($B109,$B$1,P$1)"),"Mevcut kan basıncı seviyelerini koruyun ve diyabet hakkında daha fazla bilgi edinin")</f>
        <v>Mevcut kan basıncı seviyelerini koruyun ve diyabet hakkında daha fazla bilgi edinin</v>
      </c>
      <c r="Q109" s="21" t="str">
        <f>IFERROR(__xludf.DUMMYFUNCTION("GOOGLETRANSLATE($B109,$B$1,Q$1)"),"தற்போதைய இரத்த அழுத்த அளவைப் பராமரிக்கவும், நீரிழிவு பற்றி மேலும் அறிக")</f>
        <v>தற்போதைய இரத்த அழுத்த அளவைப் பராமரிக்கவும், நீரிழிவு பற்றி மேலும் அறிக</v>
      </c>
      <c r="R109" s="21" t="str">
        <f>IFERROR(__xludf.DUMMYFUNCTION("GOOGLETRANSLATE($B109,$B$1,R$1)"),"현재 혈압 수준을 유지하고 당뇨병에 대해 자세히 알아보십시오.")</f>
        <v>현재 혈압 수준을 유지하고 당뇨병에 대해 자세히 알아보십시오.</v>
      </c>
      <c r="S109" s="29" t="str">
        <f>IFERROR(__xludf.DUMMYFUNCTION("GOOGLETRANSLATE($B109,$B$1,S$1)"),"Duy trì mức huyết áp hiện tại và tìm hiểu thêm về bệnh tiểu đường")</f>
        <v>Duy trì mức huyết áp hiện tại và tìm hiểu thêm về bệnh tiểu đường</v>
      </c>
      <c r="T109" s="21" t="str">
        <f>IFERROR(__xludf.DUMMYFUNCTION("GOOGLETRANSLATE($B109,$B$1,T$1)"),"Mantieni gli attuali livelli di pressione sanguigna e scopri di più sul diabete")</f>
        <v>Mantieni gli attuali livelli di pressione sanguigna e scopri di più sul diabete</v>
      </c>
      <c r="U109" s="21" t="str">
        <f>IFERROR(__xludf.DUMMYFUNCTION("GOOGLETRANSLATE($B109,$B$1,U$1)"),"รักษาระดับความดันโลหิตในปัจจุบันและเรียนรู้เพิ่มเติมเกี่ยวกับโรคเบาหวาน")</f>
        <v>รักษาระดับความดันโลหิตในปัจจุบันและเรียนรู้เพิ่มเติมเกี่ยวกับโรคเบาหวาน</v>
      </c>
      <c r="V109" s="30"/>
      <c r="W109" s="30"/>
      <c r="X109" s="30"/>
      <c r="Y109" s="30"/>
      <c r="Z109" s="30"/>
      <c r="AA109" s="30"/>
      <c r="AB109" s="30"/>
      <c r="AC109" s="30"/>
      <c r="AD109" s="30"/>
      <c r="AE109" s="30"/>
      <c r="AF109" s="30"/>
      <c r="AG109" s="30"/>
      <c r="AH109" s="30"/>
      <c r="AI109" s="30"/>
      <c r="AJ109" s="30"/>
      <c r="AK109" s="30"/>
      <c r="AL109" s="30"/>
      <c r="AM109" s="30"/>
      <c r="AN109" s="30"/>
    </row>
    <row r="110" ht="15.75" customHeight="1">
      <c r="A110" s="31" t="s">
        <v>1358</v>
      </c>
      <c r="B110" s="31" t="s">
        <v>1359</v>
      </c>
      <c r="C110" s="32" t="s">
        <v>1360</v>
      </c>
      <c r="D110" s="32" t="s">
        <v>1361</v>
      </c>
      <c r="E110" s="32" t="s">
        <v>1362</v>
      </c>
      <c r="F110" s="32" t="s">
        <v>1363</v>
      </c>
      <c r="G110" s="33" t="s">
        <v>1364</v>
      </c>
      <c r="H110" s="32" t="s">
        <v>1342</v>
      </c>
      <c r="I110" s="32" t="s">
        <v>1365</v>
      </c>
      <c r="J110" s="32" t="s">
        <v>1366</v>
      </c>
      <c r="K110" s="33" t="s">
        <v>1367</v>
      </c>
      <c r="L110" s="32" t="s">
        <v>1368</v>
      </c>
      <c r="M110" s="32" t="s">
        <v>1369</v>
      </c>
      <c r="N110" s="32" t="s">
        <v>1370</v>
      </c>
      <c r="O110" s="32" t="s">
        <v>1371</v>
      </c>
      <c r="P110" s="32" t="s">
        <v>1372</v>
      </c>
      <c r="Q110" s="32" t="s">
        <v>1373</v>
      </c>
      <c r="R110" s="32" t="s">
        <v>1374</v>
      </c>
      <c r="S110" s="34" t="s">
        <v>1375</v>
      </c>
      <c r="T110" s="32" t="s">
        <v>1376</v>
      </c>
      <c r="U110" s="32" t="s">
        <v>1377</v>
      </c>
      <c r="V110" s="31"/>
      <c r="W110" s="31"/>
      <c r="X110" s="31"/>
      <c r="Y110" s="31"/>
      <c r="Z110" s="31"/>
      <c r="AA110" s="31"/>
      <c r="AB110" s="31"/>
      <c r="AC110" s="31"/>
      <c r="AD110" s="31"/>
      <c r="AE110" s="31"/>
      <c r="AF110" s="31"/>
      <c r="AG110" s="31"/>
      <c r="AH110" s="31"/>
      <c r="AI110" s="31"/>
      <c r="AJ110" s="31"/>
      <c r="AK110" s="31"/>
      <c r="AL110" s="31"/>
      <c r="AM110" s="31"/>
      <c r="AN110" s="31"/>
    </row>
    <row r="111" ht="15.75" customHeight="1">
      <c r="A111" s="31" t="s">
        <v>1378</v>
      </c>
      <c r="B111" s="31" t="s">
        <v>1379</v>
      </c>
      <c r="C111" s="32" t="s">
        <v>1380</v>
      </c>
      <c r="D111" s="32" t="s">
        <v>1381</v>
      </c>
      <c r="E111" s="32" t="s">
        <v>1382</v>
      </c>
      <c r="F111" s="32" t="s">
        <v>1383</v>
      </c>
      <c r="G111" s="33" t="s">
        <v>1384</v>
      </c>
      <c r="H111" s="32" t="s">
        <v>1385</v>
      </c>
      <c r="I111" s="32" t="s">
        <v>1386</v>
      </c>
      <c r="J111" s="32" t="s">
        <v>1387</v>
      </c>
      <c r="K111" s="33" t="s">
        <v>1388</v>
      </c>
      <c r="L111" s="32" t="s">
        <v>1389</v>
      </c>
      <c r="M111" s="32" t="s">
        <v>1390</v>
      </c>
      <c r="N111" s="32" t="s">
        <v>1391</v>
      </c>
      <c r="O111" s="32" t="s">
        <v>1392</v>
      </c>
      <c r="P111" s="32" t="s">
        <v>1393</v>
      </c>
      <c r="Q111" s="32" t="s">
        <v>1394</v>
      </c>
      <c r="R111" s="32" t="s">
        <v>1395</v>
      </c>
      <c r="S111" s="34" t="s">
        <v>1396</v>
      </c>
      <c r="T111" s="32" t="s">
        <v>1397</v>
      </c>
      <c r="U111" s="32" t="s">
        <v>1398</v>
      </c>
      <c r="V111" s="31"/>
      <c r="W111" s="31"/>
      <c r="X111" s="31"/>
      <c r="Y111" s="31"/>
      <c r="Z111" s="31"/>
      <c r="AA111" s="31"/>
      <c r="AB111" s="31"/>
      <c r="AC111" s="31"/>
      <c r="AD111" s="31"/>
      <c r="AE111" s="31"/>
      <c r="AF111" s="31"/>
      <c r="AG111" s="31"/>
      <c r="AH111" s="31"/>
      <c r="AI111" s="31"/>
      <c r="AJ111" s="31"/>
      <c r="AK111" s="31"/>
      <c r="AL111" s="31"/>
      <c r="AM111" s="31"/>
      <c r="AN111" s="31"/>
    </row>
    <row r="112" ht="15.75" customHeight="1">
      <c r="A112" s="30" t="s">
        <v>1399</v>
      </c>
      <c r="B112" s="30" t="s">
        <v>1400</v>
      </c>
      <c r="C112" s="21" t="str">
        <f>IFERROR(__xludf.DUMMYFUNCTION("GOOGLETRANSLATE($B112,$B$1,C$1)"),"跟踪血压")</f>
        <v>跟踪血压</v>
      </c>
      <c r="D112" s="21" t="str">
        <f>IFERROR(__xludf.DUMMYFUNCTION("GOOGLETRANSLATE($B112,$B$1,D$1)"),"अपने रक्तचाप को ट्रैक करें")</f>
        <v>अपने रक्तचाप को ट्रैक करें</v>
      </c>
      <c r="E112" s="21" t="str">
        <f>IFERROR(__xludf.DUMMYFUNCTION("GOOGLETRANSLATE($B112,$B$1,E$1)"),"Seguimiento de su presión arterial")</f>
        <v>Seguimiento de su presión arterial</v>
      </c>
      <c r="F112" s="21" t="str">
        <f>IFERROR(__xludf.DUMMYFUNCTION("GOOGLETRANSLATE($B112,$B$1,F$1)"),"Suivez votre tension artérielle")</f>
        <v>Suivez votre tension artérielle</v>
      </c>
      <c r="G112" s="21" t="str">
        <f>IFERROR(__xludf.DUMMYFUNCTION("GOOGLETRANSLATE($B112,$B$1,G$1)"),"تتبع ضغط الدم")</f>
        <v>تتبع ضغط الدم</v>
      </c>
      <c r="H112" s="21" t="str">
        <f>IFERROR(__xludf.DUMMYFUNCTION("GOOGLETRANSLATE($B112,$B$1,H$1)"),"Отслеживать ваше кровяное давление")</f>
        <v>Отслеживать ваше кровяное давление</v>
      </c>
      <c r="I112" s="21" t="str">
        <f>IFERROR(__xludf.DUMMYFUNCTION("GOOGLETRANSLATE($B112,$B$1,I$1)"),"Rastreie sua pressão arterial")</f>
        <v>Rastreie sua pressão arterial</v>
      </c>
      <c r="J112" s="21" t="str">
        <f>IFERROR(__xludf.DUMMYFUNCTION("GOOGLETRANSLATE($B112,$B$1,J$1)"),"আপনার রক্তচাপ ট্র্যাক করুন")</f>
        <v>আপনার রক্তচাপ ট্র্যাক করুন</v>
      </c>
      <c r="K112" s="21" t="str">
        <f>IFERROR(__xludf.DUMMYFUNCTION("GOOGLETRANSLATE($B112,$B$1,K$1)"),"اپنے بلڈ پریشر کو ٹریک کریں")</f>
        <v>اپنے بلڈ پریشر کو ٹریک کریں</v>
      </c>
      <c r="L112" s="21" t="str">
        <f>IFERROR(__xludf.DUMMYFUNCTION("GOOGLETRANSLATE($B112,$B$1,L$1)"),"Verfolgen Sie Ihren Blutdruck")</f>
        <v>Verfolgen Sie Ihren Blutdruck</v>
      </c>
      <c r="M112" s="21" t="str">
        <f>IFERROR(__xludf.DUMMYFUNCTION("GOOGLETRANSLATE($B112,$B$1,M$1)"),"血圧を追跡します")</f>
        <v>血圧を追跡します</v>
      </c>
      <c r="N112" s="21" t="str">
        <f>IFERROR(__xludf.DUMMYFUNCTION("GOOGLETRANSLATE($B112,$B$1,N$1)"),"आपल्या रक्तदाबचा मागोवा घ्या")</f>
        <v>आपल्या रक्तदाबचा मागोवा घ्या</v>
      </c>
      <c r="O112" s="21" t="str">
        <f>IFERROR(__xludf.DUMMYFUNCTION("GOOGLETRANSLATE($B112,$B$1,O$1)"),"మీ రక్తపోటును ట్రాక్ చేయండి")</f>
        <v>మీ రక్తపోటును ట్రాక్ చేయండి</v>
      </c>
      <c r="P112" s="21" t="str">
        <f>IFERROR(__xludf.DUMMYFUNCTION("GOOGLETRANSLATE($B112,$B$1,P$1)"),"Kan basıncınızı izleyin")</f>
        <v>Kan basıncınızı izleyin</v>
      </c>
      <c r="Q112" s="21" t="str">
        <f>IFERROR(__xludf.DUMMYFUNCTION("GOOGLETRANSLATE($B112,$B$1,Q$1)"),"உங்கள் இரத்த அழுத்தத்தைக் கண்காணிக்கவும்")</f>
        <v>உங்கள் இரத்த அழுத்தத்தைக் கண்காணிக்கவும்</v>
      </c>
      <c r="R112" s="21" t="str">
        <f>IFERROR(__xludf.DUMMYFUNCTION("GOOGLETRANSLATE($B112,$B$1,R$1)"),"혈압을 추적하십시오")</f>
        <v>혈압을 추적하십시오</v>
      </c>
      <c r="S112" s="29" t="str">
        <f>IFERROR(__xludf.DUMMYFUNCTION("GOOGLETRANSLATE($B112,$B$1,S$1)"),"Theo dõi huyết áp của bạn")</f>
        <v>Theo dõi huyết áp của bạn</v>
      </c>
      <c r="T112" s="21" t="str">
        <f>IFERROR(__xludf.DUMMYFUNCTION("GOOGLETRANSLATE($B112,$B$1,T$1)"),"Traccia la pressione sanguigna")</f>
        <v>Traccia la pressione sanguigna</v>
      </c>
      <c r="U112" s="21" t="str">
        <f>IFERROR(__xludf.DUMMYFUNCTION("GOOGLETRANSLATE($B112,$B$1,U$1)"),"ติดตามความดันโลหิตของคุณ")</f>
        <v>ติดตามความดันโลหิตของคุณ</v>
      </c>
      <c r="V112" s="30"/>
      <c r="W112" s="30"/>
      <c r="X112" s="30"/>
      <c r="Y112" s="30"/>
      <c r="Z112" s="30"/>
      <c r="AA112" s="30"/>
      <c r="AB112" s="30"/>
      <c r="AC112" s="30"/>
      <c r="AD112" s="30"/>
      <c r="AE112" s="30"/>
      <c r="AF112" s="30"/>
      <c r="AG112" s="30"/>
      <c r="AH112" s="30"/>
      <c r="AI112" s="30"/>
      <c r="AJ112" s="30"/>
      <c r="AK112" s="30"/>
      <c r="AL112" s="30"/>
      <c r="AM112" s="30"/>
      <c r="AN112" s="30"/>
    </row>
    <row r="113" ht="15.75" customHeight="1">
      <c r="A113" s="30" t="s">
        <v>1401</v>
      </c>
      <c r="B113" s="30" t="s">
        <v>1402</v>
      </c>
      <c r="C113" s="21" t="str">
        <f>IFERROR(__xludf.DUMMYFUNCTION("GOOGLETRANSLATE($B113,$B$1,C$1)"),"身体健康，可以更好地开始")</f>
        <v>身体健康，可以更好地开始</v>
      </c>
      <c r="D113" s="21" t="str">
        <f>IFERROR(__xludf.DUMMYFUNCTION("GOOGLETRANSLATE($B113,$B$1,D$1)"),"दिन के लिए एक बेहतर शुरुआत के लिए अच्छा स्वास्थ्य")</f>
        <v>दिन के लिए एक बेहतर शुरुआत के लिए अच्छा स्वास्थ्य</v>
      </c>
      <c r="E113" s="21" t="str">
        <f>IFERROR(__xludf.DUMMYFUNCTION("GOOGLETRANSLATE($B113,$B$1,E$1)"),"Buena salud para un mejor comienzo del día")</f>
        <v>Buena salud para un mejor comienzo del día</v>
      </c>
      <c r="F113" s="21" t="str">
        <f>IFERROR(__xludf.DUMMYFUNCTION("GOOGLETRANSLATE($B113,$B$1,F$1)"),"Bonne santé pour un meilleur début de journée")</f>
        <v>Bonne santé pour un meilleur début de journée</v>
      </c>
      <c r="G113" s="21" t="str">
        <f>IFERROR(__xludf.DUMMYFUNCTION("GOOGLETRANSLATE($B113,$B$1,G$1)"),"صحة جيدة لبداية أفضل لليوم")</f>
        <v>صحة جيدة لبداية أفضل لليوم</v>
      </c>
      <c r="H113" s="21" t="str">
        <f>IFERROR(__xludf.DUMMYFUNCTION("GOOGLETRANSLATE($B113,$B$1,H$1)"),"Хорошее здоровье для лучшего начала дня")</f>
        <v>Хорошее здоровье для лучшего начала дня</v>
      </c>
      <c r="I113" s="21" t="str">
        <f>IFERROR(__xludf.DUMMYFUNCTION("GOOGLETRANSLATE($B113,$B$1,I$1)"),"Boa saúde para um começo melhor para o dia")</f>
        <v>Boa saúde para um começo melhor para o dia</v>
      </c>
      <c r="J113" s="21" t="str">
        <f>IFERROR(__xludf.DUMMYFUNCTION("GOOGLETRANSLATE($B113,$B$1,J$1)"),"দিনের আরও ভাল শুরু করার জন্য সুস্বাস্থ্য")</f>
        <v>দিনের আরও ভাল শুরু করার জন্য সুস্বাস্থ্য</v>
      </c>
      <c r="K113" s="21" t="str">
        <f>IFERROR(__xludf.DUMMYFUNCTION("GOOGLETRANSLATE($B113,$B$1,K$1)"),"دن تک بہتر آغاز کے لئے اچھی صحت")</f>
        <v>دن تک بہتر آغاز کے لئے اچھی صحت</v>
      </c>
      <c r="L113" s="21" t="str">
        <f>IFERROR(__xludf.DUMMYFUNCTION("GOOGLETRANSLATE($B113,$B$1,L$1)"),"Gute Gesundheit für einen besseren Start in den Tag")</f>
        <v>Gute Gesundheit für einen besseren Start in den Tag</v>
      </c>
      <c r="M113" s="21" t="str">
        <f>IFERROR(__xludf.DUMMYFUNCTION("GOOGLETRANSLATE($B113,$B$1,M$1)"),"その日のより良いスタートのために健康")</f>
        <v>その日のより良いスタートのために健康</v>
      </c>
      <c r="N113" s="21" t="str">
        <f>IFERROR(__xludf.DUMMYFUNCTION("GOOGLETRANSLATE($B113,$B$1,N$1)"),"दिवसाची चांगली आरोग्यासाठी चांगले आरोग्य")</f>
        <v>दिवसाची चांगली आरोग्यासाठी चांगले आरोग्य</v>
      </c>
      <c r="O113" s="21" t="str">
        <f>IFERROR(__xludf.DUMMYFUNCTION("GOOGLETRANSLATE($B113,$B$1,O$1)"),"రోజుకు మంచి ప్రారంభానికి మంచి ఆరోగ్యం")</f>
        <v>రోజుకు మంచి ప్రారంభానికి మంచి ఆరోగ్యం</v>
      </c>
      <c r="P113" s="21" t="str">
        <f>IFERROR(__xludf.DUMMYFUNCTION("GOOGLETRANSLATE($B113,$B$1,P$1)"),"Güne daha iyi bir başlangıç ​​için iyi sağlık")</f>
        <v>Güne daha iyi bir başlangıç ​​için iyi sağlık</v>
      </c>
      <c r="Q113" s="21" t="str">
        <f>IFERROR(__xludf.DUMMYFUNCTION("GOOGLETRANSLATE($B113,$B$1,Q$1)"),"ஒரு சிறந்த தொடக்கத்திற்கு நல்ல ஆரோக்கியம்")</f>
        <v>ஒரு சிறந்த தொடக்கத்திற்கு நல்ல ஆரோக்கியம்</v>
      </c>
      <c r="R113" s="21" t="str">
        <f>IFERROR(__xludf.DUMMYFUNCTION("GOOGLETRANSLATE($B113,$B$1,R$1)"),"더 나은 시작을위한 건강")</f>
        <v>더 나은 시작을위한 건강</v>
      </c>
      <c r="S113" s="35" t="s">
        <v>1403</v>
      </c>
      <c r="T113" s="21" t="str">
        <f>IFERROR(__xludf.DUMMYFUNCTION("GOOGLETRANSLATE($B113,$B$1,T$1)"),"Buona salute per un inizio migliore della giornata")</f>
        <v>Buona salute per un inizio migliore della giornata</v>
      </c>
      <c r="U113" s="21" t="str">
        <f>IFERROR(__xludf.DUMMYFUNCTION("GOOGLETRANSLATE($B113,$B$1,U$1)"),"สุขภาพที่ดีสำหรับการเริ่มต้นวันที่ดีขึ้น")</f>
        <v>สุขภาพที่ดีสำหรับการเริ่มต้นวันที่ดีขึ้น</v>
      </c>
      <c r="V113" s="30"/>
      <c r="W113" s="30"/>
      <c r="X113" s="30"/>
      <c r="Y113" s="30"/>
      <c r="Z113" s="30"/>
      <c r="AA113" s="30"/>
      <c r="AB113" s="30"/>
      <c r="AC113" s="30"/>
      <c r="AD113" s="30"/>
      <c r="AE113" s="30"/>
      <c r="AF113" s="30"/>
      <c r="AG113" s="30"/>
      <c r="AH113" s="30"/>
      <c r="AI113" s="30"/>
      <c r="AJ113" s="30"/>
      <c r="AK113" s="30"/>
      <c r="AL113" s="30"/>
      <c r="AM113" s="30"/>
      <c r="AN113" s="30"/>
    </row>
    <row r="114" ht="15.75" customHeight="1">
      <c r="A114" s="30" t="s">
        <v>1404</v>
      </c>
      <c r="B114" s="30" t="s">
        <v>1405</v>
      </c>
      <c r="C114" s="21" t="str">
        <f>IFERROR(__xludf.DUMMYFUNCTION("GOOGLETRANSLATE($B114,$B$1,C$1)"),"是时候测量血压了。")</f>
        <v>是时候测量血压了。</v>
      </c>
      <c r="D114" s="21" t="str">
        <f>IFERROR(__xludf.DUMMYFUNCTION("GOOGLETRANSLATE($B114,$B$1,D$1)"),"अपने रक्तचाप को मापने का समय।")</f>
        <v>अपने रक्तचाप को मापने का समय।</v>
      </c>
      <c r="E114" s="21" t="str">
        <f>IFERROR(__xludf.DUMMYFUNCTION("GOOGLETRANSLATE($B114,$B$1,E$1)"),"Tiempo para medir su presión arterial.")</f>
        <v>Tiempo para medir su presión arterial.</v>
      </c>
      <c r="F114" s="21" t="str">
        <f>IFERROR(__xludf.DUMMYFUNCTION("GOOGLETRANSLATE($B114,$B$1,F$1)"),"Il est temps de mesurer votre tension artérielle.")</f>
        <v>Il est temps de mesurer votre tension artérielle.</v>
      </c>
      <c r="G114" s="21" t="str">
        <f>IFERROR(__xludf.DUMMYFUNCTION("GOOGLETRANSLATE($B114,$B$1,G$1)"),"حان الوقت لقياس ضغط الدم.")</f>
        <v>حان الوقت لقياس ضغط الدم.</v>
      </c>
      <c r="H114" s="21" t="str">
        <f>IFERROR(__xludf.DUMMYFUNCTION("GOOGLETRANSLATE($B114,$B$1,H$1)"),"Время измерить кровяное давление.")</f>
        <v>Время измерить кровяное давление.</v>
      </c>
      <c r="I114" s="21" t="str">
        <f>IFERROR(__xludf.DUMMYFUNCTION("GOOGLETRANSLATE($B114,$B$1,I$1)"),"Hora de medir sua pressão arterial.")</f>
        <v>Hora de medir sua pressão arterial.</v>
      </c>
      <c r="J114" s="21" t="str">
        <f>IFERROR(__xludf.DUMMYFUNCTION("GOOGLETRANSLATE($B114,$B$1,J$1)"),"আপনার রক্তচাপ পরিমাপ করার সময়।")</f>
        <v>আপনার রক্তচাপ পরিমাপ করার সময়।</v>
      </c>
      <c r="K114" s="21" t="str">
        <f>IFERROR(__xludf.DUMMYFUNCTION("GOOGLETRANSLATE($B114,$B$1,K$1)"),"اپنے بلڈ پریشر کی پیمائش کرنے کا وقت۔")</f>
        <v>اپنے بلڈ پریشر کی پیمائش کرنے کا وقت۔</v>
      </c>
      <c r="L114" s="21" t="str">
        <f>IFERROR(__xludf.DUMMYFUNCTION("GOOGLETRANSLATE($B114,$B$1,L$1)"),"Zeit, um Ihren Blutdruck zu messen.")</f>
        <v>Zeit, um Ihren Blutdruck zu messen.</v>
      </c>
      <c r="M114" s="21" t="str">
        <f>IFERROR(__xludf.DUMMYFUNCTION("GOOGLETRANSLATE($B114,$B$1,M$1)"),"血圧を測定する時間。")</f>
        <v>血圧を測定する時間。</v>
      </c>
      <c r="N114" s="21" t="str">
        <f>IFERROR(__xludf.DUMMYFUNCTION("GOOGLETRANSLATE($B114,$B$1,N$1)"),"आपला रक्तदाब मोजण्यासाठी वेळ.")</f>
        <v>आपला रक्तदाब मोजण्यासाठी वेळ.</v>
      </c>
      <c r="O114" s="21" t="str">
        <f>IFERROR(__xludf.DUMMYFUNCTION("GOOGLETRANSLATE($B114,$B$1,O$1)"),"మీ రక్తపోటును కొలవడానికి సమయం.")</f>
        <v>మీ రక్తపోటును కొలవడానికి సమయం.</v>
      </c>
      <c r="P114" s="21" t="str">
        <f>IFERROR(__xludf.DUMMYFUNCTION("GOOGLETRANSLATE($B114,$B$1,P$1)"),"Kan basıncınızı ölçme zamanı.")</f>
        <v>Kan basıncınızı ölçme zamanı.</v>
      </c>
      <c r="Q114" s="21" t="str">
        <f>IFERROR(__xludf.DUMMYFUNCTION("GOOGLETRANSLATE($B114,$B$1,Q$1)"),"உங்கள் இரத்த அழுத்தத்தை அளவிட வேண்டிய நேரம்.")</f>
        <v>உங்கள் இரத்த அழுத்தத்தை அளவிட வேண்டிய நேரம்.</v>
      </c>
      <c r="R114" s="21" t="str">
        <f>IFERROR(__xludf.DUMMYFUNCTION("GOOGLETRANSLATE($B114,$B$1,R$1)"),"혈압을 측정 할 시간.")</f>
        <v>혈압을 측정 할 시간.</v>
      </c>
      <c r="S114" s="29" t="s">
        <v>1406</v>
      </c>
      <c r="T114" s="21" t="str">
        <f>IFERROR(__xludf.DUMMYFUNCTION("GOOGLETRANSLATE($B114,$B$1,T$1)"),"È ora di misurare la pressione sanguigna.")</f>
        <v>È ora di misurare la pressione sanguigna.</v>
      </c>
      <c r="U114" s="21" t="str">
        <f>IFERROR(__xludf.DUMMYFUNCTION("GOOGLETRANSLATE($B114,$B$1,U$1)"),"เวลาวัดความดันโลหิตของคุณ")</f>
        <v>เวลาวัดความดันโลหิตของคุณ</v>
      </c>
      <c r="V114" s="30"/>
      <c r="W114" s="30"/>
      <c r="X114" s="30"/>
      <c r="Y114" s="30"/>
      <c r="Z114" s="30"/>
      <c r="AA114" s="30"/>
      <c r="AB114" s="30"/>
      <c r="AC114" s="30"/>
      <c r="AD114" s="30"/>
      <c r="AE114" s="30"/>
      <c r="AF114" s="30"/>
      <c r="AG114" s="30"/>
      <c r="AH114" s="30"/>
      <c r="AI114" s="30"/>
      <c r="AJ114" s="30"/>
      <c r="AK114" s="30"/>
      <c r="AL114" s="30"/>
      <c r="AM114" s="30"/>
      <c r="AN114" s="30"/>
    </row>
    <row r="115" ht="15.75" customHeight="1">
      <c r="A115" s="30" t="s">
        <v>1407</v>
      </c>
      <c r="B115" s="30" t="s">
        <v>1408</v>
      </c>
      <c r="C115" s="21" t="str">
        <f>IFERROR(__xludf.DUMMYFUNCTION("GOOGLETRANSLATE($B115,$B$1,C$1)"),"记录血压水平")</f>
        <v>记录血压水平</v>
      </c>
      <c r="D115" s="21" t="str">
        <f>IFERROR(__xludf.DUMMYFUNCTION("GOOGLETRANSLATE($B115,$B$1,D$1)"),"रक्तचाप का स्तर रिकॉर्ड करना")</f>
        <v>रक्तचाप का स्तर रिकॉर्ड करना</v>
      </c>
      <c r="E115" s="21" t="str">
        <f>IFERROR(__xludf.DUMMYFUNCTION("GOOGLETRANSLATE($B115,$B$1,E$1)"),"Registro de niveles de presión arterial")</f>
        <v>Registro de niveles de presión arterial</v>
      </c>
      <c r="F115" s="21" t="str">
        <f>IFERROR(__xludf.DUMMYFUNCTION("GOOGLETRANSLATE($B115,$B$1,F$1)"),"Enregistrer les niveaux de tension artérielle")</f>
        <v>Enregistrer les niveaux de tension artérielle</v>
      </c>
      <c r="G115" s="21" t="str">
        <f>IFERROR(__xludf.DUMMYFUNCTION("GOOGLETRANSLATE($B115,$B$1,G$1)"),"تسجيل مستويات ضغط الدم")</f>
        <v>تسجيل مستويات ضغط الدم</v>
      </c>
      <c r="H115" s="21" t="str">
        <f>IFERROR(__xludf.DUMMYFUNCTION("GOOGLETRANSLATE($B115,$B$1,H$1)"),"Запись уровней артериального давления")</f>
        <v>Запись уровней артериального давления</v>
      </c>
      <c r="I115" s="21" t="str">
        <f>IFERROR(__xludf.DUMMYFUNCTION("GOOGLETRANSLATE($B115,$B$1,I$1)"),"Registrando níveis de pressão arterial")</f>
        <v>Registrando níveis de pressão arterial</v>
      </c>
      <c r="J115" s="21" t="str">
        <f>IFERROR(__xludf.DUMMYFUNCTION("GOOGLETRANSLATE($B115,$B$1,J$1)"),"রক্তচাপের মাত্রা রেকর্ডিং")</f>
        <v>রক্তচাপের মাত্রা রেকর্ডিং</v>
      </c>
      <c r="K115" s="21" t="str">
        <f>IFERROR(__xludf.DUMMYFUNCTION("GOOGLETRANSLATE($B115,$B$1,K$1)"),"بلڈ پریشر کی سطح کو ریکارڈ کرنا")</f>
        <v>بلڈ پریشر کی سطح کو ریکارڈ کرنا</v>
      </c>
      <c r="L115" s="21" t="str">
        <f>IFERROR(__xludf.DUMMYFUNCTION("GOOGLETRANSLATE($B115,$B$1,L$1)"),"Aufzeichnung des Blutdruckspiegels")</f>
        <v>Aufzeichnung des Blutdruckspiegels</v>
      </c>
      <c r="M115" s="21" t="str">
        <f>IFERROR(__xludf.DUMMYFUNCTION("GOOGLETRANSLATE($B115,$B$1,M$1)"),"血圧レベルの記録")</f>
        <v>血圧レベルの記録</v>
      </c>
      <c r="N115" s="21" t="str">
        <f>IFERROR(__xludf.DUMMYFUNCTION("GOOGLETRANSLATE($B115,$B$1,N$1)"),"रक्तदाब पातळी रेकॉर्ड करणे")</f>
        <v>रक्तदाब पातळी रेकॉर्ड करणे</v>
      </c>
      <c r="O115" s="21" t="str">
        <f>IFERROR(__xludf.DUMMYFUNCTION("GOOGLETRANSLATE($B115,$B$1,O$1)"),"రక్తపోటు స్థాయిలను రికార్డ్ చేస్తుంది")</f>
        <v>రక్తపోటు స్థాయిలను రికార్డ్ చేస్తుంది</v>
      </c>
      <c r="P115" s="21" t="str">
        <f>IFERROR(__xludf.DUMMYFUNCTION("GOOGLETRANSLATE($B115,$B$1,P$1)"),"Kan basıncı seviyelerini kaydetmek")</f>
        <v>Kan basıncı seviyelerini kaydetmek</v>
      </c>
      <c r="Q115" s="21" t="str">
        <f>IFERROR(__xludf.DUMMYFUNCTION("GOOGLETRANSLATE($B115,$B$1,Q$1)"),"இரத்த அழுத்த அளவைப் பதிவு செய்தல்")</f>
        <v>இரத்த அழுத்த அளவைப் பதிவு செய்தல்</v>
      </c>
      <c r="R115" s="21" t="str">
        <f>IFERROR(__xludf.DUMMYFUNCTION("GOOGLETRANSLATE($B115,$B$1,R$1)"),"혈압 수준 기록")</f>
        <v>혈압 수준 기록</v>
      </c>
      <c r="S115" s="29" t="str">
        <f>IFERROR(__xludf.DUMMYFUNCTION("GOOGLETRANSLATE($B115,$B$1,S$1)"),"Ghi lại mức huyết áp")</f>
        <v>Ghi lại mức huyết áp</v>
      </c>
      <c r="T115" s="21" t="str">
        <f>IFERROR(__xludf.DUMMYFUNCTION("GOOGLETRANSLATE($B115,$B$1,T$1)"),"Registrazione dei livelli di pressione sanguigna")</f>
        <v>Registrazione dei livelli di pressione sanguigna</v>
      </c>
      <c r="U115" s="21" t="str">
        <f>IFERROR(__xludf.DUMMYFUNCTION("GOOGLETRANSLATE($B115,$B$1,U$1)"),"บันทึกระดับความดันโลหิต")</f>
        <v>บันทึกระดับความดันโลหิต</v>
      </c>
      <c r="V115" s="30"/>
      <c r="W115" s="30"/>
      <c r="X115" s="30"/>
      <c r="Y115" s="30"/>
      <c r="Z115" s="30"/>
      <c r="AA115" s="30"/>
      <c r="AB115" s="30"/>
      <c r="AC115" s="30"/>
      <c r="AD115" s="30"/>
      <c r="AE115" s="30"/>
      <c r="AF115" s="30"/>
      <c r="AG115" s="30"/>
      <c r="AH115" s="30"/>
      <c r="AI115" s="30"/>
      <c r="AJ115" s="30"/>
      <c r="AK115" s="30"/>
      <c r="AL115" s="30"/>
      <c r="AM115" s="30"/>
      <c r="AN115" s="30"/>
    </row>
    <row r="116" ht="15.75" customHeight="1">
      <c r="A116" s="30" t="s">
        <v>1409</v>
      </c>
      <c r="B116" s="30" t="s">
        <v>1410</v>
      </c>
      <c r="C116" s="21" t="str">
        <f>IFERROR(__xludf.DUMMYFUNCTION("GOOGLETRANSLATE($B116,$B$1,C$1)"),"为休息的优质夜晚做准备")</f>
        <v>为休息的优质夜晚做准备</v>
      </c>
      <c r="D116" s="21" t="str">
        <f>IFERROR(__xludf.DUMMYFUNCTION("GOOGLETRANSLATE($B116,$B$1,D$1)"),"आराम करने की एक गुणवत्ता शाम की तैयारी")</f>
        <v>आराम करने की एक गुणवत्ता शाम की तैयारी</v>
      </c>
      <c r="E116" s="21" t="str">
        <f>IFERROR(__xludf.DUMMYFUNCTION("GOOGLETRANSLATE($B116,$B$1,E$1)"),"Prepararse para una noche de calidad de descanso")</f>
        <v>Prepararse para una noche de calidad de descanso</v>
      </c>
      <c r="F116" s="21" t="str">
        <f>IFERROR(__xludf.DUMMYFUNCTION("GOOGLETRANSLATE($B116,$B$1,F$1)"),"Se préparer à une soirée de repos de qualité")</f>
        <v>Se préparer à une soirée de repos de qualité</v>
      </c>
      <c r="G116" s="21" t="str">
        <f>IFERROR(__xludf.DUMMYFUNCTION("GOOGLETRANSLATE($B116,$B$1,G$1)"),"التحضير لأمسية عالية الجودة من الراحة")</f>
        <v>التحضير لأمسية عالية الجودة من الراحة</v>
      </c>
      <c r="H116" s="21" t="str">
        <f>IFERROR(__xludf.DUMMYFUNCTION("GOOGLETRANSLATE($B116,$B$1,H$1)"),"Подготовка к качественному вечеру отдыха")</f>
        <v>Подготовка к качественному вечеру отдыха</v>
      </c>
      <c r="I116" s="21" t="str">
        <f>IFERROR(__xludf.DUMMYFUNCTION("GOOGLETRANSLATE($B116,$B$1,I$1)"),"Preparando -se para uma noite de qualidade de descanso")</f>
        <v>Preparando -se para uma noite de qualidade de descanso</v>
      </c>
      <c r="J116" s="21" t="str">
        <f>IFERROR(__xludf.DUMMYFUNCTION("GOOGLETRANSLATE($B116,$B$1,J$1)"),"বিশ্রামের একটি মানের সন্ধ্যার জন্য প্রস্তুতি")</f>
        <v>বিশ্রামের একটি মানের সন্ধ্যার জন্য প্রস্তুতি</v>
      </c>
      <c r="K116" s="21" t="str">
        <f>IFERROR(__xludf.DUMMYFUNCTION("GOOGLETRANSLATE($B116,$B$1,K$1)"),"آرام کی معیاری شام کی تیاری")</f>
        <v>آرام کی معیاری شام کی تیاری</v>
      </c>
      <c r="L116" s="21" t="str">
        <f>IFERROR(__xludf.DUMMYFUNCTION("GOOGLETRANSLATE($B116,$B$1,L$1)"),"Vorbereitung auf einen qualitativ hochwertigen Abend der Ruhe")</f>
        <v>Vorbereitung auf einen qualitativ hochwertigen Abend der Ruhe</v>
      </c>
      <c r="M116" s="21" t="str">
        <f>IFERROR(__xludf.DUMMYFUNCTION("GOOGLETRANSLATE($B116,$B$1,M$1)"),"休息の質の高い夜の準備")</f>
        <v>休息の質の高い夜の準備</v>
      </c>
      <c r="N116" s="21" t="str">
        <f>IFERROR(__xludf.DUMMYFUNCTION("GOOGLETRANSLATE($B116,$B$1,N$1)"),"विश्रांतीच्या दर्जेदार संध्याकाळी तयारी")</f>
        <v>विश्रांतीच्या दर्जेदार संध्याकाळी तयारी</v>
      </c>
      <c r="O116" s="21" t="str">
        <f>IFERROR(__xludf.DUMMYFUNCTION("GOOGLETRANSLATE($B116,$B$1,O$1)"),"విశ్రాంతి యొక్క నాణ్యమైన సాయంత్రం కోసం సిద్ధమవుతోంది")</f>
        <v>విశ్రాంతి యొక్క నాణ్యమైన సాయంత్రం కోసం సిద్ధమవుతోంది</v>
      </c>
      <c r="P116" s="21" t="str">
        <f>IFERROR(__xludf.DUMMYFUNCTION("GOOGLETRANSLATE($B116,$B$1,P$1)"),"Kaliteli bir dinlenme akşamına hazırlanmak")</f>
        <v>Kaliteli bir dinlenme akşamına hazırlanmak</v>
      </c>
      <c r="Q116" s="21" t="str">
        <f>IFERROR(__xludf.DUMMYFUNCTION("GOOGLETRANSLATE($B116,$B$1,Q$1)"),"ஓய்வெடுக்கும் தரமான மாலைக்கு தயாராகிறது")</f>
        <v>ஓய்வெடுக்கும் தரமான மாலைக்கு தயாராகிறது</v>
      </c>
      <c r="R116" s="21" t="str">
        <f>IFERROR(__xludf.DUMMYFUNCTION("GOOGLETRANSLATE($B116,$B$1,R$1)"),"휴식의 양질의 저녁 준비")</f>
        <v>휴식의 양질의 저녁 준비</v>
      </c>
      <c r="S116" s="29" t="s">
        <v>1411</v>
      </c>
      <c r="T116" s="21" t="str">
        <f>IFERROR(__xludf.DUMMYFUNCTION("GOOGLETRANSLATE($B116,$B$1,T$1)"),"Prepararsi per una serata di qualità a riposo")</f>
        <v>Prepararsi per una serata di qualità a riposo</v>
      </c>
      <c r="U116" s="21" t="str">
        <f>IFERROR(__xludf.DUMMYFUNCTION("GOOGLETRANSLATE($B116,$B$1,U$1)"),"เตรียมพร้อมสำหรับการพักผ่อนที่มีคุณภาพ")</f>
        <v>เตรียมพร้อมสำหรับการพักผ่อนที่มีคุณภาพ</v>
      </c>
      <c r="V116" s="30"/>
      <c r="W116" s="30"/>
      <c r="X116" s="30"/>
      <c r="Y116" s="30"/>
      <c r="Z116" s="30"/>
      <c r="AA116" s="30"/>
      <c r="AB116" s="30"/>
      <c r="AC116" s="30"/>
      <c r="AD116" s="30"/>
      <c r="AE116" s="30"/>
      <c r="AF116" s="30"/>
      <c r="AG116" s="30"/>
      <c r="AH116" s="30"/>
      <c r="AI116" s="30"/>
      <c r="AJ116" s="30"/>
      <c r="AK116" s="30"/>
      <c r="AL116" s="30"/>
      <c r="AM116" s="30"/>
      <c r="AN116" s="30"/>
    </row>
    <row r="117" ht="15.75" customHeight="1">
      <c r="A117" s="30" t="s">
        <v>1412</v>
      </c>
      <c r="B117" s="30" t="s">
        <v>1413</v>
      </c>
      <c r="C117" s="21" t="str">
        <f>IFERROR(__xludf.DUMMYFUNCTION("GOOGLETRANSLATE($B117,$B$1,C$1)"),"查看过去一周的血压图")</f>
        <v>查看过去一周的血压图</v>
      </c>
      <c r="D117" s="21" t="str">
        <f>IFERROR(__xludf.DUMMYFUNCTION("GOOGLETRANSLATE($B117,$B$1,D$1)"),"पिछले सप्ताह के लिए अपने रक्तचाप चार्ट की समीक्षा करें")</f>
        <v>पिछले सप्ताह के लिए अपने रक्तचाप चार्ट की समीक्षा करें</v>
      </c>
      <c r="E117" s="21" t="str">
        <f>IFERROR(__xludf.DUMMYFUNCTION("GOOGLETRANSLATE($B117,$B$1,E$1)"),"Revise su tabla de presión arterial durante la semana pasada")</f>
        <v>Revise su tabla de presión arterial durante la semana pasada</v>
      </c>
      <c r="F117" s="21" t="str">
        <f>IFERROR(__xludf.DUMMYFUNCTION("GOOGLETRANSLATE($B117,$B$1,F$1)"),"Passez en revue votre diagramme de tension artérielle pour la semaine dernière")</f>
        <v>Passez en revue votre diagramme de tension artérielle pour la semaine dernière</v>
      </c>
      <c r="G117" s="21" t="str">
        <f>IFERROR(__xludf.DUMMYFUNCTION("GOOGLETRANSLATE($B117,$B$1,G$1)"),"راجع مخطط ضغط الدم الخاص بك خلال الأسبوع الماضي")</f>
        <v>راجع مخطط ضغط الدم الخاص بك خلال الأسبوع الماضي</v>
      </c>
      <c r="H117" s="21" t="str">
        <f>IFERROR(__xludf.DUMMYFUNCTION("GOOGLETRANSLATE($B117,$B$1,H$1)"),"Просмотрите диаграмму артериального давления на прошлой неделе")</f>
        <v>Просмотрите диаграмму артериального давления на прошлой неделе</v>
      </c>
      <c r="I117" s="21" t="str">
        <f>IFERROR(__xludf.DUMMYFUNCTION("GOOGLETRANSLATE($B117,$B$1,I$1)"),"Revise seu gráfico de pressão arterial na semana passada")</f>
        <v>Revise seu gráfico de pressão arterial na semana passada</v>
      </c>
      <c r="J117" s="21" t="str">
        <f>IFERROR(__xludf.DUMMYFUNCTION("GOOGLETRANSLATE($B117,$B$1,J$1)"),"গত সপ্তাহের জন্য আপনার রক্তচাপের চার্টটি পর্যালোচনা করুন")</f>
        <v>গত সপ্তাহের জন্য আপনার রক্তচাপের চার্টটি পর্যালোচনা করুন</v>
      </c>
      <c r="K117" s="21" t="str">
        <f>IFERROR(__xludf.DUMMYFUNCTION("GOOGLETRANSLATE($B117,$B$1,K$1)"),"پچھلے ہفتے اپنے بلڈ پریشر چارٹ کا جائزہ لیں")</f>
        <v>پچھلے ہفتے اپنے بلڈ پریشر چارٹ کا جائزہ لیں</v>
      </c>
      <c r="L117" s="21" t="str">
        <f>IFERROR(__xludf.DUMMYFUNCTION("GOOGLETRANSLATE($B117,$B$1,L$1)"),"Überprüfen Sie Ihre Blutdruckdiagramm für die vergangene Woche")</f>
        <v>Überprüfen Sie Ihre Blutdruckdiagramm für die vergangene Woche</v>
      </c>
      <c r="M117" s="21" t="str">
        <f>IFERROR(__xludf.DUMMYFUNCTION("GOOGLETRANSLATE($B117,$B$1,M$1)"),"過去1週間の血圧チャートを確認してください")</f>
        <v>過去1週間の血圧チャートを確認してください</v>
      </c>
      <c r="N117" s="21" t="str">
        <f>IFERROR(__xludf.DUMMYFUNCTION("GOOGLETRANSLATE($B117,$B$1,N$1)"),"मागील आठवड्यासाठी आपल्या रक्तदाब चार्टचे पुनरावलोकन करा")</f>
        <v>मागील आठवड्यासाठी आपल्या रक्तदाब चार्टचे पुनरावलोकन करा</v>
      </c>
      <c r="O117" s="21" t="str">
        <f>IFERROR(__xludf.DUMMYFUNCTION("GOOGLETRANSLATE($B117,$B$1,O$1)"),"గత వారం మీ రక్తపోటు చార్ట్ను సమీక్షించండి")</f>
        <v>గత వారం మీ రక్తపోటు చార్ట్ను సమీక్షించండి</v>
      </c>
      <c r="P117" s="21" t="str">
        <f>IFERROR(__xludf.DUMMYFUNCTION("GOOGLETRANSLATE($B117,$B$1,P$1)"),"Geçen hafta kan basıncı grafiğinizi gözden geçirin")</f>
        <v>Geçen hafta kan basıncı grafiğinizi gözden geçirin</v>
      </c>
      <c r="Q117" s="21" t="str">
        <f>IFERROR(__xludf.DUMMYFUNCTION("GOOGLETRANSLATE($B117,$B$1,Q$1)"),"கடந்த வாரமாக உங்கள் இரத்த அழுத்த விளக்கப்படத்தை மதிப்பாய்வு செய்யவும்")</f>
        <v>கடந்த வாரமாக உங்கள் இரத்த அழுத்த விளக்கப்படத்தை மதிப்பாய்வு செய்யவும்</v>
      </c>
      <c r="R117" s="21" t="str">
        <f>IFERROR(__xludf.DUMMYFUNCTION("GOOGLETRANSLATE($B117,$B$1,R$1)"),"지난주 혈압 차트를 검토하십시오")</f>
        <v>지난주 혈압 차트를 검토하십시오</v>
      </c>
      <c r="S117" s="29" t="str">
        <f>IFERROR(__xludf.DUMMYFUNCTION("GOOGLETRANSLATE($B117,$B$1,S$1)"),"Xem lại biểu đồ huyết áp của bạn trong tuần qua")</f>
        <v>Xem lại biểu đồ huyết áp của bạn trong tuần qua</v>
      </c>
      <c r="T117" s="21" t="str">
        <f>IFERROR(__xludf.DUMMYFUNCTION("GOOGLETRANSLATE($B117,$B$1,T$1)"),"Rivedi il diagramma della pressione sanguigna per la scorsa settimana")</f>
        <v>Rivedi il diagramma della pressione sanguigna per la scorsa settimana</v>
      </c>
      <c r="U117" s="21" t="str">
        <f>IFERROR(__xludf.DUMMYFUNCTION("GOOGLETRANSLATE($B117,$B$1,U$1)"),"ตรวจสอบแผนภูมิความดันโลหิตของคุณในสัปดาห์ที่ผ่านมา")</f>
        <v>ตรวจสอบแผนภูมิความดันโลหิตของคุณในสัปดาห์ที่ผ่านมา</v>
      </c>
      <c r="V117" s="30"/>
      <c r="W117" s="30"/>
      <c r="X117" s="30"/>
      <c r="Y117" s="30"/>
      <c r="Z117" s="30"/>
      <c r="AA117" s="30"/>
      <c r="AB117" s="30"/>
      <c r="AC117" s="30"/>
      <c r="AD117" s="30"/>
      <c r="AE117" s="30"/>
      <c r="AF117" s="30"/>
      <c r="AG117" s="30"/>
      <c r="AH117" s="30"/>
      <c r="AI117" s="30"/>
      <c r="AJ117" s="30"/>
      <c r="AK117" s="30"/>
      <c r="AL117" s="30"/>
      <c r="AM117" s="30"/>
      <c r="AN117" s="30"/>
    </row>
    <row r="118" ht="15.75" customHeight="1">
      <c r="A118" s="31" t="s">
        <v>1414</v>
      </c>
      <c r="B118" s="31" t="s">
        <v>1415</v>
      </c>
      <c r="C118" s="32" t="s">
        <v>1416</v>
      </c>
      <c r="D118" s="32" t="s">
        <v>1417</v>
      </c>
      <c r="E118" s="32" t="s">
        <v>1418</v>
      </c>
      <c r="F118" s="32" t="s">
        <v>1419</v>
      </c>
      <c r="G118" s="33" t="s">
        <v>1420</v>
      </c>
      <c r="H118" s="32" t="s">
        <v>1421</v>
      </c>
      <c r="I118" s="32" t="s">
        <v>1422</v>
      </c>
      <c r="J118" s="32" t="s">
        <v>1423</v>
      </c>
      <c r="K118" s="33" t="s">
        <v>1424</v>
      </c>
      <c r="L118" s="32" t="s">
        <v>1425</v>
      </c>
      <c r="M118" s="32" t="s">
        <v>1426</v>
      </c>
      <c r="N118" s="32" t="s">
        <v>1427</v>
      </c>
      <c r="O118" s="32" t="s">
        <v>1428</v>
      </c>
      <c r="P118" s="32" t="s">
        <v>1429</v>
      </c>
      <c r="Q118" s="32" t="s">
        <v>1430</v>
      </c>
      <c r="R118" s="32" t="s">
        <v>1431</v>
      </c>
      <c r="S118" s="34" t="s">
        <v>1432</v>
      </c>
      <c r="T118" s="32" t="s">
        <v>1433</v>
      </c>
      <c r="U118" s="32" t="s">
        <v>1434</v>
      </c>
      <c r="V118" s="31"/>
      <c r="W118" s="31"/>
      <c r="X118" s="31"/>
      <c r="Y118" s="31"/>
      <c r="Z118" s="31"/>
      <c r="AA118" s="31"/>
      <c r="AB118" s="31"/>
      <c r="AC118" s="31"/>
      <c r="AD118" s="31"/>
      <c r="AE118" s="31"/>
      <c r="AF118" s="31"/>
      <c r="AG118" s="31"/>
      <c r="AH118" s="31"/>
      <c r="AI118" s="31"/>
      <c r="AJ118" s="31"/>
      <c r="AK118" s="31"/>
      <c r="AL118" s="31"/>
      <c r="AM118" s="31"/>
      <c r="AN118" s="31"/>
    </row>
    <row r="119" ht="15.75" customHeight="1">
      <c r="A119" s="30" t="s">
        <v>1435</v>
      </c>
      <c r="B119" s="30" t="s">
        <v>1436</v>
      </c>
      <c r="C119" s="21" t="str">
        <f>IFERROR(__xludf.DUMMYFUNCTION("GOOGLETRANSLATE($B119,$B$1,C$1)"),"探索")</f>
        <v>探索</v>
      </c>
      <c r="D119" s="21" t="str">
        <f>IFERROR(__xludf.DUMMYFUNCTION("GOOGLETRANSLATE($B119,$B$1,D$1)"),"अन्वेषण करना")</f>
        <v>अन्वेषण करना</v>
      </c>
      <c r="E119" s="21" t="str">
        <f>IFERROR(__xludf.DUMMYFUNCTION("GOOGLETRANSLATE($B119,$B$1,E$1)"),"Explorar")</f>
        <v>Explorar</v>
      </c>
      <c r="F119" s="21" t="str">
        <f>IFERROR(__xludf.DUMMYFUNCTION("GOOGLETRANSLATE($B119,$B$1,F$1)"),"Explorer")</f>
        <v>Explorer</v>
      </c>
      <c r="G119" s="21" t="str">
        <f>IFERROR(__xludf.DUMMYFUNCTION("GOOGLETRANSLATE($B119,$B$1,G$1)"),"يستكشف")</f>
        <v>يستكشف</v>
      </c>
      <c r="H119" s="21" t="str">
        <f>IFERROR(__xludf.DUMMYFUNCTION("GOOGLETRANSLATE($B119,$B$1,H$1)"),"Исследовать")</f>
        <v>Исследовать</v>
      </c>
      <c r="I119" s="21" t="str">
        <f>IFERROR(__xludf.DUMMYFUNCTION("GOOGLETRANSLATE($B119,$B$1,I$1)"),"Explorar")</f>
        <v>Explorar</v>
      </c>
      <c r="J119" s="21" t="str">
        <f>IFERROR(__xludf.DUMMYFUNCTION("GOOGLETRANSLATE($B119,$B$1,J$1)"),"অন্বেষণ")</f>
        <v>অন্বেষণ</v>
      </c>
      <c r="K119" s="21" t="str">
        <f>IFERROR(__xludf.DUMMYFUNCTION("GOOGLETRANSLATE($B119,$B$1,K$1)"),"دریافت کریں")</f>
        <v>دریافت کریں</v>
      </c>
      <c r="L119" s="21" t="str">
        <f>IFERROR(__xludf.DUMMYFUNCTION("GOOGLETRANSLATE($B119,$B$1,L$1)"),"Erkunden")</f>
        <v>Erkunden</v>
      </c>
      <c r="M119" s="21" t="str">
        <f>IFERROR(__xludf.DUMMYFUNCTION("GOOGLETRANSLATE($B119,$B$1,M$1)"),"探検する")</f>
        <v>探検する</v>
      </c>
      <c r="N119" s="21" t="str">
        <f>IFERROR(__xludf.DUMMYFUNCTION("GOOGLETRANSLATE($B119,$B$1,N$1)"),"अन्वेषण")</f>
        <v>अन्वेषण</v>
      </c>
      <c r="O119" s="21" t="str">
        <f>IFERROR(__xludf.DUMMYFUNCTION("GOOGLETRANSLATE($B119,$B$1,O$1)"),"అన్వేషించండి")</f>
        <v>అన్వేషించండి</v>
      </c>
      <c r="P119" s="21" t="str">
        <f>IFERROR(__xludf.DUMMYFUNCTION("GOOGLETRANSLATE($B119,$B$1,P$1)"),"Keşfetmek")</f>
        <v>Keşfetmek</v>
      </c>
      <c r="Q119" s="21" t="str">
        <f>IFERROR(__xludf.DUMMYFUNCTION("GOOGLETRANSLATE($B119,$B$1,Q$1)"),"ஆராயுங்கள்")</f>
        <v>ஆராயுங்கள்</v>
      </c>
      <c r="R119" s="21" t="str">
        <f>IFERROR(__xludf.DUMMYFUNCTION("GOOGLETRANSLATE($B119,$B$1,R$1)"),"탐구하다")</f>
        <v>탐구하다</v>
      </c>
      <c r="S119" s="29" t="str">
        <f>IFERROR(__xludf.DUMMYFUNCTION("GOOGLETRANSLATE($B119,$B$1,S$1)"),"Khám phá")</f>
        <v>Khám phá</v>
      </c>
      <c r="T119" s="21" t="str">
        <f>IFERROR(__xludf.DUMMYFUNCTION("GOOGLETRANSLATE($B119,$B$1,T$1)"),"Esplorare")</f>
        <v>Esplorare</v>
      </c>
      <c r="U119" s="21" t="str">
        <f>IFERROR(__xludf.DUMMYFUNCTION("GOOGLETRANSLATE($B119,$B$1,U$1)"),"สำรวจ")</f>
        <v>สำรวจ</v>
      </c>
      <c r="V119" s="30"/>
      <c r="W119" s="30"/>
      <c r="X119" s="30"/>
      <c r="Y119" s="30"/>
      <c r="Z119" s="30"/>
      <c r="AA119" s="30"/>
      <c r="AB119" s="30"/>
      <c r="AC119" s="30"/>
      <c r="AD119" s="30"/>
      <c r="AE119" s="30"/>
      <c r="AF119" s="30"/>
      <c r="AG119" s="30"/>
      <c r="AH119" s="30"/>
      <c r="AI119" s="30"/>
      <c r="AJ119" s="30"/>
      <c r="AK119" s="30"/>
      <c r="AL119" s="30"/>
      <c r="AM119" s="30"/>
      <c r="AN119" s="30"/>
    </row>
    <row r="120" ht="15.75" customHeight="1">
      <c r="A120" s="30" t="s">
        <v>1437</v>
      </c>
      <c r="B120" s="30" t="s">
        <v>1438</v>
      </c>
      <c r="C120" s="21" t="str">
        <f>IFERROR(__xludf.DUMMYFUNCTION("GOOGLETRANSLATE($B120,$B$1,C$1)"),"审查")</f>
        <v>审查</v>
      </c>
      <c r="D120" s="21" t="str">
        <f>IFERROR(__xludf.DUMMYFUNCTION("GOOGLETRANSLATE($B120,$B$1,D$1)"),"समीक्षा")</f>
        <v>समीक्षा</v>
      </c>
      <c r="E120" s="21" t="str">
        <f>IFERROR(__xludf.DUMMYFUNCTION("GOOGLETRANSLATE($B120,$B$1,E$1)"),"Revisar")</f>
        <v>Revisar</v>
      </c>
      <c r="F120" s="21" t="str">
        <f>IFERROR(__xludf.DUMMYFUNCTION("GOOGLETRANSLATE($B120,$B$1,F$1)"),"Revoir")</f>
        <v>Revoir</v>
      </c>
      <c r="G120" s="21" t="str">
        <f>IFERROR(__xludf.DUMMYFUNCTION("GOOGLETRANSLATE($B120,$B$1,G$1)"),"مراجعة")</f>
        <v>مراجعة</v>
      </c>
      <c r="H120" s="21" t="str">
        <f>IFERROR(__xludf.DUMMYFUNCTION("GOOGLETRANSLATE($B120,$B$1,H$1)"),"Обзор")</f>
        <v>Обзор</v>
      </c>
      <c r="I120" s="21" t="str">
        <f>IFERROR(__xludf.DUMMYFUNCTION("GOOGLETRANSLATE($B120,$B$1,I$1)"),"Análise")</f>
        <v>Análise</v>
      </c>
      <c r="J120" s="21" t="str">
        <f>IFERROR(__xludf.DUMMYFUNCTION("GOOGLETRANSLATE($B120,$B$1,J$1)"),"পুনঃমূল্যায়ন")</f>
        <v>পুনঃমূল্যায়ন</v>
      </c>
      <c r="K120" s="21" t="str">
        <f>IFERROR(__xludf.DUMMYFUNCTION("GOOGLETRANSLATE($B120,$B$1,K$1)"),"جائزہ لیں")</f>
        <v>جائزہ لیں</v>
      </c>
      <c r="L120" s="21" t="str">
        <f>IFERROR(__xludf.DUMMYFUNCTION("GOOGLETRANSLATE($B120,$B$1,L$1)"),"Rezension")</f>
        <v>Rezension</v>
      </c>
      <c r="M120" s="21" t="str">
        <f>IFERROR(__xludf.DUMMYFUNCTION("GOOGLETRANSLATE($B120,$B$1,M$1)"),"レビュー")</f>
        <v>レビュー</v>
      </c>
      <c r="N120" s="21" t="str">
        <f>IFERROR(__xludf.DUMMYFUNCTION("GOOGLETRANSLATE($B120,$B$1,N$1)"),"पुनरावलोकन")</f>
        <v>पुनरावलोकन</v>
      </c>
      <c r="O120" s="21" t="str">
        <f>IFERROR(__xludf.DUMMYFUNCTION("GOOGLETRANSLATE($B120,$B$1,O$1)"),"సమీక్ష")</f>
        <v>సమీక్ష</v>
      </c>
      <c r="P120" s="21" t="str">
        <f>IFERROR(__xludf.DUMMYFUNCTION("GOOGLETRANSLATE($B120,$B$1,P$1)"),"Gözden geçirmek")</f>
        <v>Gözden geçirmek</v>
      </c>
      <c r="Q120" s="21" t="str">
        <f>IFERROR(__xludf.DUMMYFUNCTION("GOOGLETRANSLATE($B120,$B$1,Q$1)"),"விமர்சனம்")</f>
        <v>விமர்சனம்</v>
      </c>
      <c r="R120" s="21" t="str">
        <f>IFERROR(__xludf.DUMMYFUNCTION("GOOGLETRANSLATE($B120,$B$1,R$1)"),"검토")</f>
        <v>검토</v>
      </c>
      <c r="S120" s="29" t="s">
        <v>1439</v>
      </c>
      <c r="T120" s="21" t="str">
        <f>IFERROR(__xludf.DUMMYFUNCTION("GOOGLETRANSLATE($B120,$B$1,T$1)"),"Revisione")</f>
        <v>Revisione</v>
      </c>
      <c r="U120" s="21" t="str">
        <f>IFERROR(__xludf.DUMMYFUNCTION("GOOGLETRANSLATE($B120,$B$1,U$1)"),"ทบทวน")</f>
        <v>ทบทวน</v>
      </c>
      <c r="V120" s="30"/>
      <c r="W120" s="30"/>
      <c r="X120" s="30"/>
      <c r="Y120" s="30"/>
      <c r="Z120" s="30"/>
      <c r="AA120" s="30"/>
      <c r="AB120" s="30"/>
      <c r="AC120" s="30"/>
      <c r="AD120" s="30"/>
      <c r="AE120" s="30"/>
      <c r="AF120" s="30"/>
      <c r="AG120" s="30"/>
      <c r="AH120" s="30"/>
      <c r="AI120" s="30"/>
      <c r="AJ120" s="30"/>
      <c r="AK120" s="30"/>
      <c r="AL120" s="30"/>
      <c r="AM120" s="30"/>
      <c r="AN120" s="30"/>
    </row>
    <row r="121" ht="15.75" customHeight="1">
      <c r="A121" s="30" t="s">
        <v>1440</v>
      </c>
      <c r="B121" s="30" t="s">
        <v>1441</v>
      </c>
      <c r="C121" s="30" t="s">
        <v>1441</v>
      </c>
      <c r="D121" s="30" t="s">
        <v>1441</v>
      </c>
      <c r="E121" s="30" t="s">
        <v>1441</v>
      </c>
      <c r="F121" s="30" t="s">
        <v>1441</v>
      </c>
      <c r="G121" s="30" t="s">
        <v>1441</v>
      </c>
      <c r="H121" s="30" t="s">
        <v>1441</v>
      </c>
      <c r="I121" s="30" t="s">
        <v>1441</v>
      </c>
      <c r="J121" s="30" t="s">
        <v>1441</v>
      </c>
      <c r="K121" s="30" t="s">
        <v>1441</v>
      </c>
      <c r="L121" s="30" t="s">
        <v>1441</v>
      </c>
      <c r="M121" s="30" t="s">
        <v>1441</v>
      </c>
      <c r="N121" s="30" t="s">
        <v>1441</v>
      </c>
      <c r="O121" s="30" t="s">
        <v>1441</v>
      </c>
      <c r="P121" s="30" t="s">
        <v>1441</v>
      </c>
      <c r="Q121" s="30" t="s">
        <v>1441</v>
      </c>
      <c r="R121" s="30" t="s">
        <v>1441</v>
      </c>
      <c r="S121" s="36" t="s">
        <v>1441</v>
      </c>
      <c r="T121" s="30" t="s">
        <v>1441</v>
      </c>
      <c r="U121" s="30" t="s">
        <v>1441</v>
      </c>
      <c r="V121" s="30"/>
      <c r="W121" s="30"/>
      <c r="X121" s="30"/>
      <c r="Y121" s="30"/>
      <c r="Z121" s="30"/>
      <c r="AA121" s="30"/>
      <c r="AB121" s="30"/>
      <c r="AC121" s="30"/>
      <c r="AD121" s="30"/>
      <c r="AE121" s="30"/>
      <c r="AF121" s="30"/>
      <c r="AG121" s="30"/>
      <c r="AH121" s="30"/>
      <c r="AI121" s="30"/>
      <c r="AJ121" s="30"/>
      <c r="AK121" s="30"/>
      <c r="AL121" s="30"/>
      <c r="AM121" s="30"/>
      <c r="AN121" s="30"/>
    </row>
    <row r="122" ht="15.75" customHeight="1">
      <c r="A122" s="30" t="s">
        <v>1442</v>
      </c>
      <c r="B122" s="30" t="s">
        <v>1443</v>
      </c>
      <c r="C122" s="21" t="str">
        <f>IFERROR(__xludf.DUMMYFUNCTION("GOOGLETRANSLATE($B122,$B$1,C$1)"),"葡萄糖转换")</f>
        <v>葡萄糖转换</v>
      </c>
      <c r="D122" s="21" t="str">
        <f>IFERROR(__xludf.DUMMYFUNCTION("GOOGLETRANSLATE($B122,$B$1,D$1)"),"ग्लूकोज कन्वर्ट")</f>
        <v>ग्लूकोज कन्वर्ट</v>
      </c>
      <c r="E122" s="21" t="str">
        <f>IFERROR(__xludf.DUMMYFUNCTION("GOOGLETRANSLATE($B122,$B$1,E$1)"),"Convertir glucosa")</f>
        <v>Convertir glucosa</v>
      </c>
      <c r="F122" s="21" t="str">
        <f>IFERROR(__xludf.DUMMYFUNCTION("GOOGLETRANSLATE($B122,$B$1,F$1)"),"Converti de glucose")</f>
        <v>Converti de glucose</v>
      </c>
      <c r="G122" s="21" t="str">
        <f>IFERROR(__xludf.DUMMYFUNCTION("GOOGLETRANSLATE($B122,$B$1,G$1)"),"تحويل الجلوكوز")</f>
        <v>تحويل الجلوكوز</v>
      </c>
      <c r="H122" s="21" t="str">
        <f>IFERROR(__xludf.DUMMYFUNCTION("GOOGLETRANSLATE($B122,$B$1,H$1)"),"Глюкоза конвертируется")</f>
        <v>Глюкоза конвертируется</v>
      </c>
      <c r="I122" s="21" t="str">
        <f>IFERROR(__xludf.DUMMYFUNCTION("GOOGLETRANSLATE($B122,$B$1,I$1)"),"Glicose convertida")</f>
        <v>Glicose convertida</v>
      </c>
      <c r="J122" s="21" t="str">
        <f>IFERROR(__xludf.DUMMYFUNCTION("GOOGLETRANSLATE($B122,$B$1,J$1)"),"গ্লুকোজ রূপান্তর")</f>
        <v>গ্লুকোজ রূপান্তর</v>
      </c>
      <c r="K122" s="21" t="str">
        <f>IFERROR(__xludf.DUMMYFUNCTION("GOOGLETRANSLATE($B122,$B$1,K$1)"),"گلوکوز کنورٹ")</f>
        <v>گلوکوز کنورٹ</v>
      </c>
      <c r="L122" s="21" t="str">
        <f>IFERROR(__xludf.DUMMYFUNCTION("GOOGLETRANSLATE($B122,$B$1,L$1)"),"Glukosekonvertierung")</f>
        <v>Glukosekonvertierung</v>
      </c>
      <c r="M122" s="21" t="str">
        <f>IFERROR(__xludf.DUMMYFUNCTION("GOOGLETRANSLATE($B122,$B$1,M$1)"),"グルコース変換")</f>
        <v>グルコース変換</v>
      </c>
      <c r="N122" s="21" t="str">
        <f>IFERROR(__xludf.DUMMYFUNCTION("GOOGLETRANSLATE($B122,$B$1,N$1)"),"ग्लूकोज रूपांतरित")</f>
        <v>ग्लूकोज रूपांतरित</v>
      </c>
      <c r="O122" s="21" t="str">
        <f>IFERROR(__xludf.DUMMYFUNCTION("GOOGLETRANSLATE($B122,$B$1,O$1)"),"గ్లూకోజ్ మార్పిడి")</f>
        <v>గ్లూకోజ్ మార్పిడి</v>
      </c>
      <c r="P122" s="21" t="str">
        <f>IFERROR(__xludf.DUMMYFUNCTION("GOOGLETRANSLATE($B122,$B$1,P$1)"),"Glikoz dönüşüm")</f>
        <v>Glikoz dönüşüm</v>
      </c>
      <c r="Q122" s="21" t="str">
        <f>IFERROR(__xludf.DUMMYFUNCTION("GOOGLETRANSLATE($B122,$B$1,Q$1)"),"குளுக்கோஸ் மாற்றுதல்")</f>
        <v>குளுக்கோஸ் மாற்றுதல்</v>
      </c>
      <c r="R122" s="21" t="str">
        <f>IFERROR(__xludf.DUMMYFUNCTION("GOOGLETRANSLATE($B122,$B$1,R$1)"),"포도당 개종")</f>
        <v>포도당 개종</v>
      </c>
      <c r="S122" s="29" t="s">
        <v>1444</v>
      </c>
      <c r="T122" s="21" t="str">
        <f>IFERROR(__xludf.DUMMYFUNCTION("GOOGLETRANSLATE($B122,$B$1,T$1)"),"Converti il ​​glucosio")</f>
        <v>Converti il ​​glucosio</v>
      </c>
      <c r="U122" s="21" t="str">
        <f>IFERROR(__xludf.DUMMYFUNCTION("GOOGLETRANSLATE($B122,$B$1,U$1)"),"แปลงกลูโคส")</f>
        <v>แปลงกลูโคส</v>
      </c>
      <c r="V122" s="30"/>
      <c r="W122" s="30"/>
      <c r="X122" s="30"/>
      <c r="Y122" s="30"/>
      <c r="Z122" s="30"/>
      <c r="AA122" s="30"/>
      <c r="AB122" s="30"/>
      <c r="AC122" s="30"/>
      <c r="AD122" s="30"/>
      <c r="AE122" s="30"/>
      <c r="AF122" s="30"/>
      <c r="AG122" s="30"/>
      <c r="AH122" s="30"/>
      <c r="AI122" s="30"/>
      <c r="AJ122" s="30"/>
      <c r="AK122" s="30"/>
      <c r="AL122" s="30"/>
      <c r="AM122" s="30"/>
      <c r="AN122" s="30"/>
    </row>
    <row r="123" ht="15.75" customHeight="1">
      <c r="A123" s="30" t="s">
        <v>1445</v>
      </c>
      <c r="B123" s="30" t="s">
        <v>1446</v>
      </c>
      <c r="C123" s="21" t="str">
        <f>IFERROR(__xludf.DUMMYFUNCTION("GOOGLETRANSLATE($B123,$B$1,C$1)"),"血压测试：为什么，何时何地。")</f>
        <v>血压测试：为什么，何时何地。</v>
      </c>
      <c r="D123" s="21" t="str">
        <f>IFERROR(__xludf.DUMMYFUNCTION("GOOGLETRANSLATE($B123,$B$1,D$1)"),"रक्तचाप परीक्षण: क्यों, कब और कैसे।")</f>
        <v>रक्तचाप परीक्षण: क्यों, कब और कैसे।</v>
      </c>
      <c r="E123" s="21" t="str">
        <f>IFERROR(__xludf.DUMMYFUNCTION("GOOGLETRANSLATE($B123,$B$1,E$1)"),"Prueba de presión arterial: por qué, cuándo y cómo.")</f>
        <v>Prueba de presión arterial: por qué, cuándo y cómo.</v>
      </c>
      <c r="F123" s="21" t="str">
        <f>IFERROR(__xludf.DUMMYFUNCTION("GOOGLETRANSLATE($B123,$B$1,F$1)"),"Test de la pression artérielle: pourquoi, quand et comment.")</f>
        <v>Test de la pression artérielle: pourquoi, quand et comment.</v>
      </c>
      <c r="G123" s="21" t="str">
        <f>IFERROR(__xludf.DUMMYFUNCTION("GOOGLETRANSLATE($B123,$B$1,G$1)"),"اختبار ضغط الدم: لماذا ومتى وكيف.")</f>
        <v>اختبار ضغط الدم: لماذا ومتى وكيف.</v>
      </c>
      <c r="H123" s="21" t="str">
        <f>IFERROR(__xludf.DUMMYFUNCTION("GOOGLETRANSLATE($B123,$B$1,H$1)"),"Тестирование артериального давления: почему, когда и как.")</f>
        <v>Тестирование артериального давления: почему, когда и как.</v>
      </c>
      <c r="I123" s="21" t="str">
        <f>IFERROR(__xludf.DUMMYFUNCTION("GOOGLETRANSLATE($B123,$B$1,I$1)"),"Teste de pressão arterial: por que, quando e como.")</f>
        <v>Teste de pressão arterial: por que, quando e como.</v>
      </c>
      <c r="J123" s="21" t="str">
        <f>IFERROR(__xludf.DUMMYFUNCTION("GOOGLETRANSLATE($B123,$B$1,J$1)"),"রক্তচাপ পরীক্ষা: কেন, কখন এবং কীভাবে।")</f>
        <v>রক্তচাপ পরীক্ষা: কেন, কখন এবং কীভাবে।</v>
      </c>
      <c r="K123" s="21" t="str">
        <f>IFERROR(__xludf.DUMMYFUNCTION("GOOGLETRANSLATE($B123,$B$1,K$1)"),"بلڈ پریشر کی جانچ: کیوں ، کب اور کیسے۔")</f>
        <v>بلڈ پریشر کی جانچ: کیوں ، کب اور کیسے۔</v>
      </c>
      <c r="L123" s="21" t="str">
        <f>IFERROR(__xludf.DUMMYFUNCTION("GOOGLETRANSLATE($B123,$B$1,L$1)"),"Blutdruckprüfung: Warum, wann und wie.")</f>
        <v>Blutdruckprüfung: Warum, wann und wie.</v>
      </c>
      <c r="M123" s="21" t="str">
        <f>IFERROR(__xludf.DUMMYFUNCTION("GOOGLETRANSLATE($B123,$B$1,M$1)"),"血圧検査：なぜ、いつ、どのように。")</f>
        <v>血圧検査：なぜ、いつ、どのように。</v>
      </c>
      <c r="N123" s="21" t="str">
        <f>IFERROR(__xludf.DUMMYFUNCTION("GOOGLETRANSLATE($B123,$B$1,N$1)"),"रक्तदाब चाचणी: का, केव्हा आणि कसे.")</f>
        <v>रक्तदाब चाचणी: का, केव्हा आणि कसे.</v>
      </c>
      <c r="O123" s="21" t="str">
        <f>IFERROR(__xludf.DUMMYFUNCTION("GOOGLETRANSLATE($B123,$B$1,O$1)"),"రక్తపోటు పరీక్ష: ఎందుకు, ఎప్పుడు మరియు ఎలా.")</f>
        <v>రక్తపోటు పరీక్ష: ఎందుకు, ఎప్పుడు మరియు ఎలా.</v>
      </c>
      <c r="P123" s="21" t="str">
        <f>IFERROR(__xludf.DUMMYFUNCTION("GOOGLETRANSLATE($B123,$B$1,P$1)"),"Kan basıncı testi: neden, ne zaman ve nasıl.")</f>
        <v>Kan basıncı testi: neden, ne zaman ve nasıl.</v>
      </c>
      <c r="Q123" s="21" t="str">
        <f>IFERROR(__xludf.DUMMYFUNCTION("GOOGLETRANSLATE($B123,$B$1,Q$1)"),"இரத்த அழுத்த சோதனை: ஏன், எப்போது, ​​எப்படி.")</f>
        <v>இரத்த அழுத்த சோதனை: ஏன், எப்போது, ​​எப்படி.</v>
      </c>
      <c r="R123" s="21" t="str">
        <f>IFERROR(__xludf.DUMMYFUNCTION("GOOGLETRANSLATE($B123,$B$1,R$1)"),"혈압 검사 : 왜, 언제, 어떻게.")</f>
        <v>혈압 검사 : 왜, 언제, 어떻게.</v>
      </c>
      <c r="S123" s="29" t="s">
        <v>1447</v>
      </c>
      <c r="T123" s="21" t="str">
        <f>IFERROR(__xludf.DUMMYFUNCTION("GOOGLETRANSLATE($B123,$B$1,T$1)"),"Test della pressione sanguigna: perché, quando e come.")</f>
        <v>Test della pressione sanguigna: perché, quando e come.</v>
      </c>
      <c r="U123" s="21" t="str">
        <f>IFERROR(__xludf.DUMMYFUNCTION("GOOGLETRANSLATE($B123,$B$1,U$1)"),"การทดสอบความดันโลหิต: ทำไมเมื่อใดและอย่างไร")</f>
        <v>การทดสอบความดันโลหิต: ทำไมเมื่อใดและอย่างไร</v>
      </c>
      <c r="V123" s="30"/>
      <c r="W123" s="30"/>
      <c r="X123" s="30"/>
      <c r="Y123" s="30"/>
      <c r="Z123" s="30"/>
      <c r="AA123" s="30"/>
      <c r="AB123" s="30"/>
      <c r="AC123" s="30"/>
      <c r="AD123" s="30"/>
      <c r="AE123" s="30"/>
      <c r="AF123" s="30"/>
      <c r="AG123" s="30"/>
      <c r="AH123" s="30"/>
      <c r="AI123" s="30"/>
      <c r="AJ123" s="30"/>
      <c r="AK123" s="30"/>
      <c r="AL123" s="30"/>
      <c r="AM123" s="30"/>
      <c r="AN123" s="30"/>
    </row>
    <row r="124" ht="15.75" customHeight="1">
      <c r="A124" s="30" t="s">
        <v>1448</v>
      </c>
      <c r="B124" s="30" t="s">
        <v>1449</v>
      </c>
      <c r="C124" s="21" t="str">
        <f>IFERROR(__xludf.DUMMYFUNCTION("GOOGLETRANSLATE($B124,$B$1,C$1)"),"添加至少1个记录以解锁统计信息")</f>
        <v>添加至少1个记录以解锁统计信息</v>
      </c>
      <c r="D124" s="21" t="str">
        <f>IFERROR(__xludf.DUMMYFUNCTION("GOOGLETRANSLATE($B124,$B$1,D$1)"),"आँकड़ों को अनलॉक करने के लिए कम से कम 1 रिकॉर्ड जोड़ें")</f>
        <v>आँकड़ों को अनलॉक करने के लिए कम से कम 1 रिकॉर्ड जोड़ें</v>
      </c>
      <c r="E124" s="21" t="str">
        <f>IFERROR(__xludf.DUMMYFUNCTION("GOOGLETRANSLATE($B124,$B$1,E$1)"),"Agregue al menos 1 registro para desbloquear las estadísticas")</f>
        <v>Agregue al menos 1 registro para desbloquear las estadísticas</v>
      </c>
      <c r="F124" s="21" t="str">
        <f>IFERROR(__xludf.DUMMYFUNCTION("GOOGLETRANSLATE($B124,$B$1,F$1)"),"Ajouter au moins 1 enregistrement pour déverrouiller les statistiques")</f>
        <v>Ajouter au moins 1 enregistrement pour déverrouiller les statistiques</v>
      </c>
      <c r="G124" s="21" t="str">
        <f>IFERROR(__xludf.DUMMYFUNCTION("GOOGLETRANSLATE($B124,$B$1,G$1)"),"أضف سجلًا واحدًا على الأقل لإلغاء تأمين الإحصائيات")</f>
        <v>أضف سجلًا واحدًا على الأقل لإلغاء تأمين الإحصائيات</v>
      </c>
      <c r="H124" s="21" t="str">
        <f>IFERROR(__xludf.DUMMYFUNCTION("GOOGLETRANSLATE($B124,$B$1,H$1)"),"Добавьте как минимум 1 запись, чтобы разблокировать статистику")</f>
        <v>Добавьте как минимум 1 запись, чтобы разблокировать статистику</v>
      </c>
      <c r="I124" s="21" t="str">
        <f>IFERROR(__xludf.DUMMYFUNCTION("GOOGLETRANSLATE($B124,$B$1,I$1)"),"Adicione pelo menos 1 registro para desbloquear as estatísticas")</f>
        <v>Adicione pelo menos 1 registro para desbloquear as estatísticas</v>
      </c>
      <c r="J124" s="21" t="str">
        <f>IFERROR(__xludf.DUMMYFUNCTION("GOOGLETRANSLATE($B124,$B$1,J$1)"),"পরিসংখ্যান আনলক করতে কমপক্ষে 1 টি রেকর্ড যুক্ত করুন")</f>
        <v>পরিসংখ্যান আনলক করতে কমপক্ষে 1 টি রেকর্ড যুক্ত করুন</v>
      </c>
      <c r="K124" s="21" t="str">
        <f>IFERROR(__xludf.DUMMYFUNCTION("GOOGLETRANSLATE($B124,$B$1,K$1)"),"اعدادوشمار کو غیر مقفل کرنے کے لئے کم از کم 1 ریکارڈ شامل کریں")</f>
        <v>اعدادوشمار کو غیر مقفل کرنے کے لئے کم از کم 1 ریکارڈ شامل کریں</v>
      </c>
      <c r="L124" s="21" t="str">
        <f>IFERROR(__xludf.DUMMYFUNCTION("GOOGLETRANSLATE($B124,$B$1,L$1)"),"Fügen Sie mindestens 1 Datensatz hinzu, um die Statistiken zu entsperren")</f>
        <v>Fügen Sie mindestens 1 Datensatz hinzu, um die Statistiken zu entsperren</v>
      </c>
      <c r="M124" s="21" t="str">
        <f>IFERROR(__xludf.DUMMYFUNCTION("GOOGLETRANSLATE($B124,$B$1,M$1)"),"少なくとも1つのレコードを追加して、統計のロックを解除します")</f>
        <v>少なくとも1つのレコードを追加して、統計のロックを解除します</v>
      </c>
      <c r="N124" s="21" t="str">
        <f>IFERROR(__xludf.DUMMYFUNCTION("GOOGLETRANSLATE($B124,$B$1,N$1)"),"आकडेवारी अनलॉक करण्यासाठी कमीतकमी 1 रेकॉर्ड जोडा")</f>
        <v>आकडेवारी अनलॉक करण्यासाठी कमीतकमी 1 रेकॉर्ड जोडा</v>
      </c>
      <c r="O124" s="21" t="str">
        <f>IFERROR(__xludf.DUMMYFUNCTION("GOOGLETRANSLATE($B124,$B$1,O$1)"),"గణాంకాలను అన్‌లాక్ చేయడానికి కనీసం 1 రికార్డును జోడించండి")</f>
        <v>గణాంకాలను అన్‌లాక్ చేయడానికి కనీసం 1 రికార్డును జోడించండి</v>
      </c>
      <c r="P124" s="21" t="str">
        <f>IFERROR(__xludf.DUMMYFUNCTION("GOOGLETRANSLATE($B124,$B$1,P$1)"),"İstatistiklerin kilidini açmak için en az 1 kayıt ekleyin")</f>
        <v>İstatistiklerin kilidini açmak için en az 1 kayıt ekleyin</v>
      </c>
      <c r="Q124" s="21" t="str">
        <f>IFERROR(__xludf.DUMMYFUNCTION("GOOGLETRANSLATE($B124,$B$1,Q$1)"),"புள்ளிவிவரங்களைத் திறக்க குறைந்தது 1 பதிவைச் சேர்க்கவும்")</f>
        <v>புள்ளிவிவரங்களைத் திறக்க குறைந்தது 1 பதிவைச் சேர்க்கவும்</v>
      </c>
      <c r="R124" s="21" t="str">
        <f>IFERROR(__xludf.DUMMYFUNCTION("GOOGLETRANSLATE($B124,$B$1,R$1)"),"통계를 잠금 해제하려면 1 개 이상의 레코드를 추가하십시오")</f>
        <v>통계를 잠금 해제하려면 1 개 이상의 레코드를 추가하십시오</v>
      </c>
      <c r="S124" s="29" t="str">
        <f>IFERROR(__xludf.DUMMYFUNCTION("GOOGLETRANSLATE($B124,$B$1,S$1)"),"Thêm ít nhất 1 bản ghi để mở khóa các số liệu thống kê")</f>
        <v>Thêm ít nhất 1 bản ghi để mở khóa các số liệu thống kê</v>
      </c>
      <c r="T124" s="21" t="str">
        <f>IFERROR(__xludf.DUMMYFUNCTION("GOOGLETRANSLATE($B124,$B$1,T$1)"),"Aggiungi almeno 1 record per sbloccare le statistiche")</f>
        <v>Aggiungi almeno 1 record per sbloccare le statistiche</v>
      </c>
      <c r="U124" s="21" t="str">
        <f>IFERROR(__xludf.DUMMYFUNCTION("GOOGLETRANSLATE($B124,$B$1,U$1)"),"เพิ่มอย่างน้อย 1 ระเบียนเพื่อปลดล็อกสถิติ")</f>
        <v>เพิ่มอย่างน้อย 1 ระเบียนเพื่อปลดล็อกสถิติ</v>
      </c>
      <c r="V124" s="30"/>
      <c r="W124" s="30"/>
      <c r="X124" s="30"/>
      <c r="Y124" s="30"/>
      <c r="Z124" s="30"/>
      <c r="AA124" s="30"/>
      <c r="AB124" s="30"/>
      <c r="AC124" s="30"/>
      <c r="AD124" s="30"/>
      <c r="AE124" s="30"/>
      <c r="AF124" s="30"/>
      <c r="AG124" s="30"/>
      <c r="AH124" s="30"/>
      <c r="AI124" s="30"/>
      <c r="AJ124" s="30"/>
      <c r="AK124" s="30"/>
      <c r="AL124" s="30"/>
      <c r="AM124" s="30"/>
      <c r="AN124" s="30"/>
    </row>
    <row r="125" ht="15.75" customHeight="1">
      <c r="A125" s="30" t="s">
        <v>1450</v>
      </c>
      <c r="B125" s="30" t="s">
        <v>1451</v>
      </c>
      <c r="C125" s="21" t="str">
        <f>IFERROR(__xludf.DUMMYFUNCTION("GOOGLETRANSLATE($B125,$B$1,C$1)"),"是时候记录健康指标了。准备一个优质的休息之夜。")</f>
        <v>是时候记录健康指标了。准备一个优质的休息之夜。</v>
      </c>
      <c r="D125" s="21" t="str">
        <f>IFERROR(__xludf.DUMMYFUNCTION("GOOGLETRANSLATE($B125,$B$1,D$1)"),"यह स्वास्थ्य संकेतकों को रिकॉर्ड करने का समय है। आराम करने की एक गुणवत्ता शाम के लिए तैयारी करना।")</f>
        <v>यह स्वास्थ्य संकेतकों को रिकॉर्ड करने का समय है। आराम करने की एक गुणवत्ता शाम के लिए तैयारी करना।</v>
      </c>
      <c r="E125" s="21" t="str">
        <f>IFERROR(__xludf.DUMMYFUNCTION("GOOGLETRANSLATE($B125,$B$1,E$1)"),"Es hora de registrar indicadores de salud. Preparándose para una noche de calidad de descanso.")</f>
        <v>Es hora de registrar indicadores de salud. Preparándose para una noche de calidad de descanso.</v>
      </c>
      <c r="F125" s="21" t="str">
        <f>IFERROR(__xludf.DUMMYFUNCTION("GOOGLETRANSLATE($B125,$B$1,F$1)"),"Il est temps d'enregistrer des indicateurs de santé. Se préparer à une soirée de repos de qualité.")</f>
        <v>Il est temps d'enregistrer des indicateurs de santé. Se préparer à une soirée de repos de qualité.</v>
      </c>
      <c r="G125" s="21" t="str">
        <f>IFERROR(__xludf.DUMMYFUNCTION("GOOGLETRANSLATE($B125,$B$1,G$1)"),"حان الوقت لتسجيل المؤشرات الصحية. التحضير لأمسية عالية الجودة من الراحة.")</f>
        <v>حان الوقت لتسجيل المؤشرات الصحية. التحضير لأمسية عالية الجودة من الراحة.</v>
      </c>
      <c r="H125" s="21" t="str">
        <f>IFERROR(__xludf.DUMMYFUNCTION("GOOGLETRANSLATE($B125,$B$1,H$1)"),"Пришло время записать показатели здоровья. Подготовка к качественному вечеру отдыха.")</f>
        <v>Пришло время записать показатели здоровья. Подготовка к качественному вечеру отдыха.</v>
      </c>
      <c r="I125" s="21" t="str">
        <f>IFERROR(__xludf.DUMMYFUNCTION("GOOGLETRANSLATE($B125,$B$1,I$1)"),"É hora de registrar indicadores de saúde. Preparando -se para uma noite de qualidade de descanso.")</f>
        <v>É hora de registrar indicadores de saúde. Preparando -se para uma noite de qualidade de descanso.</v>
      </c>
      <c r="J125" s="21" t="str">
        <f>IFERROR(__xludf.DUMMYFUNCTION("GOOGLETRANSLATE($B125,$B$1,J$1)"),"এটি স্বাস্থ্য সূচক রেকর্ড করার সময়। বিশ্রামের একটি মানের সন্ধ্যার জন্য প্রস্তুতি।")</f>
        <v>এটি স্বাস্থ্য সূচক রেকর্ড করার সময়। বিশ্রামের একটি মানের সন্ধ্যার জন্য প্রস্তুতি।</v>
      </c>
      <c r="K125" s="21" t="str">
        <f>IFERROR(__xludf.DUMMYFUNCTION("GOOGLETRANSLATE($B125,$B$1,K$1)"),"صحت کے اشارے ریکارڈ کرنے کا وقت آگیا ہے۔ آرام کی معیاری شام کی تیاری۔")</f>
        <v>صحت کے اشارے ریکارڈ کرنے کا وقت آگیا ہے۔ آرام کی معیاری شام کی تیاری۔</v>
      </c>
      <c r="L125" s="21" t="str">
        <f>IFERROR(__xludf.DUMMYFUNCTION("GOOGLETRANSLATE($B125,$B$1,L$1)"),"Es ist Zeit, Gesundheitsindikatoren aufzuzeichnen. Vorbereitung auf einen hochwertigen Abend der Ruhe.")</f>
        <v>Es ist Zeit, Gesundheitsindikatoren aufzuzeichnen. Vorbereitung auf einen hochwertigen Abend der Ruhe.</v>
      </c>
      <c r="M125" s="21" t="str">
        <f>IFERROR(__xludf.DUMMYFUNCTION("GOOGLETRANSLATE($B125,$B$1,M$1)"),"健康指標を記録する時が来ました。休息の質の高い夜の準備。")</f>
        <v>健康指標を記録する時が来ました。休息の質の高い夜の準備。</v>
      </c>
      <c r="N125" s="21" t="str">
        <f>IFERROR(__xludf.DUMMYFUNCTION("GOOGLETRANSLATE($B125,$B$1,N$1)"),"आरोग्य निर्देशकांची नोंद करण्याची वेळ आली आहे. विश्रांतीच्या दर्जेदार संध्याकाळची तयारी.")</f>
        <v>आरोग्य निर्देशकांची नोंद करण्याची वेळ आली आहे. विश्रांतीच्या दर्जेदार संध्याकाळची तयारी.</v>
      </c>
      <c r="O125" s="21" t="str">
        <f>IFERROR(__xludf.DUMMYFUNCTION("GOOGLETRANSLATE($B125,$B$1,O$1)"),"ఆరోగ్య సూచికలను రికార్డ్ చేయడానికి ఇది సమయం. విశ్రాంతి యొక్క నాణ్యమైన సాయంత్రం కోసం సిద్ధమవుతోంది.")</f>
        <v>ఆరోగ్య సూచికలను రికార్డ్ చేయడానికి ఇది సమయం. విశ్రాంతి యొక్క నాణ్యమైన సాయంత్రం కోసం సిద్ధమవుతోంది.</v>
      </c>
      <c r="P125" s="21" t="str">
        <f>IFERROR(__xludf.DUMMYFUNCTION("GOOGLETRANSLATE($B125,$B$1,P$1)"),"Sağlık göstergelerini kaydetme zamanı. Kaliteli bir dinlenme akşamı için hazırlanıyor.")</f>
        <v>Sağlık göstergelerini kaydetme zamanı. Kaliteli bir dinlenme akşamı için hazırlanıyor.</v>
      </c>
      <c r="Q125" s="21" t="str">
        <f>IFERROR(__xludf.DUMMYFUNCTION("GOOGLETRANSLATE($B125,$B$1,Q$1)"),"சுகாதார குறிகாட்டிகளை பதிவு செய்ய வேண்டிய நேரம் இது. ஓய்வெடுக்கும் தரமான மாலைக்கு தயாராகிறது.")</f>
        <v>சுகாதார குறிகாட்டிகளை பதிவு செய்ய வேண்டிய நேரம் இது. ஓய்வெடுக்கும் தரமான மாலைக்கு தயாராகிறது.</v>
      </c>
      <c r="R125" s="21" t="str">
        <f>IFERROR(__xludf.DUMMYFUNCTION("GOOGLETRANSLATE($B125,$B$1,R$1)"),"건강 지표를 기록 할 때입니다. 휴식의 양질의 저녁 준비.")</f>
        <v>건강 지표를 기록 할 때입니다. 휴식의 양질의 저녁 준비.</v>
      </c>
      <c r="S125" s="29" t="s">
        <v>1452</v>
      </c>
      <c r="T125" s="21" t="str">
        <f>IFERROR(__xludf.DUMMYFUNCTION("GOOGLETRANSLATE($B125,$B$1,T$1)"),"È tempo di registrare gli indicatori di salute. Prepararsi per una serata di qualità di riposo.")</f>
        <v>È tempo di registrare gli indicatori di salute. Prepararsi per una serata di qualità di riposo.</v>
      </c>
      <c r="U125" s="21" t="str">
        <f>IFERROR(__xludf.DUMMYFUNCTION("GOOGLETRANSLATE($B125,$B$1,U$1)"),"ถึงเวลาบันทึกตัวชี้วัดสุขภาพ เตรียมตัวสำหรับช่วงเย็นที่มีคุณภาพในการพักผ่อน")</f>
        <v>ถึงเวลาบันทึกตัวชี้วัดสุขภาพ เตรียมตัวสำหรับช่วงเย็นที่มีคุณภาพในการพักผ่อน</v>
      </c>
      <c r="V125" s="30"/>
      <c r="W125" s="30"/>
      <c r="X125" s="30"/>
      <c r="Y125" s="30"/>
      <c r="Z125" s="30"/>
      <c r="AA125" s="30"/>
      <c r="AB125" s="30"/>
      <c r="AC125" s="30"/>
      <c r="AD125" s="30"/>
      <c r="AE125" s="30"/>
      <c r="AF125" s="30"/>
      <c r="AG125" s="30"/>
      <c r="AH125" s="30"/>
      <c r="AI125" s="30"/>
      <c r="AJ125" s="30"/>
      <c r="AK125" s="30"/>
      <c r="AL125" s="30"/>
      <c r="AM125" s="30"/>
      <c r="AN125" s="30"/>
    </row>
    <row r="126" ht="15.75" customHeight="1">
      <c r="A126" s="30" t="s">
        <v>1453</v>
      </c>
      <c r="B126" s="30" t="s">
        <v>1454</v>
      </c>
      <c r="C126" s="21" t="str">
        <f>IFERROR(__xludf.DUMMYFUNCTION("GOOGLETRANSLATE($B126,$B$1,C$1)"),"捕获第一个记录以解锁健康的功能")</f>
        <v>捕获第一个记录以解锁健康的功能</v>
      </c>
      <c r="D126" s="21" t="str">
        <f>IFERROR(__xludf.DUMMYFUNCTION("GOOGLETRANSLATE($B126,$B$1,D$1)"),"अपने स्वास्थ्य के लिए शानदार सुविधाओं को अनलॉक करने के लिए पहला रिकॉर्ड कैप्चर करें")</f>
        <v>अपने स्वास्थ्य के लिए शानदार सुविधाओं को अनलॉक करने के लिए पहला रिकॉर्ड कैप्चर करें</v>
      </c>
      <c r="E126" s="21" t="str">
        <f>IFERROR(__xludf.DUMMYFUNCTION("GOOGLETRANSLATE($B126,$B$1,E$1)"),"Capture el primer disco para desbloquear características fantásticas para su salud")</f>
        <v>Capture el primer disco para desbloquear características fantásticas para su salud</v>
      </c>
      <c r="F126" s="21" t="str">
        <f>IFERROR(__xludf.DUMMYFUNCTION("GOOGLETRANSLATE($B126,$B$1,F$1)"),"Capturez le premier record pour débloquer des fonctionnalités fantastiques pour votre santé")</f>
        <v>Capturez le premier record pour débloquer des fonctionnalités fantastiques pour votre santé</v>
      </c>
      <c r="G126" s="21" t="str">
        <f>IFERROR(__xludf.DUMMYFUNCTION("GOOGLETRANSLATE($B126,$B$1,G$1)"),"احصل على أول سجل لإلغاء تأمين ميزات رائعة لصحتك")</f>
        <v>احصل على أول سجل لإلغاء تأمين ميزات رائعة لصحتك</v>
      </c>
      <c r="H126" s="21" t="str">
        <f>IFERROR(__xludf.DUMMYFUNCTION("GOOGLETRANSLATE($B126,$B$1,H$1)"),"Захватить первую запись, чтобы разблокировать фантастические функции для вашего здоровья")</f>
        <v>Захватить первую запись, чтобы разблокировать фантастические функции для вашего здоровья</v>
      </c>
      <c r="I126" s="21" t="str">
        <f>IFERROR(__xludf.DUMMYFUNCTION("GOOGLETRANSLATE($B126,$B$1,I$1)"),"Capture o primeiro recorde para desbloquear recursos fantásticos para sua saúde")</f>
        <v>Capture o primeiro recorde para desbloquear recursos fantásticos para sua saúde</v>
      </c>
      <c r="J126" s="21" t="str">
        <f>IFERROR(__xludf.DUMMYFUNCTION("GOOGLETRANSLATE($B126,$B$1,J$1)"),"আপনার স্বাস্থ্যের জন্য চমত্কার বৈশিষ্ট্যগুলি আনলক করতে প্রথম রেকর্ডটি ক্যাপচার করুন")</f>
        <v>আপনার স্বাস্থ্যের জন্য চমত্কার বৈশিষ্ট্যগুলি আনলক করতে প্রথম রেকর্ডটি ক্যাপচার করুন</v>
      </c>
      <c r="K126" s="21" t="str">
        <f>IFERROR(__xludf.DUMMYFUNCTION("GOOGLETRANSLATE($B126,$B$1,K$1)"),"اپنی صحت کے لئے لاجواب خصوصیات کو غیر مقفل کرنے کے لئے پہلا ریکارڈ حاصل کریں")</f>
        <v>اپنی صحت کے لئے لاجواب خصوصیات کو غیر مقفل کرنے کے لئے پہلا ریکارڈ حاصل کریں</v>
      </c>
      <c r="L126" s="21" t="str">
        <f>IFERROR(__xludf.DUMMYFUNCTION("GOOGLETRANSLATE($B126,$B$1,L$1)"),"Erfassen Sie die erste Platte, um fantastische Funktionen für Ihre Gesundheit freizuschalten")</f>
        <v>Erfassen Sie die erste Platte, um fantastische Funktionen für Ihre Gesundheit freizuschalten</v>
      </c>
      <c r="M126" s="21" t="str">
        <f>IFERROR(__xludf.DUMMYFUNCTION("GOOGLETRANSLATE($B126,$B$1,M$1)"),"あなたの健康のための素晴らしい機能のロックを解除するために最初のレコードをキャプチャしてください")</f>
        <v>あなたの健康のための素晴らしい機能のロックを解除するために最初のレコードをキャプチャしてください</v>
      </c>
      <c r="N126" s="21" t="str">
        <f>IFERROR(__xludf.DUMMYFUNCTION("GOOGLETRANSLATE($B126,$B$1,N$1)"),"आपल्या आरोग्यासाठी विलक्षण वैशिष्ट्ये अनलॉक करण्यासाठी प्रथम रेकॉर्ड कॅप्चर करा")</f>
        <v>आपल्या आरोग्यासाठी विलक्षण वैशिष्ट्ये अनलॉक करण्यासाठी प्रथम रेकॉर्ड कॅप्चर करा</v>
      </c>
      <c r="O126" s="21" t="str">
        <f>IFERROR(__xludf.DUMMYFUNCTION("GOOGLETRANSLATE($B126,$B$1,O$1)"),"మీ ఆరోగ్యం కోసం అద్భుతమైన లక్షణాలను అన్‌లాక్ చేసిన మొదటి రికార్డును సంగ్రహించండి")</f>
        <v>మీ ఆరోగ్యం కోసం అద్భుతమైన లక్షణాలను అన్‌లాక్ చేసిన మొదటి రికార్డును సంగ్రహించండి</v>
      </c>
      <c r="P126" s="21" t="str">
        <f>IFERROR(__xludf.DUMMYFUNCTION("GOOGLETRANSLATE($B126,$B$1,P$1)"),"Sağlığınız için harika özelliklerin kilidini açmak için ilk kaydı yakalayın")</f>
        <v>Sağlığınız için harika özelliklerin kilidini açmak için ilk kaydı yakalayın</v>
      </c>
      <c r="Q126" s="21" t="str">
        <f>IFERROR(__xludf.DUMMYFUNCTION("GOOGLETRANSLATE($B126,$B$1,Q$1)"),"உங்கள் ஆரோக்கியத்திற்கான அருமையான அம்சங்களைத் திறக்க முதல் பதிவைப் பிடிக்கவும்")</f>
        <v>உங்கள் ஆரோக்கியத்திற்கான அருமையான அம்சங்களைத் திறக்க முதல் பதிவைப் பிடிக்கவும்</v>
      </c>
      <c r="R126" s="21" t="str">
        <f>IFERROR(__xludf.DUMMYFUNCTION("GOOGLETRANSLATE($B126,$B$1,R$1)"),"건강을위한 환상적인 기능을 잠금 해제하는 첫 번째 레코드를 포착하십시오.")</f>
        <v>건강을위한 환상적인 기능을 잠금 해제하는 첫 번째 레코드를 포착하십시오.</v>
      </c>
      <c r="S126" s="29" t="s">
        <v>1455</v>
      </c>
      <c r="T126" s="21" t="str">
        <f>IFERROR(__xludf.DUMMYFUNCTION("GOOGLETRANSLATE($B126,$B$1,T$1)"),"Cattura il primo record per sbloccare le fantastiche funzionalità per la tua salute")</f>
        <v>Cattura il primo record per sbloccare le fantastiche funzionalità per la tua salute</v>
      </c>
      <c r="U126" s="21" t="str">
        <f>IFERROR(__xludf.DUMMYFUNCTION("GOOGLETRANSLATE($B126,$B$1,U$1)"),"จับสถิติแรกเพื่อปลดล็อกคุณสมบัติที่ยอดเยี่ยมเพื่อสุขภาพของคุณ")</f>
        <v>จับสถิติแรกเพื่อปลดล็อกคุณสมบัติที่ยอดเยี่ยมเพื่อสุขภาพของคุณ</v>
      </c>
      <c r="V126" s="30"/>
      <c r="W126" s="30"/>
      <c r="X126" s="30"/>
      <c r="Y126" s="30"/>
      <c r="Z126" s="30"/>
      <c r="AA126" s="30"/>
      <c r="AB126" s="30"/>
      <c r="AC126" s="30"/>
      <c r="AD126" s="30"/>
      <c r="AE126" s="30"/>
      <c r="AF126" s="30"/>
      <c r="AG126" s="30"/>
      <c r="AH126" s="30"/>
      <c r="AI126" s="30"/>
      <c r="AJ126" s="30"/>
      <c r="AK126" s="30"/>
      <c r="AL126" s="30"/>
      <c r="AM126" s="30"/>
      <c r="AN126" s="30"/>
    </row>
    <row r="127" ht="15.75" customHeight="1">
      <c r="A127" s="30" t="s">
        <v>1456</v>
      </c>
      <c r="B127" s="30" t="s">
        <v>1457</v>
      </c>
      <c r="C127" s="21" t="str">
        <f>IFERROR(__xludf.DUMMYFUNCTION("GOOGLETRANSLATE($B127,$B$1,C$1)"),"每日目标")</f>
        <v>每日目标</v>
      </c>
      <c r="D127" s="21" t="str">
        <f>IFERROR(__xludf.DUMMYFUNCTION("GOOGLETRANSLATE($B127,$B$1,D$1)"),"दैनिक लक्ष्य")</f>
        <v>दैनिक लक्ष्य</v>
      </c>
      <c r="E127" s="21" t="str">
        <f>IFERROR(__xludf.DUMMYFUNCTION("GOOGLETRANSLATE($B127,$B$1,E$1)"),"Meta diaria")</f>
        <v>Meta diaria</v>
      </c>
      <c r="F127" s="21" t="str">
        <f>IFERROR(__xludf.DUMMYFUNCTION("GOOGLETRANSLATE($B127,$B$1,F$1)"),"Objectif quotidien")</f>
        <v>Objectif quotidien</v>
      </c>
      <c r="G127" s="21" t="str">
        <f>IFERROR(__xludf.DUMMYFUNCTION("GOOGLETRANSLATE($B127,$B$1,G$1)"),"الهدف اليومي")</f>
        <v>الهدف اليومي</v>
      </c>
      <c r="H127" s="21" t="str">
        <f>IFERROR(__xludf.DUMMYFUNCTION("GOOGLETRANSLATE($B127,$B$1,H$1)"),"Ежедневная цель")</f>
        <v>Ежедневная цель</v>
      </c>
      <c r="I127" s="21" t="str">
        <f>IFERROR(__xludf.DUMMYFUNCTION("GOOGLETRANSLATE($B127,$B$1,I$1)"),"Objetivo diário")</f>
        <v>Objetivo diário</v>
      </c>
      <c r="J127" s="21" t="str">
        <f>IFERROR(__xludf.DUMMYFUNCTION("GOOGLETRANSLATE($B127,$B$1,J$1)"),"প্রতিদিনের লক্ষ্য")</f>
        <v>প্রতিদিনের লক্ষ্য</v>
      </c>
      <c r="K127" s="21" t="str">
        <f>IFERROR(__xludf.DUMMYFUNCTION("GOOGLETRANSLATE($B127,$B$1,K$1)"),"روزانہ مقصد")</f>
        <v>روزانہ مقصد</v>
      </c>
      <c r="L127" s="21" t="str">
        <f>IFERROR(__xludf.DUMMYFUNCTION("GOOGLETRANSLATE($B127,$B$1,L$1)"),"Tägliches Ziel")</f>
        <v>Tägliches Ziel</v>
      </c>
      <c r="M127" s="21" t="str">
        <f>IFERROR(__xludf.DUMMYFUNCTION("GOOGLETRANSLATE($B127,$B$1,M$1)"),"毎日の目標")</f>
        <v>毎日の目標</v>
      </c>
      <c r="N127" s="21" t="str">
        <f>IFERROR(__xludf.DUMMYFUNCTION("GOOGLETRANSLATE($B127,$B$1,N$1)"),"दररोज ध्येय")</f>
        <v>दररोज ध्येय</v>
      </c>
      <c r="O127" s="21" t="str">
        <f>IFERROR(__xludf.DUMMYFUNCTION("GOOGLETRANSLATE($B127,$B$1,O$1)"),"రోజువారీ లక్ష్యం")</f>
        <v>రోజువారీ లక్ష్యం</v>
      </c>
      <c r="P127" s="21" t="str">
        <f>IFERROR(__xludf.DUMMYFUNCTION("GOOGLETRANSLATE($B127,$B$1,P$1)"),"Günlük hedef")</f>
        <v>Günlük hedef</v>
      </c>
      <c r="Q127" s="21" t="str">
        <f>IFERROR(__xludf.DUMMYFUNCTION("GOOGLETRANSLATE($B127,$B$1,Q$1)"),"தினசரி இலக்கு")</f>
        <v>தினசரி இலக்கு</v>
      </c>
      <c r="R127" s="21" t="str">
        <f>IFERROR(__xludf.DUMMYFUNCTION("GOOGLETRANSLATE($B127,$B$1,R$1)"),"일일 목표")</f>
        <v>일일 목표</v>
      </c>
      <c r="S127" s="29" t="str">
        <f>IFERROR(__xludf.DUMMYFUNCTION("GOOGLETRANSLATE($B127,$B$1,S$1)"),"Mục tiêu hàng ngày")</f>
        <v>Mục tiêu hàng ngày</v>
      </c>
      <c r="T127" s="21" t="str">
        <f>IFERROR(__xludf.DUMMYFUNCTION("GOOGLETRANSLATE($B127,$B$1,T$1)"),"Obiettivo quotidiano")</f>
        <v>Obiettivo quotidiano</v>
      </c>
      <c r="U127" s="21" t="str">
        <f>IFERROR(__xludf.DUMMYFUNCTION("GOOGLETRANSLATE($B127,$B$1,U$1)"),"เป้าหมายรายวัน")</f>
        <v>เป้าหมายรายวัน</v>
      </c>
      <c r="V127" s="30"/>
      <c r="W127" s="30"/>
      <c r="X127" s="30"/>
      <c r="Y127" s="30"/>
      <c r="Z127" s="30"/>
      <c r="AA127" s="30"/>
      <c r="AB127" s="30"/>
      <c r="AC127" s="30"/>
      <c r="AD127" s="30"/>
      <c r="AE127" s="30"/>
      <c r="AF127" s="30"/>
      <c r="AG127" s="30"/>
      <c r="AH127" s="30"/>
      <c r="AI127" s="30"/>
      <c r="AJ127" s="30"/>
      <c r="AK127" s="30"/>
      <c r="AL127" s="30"/>
      <c r="AM127" s="30"/>
      <c r="AN127" s="30"/>
    </row>
    <row r="128" ht="15.75" customHeight="1">
      <c r="A128" s="30" t="s">
        <v>1458</v>
      </c>
      <c r="B128" s="30" t="s">
        <v>1459</v>
      </c>
      <c r="C128" s="21" t="str">
        <f>IFERROR(__xludf.DUMMYFUNCTION("GOOGLETRANSLATE($B128,$B$1,C$1)"),"最后一杯")</f>
        <v>最后一杯</v>
      </c>
      <c r="D128" s="21" t="str">
        <f>IFERROR(__xludf.DUMMYFUNCTION("GOOGLETRANSLATE($B128,$B$1,D$1)"),"अंतिम पेय")</f>
        <v>अंतिम पेय</v>
      </c>
      <c r="E128" s="21" t="str">
        <f>IFERROR(__xludf.DUMMYFUNCTION("GOOGLETRANSLATE($B128,$B$1,E$1)"),"Última bebida")</f>
        <v>Última bebida</v>
      </c>
      <c r="F128" s="21" t="str">
        <f>IFERROR(__xludf.DUMMYFUNCTION("GOOGLETRANSLATE($B128,$B$1,F$1)"),"Dernière boisson")</f>
        <v>Dernière boisson</v>
      </c>
      <c r="G128" s="21" t="str">
        <f>IFERROR(__xludf.DUMMYFUNCTION("GOOGLETRANSLATE($B128,$B$1,G$1)"),"الشراب الأخير")</f>
        <v>الشراب الأخير</v>
      </c>
      <c r="H128" s="21" t="str">
        <f>IFERROR(__xludf.DUMMYFUNCTION("GOOGLETRANSLATE($B128,$B$1,H$1)"),"Последний напиток")</f>
        <v>Последний напиток</v>
      </c>
      <c r="I128" s="21" t="str">
        <f>IFERROR(__xludf.DUMMYFUNCTION("GOOGLETRANSLATE($B128,$B$1,I$1)"),"Última bebida")</f>
        <v>Última bebida</v>
      </c>
      <c r="J128" s="21" t="str">
        <f>IFERROR(__xludf.DUMMYFUNCTION("GOOGLETRANSLATE($B128,$B$1,J$1)"),"শেষ পানীয়")</f>
        <v>শেষ পানীয়</v>
      </c>
      <c r="K128" s="21" t="str">
        <f>IFERROR(__xludf.DUMMYFUNCTION("GOOGLETRANSLATE($B128,$B$1,K$1)"),"آخری مشروب")</f>
        <v>آخری مشروب</v>
      </c>
      <c r="L128" s="21" t="str">
        <f>IFERROR(__xludf.DUMMYFUNCTION("GOOGLETRANSLATE($B128,$B$1,L$1)"),"Letzter Getränk")</f>
        <v>Letzter Getränk</v>
      </c>
      <c r="M128" s="21" t="str">
        <f>IFERROR(__xludf.DUMMYFUNCTION("GOOGLETRANSLATE($B128,$B$1,M$1)"),"最後の飲み物")</f>
        <v>最後の飲み物</v>
      </c>
      <c r="N128" s="21" t="str">
        <f>IFERROR(__xludf.DUMMYFUNCTION("GOOGLETRANSLATE($B128,$B$1,N$1)"),"शेवटचे पेय")</f>
        <v>शेवटचे पेय</v>
      </c>
      <c r="O128" s="21" t="str">
        <f>IFERROR(__xludf.DUMMYFUNCTION("GOOGLETRANSLATE($B128,$B$1,O$1)"),"చివరి పానీయం")</f>
        <v>చివరి పానీయం</v>
      </c>
      <c r="P128" s="21" t="str">
        <f>IFERROR(__xludf.DUMMYFUNCTION("GOOGLETRANSLATE($B128,$B$1,P$1)"),"Son İçecek")</f>
        <v>Son İçecek</v>
      </c>
      <c r="Q128" s="21" t="str">
        <f>IFERROR(__xludf.DUMMYFUNCTION("GOOGLETRANSLATE($B128,$B$1,Q$1)"),"கடைசி பானம்")</f>
        <v>கடைசி பானம்</v>
      </c>
      <c r="R128" s="21" t="str">
        <f>IFERROR(__xludf.DUMMYFUNCTION("GOOGLETRANSLATE($B128,$B$1,R$1)"),"마지막 음료")</f>
        <v>마지막 음료</v>
      </c>
      <c r="S128" s="29" t="str">
        <f>IFERROR(__xludf.DUMMYFUNCTION("GOOGLETRANSLATE($B128,$B$1,S$1)"),"Đồ uống cuối cùng")</f>
        <v>Đồ uống cuối cùng</v>
      </c>
      <c r="T128" s="21" t="str">
        <f>IFERROR(__xludf.DUMMYFUNCTION("GOOGLETRANSLATE($B128,$B$1,T$1)"),"Ultimo drink")</f>
        <v>Ultimo drink</v>
      </c>
      <c r="U128" s="21" t="str">
        <f>IFERROR(__xludf.DUMMYFUNCTION("GOOGLETRANSLATE($B128,$B$1,U$1)"),"เครื่องดื่มครั้งสุดท้าย")</f>
        <v>เครื่องดื่มครั้งสุดท้าย</v>
      </c>
      <c r="V128" s="30"/>
      <c r="W128" s="30"/>
      <c r="X128" s="30"/>
      <c r="Y128" s="30"/>
      <c r="Z128" s="30"/>
      <c r="AA128" s="30"/>
      <c r="AB128" s="30"/>
      <c r="AC128" s="30"/>
      <c r="AD128" s="30"/>
      <c r="AE128" s="30"/>
      <c r="AF128" s="30"/>
      <c r="AG128" s="30"/>
      <c r="AH128" s="30"/>
      <c r="AI128" s="30"/>
      <c r="AJ128" s="30"/>
      <c r="AK128" s="30"/>
      <c r="AL128" s="30"/>
      <c r="AM128" s="30"/>
      <c r="AN128" s="30"/>
    </row>
    <row r="129" ht="15.75" customHeight="1">
      <c r="A129" s="30" t="s">
        <v>1460</v>
      </c>
      <c r="B129" s="30" t="s">
        <v>1461</v>
      </c>
      <c r="C129" s="21" t="str">
        <f>IFERROR(__xludf.DUMMYFUNCTION("GOOGLETRANSLATE($B129,$B$1,C$1)"),"杯子数")</f>
        <v>杯子数</v>
      </c>
      <c r="D129" s="21" t="str">
        <f>IFERROR(__xludf.DUMMYFUNCTION("GOOGLETRANSLATE($B129,$B$1,D$1)"),"कप की संख्या")</f>
        <v>कप की संख्या</v>
      </c>
      <c r="E129" s="21" t="str">
        <f>IFERROR(__xludf.DUMMYFUNCTION("GOOGLETRANSLATE($B129,$B$1,E$1)"),"Número de taza")</f>
        <v>Número de taza</v>
      </c>
      <c r="F129" s="21" t="str">
        <f>IFERROR(__xludf.DUMMYFUNCTION("GOOGLETRANSLATE($B129,$B$1,F$1)"),"Nombre de tasses")</f>
        <v>Nombre de tasses</v>
      </c>
      <c r="G129" s="21" t="str">
        <f>IFERROR(__xludf.DUMMYFUNCTION("GOOGLETRANSLATE($B129,$B$1,G$1)"),"عدد الكأس")</f>
        <v>عدد الكأس</v>
      </c>
      <c r="H129" s="21" t="str">
        <f>IFERROR(__xludf.DUMMYFUNCTION("GOOGLETRANSLATE($B129,$B$1,H$1)"),"Количество чашки")</f>
        <v>Количество чашки</v>
      </c>
      <c r="I129" s="21" t="str">
        <f>IFERROR(__xludf.DUMMYFUNCTION("GOOGLETRANSLATE($B129,$B$1,I$1)"),"Número de copo")</f>
        <v>Número de copo</v>
      </c>
      <c r="J129" s="21" t="str">
        <f>IFERROR(__xludf.DUMMYFUNCTION("GOOGLETRANSLATE($B129,$B$1,J$1)"),"কাপ সংখ্যা")</f>
        <v>কাপ সংখ্যা</v>
      </c>
      <c r="K129" s="21" t="str">
        <f>IFERROR(__xludf.DUMMYFUNCTION("GOOGLETRANSLATE($B129,$B$1,K$1)"),"کپ کی تعداد")</f>
        <v>کپ کی تعداد</v>
      </c>
      <c r="L129" s="21" t="str">
        <f>IFERROR(__xludf.DUMMYFUNCTION("GOOGLETRANSLATE($B129,$B$1,L$1)"),"Anzahl der Tasse")</f>
        <v>Anzahl der Tasse</v>
      </c>
      <c r="M129" s="21" t="str">
        <f>IFERROR(__xludf.DUMMYFUNCTION("GOOGLETRANSLATE($B129,$B$1,M$1)"),"カップ数")</f>
        <v>カップ数</v>
      </c>
      <c r="N129" s="21" t="str">
        <f>IFERROR(__xludf.DUMMYFUNCTION("GOOGLETRANSLATE($B129,$B$1,N$1)"),"कप संख्या")</f>
        <v>कप संख्या</v>
      </c>
      <c r="O129" s="21" t="str">
        <f>IFERROR(__xludf.DUMMYFUNCTION("GOOGLETRANSLATE($B129,$B$1,O$1)"),"కప్పు సంఖ్య")</f>
        <v>కప్పు సంఖ్య</v>
      </c>
      <c r="P129" s="21" t="str">
        <f>IFERROR(__xludf.DUMMYFUNCTION("GOOGLETRANSLATE($B129,$B$1,P$1)"),"Fincan sayısı")</f>
        <v>Fincan sayısı</v>
      </c>
      <c r="Q129" s="21" t="str">
        <f>IFERROR(__xludf.DUMMYFUNCTION("GOOGLETRANSLATE($B129,$B$1,Q$1)"),"கோப்பையின் எண்ணிக்கை")</f>
        <v>கோப்பையின் எண்ணிக்கை</v>
      </c>
      <c r="R129" s="21" t="str">
        <f>IFERROR(__xludf.DUMMYFUNCTION("GOOGLETRANSLATE($B129,$B$1,R$1)"),"컵 수")</f>
        <v>컵 수</v>
      </c>
      <c r="S129" s="29" t="str">
        <f>IFERROR(__xludf.DUMMYFUNCTION("GOOGLETRANSLATE($B129,$B$1,S$1)"),"Số cốc")</f>
        <v>Số cốc</v>
      </c>
      <c r="T129" s="21" t="str">
        <f>IFERROR(__xludf.DUMMYFUNCTION("GOOGLETRANSLATE($B129,$B$1,T$1)"),"Numero di tazza")</f>
        <v>Numero di tazza</v>
      </c>
      <c r="U129" s="21" t="str">
        <f>IFERROR(__xludf.DUMMYFUNCTION("GOOGLETRANSLATE($B129,$B$1,U$1)"),"จำนวนถ้วย")</f>
        <v>จำนวนถ้วย</v>
      </c>
      <c r="V129" s="30"/>
      <c r="W129" s="30"/>
      <c r="X129" s="30"/>
      <c r="Y129" s="30"/>
      <c r="Z129" s="30"/>
      <c r="AA129" s="30"/>
      <c r="AB129" s="30"/>
      <c r="AC129" s="30"/>
      <c r="AD129" s="30"/>
      <c r="AE129" s="30"/>
      <c r="AF129" s="30"/>
      <c r="AG129" s="30"/>
      <c r="AH129" s="30"/>
      <c r="AI129" s="30"/>
      <c r="AJ129" s="30"/>
      <c r="AK129" s="30"/>
      <c r="AL129" s="30"/>
      <c r="AM129" s="30"/>
      <c r="AN129" s="30"/>
    </row>
    <row r="130" ht="15.75" customHeight="1">
      <c r="A130" s="30" t="s">
        <v>1462</v>
      </c>
      <c r="B130" s="30" t="s">
        <v>1463</v>
      </c>
      <c r="C130" s="21" t="str">
        <f>IFERROR(__xludf.DUMMYFUNCTION("GOOGLETRANSLATE($B130,$B$1,C$1)"),"编辑每日目标")</f>
        <v>编辑每日目标</v>
      </c>
      <c r="D130" s="21" t="str">
        <f>IFERROR(__xludf.DUMMYFUNCTION("GOOGLETRANSLATE($B130,$B$1,D$1)"),"दैनिक लक्ष्य संपादित करें")</f>
        <v>दैनिक लक्ष्य संपादित करें</v>
      </c>
      <c r="E130" s="21" t="str">
        <f>IFERROR(__xludf.DUMMYFUNCTION("GOOGLETRANSLATE($B130,$B$1,E$1)"),"Editar objetivo diario")</f>
        <v>Editar objetivo diario</v>
      </c>
      <c r="F130" s="21" t="str">
        <f>IFERROR(__xludf.DUMMYFUNCTION("GOOGLETRANSLATE($B130,$B$1,F$1)"),"Modifier l'objectif quotidien")</f>
        <v>Modifier l'objectif quotidien</v>
      </c>
      <c r="G130" s="21" t="str">
        <f>IFERROR(__xludf.DUMMYFUNCTION("GOOGLETRANSLATE($B130,$B$1,G$1)"),"تحرير الهدف اليومي")</f>
        <v>تحرير الهدف اليومي</v>
      </c>
      <c r="H130" s="21" t="str">
        <f>IFERROR(__xludf.DUMMYFUNCTION("GOOGLETRANSLATE($B130,$B$1,H$1)"),"Редактировать ежедневную цель")</f>
        <v>Редактировать ежедневную цель</v>
      </c>
      <c r="I130" s="21" t="str">
        <f>IFERROR(__xludf.DUMMYFUNCTION("GOOGLETRANSLATE($B130,$B$1,I$1)"),"Editar objetivo diário")</f>
        <v>Editar objetivo diário</v>
      </c>
      <c r="J130" s="21" t="str">
        <f>IFERROR(__xludf.DUMMYFUNCTION("GOOGLETRANSLATE($B130,$B$1,J$1)"),"দৈনিক লক্ষ্য সম্পাদনা করুন")</f>
        <v>দৈনিক লক্ষ্য সম্পাদনা করুন</v>
      </c>
      <c r="K130" s="21" t="str">
        <f>IFERROR(__xludf.DUMMYFUNCTION("GOOGLETRANSLATE($B130,$B$1,K$1)"),"روزانہ مقصد میں ترمیم کریں")</f>
        <v>روزانہ مقصد میں ترمیم کریں</v>
      </c>
      <c r="L130" s="21" t="str">
        <f>IFERROR(__xludf.DUMMYFUNCTION("GOOGLETRANSLATE($B130,$B$1,L$1)"),"Das tägliche Ziel bearbeiten")</f>
        <v>Das tägliche Ziel bearbeiten</v>
      </c>
      <c r="M130" s="21" t="str">
        <f>IFERROR(__xludf.DUMMYFUNCTION("GOOGLETRANSLATE($B130,$B$1,M$1)"),"毎日の目標を編集します")</f>
        <v>毎日の目標を編集します</v>
      </c>
      <c r="N130" s="21" t="str">
        <f>IFERROR(__xludf.DUMMYFUNCTION("GOOGLETRANSLATE($B130,$B$1,N$1)"),"दररोज ध्येय संपादित करा")</f>
        <v>दररोज ध्येय संपादित करा</v>
      </c>
      <c r="O130" s="21" t="str">
        <f>IFERROR(__xludf.DUMMYFUNCTION("GOOGLETRANSLATE($B130,$B$1,O$1)"),"రోజువారీ లక్ష్యాన్ని సవరించండి")</f>
        <v>రోజువారీ లక్ష్యాన్ని సవరించండి</v>
      </c>
      <c r="P130" s="21" t="str">
        <f>IFERROR(__xludf.DUMMYFUNCTION("GOOGLETRANSLATE($B130,$B$1,P$1)"),"Günlük Hedefi Düzenle")</f>
        <v>Günlük Hedefi Düzenle</v>
      </c>
      <c r="Q130" s="21" t="str">
        <f>IFERROR(__xludf.DUMMYFUNCTION("GOOGLETRANSLATE($B130,$B$1,Q$1)"),"தினசரி இலக்கைத் திருத்தவும்")</f>
        <v>தினசரி இலக்கைத் திருத்தவும்</v>
      </c>
      <c r="R130" s="21" t="str">
        <f>IFERROR(__xludf.DUMMYFUNCTION("GOOGLETRANSLATE($B130,$B$1,R$1)"),"매일 목표를 편집하십시오")</f>
        <v>매일 목표를 편집하십시오</v>
      </c>
      <c r="S130" s="29" t="str">
        <f>IFERROR(__xludf.DUMMYFUNCTION("GOOGLETRANSLATE($B130,$B$1,S$1)"),"Chỉnh sửa mục tiêu hàng ngày")</f>
        <v>Chỉnh sửa mục tiêu hàng ngày</v>
      </c>
      <c r="T130" s="21" t="str">
        <f>IFERROR(__xludf.DUMMYFUNCTION("GOOGLETRANSLATE($B130,$B$1,T$1)"),"Modifica obiettivo quotidiano")</f>
        <v>Modifica obiettivo quotidiano</v>
      </c>
      <c r="U130" s="21" t="str">
        <f>IFERROR(__xludf.DUMMYFUNCTION("GOOGLETRANSLATE($B130,$B$1,U$1)"),"แก้ไขเป้าหมายรายวัน")</f>
        <v>แก้ไขเป้าหมายรายวัน</v>
      </c>
      <c r="V130" s="30"/>
      <c r="W130" s="30"/>
      <c r="X130" s="30"/>
      <c r="Y130" s="30"/>
      <c r="Z130" s="30"/>
      <c r="AA130" s="30"/>
      <c r="AB130" s="30"/>
      <c r="AC130" s="30"/>
      <c r="AD130" s="30"/>
      <c r="AE130" s="30"/>
      <c r="AF130" s="30"/>
      <c r="AG130" s="30"/>
      <c r="AH130" s="30"/>
      <c r="AI130" s="30"/>
      <c r="AJ130" s="30"/>
      <c r="AK130" s="30"/>
      <c r="AL130" s="30"/>
      <c r="AM130" s="30"/>
      <c r="AN130" s="30"/>
    </row>
    <row r="131" ht="15.75" customHeight="1">
      <c r="A131" s="30" t="s">
        <v>1464</v>
      </c>
      <c r="B131" s="30" t="s">
        <v>1465</v>
      </c>
      <c r="C131" s="21" t="str">
        <f>IFERROR(__xludf.DUMMYFUNCTION("GOOGLETRANSLATE($B131,$B$1,C$1)"),"您的瓶子尺寸")</f>
        <v>您的瓶子尺寸</v>
      </c>
      <c r="D131" s="21" t="str">
        <f>IFERROR(__xludf.DUMMYFUNCTION("GOOGLETRANSLATE($B131,$B$1,D$1)"),"आपकी बोतल का आकार")</f>
        <v>आपकी बोतल का आकार</v>
      </c>
      <c r="E131" s="21" t="str">
        <f>IFERROR(__xludf.DUMMYFUNCTION("GOOGLETRANSLATE($B131,$B$1,E$1)"),"Tu tamaño de botella")</f>
        <v>Tu tamaño de botella</v>
      </c>
      <c r="F131" s="21" t="str">
        <f>IFERROR(__xludf.DUMMYFUNCTION("GOOGLETRANSLATE($B131,$B$1,F$1)"),"Taille de votre bouteille")</f>
        <v>Taille de votre bouteille</v>
      </c>
      <c r="G131" s="21" t="str">
        <f>IFERROR(__xludf.DUMMYFUNCTION("GOOGLETRANSLATE($B131,$B$1,G$1)"),"حجم الزجاجة الخاص بك")</f>
        <v>حجم الزجاجة الخاص بك</v>
      </c>
      <c r="H131" s="21" t="str">
        <f>IFERROR(__xludf.DUMMYFUNCTION("GOOGLETRANSLATE($B131,$B$1,H$1)"),"Ваша размер бутылки")</f>
        <v>Ваша размер бутылки</v>
      </c>
      <c r="I131" s="21" t="str">
        <f>IFERROR(__xludf.DUMMYFUNCTION("GOOGLETRANSLATE($B131,$B$1,I$1)"),"O tamanho da sua garrafa")</f>
        <v>O tamanho da sua garrafa</v>
      </c>
      <c r="J131" s="21" t="str">
        <f>IFERROR(__xludf.DUMMYFUNCTION("GOOGLETRANSLATE($B131,$B$1,J$1)"),"আপনার বোতল আকার")</f>
        <v>আপনার বোতল আকার</v>
      </c>
      <c r="K131" s="21" t="str">
        <f>IFERROR(__xludf.DUMMYFUNCTION("GOOGLETRANSLATE($B131,$B$1,K$1)"),"آپ کی بوتل کا سائز")</f>
        <v>آپ کی بوتل کا سائز</v>
      </c>
      <c r="L131" s="21" t="str">
        <f>IFERROR(__xludf.DUMMYFUNCTION("GOOGLETRANSLATE($B131,$B$1,L$1)"),"Ihre Flaschengröße")</f>
        <v>Ihre Flaschengröße</v>
      </c>
      <c r="M131" s="21" t="str">
        <f>IFERROR(__xludf.DUMMYFUNCTION("GOOGLETRANSLATE($B131,$B$1,M$1)"),"あなたのボトルサイズ")</f>
        <v>あなたのボトルサイズ</v>
      </c>
      <c r="N131" s="21" t="str">
        <f>IFERROR(__xludf.DUMMYFUNCTION("GOOGLETRANSLATE($B131,$B$1,N$1)"),"आपला बाटली आकार")</f>
        <v>आपला बाटली आकार</v>
      </c>
      <c r="O131" s="21" t="str">
        <f>IFERROR(__xludf.DUMMYFUNCTION("GOOGLETRANSLATE($B131,$B$1,O$1)"),"మీ బాటిల్ పరిమాణం")</f>
        <v>మీ బాటిల్ పరిమాణం</v>
      </c>
      <c r="P131" s="21" t="str">
        <f>IFERROR(__xludf.DUMMYFUNCTION("GOOGLETRANSLATE($B131,$B$1,P$1)"),"Şişe boyutunuz")</f>
        <v>Şişe boyutunuz</v>
      </c>
      <c r="Q131" s="21" t="str">
        <f>IFERROR(__xludf.DUMMYFUNCTION("GOOGLETRANSLATE($B131,$B$1,Q$1)"),"உங்கள் பாட்டில் அளவு")</f>
        <v>உங்கள் பாட்டில் அளவு</v>
      </c>
      <c r="R131" s="21" t="str">
        <f>IFERROR(__xludf.DUMMYFUNCTION("GOOGLETRANSLATE($B131,$B$1,R$1)"),"당신의 병 크기")</f>
        <v>당신의 병 크기</v>
      </c>
      <c r="S131" s="29" t="str">
        <f>IFERROR(__xludf.DUMMYFUNCTION("GOOGLETRANSLATE($B131,$B$1,S$1)"),"Kích thước chai của bạn")</f>
        <v>Kích thước chai của bạn</v>
      </c>
      <c r="T131" s="21" t="str">
        <f>IFERROR(__xludf.DUMMYFUNCTION("GOOGLETRANSLATE($B131,$B$1,T$1)"),"Dimensione della tua bottiglia")</f>
        <v>Dimensione della tua bottiglia</v>
      </c>
      <c r="U131" s="21" t="str">
        <f>IFERROR(__xludf.DUMMYFUNCTION("GOOGLETRANSLATE($B131,$B$1,U$1)"),"ขนาดขวดของคุณ")</f>
        <v>ขนาดขวดของคุณ</v>
      </c>
      <c r="V131" s="30"/>
      <c r="W131" s="30"/>
      <c r="X131" s="30"/>
      <c r="Y131" s="30"/>
      <c r="Z131" s="30"/>
      <c r="AA131" s="30"/>
      <c r="AB131" s="30"/>
      <c r="AC131" s="30"/>
      <c r="AD131" s="30"/>
      <c r="AE131" s="30"/>
      <c r="AF131" s="30"/>
      <c r="AG131" s="30"/>
      <c r="AH131" s="30"/>
      <c r="AI131" s="30"/>
      <c r="AJ131" s="30"/>
      <c r="AK131" s="30"/>
      <c r="AL131" s="30"/>
      <c r="AM131" s="30"/>
      <c r="AN131" s="30"/>
    </row>
    <row r="132" ht="15.75" customHeight="1">
      <c r="A132" s="30" t="s">
        <v>1466</v>
      </c>
      <c r="B132" s="30" t="s">
        <v>1467</v>
      </c>
      <c r="C132" s="21" t="str">
        <f>IFERROR(__xludf.DUMMYFUNCTION("GOOGLETRANSLATE($B132,$B$1,C$1)"),"完毕")</f>
        <v>完毕</v>
      </c>
      <c r="D132" s="21" t="str">
        <f>IFERROR(__xludf.DUMMYFUNCTION("GOOGLETRANSLATE($B132,$B$1,D$1)"),"हो गया")</f>
        <v>हो गया</v>
      </c>
      <c r="E132" s="21" t="str">
        <f>IFERROR(__xludf.DUMMYFUNCTION("GOOGLETRANSLATE($B132,$B$1,E$1)"),"Hecho")</f>
        <v>Hecho</v>
      </c>
      <c r="F132" s="21" t="str">
        <f>IFERROR(__xludf.DUMMYFUNCTION("GOOGLETRANSLATE($B132,$B$1,F$1)"),"Fait")</f>
        <v>Fait</v>
      </c>
      <c r="G132" s="21" t="str">
        <f>IFERROR(__xludf.DUMMYFUNCTION("GOOGLETRANSLATE($B132,$B$1,G$1)"),"منتهي")</f>
        <v>منتهي</v>
      </c>
      <c r="H132" s="21" t="str">
        <f>IFERROR(__xludf.DUMMYFUNCTION("GOOGLETRANSLATE($B132,$B$1,H$1)"),"Сделанный")</f>
        <v>Сделанный</v>
      </c>
      <c r="I132" s="21" t="str">
        <f>IFERROR(__xludf.DUMMYFUNCTION("GOOGLETRANSLATE($B132,$B$1,I$1)"),"Feito")</f>
        <v>Feito</v>
      </c>
      <c r="J132" s="21" t="str">
        <f>IFERROR(__xludf.DUMMYFUNCTION("GOOGLETRANSLATE($B132,$B$1,J$1)"),"সম্পন্ন")</f>
        <v>সম্পন্ন</v>
      </c>
      <c r="K132" s="21" t="str">
        <f>IFERROR(__xludf.DUMMYFUNCTION("GOOGLETRANSLATE($B132,$B$1,K$1)"),"کیا")</f>
        <v>کیا</v>
      </c>
      <c r="L132" s="21" t="str">
        <f>IFERROR(__xludf.DUMMYFUNCTION("GOOGLETRANSLATE($B132,$B$1,L$1)"),"Erledigt")</f>
        <v>Erledigt</v>
      </c>
      <c r="M132" s="21" t="str">
        <f>IFERROR(__xludf.DUMMYFUNCTION("GOOGLETRANSLATE($B132,$B$1,M$1)"),"終わり")</f>
        <v>終わり</v>
      </c>
      <c r="N132" s="21" t="str">
        <f>IFERROR(__xludf.DUMMYFUNCTION("GOOGLETRANSLATE($B132,$B$1,N$1)"),"पूर्ण झाले")</f>
        <v>पूर्ण झाले</v>
      </c>
      <c r="O132" s="21" t="str">
        <f>IFERROR(__xludf.DUMMYFUNCTION("GOOGLETRANSLATE($B132,$B$1,O$1)"),"పూర్తి")</f>
        <v>పూర్తి</v>
      </c>
      <c r="P132" s="21" t="str">
        <f>IFERROR(__xludf.DUMMYFUNCTION("GOOGLETRANSLATE($B132,$B$1,P$1)"),"Tamamlamak")</f>
        <v>Tamamlamak</v>
      </c>
      <c r="Q132" s="21" t="str">
        <f>IFERROR(__xludf.DUMMYFUNCTION("GOOGLETRANSLATE($B132,$B$1,Q$1)"),"முடிந்தது")</f>
        <v>முடிந்தது</v>
      </c>
      <c r="R132" s="21" t="str">
        <f>IFERROR(__xludf.DUMMYFUNCTION("GOOGLETRANSLATE($B132,$B$1,R$1)"),"완료")</f>
        <v>완료</v>
      </c>
      <c r="S132" s="29" t="str">
        <f>IFERROR(__xludf.DUMMYFUNCTION("GOOGLETRANSLATE($B132,$B$1,S$1)"),"Xong")</f>
        <v>Xong</v>
      </c>
      <c r="T132" s="21" t="str">
        <f>IFERROR(__xludf.DUMMYFUNCTION("GOOGLETRANSLATE($B132,$B$1,T$1)"),"Fatto")</f>
        <v>Fatto</v>
      </c>
      <c r="U132" s="21" t="str">
        <f>IFERROR(__xludf.DUMMYFUNCTION("GOOGLETRANSLATE($B132,$B$1,U$1)"),"เสร็จแล้ว")</f>
        <v>เสร็จแล้ว</v>
      </c>
      <c r="V132" s="30"/>
      <c r="W132" s="30"/>
      <c r="X132" s="30"/>
      <c r="Y132" s="30"/>
      <c r="Z132" s="30"/>
      <c r="AA132" s="30"/>
      <c r="AB132" s="30"/>
      <c r="AC132" s="30"/>
      <c r="AD132" s="30"/>
      <c r="AE132" s="30"/>
      <c r="AF132" s="30"/>
      <c r="AG132" s="30"/>
      <c r="AH132" s="30"/>
      <c r="AI132" s="30"/>
      <c r="AJ132" s="30"/>
      <c r="AK132" s="30"/>
      <c r="AL132" s="30"/>
      <c r="AM132" s="30"/>
      <c r="AN132" s="30"/>
    </row>
    <row r="133" ht="15.75" customHeight="1">
      <c r="A133" s="30" t="s">
        <v>1468</v>
      </c>
      <c r="B133" s="30" t="s">
        <v>1469</v>
      </c>
      <c r="C133" s="21" t="str">
        <f>IFERROR(__xludf.DUMMYFUNCTION("GOOGLETRANSLATE($B133,$B$1,C$1)"),"今天")</f>
        <v>今天</v>
      </c>
      <c r="D133" s="21" t="str">
        <f>IFERROR(__xludf.DUMMYFUNCTION("GOOGLETRANSLATE($B133,$B$1,D$1)"),"आज")</f>
        <v>आज</v>
      </c>
      <c r="E133" s="21" t="str">
        <f>IFERROR(__xludf.DUMMYFUNCTION("GOOGLETRANSLATE($B133,$B$1,E$1)"),"Hoy")</f>
        <v>Hoy</v>
      </c>
      <c r="F133" s="21" t="str">
        <f>IFERROR(__xludf.DUMMYFUNCTION("GOOGLETRANSLATE($B133,$B$1,F$1)"),"Aujourd'hui")</f>
        <v>Aujourd'hui</v>
      </c>
      <c r="G133" s="21" t="str">
        <f>IFERROR(__xludf.DUMMYFUNCTION("GOOGLETRANSLATE($B133,$B$1,G$1)"),"اليوم")</f>
        <v>اليوم</v>
      </c>
      <c r="H133" s="21" t="str">
        <f>IFERROR(__xludf.DUMMYFUNCTION("GOOGLETRANSLATE($B133,$B$1,H$1)"),"Сегодня")</f>
        <v>Сегодня</v>
      </c>
      <c r="I133" s="21" t="str">
        <f>IFERROR(__xludf.DUMMYFUNCTION("GOOGLETRANSLATE($B133,$B$1,I$1)"),"Hoje")</f>
        <v>Hoje</v>
      </c>
      <c r="J133" s="21" t="str">
        <f>IFERROR(__xludf.DUMMYFUNCTION("GOOGLETRANSLATE($B133,$B$1,J$1)"),"আজ")</f>
        <v>আজ</v>
      </c>
      <c r="K133" s="21" t="str">
        <f>IFERROR(__xludf.DUMMYFUNCTION("GOOGLETRANSLATE($B133,$B$1,K$1)"),"آج")</f>
        <v>آج</v>
      </c>
      <c r="L133" s="21" t="str">
        <f>IFERROR(__xludf.DUMMYFUNCTION("GOOGLETRANSLATE($B133,$B$1,L$1)"),"Heute")</f>
        <v>Heute</v>
      </c>
      <c r="M133" s="21" t="str">
        <f>IFERROR(__xludf.DUMMYFUNCTION("GOOGLETRANSLATE($B133,$B$1,M$1)"),"今日")</f>
        <v>今日</v>
      </c>
      <c r="N133" s="21" t="str">
        <f>IFERROR(__xludf.DUMMYFUNCTION("GOOGLETRANSLATE($B133,$B$1,N$1)"),"आज")</f>
        <v>आज</v>
      </c>
      <c r="O133" s="21" t="str">
        <f>IFERROR(__xludf.DUMMYFUNCTION("GOOGLETRANSLATE($B133,$B$1,O$1)"),"ఈ రోజు")</f>
        <v>ఈ రోజు</v>
      </c>
      <c r="P133" s="21" t="str">
        <f>IFERROR(__xludf.DUMMYFUNCTION("GOOGLETRANSLATE($B133,$B$1,P$1)"),"Bugün")</f>
        <v>Bugün</v>
      </c>
      <c r="Q133" s="21" t="str">
        <f>IFERROR(__xludf.DUMMYFUNCTION("GOOGLETRANSLATE($B133,$B$1,Q$1)"),"இன்று")</f>
        <v>இன்று</v>
      </c>
      <c r="R133" s="21" t="str">
        <f>IFERROR(__xludf.DUMMYFUNCTION("GOOGLETRANSLATE($B133,$B$1,R$1)"),"오늘")</f>
        <v>오늘</v>
      </c>
      <c r="S133" s="29" t="str">
        <f>IFERROR(__xludf.DUMMYFUNCTION("GOOGLETRANSLATE($B133,$B$1,S$1)"),"Hôm nay")</f>
        <v>Hôm nay</v>
      </c>
      <c r="T133" s="21" t="str">
        <f>IFERROR(__xludf.DUMMYFUNCTION("GOOGLETRANSLATE($B133,$B$1,T$1)"),"Oggi")</f>
        <v>Oggi</v>
      </c>
      <c r="U133" s="21" t="str">
        <f>IFERROR(__xludf.DUMMYFUNCTION("GOOGLETRANSLATE($B133,$B$1,U$1)"),"วันนี้")</f>
        <v>วันนี้</v>
      </c>
      <c r="V133" s="30"/>
      <c r="W133" s="30"/>
      <c r="X133" s="30"/>
      <c r="Y133" s="30"/>
      <c r="Z133" s="30"/>
      <c r="AA133" s="30"/>
      <c r="AB133" s="30"/>
      <c r="AC133" s="30"/>
      <c r="AD133" s="30"/>
      <c r="AE133" s="30"/>
      <c r="AF133" s="30"/>
      <c r="AG133" s="30"/>
      <c r="AH133" s="30"/>
      <c r="AI133" s="30"/>
      <c r="AJ133" s="30"/>
      <c r="AK133" s="30"/>
      <c r="AL133" s="30"/>
      <c r="AM133" s="30"/>
      <c r="AN133" s="30"/>
    </row>
    <row r="134" ht="15.75" customHeight="1">
      <c r="A134" s="30" t="s">
        <v>1470</v>
      </c>
      <c r="B134" s="30" t="s">
        <v>1471</v>
      </c>
      <c r="C134" s="21" t="str">
        <f>IFERROR(__xludf.DUMMYFUNCTION("GOOGLETRANSLATE($B134,$B$1,C$1)"),"目标")</f>
        <v>目标</v>
      </c>
      <c r="D134" s="21" t="str">
        <f>IFERROR(__xludf.DUMMYFUNCTION("GOOGLETRANSLATE($B134,$B$1,D$1)"),"लक्ष्य")</f>
        <v>लक्ष्य</v>
      </c>
      <c r="E134" s="21" t="str">
        <f>IFERROR(__xludf.DUMMYFUNCTION("GOOGLETRANSLATE($B134,$B$1,E$1)"),"Meta")</f>
        <v>Meta</v>
      </c>
      <c r="F134" s="21" t="str">
        <f>IFERROR(__xludf.DUMMYFUNCTION("GOOGLETRANSLATE($B134,$B$1,F$1)"),"But")</f>
        <v>But</v>
      </c>
      <c r="G134" s="21" t="str">
        <f>IFERROR(__xludf.DUMMYFUNCTION("GOOGLETRANSLATE($B134,$B$1,G$1)"),"هدف")</f>
        <v>هدف</v>
      </c>
      <c r="H134" s="21" t="str">
        <f>IFERROR(__xludf.DUMMYFUNCTION("GOOGLETRANSLATE($B134,$B$1,H$1)"),"Цель")</f>
        <v>Цель</v>
      </c>
      <c r="I134" s="21" t="str">
        <f>IFERROR(__xludf.DUMMYFUNCTION("GOOGLETRANSLATE($B134,$B$1,I$1)"),"Meta")</f>
        <v>Meta</v>
      </c>
      <c r="J134" s="21" t="str">
        <f>IFERROR(__xludf.DUMMYFUNCTION("GOOGLETRANSLATE($B134,$B$1,J$1)"),"লক্ষ্য")</f>
        <v>লক্ষ্য</v>
      </c>
      <c r="K134" s="21" t="str">
        <f>IFERROR(__xludf.DUMMYFUNCTION("GOOGLETRANSLATE($B134,$B$1,K$1)"),"مقصد")</f>
        <v>مقصد</v>
      </c>
      <c r="L134" s="21" t="str">
        <f>IFERROR(__xludf.DUMMYFUNCTION("GOOGLETRANSLATE($B134,$B$1,L$1)"),"Ziel")</f>
        <v>Ziel</v>
      </c>
      <c r="M134" s="21" t="str">
        <f>IFERROR(__xludf.DUMMYFUNCTION("GOOGLETRANSLATE($B134,$B$1,M$1)"),"ゴール")</f>
        <v>ゴール</v>
      </c>
      <c r="N134" s="21" t="str">
        <f>IFERROR(__xludf.DUMMYFUNCTION("GOOGLETRANSLATE($B134,$B$1,N$1)"),"ध्येय")</f>
        <v>ध्येय</v>
      </c>
      <c r="O134" s="21" t="str">
        <f>IFERROR(__xludf.DUMMYFUNCTION("GOOGLETRANSLATE($B134,$B$1,O$1)"),"లక్ష్యం")</f>
        <v>లక్ష్యం</v>
      </c>
      <c r="P134" s="21" t="str">
        <f>IFERROR(__xludf.DUMMYFUNCTION("GOOGLETRANSLATE($B134,$B$1,P$1)"),"Amaç")</f>
        <v>Amaç</v>
      </c>
      <c r="Q134" s="21" t="str">
        <f>IFERROR(__xludf.DUMMYFUNCTION("GOOGLETRANSLATE($B134,$B$1,Q$1)"),"இலக்கு")</f>
        <v>இலக்கு</v>
      </c>
      <c r="R134" s="21" t="str">
        <f>IFERROR(__xludf.DUMMYFUNCTION("GOOGLETRANSLATE($B134,$B$1,R$1)"),"목표")</f>
        <v>목표</v>
      </c>
      <c r="S134" s="29" t="str">
        <f>IFERROR(__xludf.DUMMYFUNCTION("GOOGLETRANSLATE($B134,$B$1,S$1)"),"Mục tiêu")</f>
        <v>Mục tiêu</v>
      </c>
      <c r="T134" s="21" t="str">
        <f>IFERROR(__xludf.DUMMYFUNCTION("GOOGLETRANSLATE($B134,$B$1,T$1)"),"Obiettivo")</f>
        <v>Obiettivo</v>
      </c>
      <c r="U134" s="21" t="str">
        <f>IFERROR(__xludf.DUMMYFUNCTION("GOOGLETRANSLATE($B134,$B$1,U$1)"),"เป้าหมาย")</f>
        <v>เป้าหมาย</v>
      </c>
      <c r="V134" s="30"/>
      <c r="W134" s="30"/>
      <c r="X134" s="30"/>
      <c r="Y134" s="30"/>
      <c r="Z134" s="30"/>
      <c r="AA134" s="30"/>
      <c r="AB134" s="30"/>
      <c r="AC134" s="30"/>
      <c r="AD134" s="30"/>
      <c r="AE134" s="30"/>
      <c r="AF134" s="30"/>
      <c r="AG134" s="30"/>
      <c r="AH134" s="30"/>
      <c r="AI134" s="30"/>
      <c r="AJ134" s="30"/>
      <c r="AK134" s="30"/>
      <c r="AL134" s="30"/>
      <c r="AM134" s="30"/>
      <c r="AN134" s="30"/>
    </row>
    <row r="135" ht="15.75" customHeight="1">
      <c r="A135" s="15" t="s">
        <v>1472</v>
      </c>
      <c r="B135" s="15" t="s">
        <v>1473</v>
      </c>
      <c r="C135" s="21" t="str">
        <f>IFERROR(__xludf.DUMMYFUNCTION("GOOGLETRANSLATE($B135,$B$1,C$1)"),"左边")</f>
        <v>左边</v>
      </c>
      <c r="D135" s="21" t="str">
        <f>IFERROR(__xludf.DUMMYFUNCTION("GOOGLETRANSLATE($B135,$B$1,D$1)"),"बाएं")</f>
        <v>बाएं</v>
      </c>
      <c r="E135" s="21" t="str">
        <f>IFERROR(__xludf.DUMMYFUNCTION("GOOGLETRANSLATE($B135,$B$1,E$1)"),"Izquierda")</f>
        <v>Izquierda</v>
      </c>
      <c r="F135" s="21" t="str">
        <f>IFERROR(__xludf.DUMMYFUNCTION("GOOGLETRANSLATE($B135,$B$1,F$1)"),"Gauche")</f>
        <v>Gauche</v>
      </c>
      <c r="G135" s="21" t="str">
        <f>IFERROR(__xludf.DUMMYFUNCTION("GOOGLETRANSLATE($B135,$B$1,G$1)"),"غادر")</f>
        <v>غادر</v>
      </c>
      <c r="H135" s="21" t="str">
        <f>IFERROR(__xludf.DUMMYFUNCTION("GOOGLETRANSLATE($B135,$B$1,H$1)"),"Левый")</f>
        <v>Левый</v>
      </c>
      <c r="I135" s="21" t="str">
        <f>IFERROR(__xludf.DUMMYFUNCTION("GOOGLETRANSLATE($B135,$B$1,I$1)"),"Esquerda")</f>
        <v>Esquerda</v>
      </c>
      <c r="J135" s="21" t="str">
        <f>IFERROR(__xludf.DUMMYFUNCTION("GOOGLETRANSLATE($B135,$B$1,J$1)"),"বাম")</f>
        <v>বাম</v>
      </c>
      <c r="K135" s="21" t="str">
        <f>IFERROR(__xludf.DUMMYFUNCTION("GOOGLETRANSLATE($B135,$B$1,K$1)"),"بائیں")</f>
        <v>بائیں</v>
      </c>
      <c r="L135" s="21" t="str">
        <f>IFERROR(__xludf.DUMMYFUNCTION("GOOGLETRANSLATE($B135,$B$1,L$1)"),"Links")</f>
        <v>Links</v>
      </c>
      <c r="M135" s="21" t="str">
        <f>IFERROR(__xludf.DUMMYFUNCTION("GOOGLETRANSLATE($B135,$B$1,M$1)"),"左")</f>
        <v>左</v>
      </c>
      <c r="N135" s="21" t="str">
        <f>IFERROR(__xludf.DUMMYFUNCTION("GOOGLETRANSLATE($B135,$B$1,N$1)"),"डावे")</f>
        <v>डावे</v>
      </c>
      <c r="O135" s="21" t="str">
        <f>IFERROR(__xludf.DUMMYFUNCTION("GOOGLETRANSLATE($B135,$B$1,O$1)"),"ఎడమ")</f>
        <v>ఎడమ</v>
      </c>
      <c r="P135" s="21" t="str">
        <f>IFERROR(__xludf.DUMMYFUNCTION("GOOGLETRANSLATE($B135,$B$1,P$1)"),"Sol")</f>
        <v>Sol</v>
      </c>
      <c r="Q135" s="21" t="str">
        <f>IFERROR(__xludf.DUMMYFUNCTION("GOOGLETRANSLATE($B135,$B$1,Q$1)"),"இடது")</f>
        <v>இடது</v>
      </c>
      <c r="R135" s="21" t="str">
        <f>IFERROR(__xludf.DUMMYFUNCTION("GOOGLETRANSLATE($B135,$B$1,R$1)"),"왼쪽")</f>
        <v>왼쪽</v>
      </c>
      <c r="S135" s="29" t="s">
        <v>1474</v>
      </c>
      <c r="T135" s="21" t="str">
        <f>IFERROR(__xludf.DUMMYFUNCTION("GOOGLETRANSLATE($B135,$B$1,T$1)"),"Sinistra")</f>
        <v>Sinistra</v>
      </c>
      <c r="U135" s="21" t="str">
        <f>IFERROR(__xludf.DUMMYFUNCTION("GOOGLETRANSLATE($B135,$B$1,U$1)"),"ซ้าย")</f>
        <v>ซ้าย</v>
      </c>
    </row>
    <row r="136" ht="15.75" customHeight="1">
      <c r="A136" s="15" t="s">
        <v>1475</v>
      </c>
      <c r="B136" s="15" t="s">
        <v>1476</v>
      </c>
      <c r="C136" s="21" t="str">
        <f>IFERROR(__xludf.DUMMYFUNCTION("GOOGLETRANSLATE($B136,$B$1,C$1)"),"正确的")</f>
        <v>正确的</v>
      </c>
      <c r="D136" s="21" t="str">
        <f>IFERROR(__xludf.DUMMYFUNCTION("GOOGLETRANSLATE($B136,$B$1,D$1)"),"सही")</f>
        <v>सही</v>
      </c>
      <c r="E136" s="21" t="str">
        <f>IFERROR(__xludf.DUMMYFUNCTION("GOOGLETRANSLATE($B136,$B$1,E$1)"),"Bien")</f>
        <v>Bien</v>
      </c>
      <c r="F136" s="21" t="str">
        <f>IFERROR(__xludf.DUMMYFUNCTION("GOOGLETRANSLATE($B136,$B$1,F$1)"),"Droite")</f>
        <v>Droite</v>
      </c>
      <c r="G136" s="21" t="str">
        <f>IFERROR(__xludf.DUMMYFUNCTION("GOOGLETRANSLATE($B136,$B$1,G$1)"),"يمين")</f>
        <v>يمين</v>
      </c>
      <c r="H136" s="21" t="str">
        <f>IFERROR(__xludf.DUMMYFUNCTION("GOOGLETRANSLATE($B136,$B$1,H$1)"),"Верно")</f>
        <v>Верно</v>
      </c>
      <c r="I136" s="21" t="str">
        <f>IFERROR(__xludf.DUMMYFUNCTION("GOOGLETRANSLATE($B136,$B$1,I$1)"),"Certo")</f>
        <v>Certo</v>
      </c>
      <c r="J136" s="21" t="str">
        <f>IFERROR(__xludf.DUMMYFUNCTION("GOOGLETRANSLATE($B136,$B$1,J$1)"),"ঠিক আছে")</f>
        <v>ঠিক আছে</v>
      </c>
      <c r="K136" s="21" t="str">
        <f>IFERROR(__xludf.DUMMYFUNCTION("GOOGLETRANSLATE($B136,$B$1,K$1)"),"دائیں")</f>
        <v>دائیں</v>
      </c>
      <c r="L136" s="21" t="str">
        <f>IFERROR(__xludf.DUMMYFUNCTION("GOOGLETRANSLATE($B136,$B$1,L$1)"),"Rechts")</f>
        <v>Rechts</v>
      </c>
      <c r="M136" s="21" t="str">
        <f>IFERROR(__xludf.DUMMYFUNCTION("GOOGLETRANSLATE($B136,$B$1,M$1)"),"右")</f>
        <v>右</v>
      </c>
      <c r="N136" s="21" t="str">
        <f>IFERROR(__xludf.DUMMYFUNCTION("GOOGLETRANSLATE($B136,$B$1,N$1)"),"बरोबर")</f>
        <v>बरोबर</v>
      </c>
      <c r="O136" s="21" t="str">
        <f>IFERROR(__xludf.DUMMYFUNCTION("GOOGLETRANSLATE($B136,$B$1,O$1)"),"కుడి")</f>
        <v>కుడి</v>
      </c>
      <c r="P136" s="21" t="str">
        <f>IFERROR(__xludf.DUMMYFUNCTION("GOOGLETRANSLATE($B136,$B$1,P$1)"),"Sağ")</f>
        <v>Sağ</v>
      </c>
      <c r="Q136" s="21" t="str">
        <f>IFERROR(__xludf.DUMMYFUNCTION("GOOGLETRANSLATE($B136,$B$1,Q$1)"),"சரி")</f>
        <v>சரி</v>
      </c>
      <c r="R136" s="21" t="str">
        <f>IFERROR(__xludf.DUMMYFUNCTION("GOOGLETRANSLATE($B136,$B$1,R$1)"),"오른쪽")</f>
        <v>오른쪽</v>
      </c>
      <c r="S136" s="29" t="str">
        <f>IFERROR(__xludf.DUMMYFUNCTION("GOOGLETRANSLATE($B136,$B$1,S$1)"),"Phải")</f>
        <v>Phải</v>
      </c>
      <c r="T136" s="21" t="str">
        <f>IFERROR(__xludf.DUMMYFUNCTION("GOOGLETRANSLATE($B136,$B$1,T$1)"),"Giusto")</f>
        <v>Giusto</v>
      </c>
      <c r="U136" s="21" t="str">
        <f>IFERROR(__xludf.DUMMYFUNCTION("GOOGLETRANSLATE($B136,$B$1,U$1)"),"ขวา")</f>
        <v>ขวา</v>
      </c>
    </row>
    <row r="137" ht="15.75" customHeight="1">
      <c r="A137" s="15" t="s">
        <v>1477</v>
      </c>
      <c r="B137" s="15" t="s">
        <v>1478</v>
      </c>
      <c r="C137" s="21" t="str">
        <f>IFERROR(__xludf.DUMMYFUNCTION("GOOGLETRANSLATE($B137,$B$1,C$1)"),"药物后")</f>
        <v>药物后</v>
      </c>
      <c r="D137" s="21" t="str">
        <f>IFERROR(__xludf.DUMMYFUNCTION("GOOGLETRANSLATE($B137,$B$1,D$1)"),"दवा के बाद")</f>
        <v>दवा के बाद</v>
      </c>
      <c r="E137" s="21" t="str">
        <f>IFERROR(__xludf.DUMMYFUNCTION("GOOGLETRANSLATE($B137,$B$1,E$1)"),"Después de la medicación")</f>
        <v>Después de la medicación</v>
      </c>
      <c r="F137" s="21" t="str">
        <f>IFERROR(__xludf.DUMMYFUNCTION("GOOGLETRANSLATE($B137,$B$1,F$1)"),"Après les médicaments")</f>
        <v>Après les médicaments</v>
      </c>
      <c r="G137" s="21" t="str">
        <f>IFERROR(__xludf.DUMMYFUNCTION("GOOGLETRANSLATE($B137,$B$1,G$1)"),"بعد الدواء")</f>
        <v>بعد الدواء</v>
      </c>
      <c r="H137" s="21" t="str">
        <f>IFERROR(__xludf.DUMMYFUNCTION("GOOGLETRANSLATE($B137,$B$1,H$1)"),"После лекарств")</f>
        <v>После лекарств</v>
      </c>
      <c r="I137" s="21" t="str">
        <f>IFERROR(__xludf.DUMMYFUNCTION("GOOGLETRANSLATE($B137,$B$1,I$1)"),"Após a medicação")</f>
        <v>Após a medicação</v>
      </c>
      <c r="J137" s="21" t="str">
        <f>IFERROR(__xludf.DUMMYFUNCTION("GOOGLETRANSLATE($B137,$B$1,J$1)"),"ওষুধের পরে")</f>
        <v>ওষুধের পরে</v>
      </c>
      <c r="K137" s="21" t="str">
        <f>IFERROR(__xludf.DUMMYFUNCTION("GOOGLETRANSLATE($B137,$B$1,K$1)"),"دوائیوں کے بعد")</f>
        <v>دوائیوں کے بعد</v>
      </c>
      <c r="L137" s="21" t="str">
        <f>IFERROR(__xludf.DUMMYFUNCTION("GOOGLETRANSLATE($B137,$B$1,L$1)"),"Nach Medikamenten")</f>
        <v>Nach Medikamenten</v>
      </c>
      <c r="M137" s="21" t="str">
        <f>IFERROR(__xludf.DUMMYFUNCTION("GOOGLETRANSLATE($B137,$B$1,M$1)"),"薬の後")</f>
        <v>薬の後</v>
      </c>
      <c r="N137" s="21" t="str">
        <f>IFERROR(__xludf.DUMMYFUNCTION("GOOGLETRANSLATE($B137,$B$1,N$1)"),"औषधोपचार नंतर")</f>
        <v>औषधोपचार नंतर</v>
      </c>
      <c r="O137" s="21" t="str">
        <f>IFERROR(__xludf.DUMMYFUNCTION("GOOGLETRANSLATE($B137,$B$1,O$1)"),"మందుల తరువాత")</f>
        <v>మందుల తరువాత</v>
      </c>
      <c r="P137" s="21" t="str">
        <f>IFERROR(__xludf.DUMMYFUNCTION("GOOGLETRANSLATE($B137,$B$1,P$1)"),"İlaçtan sonra")</f>
        <v>İlaçtan sonra</v>
      </c>
      <c r="Q137" s="21" t="str">
        <f>IFERROR(__xludf.DUMMYFUNCTION("GOOGLETRANSLATE($B137,$B$1,Q$1)"),"மருந்துக்குப் பிறகு")</f>
        <v>மருந்துக்குப் பிறகு</v>
      </c>
      <c r="R137" s="21" t="str">
        <f>IFERROR(__xludf.DUMMYFUNCTION("GOOGLETRANSLATE($B137,$B$1,R$1)"),"약물 치료 후")</f>
        <v>약물 치료 후</v>
      </c>
      <c r="S137" s="29" t="str">
        <f>IFERROR(__xludf.DUMMYFUNCTION("GOOGLETRANSLATE($B137,$B$1,S$1)"),"Sau khi dùng thuốc")</f>
        <v>Sau khi dùng thuốc</v>
      </c>
      <c r="T137" s="21" t="str">
        <f>IFERROR(__xludf.DUMMYFUNCTION("GOOGLETRANSLATE($B137,$B$1,T$1)"),"Dopo farmaci")</f>
        <v>Dopo farmaci</v>
      </c>
      <c r="U137" s="21" t="str">
        <f>IFERROR(__xludf.DUMMYFUNCTION("GOOGLETRANSLATE($B137,$B$1,U$1)"),"หลังยา")</f>
        <v>หลังยา</v>
      </c>
    </row>
    <row r="138" ht="15.75" customHeight="1">
      <c r="A138" s="15" t="s">
        <v>1479</v>
      </c>
      <c r="B138" s="15" t="s">
        <v>1480</v>
      </c>
      <c r="C138" s="21" t="str">
        <f>IFERROR(__xludf.DUMMYFUNCTION("GOOGLETRANSLATE($B138,$B$1,C$1)"),"走路后")</f>
        <v>走路后</v>
      </c>
      <c r="D138" s="21" t="str">
        <f>IFERROR(__xludf.DUMMYFUNCTION("GOOGLETRANSLATE($B138,$B$1,D$1)"),"चलने के बाद")</f>
        <v>चलने के बाद</v>
      </c>
      <c r="E138" s="21" t="str">
        <f>IFERROR(__xludf.DUMMYFUNCTION("GOOGLETRANSLATE($B138,$B$1,E$1)"),"Después de caminar")</f>
        <v>Después de caminar</v>
      </c>
      <c r="F138" s="21" t="str">
        <f>IFERROR(__xludf.DUMMYFUNCTION("GOOGLETRANSLATE($B138,$B$1,F$1)"),"Après avoir marché")</f>
        <v>Après avoir marché</v>
      </c>
      <c r="G138" s="21" t="str">
        <f>IFERROR(__xludf.DUMMYFUNCTION("GOOGLETRANSLATE($B138,$B$1,G$1)"),"بعد المشي")</f>
        <v>بعد المشي</v>
      </c>
      <c r="H138" s="21" t="str">
        <f>IFERROR(__xludf.DUMMYFUNCTION("GOOGLETRANSLATE($B138,$B$1,H$1)"),"После прогулки")</f>
        <v>После прогулки</v>
      </c>
      <c r="I138" s="21" t="str">
        <f>IFERROR(__xludf.DUMMYFUNCTION("GOOGLETRANSLATE($B138,$B$1,I$1)"),"Depois de caminhar")</f>
        <v>Depois de caminhar</v>
      </c>
      <c r="J138" s="21" t="str">
        <f>IFERROR(__xludf.DUMMYFUNCTION("GOOGLETRANSLATE($B138,$B$1,J$1)"),"হাঁটার পরে")</f>
        <v>হাঁটার পরে</v>
      </c>
      <c r="K138" s="21" t="str">
        <f>IFERROR(__xludf.DUMMYFUNCTION("GOOGLETRANSLATE($B138,$B$1,K$1)"),"چلنے کے بعد")</f>
        <v>چلنے کے بعد</v>
      </c>
      <c r="L138" s="21" t="str">
        <f>IFERROR(__xludf.DUMMYFUNCTION("GOOGLETRANSLATE($B138,$B$1,L$1)"),"Nach dem Gehen")</f>
        <v>Nach dem Gehen</v>
      </c>
      <c r="M138" s="21" t="str">
        <f>IFERROR(__xludf.DUMMYFUNCTION("GOOGLETRANSLATE($B138,$B$1,M$1)"),"歩いた後")</f>
        <v>歩いた後</v>
      </c>
      <c r="N138" s="21" t="str">
        <f>IFERROR(__xludf.DUMMYFUNCTION("GOOGLETRANSLATE($B138,$B$1,N$1)"),"चालल्यानंतर")</f>
        <v>चालल्यानंतर</v>
      </c>
      <c r="O138" s="21" t="str">
        <f>IFERROR(__xludf.DUMMYFUNCTION("GOOGLETRANSLATE($B138,$B$1,O$1)"),"నడిచిన తరువాత")</f>
        <v>నడిచిన తరువాత</v>
      </c>
      <c r="P138" s="21" t="str">
        <f>IFERROR(__xludf.DUMMYFUNCTION("GOOGLETRANSLATE($B138,$B$1,P$1)"),"Yürüdükten sonra")</f>
        <v>Yürüdükten sonra</v>
      </c>
      <c r="Q138" s="21" t="str">
        <f>IFERROR(__xludf.DUMMYFUNCTION("GOOGLETRANSLATE($B138,$B$1,Q$1)"),"நடந்த பிறகு")</f>
        <v>நடந்த பிறகு</v>
      </c>
      <c r="R138" s="21" t="str">
        <f>IFERROR(__xludf.DUMMYFUNCTION("GOOGLETRANSLATE($B138,$B$1,R$1)"),"걷는 후")</f>
        <v>걷는 후</v>
      </c>
      <c r="S138" s="29" t="str">
        <f>IFERROR(__xludf.DUMMYFUNCTION("GOOGLETRANSLATE($B138,$B$1,S$1)"),"Sau khi đi bộ")</f>
        <v>Sau khi đi bộ</v>
      </c>
      <c r="T138" s="21" t="str">
        <f>IFERROR(__xludf.DUMMYFUNCTION("GOOGLETRANSLATE($B138,$B$1,T$1)"),"Dopo aver camminato")</f>
        <v>Dopo aver camminato</v>
      </c>
      <c r="U138" s="21" t="str">
        <f>IFERROR(__xludf.DUMMYFUNCTION("GOOGLETRANSLATE($B138,$B$1,U$1)"),"หลังเดิน")</f>
        <v>หลังเดิน</v>
      </c>
    </row>
    <row r="139" ht="15.75" customHeight="1">
      <c r="A139" s="15" t="s">
        <v>1481</v>
      </c>
      <c r="B139" s="15" t="s">
        <v>1482</v>
      </c>
      <c r="C139" s="21" t="str">
        <f>IFERROR(__xludf.DUMMYFUNCTION("GOOGLETRANSLATE($B139,$B$1,C$1)"),"饭前")</f>
        <v>饭前</v>
      </c>
      <c r="D139" s="21" t="str">
        <f>IFERROR(__xludf.DUMMYFUNCTION("GOOGLETRANSLATE($B139,$B$1,D$1)"),"भोजन से पहले")</f>
        <v>भोजन से पहले</v>
      </c>
      <c r="E139" s="21" t="str">
        <f>IFERROR(__xludf.DUMMYFUNCTION("GOOGLETRANSLATE($B139,$B$1,E$1)"),"Antes de la comida")</f>
        <v>Antes de la comida</v>
      </c>
      <c r="F139" s="21" t="str">
        <f>IFERROR(__xludf.DUMMYFUNCTION("GOOGLETRANSLATE($B139,$B$1,F$1)"),"Avant le repas")</f>
        <v>Avant le repas</v>
      </c>
      <c r="G139" s="21" t="str">
        <f>IFERROR(__xludf.DUMMYFUNCTION("GOOGLETRANSLATE($B139,$B$1,G$1)"),"قبل الوجبة")</f>
        <v>قبل الوجبة</v>
      </c>
      <c r="H139" s="21" t="str">
        <f>IFERROR(__xludf.DUMMYFUNCTION("GOOGLETRANSLATE($B139,$B$1,H$1)"),"Перед едой")</f>
        <v>Перед едой</v>
      </c>
      <c r="I139" s="21" t="str">
        <f>IFERROR(__xludf.DUMMYFUNCTION("GOOGLETRANSLATE($B139,$B$1,I$1)"),"Antes da refeição")</f>
        <v>Antes da refeição</v>
      </c>
      <c r="J139" s="21" t="str">
        <f>IFERROR(__xludf.DUMMYFUNCTION("GOOGLETRANSLATE($B139,$B$1,J$1)"),"খাওয়ার আগে")</f>
        <v>খাওয়ার আগে</v>
      </c>
      <c r="K139" s="21" t="str">
        <f>IFERROR(__xludf.DUMMYFUNCTION("GOOGLETRANSLATE($B139,$B$1,K$1)"),"کھانے سے پہلے")</f>
        <v>کھانے سے پہلے</v>
      </c>
      <c r="L139" s="21" t="str">
        <f>IFERROR(__xludf.DUMMYFUNCTION("GOOGLETRANSLATE($B139,$B$1,L$1)"),"Vor dem Essen")</f>
        <v>Vor dem Essen</v>
      </c>
      <c r="M139" s="21" t="str">
        <f>IFERROR(__xludf.DUMMYFUNCTION("GOOGLETRANSLATE($B139,$B$1,M$1)"),"食事の前")</f>
        <v>食事の前</v>
      </c>
      <c r="N139" s="21" t="str">
        <f>IFERROR(__xludf.DUMMYFUNCTION("GOOGLETRANSLATE($B139,$B$1,N$1)"),"जेवण करण्यापूर्वी")</f>
        <v>जेवण करण्यापूर्वी</v>
      </c>
      <c r="O139" s="21" t="str">
        <f>IFERROR(__xludf.DUMMYFUNCTION("GOOGLETRANSLATE($B139,$B$1,O$1)"),"భోజనానికి ముందు")</f>
        <v>భోజనానికి ముందు</v>
      </c>
      <c r="P139" s="21" t="str">
        <f>IFERROR(__xludf.DUMMYFUNCTION("GOOGLETRANSLATE($B139,$B$1,P$1)"),"Yemekten önce")</f>
        <v>Yemekten önce</v>
      </c>
      <c r="Q139" s="21" t="str">
        <f>IFERROR(__xludf.DUMMYFUNCTION("GOOGLETRANSLATE($B139,$B$1,Q$1)"),"உணவுக்கு முன்")</f>
        <v>உணவுக்கு முன்</v>
      </c>
      <c r="R139" s="21" t="str">
        <f>IFERROR(__xludf.DUMMYFUNCTION("GOOGLETRANSLATE($B139,$B$1,R$1)"),"식사 전에")</f>
        <v>식사 전에</v>
      </c>
      <c r="S139" s="29" t="str">
        <f>IFERROR(__xludf.DUMMYFUNCTION("GOOGLETRANSLATE($B139,$B$1,S$1)"),"Trước bữa ăn")</f>
        <v>Trước bữa ăn</v>
      </c>
      <c r="T139" s="21" t="str">
        <f>IFERROR(__xludf.DUMMYFUNCTION("GOOGLETRANSLATE($B139,$B$1,T$1)"),"Prima del pasto")</f>
        <v>Prima del pasto</v>
      </c>
      <c r="U139" s="21" t="str">
        <f>IFERROR(__xludf.DUMMYFUNCTION("GOOGLETRANSLATE($B139,$B$1,U$1)"),"ก่อนมื้ออาหาร")</f>
        <v>ก่อนมื้ออาหาร</v>
      </c>
    </row>
    <row r="140" ht="15.75" customHeight="1">
      <c r="A140" s="15" t="s">
        <v>1483</v>
      </c>
      <c r="B140" s="15" t="s">
        <v>1484</v>
      </c>
      <c r="C140" s="21" t="str">
        <f>IFERROR(__xludf.DUMMYFUNCTION("GOOGLETRANSLATE($B140,$B$1,C$1)"),"吃饭后")</f>
        <v>吃饭后</v>
      </c>
      <c r="D140" s="21" t="str">
        <f>IFERROR(__xludf.DUMMYFUNCTION("GOOGLETRANSLATE($B140,$B$1,D$1)"),"भोजन के बाद")</f>
        <v>भोजन के बाद</v>
      </c>
      <c r="E140" s="21" t="str">
        <f>IFERROR(__xludf.DUMMYFUNCTION("GOOGLETRANSLATE($B140,$B$1,E$1)"),"Después de comer")</f>
        <v>Después de comer</v>
      </c>
      <c r="F140" s="21" t="str">
        <f>IFERROR(__xludf.DUMMYFUNCTION("GOOGLETRANSLATE($B140,$B$1,F$1)"),"Après manger")</f>
        <v>Après manger</v>
      </c>
      <c r="G140" s="21" t="str">
        <f>IFERROR(__xludf.DUMMYFUNCTION("GOOGLETRANSLATE($B140,$B$1,G$1)"),"بعد الوجبة")</f>
        <v>بعد الوجبة</v>
      </c>
      <c r="H140" s="21" t="str">
        <f>IFERROR(__xludf.DUMMYFUNCTION("GOOGLETRANSLATE($B140,$B$1,H$1)"),"После еды")</f>
        <v>После еды</v>
      </c>
      <c r="I140" s="21" t="str">
        <f>IFERROR(__xludf.DUMMYFUNCTION("GOOGLETRANSLATE($B140,$B$1,I$1)"),"Após a refeição")</f>
        <v>Após a refeição</v>
      </c>
      <c r="J140" s="21" t="str">
        <f>IFERROR(__xludf.DUMMYFUNCTION("GOOGLETRANSLATE($B140,$B$1,J$1)"),"খাওয়ার পরে")</f>
        <v>খাওয়ার পরে</v>
      </c>
      <c r="K140" s="21" t="str">
        <f>IFERROR(__xludf.DUMMYFUNCTION("GOOGLETRANSLATE($B140,$B$1,K$1)"),"کھانے کے بعد")</f>
        <v>کھانے کے بعد</v>
      </c>
      <c r="L140" s="21" t="str">
        <f>IFERROR(__xludf.DUMMYFUNCTION("GOOGLETRANSLATE($B140,$B$1,L$1)"),"Nach dem Essen")</f>
        <v>Nach dem Essen</v>
      </c>
      <c r="M140" s="21" t="str">
        <f>IFERROR(__xludf.DUMMYFUNCTION("GOOGLETRANSLATE($B140,$B$1,M$1)"),"食事の後")</f>
        <v>食事の後</v>
      </c>
      <c r="N140" s="21" t="str">
        <f>IFERROR(__xludf.DUMMYFUNCTION("GOOGLETRANSLATE($B140,$B$1,N$1)"),"जेवणानंतर")</f>
        <v>जेवणानंतर</v>
      </c>
      <c r="O140" s="21" t="str">
        <f>IFERROR(__xludf.DUMMYFUNCTION("GOOGLETRANSLATE($B140,$B$1,O$1)"),"భోజనం తరువాత")</f>
        <v>భోజనం తరువాత</v>
      </c>
      <c r="P140" s="21" t="str">
        <f>IFERROR(__xludf.DUMMYFUNCTION("GOOGLETRANSLATE($B140,$B$1,P$1)"),"Yemekten sonra")</f>
        <v>Yemekten sonra</v>
      </c>
      <c r="Q140" s="21" t="str">
        <f>IFERROR(__xludf.DUMMYFUNCTION("GOOGLETRANSLATE($B140,$B$1,Q$1)"),"உணவுக்குப் பிறகு")</f>
        <v>உணவுக்குப் பிறகு</v>
      </c>
      <c r="R140" s="21" t="str">
        <f>IFERROR(__xludf.DUMMYFUNCTION("GOOGLETRANSLATE($B140,$B$1,R$1)"),"식사 후")</f>
        <v>식사 후</v>
      </c>
      <c r="S140" s="29" t="str">
        <f>IFERROR(__xludf.DUMMYFUNCTION("GOOGLETRANSLATE($B140,$B$1,S$1)"),"Sau bữa ăn")</f>
        <v>Sau bữa ăn</v>
      </c>
      <c r="T140" s="21" t="str">
        <f>IFERROR(__xludf.DUMMYFUNCTION("GOOGLETRANSLATE($B140,$B$1,T$1)"),"Dopo il pasto")</f>
        <v>Dopo il pasto</v>
      </c>
      <c r="U140" s="21" t="str">
        <f>IFERROR(__xludf.DUMMYFUNCTION("GOOGLETRANSLATE($B140,$B$1,U$1)"),"หลังอาหาร")</f>
        <v>หลังอาหาร</v>
      </c>
    </row>
    <row r="141" ht="15.75" customHeight="1">
      <c r="A141" s="15" t="s">
        <v>1485</v>
      </c>
      <c r="B141" s="15" t="s">
        <v>1486</v>
      </c>
      <c r="C141" s="21" t="str">
        <f>IFERROR(__xludf.DUMMYFUNCTION("GOOGLETRANSLATE($B141,$B$1,C$1)"),"坐着")</f>
        <v>坐着</v>
      </c>
      <c r="D141" s="21" t="str">
        <f>IFERROR(__xludf.DUMMYFUNCTION("GOOGLETRANSLATE($B141,$B$1,D$1)"),"बैठक")</f>
        <v>बैठक</v>
      </c>
      <c r="E141" s="21" t="str">
        <f>IFERROR(__xludf.DUMMYFUNCTION("GOOGLETRANSLATE($B141,$B$1,E$1)"),"Sesión")</f>
        <v>Sesión</v>
      </c>
      <c r="F141" s="21" t="str">
        <f>IFERROR(__xludf.DUMMYFUNCTION("GOOGLETRANSLATE($B141,$B$1,F$1)"),"Séance")</f>
        <v>Séance</v>
      </c>
      <c r="G141" s="21" t="str">
        <f>IFERROR(__xludf.DUMMYFUNCTION("GOOGLETRANSLATE($B141,$B$1,G$1)"),"الجلوس")</f>
        <v>الجلوس</v>
      </c>
      <c r="H141" s="21" t="str">
        <f>IFERROR(__xludf.DUMMYFUNCTION("GOOGLETRANSLATE($B141,$B$1,H$1)"),"Сидящий")</f>
        <v>Сидящий</v>
      </c>
      <c r="I141" s="21" t="str">
        <f>IFERROR(__xludf.DUMMYFUNCTION("GOOGLETRANSLATE($B141,$B$1,I$1)"),"Sentado")</f>
        <v>Sentado</v>
      </c>
      <c r="J141" s="21" t="str">
        <f>IFERROR(__xludf.DUMMYFUNCTION("GOOGLETRANSLATE($B141,$B$1,J$1)"),"বসে আছে")</f>
        <v>বসে আছে</v>
      </c>
      <c r="K141" s="21" t="str">
        <f>IFERROR(__xludf.DUMMYFUNCTION("GOOGLETRANSLATE($B141,$B$1,K$1)"),"بیٹھے")</f>
        <v>بیٹھے</v>
      </c>
      <c r="L141" s="21" t="str">
        <f>IFERROR(__xludf.DUMMYFUNCTION("GOOGLETRANSLATE($B141,$B$1,L$1)"),"Sitzung")</f>
        <v>Sitzung</v>
      </c>
      <c r="M141" s="21" t="str">
        <f>IFERROR(__xludf.DUMMYFUNCTION("GOOGLETRANSLATE($B141,$B$1,M$1)"),"座っている")</f>
        <v>座っている</v>
      </c>
      <c r="N141" s="21" t="str">
        <f>IFERROR(__xludf.DUMMYFUNCTION("GOOGLETRANSLATE($B141,$B$1,N$1)"),"बसून")</f>
        <v>बसून</v>
      </c>
      <c r="O141" s="21" t="str">
        <f>IFERROR(__xludf.DUMMYFUNCTION("GOOGLETRANSLATE($B141,$B$1,O$1)"),"కూర్చోవడం")</f>
        <v>కూర్చోవడం</v>
      </c>
      <c r="P141" s="21" t="str">
        <f>IFERROR(__xludf.DUMMYFUNCTION("GOOGLETRANSLATE($B141,$B$1,P$1)"),"Oturma")</f>
        <v>Oturma</v>
      </c>
      <c r="Q141" s="21" t="str">
        <f>IFERROR(__xludf.DUMMYFUNCTION("GOOGLETRANSLATE($B141,$B$1,Q$1)"),"உட்கார்ந்து")</f>
        <v>உட்கார்ந்து</v>
      </c>
      <c r="R141" s="21" t="str">
        <f>IFERROR(__xludf.DUMMYFUNCTION("GOOGLETRANSLATE($B141,$B$1,R$1)"),"좌석")</f>
        <v>좌석</v>
      </c>
      <c r="S141" s="29" t="str">
        <f>IFERROR(__xludf.DUMMYFUNCTION("GOOGLETRANSLATE($B141,$B$1,S$1)"),"Ngồi")</f>
        <v>Ngồi</v>
      </c>
      <c r="T141" s="21" t="str">
        <f>IFERROR(__xludf.DUMMYFUNCTION("GOOGLETRANSLATE($B141,$B$1,T$1)"),"Seduta")</f>
        <v>Seduta</v>
      </c>
      <c r="U141" s="21" t="str">
        <f>IFERROR(__xludf.DUMMYFUNCTION("GOOGLETRANSLATE($B141,$B$1,U$1)"),"การนั่ง")</f>
        <v>การนั่ง</v>
      </c>
    </row>
    <row r="142" ht="15.75" customHeight="1">
      <c r="A142" s="15" t="s">
        <v>1487</v>
      </c>
      <c r="B142" s="15" t="s">
        <v>1488</v>
      </c>
      <c r="C142" s="21" t="str">
        <f>IFERROR(__xludf.DUMMYFUNCTION("GOOGLETRANSLATE($B142,$B$1,C$1)"),"说谎")</f>
        <v>说谎</v>
      </c>
      <c r="D142" s="21" t="str">
        <f>IFERROR(__xludf.DUMMYFUNCTION("GOOGLETRANSLATE($B142,$B$1,D$1)"),"झूठ बोलना")</f>
        <v>झूठ बोलना</v>
      </c>
      <c r="E142" s="21" t="str">
        <f>IFERROR(__xludf.DUMMYFUNCTION("GOOGLETRANSLATE($B142,$B$1,E$1)"),"Mintiendo")</f>
        <v>Mintiendo</v>
      </c>
      <c r="F142" s="21" t="str">
        <f>IFERROR(__xludf.DUMMYFUNCTION("GOOGLETRANSLATE($B142,$B$1,F$1)"),"Couché")</f>
        <v>Couché</v>
      </c>
      <c r="G142" s="21" t="str">
        <f>IFERROR(__xludf.DUMMYFUNCTION("GOOGLETRANSLATE($B142,$B$1,G$1)"),"يكذب")</f>
        <v>يكذب</v>
      </c>
      <c r="H142" s="21" t="str">
        <f>IFERROR(__xludf.DUMMYFUNCTION("GOOGLETRANSLATE($B142,$B$1,H$1)"),"Врущий")</f>
        <v>Врущий</v>
      </c>
      <c r="I142" s="21" t="str">
        <f>IFERROR(__xludf.DUMMYFUNCTION("GOOGLETRANSLATE($B142,$B$1,I$1)"),"Mentindo")</f>
        <v>Mentindo</v>
      </c>
      <c r="J142" s="21" t="str">
        <f>IFERROR(__xludf.DUMMYFUNCTION("GOOGLETRANSLATE($B142,$B$1,J$1)"),"মিথ্যা কথা")</f>
        <v>মিথ্যা কথা</v>
      </c>
      <c r="K142" s="21" t="str">
        <f>IFERROR(__xludf.DUMMYFUNCTION("GOOGLETRANSLATE($B142,$B$1,K$1)"),"جھوٹ بول رہا ہے")</f>
        <v>جھوٹ بول رہا ہے</v>
      </c>
      <c r="L142" s="21" t="str">
        <f>IFERROR(__xludf.DUMMYFUNCTION("GOOGLETRANSLATE($B142,$B$1,L$1)"),"Liegen")</f>
        <v>Liegen</v>
      </c>
      <c r="M142" s="21" t="str">
        <f>IFERROR(__xludf.DUMMYFUNCTION("GOOGLETRANSLATE($B142,$B$1,M$1)"),"嘘をついている")</f>
        <v>嘘をついている</v>
      </c>
      <c r="N142" s="21" t="str">
        <f>IFERROR(__xludf.DUMMYFUNCTION("GOOGLETRANSLATE($B142,$B$1,N$1)"),"खोटे बोलणे")</f>
        <v>खोटे बोलणे</v>
      </c>
      <c r="O142" s="21" t="str">
        <f>IFERROR(__xludf.DUMMYFUNCTION("GOOGLETRANSLATE($B142,$B$1,O$1)"),"అబద్ధం")</f>
        <v>అబద్ధం</v>
      </c>
      <c r="P142" s="21" t="str">
        <f>IFERROR(__xludf.DUMMYFUNCTION("GOOGLETRANSLATE($B142,$B$1,P$1)"),"Uzanmak")</f>
        <v>Uzanmak</v>
      </c>
      <c r="Q142" s="21" t="str">
        <f>IFERROR(__xludf.DUMMYFUNCTION("GOOGLETRANSLATE($B142,$B$1,Q$1)"),"பொய்")</f>
        <v>பொய்</v>
      </c>
      <c r="R142" s="21" t="str">
        <f>IFERROR(__xludf.DUMMYFUNCTION("GOOGLETRANSLATE($B142,$B$1,R$1)"),"거짓말하는")</f>
        <v>거짓말하는</v>
      </c>
      <c r="S142" s="29" t="str">
        <f>IFERROR(__xludf.DUMMYFUNCTION("GOOGLETRANSLATE($B142,$B$1,S$1)"),"Nằm")</f>
        <v>Nằm</v>
      </c>
      <c r="T142" s="21" t="str">
        <f>IFERROR(__xludf.DUMMYFUNCTION("GOOGLETRANSLATE($B142,$B$1,T$1)"),"Dire bugie")</f>
        <v>Dire bugie</v>
      </c>
      <c r="U142" s="21" t="str">
        <f>IFERROR(__xludf.DUMMYFUNCTION("GOOGLETRANSLATE($B142,$B$1,U$1)"),"โกหก")</f>
        <v>โกหก</v>
      </c>
    </row>
    <row r="143" ht="15.75" customHeight="1">
      <c r="A143" s="15" t="s">
        <v>1489</v>
      </c>
      <c r="B143" s="15" t="s">
        <v>1490</v>
      </c>
      <c r="C143" s="21" t="s">
        <v>1491</v>
      </c>
      <c r="D143" s="21" t="s">
        <v>1492</v>
      </c>
      <c r="E143" s="21" t="s">
        <v>1493</v>
      </c>
      <c r="F143" s="21" t="s">
        <v>1494</v>
      </c>
      <c r="G143" s="37" t="s">
        <v>1495</v>
      </c>
      <c r="H143" s="21" t="s">
        <v>1496</v>
      </c>
      <c r="I143" s="21" t="s">
        <v>1497</v>
      </c>
      <c r="J143" s="21" t="s">
        <v>1498</v>
      </c>
      <c r="K143" s="37" t="s">
        <v>1499</v>
      </c>
      <c r="L143" s="21" t="s">
        <v>1494</v>
      </c>
      <c r="M143" s="21" t="s">
        <v>1500</v>
      </c>
      <c r="N143" s="21" t="s">
        <v>1501</v>
      </c>
      <c r="O143" s="21" t="s">
        <v>1502</v>
      </c>
      <c r="P143" s="21" t="s">
        <v>1503</v>
      </c>
      <c r="Q143" s="21" t="s">
        <v>1504</v>
      </c>
      <c r="R143" s="21" t="s">
        <v>1505</v>
      </c>
      <c r="S143" s="29" t="s">
        <v>1506</v>
      </c>
      <c r="T143" s="21" t="s">
        <v>1507</v>
      </c>
      <c r="U143" s="21" t="s">
        <v>1508</v>
      </c>
    </row>
    <row r="144" ht="15.75" customHeight="1">
      <c r="S144" s="38"/>
    </row>
    <row r="145" ht="15.75" customHeight="1">
      <c r="S145" s="38"/>
    </row>
    <row r="146" ht="15.75" customHeight="1">
      <c r="S146" s="38"/>
    </row>
    <row r="147" ht="15.75" customHeight="1">
      <c r="S147" s="38"/>
    </row>
    <row r="148" ht="15.75" customHeight="1">
      <c r="S148" s="38"/>
    </row>
    <row r="149" ht="15.75" customHeight="1">
      <c r="S149" s="38"/>
    </row>
    <row r="150" ht="15.75" customHeight="1">
      <c r="S150" s="38"/>
    </row>
    <row r="151" ht="15.75" customHeight="1">
      <c r="S151" s="38"/>
    </row>
    <row r="152" ht="15.75" customHeight="1">
      <c r="S152" s="38"/>
    </row>
    <row r="153" ht="15.75" customHeight="1">
      <c r="S153" s="38"/>
    </row>
    <row r="154" ht="15.75" customHeight="1">
      <c r="S154" s="38"/>
    </row>
    <row r="155" ht="15.75" customHeight="1">
      <c r="S155" s="38"/>
    </row>
    <row r="156" ht="15.75" customHeight="1">
      <c r="S156" s="38"/>
    </row>
    <row r="157" ht="15.75" customHeight="1">
      <c r="S157" s="38"/>
    </row>
    <row r="158" ht="15.75" customHeight="1">
      <c r="S158" s="38"/>
    </row>
    <row r="159" ht="15.75" customHeight="1">
      <c r="S159" s="38"/>
    </row>
    <row r="160" ht="15.75" customHeight="1">
      <c r="S160" s="38"/>
    </row>
    <row r="161" ht="15.75" customHeight="1">
      <c r="S161" s="38"/>
    </row>
    <row r="162" ht="15.75" customHeight="1">
      <c r="S162" s="38"/>
    </row>
    <row r="163" ht="15.75" customHeight="1">
      <c r="S163" s="38"/>
    </row>
    <row r="164" ht="15.75" customHeight="1">
      <c r="S164" s="38"/>
    </row>
    <row r="165" ht="15.75" customHeight="1">
      <c r="S165" s="38"/>
    </row>
    <row r="166" ht="15.75" customHeight="1">
      <c r="S166" s="38"/>
    </row>
    <row r="167" ht="15.75" customHeight="1">
      <c r="S167" s="38"/>
    </row>
    <row r="168" ht="15.75" customHeight="1">
      <c r="S168" s="38"/>
    </row>
    <row r="169" ht="15.75" customHeight="1">
      <c r="S169" s="38"/>
    </row>
    <row r="170" ht="15.75" customHeight="1">
      <c r="S170" s="38"/>
    </row>
    <row r="171" ht="15.75" customHeight="1">
      <c r="S171" s="38"/>
    </row>
    <row r="172" ht="15.75" customHeight="1">
      <c r="S172" s="38"/>
    </row>
    <row r="173" ht="15.75" customHeight="1">
      <c r="S173" s="38"/>
    </row>
    <row r="174" ht="15.75" customHeight="1">
      <c r="S174" s="38"/>
    </row>
    <row r="175" ht="15.75" customHeight="1">
      <c r="S175" s="38"/>
    </row>
    <row r="176" ht="15.75" customHeight="1">
      <c r="S176" s="38"/>
    </row>
    <row r="177" ht="15.75" customHeight="1">
      <c r="S177" s="38"/>
    </row>
    <row r="178" ht="15.75" customHeight="1">
      <c r="S178" s="38"/>
    </row>
    <row r="179" ht="15.75" customHeight="1">
      <c r="S179" s="38"/>
    </row>
    <row r="180" ht="15.75" customHeight="1">
      <c r="S180" s="38"/>
    </row>
    <row r="181" ht="15.75" customHeight="1">
      <c r="S181" s="38"/>
    </row>
    <row r="182" ht="15.75" customHeight="1">
      <c r="S182" s="38"/>
    </row>
    <row r="183" ht="15.75" customHeight="1">
      <c r="S183" s="38"/>
    </row>
    <row r="184" ht="15.75" customHeight="1">
      <c r="S184" s="38"/>
    </row>
    <row r="185" ht="15.75" customHeight="1">
      <c r="S185" s="38"/>
    </row>
    <row r="186" ht="15.75" customHeight="1">
      <c r="S186" s="38"/>
    </row>
    <row r="187" ht="15.75" customHeight="1">
      <c r="S187" s="38"/>
    </row>
    <row r="188" ht="15.75" customHeight="1">
      <c r="S188" s="38"/>
    </row>
    <row r="189" ht="15.75" customHeight="1">
      <c r="S189" s="38"/>
    </row>
    <row r="190" ht="15.75" customHeight="1">
      <c r="S190" s="38"/>
    </row>
    <row r="191" ht="15.75" customHeight="1">
      <c r="S191" s="38"/>
    </row>
    <row r="192" ht="15.75" customHeight="1">
      <c r="S192" s="38"/>
    </row>
    <row r="193" ht="15.75" customHeight="1">
      <c r="S193" s="38"/>
    </row>
    <row r="194" ht="15.75" customHeight="1">
      <c r="S194" s="38"/>
    </row>
    <row r="195" ht="15.75" customHeight="1">
      <c r="S195" s="38"/>
    </row>
    <row r="196" ht="15.75" customHeight="1">
      <c r="S196" s="38"/>
    </row>
    <row r="197" ht="15.75" customHeight="1">
      <c r="S197" s="38"/>
    </row>
    <row r="198" ht="15.75" customHeight="1">
      <c r="S198" s="38"/>
    </row>
    <row r="199" ht="15.75" customHeight="1">
      <c r="S199" s="38"/>
    </row>
    <row r="200" ht="15.75" customHeight="1">
      <c r="S200" s="38"/>
    </row>
    <row r="201" ht="15.75" customHeight="1">
      <c r="S201" s="38"/>
    </row>
    <row r="202" ht="15.75" customHeight="1">
      <c r="S202" s="38"/>
    </row>
    <row r="203" ht="15.75" customHeight="1">
      <c r="S203" s="38"/>
    </row>
    <row r="204" ht="15.75" customHeight="1">
      <c r="S204" s="38"/>
    </row>
    <row r="205" ht="15.75" customHeight="1">
      <c r="S205" s="38"/>
    </row>
    <row r="206" ht="15.75" customHeight="1">
      <c r="S206" s="38"/>
    </row>
    <row r="207" ht="15.75" customHeight="1">
      <c r="S207" s="38"/>
    </row>
    <row r="208" ht="15.75" customHeight="1">
      <c r="S208" s="38"/>
    </row>
    <row r="209" ht="15.75" customHeight="1">
      <c r="S209" s="38"/>
    </row>
    <row r="210" ht="15.75" customHeight="1">
      <c r="S210" s="38"/>
    </row>
    <row r="211" ht="15.75" customHeight="1">
      <c r="S211" s="38"/>
    </row>
    <row r="212" ht="15.75" customHeight="1">
      <c r="S212" s="38"/>
    </row>
    <row r="213" ht="15.75" customHeight="1">
      <c r="S213" s="38"/>
    </row>
    <row r="214" ht="15.75" customHeight="1">
      <c r="S214" s="38"/>
    </row>
    <row r="215" ht="15.75" customHeight="1">
      <c r="S215" s="38"/>
    </row>
    <row r="216" ht="15.75" customHeight="1">
      <c r="S216" s="38"/>
    </row>
    <row r="217" ht="15.75" customHeight="1">
      <c r="S217" s="38"/>
    </row>
    <row r="218" ht="15.75" customHeight="1">
      <c r="S218" s="38"/>
    </row>
    <row r="219" ht="15.75" customHeight="1">
      <c r="S219" s="38"/>
    </row>
    <row r="220" ht="15.75" customHeight="1">
      <c r="S220" s="38"/>
    </row>
    <row r="221" ht="15.75" customHeight="1">
      <c r="S221" s="38"/>
    </row>
    <row r="222" ht="15.75" customHeight="1">
      <c r="S222" s="38"/>
    </row>
    <row r="223" ht="15.75" customHeight="1">
      <c r="S223" s="38"/>
    </row>
    <row r="224" ht="15.75" customHeight="1">
      <c r="S224" s="38"/>
    </row>
    <row r="225" ht="15.75" customHeight="1">
      <c r="S225" s="38"/>
    </row>
    <row r="226" ht="15.75" customHeight="1">
      <c r="S226" s="38"/>
    </row>
    <row r="227" ht="15.75" customHeight="1">
      <c r="S227" s="38"/>
    </row>
    <row r="228" ht="15.75" customHeight="1">
      <c r="S228" s="38"/>
    </row>
    <row r="229" ht="15.75" customHeight="1">
      <c r="S229" s="38"/>
    </row>
    <row r="230" ht="15.75" customHeight="1">
      <c r="S230" s="38"/>
    </row>
    <row r="231" ht="15.75" customHeight="1">
      <c r="S231" s="38"/>
    </row>
    <row r="232" ht="15.75" customHeight="1">
      <c r="S232" s="38"/>
    </row>
    <row r="233" ht="15.75" customHeight="1">
      <c r="S233" s="38"/>
    </row>
    <row r="234" ht="15.75" customHeight="1">
      <c r="S234" s="38"/>
    </row>
    <row r="235" ht="15.75" customHeight="1">
      <c r="S235" s="38"/>
    </row>
    <row r="236" ht="15.75" customHeight="1">
      <c r="S236" s="38"/>
    </row>
    <row r="237" ht="15.75" customHeight="1">
      <c r="S237" s="38"/>
    </row>
    <row r="238" ht="15.75" customHeight="1">
      <c r="S238" s="38"/>
    </row>
    <row r="239" ht="15.75" customHeight="1">
      <c r="S239" s="38"/>
    </row>
    <row r="240" ht="15.75" customHeight="1">
      <c r="S240" s="38"/>
    </row>
    <row r="241" ht="15.75" customHeight="1">
      <c r="S241" s="38"/>
    </row>
    <row r="242" ht="15.75" customHeight="1">
      <c r="S242" s="38"/>
    </row>
    <row r="243" ht="15.75" customHeight="1">
      <c r="S243" s="38"/>
    </row>
    <row r="244" ht="15.75" customHeight="1">
      <c r="S244" s="38"/>
    </row>
    <row r="245" ht="15.75" customHeight="1">
      <c r="S245" s="38"/>
    </row>
    <row r="246" ht="15.75" customHeight="1">
      <c r="S246" s="38"/>
    </row>
    <row r="247" ht="15.75" customHeight="1">
      <c r="S247" s="38"/>
    </row>
    <row r="248" ht="15.75" customHeight="1">
      <c r="S248" s="38"/>
    </row>
    <row r="249" ht="15.75" customHeight="1">
      <c r="S249" s="38"/>
    </row>
    <row r="250" ht="15.75" customHeight="1">
      <c r="S250" s="38"/>
    </row>
    <row r="251" ht="15.75" customHeight="1">
      <c r="S251" s="38"/>
    </row>
    <row r="252" ht="15.75" customHeight="1">
      <c r="S252" s="38"/>
    </row>
    <row r="253" ht="15.75" customHeight="1">
      <c r="S253" s="38"/>
    </row>
    <row r="254" ht="15.75" customHeight="1">
      <c r="S254" s="38"/>
    </row>
    <row r="255" ht="15.75" customHeight="1">
      <c r="S255" s="38"/>
    </row>
    <row r="256" ht="15.75" customHeight="1">
      <c r="S256" s="38"/>
    </row>
    <row r="257" ht="15.75" customHeight="1">
      <c r="S257" s="38"/>
    </row>
    <row r="258" ht="15.75" customHeight="1">
      <c r="S258" s="38"/>
    </row>
    <row r="259" ht="15.75" customHeight="1">
      <c r="S259" s="38"/>
    </row>
    <row r="260" ht="15.75" customHeight="1">
      <c r="S260" s="38"/>
    </row>
    <row r="261" ht="15.75" customHeight="1">
      <c r="S261" s="38"/>
    </row>
    <row r="262" ht="15.75" customHeight="1">
      <c r="S262" s="38"/>
    </row>
    <row r="263" ht="15.75" customHeight="1">
      <c r="S263" s="38"/>
    </row>
    <row r="264" ht="15.75" customHeight="1">
      <c r="S264" s="38"/>
    </row>
    <row r="265" ht="15.75" customHeight="1">
      <c r="S265" s="38"/>
    </row>
    <row r="266" ht="15.75" customHeight="1">
      <c r="S266" s="38"/>
    </row>
    <row r="267" ht="15.75" customHeight="1">
      <c r="S267" s="38"/>
    </row>
    <row r="268" ht="15.75" customHeight="1">
      <c r="S268" s="38"/>
    </row>
    <row r="269" ht="15.75" customHeight="1">
      <c r="S269" s="38"/>
    </row>
    <row r="270" ht="15.75" customHeight="1">
      <c r="S270" s="38"/>
    </row>
    <row r="271" ht="15.75" customHeight="1">
      <c r="S271" s="38"/>
    </row>
    <row r="272" ht="15.75" customHeight="1">
      <c r="S272" s="38"/>
    </row>
    <row r="273" ht="15.75" customHeight="1">
      <c r="S273" s="38"/>
    </row>
    <row r="274" ht="15.75" customHeight="1">
      <c r="S274" s="38"/>
    </row>
    <row r="275" ht="15.75" customHeight="1">
      <c r="S275" s="38"/>
    </row>
    <row r="276" ht="15.75" customHeight="1">
      <c r="S276" s="38"/>
    </row>
    <row r="277" ht="15.75" customHeight="1">
      <c r="S277" s="38"/>
    </row>
    <row r="278" ht="15.75" customHeight="1">
      <c r="S278" s="38"/>
    </row>
    <row r="279" ht="15.75" customHeight="1">
      <c r="S279" s="38"/>
    </row>
    <row r="280" ht="15.75" customHeight="1">
      <c r="S280" s="38"/>
    </row>
    <row r="281" ht="15.75" customHeight="1">
      <c r="S281" s="38"/>
    </row>
    <row r="282" ht="15.75" customHeight="1">
      <c r="S282" s="38"/>
    </row>
    <row r="283" ht="15.75" customHeight="1">
      <c r="S283" s="38"/>
    </row>
    <row r="284" ht="15.75" customHeight="1">
      <c r="S284" s="38"/>
    </row>
    <row r="285" ht="15.75" customHeight="1">
      <c r="S285" s="38"/>
    </row>
    <row r="286" ht="15.75" customHeight="1">
      <c r="S286" s="38"/>
    </row>
    <row r="287" ht="15.75" customHeight="1">
      <c r="S287" s="38"/>
    </row>
    <row r="288" ht="15.75" customHeight="1">
      <c r="S288" s="38"/>
    </row>
    <row r="289" ht="15.75" customHeight="1">
      <c r="S289" s="38"/>
    </row>
    <row r="290" ht="15.75" customHeight="1">
      <c r="S290" s="38"/>
    </row>
    <row r="291" ht="15.75" customHeight="1">
      <c r="S291" s="38"/>
    </row>
    <row r="292" ht="15.75" customHeight="1">
      <c r="S292" s="38"/>
    </row>
    <row r="293" ht="15.75" customHeight="1">
      <c r="S293" s="38"/>
    </row>
    <row r="294" ht="15.75" customHeight="1">
      <c r="S294" s="38"/>
    </row>
    <row r="295" ht="15.75" customHeight="1">
      <c r="S295" s="38"/>
    </row>
    <row r="296" ht="15.75" customHeight="1">
      <c r="S296" s="38"/>
    </row>
    <row r="297" ht="15.75" customHeight="1">
      <c r="S297" s="38"/>
    </row>
    <row r="298" ht="15.75" customHeight="1">
      <c r="S298" s="38"/>
    </row>
    <row r="299" ht="15.75" customHeight="1">
      <c r="S299" s="38"/>
    </row>
    <row r="300" ht="15.75" customHeight="1">
      <c r="S300" s="38"/>
    </row>
    <row r="301" ht="15.75" customHeight="1">
      <c r="S301" s="38"/>
    </row>
    <row r="302" ht="15.75" customHeight="1">
      <c r="S302" s="38"/>
    </row>
    <row r="303" ht="15.75" customHeight="1">
      <c r="S303" s="38"/>
    </row>
    <row r="304" ht="15.75" customHeight="1">
      <c r="S304" s="38"/>
    </row>
    <row r="305" ht="15.75" customHeight="1">
      <c r="S305" s="38"/>
    </row>
    <row r="306" ht="15.75" customHeight="1">
      <c r="S306" s="38"/>
    </row>
    <row r="307" ht="15.75" customHeight="1">
      <c r="S307" s="38"/>
    </row>
    <row r="308" ht="15.75" customHeight="1">
      <c r="S308" s="38"/>
    </row>
    <row r="309" ht="15.75" customHeight="1">
      <c r="S309" s="38"/>
    </row>
    <row r="310" ht="15.75" customHeight="1">
      <c r="S310" s="38"/>
    </row>
    <row r="311" ht="15.75" customHeight="1">
      <c r="S311" s="38"/>
    </row>
    <row r="312" ht="15.75" customHeight="1">
      <c r="S312" s="38"/>
    </row>
    <row r="313" ht="15.75" customHeight="1">
      <c r="S313" s="38"/>
    </row>
    <row r="314" ht="15.75" customHeight="1">
      <c r="S314" s="38"/>
    </row>
    <row r="315" ht="15.75" customHeight="1">
      <c r="S315" s="38"/>
    </row>
    <row r="316" ht="15.75" customHeight="1">
      <c r="S316" s="38"/>
    </row>
    <row r="317" ht="15.75" customHeight="1">
      <c r="S317" s="38"/>
    </row>
    <row r="318" ht="15.75" customHeight="1">
      <c r="S318" s="38"/>
    </row>
    <row r="319" ht="15.75" customHeight="1">
      <c r="S319" s="38"/>
    </row>
    <row r="320" ht="15.75" customHeight="1">
      <c r="S320" s="38"/>
    </row>
    <row r="321" ht="15.75" customHeight="1">
      <c r="S321" s="38"/>
    </row>
    <row r="322" ht="15.75" customHeight="1">
      <c r="S322" s="38"/>
    </row>
    <row r="323" ht="15.75" customHeight="1">
      <c r="S323" s="38"/>
    </row>
    <row r="324" ht="15.75" customHeight="1">
      <c r="S324" s="38"/>
    </row>
    <row r="325" ht="15.75" customHeight="1">
      <c r="S325" s="38"/>
    </row>
    <row r="326" ht="15.75" customHeight="1">
      <c r="S326" s="38"/>
    </row>
    <row r="327" ht="15.75" customHeight="1">
      <c r="S327" s="38"/>
    </row>
    <row r="328" ht="15.75" customHeight="1">
      <c r="S328" s="38"/>
    </row>
    <row r="329" ht="15.75" customHeight="1">
      <c r="S329" s="38"/>
    </row>
    <row r="330" ht="15.75" customHeight="1">
      <c r="S330" s="38"/>
    </row>
    <row r="331" ht="15.75" customHeight="1">
      <c r="S331" s="38"/>
    </row>
    <row r="332" ht="15.75" customHeight="1">
      <c r="S332" s="38"/>
    </row>
    <row r="333" ht="15.75" customHeight="1">
      <c r="S333" s="38"/>
    </row>
    <row r="334" ht="15.75" customHeight="1">
      <c r="S334" s="38"/>
    </row>
    <row r="335" ht="15.75" customHeight="1">
      <c r="S335" s="38"/>
    </row>
    <row r="336" ht="15.75" customHeight="1">
      <c r="S336" s="38"/>
    </row>
    <row r="337" ht="15.75" customHeight="1">
      <c r="S337" s="38"/>
    </row>
    <row r="338" ht="15.75" customHeight="1">
      <c r="S338" s="38"/>
    </row>
    <row r="339" ht="15.75" customHeight="1">
      <c r="S339" s="38"/>
    </row>
    <row r="340" ht="15.75" customHeight="1">
      <c r="S340" s="38"/>
    </row>
    <row r="341" ht="15.75" customHeight="1">
      <c r="S341" s="38"/>
    </row>
    <row r="342" ht="15.75" customHeight="1">
      <c r="S342" s="38"/>
    </row>
    <row r="343" ht="15.75" customHeight="1">
      <c r="S343" s="38"/>
    </row>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6" width="12.63"/>
  </cols>
  <sheetData>
    <row r="1" ht="15.75" customHeight="1">
      <c r="A1" s="19" t="s">
        <v>1509</v>
      </c>
      <c r="B1" s="2" t="s">
        <v>1510</v>
      </c>
      <c r="C1" s="2" t="s">
        <v>974</v>
      </c>
      <c r="D1" s="19" t="s">
        <v>1511</v>
      </c>
      <c r="E1" s="19"/>
      <c r="F1" s="19"/>
      <c r="G1" s="19"/>
      <c r="H1" s="19"/>
      <c r="I1" s="19"/>
      <c r="J1" s="19"/>
      <c r="K1" s="19"/>
      <c r="L1" s="19"/>
      <c r="M1" s="19"/>
      <c r="N1" s="19"/>
      <c r="O1" s="19"/>
      <c r="P1" s="19"/>
      <c r="Q1" s="19"/>
      <c r="R1" s="19"/>
      <c r="S1" s="19"/>
      <c r="T1" s="19"/>
      <c r="U1" s="19"/>
      <c r="V1" s="19"/>
      <c r="W1" s="19"/>
      <c r="X1" s="19"/>
    </row>
    <row r="2" ht="15.75" customHeight="1">
      <c r="A2" s="15">
        <v>1.0</v>
      </c>
      <c r="B2" s="2" t="s">
        <v>1</v>
      </c>
      <c r="C2" s="2" t="s">
        <v>20</v>
      </c>
      <c r="D2" s="15" t="s">
        <v>1512</v>
      </c>
    </row>
    <row r="3" ht="15.75" customHeight="1">
      <c r="A3" s="15">
        <f t="shared" ref="A3:A21" si="1">A2+1</f>
        <v>2</v>
      </c>
      <c r="B3" s="2" t="s">
        <v>219</v>
      </c>
      <c r="C3" s="2" t="s">
        <v>1513</v>
      </c>
      <c r="D3" s="15" t="s">
        <v>1514</v>
      </c>
    </row>
    <row r="4" ht="15.75" customHeight="1">
      <c r="A4" s="15">
        <f t="shared" si="1"/>
        <v>3</v>
      </c>
      <c r="B4" s="2" t="s">
        <v>2</v>
      </c>
      <c r="C4" s="2" t="s">
        <v>976</v>
      </c>
      <c r="D4" s="15" t="s">
        <v>1515</v>
      </c>
    </row>
    <row r="5" ht="15.75" customHeight="1">
      <c r="A5" s="15">
        <f t="shared" si="1"/>
        <v>4</v>
      </c>
      <c r="B5" s="2" t="s">
        <v>3</v>
      </c>
      <c r="C5" s="2" t="s">
        <v>977</v>
      </c>
      <c r="D5" s="15" t="s">
        <v>1516</v>
      </c>
    </row>
    <row r="6" ht="15.75" customHeight="1">
      <c r="A6" s="15">
        <f t="shared" si="1"/>
        <v>5</v>
      </c>
      <c r="B6" s="2" t="s">
        <v>4</v>
      </c>
      <c r="C6" s="2" t="s">
        <v>978</v>
      </c>
      <c r="D6" s="15" t="s">
        <v>1517</v>
      </c>
    </row>
    <row r="7" ht="15.75" customHeight="1">
      <c r="A7" s="15">
        <f t="shared" si="1"/>
        <v>6</v>
      </c>
      <c r="B7" s="2" t="s">
        <v>5</v>
      </c>
      <c r="C7" s="2" t="s">
        <v>979</v>
      </c>
      <c r="D7" s="13" t="s">
        <v>1518</v>
      </c>
    </row>
    <row r="8" ht="15.75" customHeight="1">
      <c r="A8" s="15">
        <f t="shared" si="1"/>
        <v>7</v>
      </c>
      <c r="B8" s="2" t="s">
        <v>6</v>
      </c>
      <c r="C8" s="2" t="s">
        <v>980</v>
      </c>
      <c r="D8" s="15" t="s">
        <v>1519</v>
      </c>
    </row>
    <row r="9" ht="15.75" customHeight="1">
      <c r="A9" s="15">
        <f t="shared" si="1"/>
        <v>8</v>
      </c>
      <c r="B9" s="2" t="s">
        <v>7</v>
      </c>
      <c r="C9" s="2" t="s">
        <v>981</v>
      </c>
      <c r="D9" s="15" t="s">
        <v>1520</v>
      </c>
    </row>
    <row r="10" ht="15.75" customHeight="1">
      <c r="A10" s="15">
        <f t="shared" si="1"/>
        <v>9</v>
      </c>
      <c r="B10" s="2" t="s">
        <v>8</v>
      </c>
      <c r="C10" s="2" t="s">
        <v>982</v>
      </c>
      <c r="D10" s="15" t="s">
        <v>1521</v>
      </c>
    </row>
    <row r="11" ht="15.75" customHeight="1">
      <c r="A11" s="15">
        <f t="shared" si="1"/>
        <v>10</v>
      </c>
      <c r="B11" s="2" t="s">
        <v>9</v>
      </c>
      <c r="C11" s="2" t="s">
        <v>28</v>
      </c>
      <c r="D11" s="13" t="s">
        <v>1522</v>
      </c>
    </row>
    <row r="12" ht="15.75" customHeight="1">
      <c r="A12" s="15">
        <f t="shared" si="1"/>
        <v>11</v>
      </c>
      <c r="B12" s="2" t="s">
        <v>10</v>
      </c>
      <c r="C12" s="2" t="s">
        <v>983</v>
      </c>
      <c r="D12" s="15" t="s">
        <v>1523</v>
      </c>
    </row>
    <row r="13" ht="15.75" customHeight="1">
      <c r="A13" s="15">
        <f t="shared" si="1"/>
        <v>12</v>
      </c>
      <c r="B13" s="2" t="s">
        <v>11</v>
      </c>
      <c r="C13" s="2" t="s">
        <v>984</v>
      </c>
      <c r="D13" s="15" t="s">
        <v>1524</v>
      </c>
    </row>
    <row r="14" ht="15.75" customHeight="1">
      <c r="A14" s="15">
        <f t="shared" si="1"/>
        <v>13</v>
      </c>
      <c r="B14" s="2" t="s">
        <v>12</v>
      </c>
      <c r="C14" s="2" t="s">
        <v>985</v>
      </c>
      <c r="D14" s="15" t="s">
        <v>1525</v>
      </c>
    </row>
    <row r="15" ht="15.75" customHeight="1">
      <c r="A15" s="15">
        <f t="shared" si="1"/>
        <v>14</v>
      </c>
      <c r="B15" s="2" t="s">
        <v>13</v>
      </c>
      <c r="C15" s="2" t="s">
        <v>986</v>
      </c>
      <c r="D15" s="15" t="s">
        <v>1526</v>
      </c>
    </row>
    <row r="16" ht="15.75" customHeight="1">
      <c r="A16" s="15">
        <f t="shared" si="1"/>
        <v>15</v>
      </c>
      <c r="B16" s="2" t="s">
        <v>14</v>
      </c>
      <c r="C16" s="2" t="s">
        <v>987</v>
      </c>
      <c r="D16" s="15" t="s">
        <v>1527</v>
      </c>
    </row>
    <row r="17" ht="15.75" customHeight="1">
      <c r="A17" s="15">
        <f t="shared" si="1"/>
        <v>16</v>
      </c>
      <c r="B17" s="2" t="s">
        <v>15</v>
      </c>
      <c r="C17" s="2" t="s">
        <v>988</v>
      </c>
      <c r="D17" s="15" t="s">
        <v>1528</v>
      </c>
    </row>
    <row r="18" ht="15.75" customHeight="1">
      <c r="A18" s="15">
        <f t="shared" si="1"/>
        <v>17</v>
      </c>
      <c r="B18" s="2" t="s">
        <v>16</v>
      </c>
      <c r="C18" s="2" t="s">
        <v>989</v>
      </c>
      <c r="D18" s="15" t="s">
        <v>1529</v>
      </c>
    </row>
    <row r="19" ht="15.75" customHeight="1">
      <c r="A19" s="15">
        <f t="shared" si="1"/>
        <v>18</v>
      </c>
      <c r="B19" s="2" t="s">
        <v>17</v>
      </c>
      <c r="C19" s="2" t="s">
        <v>990</v>
      </c>
      <c r="D19" s="15" t="s">
        <v>1530</v>
      </c>
    </row>
    <row r="20" ht="15.75" customHeight="1">
      <c r="A20" s="15">
        <f t="shared" si="1"/>
        <v>19</v>
      </c>
      <c r="B20" s="2" t="s">
        <v>18</v>
      </c>
      <c r="C20" s="2" t="s">
        <v>991</v>
      </c>
      <c r="D20" s="15" t="s">
        <v>1531</v>
      </c>
    </row>
    <row r="21" ht="15.75" customHeight="1">
      <c r="A21" s="15">
        <f t="shared" si="1"/>
        <v>20</v>
      </c>
      <c r="B21" s="2" t="s">
        <v>19</v>
      </c>
      <c r="C21" s="2" t="s">
        <v>992</v>
      </c>
      <c r="D21" s="15" t="s">
        <v>1532</v>
      </c>
    </row>
    <row r="22" ht="15.75" customHeight="1">
      <c r="B22" s="19"/>
      <c r="C22" s="19"/>
    </row>
    <row r="23" ht="15.75" customHeight="1">
      <c r="B23" s="19"/>
      <c r="C23" s="19"/>
    </row>
    <row r="24" ht="15.75" customHeight="1">
      <c r="B24" s="19"/>
      <c r="C24" s="19"/>
    </row>
    <row r="25" ht="15.75" customHeight="1">
      <c r="B25" s="19"/>
      <c r="C25" s="19"/>
    </row>
    <row r="26" ht="15.75" customHeight="1">
      <c r="B26" s="19"/>
      <c r="C26" s="19"/>
    </row>
    <row r="27" ht="15.75" customHeight="1">
      <c r="B27" s="19"/>
      <c r="C27" s="19"/>
    </row>
    <row r="28" ht="15.75" customHeight="1">
      <c r="B28" s="19"/>
      <c r="C28" s="19"/>
    </row>
    <row r="29" ht="15.75" customHeight="1">
      <c r="B29" s="19"/>
      <c r="C29" s="19"/>
    </row>
    <row r="30" ht="15.75" customHeight="1">
      <c r="B30" s="19"/>
      <c r="C30" s="19"/>
    </row>
    <row r="31" ht="15.75" customHeight="1">
      <c r="B31" s="19"/>
      <c r="C31" s="19"/>
    </row>
    <row r="32" ht="15.75" customHeight="1">
      <c r="B32" s="19"/>
      <c r="C32" s="19"/>
    </row>
    <row r="33" ht="15.75" customHeight="1">
      <c r="B33" s="19"/>
      <c r="C33" s="19"/>
    </row>
    <row r="34" ht="15.75" customHeight="1">
      <c r="B34" s="19"/>
      <c r="C34" s="19"/>
    </row>
    <row r="35" ht="15.75" customHeight="1">
      <c r="B35" s="19"/>
      <c r="C35" s="19"/>
    </row>
    <row r="36" ht="15.75" customHeight="1">
      <c r="B36" s="19"/>
      <c r="C36" s="19"/>
    </row>
    <row r="37" ht="15.75" customHeight="1">
      <c r="B37" s="19"/>
      <c r="C37" s="19"/>
    </row>
    <row r="38" ht="15.75" customHeight="1">
      <c r="B38" s="19"/>
      <c r="C38" s="19"/>
    </row>
    <row r="39" ht="15.75" customHeight="1">
      <c r="B39" s="19"/>
      <c r="C39" s="19"/>
    </row>
    <row r="40" ht="15.75" customHeight="1">
      <c r="B40" s="19"/>
      <c r="C40" s="19"/>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