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STAIR\"/>
    </mc:Choice>
  </mc:AlternateContent>
  <bookViews>
    <workbookView xWindow="0" yWindow="0" windowWidth="15330" windowHeight="8265" tabRatio="633" activeTab="9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1" l="1"/>
  <c r="C22" i="31" l="1"/>
  <c r="C60" i="31"/>
  <c r="B70" i="31" l="1"/>
  <c r="B71" i="31" s="1"/>
  <c r="B69" i="31"/>
  <c r="C45" i="31"/>
  <c r="C47" i="31"/>
  <c r="C54" i="31"/>
  <c r="C52" i="31"/>
  <c r="C40" i="31"/>
  <c r="C28" i="31"/>
  <c r="B19" i="31"/>
  <c r="C24" i="31"/>
  <c r="C27" i="31" s="1"/>
  <c r="B10" i="31"/>
  <c r="C23" i="31" s="1"/>
  <c r="J8" i="31"/>
  <c r="J7" i="31"/>
  <c r="C32" i="31" l="1"/>
  <c r="C33" i="31" s="1"/>
  <c r="C38" i="31" s="1"/>
  <c r="C41" i="31" s="1"/>
  <c r="C48" i="31"/>
  <c r="B69" i="14" l="1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3" i="14" l="1"/>
  <c r="C84" i="14" l="1"/>
  <c r="C87" i="14" s="1"/>
  <c r="B101" i="14"/>
  <c r="B103" i="14" s="1"/>
  <c r="A86" i="14" l="1"/>
  <c r="B19" i="14"/>
  <c r="B18" i="14"/>
  <c r="B17" i="14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<sst xmlns="http://schemas.openxmlformats.org/spreadsheetml/2006/main" count="579" uniqueCount="361">
  <si>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</si>
  <si>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</si>
  <si>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</si>
  <si>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</si>
  <si>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</si>
  <si>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</si>
  <si>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</si>
  <si>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</si>
  <si>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</si>
  <si>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</si>
  <si>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</si>
  <si>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</si>
  <si>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</si>
  <si>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</si>
  <si>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</si>
  <si>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</si>
  <si>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</si>
  <si>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</si>
  <si>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</si>
  <si>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</si>
  <si>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</si>
  <si>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</si>
  <si>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</si>
  <si>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</si>
  <si>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</si>
  <si>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</si>
  <si>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</si>
  <si>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</si>
  <si>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</si>
  <si>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</si>
  <si>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</si>
  <si>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</si>
  <si>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</si>
  <si>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</si>
  <si>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</si>
  <si>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</si>
  <si>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</si>
  <si>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</si>
  <si>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</si>
  <si>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</si>
  <si>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</si>
  <si>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</si>
  <si>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</si>
  <si>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</si>
  <si>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</si>
  <si>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</si>
  <si>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</si>
  <si>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</si>
  <si>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</si>
  <si>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</si>
  <si>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</si>
  <si>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</si>
  <si>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</si>
  <si>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</si>
  <si>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</si>
  <si>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</si>
  <si>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</si>
  <si>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</si>
  <si>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</si>
  <si>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</si>
  <si>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</si>
  <si>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Ast (min,max,require)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</si>
  <si>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</si>
  <si>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</si>
  <si>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</si>
  <si>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</si>
  <si>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</si>
  <si>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</si>
  <si>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</si>
  <si>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</si>
  <si>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</si>
  <si>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</si>
  <si>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</si>
  <si>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</si>
  <si>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</si>
  <si>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</si>
  <si>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</si>
  <si>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</si>
  <si>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</si>
  <si>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</si>
  <si>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</si>
  <si>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</si>
  <si>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</si>
  <si>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</si>
  <si>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</si>
  <si>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</si>
  <si>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</si>
  <si>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</si>
  <si>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</si>
  <si>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</si>
  <si>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</si>
  <si>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</si>
  <si>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</si>
  <si>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</si>
  <si>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</si>
  <si>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</si>
  <si>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</si>
  <si>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</si>
  <si>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</si>
  <si>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</si>
  <si>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</si>
  <si>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</si>
  <si>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</si>
  <si>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</si>
  <si>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</si>
  <si>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</si>
  <si>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</si>
  <si>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</si>
  <si>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</si>
  <si>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</si>
  <si>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</si>
  <si>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</si>
  <si>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</si>
  <si>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</si>
  <si>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</si>
  <si>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</si>
  <si>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</si>
  <si>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</si>
  <si>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</si>
  <si>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</si>
  <si>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</si>
  <si>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</si>
  <si>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</si>
  <si>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</si>
  <si>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</si>
  <si>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</si>
  <si>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</si>
  <si>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</si>
  <si>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</si>
  <si>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</si>
  <si>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</si>
  <si>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</si>
  <si>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</si>
  <si>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</si>
  <si>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</si>
  <si>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</si>
  <si>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</si>
  <si>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</si>
  <si>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</si>
  <si>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</si>
  <si>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</si>
  <si>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</si>
  <si>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</si>
  <si>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</si>
  <si>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</si>
  <si>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</si>
  <si>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</si>
  <si>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</si>
  <si>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</si>
  <si>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</si>
  <si>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</si>
  <si>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</si>
  <si>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</si>
  <si>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</si>
  <si>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</si>
  <si>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</si>
  <si>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</si>
  <si>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</si>
  <si>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</si>
  <si>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</si>
  <si>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</si>
  <si>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</si>
  <si>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</si>
  <si>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</si>
  <si>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</si>
  <si>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</si>
  <si>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</si>
  <si>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</si>
  <si>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</si>
  <si>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</si>
  <si>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</si>
  <si>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</si>
  <si>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</si>
  <si>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</si>
  <si>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</si>
  <si>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</si>
  <si>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</si>
  <si>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</si>
  <si>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</si>
  <si>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</si>
  <si>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</si>
  <si>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</si>
  <si>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</si>
  <si>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>Remove Factors</t>
  </si>
  <si>
    <t>Seismic design  Applay as per IS 13920: Default checked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</si>
  <si>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</si>
  <si>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</si>
  <si>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</si>
  <si>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</si>
  <si>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</si>
  <si>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</si>
  <si>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</si>
  <si>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</si>
  <si>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</si>
  <si>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</si>
  <si>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</si>
  <si>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</si>
  <si>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</si>
  <si>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</si>
  <si>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</si>
  <si>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</si>
  <si>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</si>
  <si>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</si>
  <si>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</si>
  <si>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</si>
  <si>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</si>
  <si>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</si>
  <si>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</si>
  <si>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</si>
  <si>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</si>
  <si>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</si>
  <si>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</si>
  <si>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</si>
  <si>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</si>
  <si>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</si>
  <si>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</si>
  <si>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</si>
  <si>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</si>
  <si>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</si>
  <si>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</si>
  <si>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</si>
  <si>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</si>
  <si>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</si>
  <si>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</si>
  <si>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</si>
  <si>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</si>
  <si>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Algorithem</t>
  </si>
  <si>
    <t>No Changes in Check Mode</t>
  </si>
  <si>
    <t>[IS456:2000 26.5.2.1]</t>
  </si>
  <si>
    <t>[IS456:2000 26.3.3]</t>
  </si>
  <si>
    <t>kN/m2</t>
  </si>
  <si>
    <t>[IS456:2000 22.4.1 b]</t>
  </si>
  <si>
    <t>[IS456:2000 26.2]</t>
  </si>
  <si>
    <t>Check Algo</t>
  </si>
  <si>
    <t>Design  Algo</t>
  </si>
  <si>
    <t>GUI(if required)</t>
  </si>
  <si>
    <t>Logical Script</t>
  </si>
  <si>
    <t>kN/m</t>
  </si>
  <si>
    <t>Tu =</t>
  </si>
  <si>
    <t>Ast =</t>
  </si>
  <si>
    <t>Main Reinforcement</t>
  </si>
  <si>
    <t>Traverse Reinforcement</t>
  </si>
  <si>
    <t>Check for development length</t>
  </si>
  <si>
    <t>Ld  =</t>
  </si>
  <si>
    <t>Tbd =</t>
  </si>
  <si>
    <t xml:space="preserve">dia  = </t>
  </si>
  <si>
    <t>[IS456:2000 Annex G]</t>
  </si>
  <si>
    <t>Formullas of Beam/Slab</t>
  </si>
  <si>
    <t xml:space="preserve">Area centorid not coinsideing with load centroid </t>
  </si>
  <si>
    <t>Stress = P/A  +- M/Z</t>
  </si>
  <si>
    <t>Analysis base up on FEM plate Element</t>
  </si>
  <si>
    <t xml:space="preserve">STAIRS IS456:2000 SPECIFICATION </t>
  </si>
  <si>
    <t xml:space="preserve">Slab thickness 80mm is usually provided </t>
  </si>
  <si>
    <t>Calculate Moment Capasity of Slab</t>
  </si>
  <si>
    <t>[IS456:2000 Annex G 1.1]</t>
  </si>
  <si>
    <t>Min reinforcement</t>
  </si>
  <si>
    <t>0.15 b d</t>
  </si>
  <si>
    <t>For   Fe 250</t>
  </si>
  <si>
    <t>0.12 b d</t>
  </si>
  <si>
    <t>For   Fe 415 or +</t>
  </si>
  <si>
    <t xml:space="preserve">Max reinforcemnt </t>
  </si>
  <si>
    <t>0.04 bD</t>
  </si>
  <si>
    <t>[Is 456 26.5.1.1]</t>
  </si>
  <si>
    <t>Max Dia</t>
  </si>
  <si>
    <t>[IS456:2000 26.5.2.2]</t>
  </si>
  <si>
    <t>Dia &lt;= 1/8 x t</t>
  </si>
  <si>
    <t>t = thickness of slab</t>
  </si>
  <si>
    <t xml:space="preserve">Spacing Steel </t>
  </si>
  <si>
    <t xml:space="preserve">Main Steel  Min of below </t>
  </si>
  <si>
    <t>&lt;= 3t</t>
  </si>
  <si>
    <t>Secondary steel Min of below</t>
  </si>
  <si>
    <t>&lt;=5t</t>
  </si>
  <si>
    <t xml:space="preserve">Nominal Cover  </t>
  </si>
  <si>
    <r>
      <t xml:space="preserve">15mm </t>
    </r>
    <r>
      <rPr>
        <sz val="11"/>
        <color theme="1"/>
        <rFont val="Arial"/>
        <family val="2"/>
      </rPr>
      <t>or</t>
    </r>
    <r>
      <rPr>
        <b/>
        <sz val="11"/>
        <color theme="1"/>
        <rFont val="Arial"/>
        <family val="2"/>
      </rPr>
      <t xml:space="preserve"> Diameter of Bar</t>
    </r>
  </si>
  <si>
    <t>[IS456:2000 26.4.1]</t>
  </si>
  <si>
    <t xml:space="preserve">                   </t>
  </si>
  <si>
    <t xml:space="preserve">Partial Safety Factor for Loads </t>
  </si>
  <si>
    <t>[IS456:2000 Table 18]</t>
  </si>
  <si>
    <t>1.5(DL + LL)</t>
  </si>
  <si>
    <t>[IS456:2000 33.1]</t>
  </si>
  <si>
    <t>[IS456:2000 33.2]</t>
  </si>
  <si>
    <t>Density of Concrete  24 or 25 kM/m3</t>
  </si>
  <si>
    <t>Imposed floor load  on Stars 5kN/m for Crouded  or 3Kn/m for non Crouded</t>
  </si>
  <si>
    <t>Shear Multiplying factor for slab</t>
  </si>
  <si>
    <t>[IS456:2000 40.2.1.1]</t>
  </si>
  <si>
    <r>
      <rPr>
        <b/>
        <sz val="11"/>
        <color theme="1"/>
        <rFont val="Arial"/>
        <family val="2"/>
      </rPr>
      <t>k=(400/d)^</t>
    </r>
    <r>
      <rPr>
        <b/>
        <sz val="9"/>
        <color theme="1"/>
        <rFont val="Arial"/>
        <family val="2"/>
      </rPr>
      <t>(1/4)</t>
    </r>
  </si>
  <si>
    <t>(400/d) &lt; 1</t>
  </si>
  <si>
    <t xml:space="preserve">Design Shear Strength of Concrete Tc Formula </t>
  </si>
  <si>
    <t xml:space="preserve">Max Shear Stress  TcMax Formula </t>
  </si>
  <si>
    <t>Solid Slab Nominal shear stress shall not exceed half of table 20 Value</t>
  </si>
  <si>
    <t>[IS456:2000 40.2.3.1]</t>
  </si>
  <si>
    <t>Tv &lt;= 1/2 Tcmax</t>
  </si>
  <si>
    <t>[IS456:2000 26.5.1.6]</t>
  </si>
  <si>
    <t>Effective Span</t>
  </si>
  <si>
    <t xml:space="preserve">Load distirbutiona </t>
  </si>
  <si>
    <t xml:space="preserve">STAIR_IS456:2000  SPECIFICATIONS </t>
  </si>
  <si>
    <t>No Changes in Project Mode</t>
  </si>
  <si>
    <t>No Changes in Simple Mode</t>
  </si>
  <si>
    <r>
      <t>S</t>
    </r>
    <r>
      <rPr>
        <sz val="6"/>
        <color theme="1"/>
        <rFont val="Arial"/>
        <family val="2"/>
      </rPr>
      <t>required</t>
    </r>
    <r>
      <rPr>
        <sz val="11"/>
        <color theme="1"/>
        <rFont val="Arial"/>
        <family val="2"/>
      </rPr>
      <t>/S</t>
    </r>
    <r>
      <rPr>
        <sz val="6"/>
        <color theme="1"/>
        <rFont val="Arial"/>
        <family val="2"/>
      </rPr>
      <t>proovided</t>
    </r>
  </si>
  <si>
    <r>
      <t>M</t>
    </r>
    <r>
      <rPr>
        <sz val="6"/>
        <color theme="1"/>
        <rFont val="Arial"/>
        <family val="2"/>
      </rPr>
      <t>required</t>
    </r>
    <r>
      <rPr>
        <sz val="11"/>
        <color theme="1"/>
        <rFont val="Arial"/>
        <family val="2"/>
      </rPr>
      <t>/M</t>
    </r>
    <r>
      <rPr>
        <sz val="6"/>
        <color theme="1"/>
        <rFont val="Arial"/>
        <family val="2"/>
      </rPr>
      <t>provided</t>
    </r>
  </si>
  <si>
    <r>
      <t>V</t>
    </r>
    <r>
      <rPr>
        <sz val="6"/>
        <color theme="1"/>
        <rFont val="Arial"/>
        <family val="2"/>
      </rPr>
      <t>required</t>
    </r>
    <r>
      <rPr>
        <sz val="11"/>
        <color theme="1"/>
        <rFont val="Arial"/>
        <family val="2"/>
      </rPr>
      <t>/V</t>
    </r>
    <r>
      <rPr>
        <sz val="6"/>
        <color theme="1"/>
        <rFont val="Arial"/>
        <family val="2"/>
      </rPr>
      <t>pro_concrete</t>
    </r>
  </si>
  <si>
    <t>MOMENT AND SHEAR</t>
  </si>
  <si>
    <t>STAIR</t>
  </si>
  <si>
    <t>H_btwFloor  =</t>
  </si>
  <si>
    <t>P no 597 devdas</t>
  </si>
  <si>
    <t>Riser  =</t>
  </si>
  <si>
    <t>Tread =</t>
  </si>
  <si>
    <t>LL =</t>
  </si>
  <si>
    <t>k/mm2</t>
  </si>
  <si>
    <t xml:space="preserve">FL = </t>
  </si>
  <si>
    <t>Effective Span =</t>
  </si>
  <si>
    <t>Width_flight =</t>
  </si>
  <si>
    <t xml:space="preserve">Width_Landing = </t>
  </si>
  <si>
    <t>span_horiz =</t>
  </si>
  <si>
    <t>Support_width =</t>
  </si>
  <si>
    <t>[IS456:2000 32.1]</t>
  </si>
  <si>
    <t>RT_resultance =</t>
  </si>
  <si>
    <t>cc =</t>
  </si>
  <si>
    <t xml:space="preserve">eff_depth = </t>
  </si>
  <si>
    <t>depth =</t>
  </si>
  <si>
    <t>Dia =</t>
  </si>
  <si>
    <t>depth_landing =</t>
  </si>
  <si>
    <t>Loading</t>
  </si>
  <si>
    <t>waist_slab =</t>
  </si>
  <si>
    <t>density_concrete</t>
  </si>
  <si>
    <t>kN/m3</t>
  </si>
  <si>
    <t>Landing =</t>
  </si>
  <si>
    <t>Design Moment</t>
  </si>
  <si>
    <t>R =</t>
  </si>
  <si>
    <t>Mu_midSpan =</t>
  </si>
  <si>
    <t>kNm/m</t>
  </si>
  <si>
    <t>Reinforcement</t>
  </si>
  <si>
    <t>mm2/M</t>
  </si>
  <si>
    <t>Min_Reinforcement</t>
  </si>
  <si>
    <t>Ast_each_bar =</t>
  </si>
  <si>
    <t>Spacing_req =</t>
  </si>
  <si>
    <t xml:space="preserve">Condition </t>
  </si>
  <si>
    <t>SIMPLY SUPPORTED</t>
  </si>
  <si>
    <t>mm3</t>
  </si>
  <si>
    <t xml:space="preserve">Mu_max = </t>
  </si>
  <si>
    <t>Shear Check</t>
  </si>
  <si>
    <t>Vumax =</t>
  </si>
  <si>
    <t>Tc =</t>
  </si>
  <si>
    <t>T c_Max =</t>
  </si>
  <si>
    <r>
      <t>N/MM</t>
    </r>
    <r>
      <rPr>
        <vertAlign val="superscript"/>
        <sz val="11"/>
        <color theme="1"/>
        <rFont val="Calibri"/>
        <family val="2"/>
      </rPr>
      <t>2</t>
    </r>
  </si>
  <si>
    <t>Tc grater thatn Tu No need of shear reinforcement DEPTH IS ADIQUATE</t>
  </si>
  <si>
    <t>Condition :</t>
  </si>
  <si>
    <t>SHEAR</t>
  </si>
  <si>
    <t>SUPPORT</t>
  </si>
  <si>
    <t>Landing Support</t>
  </si>
  <si>
    <t>SimplySupported</t>
  </si>
  <si>
    <t>FixSupport</t>
  </si>
  <si>
    <t>PartialFixSupport</t>
  </si>
  <si>
    <t>IS 456 STAIR TEST CASE IN DESIGN +</t>
  </si>
  <si>
    <t>shear calculation</t>
  </si>
  <si>
    <t>spacing</t>
  </si>
  <si>
    <t>LiveLoad Loading standards</t>
  </si>
  <si>
    <t>Residential buildings 2 kN/m2</t>
  </si>
  <si>
    <t>Public building 5 kN/m2</t>
  </si>
  <si>
    <t>For devlopment length implementation check for P.no 441 pcverghis volumn 1</t>
  </si>
  <si>
    <t>Stair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</si>
</sst>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9.5"/>
      <color theme="1"/>
      <name val="Times New Roman"/>
      <family val="1"/>
    </font>
    <font>
      <b/>
      <sz val="9.5"/>
      <color theme="1"/>
      <name val="Times New Roman"/>
      <family val="1"/>
    </font>
    <font>
      <b/>
      <sz val="11"/>
      <color theme="1"/>
      <name val="Calibri"/>
      <family val="2"/>
    </font>
    <font>
      <sz val="15"/>
      <color theme="1"/>
      <name val="Arial"/>
      <family val="2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6"/>
      <color theme="1"/>
      <name val="Arial"/>
      <family val="2"/>
    </font>
    <font>
      <b/>
      <i/>
      <sz val="11"/>
      <color rgb="FF000000"/>
      <name val="Calibri"/>
      <family val="2"/>
    </font>
    <font>
      <b/>
      <sz val="9"/>
      <color theme="1"/>
      <name val="Arial"/>
      <family val="2"/>
    </font>
    <font>
      <sz val="11"/>
      <color theme="4" tint="0.79998168889431442"/>
      <name val="Arial"/>
      <family val="2"/>
    </font>
    <font>
      <vertAlign val="superscript"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2" fillId="0" borderId="0" applyNumberFormat="0" applyFill="0" applyBorder="0" applyAlignment="0" applyProtection="0"/>
  </cellStyleXfs>
  <cellXfs count="26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9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0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1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0" fillId="8" borderId="16" xfId="0" applyFont="1" applyFill="1" applyBorder="1"/>
    <xf numFmtId="0" fontId="10" fillId="8" borderId="18" xfId="0" applyFont="1" applyFill="1" applyBorder="1"/>
    <xf numFmtId="0" fontId="10" fillId="8" borderId="19" xfId="0" applyFont="1" applyFill="1" applyBorder="1"/>
    <xf numFmtId="0" fontId="14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8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3" xfId="0" applyFill="1" applyBorder="1"/>
    <xf numFmtId="0" fontId="0" fillId="0" borderId="34" xfId="0" applyFill="1" applyBorder="1"/>
    <xf numFmtId="0" fontId="11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3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19" fillId="0" borderId="0" xfId="0" applyFont="1" applyFill="1" applyBorder="1" applyAlignment="1">
      <alignment horizontal="right" vertical="center"/>
    </xf>
    <xf numFmtId="0" fontId="1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5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1" fillId="7" borderId="0" xfId="0" applyFont="1" applyFill="1" applyBorder="1"/>
    <xf numFmtId="0" fontId="0" fillId="17" borderId="0" xfId="0" applyFill="1"/>
    <xf numFmtId="0" fontId="19" fillId="0" borderId="0" xfId="0" applyFont="1" applyFill="1" applyBorder="1"/>
    <xf numFmtId="0" fontId="0" fillId="0" borderId="18" xfId="0" applyBorder="1"/>
    <xf numFmtId="0" fontId="22" fillId="7" borderId="0" xfId="3" applyFill="1"/>
    <xf numFmtId="0" fontId="21" fillId="3" borderId="14" xfId="0" applyFont="1" applyFill="1" applyBorder="1"/>
    <xf numFmtId="0" fontId="0" fillId="3" borderId="0" xfId="0" applyFill="1" applyBorder="1" applyAlignment="1">
      <alignment horizontal="right"/>
    </xf>
    <xf numFmtId="0" fontId="24" fillId="2" borderId="0" xfId="0" applyFont="1" applyFill="1" applyBorder="1"/>
    <xf numFmtId="0" fontId="24" fillId="2" borderId="13" xfId="0" applyFont="1" applyFill="1" applyBorder="1"/>
    <xf numFmtId="0" fontId="23" fillId="2" borderId="14" xfId="0" applyFont="1" applyFill="1" applyBorder="1"/>
    <xf numFmtId="0" fontId="21" fillId="0" borderId="14" xfId="0" applyFont="1" applyFill="1" applyBorder="1"/>
    <xf numFmtId="0" fontId="23" fillId="2" borderId="0" xfId="0" applyFont="1" applyFill="1" applyBorder="1"/>
    <xf numFmtId="0" fontId="0" fillId="0" borderId="0" xfId="0" applyFill="1" applyBorder="1" applyAlignment="1">
      <alignment vertical="center"/>
    </xf>
    <xf numFmtId="0" fontId="5" fillId="5" borderId="1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0" fillId="15" borderId="36" xfId="0" applyFill="1" applyBorder="1"/>
    <xf numFmtId="0" fontId="0" fillId="16" borderId="14" xfId="0" applyFill="1" applyBorder="1"/>
    <xf numFmtId="0" fontId="0" fillId="16" borderId="0" xfId="0" applyFill="1" applyBorder="1"/>
    <xf numFmtId="0" fontId="10" fillId="7" borderId="0" xfId="0" applyFont="1" applyFill="1" applyBorder="1"/>
    <xf numFmtId="0" fontId="8" fillId="7" borderId="0" xfId="0" applyFont="1" applyFill="1" applyBorder="1"/>
    <xf numFmtId="0" fontId="26" fillId="7" borderId="0" xfId="0" applyFont="1" applyFill="1" applyBorder="1"/>
    <xf numFmtId="0" fontId="27" fillId="7" borderId="0" xfId="0" applyFont="1" applyFill="1" applyBorder="1"/>
    <xf numFmtId="0" fontId="0" fillId="7" borderId="0" xfId="0" applyFill="1" applyBorder="1" applyAlignment="1">
      <alignment horizontal="left"/>
    </xf>
    <xf numFmtId="0" fontId="0" fillId="13" borderId="0" xfId="0" applyFill="1" applyBorder="1"/>
    <xf numFmtId="0" fontId="0" fillId="13" borderId="13" xfId="0" applyFill="1" applyBorder="1"/>
    <xf numFmtId="0" fontId="10" fillId="8" borderId="17" xfId="0" applyFont="1" applyFill="1" applyBorder="1"/>
    <xf numFmtId="0" fontId="0" fillId="7" borderId="0" xfId="0" applyFill="1" applyBorder="1" applyAlignment="1">
      <alignment horizontal="center"/>
    </xf>
    <xf numFmtId="0" fontId="0" fillId="7" borderId="0" xfId="0" applyFill="1" applyBorder="1" applyAlignment="1">
      <alignment horizontal="left" vertical="top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/>
    <xf numFmtId="0" fontId="19" fillId="0" borderId="0" xfId="0" applyFont="1"/>
    <xf numFmtId="0" fontId="10" fillId="7" borderId="0" xfId="0" applyFont="1" applyFill="1"/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0" fillId="7" borderId="0" xfId="0" applyFont="1" applyFill="1" applyBorder="1"/>
    <xf numFmtId="0" fontId="21" fillId="7" borderId="0" xfId="0" applyFont="1" applyFill="1" applyBorder="1"/>
    <xf numFmtId="0" fontId="33" fillId="7" borderId="0" xfId="0" applyFont="1" applyFill="1" applyAlignment="1">
      <alignment vertical="center"/>
    </xf>
    <xf numFmtId="0" fontId="14" fillId="8" borderId="16" xfId="0" applyFont="1" applyFill="1" applyBorder="1"/>
    <xf numFmtId="0" fontId="10" fillId="8" borderId="11" xfId="0" applyFont="1" applyFill="1" applyBorder="1"/>
    <xf numFmtId="0" fontId="10" fillId="8" borderId="10" xfId="0" applyFont="1" applyFill="1" applyBorder="1"/>
    <xf numFmtId="0" fontId="15" fillId="0" borderId="0" xfId="0" applyFont="1" applyFill="1" applyBorder="1"/>
    <xf numFmtId="0" fontId="21" fillId="0" borderId="14" xfId="0" applyFont="1" applyBorder="1"/>
    <xf numFmtId="0" fontId="5" fillId="9" borderId="2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20" xfId="2" applyFont="1" applyFill="1" applyBorder="1" applyAlignment="1">
      <alignment horizontal="center" vertical="center"/>
    </xf>
    <xf numFmtId="0" fontId="5" fillId="9" borderId="19" xfId="2" applyFont="1" applyFill="1" applyBorder="1" applyAlignment="1">
      <alignment horizontal="center" vertical="center"/>
    </xf>
    <xf numFmtId="0" fontId="5" fillId="9" borderId="18" xfId="2" applyFont="1" applyFill="1" applyBorder="1" applyAlignment="1">
      <alignment horizontal="center" vertical="center"/>
    </xf>
    <xf numFmtId="0" fontId="6" fillId="14" borderId="2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4" fillId="7" borderId="20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14" xfId="1" applyFont="1" applyFill="1" applyBorder="1" applyAlignment="1">
      <alignment horizontal="center" vertical="center"/>
    </xf>
    <xf numFmtId="0" fontId="4" fillId="7" borderId="0" xfId="1" applyFont="1" applyFill="1" applyBorder="1" applyAlignment="1">
      <alignment horizontal="center" vertical="center"/>
    </xf>
    <xf numFmtId="0" fontId="4" fillId="7" borderId="13" xfId="1" applyFont="1" applyFill="1" applyBorder="1" applyAlignment="1">
      <alignment horizontal="center" vertical="center"/>
    </xf>
    <xf numFmtId="0" fontId="4" fillId="7" borderId="12" xfId="1" applyFont="1" applyFill="1" applyBorder="1" applyAlignment="1">
      <alignment horizontal="center" vertical="center"/>
    </xf>
    <xf numFmtId="0" fontId="4" fillId="7" borderId="11" xfId="1" applyFon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35" fillId="16" borderId="0" xfId="0" applyFont="1" applyFill="1" applyAlignment="1">
      <alignment vertical="center"/>
    </xf>
    <xf numFmtId="0" fontId="37" fillId="4" borderId="0" xfId="0" applyFont="1" applyFill="1"/>
    <xf numFmtId="0" fontId="19" fillId="0" borderId="0" xfId="0" applyFont="1" applyAlignment="1">
      <alignment horizontal="left" vertical="center"/>
    </xf>
    <xf numFmtId="0" fontId="5" fillId="9" borderId="17" xfId="2" applyFont="1" applyFill="1" applyBorder="1" applyAlignment="1">
      <alignment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1.png"/><Relationship Id="rId13" Type="http://schemas.openxmlformats.org/officeDocument/2006/relationships/image" Target="../media/image76.png"/><Relationship Id="rId18" Type="http://schemas.openxmlformats.org/officeDocument/2006/relationships/image" Target="../media/image80.png"/><Relationship Id="rId3" Type="http://schemas.openxmlformats.org/officeDocument/2006/relationships/image" Target="../media/image66.png"/><Relationship Id="rId7" Type="http://schemas.openxmlformats.org/officeDocument/2006/relationships/image" Target="../media/image70.png"/><Relationship Id="rId12" Type="http://schemas.openxmlformats.org/officeDocument/2006/relationships/image" Target="../media/image75.png"/><Relationship Id="rId17" Type="http://schemas.openxmlformats.org/officeDocument/2006/relationships/image" Target="../media/image79.png"/><Relationship Id="rId2" Type="http://schemas.openxmlformats.org/officeDocument/2006/relationships/image" Target="../media/image65.png"/><Relationship Id="rId16" Type="http://schemas.openxmlformats.org/officeDocument/2006/relationships/image" Target="../media/image43.png"/><Relationship Id="rId20" Type="http://schemas.openxmlformats.org/officeDocument/2006/relationships/image" Target="../media/image82.png"/><Relationship Id="rId1" Type="http://schemas.openxmlformats.org/officeDocument/2006/relationships/image" Target="../media/image64.png"/><Relationship Id="rId6" Type="http://schemas.openxmlformats.org/officeDocument/2006/relationships/image" Target="../media/image69.png"/><Relationship Id="rId11" Type="http://schemas.openxmlformats.org/officeDocument/2006/relationships/image" Target="../media/image74.png"/><Relationship Id="rId5" Type="http://schemas.openxmlformats.org/officeDocument/2006/relationships/image" Target="../media/image68.png"/><Relationship Id="rId15" Type="http://schemas.openxmlformats.org/officeDocument/2006/relationships/image" Target="../media/image78.png"/><Relationship Id="rId10" Type="http://schemas.openxmlformats.org/officeDocument/2006/relationships/image" Target="../media/image73.png"/><Relationship Id="rId19" Type="http://schemas.openxmlformats.org/officeDocument/2006/relationships/image" Target="../media/image81.png"/><Relationship Id="rId4" Type="http://schemas.openxmlformats.org/officeDocument/2006/relationships/image" Target="../media/image67.png"/><Relationship Id="rId9" Type="http://schemas.openxmlformats.org/officeDocument/2006/relationships/image" Target="../media/image72.png"/><Relationship Id="rId14" Type="http://schemas.openxmlformats.org/officeDocument/2006/relationships/image" Target="../media/image7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3" Type="http://schemas.openxmlformats.org/officeDocument/2006/relationships/image" Target="../media/image71.png"/><Relationship Id="rId7" Type="http://schemas.openxmlformats.org/officeDocument/2006/relationships/image" Target="../media/image86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2.png"/><Relationship Id="rId10" Type="http://schemas.openxmlformats.org/officeDocument/2006/relationships/image" Target="../media/image89.png"/><Relationship Id="rId4" Type="http://schemas.openxmlformats.org/officeDocument/2006/relationships/image" Target="../media/image81.png"/><Relationship Id="rId9" Type="http://schemas.openxmlformats.org/officeDocument/2006/relationships/image" Target="../media/image8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8.png"/><Relationship Id="rId3" Type="http://schemas.openxmlformats.org/officeDocument/2006/relationships/image" Target="../media/image93.png"/><Relationship Id="rId7" Type="http://schemas.openxmlformats.org/officeDocument/2006/relationships/image" Target="../media/image97.png"/><Relationship Id="rId2" Type="http://schemas.openxmlformats.org/officeDocument/2006/relationships/image" Target="../media/image92.png"/><Relationship Id="rId1" Type="http://schemas.openxmlformats.org/officeDocument/2006/relationships/image" Target="../media/image91.png"/><Relationship Id="rId6" Type="http://schemas.openxmlformats.org/officeDocument/2006/relationships/image" Target="../media/image96.png"/><Relationship Id="rId5" Type="http://schemas.openxmlformats.org/officeDocument/2006/relationships/image" Target="../media/image95.png"/><Relationship Id="rId4" Type="http://schemas.openxmlformats.org/officeDocument/2006/relationships/image" Target="../media/image9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0.png"/><Relationship Id="rId1" Type="http://schemas.openxmlformats.org/officeDocument/2006/relationships/image" Target="../media/image9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1.png"/><Relationship Id="rId18" Type="http://schemas.openxmlformats.org/officeDocument/2006/relationships/image" Target="../media/image26.png"/><Relationship Id="rId3" Type="http://schemas.openxmlformats.org/officeDocument/2006/relationships/image" Target="../media/image11.png"/><Relationship Id="rId21" Type="http://schemas.openxmlformats.org/officeDocument/2006/relationships/image" Target="../media/image29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17" Type="http://schemas.openxmlformats.org/officeDocument/2006/relationships/image" Target="../media/image25.png"/><Relationship Id="rId25" Type="http://schemas.openxmlformats.org/officeDocument/2006/relationships/image" Target="../media/image33.png"/><Relationship Id="rId2" Type="http://schemas.openxmlformats.org/officeDocument/2006/relationships/image" Target="../media/image10.png"/><Relationship Id="rId16" Type="http://schemas.openxmlformats.org/officeDocument/2006/relationships/image" Target="../media/image24.png"/><Relationship Id="rId20" Type="http://schemas.openxmlformats.org/officeDocument/2006/relationships/image" Target="../media/image28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24" Type="http://schemas.openxmlformats.org/officeDocument/2006/relationships/image" Target="../media/image3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23" Type="http://schemas.openxmlformats.org/officeDocument/2006/relationships/image" Target="../media/image31.png"/><Relationship Id="rId10" Type="http://schemas.openxmlformats.org/officeDocument/2006/relationships/image" Target="../media/image18.png"/><Relationship Id="rId19" Type="http://schemas.openxmlformats.org/officeDocument/2006/relationships/image" Target="../media/image27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Relationship Id="rId22" Type="http://schemas.openxmlformats.org/officeDocument/2006/relationships/image" Target="../media/image3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3" Type="http://schemas.openxmlformats.org/officeDocument/2006/relationships/image" Target="../media/image36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2" Type="http://schemas.openxmlformats.org/officeDocument/2006/relationships/image" Target="../media/image34.png"/><Relationship Id="rId1" Type="http://schemas.openxmlformats.org/officeDocument/2006/relationships/image" Target="../media/image54.png"/><Relationship Id="rId6" Type="http://schemas.openxmlformats.org/officeDocument/2006/relationships/image" Target="../media/image48.png"/><Relationship Id="rId11" Type="http://schemas.openxmlformats.org/officeDocument/2006/relationships/image" Target="../media/image59.png"/><Relationship Id="rId5" Type="http://schemas.openxmlformats.org/officeDocument/2006/relationships/image" Target="../media/image41.png"/><Relationship Id="rId10" Type="http://schemas.openxmlformats.org/officeDocument/2006/relationships/image" Target="../media/image58.png"/><Relationship Id="rId4" Type="http://schemas.openxmlformats.org/officeDocument/2006/relationships/image" Target="../media/image37.png"/><Relationship Id="rId9" Type="http://schemas.openxmlformats.org/officeDocument/2006/relationships/image" Target="../media/image5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36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2" Type="http://schemas.openxmlformats.org/officeDocument/2006/relationships/image" Target="../media/image34.png"/><Relationship Id="rId1" Type="http://schemas.openxmlformats.org/officeDocument/2006/relationships/image" Target="../media/image54.png"/><Relationship Id="rId6" Type="http://schemas.openxmlformats.org/officeDocument/2006/relationships/image" Target="../media/image48.png"/><Relationship Id="rId11" Type="http://schemas.openxmlformats.org/officeDocument/2006/relationships/image" Target="../media/image59.png"/><Relationship Id="rId5" Type="http://schemas.openxmlformats.org/officeDocument/2006/relationships/image" Target="../media/image41.png"/><Relationship Id="rId10" Type="http://schemas.openxmlformats.org/officeDocument/2006/relationships/image" Target="../media/image58.png"/><Relationship Id="rId4" Type="http://schemas.openxmlformats.org/officeDocument/2006/relationships/image" Target="../media/image37.png"/><Relationship Id="rId9" Type="http://schemas.openxmlformats.org/officeDocument/2006/relationships/image" Target="../media/image5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281608</xdr:colOff>
      <xdr:row>9</xdr:row>
      <xdr:rowOff>173934</xdr:rowOff>
    </xdr:from>
    <xdr:to>
      <xdr:col>14</xdr:col>
      <xdr:colOff>260902</xdr:colOff>
      <xdr:row>116</xdr:row>
      <xdr:rowOff>39342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065" y="1813891"/>
          <a:ext cx="8916228" cy="19362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1" name="TextBox 10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2" name="TextBox 11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3" name="TextBox 12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6" name="TextBox 15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7" name="TextBox 16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8" name="TextBox 17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19" name="TextBox 18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0" name="TextBox 19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1" name="TextBox 20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2" name="TextBox 21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4" name="TextBox 23"/>
        <xdr:cNvSpPr txBox="1"/>
      </xdr:nvSpPr>
      <xdr:spPr>
        <a:xfrm>
          <a:off x="6085490" y="1922079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6" name="TextBox 25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7" name="TextBox 26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8" name="TextBox 27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29" name="TextBox 28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0" name="TextBox 29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1" name="TextBox 30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2" name="TextBox 31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3" name="TextBox 32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4" name="TextBox 33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5" name="TextBox 34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36" name="TextBox 35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69" name="TextBox 68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0" name="TextBox 69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1" name="TextBox 70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2" name="TextBox 71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3" name="TextBox 72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4" name="TextBox 73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5" name="TextBox 74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6" name="TextBox 75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7" name="TextBox 76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8" name="TextBox 77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79" name="TextBox 78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72</xdr:row>
      <xdr:rowOff>0</xdr:rowOff>
    </xdr:from>
    <xdr:ext cx="65" cy="172227"/>
    <xdr:sp macro="" textlink="">
      <xdr:nvSpPr>
        <xdr:cNvPr id="80" name="TextBox 79"/>
        <xdr:cNvSpPr txBox="1"/>
      </xdr:nvSpPr>
      <xdr:spPr>
        <a:xfrm>
          <a:off x="6085490" y="1793327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0</xdr:rowOff>
    </xdr:from>
    <xdr:ext cx="65" cy="172227"/>
    <xdr:sp macro="" textlink="">
      <xdr:nvSpPr>
        <xdr:cNvPr id="42" name="TextBox 41"/>
        <xdr:cNvSpPr txBox="1"/>
      </xdr:nvSpPr>
      <xdr:spPr>
        <a:xfrm>
          <a:off x="6336374" y="2116015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0</xdr:rowOff>
    </xdr:from>
    <xdr:ext cx="65" cy="172227"/>
    <xdr:sp macro="" textlink="">
      <xdr:nvSpPr>
        <xdr:cNvPr id="43" name="TextBox 42"/>
        <xdr:cNvSpPr txBox="1"/>
      </xdr:nvSpPr>
      <xdr:spPr>
        <a:xfrm>
          <a:off x="6336374" y="2116015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103169</xdr:colOff>
      <xdr:row>59</xdr:row>
      <xdr:rowOff>109593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731" y="2579077"/>
          <a:ext cx="6990476" cy="8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14654</xdr:colOff>
      <xdr:row>59</xdr:row>
      <xdr:rowOff>36634</xdr:rowOff>
    </xdr:from>
    <xdr:to>
      <xdr:col>11</xdr:col>
      <xdr:colOff>546395</xdr:colOff>
      <xdr:row>105</xdr:row>
      <xdr:rowOff>77339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385" y="10858499"/>
          <a:ext cx="7419048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117231</xdr:rowOff>
    </xdr:from>
    <xdr:to>
      <xdr:col>12</xdr:col>
      <xdr:colOff>185867</xdr:colOff>
      <xdr:row>151</xdr:row>
      <xdr:rowOff>110318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731" y="19365058"/>
          <a:ext cx="7761905" cy="8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306215</xdr:colOff>
      <xdr:row>151</xdr:row>
      <xdr:rowOff>88934</xdr:rowOff>
    </xdr:from>
    <xdr:to>
      <xdr:col>11</xdr:col>
      <xdr:colOff>314146</xdr:colOff>
      <xdr:row>194</xdr:row>
      <xdr:rowOff>107729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387" y="27875658"/>
          <a:ext cx="6839656" cy="792783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23</xdr:col>
      <xdr:colOff>46025</xdr:colOff>
      <xdr:row>57</xdr:row>
      <xdr:rowOff>166736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53500" y="2212731"/>
          <a:ext cx="6933333" cy="84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102577</xdr:colOff>
      <xdr:row>58</xdr:row>
      <xdr:rowOff>29308</xdr:rowOff>
    </xdr:from>
    <xdr:to>
      <xdr:col>23</xdr:col>
      <xdr:colOff>320031</xdr:colOff>
      <xdr:row>86</xdr:row>
      <xdr:rowOff>14748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56077" y="10668000"/>
          <a:ext cx="7104762" cy="51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505810</xdr:colOff>
      <xdr:row>191</xdr:row>
      <xdr:rowOff>39414</xdr:rowOff>
    </xdr:from>
    <xdr:to>
      <xdr:col>11</xdr:col>
      <xdr:colOff>540752</xdr:colOff>
      <xdr:row>195</xdr:row>
      <xdr:rowOff>37023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8982" y="35183380"/>
          <a:ext cx="6866667" cy="7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111672</xdr:colOff>
      <xdr:row>86</xdr:row>
      <xdr:rowOff>144517</xdr:rowOff>
    </xdr:from>
    <xdr:to>
      <xdr:col>23</xdr:col>
      <xdr:colOff>6568</xdr:colOff>
      <xdr:row>95</xdr:row>
      <xdr:rowOff>31247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92913" y="15975724"/>
          <a:ext cx="6726621" cy="15421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38100</xdr:rowOff>
    </xdr:from>
    <xdr:to>
      <xdr:col>25</xdr:col>
      <xdr:colOff>561306</xdr:colOff>
      <xdr:row>5</xdr:row>
      <xdr:rowOff>123792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6725" y="771525"/>
          <a:ext cx="5352381" cy="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190500</xdr:rowOff>
    </xdr:from>
    <xdr:to>
      <xdr:col>9</xdr:col>
      <xdr:colOff>600075</xdr:colOff>
      <xdr:row>101</xdr:row>
      <xdr:rowOff>114300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7" b="1753"/>
        <a:stretch/>
      </xdr:blipFill>
      <xdr:spPr bwMode="auto">
        <a:xfrm>
          <a:off x="228600" y="9077325"/>
          <a:ext cx="6086475" cy="942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16</xdr:col>
      <xdr:colOff>675071</xdr:colOff>
      <xdr:row>45</xdr:row>
      <xdr:rowOff>146406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192" y="1465385"/>
          <a:ext cx="9628571" cy="69238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</xdr:row>
      <xdr:rowOff>0</xdr:rowOff>
    </xdr:from>
    <xdr:to>
      <xdr:col>38</xdr:col>
      <xdr:colOff>87320</xdr:colOff>
      <xdr:row>50</xdr:row>
      <xdr:rowOff>126790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58412" y="1434353"/>
          <a:ext cx="9657143" cy="76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670892</xdr:colOff>
      <xdr:row>58</xdr:row>
      <xdr:rowOff>173934</xdr:rowOff>
    </xdr:from>
    <xdr:to>
      <xdr:col>37</xdr:col>
      <xdr:colOff>659075</xdr:colOff>
      <xdr:row>101</xdr:row>
      <xdr:rowOff>118507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56935" y="10742543"/>
          <a:ext cx="9612575" cy="7779921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8</xdr:row>
      <xdr:rowOff>0</xdr:rowOff>
    </xdr:from>
    <xdr:to>
      <xdr:col>58</xdr:col>
      <xdr:colOff>75076</xdr:colOff>
      <xdr:row>47</xdr:row>
      <xdr:rowOff>132451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46725" y="1447800"/>
          <a:ext cx="8990476" cy="7190476"/>
        </a:xfrm>
        <a:prstGeom prst="rect">
          <a:avLst/>
        </a:prstGeom>
      </xdr:spPr>
    </xdr:pic>
    <xdr:clientData/>
  </xdr:twoCellAnchor>
  <xdr:twoCellAnchor>
    <xdr:from>
      <xdr:col>24</xdr:col>
      <xdr:colOff>133350</xdr:colOff>
      <xdr:row>13</xdr:row>
      <xdr:rowOff>0</xdr:rowOff>
    </xdr:from>
    <xdr:to>
      <xdr:col>24</xdr:col>
      <xdr:colOff>590550</xdr:colOff>
      <xdr:row>14</xdr:row>
      <xdr:rowOff>19050</xdr:rowOff>
    </xdr:to>
    <xdr:sp macro="" textlink="">
      <xdr:nvSpPr>
        <xdr:cNvPr id="17" name="Rectangle 16"/>
        <xdr:cNvSpPr/>
      </xdr:nvSpPr>
      <xdr:spPr>
        <a:xfrm>
          <a:off x="16678275" y="2352675"/>
          <a:ext cx="457200" cy="200025"/>
        </a:xfrm>
        <a:prstGeom prst="rect">
          <a:avLst/>
        </a:prstGeom>
        <a:solidFill>
          <a:srgbClr val="FF0000">
            <a:alpha val="20000"/>
          </a:srgb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523875</xdr:colOff>
      <xdr:row>64</xdr:row>
      <xdr:rowOff>0</xdr:rowOff>
    </xdr:from>
    <xdr:to>
      <xdr:col>25</xdr:col>
      <xdr:colOff>295275</xdr:colOff>
      <xdr:row>65</xdr:row>
      <xdr:rowOff>19050</xdr:rowOff>
    </xdr:to>
    <xdr:sp macro="" textlink="">
      <xdr:nvSpPr>
        <xdr:cNvPr id="19" name="Rectangle 18"/>
        <xdr:cNvSpPr/>
      </xdr:nvSpPr>
      <xdr:spPr>
        <a:xfrm>
          <a:off x="17068800" y="11582400"/>
          <a:ext cx="457200" cy="200025"/>
        </a:xfrm>
        <a:prstGeom prst="rect">
          <a:avLst/>
        </a:prstGeom>
        <a:solidFill>
          <a:srgbClr val="FF0000">
            <a:alpha val="20000"/>
          </a:srgbClr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8283</xdr:colOff>
      <xdr:row>9</xdr:row>
      <xdr:rowOff>8282</xdr:rowOff>
    </xdr:from>
    <xdr:to>
      <xdr:col>17</xdr:col>
      <xdr:colOff>661819</xdr:colOff>
      <xdr:row>46</xdr:row>
      <xdr:rowOff>108720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8109" y="1648239"/>
          <a:ext cx="9590471" cy="6842481"/>
        </a:xfrm>
        <a:prstGeom prst="rect">
          <a:avLst/>
        </a:prstGeom>
      </xdr:spPr>
    </xdr:pic>
    <xdr:clientData/>
  </xdr:twoCellAnchor>
  <xdr:twoCellAnchor>
    <xdr:from>
      <xdr:col>8</xdr:col>
      <xdr:colOff>662610</xdr:colOff>
      <xdr:row>35</xdr:row>
      <xdr:rowOff>91108</xdr:rowOff>
    </xdr:from>
    <xdr:to>
      <xdr:col>10</xdr:col>
      <xdr:colOff>115957</xdr:colOff>
      <xdr:row>48</xdr:row>
      <xdr:rowOff>33130</xdr:rowOff>
    </xdr:to>
    <xdr:cxnSp macro="">
      <xdr:nvCxnSpPr>
        <xdr:cNvPr id="73" name="Straight Arrow Connector 72"/>
        <xdr:cNvCxnSpPr/>
      </xdr:nvCxnSpPr>
      <xdr:spPr>
        <a:xfrm flipH="1">
          <a:off x="6162262" y="6468717"/>
          <a:ext cx="828260" cy="231084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132522</xdr:colOff>
      <xdr:row>35</xdr:row>
      <xdr:rowOff>74543</xdr:rowOff>
    </xdr:from>
    <xdr:to>
      <xdr:col>12</xdr:col>
      <xdr:colOff>265044</xdr:colOff>
      <xdr:row>48</xdr:row>
      <xdr:rowOff>33130</xdr:rowOff>
    </xdr:to>
    <xdr:cxnSp macro="">
      <xdr:nvCxnSpPr>
        <xdr:cNvPr id="14" name="Straight Arrow Connector 13"/>
        <xdr:cNvCxnSpPr/>
      </xdr:nvCxnSpPr>
      <xdr:spPr>
        <a:xfrm flipH="1">
          <a:off x="7694544" y="6452152"/>
          <a:ext cx="819978" cy="23274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182218</xdr:colOff>
      <xdr:row>35</xdr:row>
      <xdr:rowOff>99391</xdr:rowOff>
    </xdr:from>
    <xdr:to>
      <xdr:col>14</xdr:col>
      <xdr:colOff>347870</xdr:colOff>
      <xdr:row>48</xdr:row>
      <xdr:rowOff>33130</xdr:rowOff>
    </xdr:to>
    <xdr:cxnSp macro="">
      <xdr:nvCxnSpPr>
        <xdr:cNvPr id="15" name="Straight Arrow Connector 14"/>
        <xdr:cNvCxnSpPr/>
      </xdr:nvCxnSpPr>
      <xdr:spPr>
        <a:xfrm flipH="1">
          <a:off x="9119153" y="6477000"/>
          <a:ext cx="853108" cy="230256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115957</xdr:colOff>
      <xdr:row>33</xdr:row>
      <xdr:rowOff>173935</xdr:rowOff>
    </xdr:from>
    <xdr:to>
      <xdr:col>11</xdr:col>
      <xdr:colOff>190500</xdr:colOff>
      <xdr:row>37</xdr:row>
      <xdr:rowOff>8283</xdr:rowOff>
    </xdr:to>
    <xdr:sp macro="" textlink="">
      <xdr:nvSpPr>
        <xdr:cNvPr id="9" name="Rectangle 8"/>
        <xdr:cNvSpPr/>
      </xdr:nvSpPr>
      <xdr:spPr>
        <a:xfrm>
          <a:off x="6990522" y="6187109"/>
          <a:ext cx="762000" cy="563217"/>
        </a:xfrm>
        <a:prstGeom prst="rect">
          <a:avLst/>
        </a:prstGeom>
        <a:solidFill>
          <a:schemeClr val="tx1">
            <a:alpha val="1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265043</xdr:colOff>
      <xdr:row>34</xdr:row>
      <xdr:rowOff>1</xdr:rowOff>
    </xdr:from>
    <xdr:to>
      <xdr:col>13</xdr:col>
      <xdr:colOff>463825</xdr:colOff>
      <xdr:row>37</xdr:row>
      <xdr:rowOff>24849</xdr:rowOff>
    </xdr:to>
    <xdr:sp macro="" textlink="">
      <xdr:nvSpPr>
        <xdr:cNvPr id="22" name="Rectangle 21"/>
        <xdr:cNvSpPr/>
      </xdr:nvSpPr>
      <xdr:spPr>
        <a:xfrm>
          <a:off x="8514521" y="6195392"/>
          <a:ext cx="886239" cy="571500"/>
        </a:xfrm>
        <a:prstGeom prst="rect">
          <a:avLst/>
        </a:prstGeom>
        <a:solidFill>
          <a:schemeClr val="tx1">
            <a:alpha val="1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347870</xdr:colOff>
      <xdr:row>34</xdr:row>
      <xdr:rowOff>1</xdr:rowOff>
    </xdr:from>
    <xdr:to>
      <xdr:col>15</xdr:col>
      <xdr:colOff>422413</xdr:colOff>
      <xdr:row>37</xdr:row>
      <xdr:rowOff>16566</xdr:rowOff>
    </xdr:to>
    <xdr:sp macro="" textlink="">
      <xdr:nvSpPr>
        <xdr:cNvPr id="23" name="Rectangle 22"/>
        <xdr:cNvSpPr/>
      </xdr:nvSpPr>
      <xdr:spPr>
        <a:xfrm>
          <a:off x="9972261" y="6195392"/>
          <a:ext cx="762000" cy="563217"/>
        </a:xfrm>
        <a:prstGeom prst="rect">
          <a:avLst/>
        </a:prstGeom>
        <a:solidFill>
          <a:schemeClr val="tx1">
            <a:alpha val="1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488674</xdr:colOff>
      <xdr:row>24</xdr:row>
      <xdr:rowOff>16565</xdr:rowOff>
    </xdr:from>
    <xdr:to>
      <xdr:col>8</xdr:col>
      <xdr:colOff>563002</xdr:colOff>
      <xdr:row>35</xdr:row>
      <xdr:rowOff>160293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564"/>
        <a:stretch/>
      </xdr:blipFill>
      <xdr:spPr>
        <a:xfrm>
          <a:off x="1176131" y="4456043"/>
          <a:ext cx="4886523" cy="2172967"/>
        </a:xfrm>
        <a:prstGeom prst="rect">
          <a:avLst/>
        </a:prstGeom>
      </xdr:spPr>
    </xdr:pic>
    <xdr:clientData/>
  </xdr:twoCellAnchor>
  <xdr:twoCellAnchor editAs="oneCell">
    <xdr:from>
      <xdr:col>8</xdr:col>
      <xdr:colOff>594922</xdr:colOff>
      <xdr:row>24</xdr:row>
      <xdr:rowOff>23781</xdr:rowOff>
    </xdr:from>
    <xdr:to>
      <xdr:col>14</xdr:col>
      <xdr:colOff>270189</xdr:colOff>
      <xdr:row>33</xdr:row>
      <xdr:rowOff>116444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4574" y="4463259"/>
          <a:ext cx="3800006" cy="175746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78441</xdr:rowOff>
    </xdr:from>
    <xdr:to>
      <xdr:col>13</xdr:col>
      <xdr:colOff>168088</xdr:colOff>
      <xdr:row>40</xdr:row>
      <xdr:rowOff>16008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0676" y="6477000"/>
          <a:ext cx="7003677" cy="834037"/>
        </a:xfrm>
        <a:prstGeom prst="rect">
          <a:avLst/>
        </a:prstGeom>
      </xdr:spPr>
    </xdr:pic>
    <xdr:clientData/>
  </xdr:twoCellAnchor>
  <xdr:twoCellAnchor editAs="oneCell">
    <xdr:from>
      <xdr:col>13</xdr:col>
      <xdr:colOff>430133</xdr:colOff>
      <xdr:row>22</xdr:row>
      <xdr:rowOff>148263</xdr:rowOff>
    </xdr:from>
    <xdr:to>
      <xdr:col>19</xdr:col>
      <xdr:colOff>392206</xdr:colOff>
      <xdr:row>41</xdr:row>
      <xdr:rowOff>108322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16398" y="4171175"/>
          <a:ext cx="4063426" cy="3411471"/>
        </a:xfrm>
        <a:prstGeom prst="rect">
          <a:avLst/>
        </a:prstGeom>
      </xdr:spPr>
    </xdr:pic>
    <xdr:clientData/>
  </xdr:twoCellAnchor>
  <xdr:twoCellAnchor editAs="oneCell">
    <xdr:from>
      <xdr:col>2</xdr:col>
      <xdr:colOff>158043</xdr:colOff>
      <xdr:row>48</xdr:row>
      <xdr:rowOff>173054</xdr:rowOff>
    </xdr:from>
    <xdr:to>
      <xdr:col>8</xdr:col>
      <xdr:colOff>596249</xdr:colOff>
      <xdr:row>69</xdr:row>
      <xdr:rowOff>167114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2956" y="9118271"/>
          <a:ext cx="4562945" cy="3837191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</xdr:colOff>
      <xdr:row>82</xdr:row>
      <xdr:rowOff>112060</xdr:rowOff>
    </xdr:from>
    <xdr:to>
      <xdr:col>8</xdr:col>
      <xdr:colOff>322167</xdr:colOff>
      <xdr:row>91</xdr:row>
      <xdr:rowOff>134472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206" y="15139148"/>
          <a:ext cx="4255432" cy="1647264"/>
        </a:xfrm>
        <a:prstGeom prst="rect">
          <a:avLst/>
        </a:prstGeom>
      </xdr:spPr>
    </xdr:pic>
    <xdr:clientData/>
  </xdr:twoCellAnchor>
  <xdr:twoCellAnchor editAs="oneCell">
    <xdr:from>
      <xdr:col>0</xdr:col>
      <xdr:colOff>661149</xdr:colOff>
      <xdr:row>116</xdr:row>
      <xdr:rowOff>56032</xdr:rowOff>
    </xdr:from>
    <xdr:to>
      <xdr:col>11</xdr:col>
      <xdr:colOff>268941</xdr:colOff>
      <xdr:row>120</xdr:row>
      <xdr:rowOff>66026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1149" y="21201532"/>
          <a:ext cx="7126939" cy="7383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44824</xdr:rowOff>
    </xdr:from>
    <xdr:to>
      <xdr:col>13</xdr:col>
      <xdr:colOff>376623</xdr:colOff>
      <xdr:row>115</xdr:row>
      <xdr:rowOff>100854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8680206"/>
          <a:ext cx="9262888" cy="2386853"/>
        </a:xfrm>
        <a:prstGeom prst="rect">
          <a:avLst/>
        </a:prstGeom>
      </xdr:spPr>
    </xdr:pic>
    <xdr:clientData/>
  </xdr:twoCellAnchor>
  <xdr:twoCellAnchor editAs="oneCell">
    <xdr:from>
      <xdr:col>5</xdr:col>
      <xdr:colOff>318637</xdr:colOff>
      <xdr:row>141</xdr:row>
      <xdr:rowOff>111571</xdr:rowOff>
    </xdr:from>
    <xdr:to>
      <xdr:col>14</xdr:col>
      <xdr:colOff>554474</xdr:colOff>
      <xdr:row>147</xdr:row>
      <xdr:rowOff>18266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5920" y="26135528"/>
          <a:ext cx="6422945" cy="10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24848</xdr:colOff>
      <xdr:row>163</xdr:row>
      <xdr:rowOff>173935</xdr:rowOff>
    </xdr:from>
    <xdr:to>
      <xdr:col>20</xdr:col>
      <xdr:colOff>195348</xdr:colOff>
      <xdr:row>172</xdr:row>
      <xdr:rowOff>20978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26048" y="44617585"/>
          <a:ext cx="4285299" cy="152339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179</xdr:row>
      <xdr:rowOff>0</xdr:rowOff>
    </xdr:from>
    <xdr:to>
      <xdr:col>20</xdr:col>
      <xdr:colOff>227643</xdr:colOff>
      <xdr:row>183</xdr:row>
      <xdr:rowOff>51687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01200" y="47367825"/>
          <a:ext cx="4342442" cy="824844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190</xdr:row>
      <xdr:rowOff>0</xdr:rowOff>
    </xdr:from>
    <xdr:to>
      <xdr:col>19</xdr:col>
      <xdr:colOff>91110</xdr:colOff>
      <xdr:row>202</xdr:row>
      <xdr:rowOff>18836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601201" y="49377600"/>
          <a:ext cx="3520109" cy="2200061"/>
        </a:xfrm>
        <a:prstGeom prst="rect">
          <a:avLst/>
        </a:prstGeom>
      </xdr:spPr>
    </xdr:pic>
    <xdr:clientData/>
  </xdr:twoCellAnchor>
  <xdr:twoCellAnchor editAs="oneCell">
    <xdr:from>
      <xdr:col>13</xdr:col>
      <xdr:colOff>676275</xdr:colOff>
      <xdr:row>188</xdr:row>
      <xdr:rowOff>57150</xdr:rowOff>
    </xdr:from>
    <xdr:to>
      <xdr:col>19</xdr:col>
      <xdr:colOff>609094</xdr:colOff>
      <xdr:row>189</xdr:row>
      <xdr:rowOff>161889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91675" y="49063275"/>
          <a:ext cx="4047619" cy="2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207</xdr:row>
      <xdr:rowOff>9525</xdr:rowOff>
    </xdr:from>
    <xdr:to>
      <xdr:col>25</xdr:col>
      <xdr:colOff>200025</xdr:colOff>
      <xdr:row>219</xdr:row>
      <xdr:rowOff>64148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15550" y="52482750"/>
          <a:ext cx="7229475" cy="2226323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174</xdr:row>
      <xdr:rowOff>145677</xdr:rowOff>
    </xdr:from>
    <xdr:to>
      <xdr:col>19</xdr:col>
      <xdr:colOff>243592</xdr:colOff>
      <xdr:row>177</xdr:row>
      <xdr:rowOff>78490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09312" y="46589577"/>
          <a:ext cx="3764480" cy="517151"/>
        </a:xfrm>
        <a:prstGeom prst="rect">
          <a:avLst/>
        </a:prstGeom>
      </xdr:spPr>
    </xdr:pic>
    <xdr:clientData/>
  </xdr:twoCellAnchor>
  <xdr:twoCellAnchor editAs="oneCell">
    <xdr:from>
      <xdr:col>20</xdr:col>
      <xdr:colOff>179295</xdr:colOff>
      <xdr:row>174</xdr:row>
      <xdr:rowOff>179294</xdr:rowOff>
    </xdr:from>
    <xdr:to>
      <xdr:col>25</xdr:col>
      <xdr:colOff>179293</xdr:colOff>
      <xdr:row>180</xdr:row>
      <xdr:rowOff>146104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895295" y="46623194"/>
          <a:ext cx="3428999" cy="1134244"/>
        </a:xfrm>
        <a:prstGeom prst="rect">
          <a:avLst/>
        </a:prstGeom>
      </xdr:spPr>
    </xdr:pic>
    <xdr:clientData/>
  </xdr:twoCellAnchor>
  <xdr:twoCellAnchor editAs="oneCell">
    <xdr:from>
      <xdr:col>1</xdr:col>
      <xdr:colOff>467234</xdr:colOff>
      <xdr:row>143</xdr:row>
      <xdr:rowOff>35081</xdr:rowOff>
    </xdr:from>
    <xdr:to>
      <xdr:col>5</xdr:col>
      <xdr:colOff>512058</xdr:colOff>
      <xdr:row>163</xdr:row>
      <xdr:rowOff>87517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54691" y="26423472"/>
          <a:ext cx="2794650" cy="3696784"/>
        </a:xfrm>
        <a:prstGeom prst="rect">
          <a:avLst/>
        </a:prstGeom>
      </xdr:spPr>
    </xdr:pic>
    <xdr:clientData/>
  </xdr:twoCellAnchor>
  <xdr:twoCellAnchor editAs="oneCell">
    <xdr:from>
      <xdr:col>9</xdr:col>
      <xdr:colOff>582707</xdr:colOff>
      <xdr:row>51</xdr:row>
      <xdr:rowOff>1</xdr:rowOff>
    </xdr:from>
    <xdr:to>
      <xdr:col>19</xdr:col>
      <xdr:colOff>392206</xdr:colOff>
      <xdr:row>68</xdr:row>
      <xdr:rowOff>175899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734736" y="9334501"/>
          <a:ext cx="6645088" cy="3246310"/>
        </a:xfrm>
        <a:prstGeom prst="rect">
          <a:avLst/>
        </a:prstGeom>
      </xdr:spPr>
    </xdr:pic>
    <xdr:clientData/>
  </xdr:twoCellAnchor>
  <xdr:twoCellAnchor editAs="oneCell">
    <xdr:from>
      <xdr:col>0</xdr:col>
      <xdr:colOff>521805</xdr:colOff>
      <xdr:row>231</xdr:row>
      <xdr:rowOff>157370</xdr:rowOff>
    </xdr:from>
    <xdr:to>
      <xdr:col>7</xdr:col>
      <xdr:colOff>109609</xdr:colOff>
      <xdr:row>239</xdr:row>
      <xdr:rowOff>37331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t="52355" b="-1"/>
        <a:stretch/>
      </xdr:blipFill>
      <xdr:spPr>
        <a:xfrm>
          <a:off x="521805" y="13206620"/>
          <a:ext cx="4388404" cy="1346811"/>
        </a:xfrm>
        <a:prstGeom prst="rect">
          <a:avLst/>
        </a:prstGeom>
      </xdr:spPr>
    </xdr:pic>
    <xdr:clientData/>
  </xdr:twoCellAnchor>
  <xdr:twoCellAnchor editAs="oneCell">
    <xdr:from>
      <xdr:col>12</xdr:col>
      <xdr:colOff>530087</xdr:colOff>
      <xdr:row>229</xdr:row>
      <xdr:rowOff>24849</xdr:rowOff>
    </xdr:from>
    <xdr:to>
      <xdr:col>18</xdr:col>
      <xdr:colOff>513636</xdr:colOff>
      <xdr:row>236</xdr:row>
      <xdr:rowOff>150330</xdr:rowOff>
    </xdr:to>
    <xdr:pic>
      <xdr:nvPicPr>
        <xdr:cNvPr id="62" name="Picture 61"/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-376" t="1164" r="376" b="46190"/>
        <a:stretch/>
      </xdr:blipFill>
      <xdr:spPr>
        <a:xfrm>
          <a:off x="8759687" y="12702624"/>
          <a:ext cx="4098349" cy="1392306"/>
        </a:xfrm>
        <a:prstGeom prst="rect">
          <a:avLst/>
        </a:prstGeom>
      </xdr:spPr>
    </xdr:pic>
    <xdr:clientData/>
  </xdr:twoCellAnchor>
  <xdr:twoCellAnchor editAs="oneCell">
    <xdr:from>
      <xdr:col>0</xdr:col>
      <xdr:colOff>41413</xdr:colOff>
      <xdr:row>254</xdr:row>
      <xdr:rowOff>49694</xdr:rowOff>
    </xdr:from>
    <xdr:to>
      <xdr:col>11</xdr:col>
      <xdr:colOff>50819</xdr:colOff>
      <xdr:row>265</xdr:row>
      <xdr:rowOff>179731</xdr:rowOff>
    </xdr:to>
    <xdr:pic>
      <xdr:nvPicPr>
        <xdr:cNvPr id="63" name="Picture 62"/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b="42245"/>
        <a:stretch/>
      </xdr:blipFill>
      <xdr:spPr>
        <a:xfrm>
          <a:off x="41413" y="17270894"/>
          <a:ext cx="7553206" cy="21302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265</xdr:row>
      <xdr:rowOff>107676</xdr:rowOff>
    </xdr:from>
    <xdr:to>
      <xdr:col>12</xdr:col>
      <xdr:colOff>372718</xdr:colOff>
      <xdr:row>292</xdr:row>
      <xdr:rowOff>102621</xdr:rowOff>
    </xdr:to>
    <xdr:pic>
      <xdr:nvPicPr>
        <xdr:cNvPr id="64" name="Picture 63"/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b="11573"/>
        <a:stretch/>
      </xdr:blipFill>
      <xdr:spPr>
        <a:xfrm>
          <a:off x="0" y="19319601"/>
          <a:ext cx="8602318" cy="4900320"/>
        </a:xfrm>
        <a:prstGeom prst="rect">
          <a:avLst/>
        </a:prstGeom>
      </xdr:spPr>
    </xdr:pic>
    <xdr:clientData/>
  </xdr:twoCellAnchor>
  <xdr:twoCellAnchor editAs="oneCell">
    <xdr:from>
      <xdr:col>0</xdr:col>
      <xdr:colOff>280147</xdr:colOff>
      <xdr:row>302</xdr:row>
      <xdr:rowOff>0</xdr:rowOff>
    </xdr:from>
    <xdr:to>
      <xdr:col>11</xdr:col>
      <xdr:colOff>289553</xdr:colOff>
      <xdr:row>306</xdr:row>
      <xdr:rowOff>59391</xdr:rowOff>
    </xdr:to>
    <xdr:pic>
      <xdr:nvPicPr>
        <xdr:cNvPr id="65" name="Picture 64"/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t="60903" b="17321"/>
        <a:stretch/>
      </xdr:blipFill>
      <xdr:spPr>
        <a:xfrm>
          <a:off x="280147" y="25917525"/>
          <a:ext cx="7553206" cy="802341"/>
        </a:xfrm>
        <a:prstGeom prst="rect">
          <a:avLst/>
        </a:prstGeom>
      </xdr:spPr>
    </xdr:pic>
    <xdr:clientData/>
  </xdr:twoCellAnchor>
  <xdr:twoCellAnchor editAs="oneCell">
    <xdr:from>
      <xdr:col>0</xdr:col>
      <xdr:colOff>672353</xdr:colOff>
      <xdr:row>308</xdr:row>
      <xdr:rowOff>44823</xdr:rowOff>
    </xdr:from>
    <xdr:to>
      <xdr:col>12</xdr:col>
      <xdr:colOff>660123</xdr:colOff>
      <xdr:row>317</xdr:row>
      <xdr:rowOff>135939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2353" y="27048198"/>
          <a:ext cx="8217370" cy="1719890"/>
        </a:xfrm>
        <a:prstGeom prst="rect">
          <a:avLst/>
        </a:prstGeom>
      </xdr:spPr>
    </xdr:pic>
    <xdr:clientData/>
  </xdr:twoCellAnchor>
  <xdr:twoCellAnchor editAs="oneCell">
    <xdr:from>
      <xdr:col>14</xdr:col>
      <xdr:colOff>107674</xdr:colOff>
      <xdr:row>323</xdr:row>
      <xdr:rowOff>165652</xdr:rowOff>
    </xdr:from>
    <xdr:to>
      <xdr:col>20</xdr:col>
      <xdr:colOff>278173</xdr:colOff>
      <xdr:row>328</xdr:row>
      <xdr:rowOff>25994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708874" y="29893177"/>
          <a:ext cx="4285299" cy="765217"/>
        </a:xfrm>
        <a:prstGeom prst="rect">
          <a:avLst/>
        </a:prstGeom>
      </xdr:spPr>
    </xdr:pic>
    <xdr:clientData/>
  </xdr:twoCellAnchor>
  <xdr:twoCellAnchor editAs="oneCell">
    <xdr:from>
      <xdr:col>0</xdr:col>
      <xdr:colOff>115957</xdr:colOff>
      <xdr:row>334</xdr:row>
      <xdr:rowOff>66260</xdr:rowOff>
    </xdr:from>
    <xdr:to>
      <xdr:col>6</xdr:col>
      <xdr:colOff>143599</xdr:colOff>
      <xdr:row>341</xdr:row>
      <xdr:rowOff>1504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5957" y="31784510"/>
          <a:ext cx="4142442" cy="1211594"/>
        </a:xfrm>
        <a:prstGeom prst="rect">
          <a:avLst/>
        </a:prstGeom>
      </xdr:spPr>
    </xdr:pic>
    <xdr:clientData/>
  </xdr:twoCellAnchor>
  <xdr:twoCellAnchor editAs="oneCell">
    <xdr:from>
      <xdr:col>2</xdr:col>
      <xdr:colOff>33131</xdr:colOff>
      <xdr:row>341</xdr:row>
      <xdr:rowOff>57979</xdr:rowOff>
    </xdr:from>
    <xdr:to>
      <xdr:col>5</xdr:col>
      <xdr:colOff>670891</xdr:colOff>
      <xdr:row>344</xdr:row>
      <xdr:rowOff>28229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404731" y="33052579"/>
          <a:ext cx="2695160" cy="513175"/>
        </a:xfrm>
        <a:prstGeom prst="rect">
          <a:avLst/>
        </a:prstGeom>
      </xdr:spPr>
    </xdr:pic>
    <xdr:clientData/>
  </xdr:twoCellAnchor>
  <xdr:twoCellAnchor editAs="oneCell">
    <xdr:from>
      <xdr:col>3</xdr:col>
      <xdr:colOff>430696</xdr:colOff>
      <xdr:row>20</xdr:row>
      <xdr:rowOff>97730</xdr:rowOff>
    </xdr:from>
    <xdr:to>
      <xdr:col>10</xdr:col>
      <xdr:colOff>173936</xdr:colOff>
      <xdr:row>24</xdr:row>
      <xdr:rowOff>127163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825" b="75648"/>
        <a:stretch/>
      </xdr:blipFill>
      <xdr:spPr>
        <a:xfrm>
          <a:off x="2493066" y="3791773"/>
          <a:ext cx="4555435" cy="7748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0</xdr:colOff>
      <xdr:row>18</xdr:row>
      <xdr:rowOff>0</xdr:rowOff>
    </xdr:from>
    <xdr:to>
      <xdr:col>83</xdr:col>
      <xdr:colOff>390197</xdr:colOff>
      <xdr:row>126</xdr:row>
      <xdr:rowOff>18064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7600" y="3257550"/>
          <a:ext cx="7933997" cy="19563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4:M25"/>
  <sheetViews>
    <sheetView zoomScale="130" zoomScaleNormal="130" workbookViewId="0">
      <selection activeCell="F21" sqref="F21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85" t="s">
        <v>0</v>
      </c>
      <c r="H4" s="185"/>
      <c r="I4" s="185"/>
      <c r="J4" s="185"/>
      <c r="K4" s="185"/>
      <c r="L4" s="185"/>
      <c r="M4" s="7"/>
    </row>
    <row r="5" spans="5:13" ht="14.25" customHeight="1">
      <c r="G5" s="185"/>
      <c r="H5" s="185"/>
      <c r="I5" s="185"/>
      <c r="J5" s="185"/>
      <c r="K5" s="185"/>
      <c r="L5" s="185"/>
      <c r="M5" s="7"/>
    </row>
    <row r="6" spans="5:13" ht="14.25" customHeight="1">
      <c r="G6" s="185"/>
      <c r="H6" s="185"/>
      <c r="I6" s="185"/>
      <c r="J6" s="185"/>
      <c r="K6" s="185"/>
      <c r="L6" s="185"/>
      <c r="M6" s="7"/>
    </row>
    <row r="7" spans="5:13" ht="14.25" customHeight="1">
      <c r="G7" s="185"/>
      <c r="H7" s="185"/>
      <c r="I7" s="185"/>
      <c r="J7" s="185"/>
      <c r="K7" s="185"/>
      <c r="L7" s="185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43011</v>
      </c>
    </row>
    <row r="14" spans="5:13" ht="15">
      <c r="E14" s="4" t="s">
        <v>1</v>
      </c>
      <c r="F14" s="186" t="s">
        <v>295</v>
      </c>
      <c r="G14" s="186"/>
      <c r="H14" s="186"/>
      <c r="I14" s="186"/>
      <c r="J14" s="186"/>
      <c r="K14" s="186"/>
      <c r="L14" s="187"/>
    </row>
    <row r="15" spans="5:13" ht="15">
      <c r="E15" s="5" t="s">
        <v>2</v>
      </c>
      <c r="F15" s="181" t="s">
        <v>24</v>
      </c>
      <c r="G15" s="181"/>
      <c r="H15" s="181"/>
      <c r="I15" s="181"/>
      <c r="J15" s="181"/>
      <c r="K15" s="181"/>
      <c r="L15" s="182"/>
    </row>
    <row r="16" spans="5:13" ht="15">
      <c r="E16" s="5" t="s">
        <v>23</v>
      </c>
      <c r="F16" s="181" t="s">
        <v>25</v>
      </c>
      <c r="G16" s="181"/>
      <c r="H16" s="181"/>
      <c r="I16" s="181"/>
      <c r="J16" s="181"/>
      <c r="K16" s="181"/>
      <c r="L16" s="182"/>
    </row>
    <row r="17" spans="5:12" ht="15">
      <c r="E17" s="5" t="s">
        <v>3</v>
      </c>
      <c r="F17" s="181" t="s">
        <v>26</v>
      </c>
      <c r="G17" s="181"/>
      <c r="H17" s="181"/>
      <c r="I17" s="181"/>
      <c r="J17" s="181"/>
      <c r="K17" s="181"/>
      <c r="L17" s="182"/>
    </row>
    <row r="18" spans="5:12" ht="30">
      <c r="E18" s="5" t="s">
        <v>4</v>
      </c>
      <c r="F18" s="181"/>
      <c r="G18" s="181"/>
      <c r="H18" s="181"/>
      <c r="I18" s="181"/>
      <c r="J18" s="181"/>
      <c r="K18" s="181"/>
      <c r="L18" s="182"/>
    </row>
    <row r="19" spans="5:12" ht="15">
      <c r="E19" s="5" t="s">
        <v>5</v>
      </c>
      <c r="F19" s="181" t="s">
        <v>72</v>
      </c>
      <c r="G19" s="181"/>
      <c r="H19" s="181"/>
      <c r="I19" s="181"/>
      <c r="J19" s="181"/>
      <c r="K19" s="181"/>
      <c r="L19" s="182"/>
    </row>
    <row r="20" spans="5:12" ht="15">
      <c r="E20" s="5" t="s">
        <v>6</v>
      </c>
      <c r="F20" s="181" t="s">
        <v>25</v>
      </c>
      <c r="G20" s="181"/>
      <c r="H20" s="181"/>
      <c r="I20" s="181"/>
      <c r="J20" s="181"/>
      <c r="K20" s="181"/>
      <c r="L20" s="182"/>
    </row>
    <row r="21" spans="5:12" ht="33.75" customHeight="1" thickBot="1">
      <c r="E21" s="6" t="s">
        <v>7</v>
      </c>
      <c r="F21" s="183" t="s">
        <v>71</v>
      </c>
      <c r="G21" s="183"/>
      <c r="H21" s="183"/>
      <c r="I21" s="183"/>
      <c r="J21" s="183"/>
      <c r="K21" s="183"/>
      <c r="L21" s="184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M90"/>
  <sheetViews>
    <sheetView tabSelected="1" zoomScale="115" zoomScaleNormal="115" workbookViewId="0">
      <selection activeCell="T78" sqref="T78"/>
    </sheetView>
  </sheetViews>
  <sheetFormatPr defaultRowHeight="14.25"/>
  <cols>
    <col min="1" max="16384" width="9" style="24"/>
  </cols>
  <sheetData>
    <row r="1" spans="1:14">
      <c r="A1" s="188" t="s">
        <v>14</v>
      </c>
      <c r="B1" s="188"/>
      <c r="C1" s="188"/>
      <c r="D1" s="188"/>
      <c r="E1" s="188"/>
      <c r="F1" s="188"/>
      <c r="G1" s="188" t="s">
        <v>30</v>
      </c>
      <c r="H1" s="188"/>
      <c r="I1" s="188"/>
      <c r="J1" s="188"/>
      <c r="K1" s="188"/>
      <c r="L1" s="188"/>
      <c r="M1" s="26"/>
      <c r="N1" s="26"/>
    </row>
    <row r="2" spans="1:14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26"/>
      <c r="N2" s="26"/>
    </row>
    <row r="3" spans="1:14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26"/>
      <c r="N3" s="26"/>
    </row>
    <row r="4" spans="1:14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26"/>
      <c r="N4" s="26"/>
    </row>
    <row r="5" spans="1:14">
      <c r="A5" s="95" t="s">
        <v>113</v>
      </c>
      <c r="B5" s="95"/>
      <c r="C5" s="95"/>
    </row>
    <row r="9" spans="1:14">
      <c r="A9" s="24" t="s">
        <v>301</v>
      </c>
    </row>
    <row r="26" spans="91:91">
      <c r="CM26" s="94"/>
    </row>
    <row r="44" spans="9:12">
      <c r="I44" s="192"/>
      <c r="J44" s="192"/>
      <c r="K44" s="192"/>
      <c r="L44" s="192"/>
    </row>
    <row r="90" spans="33:33">
      <c r="AG90" s="24" t="s">
        <v>80</v>
      </c>
    </row>
  </sheetData>
  <mergeCells count="3">
    <mergeCell ref="A1:F4"/>
    <mergeCell ref="G1:L4"/>
    <mergeCell ref="I44:L4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85" t="s">
        <v>9</v>
      </c>
      <c r="G1" s="185"/>
      <c r="H1" s="185"/>
      <c r="I1" s="185"/>
      <c r="J1" s="185"/>
      <c r="K1" s="185"/>
      <c r="L1" s="27"/>
      <c r="M1" s="27"/>
      <c r="N1" s="27"/>
    </row>
    <row r="2" spans="1:27">
      <c r="A2" s="27"/>
      <c r="B2" s="27"/>
      <c r="C2" s="27"/>
      <c r="D2" s="27"/>
      <c r="E2" s="27"/>
      <c r="F2" s="185"/>
      <c r="G2" s="185"/>
      <c r="H2" s="185"/>
      <c r="I2" s="185"/>
      <c r="J2" s="185"/>
      <c r="K2" s="185"/>
      <c r="L2" s="27"/>
      <c r="M2" s="27"/>
      <c r="N2" s="27"/>
    </row>
    <row r="3" spans="1:27">
      <c r="A3" s="27"/>
      <c r="B3" s="27"/>
      <c r="C3" s="27"/>
      <c r="D3" s="27"/>
      <c r="E3" s="27"/>
      <c r="F3" s="185"/>
      <c r="G3" s="185"/>
      <c r="H3" s="185"/>
      <c r="I3" s="185"/>
      <c r="J3" s="185"/>
      <c r="K3" s="185"/>
      <c r="L3" s="27"/>
      <c r="M3" s="27"/>
      <c r="N3" s="27"/>
    </row>
    <row r="4" spans="1:27">
      <c r="A4" s="27"/>
      <c r="B4" s="27"/>
      <c r="C4" s="27"/>
      <c r="D4" s="27"/>
      <c r="E4" s="27"/>
      <c r="F4" s="185"/>
      <c r="G4" s="185"/>
      <c r="H4" s="185"/>
      <c r="I4" s="185"/>
      <c r="J4" s="185"/>
      <c r="K4" s="185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161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21" t="s">
        <v>185</v>
      </c>
      <c r="B7" s="122">
        <v>4160</v>
      </c>
      <c r="C7" s="51" t="s">
        <v>162</v>
      </c>
      <c r="D7" s="122" t="s">
        <v>117</v>
      </c>
      <c r="E7" s="122">
        <v>60</v>
      </c>
      <c r="F7" s="123" t="s">
        <v>162</v>
      </c>
      <c r="G7" s="124" t="s">
        <v>118</v>
      </c>
      <c r="H7" s="122">
        <v>2640000</v>
      </c>
      <c r="I7" s="125" t="s">
        <v>108</v>
      </c>
      <c r="J7" s="37" t="s">
        <v>187</v>
      </c>
      <c r="K7" s="122"/>
      <c r="L7" s="65"/>
    </row>
    <row r="8" spans="1:27">
      <c r="A8" s="140" t="s">
        <v>186</v>
      </c>
      <c r="B8" s="37">
        <v>250</v>
      </c>
      <c r="C8" s="52" t="s">
        <v>162</v>
      </c>
      <c r="D8" s="37"/>
      <c r="E8" s="37"/>
      <c r="F8" s="52"/>
      <c r="G8" s="37" t="s">
        <v>119</v>
      </c>
      <c r="H8" s="37">
        <v>6480000000</v>
      </c>
      <c r="I8" s="92" t="s">
        <v>163</v>
      </c>
      <c r="J8" s="37"/>
      <c r="K8" s="37"/>
      <c r="L8" s="63"/>
    </row>
    <row r="9" spans="1:27" ht="15">
      <c r="A9" s="36" t="s">
        <v>35</v>
      </c>
      <c r="B9" s="37">
        <v>25</v>
      </c>
      <c r="C9" s="126" t="s">
        <v>164</v>
      </c>
      <c r="D9" s="37"/>
      <c r="E9" s="37"/>
      <c r="F9" s="52"/>
      <c r="G9" s="37" t="s">
        <v>120</v>
      </c>
      <c r="H9" s="37">
        <v>90000000</v>
      </c>
      <c r="I9" s="92" t="s">
        <v>163</v>
      </c>
      <c r="J9" s="141" t="s">
        <v>188</v>
      </c>
      <c r="K9" s="37"/>
      <c r="L9" s="63"/>
    </row>
    <row r="10" spans="1:27" ht="15">
      <c r="A10" s="36" t="s">
        <v>36</v>
      </c>
      <c r="B10" s="37">
        <v>415</v>
      </c>
      <c r="C10" s="126" t="s">
        <v>164</v>
      </c>
      <c r="D10" s="37"/>
      <c r="E10" s="37"/>
      <c r="F10" s="52"/>
      <c r="G10" s="37" t="s">
        <v>38</v>
      </c>
      <c r="H10" s="37">
        <v>846000</v>
      </c>
      <c r="I10" s="52" t="s">
        <v>108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124</v>
      </c>
      <c r="B12" s="37">
        <v>3500</v>
      </c>
      <c r="C12" s="52" t="s">
        <v>162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125</v>
      </c>
      <c r="B13" s="37">
        <v>3500</v>
      </c>
      <c r="C13" s="52" t="s">
        <v>162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27"/>
      <c r="B15" s="128"/>
      <c r="C15" s="53"/>
      <c r="D15" s="128"/>
      <c r="E15" s="128"/>
      <c r="F15" s="53"/>
      <c r="G15" s="128"/>
      <c r="H15" s="128"/>
      <c r="I15" s="53"/>
      <c r="J15" s="128"/>
      <c r="K15" s="128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116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07"/>
      <c r="N16" s="107"/>
      <c r="O16" s="107"/>
      <c r="P16" s="107"/>
      <c r="Q16" s="107"/>
      <c r="R16" s="107"/>
      <c r="S16" s="107"/>
      <c r="T16" s="107"/>
      <c r="U16" s="107"/>
      <c r="V16" s="117"/>
      <c r="W16" s="107"/>
      <c r="X16" s="107"/>
      <c r="Y16" s="107"/>
      <c r="Z16" s="107"/>
      <c r="AA16" s="107"/>
    </row>
    <row r="17" spans="1:27">
      <c r="A17" s="119" t="s">
        <v>118</v>
      </c>
      <c r="B17" s="29">
        <f>H7</f>
        <v>2640000</v>
      </c>
      <c r="C17" s="92" t="s">
        <v>108</v>
      </c>
      <c r="D17" s="91"/>
      <c r="E17" s="29"/>
      <c r="F17" s="29"/>
      <c r="G17" s="29"/>
      <c r="H17" s="29"/>
      <c r="I17" s="29"/>
      <c r="J17" s="29"/>
      <c r="K17" s="29"/>
      <c r="L17" s="30"/>
      <c r="M17" s="107"/>
      <c r="N17" s="107"/>
      <c r="O17" s="107"/>
      <c r="P17" s="118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 spans="1:27" ht="15">
      <c r="A18" s="47" t="s">
        <v>119</v>
      </c>
      <c r="B18" s="29">
        <f>H8</f>
        <v>6480000000</v>
      </c>
      <c r="C18" s="92" t="s">
        <v>163</v>
      </c>
      <c r="D18" s="91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16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  <row r="19" spans="1:27" ht="15">
      <c r="A19" s="47" t="s">
        <v>120</v>
      </c>
      <c r="B19" s="29">
        <f>H9</f>
        <v>90000000</v>
      </c>
      <c r="C19" s="92" t="s">
        <v>163</v>
      </c>
      <c r="D19" s="91"/>
      <c r="E19" s="29"/>
      <c r="F19" s="29"/>
      <c r="G19" s="29"/>
      <c r="H19" s="29"/>
      <c r="I19" s="29"/>
      <c r="J19" s="29"/>
      <c r="K19" s="29"/>
      <c r="L19" s="30"/>
      <c r="M19" s="107"/>
      <c r="N19" s="107"/>
      <c r="O19" s="107"/>
      <c r="P19" s="116"/>
      <c r="Q19" s="35"/>
      <c r="R19" s="35"/>
      <c r="S19" s="35"/>
      <c r="T19" s="35"/>
      <c r="U19" s="35"/>
      <c r="V19" s="35"/>
      <c r="W19" s="107"/>
      <c r="X19" s="107"/>
      <c r="Y19" s="107"/>
      <c r="Z19" s="107"/>
      <c r="AA19" s="107"/>
    </row>
    <row r="20" spans="1:27" ht="15">
      <c r="A20" s="47"/>
      <c r="B20" s="29"/>
      <c r="C20" s="92"/>
      <c r="D20" s="91"/>
      <c r="E20" s="29"/>
      <c r="F20" s="29"/>
      <c r="G20" s="29"/>
      <c r="H20" s="29"/>
      <c r="I20" s="29"/>
      <c r="J20" s="29"/>
      <c r="K20" s="29"/>
      <c r="L20" s="30"/>
      <c r="M20" s="107"/>
      <c r="N20" s="107"/>
      <c r="O20" s="107"/>
      <c r="P20" s="116"/>
      <c r="Q20" s="35"/>
      <c r="R20" s="35"/>
      <c r="S20" s="35"/>
      <c r="T20" s="35"/>
      <c r="U20" s="35"/>
      <c r="V20" s="35"/>
      <c r="W20" s="107"/>
      <c r="X20" s="107"/>
      <c r="Y20" s="107"/>
      <c r="Z20" s="107"/>
      <c r="AA20" s="107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07"/>
      <c r="N21" s="107"/>
      <c r="O21" s="107"/>
      <c r="P21" s="116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</row>
    <row r="22" spans="1:27" ht="15">
      <c r="A22" s="28" t="s">
        <v>127</v>
      </c>
      <c r="B22" s="29"/>
      <c r="C22" s="42" t="s">
        <v>130</v>
      </c>
      <c r="D22" s="29"/>
      <c r="E22" s="29"/>
      <c r="F22" s="29"/>
      <c r="G22" s="29"/>
      <c r="H22" s="29"/>
      <c r="I22" s="29"/>
      <c r="J22" s="120"/>
      <c r="K22" s="29"/>
      <c r="L22" s="30"/>
      <c r="M22" s="107"/>
      <c r="N22" s="107"/>
      <c r="O22" s="107"/>
      <c r="P22" s="116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</row>
    <row r="23" spans="1:27">
      <c r="A23" s="28" t="s">
        <v>128</v>
      </c>
      <c r="B23" s="29">
        <f>1*B12</f>
        <v>3500</v>
      </c>
      <c r="C23" s="112" t="s">
        <v>162</v>
      </c>
      <c r="D23" s="91"/>
      <c r="E23" s="29"/>
      <c r="F23" s="29"/>
      <c r="G23" s="29"/>
      <c r="H23" s="29"/>
      <c r="I23" s="29"/>
      <c r="J23" s="29"/>
      <c r="K23" s="29"/>
      <c r="L23" s="30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</row>
    <row r="24" spans="1:27" ht="15">
      <c r="A24" s="47" t="s">
        <v>129</v>
      </c>
      <c r="B24" s="35">
        <f>1*B13</f>
        <v>3500</v>
      </c>
      <c r="C24" s="112" t="s">
        <v>162</v>
      </c>
      <c r="D24" s="116"/>
      <c r="E24" s="35"/>
      <c r="F24" s="35"/>
      <c r="G24" s="35"/>
      <c r="H24" s="35"/>
      <c r="I24" s="35"/>
      <c r="J24" s="35"/>
      <c r="K24" s="35"/>
      <c r="L24" s="48"/>
      <c r="M24" s="107"/>
      <c r="N24" s="107"/>
      <c r="O24" s="107"/>
      <c r="P24" s="116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</row>
    <row r="26" spans="1:27">
      <c r="A26" s="47" t="s">
        <v>132</v>
      </c>
      <c r="B26" s="35">
        <f>H8/H7</f>
        <v>2454.5454545454545</v>
      </c>
      <c r="C26" s="35" t="s">
        <v>162</v>
      </c>
      <c r="D26" s="35"/>
      <c r="E26" s="35"/>
      <c r="F26" s="35"/>
      <c r="G26" s="35"/>
      <c r="H26" s="35"/>
      <c r="I26" s="35"/>
      <c r="J26" s="112" t="s">
        <v>176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07"/>
      <c r="X26" s="107"/>
      <c r="Y26" s="107"/>
      <c r="Z26" s="107"/>
      <c r="AA26" s="107"/>
    </row>
    <row r="27" spans="1:27">
      <c r="A27" s="47" t="s">
        <v>131</v>
      </c>
      <c r="B27" s="35">
        <f>H9/H7</f>
        <v>34.090909090909093</v>
      </c>
      <c r="C27" s="35" t="s">
        <v>162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07"/>
      <c r="X27" s="107"/>
      <c r="Y27" s="107"/>
      <c r="Z27" s="107"/>
      <c r="AA27" s="107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07"/>
      <c r="X28" s="107"/>
      <c r="Y28" s="107"/>
      <c r="Z28" s="107"/>
      <c r="AA28" s="107"/>
    </row>
    <row r="29" spans="1:27">
      <c r="A29" s="47" t="s">
        <v>167</v>
      </c>
      <c r="B29" s="35">
        <f>B12/500 +B8/30</f>
        <v>15.333333333333334</v>
      </c>
      <c r="C29" s="35" t="s">
        <v>162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07"/>
      <c r="Z29" s="107"/>
      <c r="AA29" s="107"/>
    </row>
    <row r="30" spans="1:27">
      <c r="A30" s="28" t="s">
        <v>133</v>
      </c>
      <c r="B30" s="35">
        <f>B13/500 +B7/30</f>
        <v>145.66666666666666</v>
      </c>
      <c r="C30" s="35" t="s">
        <v>162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07"/>
      <c r="Z30" s="107"/>
      <c r="AA30" s="107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16"/>
      <c r="Q31" s="35"/>
      <c r="R31" s="35"/>
      <c r="S31" s="35"/>
      <c r="T31" s="35"/>
      <c r="U31" s="35"/>
      <c r="V31" s="35"/>
      <c r="W31" s="35"/>
      <c r="X31" s="35"/>
      <c r="Y31" s="107"/>
      <c r="Z31" s="107"/>
      <c r="AA31" s="107"/>
    </row>
    <row r="32" spans="1:27">
      <c r="A32" s="106" t="s">
        <v>135</v>
      </c>
      <c r="B32" s="107">
        <f>B23/B8</f>
        <v>14</v>
      </c>
      <c r="C32" s="35" t="s">
        <v>30</v>
      </c>
      <c r="D32" s="107"/>
      <c r="E32" s="107"/>
      <c r="F32" s="107"/>
      <c r="G32" s="107"/>
      <c r="H32" s="107"/>
      <c r="I32" s="107"/>
      <c r="J32" s="107"/>
      <c r="K32" s="107"/>
      <c r="L32" s="10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07"/>
      <c r="Z32" s="107"/>
      <c r="AA32" s="107"/>
    </row>
    <row r="33" spans="1:27">
      <c r="A33" s="106" t="s">
        <v>134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07"/>
      <c r="Y33" s="107"/>
      <c r="Z33" s="107"/>
    </row>
    <row r="34" spans="1:27" ht="15">
      <c r="A34" s="47"/>
      <c r="B34" s="35"/>
      <c r="C34" s="35"/>
      <c r="D34" s="116"/>
      <c r="E34" s="35"/>
      <c r="F34" s="35"/>
      <c r="G34" s="35"/>
      <c r="H34" s="35"/>
      <c r="I34" s="35"/>
      <c r="J34" s="35"/>
      <c r="K34" s="35"/>
      <c r="L34" s="48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</row>
    <row r="35" spans="1:27">
      <c r="A35" s="144" t="s">
        <v>189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3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 spans="1:27">
      <c r="A36" s="106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8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</row>
    <row r="37" spans="1:27">
      <c r="A37" s="106" t="s">
        <v>190</v>
      </c>
      <c r="B37" s="107">
        <f>B8*B7*B7*B7/12</f>
        <v>1499818666666.6667</v>
      </c>
      <c r="C37" s="107" t="s">
        <v>191</v>
      </c>
      <c r="D37" s="107"/>
      <c r="E37" s="107"/>
      <c r="F37" s="107"/>
      <c r="G37" s="107"/>
      <c r="H37" s="107"/>
      <c r="I37" s="107"/>
      <c r="J37" s="107"/>
      <c r="K37" s="107"/>
      <c r="L37" s="108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</row>
    <row r="38" spans="1:27">
      <c r="A38" s="106" t="s">
        <v>192</v>
      </c>
      <c r="B38" s="107">
        <f>B7*B8</f>
        <v>1040000</v>
      </c>
      <c r="C38" s="107" t="s">
        <v>193</v>
      </c>
      <c r="D38" s="107"/>
      <c r="E38" s="107"/>
      <c r="F38" s="107"/>
      <c r="G38" s="107"/>
      <c r="H38" s="107"/>
      <c r="I38" s="107"/>
      <c r="J38" s="107"/>
      <c r="K38" s="107"/>
      <c r="L38" s="108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 spans="1:27">
      <c r="A39" s="47" t="s">
        <v>195</v>
      </c>
      <c r="B39" s="35">
        <f>B7/2</f>
        <v>2080</v>
      </c>
      <c r="C39" s="35" t="s">
        <v>162</v>
      </c>
      <c r="D39" s="35"/>
      <c r="E39" s="35"/>
      <c r="F39" s="35"/>
      <c r="G39" s="35"/>
      <c r="H39" s="35"/>
      <c r="I39" s="35"/>
      <c r="J39" s="35"/>
      <c r="K39" s="35"/>
      <c r="L39" s="48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 spans="1:27">
      <c r="A40" s="47" t="s">
        <v>194</v>
      </c>
      <c r="B40" s="35">
        <f>(H7/B38) +(H8*B39/B37)</f>
        <v>11.525147928994082</v>
      </c>
      <c r="C40" s="35" t="s">
        <v>198</v>
      </c>
      <c r="D40" s="29"/>
      <c r="E40" s="35">
        <f>(H7/B38) -(H8*B39/B37)</f>
        <v>-6.4482248520710055</v>
      </c>
      <c r="F40" s="35" t="s">
        <v>198</v>
      </c>
      <c r="G40" s="35"/>
      <c r="H40" s="35"/>
      <c r="I40" s="35"/>
      <c r="J40" s="35"/>
      <c r="K40" s="35"/>
      <c r="L40" s="48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 spans="1:27">
      <c r="A42" s="145" t="s">
        <v>196</v>
      </c>
      <c r="B42" s="35">
        <f>0.2*B9</f>
        <v>5</v>
      </c>
      <c r="C42" s="35" t="s">
        <v>198</v>
      </c>
      <c r="D42" s="35"/>
      <c r="E42" s="35"/>
      <c r="F42" s="35"/>
      <c r="G42" s="35"/>
      <c r="H42" s="35"/>
      <c r="I42" s="35"/>
      <c r="J42" s="35"/>
      <c r="K42" s="35"/>
      <c r="L42" s="48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</row>
    <row r="43" spans="1:27">
      <c r="A43" s="106" t="s">
        <v>197</v>
      </c>
      <c r="B43" s="107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</row>
    <row r="46" spans="1:27">
      <c r="A46" s="144" t="s">
        <v>199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3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</row>
    <row r="47" spans="1:27">
      <c r="A47" s="47" t="s">
        <v>200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12" t="s">
        <v>201</v>
      </c>
      <c r="K47" s="35"/>
      <c r="L47" s="48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</row>
    <row r="49" spans="1:27" ht="15">
      <c r="A49" s="47" t="s">
        <v>203</v>
      </c>
      <c r="B49" s="35">
        <f>0.0025*B8*1000</f>
        <v>625</v>
      </c>
      <c r="C49" s="107" t="s">
        <v>193</v>
      </c>
      <c r="D49" s="29" t="s">
        <v>204</v>
      </c>
      <c r="E49" s="137"/>
      <c r="F49" s="35"/>
      <c r="G49" s="35"/>
      <c r="H49" s="35"/>
      <c r="I49" s="35"/>
      <c r="J49" s="35"/>
      <c r="K49" s="35"/>
      <c r="L49" s="48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</row>
    <row r="50" spans="1:27">
      <c r="A50" s="47" t="s">
        <v>202</v>
      </c>
      <c r="B50" s="35">
        <f>(0.0025+0.5*(1-1000/B8)*(0.0025-0.0025))*1000*B8</f>
        <v>625</v>
      </c>
      <c r="C50" s="107" t="s">
        <v>193</v>
      </c>
      <c r="D50" s="29" t="s">
        <v>204</v>
      </c>
      <c r="E50" s="35"/>
      <c r="F50" s="35"/>
      <c r="G50" s="35"/>
      <c r="H50" s="35"/>
      <c r="I50" s="35"/>
      <c r="J50" s="35"/>
      <c r="K50" s="35"/>
      <c r="L50" s="48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</row>
    <row r="52" spans="1:27">
      <c r="A52" s="144" t="s">
        <v>205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3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</row>
    <row r="54" spans="1:27">
      <c r="A54" s="47" t="s">
        <v>206</v>
      </c>
      <c r="B54" s="35">
        <f>H10/(B7*B8)</f>
        <v>0.81346153846153846</v>
      </c>
      <c r="C54" s="35" t="s">
        <v>198</v>
      </c>
      <c r="D54" s="35"/>
      <c r="E54" s="35"/>
      <c r="F54" s="35"/>
      <c r="G54" s="35"/>
      <c r="H54" s="35"/>
      <c r="I54" s="35"/>
      <c r="J54" s="35"/>
      <c r="K54" s="35"/>
      <c r="L54" s="48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</row>
    <row r="55" spans="1:27">
      <c r="A55" s="47" t="s">
        <v>207</v>
      </c>
      <c r="B55" s="35">
        <v>0.36</v>
      </c>
      <c r="C55" s="35" t="s">
        <v>198</v>
      </c>
      <c r="D55" s="35"/>
      <c r="E55" s="35"/>
      <c r="F55" s="35"/>
      <c r="G55" s="35"/>
      <c r="H55" s="35"/>
      <c r="I55" s="35"/>
      <c r="J55" s="42" t="s">
        <v>178</v>
      </c>
      <c r="K55" s="35"/>
      <c r="L55" s="48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</row>
    <row r="56" spans="1:27">
      <c r="A56" s="47" t="s">
        <v>208</v>
      </c>
      <c r="B56" s="35">
        <f>(B54-B55)*B7*B8</f>
        <v>471600</v>
      </c>
      <c r="C56" s="35" t="s">
        <v>209</v>
      </c>
      <c r="D56" s="35"/>
      <c r="E56" s="35"/>
      <c r="F56" s="35"/>
      <c r="G56" s="35"/>
      <c r="H56" s="35"/>
      <c r="I56" s="35"/>
      <c r="J56" s="35"/>
      <c r="K56" s="35"/>
      <c r="L56" s="48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 spans="1:27" ht="15">
      <c r="A57" s="41" t="s">
        <v>41</v>
      </c>
      <c r="B57" s="42">
        <v>3.1</v>
      </c>
      <c r="C57" s="126" t="s">
        <v>164</v>
      </c>
      <c r="D57" s="29"/>
      <c r="E57" s="42"/>
      <c r="F57" s="42"/>
      <c r="G57" s="42"/>
      <c r="H57" s="42"/>
      <c r="I57" s="42"/>
      <c r="J57" s="42" t="s">
        <v>179</v>
      </c>
      <c r="K57" s="42"/>
      <c r="L57" s="49"/>
      <c r="M57" s="35"/>
      <c r="N57" s="35"/>
      <c r="O57" s="35"/>
      <c r="P57" s="35"/>
      <c r="Q57" s="48"/>
      <c r="R57" s="107"/>
      <c r="S57" s="107"/>
      <c r="T57" s="107"/>
      <c r="U57" s="107"/>
      <c r="V57" s="107"/>
      <c r="W57" s="107"/>
      <c r="X57" s="107"/>
      <c r="Y57" s="107"/>
      <c r="Z57" s="107"/>
      <c r="AA57" s="107"/>
    </row>
    <row r="58" spans="1:27">
      <c r="A58" s="47" t="s">
        <v>210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</row>
    <row r="59" spans="1:27">
      <c r="A59" s="47" t="s">
        <v>211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 spans="1:27">
      <c r="A61" s="28" t="s">
        <v>212</v>
      </c>
      <c r="B61" s="35"/>
      <c r="C61" s="147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 spans="1:27">
      <c r="A62" s="28"/>
      <c r="B62" s="35"/>
      <c r="C62" s="147"/>
      <c r="D62" s="35"/>
      <c r="E62" s="35"/>
      <c r="F62" s="35"/>
      <c r="G62" s="35"/>
      <c r="H62" s="35"/>
      <c r="I62" s="35"/>
      <c r="J62" s="35"/>
      <c r="K62" s="35"/>
      <c r="L62" s="48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 spans="1:27">
      <c r="A63" s="144" t="s">
        <v>213</v>
      </c>
      <c r="B63" s="142"/>
      <c r="C63" s="142"/>
      <c r="D63" s="142"/>
      <c r="E63" s="142"/>
      <c r="F63" s="142"/>
      <c r="G63" s="142"/>
      <c r="H63" s="142"/>
      <c r="I63" s="142"/>
      <c r="J63" s="146" t="s">
        <v>221</v>
      </c>
      <c r="K63" s="142"/>
      <c r="L63" s="143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</row>
    <row r="64" spans="1:27">
      <c r="A64" s="28" t="s">
        <v>214</v>
      </c>
      <c r="B64" s="35">
        <v>1107000</v>
      </c>
      <c r="C64" s="147" t="s">
        <v>108</v>
      </c>
      <c r="D64" s="35" t="s">
        <v>215</v>
      </c>
      <c r="E64" s="35">
        <v>20</v>
      </c>
      <c r="F64" s="35"/>
      <c r="G64" s="35" t="s">
        <v>216</v>
      </c>
      <c r="H64" s="35">
        <f>B8</f>
        <v>250</v>
      </c>
      <c r="I64" s="35"/>
      <c r="J64" s="35"/>
      <c r="K64" s="35"/>
      <c r="L64" s="48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</row>
    <row r="65" spans="1:27">
      <c r="A65" s="28"/>
      <c r="B65" s="35"/>
      <c r="C65" s="147"/>
      <c r="D65" s="35" t="s">
        <v>218</v>
      </c>
      <c r="E65" s="35">
        <f>B10</f>
        <v>415</v>
      </c>
      <c r="F65" s="35"/>
      <c r="G65" s="35" t="s">
        <v>217</v>
      </c>
      <c r="H65" s="35">
        <v>3400</v>
      </c>
      <c r="I65" s="35"/>
      <c r="J65" s="35"/>
      <c r="K65" s="35"/>
      <c r="L65" s="48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</row>
    <row r="66" spans="1:27">
      <c r="A66" s="28"/>
      <c r="B66" s="35"/>
      <c r="C66" s="147"/>
      <c r="D66" s="35"/>
      <c r="E66" s="35"/>
      <c r="F66" s="35"/>
      <c r="G66" s="35"/>
      <c r="H66" s="35"/>
      <c r="I66" s="35"/>
      <c r="J66" s="35"/>
      <c r="K66" s="35"/>
      <c r="L66" s="48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</row>
    <row r="67" spans="1:27">
      <c r="A67" t="s">
        <v>219</v>
      </c>
      <c r="B67" s="35">
        <f>B64/(E64*H64*H65)</f>
        <v>6.511764705882353E-2</v>
      </c>
      <c r="C67" s="147"/>
      <c r="D67" s="35"/>
      <c r="E67" s="35"/>
      <c r="F67" s="35"/>
      <c r="G67" s="35"/>
      <c r="H67" s="35"/>
      <c r="I67" s="35"/>
      <c r="J67" s="35"/>
      <c r="K67" s="35"/>
      <c r="L67" s="48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</row>
    <row r="68" spans="1:27">
      <c r="A68" s="28"/>
      <c r="B68" s="35">
        <f>0.87*E65*0.0025/E64</f>
        <v>4.5131249999999998E-2</v>
      </c>
      <c r="C68" s="147"/>
      <c r="D68" s="35"/>
      <c r="E68" s="35"/>
      <c r="F68" s="35"/>
      <c r="G68" s="35"/>
      <c r="H68" s="35"/>
      <c r="I68" s="35"/>
      <c r="J68" s="35"/>
      <c r="K68" s="35"/>
      <c r="L68" s="48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</row>
    <row r="69" spans="1:27">
      <c r="A69" s="28" t="s">
        <v>220</v>
      </c>
      <c r="B69" s="35">
        <f>0.516</f>
        <v>0.51600000000000001</v>
      </c>
      <c r="C69" s="147"/>
      <c r="D69" s="35"/>
      <c r="E69" s="35"/>
      <c r="F69" s="35"/>
      <c r="G69" s="35"/>
      <c r="H69" s="35"/>
      <c r="I69" s="35"/>
      <c r="J69" s="35"/>
      <c r="K69" s="35"/>
      <c r="L69" s="48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</row>
    <row r="70" spans="1:27">
      <c r="A70" s="28" t="s">
        <v>222</v>
      </c>
      <c r="B70" s="35">
        <f>(B67+B68)/(0.36+2*B68)</f>
        <v>0.24485471710129875</v>
      </c>
      <c r="C70" s="147"/>
      <c r="D70" s="35"/>
      <c r="E70" s="35"/>
      <c r="F70" s="35"/>
      <c r="G70" s="35"/>
      <c r="H70" s="35"/>
      <c r="I70" s="35"/>
      <c r="J70" s="35"/>
      <c r="K70" s="35"/>
      <c r="L70" s="48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</row>
    <row r="71" spans="1:27">
      <c r="A71" s="28"/>
      <c r="B71" s="35"/>
      <c r="C71" s="147"/>
      <c r="D71" s="35"/>
      <c r="E71" s="35"/>
      <c r="F71" s="35"/>
      <c r="G71" s="35"/>
      <c r="H71" s="35"/>
      <c r="J71" s="35" t="s">
        <v>221</v>
      </c>
      <c r="K71" s="35"/>
      <c r="L71" s="48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</row>
    <row r="72" spans="1:27">
      <c r="A72" s="28" t="s">
        <v>223</v>
      </c>
      <c r="B72" s="35"/>
      <c r="C72" s="147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</row>
    <row r="74" spans="1:27">
      <c r="A74" s="47" t="s">
        <v>224</v>
      </c>
      <c r="B74" s="35">
        <f>C72*E64*H64*H65*H65</f>
        <v>2530863415.3483381</v>
      </c>
      <c r="C74" s="35" t="s">
        <v>225</v>
      </c>
      <c r="D74" s="35"/>
      <c r="E74" s="35"/>
      <c r="F74" s="35"/>
      <c r="G74" s="35"/>
      <c r="H74" s="35"/>
      <c r="I74" s="35"/>
      <c r="J74" s="35"/>
      <c r="K74" s="35"/>
      <c r="L74" s="48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</row>
    <row r="78" spans="1:27" ht="15" thickBot="1">
      <c r="A78" s="109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1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07"/>
      <c r="N79" s="107"/>
      <c r="O79" s="107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93" t="s">
        <v>108</v>
      </c>
      <c r="E80" s="60" t="s">
        <v>34</v>
      </c>
      <c r="F80" s="60">
        <f>B7</f>
        <v>4160</v>
      </c>
      <c r="G80" s="60" t="s">
        <v>162</v>
      </c>
      <c r="H80" s="60" t="s">
        <v>43</v>
      </c>
      <c r="I80" s="60">
        <f>B8</f>
        <v>250</v>
      </c>
      <c r="J80" s="60" t="s">
        <v>162</v>
      </c>
      <c r="K80" s="60"/>
      <c r="L80" s="61"/>
      <c r="M80" s="107"/>
      <c r="N80" s="107"/>
      <c r="O80" s="107"/>
    </row>
    <row r="81" spans="1:15" ht="15">
      <c r="A81" s="28" t="s">
        <v>42</v>
      </c>
      <c r="B81" s="29"/>
      <c r="C81" s="29">
        <f>C80/(F80*I80)</f>
        <v>0.81346153846153846</v>
      </c>
      <c r="D81" s="113" t="s">
        <v>164</v>
      </c>
      <c r="E81" s="42" t="s">
        <v>30</v>
      </c>
      <c r="F81" s="42" t="s">
        <v>30</v>
      </c>
      <c r="G81" s="42"/>
      <c r="H81" s="42"/>
      <c r="I81" s="42"/>
      <c r="J81" s="42" t="s">
        <v>177</v>
      </c>
      <c r="K81" s="42"/>
      <c r="L81" s="49"/>
      <c r="M81" s="42"/>
      <c r="N81" s="42"/>
      <c r="O81" s="42"/>
    </row>
    <row r="82" spans="1:15" ht="15">
      <c r="A82" s="41" t="s">
        <v>136</v>
      </c>
      <c r="B82" s="42"/>
      <c r="C82" s="42">
        <f>3217</f>
        <v>3217</v>
      </c>
      <c r="D82" s="113" t="s">
        <v>165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121</v>
      </c>
      <c r="B83" s="42" t="s">
        <v>30</v>
      </c>
      <c r="C83" s="42">
        <f>1+3*H7/(F80*I80*B9)</f>
        <v>1.3046153846153845</v>
      </c>
      <c r="D83" s="113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13" t="s">
        <v>164</v>
      </c>
      <c r="E84" s="42"/>
      <c r="F84" s="42"/>
      <c r="G84" s="42"/>
      <c r="H84" s="42"/>
      <c r="I84" s="42"/>
      <c r="J84" s="42" t="s">
        <v>178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13" t="s">
        <v>164</v>
      </c>
      <c r="E85" s="42"/>
      <c r="F85" s="42"/>
      <c r="G85" s="42"/>
      <c r="H85" s="42"/>
      <c r="I85" s="42"/>
      <c r="J85" s="42" t="s">
        <v>179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13" t="s">
        <v>165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14"/>
      <c r="M92" s="107"/>
      <c r="N92" s="107"/>
      <c r="O92" s="107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13" t="s">
        <v>165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29" t="s">
        <v>147</v>
      </c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30"/>
      <c r="M97" s="42"/>
      <c r="N97" s="42"/>
      <c r="O97" s="42"/>
    </row>
    <row r="98" spans="1:15" ht="15">
      <c r="A98" s="106" t="s">
        <v>137</v>
      </c>
      <c r="B98" s="107">
        <v>450</v>
      </c>
      <c r="C98" s="113" t="s">
        <v>165</v>
      </c>
      <c r="D98" s="107"/>
      <c r="E98" s="107"/>
      <c r="F98" s="107"/>
      <c r="G98" s="107"/>
      <c r="H98" s="107"/>
      <c r="I98" s="107"/>
      <c r="J98" s="107"/>
      <c r="K98" s="107"/>
      <c r="L98" s="108"/>
      <c r="M98" s="42"/>
      <c r="N98" s="42"/>
      <c r="O98" s="42"/>
    </row>
    <row r="99" spans="1:15">
      <c r="A99" s="41" t="s">
        <v>139</v>
      </c>
      <c r="B99" s="42">
        <v>150</v>
      </c>
      <c r="C99" s="131" t="s">
        <v>162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138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140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178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141</v>
      </c>
      <c r="B103" s="42">
        <f>B101+B100</f>
        <v>1342659.4999999998</v>
      </c>
      <c r="C103" s="91" t="s">
        <v>108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142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143</v>
      </c>
      <c r="B113" s="60"/>
      <c r="C113" s="60">
        <f>16000</f>
        <v>16000</v>
      </c>
      <c r="D113" s="93"/>
      <c r="E113" s="60"/>
      <c r="F113" s="60"/>
      <c r="G113" s="60"/>
      <c r="H113" s="60"/>
      <c r="I113" s="60"/>
      <c r="J113" s="60" t="s">
        <v>180</v>
      </c>
      <c r="K113" s="138"/>
      <c r="L113" s="61" t="s">
        <v>159</v>
      </c>
      <c r="M113" s="42"/>
      <c r="N113" s="42"/>
      <c r="O113" s="42"/>
    </row>
    <row r="114" spans="1:15" ht="15">
      <c r="A114" s="28" t="s">
        <v>145</v>
      </c>
      <c r="B114" s="29"/>
      <c r="C114" s="29">
        <f>0.2*B9*B8*B7</f>
        <v>5200000</v>
      </c>
      <c r="D114" s="113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144</v>
      </c>
      <c r="B115" s="42"/>
      <c r="C115" s="42"/>
      <c r="D115" s="113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06" t="s">
        <v>148</v>
      </c>
      <c r="B116" s="42">
        <v>400</v>
      </c>
      <c r="C116" s="42" t="s">
        <v>155</v>
      </c>
      <c r="D116" s="113">
        <v>146.13999999999999</v>
      </c>
      <c r="E116" s="91" t="s">
        <v>162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149</v>
      </c>
      <c r="B117" s="42">
        <v>348</v>
      </c>
      <c r="C117" s="131" t="s">
        <v>162</v>
      </c>
      <c r="D117" s="113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150</v>
      </c>
      <c r="B118" s="42">
        <v>1814</v>
      </c>
      <c r="C118" s="131" t="s">
        <v>165</v>
      </c>
      <c r="D118" s="113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151</v>
      </c>
      <c r="B119" s="107">
        <v>59.54</v>
      </c>
      <c r="C119" s="118" t="s">
        <v>162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152</v>
      </c>
      <c r="B120" s="107">
        <v>250</v>
      </c>
      <c r="C120" s="118" t="s">
        <v>162</v>
      </c>
      <c r="D120" s="113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154</v>
      </c>
      <c r="B121" s="107">
        <v>200000</v>
      </c>
      <c r="C121" s="131" t="s">
        <v>164</v>
      </c>
      <c r="D121" s="113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156</v>
      </c>
      <c r="B122" s="107">
        <v>224</v>
      </c>
      <c r="C122" s="131" t="s">
        <v>164</v>
      </c>
      <c r="D122" s="113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157</v>
      </c>
      <c r="B123" s="107">
        <v>38</v>
      </c>
      <c r="C123" s="29"/>
      <c r="D123" s="113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181</v>
      </c>
      <c r="K124" s="42"/>
      <c r="L124" s="49"/>
      <c r="M124" s="42"/>
      <c r="N124" s="42"/>
      <c r="O124" s="42"/>
    </row>
    <row r="125" spans="1:15">
      <c r="A125" s="41" t="s">
        <v>153</v>
      </c>
      <c r="B125" s="42">
        <f>(1/B121)*(B116-D116)/(B117-D116) *(B122-B120*(B116-D116)/(3*B118))</f>
        <v>1.3351854306766259E-3</v>
      </c>
      <c r="C125" s="118"/>
      <c r="D125" s="42"/>
      <c r="E125" s="42"/>
      <c r="F125" s="42"/>
      <c r="G125" s="42"/>
      <c r="H125" s="42"/>
      <c r="I125" s="42"/>
      <c r="J125" s="29" t="s">
        <v>181</v>
      </c>
      <c r="K125" s="42"/>
      <c r="L125" s="49"/>
      <c r="M125" s="42"/>
      <c r="N125" s="42"/>
      <c r="O125" s="42"/>
    </row>
    <row r="126" spans="1:15">
      <c r="A126" s="41" t="s">
        <v>158</v>
      </c>
      <c r="B126" s="29">
        <f>3*B119*B125/(1+(2*(B119-B123)/(B116-D116)))</f>
        <v>0.20389061756027049</v>
      </c>
      <c r="C126" s="131" t="s">
        <v>162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160</v>
      </c>
      <c r="B127" s="29"/>
      <c r="C127" s="29">
        <f>B126</f>
        <v>0.20389061756027049</v>
      </c>
      <c r="D127" s="91" t="s">
        <v>162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32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4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73"/>
  <sheetViews>
    <sheetView topLeftCell="A4" zoomScale="150" zoomScaleNormal="150" workbookViewId="0">
      <selection activeCell="N9" sqref="N9"/>
    </sheetView>
  </sheetViews>
  <sheetFormatPr defaultRowHeight="14.25"/>
  <cols>
    <col min="1" max="1" width="12" customWidth="1"/>
    <col min="2" max="2" width="12.375" bestFit="1" customWidth="1"/>
    <col min="3" max="3" width="13.625" customWidth="1"/>
    <col min="4" max="4" width="14.375" customWidth="1"/>
    <col min="8" max="8" width="11.125" bestFit="1" customWidth="1"/>
    <col min="12" max="12" width="12.875" customWidth="1"/>
    <col min="14" max="14" width="10.625" customWidth="1"/>
    <col min="15" max="15" width="12.25" bestFit="1" customWidth="1"/>
  </cols>
  <sheetData>
    <row r="1" spans="1:14">
      <c r="A1" s="261" t="s">
        <v>304</v>
      </c>
      <c r="B1" s="27"/>
      <c r="C1" s="27"/>
      <c r="D1" s="27"/>
      <c r="E1" s="27"/>
      <c r="F1" s="185" t="s">
        <v>9</v>
      </c>
      <c r="G1" s="185"/>
      <c r="H1" s="185"/>
      <c r="I1" s="185"/>
      <c r="J1" s="185"/>
      <c r="K1" s="185"/>
      <c r="L1" s="27"/>
      <c r="M1" s="27"/>
      <c r="N1" s="27"/>
    </row>
    <row r="2" spans="1:14">
      <c r="A2" s="27"/>
      <c r="B2" s="27"/>
      <c r="C2" s="27"/>
      <c r="D2" s="27"/>
      <c r="E2" s="27"/>
      <c r="F2" s="185"/>
      <c r="G2" s="185"/>
      <c r="H2" s="185"/>
      <c r="I2" s="185"/>
      <c r="J2" s="185"/>
      <c r="K2" s="185"/>
      <c r="L2" s="27"/>
      <c r="M2" s="27"/>
      <c r="N2" s="27"/>
    </row>
    <row r="3" spans="1:14">
      <c r="A3" s="27"/>
      <c r="B3" s="27"/>
      <c r="C3" s="27"/>
      <c r="D3" s="27"/>
      <c r="E3" s="27"/>
      <c r="F3" s="185"/>
      <c r="G3" s="185"/>
      <c r="H3" s="185"/>
      <c r="I3" s="185"/>
      <c r="J3" s="185"/>
      <c r="K3" s="185"/>
      <c r="L3" s="27"/>
      <c r="M3" s="27"/>
      <c r="N3" s="27"/>
    </row>
    <row r="4" spans="1:14">
      <c r="A4" s="27"/>
      <c r="B4" s="27"/>
      <c r="C4" s="27"/>
      <c r="D4" s="27"/>
      <c r="E4" s="27"/>
      <c r="F4" s="185"/>
      <c r="G4" s="185"/>
      <c r="H4" s="185"/>
      <c r="I4" s="185"/>
      <c r="J4" s="185"/>
      <c r="K4" s="185"/>
      <c r="L4" s="27"/>
      <c r="M4" s="27"/>
      <c r="N4" s="27"/>
    </row>
    <row r="5" spans="1:14" ht="15" thickBot="1">
      <c r="A5" t="s">
        <v>31</v>
      </c>
    </row>
    <row r="6" spans="1:14" ht="15" thickBot="1">
      <c r="A6" s="32" t="s">
        <v>33</v>
      </c>
      <c r="B6" s="38" t="s">
        <v>161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14">
      <c r="A7" s="37" t="s">
        <v>303</v>
      </c>
      <c r="B7" s="37">
        <v>3200</v>
      </c>
      <c r="C7" s="63" t="s">
        <v>162</v>
      </c>
      <c r="D7" s="37" t="s">
        <v>35</v>
      </c>
      <c r="E7" s="37">
        <v>20</v>
      </c>
      <c r="F7" s="52" t="s">
        <v>164</v>
      </c>
      <c r="G7" s="36" t="s">
        <v>307</v>
      </c>
      <c r="H7" s="37">
        <v>5</v>
      </c>
      <c r="I7" s="52" t="s">
        <v>230</v>
      </c>
      <c r="J7" s="37">
        <f>H7*1000</f>
        <v>5000</v>
      </c>
      <c r="K7" s="37" t="s">
        <v>308</v>
      </c>
      <c r="L7" s="65"/>
    </row>
    <row r="8" spans="1:14">
      <c r="A8" s="37" t="s">
        <v>311</v>
      </c>
      <c r="B8" s="37">
        <v>1250</v>
      </c>
      <c r="C8" s="63" t="s">
        <v>162</v>
      </c>
      <c r="D8" s="37" t="s">
        <v>36</v>
      </c>
      <c r="E8" s="37">
        <v>415</v>
      </c>
      <c r="F8" s="52" t="s">
        <v>164</v>
      </c>
      <c r="G8" s="36" t="s">
        <v>309</v>
      </c>
      <c r="H8" s="37">
        <v>0.6</v>
      </c>
      <c r="I8" s="52" t="s">
        <v>230</v>
      </c>
      <c r="J8" s="37">
        <f>H8*1000</f>
        <v>600</v>
      </c>
      <c r="K8" s="37" t="s">
        <v>308</v>
      </c>
      <c r="L8" s="63"/>
    </row>
    <row r="9" spans="1:14">
      <c r="A9" s="37" t="s">
        <v>312</v>
      </c>
      <c r="B9" s="37">
        <v>1250</v>
      </c>
      <c r="C9" s="63" t="s">
        <v>162</v>
      </c>
      <c r="D9" s="37"/>
      <c r="E9" s="37"/>
      <c r="F9" s="52"/>
      <c r="G9" s="36"/>
      <c r="H9" s="37"/>
      <c r="I9" s="52"/>
      <c r="J9" s="37"/>
      <c r="K9" s="37"/>
      <c r="L9" s="63"/>
    </row>
    <row r="10" spans="1:14">
      <c r="A10" s="37" t="s">
        <v>313</v>
      </c>
      <c r="B10" s="37">
        <f>B12*9</f>
        <v>2430</v>
      </c>
      <c r="C10" s="63" t="s">
        <v>162</v>
      </c>
      <c r="D10" s="37" t="s">
        <v>324</v>
      </c>
      <c r="E10" s="37">
        <v>25</v>
      </c>
      <c r="F10" s="52" t="s">
        <v>325</v>
      </c>
      <c r="G10" s="36"/>
      <c r="H10" s="37"/>
      <c r="I10" s="52"/>
      <c r="J10" s="37"/>
      <c r="K10" s="37"/>
      <c r="L10" s="63"/>
    </row>
    <row r="11" spans="1:14">
      <c r="A11" s="37" t="s">
        <v>305</v>
      </c>
      <c r="B11" s="37">
        <v>160</v>
      </c>
      <c r="C11" s="63" t="s">
        <v>162</v>
      </c>
      <c r="D11" s="37"/>
      <c r="E11" s="37"/>
      <c r="F11" s="52"/>
      <c r="G11" s="36"/>
      <c r="H11" s="37"/>
      <c r="I11" s="52"/>
      <c r="J11" s="37"/>
      <c r="K11" s="37"/>
      <c r="L11" s="63"/>
    </row>
    <row r="12" spans="1:14">
      <c r="A12" s="37" t="s">
        <v>306</v>
      </c>
      <c r="B12" s="37">
        <v>270</v>
      </c>
      <c r="C12" s="63" t="s">
        <v>162</v>
      </c>
      <c r="D12" s="37"/>
      <c r="E12" s="37"/>
      <c r="F12" s="52"/>
      <c r="G12" s="36" t="s">
        <v>336</v>
      </c>
      <c r="H12" s="37"/>
      <c r="I12" s="52" t="s">
        <v>337</v>
      </c>
      <c r="J12" s="37"/>
      <c r="K12" s="37"/>
      <c r="L12" s="63"/>
    </row>
    <row r="13" spans="1:14">
      <c r="A13" s="37"/>
      <c r="B13" s="37"/>
      <c r="C13" s="63"/>
      <c r="D13" s="37"/>
      <c r="E13" s="37"/>
      <c r="F13" s="52"/>
      <c r="G13" s="36"/>
      <c r="H13" s="37"/>
      <c r="I13" s="52"/>
      <c r="J13" s="37"/>
      <c r="K13" s="37"/>
      <c r="L13" s="63"/>
    </row>
    <row r="14" spans="1:14">
      <c r="A14" s="37" t="s">
        <v>314</v>
      </c>
      <c r="B14" s="37">
        <v>230</v>
      </c>
      <c r="C14" s="63" t="s">
        <v>162</v>
      </c>
      <c r="D14" s="37"/>
      <c r="E14" s="37"/>
      <c r="F14" s="52"/>
      <c r="G14" s="36"/>
      <c r="H14" s="37"/>
      <c r="I14" s="52"/>
      <c r="J14" s="37"/>
      <c r="K14" s="37"/>
      <c r="L14" s="63"/>
    </row>
    <row r="15" spans="1:14">
      <c r="A15" s="37"/>
      <c r="B15" s="37"/>
      <c r="C15" s="63"/>
      <c r="D15" s="37"/>
      <c r="E15" s="37"/>
      <c r="F15" s="52"/>
      <c r="G15" s="36"/>
      <c r="H15" s="37"/>
      <c r="I15" s="52"/>
      <c r="J15" s="37"/>
      <c r="K15" s="37"/>
      <c r="L15" s="63"/>
    </row>
    <row r="16" spans="1:14">
      <c r="A16" s="37" t="s">
        <v>320</v>
      </c>
      <c r="B16" s="37">
        <v>12</v>
      </c>
      <c r="C16" s="63" t="s">
        <v>162</v>
      </c>
      <c r="D16" s="37"/>
      <c r="E16" s="37"/>
      <c r="F16" s="52"/>
      <c r="G16" s="36"/>
      <c r="H16" s="37"/>
      <c r="I16" s="52"/>
      <c r="J16" s="37"/>
      <c r="K16" s="37"/>
      <c r="L16" s="63"/>
    </row>
    <row r="17" spans="1:27">
      <c r="A17" s="37" t="s">
        <v>319</v>
      </c>
      <c r="B17" s="37">
        <v>260</v>
      </c>
      <c r="C17" s="63" t="s">
        <v>162</v>
      </c>
      <c r="D17" s="37"/>
      <c r="E17" s="37"/>
      <c r="F17" s="52"/>
      <c r="G17" s="36"/>
      <c r="H17" s="37"/>
      <c r="I17" s="52"/>
      <c r="J17" s="37"/>
      <c r="K17" s="37"/>
      <c r="L17" s="63"/>
    </row>
    <row r="18" spans="1:27">
      <c r="A18" s="37" t="s">
        <v>317</v>
      </c>
      <c r="B18" s="37">
        <v>20</v>
      </c>
      <c r="C18" s="63" t="s">
        <v>162</v>
      </c>
      <c r="D18" s="37"/>
      <c r="E18" s="37"/>
      <c r="F18" s="52"/>
      <c r="G18" s="36"/>
      <c r="H18" s="37"/>
      <c r="I18" s="52"/>
      <c r="J18" s="37"/>
      <c r="K18" s="37"/>
      <c r="L18" s="63"/>
    </row>
    <row r="19" spans="1:27">
      <c r="A19" s="37" t="s">
        <v>318</v>
      </c>
      <c r="B19" s="37">
        <f>B17-B18-B16/2</f>
        <v>234</v>
      </c>
      <c r="C19" s="63" t="s">
        <v>162</v>
      </c>
      <c r="D19" s="37"/>
      <c r="E19" s="37"/>
      <c r="F19" s="52"/>
      <c r="G19" s="36"/>
      <c r="H19" s="37"/>
      <c r="I19" s="52"/>
      <c r="J19" s="37"/>
      <c r="K19" s="37"/>
      <c r="L19" s="63"/>
    </row>
    <row r="20" spans="1:27" ht="15" thickBot="1">
      <c r="A20" s="37" t="s">
        <v>321</v>
      </c>
      <c r="B20" s="37">
        <v>200</v>
      </c>
      <c r="C20" s="63" t="s">
        <v>162</v>
      </c>
      <c r="D20" s="37"/>
      <c r="E20" s="37"/>
      <c r="F20" s="52"/>
      <c r="G20" s="127"/>
      <c r="H20" s="128"/>
      <c r="I20" s="53"/>
      <c r="J20" s="128"/>
      <c r="K20" s="128"/>
      <c r="L20" s="6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5.75" thickBot="1">
      <c r="A21" s="160" t="s">
        <v>302</v>
      </c>
      <c r="B21" s="43"/>
      <c r="C21" s="175"/>
      <c r="D21" s="43"/>
      <c r="E21" s="43"/>
      <c r="F21" s="43"/>
      <c r="G21" s="176"/>
      <c r="H21" s="176"/>
      <c r="I21" s="176"/>
      <c r="J21" s="176" t="s">
        <v>32</v>
      </c>
      <c r="K21" s="176"/>
      <c r="L21" s="177"/>
      <c r="M21" s="107"/>
      <c r="N21" s="107"/>
      <c r="O21" s="107"/>
      <c r="P21" s="107"/>
      <c r="Q21" s="107"/>
      <c r="R21" s="107"/>
      <c r="S21" s="107"/>
      <c r="T21" s="107"/>
      <c r="U21" s="107"/>
      <c r="V21" s="117"/>
      <c r="W21" s="107"/>
      <c r="X21" s="107"/>
      <c r="Y21" s="107"/>
      <c r="Z21" s="107"/>
      <c r="AA21" s="107"/>
    </row>
    <row r="22" spans="1:27">
      <c r="A22" s="28" t="s">
        <v>346</v>
      </c>
      <c r="B22" s="29"/>
      <c r="C22" s="92" t="str">
        <f>I12</f>
        <v>SIMPLY SUPPORTED</v>
      </c>
      <c r="E22" s="35"/>
      <c r="F22" s="112"/>
      <c r="G22" s="29"/>
      <c r="H22" s="29"/>
      <c r="I22" s="29"/>
      <c r="K22" s="29"/>
      <c r="L22" s="30"/>
      <c r="M22" s="107"/>
      <c r="N22" s="107"/>
      <c r="O22" s="107"/>
      <c r="P22" s="118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</row>
    <row r="23" spans="1:27" ht="15">
      <c r="A23" s="47" t="s">
        <v>310</v>
      </c>
      <c r="B23" s="29"/>
      <c r="C23" s="35">
        <f>SUM(B10,B8:B9,B14)</f>
        <v>5160</v>
      </c>
      <c r="D23" s="29" t="s">
        <v>162</v>
      </c>
      <c r="E23" s="29"/>
      <c r="F23" s="29"/>
      <c r="G23" s="29"/>
      <c r="H23" s="29"/>
      <c r="I23" s="29"/>
      <c r="J23" s="112" t="s">
        <v>315</v>
      </c>
      <c r="K23" s="29"/>
      <c r="L23" s="30"/>
      <c r="M23" s="35"/>
      <c r="N23" s="35"/>
      <c r="O23" s="35"/>
      <c r="P23" s="116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</row>
    <row r="24" spans="1:27" ht="15">
      <c r="A24" s="145" t="s">
        <v>316</v>
      </c>
      <c r="B24" s="29"/>
      <c r="C24" s="91">
        <f>SQRT(B11^2 +B12^2)</f>
        <v>313.84709652950431</v>
      </c>
      <c r="D24" s="29" t="s">
        <v>162</v>
      </c>
      <c r="E24" s="29"/>
      <c r="F24" s="29"/>
      <c r="G24" s="29"/>
      <c r="H24" s="29"/>
      <c r="I24" s="29"/>
      <c r="J24" s="29"/>
      <c r="K24" s="29"/>
      <c r="L24" s="30"/>
      <c r="M24" s="107"/>
      <c r="N24" s="107"/>
      <c r="O24" s="107"/>
      <c r="P24" s="116"/>
      <c r="Q24" s="35"/>
      <c r="R24" s="35"/>
      <c r="S24" s="35"/>
      <c r="T24" s="35"/>
      <c r="U24" s="35"/>
      <c r="V24" s="35"/>
      <c r="W24" s="107"/>
      <c r="X24" s="107"/>
      <c r="Y24" s="107"/>
      <c r="Z24" s="107"/>
      <c r="AA24" s="107"/>
    </row>
    <row r="25" spans="1:27" ht="15">
      <c r="C25" s="92"/>
      <c r="E25" s="29"/>
      <c r="F25" s="29"/>
      <c r="G25" s="29"/>
      <c r="H25" s="29"/>
      <c r="I25" s="29"/>
      <c r="J25" s="29"/>
      <c r="K25" s="29"/>
      <c r="L25" s="30"/>
      <c r="M25" s="107"/>
      <c r="N25" s="107"/>
      <c r="O25" s="107"/>
      <c r="P25" s="116"/>
      <c r="Q25" s="35"/>
      <c r="R25" s="35"/>
      <c r="S25" s="35"/>
      <c r="T25" s="35"/>
      <c r="U25" s="35"/>
      <c r="V25" s="35"/>
      <c r="W25" s="107"/>
      <c r="X25" s="107"/>
      <c r="Y25" s="107"/>
      <c r="Z25" s="107"/>
      <c r="AA25" s="107"/>
    </row>
    <row r="26" spans="1:27">
      <c r="A26" s="47" t="s">
        <v>322</v>
      </c>
      <c r="B26" s="35"/>
      <c r="C26" s="35"/>
      <c r="D26" s="29"/>
      <c r="E26" s="35"/>
      <c r="F26" s="35"/>
      <c r="G26" s="35"/>
      <c r="H26" s="35"/>
      <c r="I26" s="35"/>
      <c r="J26" s="112"/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07"/>
      <c r="X26" s="107"/>
      <c r="Y26" s="107"/>
      <c r="Z26" s="107"/>
      <c r="AA26" s="107"/>
    </row>
    <row r="27" spans="1:27">
      <c r="A27" s="47" t="s">
        <v>323</v>
      </c>
      <c r="B27" s="35"/>
      <c r="C27" s="107">
        <f>E10*B17/1000 *C24/B12 + E10*(0.5*B11/1000)  + H8 +H7</f>
        <v>15.155578249784364</v>
      </c>
      <c r="D27" s="35" t="s">
        <v>230</v>
      </c>
      <c r="E27" s="35"/>
      <c r="F27" s="35"/>
      <c r="G27" s="35"/>
      <c r="H27" s="35"/>
      <c r="I27" s="35"/>
      <c r="J27" s="178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07"/>
      <c r="X27" s="107"/>
      <c r="Y27" s="107"/>
      <c r="Z27" s="107"/>
      <c r="AA27" s="107"/>
    </row>
    <row r="28" spans="1:27">
      <c r="A28" s="47" t="s">
        <v>326</v>
      </c>
      <c r="C28" s="29">
        <f>E10*B20/1000  + H8  +H7</f>
        <v>10.6</v>
      </c>
      <c r="D28" s="35" t="s">
        <v>230</v>
      </c>
      <c r="E28" s="35"/>
      <c r="F28" s="35"/>
      <c r="G28" s="35"/>
      <c r="H28" s="35"/>
      <c r="I28" s="35"/>
      <c r="J28" s="112" t="s">
        <v>231</v>
      </c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07"/>
      <c r="X28" s="107"/>
      <c r="Y28" s="107"/>
      <c r="Z28" s="107"/>
      <c r="AA28" s="107"/>
    </row>
    <row r="29" spans="1:27">
      <c r="C29" s="35"/>
      <c r="D29" s="35"/>
      <c r="E29" s="35"/>
      <c r="F29" s="35"/>
      <c r="G29" s="35"/>
      <c r="H29" s="35"/>
      <c r="I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07"/>
      <c r="Z29" s="107"/>
      <c r="AA29" s="107"/>
    </row>
    <row r="30" spans="1:27">
      <c r="A30" s="179"/>
      <c r="B30" s="35"/>
      <c r="C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07"/>
      <c r="Z30" s="107"/>
      <c r="AA30" s="107"/>
    </row>
    <row r="31" spans="1:27" ht="15">
      <c r="A31" s="158" t="s">
        <v>327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9"/>
      <c r="N31" s="35"/>
      <c r="O31" s="35"/>
      <c r="P31" s="116"/>
      <c r="Q31" s="35"/>
      <c r="R31" s="35"/>
      <c r="S31" s="35"/>
      <c r="T31" s="35"/>
      <c r="U31" s="35"/>
      <c r="V31" s="35"/>
      <c r="W31" s="35"/>
      <c r="X31" s="35"/>
      <c r="Y31" s="107"/>
      <c r="Z31" s="107"/>
      <c r="AA31" s="107"/>
    </row>
    <row r="32" spans="1:27">
      <c r="A32" s="106" t="s">
        <v>328</v>
      </c>
      <c r="B32" s="107"/>
      <c r="C32" s="35">
        <f>C28*1.5*(B9/1000 + B14/(2*1000)) + (C27*1.5*B10/1000)/2</f>
        <v>49.324541360232004</v>
      </c>
      <c r="D32" s="35" t="s">
        <v>237</v>
      </c>
      <c r="E32" s="107"/>
      <c r="F32" s="107"/>
      <c r="G32" s="107"/>
      <c r="H32" s="107"/>
      <c r="I32" s="107"/>
      <c r="J32" s="107"/>
      <c r="K32" s="107"/>
      <c r="L32" s="10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07"/>
      <c r="Z32" s="107"/>
      <c r="AA32" s="107"/>
    </row>
    <row r="33" spans="1:27">
      <c r="A33" s="106" t="s">
        <v>329</v>
      </c>
      <c r="B33" s="35"/>
      <c r="C33" s="35">
        <f>C32*C23/2000 -(C28*1.5 * (B8+B14/2)/1000 *( (C23/2000) - (B8+B14/2)/1000/2)) - (C27*1.5*((C23/2000) - (B8+B14/2)/1000)*((C23/2000) - (B8+B14/2)/1000)/2)</f>
        <v>69.295142833057625</v>
      </c>
      <c r="D33" t="s">
        <v>330</v>
      </c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07"/>
      <c r="Y33" s="107"/>
      <c r="Z33" s="107"/>
    </row>
    <row r="34" spans="1:27">
      <c r="A34" s="47"/>
      <c r="B34" s="35"/>
      <c r="C34" s="35"/>
      <c r="E34" s="35"/>
      <c r="F34" s="35"/>
      <c r="G34" s="35"/>
      <c r="H34" s="35"/>
      <c r="I34" s="35"/>
      <c r="J34" s="35"/>
      <c r="K34" s="35"/>
      <c r="L34" s="48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</row>
    <row r="35" spans="1:27">
      <c r="A35" s="47"/>
      <c r="B35" s="35"/>
      <c r="C35" s="35"/>
      <c r="E35" s="35"/>
      <c r="F35" s="35"/>
      <c r="G35" s="35"/>
      <c r="H35" s="35"/>
      <c r="I35" s="35"/>
      <c r="J35" s="35"/>
      <c r="K35" s="35"/>
      <c r="L35" s="48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 spans="1:27">
      <c r="A36" s="158" t="s">
        <v>331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9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</row>
    <row r="37" spans="1:27">
      <c r="A37" s="158" t="s">
        <v>240</v>
      </c>
      <c r="B37" s="158"/>
      <c r="C37" s="158"/>
      <c r="E37" s="35"/>
      <c r="F37" s="35"/>
      <c r="G37" s="35"/>
      <c r="H37" s="35"/>
      <c r="I37" s="35"/>
      <c r="J37" s="35"/>
      <c r="K37" s="35"/>
      <c r="L37" s="48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</row>
    <row r="38" spans="1:27">
      <c r="A38" s="47" t="s">
        <v>239</v>
      </c>
      <c r="B38" s="35"/>
      <c r="C38" s="35">
        <f>0.5*E7/E8 * (1-SQRT(1-(4.6*ABS(C33)*10^6/(E7*1000*(B19)^2))))*1000*(B19)</f>
        <v>891.00870815232099</v>
      </c>
      <c r="D38" t="s">
        <v>332</v>
      </c>
      <c r="E38" s="35"/>
      <c r="F38" s="35"/>
      <c r="G38" s="35"/>
      <c r="H38" s="35"/>
      <c r="I38" s="35"/>
      <c r="J38" s="112" t="s">
        <v>246</v>
      </c>
      <c r="K38" s="35"/>
      <c r="L38" s="48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 spans="1:27">
      <c r="A39" s="35" t="s">
        <v>320</v>
      </c>
      <c r="B39" s="35"/>
      <c r="C39" s="35">
        <v>16</v>
      </c>
      <c r="D39" t="s">
        <v>162</v>
      </c>
      <c r="E39" s="35"/>
      <c r="F39" s="35"/>
      <c r="G39" s="35"/>
      <c r="H39" s="35"/>
      <c r="I39" s="35"/>
      <c r="J39" s="112"/>
      <c r="K39" s="35"/>
      <c r="L39" s="48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 spans="1:27">
      <c r="A40" s="35" t="s">
        <v>334</v>
      </c>
      <c r="C40" s="35">
        <f>3.14*C39*C39/4</f>
        <v>200.96</v>
      </c>
      <c r="D40" s="35" t="s">
        <v>165</v>
      </c>
      <c r="E40" s="35"/>
      <c r="F40" s="35"/>
      <c r="G40" s="35"/>
      <c r="H40" s="35"/>
      <c r="I40" s="35"/>
      <c r="J40" s="112"/>
      <c r="K40" s="35"/>
      <c r="L40" s="48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 spans="1:27">
      <c r="A41" s="35" t="s">
        <v>335</v>
      </c>
      <c r="C41" s="35">
        <f>C40/C38 *1000</f>
        <v>225.54212788417013</v>
      </c>
      <c r="D41" s="35" t="s">
        <v>162</v>
      </c>
      <c r="E41" s="35"/>
      <c r="F41" s="35"/>
      <c r="G41" s="35"/>
      <c r="H41" s="35"/>
      <c r="I41" s="35"/>
      <c r="J41" s="112"/>
      <c r="K41" s="35"/>
      <c r="L41" s="48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 spans="1:27">
      <c r="A42" s="35"/>
      <c r="C42" s="35"/>
      <c r="D42" s="35"/>
      <c r="E42" s="35"/>
      <c r="F42" s="35"/>
      <c r="G42" s="35"/>
      <c r="H42" s="35"/>
      <c r="I42" s="35"/>
      <c r="J42" s="112"/>
      <c r="K42" s="35"/>
      <c r="L42" s="48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</row>
    <row r="43" spans="1:27">
      <c r="A43" s="158" t="s">
        <v>241</v>
      </c>
      <c r="B43" s="158"/>
      <c r="C43" s="158"/>
      <c r="D43" s="158"/>
      <c r="E43" s="158"/>
      <c r="F43" s="158"/>
      <c r="G43" s="158"/>
      <c r="H43" s="35"/>
      <c r="I43" s="35"/>
      <c r="J43" s="112"/>
      <c r="K43" s="35"/>
      <c r="L43" s="48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</row>
    <row r="44" spans="1:27">
      <c r="A44" s="106" t="s">
        <v>339</v>
      </c>
      <c r="B44" s="35"/>
      <c r="C44" s="35">
        <v>25</v>
      </c>
      <c r="D44" t="s">
        <v>330</v>
      </c>
      <c r="E44" s="35"/>
      <c r="F44" s="35"/>
      <c r="G44" s="35"/>
      <c r="H44" s="35"/>
      <c r="I44" s="35"/>
      <c r="J44" s="112"/>
      <c r="K44" s="35"/>
      <c r="L44" s="48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</row>
    <row r="45" spans="1:27">
      <c r="A45" s="47" t="s">
        <v>239</v>
      </c>
      <c r="B45" s="35"/>
      <c r="C45" s="35">
        <f>0.5*E7/E8 * (1-SQRT(1-(4.6*ABS(C44)*10^6/(E7*1000*(B19)^2))))*1000*(B19)</f>
        <v>304.26533938603723</v>
      </c>
      <c r="D45" t="s">
        <v>332</v>
      </c>
      <c r="E45" s="35"/>
      <c r="F45" s="35"/>
      <c r="G45" s="35"/>
      <c r="H45" s="35"/>
      <c r="I45" s="35"/>
      <c r="J45" s="112" t="s">
        <v>246</v>
      </c>
      <c r="K45" s="35"/>
      <c r="L45" s="48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</row>
    <row r="46" spans="1:27">
      <c r="A46" s="35" t="s">
        <v>320</v>
      </c>
      <c r="B46" s="35"/>
      <c r="C46" s="35">
        <v>10</v>
      </c>
      <c r="D46" t="s">
        <v>162</v>
      </c>
      <c r="E46" s="35"/>
      <c r="F46" s="35"/>
      <c r="G46" s="35"/>
      <c r="H46" s="35"/>
      <c r="I46" s="35"/>
      <c r="J46" s="112"/>
      <c r="K46" s="35"/>
      <c r="L46" s="48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</row>
    <row r="47" spans="1:27">
      <c r="A47" s="35" t="s">
        <v>334</v>
      </c>
      <c r="C47" s="35">
        <f>3.14*C46*C46/4</f>
        <v>78.5</v>
      </c>
      <c r="D47" s="35" t="s">
        <v>338</v>
      </c>
      <c r="E47" s="35"/>
      <c r="F47" s="35"/>
      <c r="G47" s="35"/>
      <c r="H47" s="35"/>
      <c r="I47" s="35"/>
      <c r="J47" s="112"/>
      <c r="K47" s="35"/>
      <c r="L47" s="48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</row>
    <row r="48" spans="1:27">
      <c r="A48" s="35" t="s">
        <v>335</v>
      </c>
      <c r="C48" s="35">
        <f>C47/C45 *1000</f>
        <v>257.99849617574409</v>
      </c>
      <c r="D48" s="35" t="s">
        <v>162</v>
      </c>
      <c r="E48" s="35"/>
      <c r="F48" s="35"/>
      <c r="G48" s="35"/>
      <c r="H48" s="35"/>
      <c r="I48" s="35"/>
      <c r="J48" s="112"/>
      <c r="K48" s="35"/>
      <c r="L48" s="48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</row>
    <row r="49" spans="1:27">
      <c r="A49" s="35"/>
      <c r="C49" s="35"/>
      <c r="D49" s="35"/>
      <c r="E49" s="35"/>
      <c r="F49" s="35"/>
      <c r="G49" s="35"/>
      <c r="H49" s="35"/>
      <c r="I49" s="35"/>
      <c r="J49" s="112"/>
      <c r="K49" s="35"/>
      <c r="L49" s="48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</row>
    <row r="50" spans="1:27">
      <c r="A50" s="35"/>
      <c r="C50" s="35"/>
      <c r="D50" s="35"/>
      <c r="E50" s="35"/>
      <c r="F50" s="35"/>
      <c r="G50" s="35"/>
      <c r="H50" s="35"/>
      <c r="I50" s="35"/>
      <c r="J50" s="112"/>
      <c r="K50" s="35"/>
      <c r="L50" s="48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</row>
    <row r="51" spans="1:27">
      <c r="A51" s="158" t="s">
        <v>333</v>
      </c>
      <c r="B51" s="158"/>
      <c r="C51" s="158"/>
      <c r="D51" s="158"/>
      <c r="E51" s="158"/>
      <c r="F51" s="35"/>
      <c r="G51" s="35"/>
      <c r="H51" s="35"/>
      <c r="I51" s="35"/>
      <c r="J51" s="35"/>
      <c r="K51" s="35"/>
      <c r="L51" s="48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</row>
    <row r="52" spans="1:27">
      <c r="A52" s="35" t="s">
        <v>239</v>
      </c>
      <c r="C52" s="35">
        <f>0.0012*1000*B17</f>
        <v>312</v>
      </c>
      <c r="D52" s="35" t="s">
        <v>165</v>
      </c>
      <c r="E52" s="35"/>
      <c r="F52" s="35"/>
      <c r="G52" s="35"/>
      <c r="H52" s="35"/>
      <c r="I52" s="35"/>
      <c r="J52" s="35" t="s">
        <v>228</v>
      </c>
      <c r="K52" s="35"/>
      <c r="L52" s="48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</row>
    <row r="53" spans="1:27">
      <c r="A53" s="35" t="s">
        <v>320</v>
      </c>
      <c r="B53" s="35"/>
      <c r="C53" s="35">
        <v>10</v>
      </c>
      <c r="D53" t="s">
        <v>162</v>
      </c>
      <c r="F53" s="35"/>
      <c r="G53" s="35"/>
      <c r="H53" s="35"/>
      <c r="I53" s="35"/>
      <c r="J53" s="35"/>
      <c r="K53" s="35"/>
      <c r="L53" s="48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</row>
    <row r="54" spans="1:27">
      <c r="A54" s="35" t="s">
        <v>334</v>
      </c>
      <c r="C54" s="35">
        <f>3.14*C53*C53/4</f>
        <v>78.5</v>
      </c>
      <c r="D54" s="35" t="s">
        <v>165</v>
      </c>
      <c r="F54" s="35"/>
      <c r="G54" s="35"/>
      <c r="H54" s="35"/>
      <c r="I54" s="35"/>
      <c r="J54" s="35"/>
      <c r="K54" s="35"/>
      <c r="L54" s="48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</row>
    <row r="55" spans="1:27">
      <c r="A55" s="35" t="s">
        <v>335</v>
      </c>
      <c r="C55" s="35">
        <f>C54/C52 *1000</f>
        <v>251.60256410256409</v>
      </c>
      <c r="D55" s="35" t="s">
        <v>162</v>
      </c>
      <c r="E55" s="35"/>
      <c r="F55" s="35"/>
      <c r="G55" s="35"/>
      <c r="H55" s="35"/>
      <c r="I55" s="35"/>
      <c r="J55" s="35"/>
      <c r="K55" s="35"/>
      <c r="L55" s="48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</row>
    <row r="56" spans="1:27">
      <c r="A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 spans="1:27">
      <c r="A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</row>
    <row r="58" spans="1:27">
      <c r="A58" s="158" t="s">
        <v>340</v>
      </c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9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</row>
    <row r="59" spans="1:27">
      <c r="A59" s="35" t="s">
        <v>341</v>
      </c>
      <c r="C59" s="35">
        <v>25</v>
      </c>
      <c r="D59" s="112" t="s">
        <v>209</v>
      </c>
      <c r="E59" s="35"/>
      <c r="F59" s="35"/>
      <c r="G59" s="35"/>
      <c r="H59" s="35"/>
      <c r="I59" s="35"/>
      <c r="J59" s="35"/>
      <c r="K59" s="35"/>
      <c r="L59" s="48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 spans="1:27" ht="17.25">
      <c r="A60" s="35" t="s">
        <v>238</v>
      </c>
      <c r="C60" s="35">
        <f>C59*1000/(1000*B17)</f>
        <v>9.6153846153846159E-2</v>
      </c>
      <c r="D60" s="262" t="s">
        <v>344</v>
      </c>
      <c r="E60" s="35"/>
      <c r="F60" s="35"/>
      <c r="G60" s="35"/>
      <c r="H60" s="35"/>
      <c r="I60" s="35"/>
      <c r="J60" s="35"/>
      <c r="K60" s="35"/>
      <c r="L60" s="48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 spans="1:27" ht="17.25">
      <c r="A61" s="35" t="s">
        <v>342</v>
      </c>
      <c r="C61" s="42">
        <v>0.79</v>
      </c>
      <c r="D61" s="262" t="s">
        <v>344</v>
      </c>
      <c r="H61" s="35"/>
      <c r="I61" s="35"/>
      <c r="J61" s="35" t="s">
        <v>178</v>
      </c>
      <c r="K61" s="35"/>
      <c r="L61" s="48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 spans="1:27" ht="17.25">
      <c r="A62" s="35" t="s">
        <v>343</v>
      </c>
      <c r="B62" s="35"/>
      <c r="C62" s="42">
        <v>3.1</v>
      </c>
      <c r="D62" s="262" t="s">
        <v>344</v>
      </c>
      <c r="E62" s="35"/>
      <c r="F62" s="35"/>
      <c r="G62" s="35"/>
      <c r="H62" s="35"/>
      <c r="I62" s="35"/>
      <c r="J62" s="35" t="s">
        <v>179</v>
      </c>
      <c r="K62" s="35"/>
      <c r="L62" s="48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 spans="1:27" ht="15">
      <c r="A63" s="35"/>
      <c r="B63" s="35"/>
      <c r="C63" s="42"/>
      <c r="D63" s="262"/>
      <c r="E63" s="35"/>
      <c r="F63" s="35"/>
      <c r="G63" s="35"/>
      <c r="H63" s="35"/>
      <c r="I63" s="35"/>
      <c r="J63" s="35"/>
      <c r="K63" s="35"/>
      <c r="L63" s="48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</row>
    <row r="64" spans="1:27" ht="15">
      <c r="A64" s="35" t="s">
        <v>345</v>
      </c>
      <c r="B64" s="35"/>
      <c r="C64" s="42"/>
      <c r="D64" s="262"/>
      <c r="E64" s="35"/>
      <c r="F64" s="35"/>
      <c r="G64" s="35"/>
      <c r="H64" s="35"/>
      <c r="I64" s="35"/>
      <c r="J64" s="35"/>
      <c r="K64" s="35"/>
      <c r="L64" s="48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</row>
    <row r="65" spans="1:27" ht="15">
      <c r="A65" s="35"/>
      <c r="B65" s="35"/>
      <c r="C65" s="42"/>
      <c r="D65" s="262"/>
      <c r="E65" s="35"/>
      <c r="F65" s="35"/>
      <c r="G65" s="35"/>
      <c r="H65" s="35"/>
      <c r="I65" s="35"/>
      <c r="J65" s="35"/>
      <c r="K65" s="35"/>
      <c r="L65" s="48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</row>
    <row r="66" spans="1:27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48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</row>
    <row r="67" spans="1:27">
      <c r="A67" s="35"/>
      <c r="C67" s="35"/>
      <c r="D67" s="35"/>
      <c r="E67" s="35"/>
      <c r="F67" s="35"/>
      <c r="G67" s="35"/>
      <c r="H67" s="35"/>
      <c r="I67" s="35"/>
      <c r="J67" s="112"/>
      <c r="K67" s="35"/>
      <c r="L67" s="48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</row>
    <row r="68" spans="1:27">
      <c r="A68" s="158" t="s">
        <v>242</v>
      </c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9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</row>
    <row r="69" spans="1:27">
      <c r="A69" s="35" t="s">
        <v>244</v>
      </c>
      <c r="B69">
        <f>1.6</f>
        <v>1.6</v>
      </c>
      <c r="F69" s="35"/>
      <c r="G69" s="35"/>
      <c r="H69" s="35"/>
      <c r="I69" s="35"/>
      <c r="J69" s="35"/>
      <c r="K69" s="35"/>
      <c r="L69" s="48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</row>
    <row r="70" spans="1:27">
      <c r="A70" s="35" t="s">
        <v>245</v>
      </c>
      <c r="B70">
        <f>16</f>
        <v>16</v>
      </c>
      <c r="C70" t="s">
        <v>162</v>
      </c>
      <c r="F70" s="35"/>
      <c r="G70" s="35"/>
      <c r="H70" s="35"/>
      <c r="I70" s="35"/>
      <c r="J70" s="35"/>
      <c r="K70" s="35"/>
      <c r="L70" s="48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</row>
    <row r="71" spans="1:27">
      <c r="A71" t="s">
        <v>243</v>
      </c>
      <c r="B71">
        <f>0.87*E8*B70/(4*1.2*B69)</f>
        <v>752.1875</v>
      </c>
      <c r="C71" t="s">
        <v>162</v>
      </c>
      <c r="F71" s="35"/>
      <c r="G71" s="35"/>
      <c r="H71" s="35"/>
      <c r="I71" s="35"/>
      <c r="J71" s="35" t="s">
        <v>232</v>
      </c>
      <c r="K71" s="35"/>
      <c r="L71" s="48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</row>
    <row r="72" spans="1:27">
      <c r="A72" s="47"/>
      <c r="B72" s="35"/>
      <c r="C72" s="35"/>
      <c r="E72" s="35"/>
      <c r="F72" s="35"/>
      <c r="G72" s="35"/>
      <c r="H72" s="35"/>
      <c r="I72" s="35"/>
      <c r="J72" s="35"/>
      <c r="K72" s="35"/>
      <c r="L72" s="48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</row>
    <row r="73" spans="1:27" ht="15" thickBot="1">
      <c r="A73" s="132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4"/>
    </row>
  </sheetData>
  <mergeCells count="1">
    <mergeCell ref="F1:K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93" t="s">
        <v>47</v>
      </c>
      <c r="G1" s="193"/>
      <c r="H1" s="193"/>
      <c r="I1" s="193"/>
      <c r="J1" s="193"/>
      <c r="K1" s="193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93"/>
      <c r="G2" s="193"/>
      <c r="H2" s="193"/>
      <c r="I2" s="193"/>
      <c r="J2" s="193"/>
      <c r="K2" s="193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93"/>
      <c r="G3" s="193"/>
      <c r="H3" s="193"/>
      <c r="I3" s="193"/>
      <c r="J3" s="193"/>
      <c r="K3" s="193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93"/>
      <c r="G4" s="193"/>
      <c r="H4" s="193"/>
      <c r="I4" s="193"/>
      <c r="J4" s="193"/>
      <c r="K4" s="193"/>
      <c r="L4" s="50"/>
      <c r="M4" s="50"/>
      <c r="N4" s="50"/>
      <c r="O4" s="50"/>
      <c r="P4" s="50"/>
      <c r="Q4" s="50"/>
    </row>
    <row r="9" spans="1:30">
      <c r="A9" t="s">
        <v>89</v>
      </c>
    </row>
    <row r="10" spans="1:30">
      <c r="Z10" s="25"/>
      <c r="AA10" s="25"/>
      <c r="AB10" s="25"/>
      <c r="AC10" s="25"/>
      <c r="AD10" s="25"/>
    </row>
    <row r="11" spans="1:30">
      <c r="O11" t="s">
        <v>68</v>
      </c>
    </row>
    <row r="122" spans="14:21">
      <c r="O122" t="s">
        <v>83</v>
      </c>
      <c r="R122" t="s">
        <v>86</v>
      </c>
    </row>
    <row r="124" spans="14:21">
      <c r="U124" t="s">
        <v>102</v>
      </c>
    </row>
    <row r="125" spans="14:21">
      <c r="N125" t="s">
        <v>84</v>
      </c>
    </row>
    <row r="135" spans="14:21">
      <c r="N135" t="s">
        <v>85</v>
      </c>
    </row>
    <row r="139" spans="14:21">
      <c r="U139" t="s">
        <v>88</v>
      </c>
    </row>
    <row r="142" spans="14:21">
      <c r="O142" t="s">
        <v>87</v>
      </c>
    </row>
    <row r="168" spans="14:18">
      <c r="O168" t="s">
        <v>83</v>
      </c>
      <c r="R168" t="s">
        <v>86</v>
      </c>
    </row>
    <row r="171" spans="14:18">
      <c r="N171" t="s">
        <v>84</v>
      </c>
    </row>
    <row r="181" spans="14:15">
      <c r="N181" t="s">
        <v>85</v>
      </c>
    </row>
    <row r="188" spans="14:15">
      <c r="O188" t="s">
        <v>87</v>
      </c>
    </row>
    <row r="215" spans="15:15">
      <c r="O215" t="s">
        <v>95</v>
      </c>
    </row>
    <row r="256" spans="15:15">
      <c r="O256" t="s">
        <v>96</v>
      </c>
    </row>
    <row r="257" spans="15:16">
      <c r="O257" t="s">
        <v>98</v>
      </c>
      <c r="P257" t="s">
        <v>97</v>
      </c>
    </row>
    <row r="283" spans="15:19">
      <c r="O283" t="s">
        <v>101</v>
      </c>
      <c r="S283" s="22" t="s">
        <v>112</v>
      </c>
    </row>
    <row r="306" spans="14:14">
      <c r="N306" t="s">
        <v>91</v>
      </c>
    </row>
    <row r="307" spans="14:14" ht="18.75">
      <c r="N307" s="90" t="s">
        <v>99</v>
      </c>
    </row>
    <row r="309" spans="14:14" ht="18.75">
      <c r="N309" s="90" t="s">
        <v>100</v>
      </c>
    </row>
    <row r="314" spans="14:14">
      <c r="N314" t="s">
        <v>90</v>
      </c>
    </row>
    <row r="320" spans="14:14">
      <c r="N320" t="s">
        <v>109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93" t="s">
        <v>47</v>
      </c>
      <c r="G1" s="193"/>
      <c r="H1" s="193"/>
      <c r="I1" s="193"/>
      <c r="J1" s="193"/>
      <c r="K1" s="193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93"/>
      <c r="G2" s="193"/>
      <c r="H2" s="193"/>
      <c r="I2" s="193"/>
      <c r="J2" s="193"/>
      <c r="K2" s="193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93"/>
      <c r="G3" s="193"/>
      <c r="H3" s="193"/>
      <c r="I3" s="193"/>
      <c r="J3" s="193"/>
      <c r="K3" s="193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93"/>
      <c r="G4" s="193"/>
      <c r="H4" s="193"/>
      <c r="I4" s="193"/>
      <c r="J4" s="193"/>
      <c r="K4" s="193"/>
      <c r="L4" s="50"/>
      <c r="M4" s="50"/>
      <c r="N4" s="50"/>
      <c r="O4" s="50"/>
      <c r="P4" s="50"/>
      <c r="Q4" s="50"/>
    </row>
    <row r="6" spans="1:17">
      <c r="A6" t="s">
        <v>89</v>
      </c>
      <c r="N6" t="s">
        <v>68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E487"/>
  <sheetViews>
    <sheetView topLeftCell="A26" zoomScale="145" zoomScaleNormal="145" workbookViewId="0">
      <selection activeCell="B176" sqref="B176"/>
    </sheetView>
  </sheetViews>
  <sheetFormatPr defaultRowHeight="14.25"/>
  <sheetData>
    <row r="1" spans="1:109">
      <c r="A1" s="50"/>
      <c r="B1" s="50"/>
      <c r="C1" s="50"/>
      <c r="D1" s="50"/>
      <c r="E1" s="50"/>
      <c r="F1" s="193" t="s">
        <v>47</v>
      </c>
      <c r="G1" s="193"/>
      <c r="H1" s="193"/>
      <c r="I1" s="193"/>
      <c r="J1" s="193"/>
      <c r="K1" s="193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</row>
    <row r="2" spans="1:109">
      <c r="A2" s="50"/>
      <c r="B2" s="50"/>
      <c r="C2" s="50"/>
      <c r="D2" s="50"/>
      <c r="E2" s="50"/>
      <c r="F2" s="193"/>
      <c r="G2" s="193"/>
      <c r="H2" s="193"/>
      <c r="I2" s="193"/>
      <c r="J2" s="193"/>
      <c r="K2" s="193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</row>
    <row r="3" spans="1:109">
      <c r="A3" s="50"/>
      <c r="B3" s="50"/>
      <c r="C3" s="50"/>
      <c r="D3" s="50"/>
      <c r="E3" s="50"/>
      <c r="F3" s="193"/>
      <c r="G3" s="193"/>
      <c r="H3" s="193"/>
      <c r="I3" s="193"/>
      <c r="J3" s="193"/>
      <c r="K3" s="193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</row>
    <row r="4" spans="1:109">
      <c r="A4" s="50"/>
      <c r="B4" s="50"/>
      <c r="C4" s="50"/>
      <c r="D4" s="50"/>
      <c r="E4" s="50"/>
      <c r="F4" s="193"/>
      <c r="G4" s="193"/>
      <c r="H4" s="193"/>
      <c r="I4" s="193"/>
      <c r="J4" s="193"/>
      <c r="K4" s="193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</row>
    <row r="5" spans="1:109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</row>
    <row r="6" spans="1:109">
      <c r="A6" s="95" t="s">
        <v>89</v>
      </c>
      <c r="B6" s="95"/>
      <c r="C6" s="24"/>
      <c r="D6" s="24"/>
      <c r="E6" s="24"/>
      <c r="F6" s="24"/>
      <c r="G6" s="24"/>
      <c r="H6" s="24"/>
      <c r="I6" s="24"/>
      <c r="J6" s="24"/>
      <c r="K6" s="24"/>
      <c r="N6" s="95" t="s">
        <v>68</v>
      </c>
      <c r="O6" s="95"/>
      <c r="P6" s="95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168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</row>
    <row r="9" spans="1:10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</row>
    <row r="10" spans="1:109" ht="15">
      <c r="A10" s="168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</row>
    <row r="11" spans="1:109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>
      <c r="A12" s="24"/>
      <c r="B12" s="24" t="s">
        <v>89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 t="s">
        <v>68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139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</row>
    <row r="169" spans="1:10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</row>
    <row r="170" spans="1:109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</row>
    <row r="171" spans="1:109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</row>
    <row r="172" spans="1:109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</row>
    <row r="173" spans="1:109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</row>
    <row r="174" spans="1:109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</row>
    <row r="175" spans="1:109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</row>
    <row r="176" spans="1:109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</row>
    <row r="177" spans="1:109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</row>
    <row r="178" spans="1:109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</row>
    <row r="179" spans="1:10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</row>
    <row r="180" spans="1:109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</row>
    <row r="181" spans="1:109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</row>
    <row r="182" spans="1:109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</row>
    <row r="183" spans="1:109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</row>
    <row r="184" spans="1:109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</row>
    <row r="185" spans="1:109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</row>
    <row r="186" spans="1:109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</row>
    <row r="187" spans="1:109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</row>
    <row r="188" spans="1:109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</row>
    <row r="189" spans="1:10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</row>
    <row r="190" spans="1:109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</row>
    <row r="191" spans="1:109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</row>
    <row r="192" spans="1:109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</row>
    <row r="193" spans="1:109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</row>
    <row r="194" spans="1:109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</row>
    <row r="195" spans="1:109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</row>
    <row r="196" spans="1:109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</row>
    <row r="197" spans="1:109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</row>
    <row r="198" spans="1:109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</row>
    <row r="199" spans="1:10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</row>
    <row r="200" spans="1:109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</row>
    <row r="201" spans="1:109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</row>
    <row r="202" spans="1:109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</row>
    <row r="203" spans="1:109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</row>
    <row r="204" spans="1:109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</row>
    <row r="205" spans="1:109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</row>
    <row r="206" spans="1:109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</row>
    <row r="207" spans="1:109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</row>
    <row r="208" spans="1:109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</row>
    <row r="209" spans="1:1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</row>
    <row r="210" spans="1:109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</row>
    <row r="211" spans="1:109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</row>
    <row r="212" spans="1:109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</row>
    <row r="213" spans="1:109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</row>
    <row r="214" spans="1:109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</row>
    <row r="215" spans="1:109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</row>
    <row r="216" spans="1:109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</row>
    <row r="217" spans="1:109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</row>
    <row r="218" spans="1:109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</row>
    <row r="219" spans="1:10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</row>
    <row r="220" spans="1:109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</row>
    <row r="221" spans="1:109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</row>
    <row r="222" spans="1:109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</row>
    <row r="223" spans="1:109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</row>
    <row r="224" spans="1:109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</row>
    <row r="225" spans="1:109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</row>
    <row r="226" spans="1:109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</row>
    <row r="227" spans="1:109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</row>
    <row r="228" spans="1:109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</row>
    <row r="229" spans="1:10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</row>
    <row r="230" spans="1:109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</row>
    <row r="231" spans="1:109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</row>
    <row r="232" spans="1:109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</row>
    <row r="233" spans="1:109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</row>
    <row r="234" spans="1:109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</row>
    <row r="235" spans="1:109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</row>
    <row r="236" spans="1:109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</row>
    <row r="237" spans="1:109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</row>
    <row r="238" spans="1:109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</row>
    <row r="239" spans="1:10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  <c r="CX239" s="24"/>
      <c r="CY239" s="24"/>
      <c r="CZ239" s="24"/>
      <c r="DA239" s="24"/>
      <c r="DB239" s="24"/>
      <c r="DC239" s="24"/>
      <c r="DD239" s="24"/>
      <c r="DE239" s="24"/>
    </row>
    <row r="240" spans="1:109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</row>
    <row r="241" spans="1:109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</row>
    <row r="242" spans="1:109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</row>
    <row r="243" spans="1:109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</row>
    <row r="244" spans="1:109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</row>
    <row r="245" spans="1:109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</row>
    <row r="246" spans="1:109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</row>
    <row r="247" spans="1:109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</row>
    <row r="248" spans="1:109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</row>
    <row r="249" spans="1:10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</row>
    <row r="250" spans="1:109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</row>
    <row r="251" spans="1:109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</row>
    <row r="252" spans="1:109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</row>
    <row r="253" spans="1:109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  <c r="CS253" s="24"/>
      <c r="CT253" s="24"/>
      <c r="CU253" s="24"/>
      <c r="CV253" s="24"/>
      <c r="CW253" s="24"/>
      <c r="CX253" s="24"/>
      <c r="CY253" s="24"/>
      <c r="CZ253" s="24"/>
      <c r="DA253" s="24"/>
      <c r="DB253" s="24"/>
      <c r="DC253" s="24"/>
      <c r="DD253" s="24"/>
      <c r="DE253" s="24"/>
    </row>
    <row r="254" spans="1:109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</row>
    <row r="255" spans="1:109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</row>
    <row r="256" spans="1:109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</row>
    <row r="257" spans="1:109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  <c r="CS257" s="24"/>
      <c r="CT257" s="24"/>
      <c r="CU257" s="24"/>
      <c r="CV257" s="24"/>
      <c r="CW257" s="24"/>
      <c r="CX257" s="24"/>
      <c r="CY257" s="24"/>
      <c r="CZ257" s="24"/>
      <c r="DA257" s="24"/>
      <c r="DB257" s="24"/>
      <c r="DC257" s="24"/>
      <c r="DD257" s="24"/>
      <c r="DE257" s="24"/>
    </row>
    <row r="258" spans="1:109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</row>
    <row r="259" spans="1:10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</row>
    <row r="260" spans="1:109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</row>
    <row r="261" spans="1:109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</row>
    <row r="262" spans="1:109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</row>
    <row r="263" spans="1:109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</row>
    <row r="264" spans="1:109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</row>
    <row r="265" spans="1:109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</row>
    <row r="266" spans="1:109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</row>
    <row r="267" spans="1:109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</row>
    <row r="268" spans="1:109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</row>
    <row r="269" spans="1:10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</row>
    <row r="270" spans="1:109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</row>
    <row r="271" spans="1:109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</row>
    <row r="272" spans="1:109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</row>
    <row r="273" spans="1:109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</row>
    <row r="274" spans="1:109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</row>
    <row r="275" spans="1:109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</row>
    <row r="276" spans="1:109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</row>
    <row r="277" spans="1:109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</row>
    <row r="278" spans="1:109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</row>
    <row r="279" spans="1:10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</row>
    <row r="280" spans="1:109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</row>
    <row r="281" spans="1:109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</row>
    <row r="282" spans="1:109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</row>
    <row r="283" spans="1:109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</row>
    <row r="284" spans="1:109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</row>
    <row r="285" spans="1:109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</row>
    <row r="286" spans="1:109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</row>
    <row r="287" spans="1:109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</row>
    <row r="288" spans="1:109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</row>
    <row r="289" spans="1:10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</row>
    <row r="290" spans="1:109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</row>
    <row r="291" spans="1:109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</row>
    <row r="292" spans="1:109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</row>
    <row r="293" spans="1:109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</row>
    <row r="294" spans="1:109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</row>
    <row r="295" spans="1:109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</row>
    <row r="296" spans="1:109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</row>
    <row r="297" spans="1:109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</row>
    <row r="298" spans="1:109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</row>
    <row r="299" spans="1:10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</row>
    <row r="300" spans="1:109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</row>
    <row r="301" spans="1:109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</row>
    <row r="302" spans="1:109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</row>
    <row r="303" spans="1:109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</row>
    <row r="304" spans="1:109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</row>
    <row r="305" spans="1:109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</row>
    <row r="306" spans="1:109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</row>
    <row r="307" spans="1:109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</row>
    <row r="308" spans="1:109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</row>
    <row r="309" spans="1:1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</row>
    <row r="310" spans="1:109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109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109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109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109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109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109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109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109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10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109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 t="s">
        <v>30</v>
      </c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26"/>
  <sheetViews>
    <sheetView topLeftCell="A4" zoomScale="160" zoomScaleNormal="160" workbookViewId="0">
      <selection activeCell="E11" sqref="E11:G1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6" t="s">
        <v>13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8"/>
      <c r="Q1" s="85"/>
      <c r="R1" s="85"/>
      <c r="S1" s="85"/>
      <c r="T1" s="85"/>
      <c r="U1" s="85"/>
      <c r="V1" s="85"/>
      <c r="W1" s="85"/>
    </row>
    <row r="2" spans="1:23" ht="12.75" customHeight="1">
      <c r="A2" s="209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1"/>
      <c r="Q2" s="85"/>
      <c r="R2" s="85"/>
      <c r="S2" s="85"/>
      <c r="T2" s="85"/>
      <c r="U2" s="85"/>
      <c r="V2" s="85"/>
      <c r="W2" s="85"/>
    </row>
    <row r="3" spans="1:23" ht="12.75" customHeight="1">
      <c r="A3" s="209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1"/>
      <c r="Q3" s="85"/>
      <c r="R3" s="85"/>
      <c r="S3" s="85"/>
      <c r="T3" s="85"/>
      <c r="U3" s="85"/>
      <c r="V3" s="85"/>
      <c r="W3" s="85"/>
    </row>
    <row r="4" spans="1:23" ht="12.75" customHeight="1" thickBot="1">
      <c r="A4" s="212"/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4"/>
      <c r="Q4" s="85"/>
      <c r="R4" s="85"/>
      <c r="S4" s="85"/>
      <c r="T4" s="85"/>
      <c r="U4" s="85"/>
      <c r="V4" s="85"/>
      <c r="W4" s="85"/>
    </row>
    <row r="5" spans="1:23" ht="12.75" customHeight="1">
      <c r="A5" s="68"/>
      <c r="B5" s="69"/>
      <c r="C5" s="70"/>
      <c r="D5" s="71"/>
      <c r="E5" s="68"/>
      <c r="F5" s="70"/>
      <c r="G5" s="70"/>
      <c r="H5" s="70"/>
      <c r="I5" s="70"/>
      <c r="J5" s="70"/>
      <c r="K5" s="70"/>
      <c r="L5" s="70"/>
      <c r="M5" s="70"/>
      <c r="N5" s="70"/>
      <c r="O5" s="70"/>
      <c r="P5" s="71"/>
      <c r="Q5" s="67"/>
      <c r="R5" s="67"/>
      <c r="S5" s="67"/>
      <c r="T5" s="67"/>
      <c r="U5" s="67"/>
      <c r="V5" s="67"/>
      <c r="W5" s="67"/>
    </row>
    <row r="6" spans="1:23">
      <c r="A6" s="72"/>
      <c r="B6" s="73"/>
      <c r="C6" s="66"/>
      <c r="D6" s="74"/>
      <c r="E6" s="72"/>
      <c r="F6" s="66"/>
      <c r="G6" s="66"/>
      <c r="H6" s="66"/>
      <c r="I6" s="66"/>
      <c r="J6" s="66"/>
      <c r="K6" s="66"/>
      <c r="L6" s="66"/>
      <c r="M6" s="66"/>
      <c r="N6" s="66"/>
      <c r="O6" s="66"/>
      <c r="P6" s="74"/>
    </row>
    <row r="7" spans="1:23" ht="15.75">
      <c r="A7" s="72"/>
      <c r="B7" s="75" t="s">
        <v>353</v>
      </c>
      <c r="C7" s="66"/>
      <c r="D7" s="74"/>
      <c r="E7" s="72"/>
      <c r="F7" s="66"/>
      <c r="G7" s="66"/>
      <c r="H7" s="66"/>
      <c r="I7" s="66"/>
      <c r="J7" s="66"/>
      <c r="K7" s="66"/>
      <c r="L7" s="66"/>
      <c r="M7" s="66"/>
      <c r="N7" s="66"/>
      <c r="O7" s="66"/>
      <c r="P7" s="74"/>
    </row>
    <row r="8" spans="1:23">
      <c r="A8" s="72"/>
      <c r="B8" s="73"/>
      <c r="C8" s="66"/>
      <c r="D8" s="74"/>
      <c r="E8" s="72"/>
      <c r="F8" s="66"/>
      <c r="G8" s="66"/>
      <c r="H8" s="66"/>
      <c r="I8" s="66"/>
      <c r="J8" s="66"/>
      <c r="K8" s="66"/>
      <c r="L8" s="66"/>
      <c r="M8" s="66"/>
      <c r="N8" s="66"/>
      <c r="O8" s="66"/>
      <c r="P8" s="74"/>
    </row>
    <row r="9" spans="1:23" ht="13.5" thickBot="1">
      <c r="A9" s="72"/>
      <c r="B9" s="73"/>
      <c r="C9" s="66"/>
      <c r="D9" s="74"/>
      <c r="E9" s="76"/>
      <c r="F9" s="77"/>
      <c r="G9" s="77"/>
      <c r="H9" s="77"/>
      <c r="I9" s="77"/>
      <c r="J9" s="77"/>
      <c r="K9" s="77"/>
      <c r="L9" s="77"/>
      <c r="M9" s="77"/>
      <c r="N9" s="77"/>
      <c r="O9" s="77"/>
      <c r="P9" s="78"/>
      <c r="Q9" s="11"/>
    </row>
    <row r="10" spans="1:23" ht="14.25" customHeight="1" thickBot="1">
      <c r="A10" s="105"/>
      <c r="B10" s="263" t="s">
        <v>348</v>
      </c>
      <c r="C10" s="263" t="s">
        <v>49</v>
      </c>
      <c r="D10" s="180" t="s">
        <v>115</v>
      </c>
      <c r="E10" s="215" t="s">
        <v>50</v>
      </c>
      <c r="F10" s="217"/>
      <c r="G10" s="217"/>
      <c r="H10" s="215" t="s">
        <v>52</v>
      </c>
      <c r="I10" s="216"/>
      <c r="J10" s="215" t="s">
        <v>53</v>
      </c>
      <c r="K10" s="216"/>
      <c r="L10" s="215" t="s">
        <v>54</v>
      </c>
      <c r="M10" s="216"/>
      <c r="N10" s="215" t="s">
        <v>51</v>
      </c>
      <c r="O10" s="217"/>
      <c r="P10" s="216"/>
    </row>
    <row r="11" spans="1:23" ht="14.25" customHeight="1" thickBot="1">
      <c r="A11" s="218" t="s">
        <v>302</v>
      </c>
      <c r="B11" s="218" t="s">
        <v>349</v>
      </c>
      <c r="C11" s="194" t="s">
        <v>69</v>
      </c>
      <c r="D11" s="198" t="s">
        <v>110</v>
      </c>
      <c r="E11" s="200" t="s">
        <v>28</v>
      </c>
      <c r="F11" s="201"/>
      <c r="G11" s="201"/>
      <c r="H11" s="204"/>
      <c r="I11" s="205"/>
      <c r="J11" s="204"/>
      <c r="K11" s="205"/>
      <c r="L11" s="204"/>
      <c r="M11" s="205"/>
      <c r="N11" s="220"/>
      <c r="O11" s="221"/>
      <c r="P11" s="222"/>
    </row>
    <row r="12" spans="1:23" ht="14.25" customHeight="1" thickBot="1">
      <c r="A12" s="219"/>
      <c r="B12" s="219"/>
      <c r="C12" s="195"/>
      <c r="D12" s="199"/>
      <c r="E12" s="196" t="s">
        <v>29</v>
      </c>
      <c r="F12" s="197"/>
      <c r="G12" s="197"/>
      <c r="H12" s="204"/>
      <c r="I12" s="205"/>
      <c r="J12" s="204"/>
      <c r="K12" s="205"/>
      <c r="L12" s="204"/>
      <c r="M12" s="205"/>
      <c r="N12" s="220"/>
      <c r="O12" s="221"/>
      <c r="P12" s="222"/>
    </row>
    <row r="13" spans="1:23" ht="14.25" customHeight="1" thickBot="1">
      <c r="A13" s="219"/>
      <c r="B13" s="219"/>
      <c r="C13" s="194" t="s">
        <v>347</v>
      </c>
      <c r="D13" s="198" t="s">
        <v>110</v>
      </c>
      <c r="E13" s="200" t="s">
        <v>28</v>
      </c>
      <c r="F13" s="201"/>
      <c r="G13" s="201"/>
      <c r="H13" s="204"/>
      <c r="I13" s="205"/>
      <c r="J13" s="204"/>
      <c r="K13" s="205"/>
      <c r="L13" s="204"/>
      <c r="M13" s="205"/>
      <c r="N13" s="220"/>
      <c r="O13" s="221"/>
      <c r="P13" s="222"/>
    </row>
    <row r="14" spans="1:23" ht="14.25" customHeight="1" thickBot="1">
      <c r="A14" s="219"/>
      <c r="B14" s="223"/>
      <c r="C14" s="195"/>
      <c r="D14" s="199"/>
      <c r="E14" s="202" t="s">
        <v>29</v>
      </c>
      <c r="F14" s="203"/>
      <c r="G14" s="203"/>
      <c r="H14" s="204"/>
      <c r="I14" s="205"/>
      <c r="J14" s="204"/>
      <c r="K14" s="205"/>
      <c r="L14" s="204"/>
      <c r="M14" s="205"/>
      <c r="N14" s="220"/>
      <c r="O14" s="221"/>
      <c r="P14" s="222"/>
    </row>
    <row r="15" spans="1:23" ht="15" customHeight="1" thickBot="1">
      <c r="A15" s="219"/>
      <c r="B15" s="218" t="s">
        <v>351</v>
      </c>
      <c r="C15" s="194" t="s">
        <v>69</v>
      </c>
      <c r="D15" s="198" t="s">
        <v>110</v>
      </c>
      <c r="E15" s="200" t="s">
        <v>28</v>
      </c>
      <c r="F15" s="201"/>
      <c r="G15" s="201"/>
      <c r="H15" s="204"/>
      <c r="I15" s="205"/>
      <c r="J15" s="204"/>
      <c r="K15" s="205"/>
      <c r="L15" s="204"/>
      <c r="M15" s="205"/>
      <c r="N15" s="220"/>
      <c r="O15" s="221"/>
      <c r="P15" s="222"/>
    </row>
    <row r="16" spans="1:23" ht="15" customHeight="1" thickBot="1">
      <c r="A16" s="219"/>
      <c r="B16" s="219"/>
      <c r="C16" s="195"/>
      <c r="D16" s="199"/>
      <c r="E16" s="196" t="s">
        <v>29</v>
      </c>
      <c r="F16" s="197"/>
      <c r="G16" s="197"/>
      <c r="H16" s="204"/>
      <c r="I16" s="205"/>
      <c r="J16" s="204"/>
      <c r="K16" s="205"/>
      <c r="L16" s="204"/>
      <c r="M16" s="205"/>
      <c r="N16" s="220"/>
      <c r="O16" s="221"/>
      <c r="P16" s="222"/>
    </row>
    <row r="17" spans="1:16" ht="15" customHeight="1" thickBot="1">
      <c r="A17" s="219"/>
      <c r="B17" s="219"/>
      <c r="C17" s="194" t="s">
        <v>347</v>
      </c>
      <c r="D17" s="198" t="s">
        <v>110</v>
      </c>
      <c r="E17" s="200" t="s">
        <v>28</v>
      </c>
      <c r="F17" s="201"/>
      <c r="G17" s="201"/>
      <c r="H17" s="204"/>
      <c r="I17" s="205"/>
      <c r="J17" s="204"/>
      <c r="K17" s="205"/>
      <c r="L17" s="204"/>
      <c r="M17" s="205"/>
      <c r="N17" s="220"/>
      <c r="O17" s="221"/>
      <c r="P17" s="222"/>
    </row>
    <row r="18" spans="1:16" ht="15" customHeight="1" thickBot="1">
      <c r="A18" s="219"/>
      <c r="B18" s="223"/>
      <c r="C18" s="195"/>
      <c r="D18" s="199"/>
      <c r="E18" s="202" t="s">
        <v>29</v>
      </c>
      <c r="F18" s="203"/>
      <c r="G18" s="203"/>
      <c r="H18" s="204"/>
      <c r="I18" s="205"/>
      <c r="J18" s="204"/>
      <c r="K18" s="205"/>
      <c r="L18" s="204"/>
      <c r="M18" s="205"/>
      <c r="N18" s="220"/>
      <c r="O18" s="221"/>
      <c r="P18" s="222"/>
    </row>
    <row r="19" spans="1:16" ht="15" customHeight="1" thickBot="1">
      <c r="A19" s="219"/>
      <c r="B19" s="218" t="s">
        <v>350</v>
      </c>
      <c r="C19" s="194" t="s">
        <v>69</v>
      </c>
      <c r="D19" s="198" t="s">
        <v>110</v>
      </c>
      <c r="E19" s="200" t="s">
        <v>28</v>
      </c>
      <c r="F19" s="201"/>
      <c r="G19" s="201"/>
      <c r="H19" s="204"/>
      <c r="I19" s="205"/>
      <c r="J19" s="204"/>
      <c r="K19" s="205"/>
      <c r="L19" s="204"/>
      <c r="M19" s="205"/>
      <c r="N19" s="220"/>
      <c r="O19" s="221"/>
      <c r="P19" s="222"/>
    </row>
    <row r="20" spans="1:16" ht="15" customHeight="1" thickBot="1">
      <c r="A20" s="219"/>
      <c r="B20" s="219"/>
      <c r="C20" s="195"/>
      <c r="D20" s="199"/>
      <c r="E20" s="196" t="s">
        <v>29</v>
      </c>
      <c r="F20" s="197"/>
      <c r="G20" s="197"/>
      <c r="H20" s="204"/>
      <c r="I20" s="205"/>
      <c r="J20" s="204"/>
      <c r="K20" s="205"/>
      <c r="L20" s="204"/>
      <c r="M20" s="205"/>
      <c r="N20" s="220"/>
      <c r="O20" s="221"/>
      <c r="P20" s="222"/>
    </row>
    <row r="21" spans="1:16" ht="15" customHeight="1" thickBot="1">
      <c r="A21" s="219"/>
      <c r="B21" s="219"/>
      <c r="C21" s="194" t="s">
        <v>347</v>
      </c>
      <c r="D21" s="198" t="s">
        <v>110</v>
      </c>
      <c r="E21" s="200" t="s">
        <v>28</v>
      </c>
      <c r="F21" s="201"/>
      <c r="G21" s="201"/>
      <c r="H21" s="204"/>
      <c r="I21" s="205"/>
      <c r="J21" s="204"/>
      <c r="K21" s="205"/>
      <c r="L21" s="204"/>
      <c r="M21" s="205"/>
      <c r="N21" s="220"/>
      <c r="O21" s="221"/>
      <c r="P21" s="222"/>
    </row>
    <row r="22" spans="1:16" ht="15" customHeight="1" thickBot="1">
      <c r="A22" s="219"/>
      <c r="B22" s="223"/>
      <c r="C22" s="195"/>
      <c r="D22" s="199"/>
      <c r="E22" s="202" t="s">
        <v>29</v>
      </c>
      <c r="F22" s="203"/>
      <c r="G22" s="203"/>
      <c r="H22" s="204"/>
      <c r="I22" s="205"/>
      <c r="J22" s="204"/>
      <c r="K22" s="205"/>
      <c r="L22" s="204"/>
      <c r="M22" s="205"/>
      <c r="N22" s="220"/>
      <c r="O22" s="221"/>
      <c r="P22" s="222"/>
    </row>
    <row r="23" spans="1:16" ht="15" customHeight="1" thickBot="1">
      <c r="A23" s="219"/>
      <c r="B23" s="218" t="s">
        <v>352</v>
      </c>
      <c r="C23" s="194" t="s">
        <v>69</v>
      </c>
      <c r="D23" s="198" t="s">
        <v>110</v>
      </c>
      <c r="E23" s="200" t="s">
        <v>28</v>
      </c>
      <c r="F23" s="201"/>
      <c r="G23" s="201"/>
      <c r="H23" s="204"/>
      <c r="I23" s="205"/>
      <c r="J23" s="204"/>
      <c r="K23" s="205"/>
      <c r="L23" s="204"/>
      <c r="M23" s="205"/>
      <c r="N23" s="220"/>
      <c r="O23" s="221"/>
      <c r="P23" s="222"/>
    </row>
    <row r="24" spans="1:16" ht="15" customHeight="1" thickBot="1">
      <c r="A24" s="219"/>
      <c r="B24" s="219"/>
      <c r="C24" s="195"/>
      <c r="D24" s="199"/>
      <c r="E24" s="196" t="s">
        <v>29</v>
      </c>
      <c r="F24" s="197"/>
      <c r="G24" s="197"/>
      <c r="H24" s="204"/>
      <c r="I24" s="205"/>
      <c r="J24" s="204"/>
      <c r="K24" s="205"/>
      <c r="L24" s="204"/>
      <c r="M24" s="205"/>
      <c r="N24" s="220"/>
      <c r="O24" s="221"/>
      <c r="P24" s="222"/>
    </row>
    <row r="25" spans="1:16" ht="15" customHeight="1" thickBot="1">
      <c r="A25" s="219"/>
      <c r="B25" s="219"/>
      <c r="C25" s="194" t="s">
        <v>347</v>
      </c>
      <c r="D25" s="198" t="s">
        <v>110</v>
      </c>
      <c r="E25" s="200" t="s">
        <v>28</v>
      </c>
      <c r="F25" s="201"/>
      <c r="G25" s="201"/>
      <c r="H25" s="204"/>
      <c r="I25" s="205"/>
      <c r="J25" s="204"/>
      <c r="K25" s="205"/>
      <c r="L25" s="204"/>
      <c r="M25" s="205"/>
      <c r="N25" s="220"/>
      <c r="O25" s="221"/>
      <c r="P25" s="222"/>
    </row>
    <row r="26" spans="1:16" ht="15" customHeight="1" thickBot="1">
      <c r="A26" s="223"/>
      <c r="B26" s="223"/>
      <c r="C26" s="195"/>
      <c r="D26" s="199"/>
      <c r="E26" s="202" t="s">
        <v>29</v>
      </c>
      <c r="F26" s="203"/>
      <c r="G26" s="203"/>
      <c r="H26" s="204"/>
      <c r="I26" s="205"/>
      <c r="J26" s="204"/>
      <c r="K26" s="205"/>
      <c r="L26" s="204"/>
      <c r="M26" s="205"/>
      <c r="N26" s="220"/>
      <c r="O26" s="221"/>
      <c r="P26" s="222"/>
    </row>
  </sheetData>
  <mergeCells count="107">
    <mergeCell ref="C21:C22"/>
    <mergeCell ref="D21:D22"/>
    <mergeCell ref="E21:G21"/>
    <mergeCell ref="H21:I21"/>
    <mergeCell ref="J21:K21"/>
    <mergeCell ref="L21:M21"/>
    <mergeCell ref="N21:P21"/>
    <mergeCell ref="E22:G22"/>
    <mergeCell ref="H22:I22"/>
    <mergeCell ref="J22:K22"/>
    <mergeCell ref="L22:M22"/>
    <mergeCell ref="N22:P22"/>
    <mergeCell ref="B19:B22"/>
    <mergeCell ref="C19:C20"/>
    <mergeCell ref="D19:D20"/>
    <mergeCell ref="B23:B26"/>
    <mergeCell ref="A11:A26"/>
    <mergeCell ref="E17:G17"/>
    <mergeCell ref="H17:I17"/>
    <mergeCell ref="J17:K17"/>
    <mergeCell ref="L17:M17"/>
    <mergeCell ref="N17:P17"/>
    <mergeCell ref="E18:G18"/>
    <mergeCell ref="H18:I18"/>
    <mergeCell ref="J18:K18"/>
    <mergeCell ref="L18:M18"/>
    <mergeCell ref="E19:G19"/>
    <mergeCell ref="H19:I19"/>
    <mergeCell ref="J19:K19"/>
    <mergeCell ref="L19:M19"/>
    <mergeCell ref="N19:P19"/>
    <mergeCell ref="B15:B18"/>
    <mergeCell ref="C15:C16"/>
    <mergeCell ref="D15:D16"/>
    <mergeCell ref="E15:G15"/>
    <mergeCell ref="E20:G20"/>
    <mergeCell ref="H20:I20"/>
    <mergeCell ref="J20:K20"/>
    <mergeCell ref="L20:M20"/>
    <mergeCell ref="N20:P20"/>
    <mergeCell ref="C17:C18"/>
    <mergeCell ref="D17:D18"/>
    <mergeCell ref="H25:I25"/>
    <mergeCell ref="J25:K25"/>
    <mergeCell ref="L25:M25"/>
    <mergeCell ref="N25:P25"/>
    <mergeCell ref="E26:G26"/>
    <mergeCell ref="H26:I26"/>
    <mergeCell ref="J26:K26"/>
    <mergeCell ref="L26:M26"/>
    <mergeCell ref="N26:P26"/>
    <mergeCell ref="H23:I23"/>
    <mergeCell ref="J23:K23"/>
    <mergeCell ref="L23:M23"/>
    <mergeCell ref="N23:P23"/>
    <mergeCell ref="E24:G24"/>
    <mergeCell ref="H24:I24"/>
    <mergeCell ref="J24:K24"/>
    <mergeCell ref="L24:M24"/>
    <mergeCell ref="N24:P24"/>
    <mergeCell ref="C23:C24"/>
    <mergeCell ref="D23:D24"/>
    <mergeCell ref="E23:G23"/>
    <mergeCell ref="C25:C26"/>
    <mergeCell ref="D25:D26"/>
    <mergeCell ref="E25:G25"/>
    <mergeCell ref="N18:P18"/>
    <mergeCell ref="H15:I15"/>
    <mergeCell ref="J15:K15"/>
    <mergeCell ref="L15:M15"/>
    <mergeCell ref="N15:P15"/>
    <mergeCell ref="E16:G16"/>
    <mergeCell ref="H16:I16"/>
    <mergeCell ref="J16:K16"/>
    <mergeCell ref="L16:M16"/>
    <mergeCell ref="N16:P16"/>
    <mergeCell ref="L10:M10"/>
    <mergeCell ref="H10:I10"/>
    <mergeCell ref="H11:I11"/>
    <mergeCell ref="H12:I12"/>
    <mergeCell ref="A1:P4"/>
    <mergeCell ref="H14:I14"/>
    <mergeCell ref="J10:K10"/>
    <mergeCell ref="J11:K11"/>
    <mergeCell ref="J12:K12"/>
    <mergeCell ref="J13:K13"/>
    <mergeCell ref="J14:K14"/>
    <mergeCell ref="L14:M14"/>
    <mergeCell ref="E10:G10"/>
    <mergeCell ref="B11:B14"/>
    <mergeCell ref="N10:P10"/>
    <mergeCell ref="N11:P11"/>
    <mergeCell ref="N12:P12"/>
    <mergeCell ref="N13:P13"/>
    <mergeCell ref="N14:P14"/>
    <mergeCell ref="C11:C12"/>
    <mergeCell ref="C13:C14"/>
    <mergeCell ref="D11:D12"/>
    <mergeCell ref="E12:G12"/>
    <mergeCell ref="E13:G13"/>
    <mergeCell ref="E11:G11"/>
    <mergeCell ref="E14:G14"/>
    <mergeCell ref="D13:D14"/>
    <mergeCell ref="H13:I13"/>
    <mergeCell ref="L11:M11"/>
    <mergeCell ref="L12:M12"/>
    <mergeCell ref="L13:M1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S32"/>
  <sheetViews>
    <sheetView zoomScale="130" zoomScaleNormal="130" workbookViewId="0">
      <selection sqref="A1:D3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3.25" style="12" customWidth="1"/>
    <col min="36" max="36" width="3.25" customWidth="1"/>
  </cols>
  <sheetData>
    <row r="1" spans="1:36">
      <c r="A1" s="237"/>
      <c r="B1" s="237"/>
      <c r="C1" s="237"/>
      <c r="D1" s="237"/>
      <c r="E1" s="234" t="s">
        <v>70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</row>
    <row r="2" spans="1:36">
      <c r="A2" s="237"/>
      <c r="B2" s="237"/>
      <c r="C2" s="237"/>
      <c r="D2" s="237"/>
      <c r="E2" s="23"/>
      <c r="F2" s="23"/>
      <c r="G2" s="23"/>
      <c r="H2" s="23"/>
      <c r="I2" s="237" t="s">
        <v>15</v>
      </c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48"/>
      <c r="AJ2" s="148"/>
    </row>
    <row r="3" spans="1:36">
      <c r="A3" s="237"/>
      <c r="B3" s="237"/>
      <c r="C3" s="237"/>
      <c r="D3" s="237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3">
        <v>1</v>
      </c>
      <c r="AJ3" s="13">
        <v>2</v>
      </c>
    </row>
    <row r="4" spans="1:36">
      <c r="A4" s="238" t="s">
        <v>55</v>
      </c>
      <c r="B4" s="227" t="s">
        <v>57</v>
      </c>
      <c r="C4" s="227"/>
      <c r="D4" s="227"/>
      <c r="E4" s="15"/>
      <c r="F4" s="15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</row>
    <row r="5" spans="1:36">
      <c r="A5" s="238"/>
      <c r="B5" s="227" t="s">
        <v>58</v>
      </c>
      <c r="C5" s="227"/>
      <c r="D5" s="227"/>
      <c r="E5" s="16"/>
      <c r="F5" s="79"/>
      <c r="G5" s="79"/>
      <c r="H5" s="79"/>
      <c r="I5" s="79"/>
      <c r="J5" s="79"/>
      <c r="K5" s="79"/>
      <c r="L5" s="79"/>
      <c r="M5" s="15"/>
      <c r="N5" s="15"/>
      <c r="O5" s="15"/>
      <c r="P5" s="15"/>
      <c r="Q5" s="15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</row>
    <row r="6" spans="1:36">
      <c r="A6" s="238"/>
      <c r="B6" s="227" t="s">
        <v>63</v>
      </c>
      <c r="C6" s="227"/>
      <c r="D6" s="227"/>
      <c r="E6" s="16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15"/>
      <c r="S6" s="15"/>
      <c r="T6" s="15"/>
      <c r="U6" s="15"/>
      <c r="V6" s="15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</row>
    <row r="7" spans="1:36">
      <c r="A7" s="238"/>
      <c r="B7" s="227" t="s">
        <v>56</v>
      </c>
      <c r="C7" s="227"/>
      <c r="D7" s="227"/>
      <c r="E7" s="16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6">
      <c r="A9" s="237"/>
      <c r="B9" s="237"/>
      <c r="C9" s="237"/>
      <c r="D9" s="237"/>
      <c r="E9" s="234" t="s">
        <v>70</v>
      </c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</row>
    <row r="10" spans="1:36">
      <c r="A10" s="237"/>
      <c r="B10" s="237"/>
      <c r="C10" s="237"/>
      <c r="D10" s="237"/>
      <c r="E10" s="23"/>
      <c r="F10" s="23"/>
      <c r="G10" s="23"/>
      <c r="H10" s="23"/>
      <c r="I10" s="237" t="s">
        <v>15</v>
      </c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48"/>
      <c r="AI10" s="148"/>
      <c r="AJ10" s="23"/>
    </row>
    <row r="11" spans="1:36">
      <c r="A11" s="237"/>
      <c r="B11" s="237"/>
      <c r="C11" s="237"/>
      <c r="D11" s="237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  <c r="AI11" s="13">
        <v>1</v>
      </c>
      <c r="AJ11" s="13">
        <v>2</v>
      </c>
    </row>
    <row r="12" spans="1:36">
      <c r="A12" s="81"/>
      <c r="B12" s="23" t="s">
        <v>59</v>
      </c>
      <c r="C12" s="232" t="s">
        <v>62</v>
      </c>
      <c r="D12" s="23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  <c r="AI12" s="13"/>
      <c r="AJ12" s="13"/>
    </row>
    <row r="13" spans="1:36">
      <c r="A13" s="225" t="s">
        <v>302</v>
      </c>
      <c r="B13" s="230" t="s">
        <v>236</v>
      </c>
      <c r="C13" s="230" t="s">
        <v>360</v>
      </c>
      <c r="D13" s="23" t="s">
        <v>60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  <c r="AI13" s="13"/>
      <c r="AJ13" s="13"/>
    </row>
    <row r="14" spans="1:36">
      <c r="A14" s="225"/>
      <c r="B14" s="236"/>
      <c r="C14" s="236"/>
      <c r="D14" s="23" t="s">
        <v>354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  <c r="AI14" s="13"/>
      <c r="AJ14" s="13"/>
    </row>
    <row r="15" spans="1:36">
      <c r="A15" s="225"/>
      <c r="B15" s="236"/>
      <c r="C15" s="236"/>
      <c r="D15" s="23" t="s">
        <v>61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  <c r="AI15" s="13"/>
      <c r="AJ15" s="13"/>
    </row>
    <row r="16" spans="1:36">
      <c r="A16" s="225"/>
      <c r="B16" s="236"/>
      <c r="C16" s="236"/>
      <c r="D16" s="23" t="s">
        <v>355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  <c r="AI16" s="13"/>
      <c r="AJ16" s="13"/>
    </row>
    <row r="17" spans="1:45">
      <c r="A17" s="225"/>
      <c r="B17" s="236"/>
      <c r="C17" s="230" t="s">
        <v>226</v>
      </c>
      <c r="D17" s="149" t="s">
        <v>233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  <c r="AI17" s="13"/>
      <c r="AJ17" s="13"/>
    </row>
    <row r="18" spans="1:45">
      <c r="A18" s="225"/>
      <c r="B18" s="231"/>
      <c r="C18" s="231"/>
      <c r="D18" s="149" t="s">
        <v>234</v>
      </c>
      <c r="E18" s="13"/>
      <c r="F18" s="13"/>
      <c r="G18" s="14"/>
      <c r="H18" s="14"/>
      <c r="I18" s="13"/>
      <c r="J18" s="13"/>
      <c r="K18" s="13"/>
      <c r="L18" s="13"/>
      <c r="M18" s="13"/>
      <c r="N18" s="19"/>
      <c r="O18" s="19"/>
      <c r="P18" s="19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  <c r="AI18" s="13"/>
      <c r="AJ18" s="13"/>
    </row>
    <row r="19" spans="1:45">
      <c r="A19" s="225"/>
      <c r="B19" s="224" t="s">
        <v>122</v>
      </c>
      <c r="C19" s="230" t="s">
        <v>235</v>
      </c>
      <c r="D19" s="82" t="s">
        <v>103</v>
      </c>
      <c r="E19" s="14"/>
      <c r="F19" s="14"/>
      <c r="G19" s="14"/>
      <c r="H19" s="14"/>
      <c r="I19" s="13"/>
      <c r="J19" s="13"/>
      <c r="K19" s="13"/>
      <c r="L19" s="13"/>
      <c r="M19" s="13"/>
      <c r="N19" s="13"/>
      <c r="O19" s="13"/>
      <c r="P19" s="13"/>
      <c r="Q19" s="19"/>
      <c r="R19" s="14"/>
      <c r="S19" s="14"/>
      <c r="T19" s="13"/>
      <c r="U19" s="13"/>
      <c r="V19" s="13"/>
      <c r="W19" s="13"/>
      <c r="X19" s="13"/>
      <c r="Y19" s="14"/>
      <c r="Z19" s="14"/>
      <c r="AA19" s="13"/>
      <c r="AB19" s="13"/>
      <c r="AC19" s="13"/>
      <c r="AD19" s="13"/>
      <c r="AE19" s="13"/>
      <c r="AF19" s="14"/>
      <c r="AG19" s="14"/>
      <c r="AH19" s="13"/>
      <c r="AI19" s="13"/>
      <c r="AJ19" s="13"/>
    </row>
    <row r="20" spans="1:45">
      <c r="A20" s="225"/>
      <c r="B20" s="224"/>
      <c r="C20" s="231"/>
      <c r="D20" s="82" t="s">
        <v>104</v>
      </c>
      <c r="E20" s="14"/>
      <c r="F20" s="14"/>
      <c r="G20" s="14"/>
      <c r="H20" s="14"/>
      <c r="I20" s="13"/>
      <c r="J20" s="13"/>
      <c r="K20" s="13"/>
      <c r="L20" s="13"/>
      <c r="M20" s="13"/>
      <c r="N20" s="13"/>
      <c r="O20" s="13"/>
      <c r="P20" s="13"/>
      <c r="Q20" s="13"/>
      <c r="R20" s="19"/>
      <c r="S20" s="19"/>
      <c r="T20" s="13"/>
      <c r="U20" s="13"/>
      <c r="V20" s="13"/>
      <c r="W20" s="13"/>
      <c r="X20" s="13"/>
      <c r="Y20" s="14"/>
      <c r="Z20" s="14"/>
      <c r="AA20" s="13"/>
      <c r="AB20" s="13"/>
      <c r="AC20" s="13"/>
      <c r="AD20" s="13"/>
      <c r="AE20" s="13"/>
      <c r="AF20" s="14"/>
      <c r="AG20" s="14"/>
      <c r="AH20" s="13"/>
      <c r="AI20" s="13"/>
      <c r="AJ20" s="13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25"/>
      <c r="B21" s="224" t="s">
        <v>64</v>
      </c>
      <c r="C21" s="228" t="s">
        <v>65</v>
      </c>
      <c r="D21" s="229"/>
      <c r="E21" s="14"/>
      <c r="F21" s="14"/>
      <c r="G21" s="14"/>
      <c r="H21" s="14"/>
      <c r="I21" s="13"/>
      <c r="J21" s="13"/>
      <c r="K21" s="13"/>
      <c r="L21" s="13"/>
      <c r="M21" s="13"/>
      <c r="N21" s="13"/>
      <c r="O21" s="13"/>
      <c r="P21" s="13"/>
      <c r="Q21" s="13"/>
      <c r="R21" s="14"/>
      <c r="S21" s="14"/>
      <c r="T21" s="19"/>
      <c r="U21" s="19"/>
      <c r="V21" s="13"/>
      <c r="W21" s="13"/>
      <c r="X21" s="13"/>
      <c r="Y21" s="14"/>
      <c r="Z21" s="14"/>
      <c r="AA21" s="13"/>
      <c r="AB21" s="13"/>
      <c r="AC21" s="13"/>
      <c r="AD21" s="13"/>
      <c r="AE21" s="13"/>
      <c r="AF21" s="14"/>
      <c r="AG21" s="14"/>
      <c r="AH21" s="13"/>
      <c r="AI21" s="13"/>
      <c r="AJ21" s="13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25"/>
      <c r="B22" s="224"/>
      <c r="C22" s="228" t="s">
        <v>66</v>
      </c>
      <c r="D22" s="229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4"/>
      <c r="T22" s="13"/>
      <c r="U22" s="13"/>
      <c r="V22" s="19"/>
      <c r="W22" s="13"/>
      <c r="X22" s="13"/>
      <c r="Y22" s="14"/>
      <c r="Z22" s="14"/>
      <c r="AA22" s="13"/>
      <c r="AB22" s="13"/>
      <c r="AC22" s="13"/>
      <c r="AD22" s="13"/>
      <c r="AE22" s="13"/>
      <c r="AF22" s="14"/>
      <c r="AG22" s="14"/>
      <c r="AH22" s="13"/>
      <c r="AI22" s="13"/>
      <c r="AJ22" s="13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25"/>
      <c r="B23" s="224" t="s">
        <v>67</v>
      </c>
      <c r="C23" s="224" t="s">
        <v>16</v>
      </c>
      <c r="D23" s="80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3"/>
      <c r="O23" s="13"/>
      <c r="P23" s="13"/>
      <c r="Q23" s="13"/>
      <c r="R23" s="14"/>
      <c r="S23" s="14"/>
      <c r="T23" s="13"/>
      <c r="U23" s="13"/>
      <c r="V23" s="13"/>
      <c r="W23" s="19"/>
      <c r="X23" s="19"/>
      <c r="Y23" s="14"/>
      <c r="Z23" s="14"/>
      <c r="AA23" s="13"/>
      <c r="AB23" s="13"/>
      <c r="AC23" s="13"/>
      <c r="AD23" s="13"/>
      <c r="AE23" s="13"/>
      <c r="AF23" s="14"/>
      <c r="AG23" s="14"/>
      <c r="AH23" s="13"/>
      <c r="AI23" s="13"/>
      <c r="AJ23" s="13"/>
      <c r="AK23" s="83"/>
      <c r="AL23" s="83"/>
      <c r="AM23" s="83"/>
      <c r="AN23" s="83"/>
      <c r="AO23" s="83"/>
      <c r="AP23" s="83"/>
      <c r="AQ23" s="83"/>
      <c r="AR23" s="29"/>
      <c r="AS23" s="29"/>
    </row>
    <row r="24" spans="1:45">
      <c r="A24" s="225"/>
      <c r="B24" s="224"/>
      <c r="C24" s="224"/>
      <c r="D24" s="80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4"/>
      <c r="T24" s="13"/>
      <c r="U24" s="13"/>
      <c r="V24" s="13"/>
      <c r="W24" s="13"/>
      <c r="X24" s="13"/>
      <c r="Y24" s="19"/>
      <c r="Z24" s="19"/>
      <c r="AA24" s="13"/>
      <c r="AB24" s="13"/>
      <c r="AC24" s="13"/>
      <c r="AD24" s="13"/>
      <c r="AE24" s="13"/>
      <c r="AF24" s="14"/>
      <c r="AG24" s="14"/>
      <c r="AH24" s="13"/>
      <c r="AI24" s="13"/>
      <c r="AJ24" s="13"/>
      <c r="AK24" s="83"/>
      <c r="AL24" s="83"/>
      <c r="AM24" s="83"/>
      <c r="AN24" s="83"/>
      <c r="AO24" s="83"/>
      <c r="AP24" s="83"/>
      <c r="AQ24" s="83"/>
      <c r="AR24" s="29"/>
      <c r="AS24" s="29"/>
    </row>
    <row r="25" spans="1:45">
      <c r="A25" s="225"/>
      <c r="B25" s="224"/>
      <c r="C25" s="224"/>
      <c r="D25" s="80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4"/>
      <c r="S25" s="14"/>
      <c r="T25" s="13"/>
      <c r="U25" s="13"/>
      <c r="V25" s="13"/>
      <c r="W25" s="13"/>
      <c r="X25" s="13"/>
      <c r="Y25" s="14"/>
      <c r="Z25" s="14"/>
      <c r="AA25" s="19"/>
      <c r="AB25" s="19"/>
      <c r="AC25" s="13"/>
      <c r="AD25" s="13"/>
      <c r="AE25" s="13"/>
      <c r="AF25" s="14"/>
      <c r="AG25" s="14"/>
      <c r="AH25" s="13"/>
      <c r="AI25" s="13"/>
      <c r="AJ25" s="13"/>
      <c r="AK25" s="83"/>
      <c r="AL25" s="83"/>
      <c r="AM25" s="83"/>
      <c r="AN25" s="83"/>
      <c r="AO25" s="83"/>
      <c r="AP25" s="83"/>
      <c r="AQ25" s="83"/>
      <c r="AR25" s="29"/>
      <c r="AS25" s="29"/>
    </row>
    <row r="26" spans="1:45">
      <c r="A26" s="225"/>
      <c r="B26" s="224"/>
      <c r="C26" s="224"/>
      <c r="D26" s="80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4"/>
      <c r="T26" s="13"/>
      <c r="U26" s="13"/>
      <c r="V26" s="13"/>
      <c r="W26" s="13"/>
      <c r="X26" s="13"/>
      <c r="Y26" s="14"/>
      <c r="Z26" s="14"/>
      <c r="AA26" s="13"/>
      <c r="AB26" s="19"/>
      <c r="AC26" s="19"/>
      <c r="AD26" s="13"/>
      <c r="AE26" s="13"/>
      <c r="AF26" s="14"/>
      <c r="AG26" s="14"/>
      <c r="AH26" s="13"/>
      <c r="AI26" s="13"/>
      <c r="AJ26" s="13"/>
      <c r="AK26" s="83"/>
      <c r="AL26" s="83"/>
      <c r="AM26" s="83"/>
      <c r="AN26" s="83"/>
      <c r="AO26" s="83"/>
      <c r="AP26" s="83"/>
      <c r="AQ26" s="83"/>
      <c r="AR26" s="29"/>
      <c r="AS26" s="29"/>
    </row>
    <row r="27" spans="1:45">
      <c r="A27" s="225"/>
      <c r="B27" s="224"/>
      <c r="C27" s="224" t="s">
        <v>21</v>
      </c>
      <c r="D27" s="80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3"/>
      <c r="O27" s="13"/>
      <c r="P27" s="13"/>
      <c r="Q27" s="13"/>
      <c r="R27" s="14"/>
      <c r="S27" s="14"/>
      <c r="T27" s="13"/>
      <c r="U27" s="13"/>
      <c r="V27" s="13"/>
      <c r="W27" s="13"/>
      <c r="X27" s="13"/>
      <c r="Y27" s="14"/>
      <c r="Z27" s="14"/>
      <c r="AA27" s="13"/>
      <c r="AB27" s="13"/>
      <c r="AC27" s="13"/>
      <c r="AD27" s="19"/>
      <c r="AE27" s="19"/>
      <c r="AF27" s="14"/>
      <c r="AG27" s="14"/>
      <c r="AH27" s="13"/>
      <c r="AI27" s="13"/>
      <c r="AJ27" s="13"/>
      <c r="AK27" s="83"/>
      <c r="AL27" s="83"/>
      <c r="AM27" s="83"/>
      <c r="AN27" s="83"/>
      <c r="AO27" s="83"/>
      <c r="AP27" s="83"/>
      <c r="AQ27" s="83"/>
      <c r="AR27" s="29"/>
      <c r="AS27" s="29"/>
    </row>
    <row r="28" spans="1:45">
      <c r="A28" s="225"/>
      <c r="B28" s="224"/>
      <c r="C28" s="224"/>
      <c r="D28" s="80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4"/>
      <c r="T28" s="13"/>
      <c r="U28" s="13"/>
      <c r="V28" s="13"/>
      <c r="W28" s="13"/>
      <c r="X28" s="13"/>
      <c r="Y28" s="14"/>
      <c r="Z28" s="14"/>
      <c r="AA28" s="13"/>
      <c r="AB28" s="13"/>
      <c r="AC28" s="13"/>
      <c r="AD28" s="13"/>
      <c r="AE28" s="19"/>
      <c r="AF28" s="19"/>
      <c r="AG28" s="14"/>
      <c r="AH28" s="13"/>
      <c r="AI28" s="13"/>
      <c r="AJ28" s="13"/>
      <c r="AK28" s="83"/>
      <c r="AL28" s="83"/>
      <c r="AM28" s="83"/>
      <c r="AN28" s="83"/>
      <c r="AO28" s="83"/>
      <c r="AP28" s="83"/>
      <c r="AQ28" s="83"/>
      <c r="AR28" s="29"/>
      <c r="AS28" s="29"/>
    </row>
    <row r="29" spans="1:45">
      <c r="A29" s="225"/>
      <c r="B29" s="224"/>
      <c r="C29" s="224"/>
      <c r="D29" s="80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3"/>
      <c r="O29" s="13"/>
      <c r="P29" s="13"/>
      <c r="Q29" s="13"/>
      <c r="R29" s="14"/>
      <c r="S29" s="14"/>
      <c r="T29" s="13"/>
      <c r="U29" s="13"/>
      <c r="V29" s="13"/>
      <c r="W29" s="13"/>
      <c r="X29" s="13"/>
      <c r="Y29" s="14"/>
      <c r="Z29" s="14"/>
      <c r="AA29" s="13"/>
      <c r="AB29" s="13"/>
      <c r="AC29" s="13"/>
      <c r="AD29" s="13"/>
      <c r="AE29" s="13"/>
      <c r="AF29" s="19"/>
      <c r="AG29" s="19"/>
      <c r="AH29" s="13"/>
      <c r="AI29" s="13"/>
      <c r="AJ29" s="13"/>
      <c r="AK29" s="83"/>
      <c r="AL29" s="83"/>
      <c r="AM29" s="83"/>
      <c r="AN29" s="83"/>
      <c r="AO29" s="83"/>
      <c r="AP29" s="83"/>
      <c r="AQ29" s="83"/>
      <c r="AR29" s="29"/>
      <c r="AS29" s="29"/>
    </row>
    <row r="30" spans="1:45">
      <c r="A30" s="225"/>
      <c r="B30" s="224"/>
      <c r="C30" s="224" t="s">
        <v>22</v>
      </c>
      <c r="D30" s="80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4"/>
      <c r="T30" s="13"/>
      <c r="U30" s="13"/>
      <c r="V30" s="13"/>
      <c r="W30" s="13"/>
      <c r="X30" s="13"/>
      <c r="Y30" s="14"/>
      <c r="Z30" s="14"/>
      <c r="AA30" s="13"/>
      <c r="AB30" s="13"/>
      <c r="AC30" s="13"/>
      <c r="AD30" s="13"/>
      <c r="AE30" s="13"/>
      <c r="AF30" s="14"/>
      <c r="AG30" s="14"/>
      <c r="AH30" s="19"/>
      <c r="AI30" s="19"/>
      <c r="AJ30" s="13"/>
      <c r="AK30" s="83"/>
      <c r="AL30" s="83"/>
      <c r="AM30" s="83"/>
      <c r="AN30" s="83"/>
      <c r="AO30" s="83"/>
      <c r="AP30" s="83"/>
      <c r="AQ30" s="83"/>
      <c r="AR30" s="29"/>
      <c r="AS30" s="29"/>
    </row>
    <row r="31" spans="1:45">
      <c r="A31" s="226"/>
      <c r="B31" s="224"/>
      <c r="C31" s="224"/>
      <c r="D31" s="80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3"/>
      <c r="O31" s="13"/>
      <c r="P31" s="13"/>
      <c r="Q31" s="13"/>
      <c r="R31" s="14"/>
      <c r="S31" s="14"/>
      <c r="T31" s="13"/>
      <c r="U31" s="13"/>
      <c r="V31" s="13"/>
      <c r="W31" s="13"/>
      <c r="X31" s="13"/>
      <c r="Y31" s="14"/>
      <c r="Z31" s="14"/>
      <c r="AA31" s="13"/>
      <c r="AB31" s="13"/>
      <c r="AC31" s="13"/>
      <c r="AD31" s="13"/>
      <c r="AE31" s="13"/>
      <c r="AF31" s="14"/>
      <c r="AG31" s="14"/>
      <c r="AH31" s="13"/>
      <c r="AI31" s="19"/>
      <c r="AJ31" s="19"/>
      <c r="AK31" s="83"/>
      <c r="AL31" s="83"/>
      <c r="AM31" s="83"/>
      <c r="AN31" s="83"/>
      <c r="AO31" s="83"/>
      <c r="AP31" s="83"/>
      <c r="AQ31" s="83"/>
      <c r="AR31" s="29"/>
      <c r="AS31" s="29"/>
    </row>
    <row r="32" spans="1:45">
      <c r="B32" s="84"/>
      <c r="C32" s="84"/>
      <c r="D32" s="84"/>
      <c r="AI32" s="83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5">
    <mergeCell ref="E9:AJ9"/>
    <mergeCell ref="E1:AJ1"/>
    <mergeCell ref="C13:C16"/>
    <mergeCell ref="A1:D3"/>
    <mergeCell ref="I2:T2"/>
    <mergeCell ref="A4:A7"/>
    <mergeCell ref="A9:D11"/>
    <mergeCell ref="I10:T10"/>
    <mergeCell ref="B13:B18"/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C12:D12"/>
    <mergeCell ref="C17:C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T215"/>
  <sheetViews>
    <sheetView topLeftCell="A49" zoomScaleNormal="100" workbookViewId="0">
      <selection activeCell="O52" sqref="O52"/>
    </sheetView>
  </sheetViews>
  <sheetFormatPr defaultRowHeight="14.25"/>
  <cols>
    <col min="1" max="1" width="3" style="24" customWidth="1"/>
    <col min="2" max="16384" width="9" style="24"/>
  </cols>
  <sheetData>
    <row r="1" spans="1:18">
      <c r="A1" s="247" t="s">
        <v>11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9"/>
    </row>
    <row r="2" spans="1:18">
      <c r="A2" s="250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2"/>
    </row>
    <row r="3" spans="1:18">
      <c r="A3" s="250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</row>
    <row r="4" spans="1:18" ht="15" thickBot="1">
      <c r="A4" s="253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5"/>
    </row>
    <row r="5" spans="1:18">
      <c r="A5" s="86">
        <v>1</v>
      </c>
      <c r="B5" s="256" t="s">
        <v>250</v>
      </c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8"/>
      <c r="R5" s="24">
        <v>1</v>
      </c>
    </row>
    <row r="6" spans="1:18">
      <c r="A6" s="87">
        <f>A5+1</f>
        <v>2</v>
      </c>
      <c r="B6" s="259" t="s">
        <v>252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5"/>
      <c r="P6" s="245"/>
      <c r="Q6" s="246"/>
    </row>
    <row r="7" spans="1:18">
      <c r="A7" s="87">
        <f t="shared" ref="A7:A42" si="0">A6+1</f>
        <v>3</v>
      </c>
      <c r="B7" s="245" t="s">
        <v>359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6"/>
    </row>
    <row r="8" spans="1:18">
      <c r="A8" s="87">
        <f t="shared" si="0"/>
        <v>4</v>
      </c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</row>
    <row r="9" spans="1:18">
      <c r="A9" s="87">
        <f t="shared" si="0"/>
        <v>5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</row>
    <row r="10" spans="1:18">
      <c r="A10" s="87">
        <f t="shared" si="0"/>
        <v>6</v>
      </c>
      <c r="B10" s="245"/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6"/>
    </row>
    <row r="11" spans="1:18">
      <c r="A11" s="87">
        <f t="shared" si="0"/>
        <v>7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</row>
    <row r="12" spans="1:18">
      <c r="A12" s="87">
        <f t="shared" si="0"/>
        <v>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6"/>
    </row>
    <row r="13" spans="1:18">
      <c r="A13" s="87">
        <f t="shared" si="0"/>
        <v>9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6"/>
    </row>
    <row r="14" spans="1:18">
      <c r="A14" s="87">
        <f t="shared" si="0"/>
        <v>10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6"/>
    </row>
    <row r="15" spans="1:18">
      <c r="A15" s="87">
        <f t="shared" si="0"/>
        <v>11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6"/>
    </row>
    <row r="16" spans="1:18">
      <c r="A16" s="87">
        <f t="shared" si="0"/>
        <v>12</v>
      </c>
      <c r="B16" s="245"/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6"/>
    </row>
    <row r="17" spans="1:17">
      <c r="A17" s="87">
        <f t="shared" si="0"/>
        <v>13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6"/>
    </row>
    <row r="18" spans="1:17">
      <c r="A18" s="87">
        <f t="shared" si="0"/>
        <v>14</v>
      </c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6"/>
    </row>
    <row r="19" spans="1:17">
      <c r="A19" s="87">
        <f t="shared" si="0"/>
        <v>15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6"/>
    </row>
    <row r="20" spans="1:17">
      <c r="A20" s="87">
        <f t="shared" si="0"/>
        <v>16</v>
      </c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6"/>
    </row>
    <row r="21" spans="1:17">
      <c r="A21" s="87">
        <f t="shared" si="0"/>
        <v>17</v>
      </c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6"/>
    </row>
    <row r="22" spans="1:17">
      <c r="A22" s="87">
        <f t="shared" si="0"/>
        <v>18</v>
      </c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6"/>
    </row>
    <row r="23" spans="1:17">
      <c r="A23" s="87">
        <f t="shared" si="0"/>
        <v>19</v>
      </c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5"/>
      <c r="P23" s="245"/>
      <c r="Q23" s="246"/>
    </row>
    <row r="24" spans="1:17">
      <c r="A24" s="87">
        <f t="shared" si="0"/>
        <v>20</v>
      </c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5"/>
      <c r="P24" s="245"/>
      <c r="Q24" s="246"/>
    </row>
    <row r="25" spans="1:17">
      <c r="A25" s="87">
        <f t="shared" si="0"/>
        <v>21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6"/>
    </row>
    <row r="26" spans="1:17">
      <c r="A26" s="87">
        <f t="shared" si="0"/>
        <v>22</v>
      </c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6"/>
    </row>
    <row r="27" spans="1:17">
      <c r="A27" s="87">
        <f t="shared" si="0"/>
        <v>23</v>
      </c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5"/>
      <c r="P27" s="245"/>
      <c r="Q27" s="246"/>
    </row>
    <row r="28" spans="1:17">
      <c r="A28" s="87">
        <f t="shared" si="0"/>
        <v>24</v>
      </c>
      <c r="B28" s="245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6"/>
    </row>
    <row r="29" spans="1:17">
      <c r="A29" s="87">
        <f t="shared" si="0"/>
        <v>25</v>
      </c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6"/>
    </row>
    <row r="30" spans="1:17">
      <c r="A30" s="87">
        <f t="shared" si="0"/>
        <v>26</v>
      </c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245"/>
      <c r="Q30" s="246"/>
    </row>
    <row r="31" spans="1:17">
      <c r="A31" s="87">
        <f t="shared" si="0"/>
        <v>27</v>
      </c>
      <c r="B31" s="245"/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6"/>
    </row>
    <row r="32" spans="1:17">
      <c r="A32" s="87">
        <f t="shared" si="0"/>
        <v>28</v>
      </c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</row>
    <row r="33" spans="1:17">
      <c r="A33" s="87">
        <f t="shared" si="0"/>
        <v>29</v>
      </c>
      <c r="B33" s="245"/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6"/>
    </row>
    <row r="34" spans="1:17">
      <c r="A34" s="87">
        <f t="shared" si="0"/>
        <v>30</v>
      </c>
      <c r="B34" s="245"/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6"/>
    </row>
    <row r="35" spans="1:17">
      <c r="A35" s="87">
        <f t="shared" si="0"/>
        <v>31</v>
      </c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6"/>
    </row>
    <row r="36" spans="1:17">
      <c r="A36" s="87">
        <f t="shared" si="0"/>
        <v>32</v>
      </c>
      <c r="B36" s="245"/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6"/>
    </row>
    <row r="37" spans="1:17">
      <c r="A37" s="87">
        <f t="shared" si="0"/>
        <v>33</v>
      </c>
      <c r="B37" s="245"/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6"/>
    </row>
    <row r="38" spans="1:17">
      <c r="A38" s="87">
        <f t="shared" si="0"/>
        <v>34</v>
      </c>
      <c r="B38" s="245"/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6"/>
    </row>
    <row r="39" spans="1:17">
      <c r="A39" s="87">
        <f t="shared" si="0"/>
        <v>35</v>
      </c>
      <c r="B39" s="239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1"/>
    </row>
    <row r="40" spans="1:17">
      <c r="A40" s="87">
        <f t="shared" si="0"/>
        <v>36</v>
      </c>
      <c r="B40" s="239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1"/>
    </row>
    <row r="41" spans="1:17">
      <c r="A41" s="87">
        <f t="shared" si="0"/>
        <v>37</v>
      </c>
      <c r="B41" s="239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1"/>
    </row>
    <row r="42" spans="1:17" ht="15" thickBot="1">
      <c r="A42" s="88">
        <f t="shared" si="0"/>
        <v>38</v>
      </c>
      <c r="B42" s="242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4"/>
    </row>
    <row r="49" spans="2:20">
      <c r="B49" s="24" t="s">
        <v>247</v>
      </c>
    </row>
    <row r="50" spans="2:20" ht="16.5">
      <c r="E50" s="174"/>
    </row>
    <row r="51" spans="2:20" ht="16.5">
      <c r="E51" s="174"/>
    </row>
    <row r="52" spans="2:20" ht="16.5">
      <c r="E52" s="174"/>
      <c r="K52" s="52"/>
      <c r="L52" s="52"/>
      <c r="M52" s="52"/>
      <c r="N52" s="52"/>
      <c r="O52" s="52"/>
      <c r="P52" s="52"/>
      <c r="Q52" s="52"/>
      <c r="R52" s="52"/>
      <c r="S52" s="52"/>
      <c r="T52" s="52"/>
    </row>
    <row r="53" spans="2:20">
      <c r="K53" s="52"/>
      <c r="L53" s="52"/>
      <c r="M53" s="52"/>
      <c r="N53" s="52"/>
      <c r="O53" s="52"/>
      <c r="P53" s="52"/>
      <c r="Q53" s="52"/>
      <c r="R53" s="52"/>
      <c r="S53" s="52"/>
      <c r="T53" s="52"/>
    </row>
    <row r="54" spans="2:20">
      <c r="K54" s="52"/>
      <c r="L54" s="52"/>
      <c r="M54" s="52"/>
      <c r="N54" s="52"/>
      <c r="O54" s="52"/>
      <c r="P54" s="52"/>
      <c r="Q54" s="52"/>
      <c r="R54" s="52"/>
      <c r="S54" s="52"/>
      <c r="T54" s="52"/>
    </row>
    <row r="55" spans="2:20">
      <c r="K55" s="52"/>
      <c r="L55" s="52"/>
      <c r="M55" s="52"/>
      <c r="N55" s="52"/>
      <c r="O55" s="52"/>
      <c r="P55" s="52"/>
      <c r="Q55" s="52"/>
      <c r="R55" s="52"/>
      <c r="S55" s="52"/>
      <c r="T55" s="52"/>
    </row>
    <row r="56" spans="2:20">
      <c r="K56" s="52"/>
      <c r="L56" s="52"/>
      <c r="M56" s="52"/>
      <c r="N56" s="52"/>
      <c r="O56" s="52"/>
      <c r="P56" s="52"/>
      <c r="Q56" s="52"/>
      <c r="R56" s="52"/>
      <c r="S56" s="52"/>
      <c r="T56" s="52"/>
    </row>
    <row r="57" spans="2:20">
      <c r="K57" s="52"/>
      <c r="L57" s="52"/>
      <c r="M57" s="52"/>
      <c r="N57" s="52"/>
      <c r="O57" s="52"/>
      <c r="P57" s="52"/>
      <c r="Q57" s="52"/>
      <c r="R57" s="52"/>
      <c r="S57" s="52"/>
      <c r="T57" s="52"/>
    </row>
    <row r="58" spans="2:20">
      <c r="K58" s="52"/>
      <c r="L58" s="52"/>
      <c r="M58" s="52"/>
      <c r="N58" s="52"/>
      <c r="O58" s="52"/>
      <c r="P58" s="52"/>
      <c r="Q58" s="52"/>
      <c r="R58" s="52"/>
      <c r="S58" s="52"/>
      <c r="T58" s="52"/>
    </row>
    <row r="59" spans="2:20">
      <c r="K59" s="52"/>
      <c r="L59" s="52"/>
      <c r="M59" s="52"/>
      <c r="N59" s="52"/>
      <c r="O59" s="52"/>
      <c r="P59" s="52"/>
      <c r="Q59" s="52"/>
      <c r="R59" s="52"/>
      <c r="S59" s="52"/>
      <c r="T59" s="52"/>
    </row>
    <row r="60" spans="2:20">
      <c r="K60" s="52"/>
      <c r="L60" s="52"/>
      <c r="M60" s="52"/>
      <c r="N60" s="52"/>
      <c r="O60" s="52"/>
      <c r="P60" s="52"/>
      <c r="Q60" s="52"/>
      <c r="R60" s="52"/>
      <c r="S60" s="52"/>
      <c r="T60" s="52"/>
    </row>
    <row r="61" spans="2:20">
      <c r="K61" s="52"/>
      <c r="L61" s="52"/>
      <c r="M61" s="52"/>
      <c r="N61" s="52"/>
      <c r="O61" s="52"/>
      <c r="P61" s="52"/>
      <c r="Q61" s="52"/>
      <c r="R61" s="52"/>
      <c r="S61" s="52"/>
      <c r="T61" s="52"/>
    </row>
    <row r="62" spans="2:20">
      <c r="K62" s="52"/>
      <c r="L62" s="52"/>
      <c r="M62" s="52"/>
      <c r="N62" s="52"/>
      <c r="O62" s="52"/>
      <c r="P62" s="52"/>
      <c r="Q62" s="52"/>
      <c r="R62" s="52"/>
      <c r="S62" s="52"/>
      <c r="T62" s="52"/>
    </row>
    <row r="63" spans="2:20">
      <c r="K63" s="52"/>
      <c r="L63" s="52"/>
      <c r="M63" s="52"/>
      <c r="N63" s="52"/>
      <c r="O63" s="52"/>
      <c r="P63" s="52"/>
      <c r="Q63" s="52"/>
      <c r="R63" s="52"/>
      <c r="S63" s="52"/>
      <c r="T63" s="52"/>
    </row>
    <row r="64" spans="2:20">
      <c r="K64" s="52"/>
      <c r="L64" s="52"/>
      <c r="M64" s="52"/>
      <c r="N64" s="52"/>
      <c r="O64" s="52"/>
      <c r="P64" s="52"/>
      <c r="Q64" s="52"/>
      <c r="R64" s="52"/>
      <c r="S64" s="52"/>
      <c r="T64" s="52"/>
    </row>
    <row r="65" spans="11:20">
      <c r="K65" s="52"/>
      <c r="L65" s="52"/>
      <c r="M65" s="52"/>
      <c r="N65" s="52"/>
      <c r="O65" s="52"/>
      <c r="P65" s="52"/>
      <c r="Q65" s="52"/>
      <c r="R65" s="52"/>
      <c r="S65" s="52"/>
      <c r="T65" s="52"/>
    </row>
    <row r="66" spans="11:20">
      <c r="K66" s="52"/>
      <c r="L66" s="52"/>
      <c r="M66" s="52"/>
      <c r="N66" s="52"/>
      <c r="O66" s="52"/>
      <c r="P66" s="52"/>
      <c r="Q66" s="52"/>
      <c r="R66" s="52"/>
      <c r="S66" s="52"/>
      <c r="T66" s="52"/>
    </row>
    <row r="67" spans="11:20">
      <c r="K67" s="52"/>
      <c r="L67" s="52"/>
      <c r="M67" s="52"/>
      <c r="N67" s="52"/>
      <c r="O67" s="52"/>
      <c r="P67" s="52"/>
      <c r="Q67" s="52"/>
      <c r="R67" s="52"/>
      <c r="S67" s="52"/>
      <c r="T67" s="52"/>
    </row>
    <row r="68" spans="11:20">
      <c r="K68" s="52"/>
      <c r="L68" s="52"/>
      <c r="M68" s="52"/>
      <c r="N68" s="52"/>
      <c r="O68" s="52"/>
      <c r="P68" s="52"/>
      <c r="Q68" s="52"/>
      <c r="R68" s="52"/>
      <c r="S68" s="52"/>
      <c r="T68" s="52"/>
    </row>
    <row r="69" spans="11:20">
      <c r="K69" s="52"/>
      <c r="L69" s="52"/>
      <c r="M69" s="52"/>
      <c r="N69" s="52"/>
      <c r="O69" s="52"/>
      <c r="P69" s="52"/>
      <c r="Q69" s="52"/>
      <c r="R69" s="52"/>
      <c r="S69" s="52"/>
      <c r="T69" s="52"/>
    </row>
    <row r="70" spans="11:20">
      <c r="K70" s="52"/>
      <c r="L70" s="52"/>
      <c r="M70" s="52"/>
      <c r="N70" s="52"/>
      <c r="O70" s="52"/>
      <c r="P70" s="52"/>
      <c r="Q70" s="52"/>
      <c r="R70" s="52"/>
      <c r="S70" s="52"/>
      <c r="T70" s="52"/>
    </row>
    <row r="71" spans="11:20">
      <c r="K71" s="52"/>
      <c r="L71" s="52"/>
      <c r="M71" s="52"/>
      <c r="N71" s="52"/>
      <c r="O71" s="52"/>
      <c r="P71" s="52"/>
      <c r="Q71" s="52"/>
      <c r="R71" s="52"/>
      <c r="S71" s="52"/>
      <c r="T71" s="52"/>
    </row>
    <row r="72" spans="11:20">
      <c r="K72" s="52"/>
      <c r="L72" s="52"/>
      <c r="M72" s="52"/>
      <c r="N72" s="52"/>
      <c r="O72" s="52"/>
      <c r="P72" s="52"/>
      <c r="Q72" s="52"/>
      <c r="R72" s="52"/>
      <c r="S72" s="52"/>
      <c r="T72" s="52"/>
    </row>
    <row r="73" spans="11:20">
      <c r="K73" s="52"/>
      <c r="L73" s="52"/>
      <c r="M73" s="52"/>
      <c r="N73" s="52"/>
      <c r="O73" s="52"/>
      <c r="P73" s="52"/>
      <c r="Q73" s="52"/>
      <c r="R73" s="52"/>
      <c r="S73" s="52"/>
      <c r="T73" s="52"/>
    </row>
    <row r="74" spans="11:20">
      <c r="K74" s="52"/>
      <c r="L74" s="52"/>
      <c r="M74" s="52"/>
      <c r="N74" s="52"/>
      <c r="O74" s="52"/>
      <c r="P74" s="52"/>
      <c r="Q74" s="52"/>
      <c r="R74" s="52"/>
      <c r="S74" s="52"/>
      <c r="T74" s="52"/>
    </row>
    <row r="75" spans="11:20"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1:20">
      <c r="K76" s="52"/>
      <c r="L76" s="52"/>
      <c r="M76" s="52"/>
      <c r="N76" s="52"/>
      <c r="O76" s="52"/>
      <c r="P76" s="52"/>
      <c r="Q76" s="52"/>
      <c r="R76" s="52"/>
      <c r="S76" s="52"/>
      <c r="T76" s="52"/>
    </row>
    <row r="77" spans="11:20">
      <c r="K77" s="52"/>
      <c r="L77" s="52"/>
      <c r="M77" s="52"/>
      <c r="N77" s="52"/>
      <c r="O77" s="52"/>
      <c r="P77" s="52"/>
      <c r="Q77" s="52"/>
      <c r="R77" s="52"/>
      <c r="S77" s="52"/>
      <c r="T77" s="52"/>
    </row>
    <row r="78" spans="11:20"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1:20"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1:20"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1:20"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1:20"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1:20"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1:20"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1:20"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1:20">
      <c r="K86" s="52"/>
      <c r="L86" s="52"/>
      <c r="M86" s="52"/>
      <c r="N86" s="52"/>
      <c r="O86" s="52"/>
      <c r="P86" s="52"/>
      <c r="Q86" s="52"/>
      <c r="R86" s="52"/>
      <c r="S86" s="52"/>
      <c r="T86" s="52"/>
    </row>
    <row r="87" spans="11:20">
      <c r="K87" s="52"/>
      <c r="L87" s="52"/>
      <c r="M87" s="52"/>
      <c r="N87" s="52"/>
      <c r="O87" s="52"/>
      <c r="P87" s="52"/>
      <c r="Q87" s="52"/>
      <c r="R87" s="52"/>
      <c r="S87" s="52"/>
      <c r="T87" s="52"/>
    </row>
    <row r="88" spans="11:20">
      <c r="K88" s="52"/>
      <c r="L88" s="52"/>
      <c r="M88" s="52"/>
      <c r="N88" s="52"/>
      <c r="O88" s="52"/>
      <c r="P88" s="52"/>
      <c r="Q88" s="52"/>
      <c r="R88" s="52"/>
      <c r="S88" s="52"/>
      <c r="T88" s="52"/>
    </row>
    <row r="89" spans="11:20">
      <c r="K89" s="52"/>
      <c r="L89" s="52"/>
      <c r="M89" s="52"/>
      <c r="N89" s="52"/>
      <c r="O89" s="52"/>
      <c r="P89" s="52"/>
      <c r="Q89" s="52"/>
      <c r="R89" s="52"/>
      <c r="S89" s="52"/>
      <c r="T89" s="52"/>
    </row>
    <row r="90" spans="11:20"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212" spans="2:5">
      <c r="B212" s="24">
        <v>7</v>
      </c>
    </row>
    <row r="213" spans="2:5">
      <c r="C213" s="24" t="s">
        <v>248</v>
      </c>
    </row>
    <row r="215" spans="2:5">
      <c r="E215" s="24" t="s">
        <v>249</v>
      </c>
    </row>
  </sheetData>
  <mergeCells count="39">
    <mergeCell ref="A1:Q4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2:Q32"/>
    <mergeCell ref="B33:Q33"/>
    <mergeCell ref="B39:Q39"/>
    <mergeCell ref="B40:Q40"/>
    <mergeCell ref="B41:Q41"/>
    <mergeCell ref="B42:Q42"/>
    <mergeCell ref="B34:Q34"/>
    <mergeCell ref="B35:Q35"/>
    <mergeCell ref="B36:Q36"/>
    <mergeCell ref="B37:Q37"/>
    <mergeCell ref="B38:Q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96"/>
    <col min="30" max="55" width="9" style="25"/>
    <col min="56" max="56" width="9" style="97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88" t="s">
        <v>8</v>
      </c>
      <c r="K1" s="188"/>
      <c r="L1" s="188"/>
      <c r="M1" s="188"/>
      <c r="N1" s="188"/>
      <c r="O1" s="188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01"/>
      <c r="AD1" s="102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03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88"/>
      <c r="K2" s="188"/>
      <c r="L2" s="188"/>
      <c r="M2" s="188"/>
      <c r="N2" s="188"/>
      <c r="O2" s="188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01"/>
      <c r="AD2" s="102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03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88"/>
      <c r="K3" s="188"/>
      <c r="L3" s="188"/>
      <c r="M3" s="188"/>
      <c r="N3" s="188"/>
      <c r="O3" s="188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01"/>
      <c r="AD3" s="102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03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88"/>
      <c r="K4" s="188"/>
      <c r="L4" s="188"/>
      <c r="M4" s="188"/>
      <c r="N4" s="188"/>
      <c r="O4" s="188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01"/>
      <c r="AD4" s="102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03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95" t="s">
        <v>28</v>
      </c>
      <c r="F5" s="95"/>
      <c r="AC5" s="100"/>
      <c r="AD5" s="95" t="s">
        <v>29</v>
      </c>
      <c r="AE5" s="95"/>
      <c r="BD5" s="95" t="s">
        <v>73</v>
      </c>
      <c r="BE5" s="95"/>
    </row>
    <row r="6" spans="4:108" ht="14.25" customHeight="1">
      <c r="E6" s="25" t="s">
        <v>169</v>
      </c>
      <c r="AC6" s="100"/>
      <c r="AD6" s="25" t="s">
        <v>169</v>
      </c>
    </row>
    <row r="7" spans="4:108" ht="14.25" customHeight="1">
      <c r="F7" s="104"/>
      <c r="G7" s="25" t="s">
        <v>171</v>
      </c>
      <c r="AC7" s="100"/>
    </row>
    <row r="8" spans="4:108">
      <c r="G8" s="25" t="s">
        <v>183</v>
      </c>
      <c r="AC8" s="98"/>
      <c r="AD8" s="25" t="s">
        <v>146</v>
      </c>
      <c r="BF8" s="25" t="s">
        <v>123</v>
      </c>
    </row>
    <row r="9" spans="4:108">
      <c r="G9" s="25" t="s">
        <v>184</v>
      </c>
      <c r="AC9" s="98"/>
      <c r="AD9" s="25" t="s">
        <v>173</v>
      </c>
    </row>
    <row r="10" spans="4:108">
      <c r="AC10" s="98"/>
      <c r="AD10" s="25" t="s">
        <v>170</v>
      </c>
    </row>
    <row r="11" spans="4:108">
      <c r="G11" s="25" t="s">
        <v>126</v>
      </c>
      <c r="AC11" s="98"/>
      <c r="AD11" s="25" t="s">
        <v>172</v>
      </c>
    </row>
    <row r="12" spans="4:108">
      <c r="AC12" s="98"/>
    </row>
    <row r="13" spans="4:108">
      <c r="AC13" s="98"/>
      <c r="AD13" s="35"/>
    </row>
    <row r="14" spans="4:108">
      <c r="AC14" s="98"/>
      <c r="AD14" s="35"/>
    </row>
    <row r="15" spans="4:108">
      <c r="AC15" s="98"/>
    </row>
    <row r="16" spans="4:108">
      <c r="AC16" s="98"/>
      <c r="AD16" s="35"/>
    </row>
    <row r="17" spans="4:32">
      <c r="AC17" s="98"/>
      <c r="AD17" s="35"/>
      <c r="AF17" s="99"/>
    </row>
    <row r="18" spans="4:32">
      <c r="AC18" s="98"/>
      <c r="AD18" s="35"/>
    </row>
    <row r="19" spans="4:32">
      <c r="AC19" s="98"/>
    </row>
    <row r="20" spans="4:32">
      <c r="AC20" s="98"/>
    </row>
    <row r="21" spans="4:32">
      <c r="AC21" s="98"/>
      <c r="AD21" s="35"/>
    </row>
    <row r="22" spans="4:32">
      <c r="AC22" s="98"/>
      <c r="AD22" s="35"/>
    </row>
    <row r="23" spans="4:32">
      <c r="AC23" s="98"/>
      <c r="AD23" s="35"/>
    </row>
    <row r="24" spans="4:32">
      <c r="AC24" s="98"/>
      <c r="AD24" s="35"/>
    </row>
    <row r="25" spans="4:32">
      <c r="AC25" s="98"/>
      <c r="AD25" s="35"/>
    </row>
    <row r="26" spans="4:32">
      <c r="AC26" s="98"/>
      <c r="AD26" s="35"/>
    </row>
    <row r="27" spans="4:32">
      <c r="AC27" s="98"/>
      <c r="AD27" s="35"/>
    </row>
    <row r="28" spans="4:32">
      <c r="AC28" s="98"/>
      <c r="AD28" s="35"/>
    </row>
    <row r="29" spans="4:32">
      <c r="AC29" s="98"/>
      <c r="AD29" s="35"/>
    </row>
    <row r="30" spans="4:32">
      <c r="AC30" s="98"/>
      <c r="AD30" s="35"/>
    </row>
    <row r="31" spans="4:32">
      <c r="AC31" s="98"/>
      <c r="AD31" s="35"/>
    </row>
    <row r="32" spans="4:32">
      <c r="D32" s="99"/>
      <c r="AC32" s="98"/>
      <c r="AD32" s="35"/>
    </row>
    <row r="33" spans="29:30">
      <c r="AC33" s="98"/>
      <c r="AD33" s="35"/>
    </row>
    <row r="34" spans="29:30">
      <c r="AC34" s="98"/>
      <c r="AD34" s="35"/>
    </row>
    <row r="35" spans="29:30">
      <c r="AC35" s="98"/>
      <c r="AD35" s="35"/>
    </row>
    <row r="36" spans="29:30">
      <c r="AC36" s="98"/>
      <c r="AD36" s="35"/>
    </row>
    <row r="37" spans="29:30">
      <c r="AC37" s="98"/>
      <c r="AD37" s="35"/>
    </row>
    <row r="38" spans="29:30">
      <c r="AC38" s="98"/>
      <c r="AD38" s="35"/>
    </row>
    <row r="39" spans="29:30">
      <c r="AC39" s="98"/>
      <c r="AD39" s="35"/>
    </row>
    <row r="40" spans="29:30">
      <c r="AC40" s="98"/>
      <c r="AD40" s="35"/>
    </row>
    <row r="41" spans="29:30">
      <c r="AC41" s="98"/>
      <c r="AD41" s="35"/>
    </row>
    <row r="42" spans="29:30">
      <c r="AC42" s="98"/>
      <c r="AD42" s="35"/>
    </row>
    <row r="43" spans="29:30">
      <c r="AC43" s="98"/>
      <c r="AD43" s="35"/>
    </row>
    <row r="44" spans="29:30">
      <c r="AC44" s="98"/>
      <c r="AD44" s="35"/>
    </row>
    <row r="45" spans="29:30">
      <c r="AC45" s="98"/>
      <c r="AD45" s="35"/>
    </row>
    <row r="46" spans="29:30">
      <c r="AC46" s="98"/>
      <c r="AD46" s="35"/>
    </row>
    <row r="47" spans="29:30">
      <c r="AC47" s="98"/>
      <c r="AD47" s="35"/>
    </row>
    <row r="48" spans="29:30">
      <c r="AC48" s="98"/>
      <c r="AD48" s="35"/>
    </row>
    <row r="49" spans="4:53">
      <c r="AC49" s="98"/>
      <c r="AD49" s="35"/>
    </row>
    <row r="50" spans="4:53">
      <c r="AC50" s="98"/>
      <c r="AD50" s="35"/>
    </row>
    <row r="51" spans="4:53">
      <c r="D51" s="99" t="s">
        <v>174</v>
      </c>
      <c r="AC51" s="98"/>
      <c r="AD51" s="35"/>
    </row>
    <row r="52" spans="4:53">
      <c r="AC52" s="98"/>
      <c r="AD52" s="35"/>
    </row>
    <row r="53" spans="4:53">
      <c r="AC53" s="98"/>
      <c r="AD53" s="35"/>
    </row>
    <row r="54" spans="4:53">
      <c r="AC54" s="98"/>
      <c r="AD54" s="35"/>
    </row>
    <row r="55" spans="4:53">
      <c r="AC55" s="98"/>
      <c r="AD55" s="35"/>
    </row>
    <row r="56" spans="4:53">
      <c r="AC56" s="98"/>
      <c r="AD56" s="35"/>
      <c r="AK56" s="99"/>
    </row>
    <row r="57" spans="4:53">
      <c r="F57" s="99"/>
      <c r="L57" s="25" t="s">
        <v>166</v>
      </c>
      <c r="AC57" s="98"/>
      <c r="AD57" s="35"/>
    </row>
    <row r="58" spans="4:53">
      <c r="AC58" s="98"/>
      <c r="AD58" s="35"/>
      <c r="AJ58" s="99"/>
      <c r="BA58" s="99"/>
    </row>
    <row r="59" spans="4:53">
      <c r="AC59" s="98"/>
      <c r="AD59" s="35"/>
    </row>
    <row r="60" spans="4:53">
      <c r="AC60" s="98"/>
      <c r="AD60" s="35"/>
    </row>
    <row r="61" spans="4:53">
      <c r="AC61" s="98"/>
      <c r="AD61" s="35"/>
    </row>
    <row r="62" spans="4:53">
      <c r="M62" s="99"/>
      <c r="AC62" s="98"/>
      <c r="AD62" s="35"/>
    </row>
    <row r="63" spans="4:53">
      <c r="AC63" s="98"/>
      <c r="AD63" s="35"/>
    </row>
    <row r="64" spans="4:53">
      <c r="AC64" s="98"/>
      <c r="AD64" s="35"/>
    </row>
    <row r="65" spans="12:68">
      <c r="S65" s="25" t="s">
        <v>30</v>
      </c>
      <c r="AC65" s="98"/>
      <c r="AD65" s="35"/>
    </row>
    <row r="66" spans="12:68">
      <c r="AC66" s="98"/>
      <c r="AD66" s="35"/>
    </row>
    <row r="67" spans="12:68">
      <c r="AC67" s="98"/>
      <c r="AD67" s="35"/>
      <c r="BP67" s="99"/>
    </row>
    <row r="68" spans="12:68">
      <c r="AC68" s="98"/>
      <c r="AD68" s="35"/>
    </row>
    <row r="69" spans="12:68">
      <c r="AC69" s="98"/>
      <c r="AD69" s="35"/>
    </row>
    <row r="70" spans="12:68">
      <c r="L70" s="25" t="s">
        <v>30</v>
      </c>
      <c r="AC70" s="98"/>
      <c r="AD70" s="35"/>
    </row>
    <row r="71" spans="12:68">
      <c r="AC71" s="98"/>
      <c r="AD71" s="35"/>
    </row>
    <row r="72" spans="12:68">
      <c r="AC72" s="98"/>
      <c r="AD72" s="35"/>
    </row>
    <row r="73" spans="12:68">
      <c r="AC73" s="98"/>
      <c r="AD73" s="35"/>
    </row>
    <row r="74" spans="12:68">
      <c r="AC74" s="98"/>
      <c r="AD74" s="35"/>
    </row>
    <row r="75" spans="12:68">
      <c r="AC75" s="98"/>
      <c r="AD75" s="35"/>
    </row>
    <row r="76" spans="12:68">
      <c r="AC76" s="98"/>
      <c r="AD76" s="35"/>
    </row>
    <row r="77" spans="12:68">
      <c r="AC77" s="98"/>
      <c r="AD77" s="35"/>
    </row>
    <row r="78" spans="12:68">
      <c r="AC78" s="98"/>
      <c r="AD78" s="35"/>
    </row>
    <row r="79" spans="12:68">
      <c r="AC79" s="98"/>
      <c r="AD79" s="35"/>
    </row>
    <row r="80" spans="12:68">
      <c r="AC80" s="98"/>
      <c r="AD80" s="35"/>
    </row>
    <row r="81" spans="29:30">
      <c r="AC81" s="98"/>
      <c r="AD81" s="35"/>
    </row>
    <row r="82" spans="29:30">
      <c r="AC82" s="98"/>
      <c r="AD82" s="35"/>
    </row>
    <row r="83" spans="29:30">
      <c r="AC83" s="98"/>
      <c r="AD83" s="35"/>
    </row>
    <row r="84" spans="29:30">
      <c r="AC84" s="98"/>
      <c r="AD84" s="35"/>
    </row>
    <row r="85" spans="29:30">
      <c r="AC85" s="98"/>
      <c r="AD85" s="35"/>
    </row>
    <row r="86" spans="29:30">
      <c r="AC86" s="98"/>
      <c r="AD86" s="35"/>
    </row>
    <row r="87" spans="29:30">
      <c r="AC87" s="98"/>
      <c r="AD87" s="35"/>
    </row>
    <row r="88" spans="29:30">
      <c r="AC88" s="98"/>
      <c r="AD88" s="35"/>
    </row>
    <row r="89" spans="29:30">
      <c r="AC89" s="98"/>
      <c r="AD89" s="35"/>
    </row>
    <row r="90" spans="29:30">
      <c r="AC90" s="98"/>
      <c r="AD90" s="35"/>
    </row>
    <row r="91" spans="29:30">
      <c r="AC91" s="98"/>
      <c r="AD91" s="35"/>
    </row>
    <row r="92" spans="29:30">
      <c r="AC92" s="98"/>
      <c r="AD92" s="35"/>
    </row>
    <row r="93" spans="29:30">
      <c r="AC93" s="98"/>
      <c r="AD93" s="35"/>
    </row>
    <row r="94" spans="29:30">
      <c r="AC94" s="98"/>
      <c r="AD94" s="35"/>
    </row>
    <row r="95" spans="29:30">
      <c r="AC95" s="98"/>
      <c r="AD95" s="35"/>
    </row>
    <row r="96" spans="29:30">
      <c r="AC96" s="98"/>
      <c r="AD96" s="35"/>
    </row>
    <row r="97" spans="20:30">
      <c r="AC97" s="98"/>
      <c r="AD97" s="35"/>
    </row>
    <row r="98" spans="20:30">
      <c r="AC98" s="98"/>
      <c r="AD98" s="35"/>
    </row>
    <row r="99" spans="20:30">
      <c r="AC99" s="98"/>
      <c r="AD99" s="35"/>
    </row>
    <row r="100" spans="20:30">
      <c r="AC100" s="98"/>
      <c r="AD100" s="35"/>
    </row>
    <row r="101" spans="20:30">
      <c r="AC101" s="98"/>
      <c r="AD101" s="35"/>
    </row>
    <row r="102" spans="20:30">
      <c r="AC102" s="98"/>
      <c r="AD102" s="35"/>
    </row>
    <row r="103" spans="20:30">
      <c r="AC103" s="98"/>
      <c r="AD103" s="35"/>
    </row>
    <row r="104" spans="20:30">
      <c r="AC104" s="98"/>
      <c r="AD104" s="35"/>
    </row>
    <row r="105" spans="20:30">
      <c r="AC105" s="98"/>
      <c r="AD105" s="35"/>
    </row>
    <row r="106" spans="20:30">
      <c r="AC106" s="98"/>
      <c r="AD106" s="35"/>
    </row>
    <row r="107" spans="20:30">
      <c r="T107" s="25" t="s">
        <v>182</v>
      </c>
      <c r="AC107" s="98"/>
      <c r="AD107" s="35"/>
    </row>
    <row r="108" spans="20:30">
      <c r="AC108" s="98"/>
      <c r="AD108" s="35"/>
    </row>
    <row r="109" spans="20:30">
      <c r="AC109" s="98"/>
      <c r="AD109" s="35"/>
    </row>
    <row r="110" spans="20:30">
      <c r="AC110" s="98"/>
      <c r="AD110" s="35"/>
    </row>
    <row r="111" spans="20:30">
      <c r="AC111" s="98"/>
      <c r="AD111" s="35"/>
    </row>
    <row r="112" spans="20:30">
      <c r="AC112" s="98"/>
      <c r="AD112" s="35"/>
    </row>
    <row r="113" spans="29:30">
      <c r="AC113" s="98"/>
      <c r="AD113" s="35"/>
    </row>
    <row r="114" spans="29:30">
      <c r="AC114" s="98"/>
      <c r="AD114" s="35"/>
    </row>
    <row r="115" spans="29:30">
      <c r="AC115" s="98"/>
      <c r="AD115" s="35"/>
    </row>
    <row r="116" spans="29:30">
      <c r="AC116" s="98"/>
      <c r="AD116" s="35"/>
    </row>
    <row r="117" spans="29:30">
      <c r="AC117" s="98"/>
      <c r="AD117" s="35"/>
    </row>
    <row r="118" spans="29:30">
      <c r="AC118" s="98"/>
      <c r="AD118" s="35"/>
    </row>
    <row r="119" spans="29:30">
      <c r="AC119" s="98"/>
      <c r="AD119" s="35"/>
    </row>
    <row r="120" spans="29:30">
      <c r="AC120" s="98"/>
      <c r="AD120" s="35"/>
    </row>
    <row r="121" spans="29:30">
      <c r="AC121" s="98"/>
      <c r="AD121" s="35"/>
    </row>
    <row r="122" spans="29:30">
      <c r="AC122" s="98"/>
      <c r="AD122" s="35"/>
    </row>
    <row r="123" spans="29:30">
      <c r="AC123" s="98"/>
      <c r="AD123" s="35"/>
    </row>
    <row r="124" spans="29:30">
      <c r="AC124" s="98"/>
      <c r="AD124" s="35"/>
    </row>
    <row r="125" spans="29:30">
      <c r="AC125" s="98"/>
      <c r="AD125" s="35"/>
    </row>
    <row r="126" spans="29:30">
      <c r="AC126" s="98"/>
      <c r="AD126" s="35"/>
    </row>
    <row r="127" spans="29:30">
      <c r="AC127" s="98"/>
      <c r="AD127" s="35"/>
    </row>
    <row r="128" spans="29:30">
      <c r="AC128" s="98"/>
      <c r="AD128" s="35"/>
    </row>
    <row r="129" spans="29:30">
      <c r="AC129" s="98"/>
      <c r="AD129" s="35"/>
    </row>
    <row r="130" spans="29:30">
      <c r="AC130" s="98"/>
      <c r="AD130" s="35"/>
    </row>
    <row r="131" spans="29:30">
      <c r="AC131" s="98"/>
      <c r="AD131" s="35"/>
    </row>
    <row r="132" spans="29:30">
      <c r="AC132" s="98"/>
      <c r="AD132" s="35"/>
    </row>
    <row r="133" spans="29:30">
      <c r="AC133" s="98"/>
      <c r="AD133" s="35"/>
    </row>
    <row r="134" spans="29:30">
      <c r="AC134" s="98"/>
      <c r="AD134" s="35"/>
    </row>
    <row r="135" spans="29:30">
      <c r="AC135" s="98"/>
      <c r="AD135" s="35"/>
    </row>
    <row r="136" spans="29:30">
      <c r="AC136" s="98"/>
      <c r="AD136" s="35"/>
    </row>
    <row r="137" spans="29:30">
      <c r="AC137" s="98"/>
      <c r="AD137" s="35"/>
    </row>
    <row r="138" spans="29:30">
      <c r="AC138" s="98"/>
      <c r="AD138" s="35"/>
    </row>
    <row r="139" spans="29:30">
      <c r="AC139" s="98"/>
      <c r="AD139" s="35"/>
    </row>
    <row r="140" spans="29:30">
      <c r="AC140" s="98"/>
      <c r="AD140" s="35"/>
    </row>
    <row r="141" spans="29:30">
      <c r="AC141" s="98"/>
      <c r="AD141" s="35"/>
    </row>
    <row r="142" spans="29:30">
      <c r="AC142" s="98"/>
      <c r="AD142" s="35"/>
    </row>
    <row r="143" spans="29:30">
      <c r="AC143" s="98"/>
      <c r="AD143" s="35"/>
    </row>
    <row r="144" spans="29:30">
      <c r="AC144" s="98"/>
      <c r="AD144" s="35"/>
    </row>
    <row r="145" spans="29:30">
      <c r="AC145" s="98"/>
      <c r="AD145" s="35"/>
    </row>
    <row r="146" spans="29:30">
      <c r="AC146" s="98"/>
      <c r="AD146" s="35"/>
    </row>
    <row r="147" spans="29:30">
      <c r="AC147" s="98"/>
      <c r="AD147" s="35"/>
    </row>
    <row r="148" spans="29:30">
      <c r="AC148" s="98"/>
      <c r="AD148" s="35"/>
    </row>
    <row r="149" spans="29:30">
      <c r="AC149" s="98"/>
      <c r="AD149" s="35"/>
    </row>
    <row r="150" spans="29:30">
      <c r="AC150" s="98"/>
      <c r="AD150" s="35"/>
    </row>
    <row r="151" spans="29:30">
      <c r="AC151" s="98"/>
      <c r="AD151" s="35"/>
    </row>
    <row r="152" spans="29:30">
      <c r="AC152" s="98"/>
      <c r="AD152" s="35"/>
    </row>
    <row r="153" spans="29:30">
      <c r="AC153" s="98"/>
      <c r="AD153" s="35"/>
    </row>
    <row r="154" spans="29:30">
      <c r="AC154" s="98"/>
      <c r="AD154" s="35"/>
    </row>
    <row r="155" spans="29:30">
      <c r="AC155" s="98"/>
      <c r="AD155" s="35"/>
    </row>
    <row r="156" spans="29:30">
      <c r="AC156" s="98"/>
      <c r="AD156" s="35"/>
    </row>
    <row r="157" spans="29:30">
      <c r="AC157" s="98"/>
      <c r="AD157" s="35"/>
    </row>
    <row r="158" spans="29:30">
      <c r="AC158" s="98"/>
      <c r="AD158" s="35"/>
    </row>
    <row r="159" spans="29:30">
      <c r="AC159" s="98"/>
      <c r="AD159" s="35"/>
    </row>
    <row r="160" spans="29:30">
      <c r="AC160" s="98"/>
      <c r="AD160" s="35"/>
    </row>
    <row r="161" spans="29:30">
      <c r="AC161" s="98"/>
      <c r="AD161" s="35"/>
    </row>
    <row r="162" spans="29:30">
      <c r="AC162" s="98"/>
      <c r="AD162" s="35"/>
    </row>
    <row r="163" spans="29:30">
      <c r="AC163" s="98"/>
      <c r="AD163" s="35"/>
    </row>
    <row r="164" spans="29:30">
      <c r="AC164" s="98"/>
      <c r="AD164" s="35"/>
    </row>
    <row r="165" spans="29:30">
      <c r="AC165" s="98"/>
      <c r="AD165" s="35"/>
    </row>
    <row r="166" spans="29:30">
      <c r="AC166" s="98"/>
      <c r="AD166" s="35"/>
    </row>
    <row r="167" spans="29:30">
      <c r="AC167" s="98"/>
      <c r="AD167" s="35"/>
    </row>
    <row r="168" spans="29:30">
      <c r="AC168" s="98"/>
      <c r="AD168" s="35"/>
    </row>
    <row r="169" spans="29:30">
      <c r="AC169" s="98"/>
      <c r="AD169" s="35"/>
    </row>
    <row r="170" spans="29:30">
      <c r="AC170" s="98"/>
      <c r="AD170" s="35"/>
    </row>
    <row r="171" spans="29:30">
      <c r="AC171" s="98"/>
      <c r="AD171" s="35"/>
    </row>
    <row r="172" spans="29:30">
      <c r="AC172" s="98"/>
      <c r="AD172" s="35"/>
    </row>
    <row r="173" spans="29:30">
      <c r="AC173" s="98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Q8"/>
  <sheetViews>
    <sheetView zoomScaleNormal="100" workbookViewId="0">
      <selection activeCell="X59" sqref="X59"/>
    </sheetView>
  </sheetViews>
  <sheetFormatPr defaultRowHeight="14.25"/>
  <cols>
    <col min="1" max="1" width="9" style="150"/>
    <col min="2" max="18" width="9" style="25"/>
    <col min="19" max="21" width="9.375" style="25" customWidth="1"/>
    <col min="22" max="22" width="9" style="150"/>
    <col min="23" max="42" width="9" style="25"/>
    <col min="43" max="43" width="9" style="150"/>
    <col min="44" max="16384" width="9" style="25"/>
  </cols>
  <sheetData>
    <row r="1" spans="1:95">
      <c r="A1" s="26"/>
      <c r="B1" s="26"/>
      <c r="C1" s="26"/>
      <c r="D1" s="26"/>
      <c r="E1" s="26"/>
      <c r="F1" s="26"/>
      <c r="G1" s="26"/>
      <c r="H1" s="26"/>
      <c r="I1" s="26"/>
      <c r="J1" s="188" t="s">
        <v>8</v>
      </c>
      <c r="K1" s="188"/>
      <c r="L1" s="188"/>
      <c r="M1" s="188"/>
      <c r="N1" s="188"/>
      <c r="O1" s="188"/>
      <c r="P1" s="26"/>
      <c r="Q1" s="26"/>
      <c r="R1" s="26"/>
      <c r="S1" s="26"/>
      <c r="T1" s="26"/>
      <c r="U1" s="26"/>
      <c r="V1" s="26"/>
      <c r="W1" s="102"/>
      <c r="X1" s="26"/>
      <c r="Y1" s="26"/>
      <c r="Z1" s="26"/>
      <c r="AA1" s="26"/>
      <c r="AB1" s="26"/>
      <c r="AC1" s="188" t="s">
        <v>8</v>
      </c>
      <c r="AD1" s="188"/>
      <c r="AE1" s="188"/>
      <c r="AF1" s="188"/>
      <c r="AG1" s="188"/>
      <c r="AH1" s="188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188" t="s">
        <v>8</v>
      </c>
      <c r="AX1" s="188"/>
      <c r="AY1" s="188"/>
      <c r="AZ1" s="188"/>
      <c r="BA1" s="188"/>
      <c r="BB1" s="188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</row>
    <row r="2" spans="1:95">
      <c r="A2" s="26"/>
      <c r="B2" s="26"/>
      <c r="C2" s="26"/>
      <c r="D2" s="26"/>
      <c r="E2" s="26"/>
      <c r="F2" s="26"/>
      <c r="G2" s="26"/>
      <c r="H2" s="26"/>
      <c r="I2" s="26"/>
      <c r="J2" s="188"/>
      <c r="K2" s="188"/>
      <c r="L2" s="188"/>
      <c r="M2" s="188"/>
      <c r="N2" s="188"/>
      <c r="O2" s="188"/>
      <c r="P2" s="26"/>
      <c r="Q2" s="26"/>
      <c r="R2" s="26"/>
      <c r="S2" s="26"/>
      <c r="T2" s="26"/>
      <c r="U2" s="26"/>
      <c r="V2" s="26"/>
      <c r="W2" s="102"/>
      <c r="X2" s="26"/>
      <c r="Y2" s="26"/>
      <c r="Z2" s="26"/>
      <c r="AA2" s="26"/>
      <c r="AB2" s="26"/>
      <c r="AC2" s="188"/>
      <c r="AD2" s="188"/>
      <c r="AE2" s="188"/>
      <c r="AF2" s="188"/>
      <c r="AG2" s="188"/>
      <c r="AH2" s="188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188"/>
      <c r="AX2" s="188"/>
      <c r="AY2" s="188"/>
      <c r="AZ2" s="188"/>
      <c r="BA2" s="188"/>
      <c r="BB2" s="188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</row>
    <row r="3" spans="1:95" ht="14.25" customHeight="1">
      <c r="A3" s="26"/>
      <c r="B3" s="26"/>
      <c r="C3" s="26"/>
      <c r="D3" s="26"/>
      <c r="E3" s="26"/>
      <c r="F3" s="26"/>
      <c r="G3" s="26"/>
      <c r="H3" s="26"/>
      <c r="I3" s="26"/>
      <c r="J3" s="188"/>
      <c r="K3" s="188"/>
      <c r="L3" s="188"/>
      <c r="M3" s="188"/>
      <c r="N3" s="188"/>
      <c r="O3" s="188"/>
      <c r="P3" s="26"/>
      <c r="Q3" s="26"/>
      <c r="R3" s="26"/>
      <c r="S3" s="26"/>
      <c r="T3" s="26"/>
      <c r="U3" s="26"/>
      <c r="V3" s="26"/>
      <c r="W3" s="102"/>
      <c r="X3" s="26"/>
      <c r="Y3" s="26"/>
      <c r="Z3" s="26"/>
      <c r="AA3" s="26"/>
      <c r="AB3" s="26"/>
      <c r="AC3" s="188"/>
      <c r="AD3" s="188"/>
      <c r="AE3" s="188"/>
      <c r="AF3" s="188"/>
      <c r="AG3" s="188"/>
      <c r="AH3" s="188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188"/>
      <c r="AX3" s="188"/>
      <c r="AY3" s="188"/>
      <c r="AZ3" s="188"/>
      <c r="BA3" s="188"/>
      <c r="BB3" s="188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</row>
    <row r="4" spans="1:95" ht="14.25" customHeight="1">
      <c r="A4" s="26"/>
      <c r="B4" s="26"/>
      <c r="C4" s="26"/>
      <c r="D4" s="26"/>
      <c r="E4" s="26"/>
      <c r="F4" s="26"/>
      <c r="G4" s="26"/>
      <c r="H4" s="26"/>
      <c r="I4" s="26"/>
      <c r="J4" s="188"/>
      <c r="K4" s="188"/>
      <c r="L4" s="188"/>
      <c r="M4" s="188"/>
      <c r="N4" s="188"/>
      <c r="O4" s="188"/>
      <c r="P4" s="26"/>
      <c r="Q4" s="26"/>
      <c r="R4" s="26"/>
      <c r="S4" s="26"/>
      <c r="T4" s="26"/>
      <c r="U4" s="26"/>
      <c r="V4" s="26"/>
      <c r="W4" s="102"/>
      <c r="X4" s="26"/>
      <c r="Y4" s="26"/>
      <c r="Z4" s="26"/>
      <c r="AA4" s="26"/>
      <c r="AB4" s="26"/>
      <c r="AC4" s="188"/>
      <c r="AD4" s="188"/>
      <c r="AE4" s="188"/>
      <c r="AF4" s="188"/>
      <c r="AG4" s="188"/>
      <c r="AH4" s="188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188"/>
      <c r="AX4" s="188"/>
      <c r="AY4" s="188"/>
      <c r="AZ4" s="188"/>
      <c r="BA4" s="188"/>
      <c r="BB4" s="188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</row>
    <row r="5" spans="1:95" ht="14.25" customHeight="1">
      <c r="B5" s="95" t="s">
        <v>28</v>
      </c>
      <c r="C5" s="95"/>
      <c r="W5" s="95" t="s">
        <v>29</v>
      </c>
      <c r="X5" s="95"/>
      <c r="AR5" s="151" t="s">
        <v>73</v>
      </c>
      <c r="AS5" s="152"/>
    </row>
    <row r="6" spans="1:95" ht="14.25" customHeight="1">
      <c r="B6" s="25" t="s">
        <v>169</v>
      </c>
      <c r="W6" s="25" t="s">
        <v>169</v>
      </c>
      <c r="AR6" s="25" t="s">
        <v>169</v>
      </c>
    </row>
    <row r="7" spans="1:95" ht="14.25" customHeight="1">
      <c r="F7" s="104"/>
    </row>
    <row r="8" spans="1:95">
      <c r="D8" s="25" t="s">
        <v>296</v>
      </c>
      <c r="Y8" s="25" t="s">
        <v>297</v>
      </c>
      <c r="AT8" s="25" t="s">
        <v>227</v>
      </c>
    </row>
  </sheetData>
  <mergeCells count="3">
    <mergeCell ref="J1:O4"/>
    <mergeCell ref="AC1:AH4"/>
    <mergeCell ref="AW1:BB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V111"/>
  <sheetViews>
    <sheetView topLeftCell="A16" zoomScale="115" zoomScaleNormal="115" workbookViewId="0">
      <selection activeCell="E56" sqref="E56"/>
    </sheetView>
  </sheetViews>
  <sheetFormatPr defaultRowHeight="14.25"/>
  <sheetData>
    <row r="1" spans="1:22">
      <c r="A1" s="136"/>
      <c r="B1" s="136"/>
      <c r="C1" s="136"/>
      <c r="D1" s="136"/>
      <c r="E1" s="189" t="s">
        <v>10</v>
      </c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36"/>
      <c r="U1" s="136"/>
      <c r="V1" s="136"/>
    </row>
    <row r="2" spans="1:22">
      <c r="A2" s="136"/>
      <c r="B2" s="136"/>
      <c r="C2" s="136"/>
      <c r="D2" s="136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36"/>
      <c r="U2" s="136"/>
      <c r="V2" s="136"/>
    </row>
    <row r="3" spans="1:22">
      <c r="A3" s="136"/>
      <c r="B3" s="136"/>
      <c r="C3" s="136"/>
      <c r="D3" s="136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36"/>
      <c r="U3" s="136"/>
      <c r="V3" s="136"/>
    </row>
    <row r="4" spans="1:22">
      <c r="A4" s="136"/>
      <c r="B4" s="136"/>
      <c r="C4" s="136"/>
      <c r="D4" s="136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36"/>
      <c r="U4" s="136"/>
      <c r="V4" s="136"/>
    </row>
    <row r="5" spans="1:22">
      <c r="I5" s="8"/>
    </row>
    <row r="49" spans="9:14">
      <c r="I49" t="s">
        <v>299</v>
      </c>
      <c r="K49" t="s">
        <v>299</v>
      </c>
      <c r="N49" t="s">
        <v>299</v>
      </c>
    </row>
    <row r="50" spans="9:14">
      <c r="I50" t="s">
        <v>300</v>
      </c>
      <c r="K50" t="s">
        <v>300</v>
      </c>
      <c r="N50" t="s">
        <v>300</v>
      </c>
    </row>
    <row r="51" spans="9:14">
      <c r="I51" t="s">
        <v>298</v>
      </c>
      <c r="K51" t="s">
        <v>298</v>
      </c>
      <c r="N51" t="s">
        <v>298</v>
      </c>
    </row>
    <row r="110" spans="7:13">
      <c r="G110" t="s">
        <v>168</v>
      </c>
      <c r="J110" t="s">
        <v>168</v>
      </c>
      <c r="M110" t="s">
        <v>168</v>
      </c>
    </row>
    <row r="111" spans="7:13">
      <c r="G111" t="s">
        <v>114</v>
      </c>
      <c r="J111" t="s">
        <v>114</v>
      </c>
      <c r="M111" t="s">
        <v>114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701"/>
  <sheetViews>
    <sheetView topLeftCell="A100" zoomScale="115" zoomScaleNormal="115" workbookViewId="0">
      <selection activeCell="B126" sqref="B126"/>
    </sheetView>
  </sheetViews>
  <sheetFormatPr defaultRowHeight="14.25"/>
  <cols>
    <col min="1" max="16384" width="9" style="52"/>
  </cols>
  <sheetData>
    <row r="1" spans="1:15">
      <c r="A1" s="190" t="s">
        <v>48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</row>
    <row r="2" spans="1:1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</row>
    <row r="3" spans="1:1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>
      <c r="A4" s="190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>
      <c r="A5" s="52" t="s">
        <v>175</v>
      </c>
    </row>
    <row r="14" spans="1:15" ht="15">
      <c r="A14" s="260" t="s">
        <v>251</v>
      </c>
      <c r="B14" s="152"/>
      <c r="C14" s="152"/>
      <c r="D14" s="152"/>
    </row>
    <row r="16" spans="1:15" ht="15">
      <c r="K16" s="153"/>
    </row>
    <row r="17" spans="1:15" ht="15">
      <c r="K17" s="153"/>
    </row>
    <row r="18" spans="1:15" ht="15">
      <c r="K18" s="153"/>
    </row>
    <row r="19" spans="1:15" ht="18">
      <c r="A19" s="155" t="s">
        <v>293</v>
      </c>
      <c r="K19" s="153"/>
      <c r="O19" s="153" t="s">
        <v>279</v>
      </c>
    </row>
    <row r="20" spans="1:15" ht="15">
      <c r="K20" s="153"/>
    </row>
    <row r="21" spans="1:15" ht="15">
      <c r="K21" s="153"/>
    </row>
    <row r="24" spans="1:15" ht="15">
      <c r="K24" s="153"/>
    </row>
    <row r="25" spans="1:15" ht="15">
      <c r="K25" s="153"/>
    </row>
    <row r="26" spans="1:15" ht="15">
      <c r="K26" s="153"/>
    </row>
    <row r="28" spans="1:15" ht="15">
      <c r="K28" s="153"/>
    </row>
    <row r="42" spans="1:15" ht="15">
      <c r="A42" s="172"/>
      <c r="K42" s="153"/>
    </row>
    <row r="45" spans="1:15" ht="18">
      <c r="B45" s="155"/>
      <c r="J45" s="153"/>
    </row>
    <row r="48" spans="1:15" ht="18">
      <c r="A48" s="155" t="s">
        <v>294</v>
      </c>
      <c r="O48" s="153" t="s">
        <v>280</v>
      </c>
    </row>
    <row r="62" spans="1:11" ht="15">
      <c r="A62" s="153"/>
    </row>
    <row r="63" spans="1:11" ht="15">
      <c r="A63" s="153"/>
      <c r="K63" s="153"/>
    </row>
    <row r="80" spans="1:18" ht="23.25">
      <c r="A80" s="156"/>
      <c r="O80" s="153" t="s">
        <v>280</v>
      </c>
      <c r="R80" s="153"/>
    </row>
    <row r="81" spans="1:10" ht="18">
      <c r="A81" s="155" t="s">
        <v>281</v>
      </c>
    </row>
    <row r="85" spans="1:10" ht="15">
      <c r="J85" s="153"/>
    </row>
    <row r="100" spans="1:15" ht="18">
      <c r="A100" s="155" t="s">
        <v>282</v>
      </c>
      <c r="O100" s="153" t="s">
        <v>274</v>
      </c>
    </row>
    <row r="117" spans="2:11" ht="15">
      <c r="K117" s="153"/>
    </row>
    <row r="123" spans="2:11">
      <c r="B123" s="52" t="s">
        <v>356</v>
      </c>
    </row>
    <row r="124" spans="2:11">
      <c r="D124" s="52" t="s">
        <v>357</v>
      </c>
    </row>
    <row r="125" spans="2:11">
      <c r="D125" s="52" t="s">
        <v>358</v>
      </c>
    </row>
    <row r="132" spans="1:15" ht="18">
      <c r="A132" s="155" t="s">
        <v>272</v>
      </c>
      <c r="D132" s="153" t="s">
        <v>273</v>
      </c>
      <c r="O132" s="153" t="s">
        <v>274</v>
      </c>
    </row>
    <row r="140" spans="1:15" ht="18">
      <c r="A140" s="155" t="s">
        <v>253</v>
      </c>
      <c r="K140" s="153" t="s">
        <v>254</v>
      </c>
    </row>
    <row r="167" spans="1:11" ht="18">
      <c r="A167" s="155" t="s">
        <v>255</v>
      </c>
      <c r="K167" s="153" t="s">
        <v>228</v>
      </c>
    </row>
    <row r="169" spans="1:11">
      <c r="D169" s="52" t="s">
        <v>256</v>
      </c>
      <c r="F169" s="52" t="s">
        <v>257</v>
      </c>
    </row>
    <row r="171" spans="1:11">
      <c r="D171" s="52" t="s">
        <v>258</v>
      </c>
      <c r="F171" s="52" t="s">
        <v>259</v>
      </c>
    </row>
    <row r="175" spans="1:11" ht="18">
      <c r="A175" s="155" t="s">
        <v>260</v>
      </c>
    </row>
    <row r="177" spans="1:11" ht="15">
      <c r="D177" s="52" t="s">
        <v>261</v>
      </c>
      <c r="K177" s="153" t="s">
        <v>262</v>
      </c>
    </row>
    <row r="180" spans="1:11" ht="18">
      <c r="A180" s="155" t="s">
        <v>263</v>
      </c>
      <c r="K180" s="153" t="s">
        <v>264</v>
      </c>
    </row>
    <row r="182" spans="1:11">
      <c r="D182" s="52" t="s">
        <v>265</v>
      </c>
      <c r="G182" s="52" t="s">
        <v>266</v>
      </c>
    </row>
    <row r="190" spans="1:11" ht="18">
      <c r="A190" s="155" t="s">
        <v>267</v>
      </c>
      <c r="K190" s="153" t="s">
        <v>229</v>
      </c>
    </row>
    <row r="191" spans="1:11" ht="15">
      <c r="K191" s="153"/>
    </row>
    <row r="192" spans="1:11">
      <c r="B192" s="52" t="s">
        <v>268</v>
      </c>
    </row>
    <row r="193" spans="1:11">
      <c r="C193" s="52" t="s">
        <v>269</v>
      </c>
      <c r="G193" s="52" t="s">
        <v>266</v>
      </c>
    </row>
    <row r="194" spans="1:11">
      <c r="C194" s="157">
        <v>300</v>
      </c>
    </row>
    <row r="197" spans="1:11">
      <c r="B197" s="52" t="s">
        <v>270</v>
      </c>
      <c r="G197" s="52" t="s">
        <v>266</v>
      </c>
    </row>
    <row r="198" spans="1:11">
      <c r="C198" s="52" t="s">
        <v>271</v>
      </c>
    </row>
    <row r="199" spans="1:11">
      <c r="C199" s="157">
        <v>450</v>
      </c>
    </row>
    <row r="204" spans="1:11">
      <c r="G204" s="52" t="s">
        <v>275</v>
      </c>
    </row>
    <row r="207" spans="1:11" ht="18">
      <c r="A207" s="155" t="s">
        <v>276</v>
      </c>
      <c r="K207" s="153" t="s">
        <v>277</v>
      </c>
    </row>
    <row r="209" spans="4:10">
      <c r="D209" s="52" t="s">
        <v>278</v>
      </c>
    </row>
    <row r="217" spans="4:10">
      <c r="J217" s="135"/>
    </row>
    <row r="225" spans="1:11" ht="18">
      <c r="A225" s="155" t="s">
        <v>283</v>
      </c>
      <c r="K225" s="153" t="s">
        <v>284</v>
      </c>
    </row>
    <row r="230" spans="1:11" ht="15">
      <c r="C230" s="153" t="s">
        <v>285</v>
      </c>
      <c r="E230" s="153" t="s">
        <v>286</v>
      </c>
    </row>
    <row r="253" spans="1:11" ht="15">
      <c r="A253" s="153" t="s">
        <v>287</v>
      </c>
      <c r="K253" s="153" t="s">
        <v>178</v>
      </c>
    </row>
    <row r="302" spans="1:11" ht="15">
      <c r="A302" s="153" t="s">
        <v>288</v>
      </c>
      <c r="K302" s="153" t="s">
        <v>179</v>
      </c>
    </row>
    <row r="323" spans="1:11" ht="15">
      <c r="A323" s="153" t="s">
        <v>289</v>
      </c>
      <c r="K323" s="153" t="s">
        <v>290</v>
      </c>
    </row>
    <row r="326" spans="1:11">
      <c r="B326" s="52" t="s">
        <v>291</v>
      </c>
    </row>
    <row r="336" spans="1:11" ht="15">
      <c r="K336" s="153" t="s">
        <v>292</v>
      </c>
    </row>
    <row r="359" spans="11:11" ht="15">
      <c r="K359" s="153"/>
    </row>
    <row r="379" spans="2:11" ht="15">
      <c r="B379" s="161"/>
      <c r="C379" s="161"/>
      <c r="K379" s="153"/>
    </row>
    <row r="380" spans="2:11">
      <c r="C380" s="157"/>
    </row>
    <row r="381" spans="2:11">
      <c r="C381" s="162"/>
    </row>
    <row r="382" spans="2:11">
      <c r="D382" s="161"/>
    </row>
    <row r="387" spans="1:11" ht="15">
      <c r="A387" s="153"/>
      <c r="K387" s="153"/>
    </row>
    <row r="455" spans="1:1" ht="15.75">
      <c r="A455" s="154"/>
    </row>
    <row r="474" spans="1:11" ht="15">
      <c r="A474" s="153"/>
      <c r="K474" s="153"/>
    </row>
    <row r="503" spans="1:11" ht="15">
      <c r="A503" s="153"/>
      <c r="K503" s="153"/>
    </row>
    <row r="535" spans="1:11" ht="15">
      <c r="A535" s="153"/>
      <c r="K535" s="153"/>
    </row>
    <row r="549" spans="1:11">
      <c r="A549" s="163"/>
      <c r="B549"/>
      <c r="C549"/>
      <c r="D549"/>
      <c r="E549"/>
      <c r="F549"/>
      <c r="G549"/>
      <c r="H549"/>
      <c r="K549" s="164"/>
    </row>
    <row r="559" spans="1:11" ht="15">
      <c r="A559" s="153"/>
    </row>
    <row r="568" spans="1:4">
      <c r="D568" s="173"/>
    </row>
    <row r="569" spans="1:4">
      <c r="D569" s="172"/>
    </row>
    <row r="575" spans="1:4" ht="15">
      <c r="A575" s="165"/>
    </row>
    <row r="577" spans="2:11" ht="15">
      <c r="B577"/>
      <c r="K577" s="167"/>
    </row>
    <row r="580" spans="2:11" ht="15">
      <c r="B580" s="167"/>
      <c r="K580" s="167"/>
    </row>
    <row r="583" spans="2:11" ht="15">
      <c r="B583"/>
      <c r="K583" s="167"/>
    </row>
    <row r="596" spans="1:11" ht="15">
      <c r="A596" s="153"/>
    </row>
    <row r="598" spans="1:11" ht="15">
      <c r="K598" s="166"/>
    </row>
    <row r="626" spans="1:11" ht="15">
      <c r="A626" s="153"/>
    </row>
    <row r="627" spans="1:11" ht="15">
      <c r="K627" s="166"/>
    </row>
    <row r="656" spans="1:11" ht="18">
      <c r="A656" s="155"/>
      <c r="K656" s="166"/>
    </row>
    <row r="661" spans="1:8">
      <c r="A661"/>
    </row>
    <row r="662" spans="1:8" ht="18.75">
      <c r="H662" s="169"/>
    </row>
    <row r="663" spans="1:8" ht="18.75">
      <c r="H663" s="169"/>
    </row>
    <row r="669" spans="1:8" ht="18.75">
      <c r="A669" s="169"/>
      <c r="H669" s="169"/>
    </row>
    <row r="670" spans="1:8" ht="18.75">
      <c r="A670" s="169"/>
      <c r="H670" s="169"/>
    </row>
    <row r="671" spans="1:8">
      <c r="A671" s="170"/>
    </row>
    <row r="672" spans="1:8" ht="18.75">
      <c r="A672" s="169"/>
    </row>
    <row r="673" spans="1:8" ht="18.75">
      <c r="A673" s="169"/>
      <c r="C673" s="169"/>
    </row>
    <row r="674" spans="1:8" ht="18.75">
      <c r="A674" s="169"/>
      <c r="C674" s="169"/>
      <c r="H674" s="169"/>
    </row>
    <row r="676" spans="1:8" ht="18.75">
      <c r="A676" s="169"/>
      <c r="C676" s="169"/>
    </row>
    <row r="677" spans="1:8" ht="18.75">
      <c r="H677" s="169"/>
    </row>
    <row r="689" spans="1:8" ht="18.75">
      <c r="A689" s="169"/>
    </row>
    <row r="690" spans="1:8" ht="18.75">
      <c r="A690" s="169"/>
    </row>
    <row r="694" spans="1:8" ht="18.75">
      <c r="A694" s="169"/>
      <c r="H694" s="171"/>
    </row>
    <row r="695" spans="1:8" ht="18.75">
      <c r="A695" s="169"/>
      <c r="H695" s="169"/>
    </row>
    <row r="696" spans="1:8" ht="18.75">
      <c r="A696" s="169"/>
    </row>
    <row r="698" spans="1:8">
      <c r="A698"/>
    </row>
    <row r="701" spans="1:8">
      <c r="A701"/>
      <c r="H701"/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85" t="s">
        <v>14</v>
      </c>
      <c r="B1" s="185"/>
      <c r="C1" s="185"/>
      <c r="D1" s="185"/>
      <c r="E1" s="185"/>
      <c r="F1" s="185"/>
      <c r="G1" s="185" t="s">
        <v>30</v>
      </c>
      <c r="H1" s="185"/>
      <c r="I1" s="185"/>
      <c r="J1" s="185"/>
      <c r="K1" s="185"/>
      <c r="L1" s="185"/>
      <c r="M1" s="27"/>
      <c r="N1" s="27"/>
      <c r="O1" s="27"/>
    </row>
    <row r="2" spans="1:30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27"/>
      <c r="N2" s="27"/>
      <c r="O2" s="27"/>
    </row>
    <row r="3" spans="1:30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27"/>
      <c r="N3" s="27"/>
      <c r="O3" s="27"/>
    </row>
    <row r="4" spans="1:30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"/>
      <c r="N4" s="27"/>
      <c r="O4" s="27"/>
    </row>
    <row r="5" spans="1:30">
      <c r="A5" t="s">
        <v>27</v>
      </c>
    </row>
    <row r="10" spans="1:30">
      <c r="AD10" t="s">
        <v>75</v>
      </c>
    </row>
    <row r="20" spans="3:14">
      <c r="C20" t="s">
        <v>93</v>
      </c>
    </row>
    <row r="31" spans="3:14">
      <c r="N31" t="s">
        <v>94</v>
      </c>
    </row>
    <row r="34" spans="73:91">
      <c r="BU34" t="s">
        <v>78</v>
      </c>
    </row>
    <row r="36" spans="73:91">
      <c r="CE36" t="s">
        <v>82</v>
      </c>
    </row>
    <row r="37" spans="73:91">
      <c r="BU37" t="s">
        <v>77</v>
      </c>
    </row>
    <row r="38" spans="73:91">
      <c r="CM38" s="89">
        <v>41.3</v>
      </c>
    </row>
    <row r="56" spans="9:73">
      <c r="I56" s="191" t="s">
        <v>74</v>
      </c>
      <c r="J56" s="191"/>
      <c r="K56" s="191"/>
      <c r="L56" s="191"/>
      <c r="BU56" t="s">
        <v>76</v>
      </c>
    </row>
    <row r="67" spans="73:73">
      <c r="BU67" t="s">
        <v>79</v>
      </c>
    </row>
    <row r="102" spans="33:33">
      <c r="AG102" t="s">
        <v>80</v>
      </c>
    </row>
    <row r="137" spans="35:35">
      <c r="AI137" t="s">
        <v>81</v>
      </c>
    </row>
    <row r="141" spans="35:35">
      <c r="AI141" t="s">
        <v>92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85" t="s">
        <v>14</v>
      </c>
      <c r="B1" s="185"/>
      <c r="C1" s="185"/>
      <c r="D1" s="185"/>
      <c r="E1" s="185"/>
      <c r="F1" s="185"/>
      <c r="G1" s="185" t="s">
        <v>30</v>
      </c>
      <c r="H1" s="185"/>
      <c r="I1" s="185"/>
      <c r="J1" s="185"/>
      <c r="K1" s="185"/>
      <c r="L1" s="185"/>
      <c r="M1" s="27"/>
      <c r="N1" s="27"/>
      <c r="O1" s="27"/>
    </row>
    <row r="2" spans="1:1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27"/>
      <c r="N2" s="27"/>
      <c r="O2" s="27"/>
    </row>
    <row r="3" spans="1:1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27"/>
      <c r="N3" s="27"/>
      <c r="O3" s="27"/>
    </row>
    <row r="4" spans="1:1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"/>
      <c r="N4" s="27"/>
      <c r="O4" s="27"/>
    </row>
    <row r="5" spans="1:15">
      <c r="A5" t="s">
        <v>27</v>
      </c>
    </row>
    <row r="17" spans="3:24">
      <c r="C17" t="s">
        <v>105</v>
      </c>
      <c r="N17" t="s">
        <v>107</v>
      </c>
      <c r="X17" t="s">
        <v>106</v>
      </c>
    </row>
    <row r="38" spans="91:91">
      <c r="CM38" s="89"/>
    </row>
    <row r="56" spans="9:12">
      <c r="I56" s="191"/>
      <c r="J56" s="191"/>
      <c r="K56" s="191"/>
      <c r="L56" s="191"/>
    </row>
    <row r="102" spans="33:33">
      <c r="AG102" t="s">
        <v>80</v>
      </c>
    </row>
    <row r="213" spans="1:1">
      <c r="A213" t="s">
        <v>111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M213"/>
  <sheetViews>
    <sheetView topLeftCell="BG1" workbookViewId="0">
      <selection activeCell="BR22" sqref="BR22"/>
    </sheetView>
  </sheetViews>
  <sheetFormatPr defaultRowHeight="14.25"/>
  <cols>
    <col min="1" max="16384" width="9" style="24"/>
  </cols>
  <sheetData>
    <row r="1" spans="1:14">
      <c r="A1" s="188" t="s">
        <v>14</v>
      </c>
      <c r="B1" s="188"/>
      <c r="C1" s="188"/>
      <c r="D1" s="188"/>
      <c r="E1" s="188"/>
      <c r="F1" s="188"/>
      <c r="G1" s="188" t="s">
        <v>30</v>
      </c>
      <c r="H1" s="188"/>
      <c r="I1" s="188"/>
      <c r="J1" s="188"/>
      <c r="K1" s="188"/>
      <c r="L1" s="188"/>
      <c r="M1" s="26"/>
      <c r="N1" s="26"/>
    </row>
    <row r="2" spans="1:14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26"/>
      <c r="N2" s="26"/>
    </row>
    <row r="3" spans="1:14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26"/>
      <c r="N3" s="26"/>
    </row>
    <row r="4" spans="1:14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26"/>
      <c r="N4" s="26"/>
    </row>
    <row r="5" spans="1:14">
      <c r="A5" s="24" t="s">
        <v>27</v>
      </c>
    </row>
    <row r="17" spans="3:24">
      <c r="C17" s="24" t="s">
        <v>105</v>
      </c>
      <c r="N17" s="24" t="s">
        <v>107</v>
      </c>
      <c r="X17" s="24" t="s">
        <v>106</v>
      </c>
    </row>
    <row r="38" spans="91:91">
      <c r="CM38" s="94"/>
    </row>
    <row r="56" spans="9:12">
      <c r="I56" s="192"/>
      <c r="J56" s="192"/>
      <c r="K56" s="192"/>
      <c r="L56" s="192"/>
    </row>
    <row r="102" spans="33:33">
      <c r="AG102" s="24" t="s">
        <v>80</v>
      </c>
    </row>
    <row r="213" spans="1:1">
      <c r="A213" s="24" t="s">
        <v>111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9"/>
  <sheetViews>
    <sheetView workbookViewId="0">
      <selection activeCell="A9" sqref="A9:C9"/>
    </sheetView>
  </sheetViews>
  <sheetFormatPr defaultRowHeight="14.25"/>
  <sheetData>
    <row r="1" spans="1:15">
      <c r="A1" s="185" t="s">
        <v>14</v>
      </c>
      <c r="B1" s="185"/>
      <c r="C1" s="185"/>
      <c r="D1" s="185"/>
      <c r="E1" s="185"/>
      <c r="F1" s="185"/>
      <c r="G1" s="185" t="s">
        <v>30</v>
      </c>
      <c r="H1" s="185"/>
      <c r="I1" s="185"/>
      <c r="J1" s="185"/>
      <c r="K1" s="185"/>
      <c r="L1" s="185"/>
      <c r="M1" s="27"/>
      <c r="N1" s="27"/>
      <c r="O1" s="27"/>
    </row>
    <row r="2" spans="1:1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27"/>
      <c r="N2" s="27"/>
      <c r="O2" s="27"/>
    </row>
    <row r="3" spans="1:1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27"/>
      <c r="N3" s="27"/>
      <c r="O3" s="27"/>
    </row>
    <row r="4" spans="1:1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7"/>
      <c r="N4" s="27"/>
      <c r="O4" s="27"/>
    </row>
    <row r="9" spans="1:15">
      <c r="A9" t="s">
        <v>111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2017-10-03T05:55:52Z</dcterms:modified>
</cp:coreProperties>
</file>