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BEAM\"/>
    </mc:Choice>
  </mc:AlternateContent>
  <bookViews>
    <workbookView xWindow="0" yWindow="0" windowWidth="15330" windowHeight="8265" activeTab="1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4" l="1"/>
  <c r="AD55" i="14" l="1"/>
  <c r="AD56" i="14"/>
  <c r="AD66" i="14"/>
  <c r="AD61" i="14"/>
  <c r="AD54" i="14"/>
  <c r="AD58" i="14" l="1"/>
  <c r="AC19" i="14"/>
  <c r="AC17" i="14"/>
  <c r="AD20" i="14" s="1"/>
  <c r="AD22" i="14" s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O97" i="14" l="1"/>
  <c r="O84" i="14"/>
  <c r="O85" i="14" s="1"/>
  <c r="O67" i="14"/>
  <c r="O62" i="14"/>
  <c r="O53" i="14"/>
  <c r="B15" i="14"/>
  <c r="O52" i="14"/>
  <c r="O51" i="14"/>
  <c r="O50" i="14"/>
  <c r="O48" i="14"/>
  <c r="O49" i="14" s="1"/>
  <c r="M55" i="14" s="1"/>
  <c r="C104" i="14"/>
  <c r="C100" i="14"/>
  <c r="C95" i="14"/>
  <c r="C85" i="14"/>
  <c r="C86" i="14"/>
  <c r="C61" i="14"/>
  <c r="C56" i="14"/>
  <c r="C50" i="14"/>
  <c r="C48" i="14"/>
  <c r="C49" i="14" s="1"/>
  <c r="C17" i="14"/>
  <c r="C18" i="14" s="1"/>
  <c r="N18" i="14"/>
  <c r="O22" i="14" s="1"/>
  <c r="N17" i="14"/>
  <c r="S17" i="14" s="1"/>
  <c r="O45" i="14"/>
  <c r="O41" i="14"/>
  <c r="O36" i="14"/>
  <c r="O32" i="14"/>
  <c r="O21" i="14"/>
  <c r="C19" i="14"/>
  <c r="C30" i="14"/>
  <c r="C25" i="14"/>
  <c r="M89" i="14" l="1"/>
  <c r="O90" i="14"/>
  <c r="O57" i="14"/>
  <c r="O58" i="14" s="1"/>
  <c r="A20" i="14"/>
  <c r="M54" i="14"/>
  <c r="C53" i="14"/>
  <c r="A52" i="14"/>
  <c r="C89" i="14"/>
  <c r="C90" i="14" s="1"/>
  <c r="C87" i="14"/>
  <c r="A51" i="14"/>
  <c r="M20" i="14"/>
  <c r="C21" i="14"/>
  <c r="O24" i="14"/>
  <c r="O25" i="14" s="1"/>
  <c r="O28" i="14" s="1"/>
  <c r="L13" i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Top Bending Moment
[Hogging]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Bottom bending moment
[sagging]</t>
        </r>
      </text>
    </comment>
    <comment ref="R17" authorId="0" shapeId="0">
      <text>
        <r>
          <rPr>
            <b/>
            <sz val="9"/>
            <color indexed="81"/>
            <rFont val="Tahoma"/>
            <charset val="1"/>
          </rPr>
          <t>midas:</t>
        </r>
        <r>
          <rPr>
            <sz val="9"/>
            <color indexed="81"/>
            <rFont val="Tahoma"/>
            <charset val="1"/>
          </rPr>
          <t xml:space="preserve">
Ratio Check from midas
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1
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tensile steel 2
Mu/(0.87fy*(d-d')
d' top clear clover
z=d-d'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Compressive strain in steel from stress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Asc  compression steel
base up on strain 
from gaph
</t>
        </r>
      </text>
    </comment>
    <comment ref="A3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 per M b d
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Temperary  Nutral Axis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0.53*250
0.48*415
0.46*500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Ast requried as per nutral axis
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M62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0.85*b*d/fy
</t>
        </r>
      </text>
    </comment>
    <comment ref="M6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0.04*b*d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Taking from lever
Taken form code
Base upon code
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  <comment ref="M9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<sst xmlns="http://schemas.openxmlformats.org/spreadsheetml/2006/main" count="477" uniqueCount="235">
  <si>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</si>
  <si>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</si>
  <si>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</si>
  <si>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</si>
  <si>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</si>
  <si>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</si>
  <si>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</si>
  <si>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</si>
  <si>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</si>
  <si>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</si>
  <si>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</si>
  <si>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</si>
  <si>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</si>
  <si>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</si>
  <si>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</si>
  <si>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</si>
  <si>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</si>
  <si>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</si>
  <si>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</si>
  <si>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</si>
  <si>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</si>
  <si>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</si>
  <si>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</si>
  <si>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</si>
  <si>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 xml:space="preserve">BEAM_IS 456  SPECIFICATIONS 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</si>
  <si>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</si>
  <si>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</si>
  <si>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</si>
  <si>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</si>
  <si>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</si>
  <si>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</si>
  <si>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</si>
  <si>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Checks the Input shear to section shear Capacity  ratio</t>
  </si>
  <si>
    <t>Checks the Input Moment toMoment section Capacity  ratio</t>
  </si>
  <si>
    <t>Check Min Max spacing of Bar</t>
  </si>
  <si>
    <t>Check Min Max Area of steel</t>
  </si>
  <si>
    <t>Check Deflection Limit as per code</t>
  </si>
  <si>
    <t>EXCEL REPORT</t>
  </si>
  <si>
    <t xml:space="preserve">SINGL REINFORCEMENT </t>
  </si>
  <si>
    <t>REFERENCES</t>
  </si>
  <si>
    <t>INPUTS</t>
  </si>
  <si>
    <t>MM and N</t>
  </si>
  <si>
    <t>b  =</t>
  </si>
  <si>
    <t>d  =</t>
  </si>
  <si>
    <t>fck  =</t>
  </si>
  <si>
    <t>fst  =</t>
  </si>
  <si>
    <t>cc_t  =</t>
  </si>
  <si>
    <t>cc_b  =</t>
  </si>
  <si>
    <t>Mn_b  =</t>
  </si>
  <si>
    <t>Mn_t   =</t>
  </si>
  <si>
    <t xml:space="preserve"> =</t>
  </si>
  <si>
    <t>M  =</t>
  </si>
  <si>
    <t>Xu_max</t>
  </si>
  <si>
    <t>Nutral Axis X  =</t>
  </si>
  <si>
    <t>Ast  =</t>
  </si>
  <si>
    <t>Ast min</t>
  </si>
  <si>
    <t>Ast_min  =</t>
  </si>
  <si>
    <t>Ast max</t>
  </si>
  <si>
    <t>Ast_max  =</t>
  </si>
  <si>
    <t>[Annex G ]</t>
  </si>
  <si>
    <t>[26.5.1.1]</t>
  </si>
  <si>
    <t>[23.5.1.2]</t>
  </si>
  <si>
    <t>T BEAM</t>
  </si>
  <si>
    <t xml:space="preserve">DOUBLE REINFORCEMENT </t>
  </si>
  <si>
    <t>Mu_limt  =</t>
  </si>
  <si>
    <t>xu_d_lim =</t>
  </si>
  <si>
    <t>Mu  =</t>
  </si>
  <si>
    <t>Ast_1  =</t>
  </si>
  <si>
    <t>Mu2 =</t>
  </si>
  <si>
    <t>Ast_2  =</t>
  </si>
  <si>
    <t>Asc  =</t>
  </si>
  <si>
    <t>fsc  =</t>
  </si>
  <si>
    <t>Asc min</t>
  </si>
  <si>
    <t>Asc_min  =</t>
  </si>
  <si>
    <t>Asc max</t>
  </si>
  <si>
    <t>Asc_max  =</t>
  </si>
  <si>
    <t>bf  =</t>
  </si>
  <si>
    <t>X &lt;= Df</t>
  </si>
  <si>
    <t>X &gt; Df</t>
  </si>
  <si>
    <t>DEEP BEAM</t>
  </si>
  <si>
    <t>Df  =</t>
  </si>
  <si>
    <t>Ast   =</t>
  </si>
  <si>
    <t>z   =.</t>
  </si>
  <si>
    <t>SIMPLY SUPPORT</t>
  </si>
  <si>
    <t>L =</t>
  </si>
  <si>
    <t>L</t>
  </si>
  <si>
    <t>D_deep_b</t>
  </si>
  <si>
    <t>D =</t>
  </si>
  <si>
    <t>L/D_ratio   =</t>
  </si>
  <si>
    <t>[29.2]</t>
  </si>
  <si>
    <t>Type  =</t>
  </si>
  <si>
    <t>Asv Vertical Min</t>
  </si>
  <si>
    <t>Asv min  =</t>
  </si>
  <si>
    <t>Per Meter length</t>
  </si>
  <si>
    <t>Shear Reinforcement</t>
  </si>
  <si>
    <t>df  =</t>
  </si>
  <si>
    <t>Nutral Axis Actual =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</si>
  <si>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</si>
  <si>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</si>
  <si>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</si>
  <si>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</si>
  <si>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</si>
  <si>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</si>
  <si>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</si>
  <si>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</si>
  <si>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</si>
  <si>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</si>
  <si>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</si>
  <si>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</si>
  <si>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</si>
  <si>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</si>
  <si>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</si>
  <si>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</si>
  <si>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Mu/M_limt</t>
  </si>
  <si>
    <t>BEAM</t>
  </si>
  <si>
    <t>SINGLE REINFORCEMENT</t>
  </si>
  <si>
    <t>DOUBLE REINFORCEMENT</t>
  </si>
  <si>
    <t>FORCE</t>
  </si>
  <si>
    <t>TORSION</t>
  </si>
  <si>
    <t>MODEL NAMES</t>
  </si>
  <si>
    <t xml:space="preserve">ONE SIDE </t>
  </si>
  <si>
    <t>BOTH SIDE</t>
  </si>
  <si>
    <t>COMMENTS</t>
  </si>
  <si>
    <t>GUI TEST</t>
  </si>
  <si>
    <t>REPORT TEST DETAIL</t>
  </si>
  <si>
    <t>REPORT TEST SUMMARY</t>
  </si>
  <si>
    <t>IS 456 BEAM TEST CASE IN DESIGN +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</si>
  <si>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</si>
  <si>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</si>
  <si>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</si>
  <si>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</si>
  <si>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</si>
  <si>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</si>
  <si>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</si>
  <si>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</si>
  <si>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</si>
  <si>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Torsion calculation</t>
  </si>
  <si>
    <t>spacing(shear and moment)</t>
  </si>
  <si>
    <t>Deflection calculation</t>
  </si>
  <si>
    <t>DOUBLE  REINFORCEMENT</t>
  </si>
  <si>
    <t>T &amp; L REINFORCEMENT</t>
  </si>
  <si>
    <t>DATABASE</t>
  </si>
  <si>
    <t>RADIO BUTTON</t>
  </si>
  <si>
    <t xml:space="preserve">LINK </t>
  </si>
  <si>
    <t>LINK</t>
  </si>
  <si>
    <t>Gen Link</t>
  </si>
  <si>
    <t>No Gen Link</t>
  </si>
  <si>
    <t>REPORT</t>
  </si>
  <si>
    <t>TOTAL</t>
  </si>
  <si>
    <t>Summary Report</t>
  </si>
  <si>
    <t>MOMENT[+/-]</t>
  </si>
  <si>
    <t>SHEAR[+/-]</t>
  </si>
  <si>
    <t>TORSION[+/-]</t>
  </si>
  <si>
    <t xml:space="preserve">DEFLECTION </t>
  </si>
  <si>
    <t>MONTH (EX:Jan Feb Mar)</t>
  </si>
  <si>
    <t>DESIGN+     DEVELOPMENT</t>
  </si>
  <si>
    <t>YET TO CONFIRM</t>
  </si>
  <si>
    <t>TORSION INPUT FROM TABLE</t>
  </si>
  <si>
    <t>SAME GUI +   ADDITIONAL FEATURES IF REQUIRED</t>
  </si>
  <si>
    <t>TORSION INPUT BOX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</si>
  <si>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</si>
  <si>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</si>
  <si>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</si>
  <si>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</si>
  <si>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</si>
  <si>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</si>
  <si>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</si>
  <si>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</si>
  <si>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</si>
  <si>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</si>
  <si>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Equivalent Moment and shear</t>
  </si>
  <si>
    <t>T  =</t>
  </si>
  <si>
    <t>Equ_Moment =</t>
  </si>
  <si>
    <t xml:space="preserve">Equ_Shear= 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</si>
  <si>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</si>
  <si>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</si>
  <si>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</si>
  <si>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</si>
  <si>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</si>
  <si>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</si>
  <si>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</si>
  <si>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</si>
  <si>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</si>
  <si>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</si>
  <si>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</si>
  <si>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</si>
  <si>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</si>
  <si>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</si>
  <si>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</si>
  <si>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</si>
  <si>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</si>
  <si>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</si>
  <si>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</si>
  <si>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</si>
  <si>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</si>
  <si>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Deflection</t>
  </si>
  <si>
    <t>Deadload</t>
  </si>
  <si>
    <t>LiveLoad</t>
  </si>
  <si>
    <t>For Tbeam</t>
  </si>
  <si>
    <t>DEFLECTION GUI</t>
  </si>
  <si>
    <t>TABLE</t>
  </si>
  <si>
    <t>WINDOW INPUT AND TEXT</t>
  </si>
  <si>
    <t>Creep deflection</t>
  </si>
  <si>
    <t>Time =</t>
  </si>
  <si>
    <t>days</t>
  </si>
  <si>
    <t>Shrinkage</t>
  </si>
  <si>
    <t>Check span/250</t>
  </si>
  <si>
    <t>Check span/350</t>
  </si>
  <si>
    <t>Span/250  =</t>
  </si>
  <si>
    <t>Total</t>
  </si>
  <si>
    <t>OverviewFlow chat</t>
  </si>
  <si>
    <t>DETAIL FLOWCHAT</t>
  </si>
  <si>
    <t>STEP BY STEP FLOWCHAT</t>
  </si>
  <si>
    <t>N-MM</t>
  </si>
  <si>
    <t>MM</t>
  </si>
  <si>
    <r>
      <t>MM</t>
    </r>
    <r>
      <rPr>
        <vertAlign val="superscript"/>
        <sz val="11"/>
        <color theme="1"/>
        <rFont val="Calibri"/>
        <family val="2"/>
      </rPr>
      <t>2</t>
    </r>
  </si>
  <si>
    <t>M2</t>
  </si>
  <si>
    <t>N</t>
  </si>
  <si>
    <t>N/MM</t>
  </si>
  <si>
    <r>
      <t>N/MM</t>
    </r>
    <r>
      <rPr>
        <vertAlign val="superscript"/>
        <sz val="11"/>
        <color theme="1"/>
        <rFont val="Calibri"/>
        <family val="2"/>
      </rPr>
      <t>2</t>
    </r>
  </si>
  <si>
    <r>
      <t>N/MM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</si>
  <si>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t>Include Cracking width</t>
  </si>
  <si>
    <t>Seismic</t>
  </si>
  <si>
    <t>SEISMIC</t>
  </si>
  <si>
    <t>ALL</t>
  </si>
  <si>
    <t xml:space="preserve">DESING ALGORITHEM </t>
  </si>
  <si>
    <t>Deflection input changes</t>
  </si>
  <si>
    <t>Out Put Replace short term and long term with Total Deflection and Include Crack width if required !</t>
  </si>
  <si>
    <t>generallize the equation which work for the both the condition single and double !!!</t>
  </si>
  <si>
    <t>Flexural</t>
  </si>
  <si>
    <t>DELFECTION AND CRACK</t>
  </si>
  <si>
    <t>M</t>
  </si>
  <si>
    <t>Remove</t>
  </si>
  <si>
    <t>Simple Mode</t>
  </si>
  <si>
    <t>Additional Torsion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</si>
</sst>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8" fillId="0" borderId="0">
      <alignment vertical="center"/>
    </xf>
  </cellStyleXfs>
  <cellXfs count="22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4" fillId="0" borderId="0" xfId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0" applyFont="1"/>
    <xf numFmtId="0" fontId="6" fillId="5" borderId="1" xfId="0" applyFont="1" applyFill="1" applyBorder="1"/>
    <xf numFmtId="0" fontId="11" fillId="5" borderId="1" xfId="0" applyFont="1" applyFill="1" applyBorder="1"/>
    <xf numFmtId="0" fontId="6" fillId="6" borderId="1" xfId="0" applyFont="1" applyFill="1" applyBorder="1"/>
    <xf numFmtId="0" fontId="6" fillId="0" borderId="1" xfId="0" applyFont="1" applyBorder="1"/>
    <xf numFmtId="0" fontId="6" fillId="7" borderId="0" xfId="0" applyFont="1" applyFill="1" applyBorder="1" applyAlignment="1">
      <alignment vertical="center"/>
    </xf>
    <xf numFmtId="0" fontId="6" fillId="7" borderId="0" xfId="0" applyFont="1" applyFill="1" applyBorder="1"/>
    <xf numFmtId="0" fontId="6" fillId="8" borderId="1" xfId="0" applyFont="1" applyFill="1" applyBorder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6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0" fillId="7" borderId="14" xfId="0" applyFill="1" applyBorder="1"/>
    <xf numFmtId="0" fontId="13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0" borderId="14" xfId="0" applyFont="1" applyBorder="1"/>
    <xf numFmtId="0" fontId="0" fillId="0" borderId="0" xfId="0" applyFont="1" applyBorder="1"/>
    <xf numFmtId="0" fontId="12" fillId="8" borderId="17" xfId="0" applyFont="1" applyFill="1" applyBorder="1"/>
    <xf numFmtId="0" fontId="0" fillId="8" borderId="16" xfId="0" applyFill="1" applyBorder="1"/>
    <xf numFmtId="0" fontId="12" fillId="8" borderId="16" xfId="0" applyFont="1" applyFill="1" applyBorder="1"/>
    <xf numFmtId="0" fontId="0" fillId="8" borderId="15" xfId="0" applyFill="1" applyBorder="1"/>
    <xf numFmtId="0" fontId="12" fillId="8" borderId="18" xfId="0" applyFont="1" applyFill="1" applyBorder="1"/>
    <xf numFmtId="0" fontId="12" fillId="8" borderId="19" xfId="0" applyFont="1" applyFill="1" applyBorder="1"/>
    <xf numFmtId="0" fontId="17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17" fillId="8" borderId="16" xfId="0" applyFont="1" applyFill="1" applyBorder="1"/>
    <xf numFmtId="0" fontId="18" fillId="0" borderId="0" xfId="0" applyFont="1"/>
    <xf numFmtId="0" fontId="16" fillId="0" borderId="0" xfId="0" applyFont="1" applyBorder="1"/>
    <xf numFmtId="0" fontId="0" fillId="0" borderId="13" xfId="0" applyFont="1" applyBorder="1"/>
    <xf numFmtId="0" fontId="0" fillId="10" borderId="14" xfId="0" applyFont="1" applyFill="1" applyBorder="1"/>
    <xf numFmtId="0" fontId="0" fillId="10" borderId="0" xfId="0" applyFont="1" applyFill="1" applyBorder="1"/>
    <xf numFmtId="0" fontId="0" fillId="10" borderId="13" xfId="0" applyFont="1" applyFill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20" xfId="0" applyFill="1" applyBorder="1"/>
    <xf numFmtId="0" fontId="0" fillId="7" borderId="19" xfId="0" applyFill="1" applyBorder="1"/>
    <xf numFmtId="0" fontId="6" fillId="7" borderId="0" xfId="2" applyFont="1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0" fontId="6" fillId="0" borderId="0" xfId="2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7" fillId="9" borderId="17" xfId="2" applyFont="1" applyFill="1" applyBorder="1" applyAlignment="1">
      <alignment vertical="center"/>
    </xf>
    <xf numFmtId="0" fontId="7" fillId="9" borderId="16" xfId="2" applyFont="1" applyFill="1" applyBorder="1" applyAlignment="1">
      <alignment vertical="center"/>
    </xf>
    <xf numFmtId="0" fontId="6" fillId="9" borderId="25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7" borderId="0" xfId="2" applyFont="1" applyFill="1">
      <alignment vertical="center"/>
    </xf>
    <xf numFmtId="0" fontId="6" fillId="7" borderId="20" xfId="2" applyFont="1" applyFill="1" applyBorder="1">
      <alignment vertical="center"/>
    </xf>
    <xf numFmtId="0" fontId="7" fillId="7" borderId="18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6" fillId="7" borderId="19" xfId="2" applyFont="1" applyFill="1" applyBorder="1">
      <alignment vertical="center"/>
    </xf>
    <xf numFmtId="0" fontId="6" fillId="7" borderId="14" xfId="2" applyFont="1" applyFill="1" applyBorder="1">
      <alignment vertical="center"/>
    </xf>
    <xf numFmtId="0" fontId="7" fillId="7" borderId="0" xfId="2" applyFont="1" applyFill="1" applyBorder="1">
      <alignment vertical="center"/>
    </xf>
    <xf numFmtId="0" fontId="6" fillId="7" borderId="13" xfId="2" applyFont="1" applyFill="1" applyBorder="1">
      <alignment vertical="center"/>
    </xf>
    <xf numFmtId="0" fontId="10" fillId="7" borderId="0" xfId="2" applyFont="1" applyFill="1" applyBorder="1">
      <alignment vertical="center"/>
    </xf>
    <xf numFmtId="0" fontId="6" fillId="7" borderId="12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7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5" fillId="7" borderId="0" xfId="1" applyFont="1" applyFill="1" applyAlignment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Border="1"/>
    <xf numFmtId="0" fontId="0" fillId="0" borderId="35" xfId="0" applyBorder="1"/>
    <xf numFmtId="0" fontId="0" fillId="16" borderId="35" xfId="0" applyFill="1" applyBorder="1"/>
    <xf numFmtId="0" fontId="0" fillId="0" borderId="0" xfId="0" applyAlignment="1">
      <alignment horizontal="left" vertical="top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24" fillId="0" borderId="0" xfId="0" applyFont="1" applyAlignment="1">
      <alignment horizontal="right" vertical="center"/>
    </xf>
    <xf numFmtId="0" fontId="0" fillId="0" borderId="0" xfId="0" applyBorder="1" applyAlignment="1">
      <alignment horizontal="left"/>
    </xf>
    <xf numFmtId="0" fontId="24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18" xfId="0" applyFont="1" applyBorder="1" applyAlignment="1">
      <alignment horizontal="right"/>
    </xf>
    <xf numFmtId="0" fontId="0" fillId="16" borderId="21" xfId="0" applyFill="1" applyBorder="1"/>
    <xf numFmtId="0" fontId="0" fillId="7" borderId="0" xfId="0" applyFill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6" fillId="14" borderId="17" xfId="2" applyFont="1" applyFill="1" applyBorder="1" applyAlignment="1">
      <alignment horizontal="center" vertical="center"/>
    </xf>
    <xf numFmtId="0" fontId="6" fillId="14" borderId="15" xfId="2" applyFont="1" applyFill="1" applyBorder="1" applyAlignment="1">
      <alignment horizontal="center" vertical="center"/>
    </xf>
    <xf numFmtId="0" fontId="7" fillId="14" borderId="26" xfId="2" applyFont="1" applyFill="1" applyBorder="1" applyAlignment="1">
      <alignment horizontal="center" vertical="center"/>
    </xf>
    <xf numFmtId="0" fontId="7" fillId="14" borderId="27" xfId="2" applyFont="1" applyFill="1" applyBorder="1" applyAlignment="1">
      <alignment horizontal="center" vertical="center"/>
    </xf>
    <xf numFmtId="0" fontId="6" fillId="14" borderId="26" xfId="2" applyFont="1" applyFill="1" applyBorder="1" applyAlignment="1">
      <alignment horizontal="center" vertical="center"/>
    </xf>
    <xf numFmtId="0" fontId="6" fillId="14" borderId="28" xfId="2" applyFont="1" applyFill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14" borderId="20" xfId="2" applyFont="1" applyFill="1" applyBorder="1" applyAlignment="1">
      <alignment horizontal="center" vertical="center"/>
    </xf>
    <xf numFmtId="0" fontId="6" fillId="14" borderId="18" xfId="2" applyFont="1" applyFill="1" applyBorder="1" applyAlignment="1">
      <alignment horizontal="center" vertical="center"/>
    </xf>
    <xf numFmtId="0" fontId="6" fillId="14" borderId="19" xfId="2" applyFont="1" applyFill="1" applyBorder="1" applyAlignment="1">
      <alignment horizontal="center" vertical="center"/>
    </xf>
    <xf numFmtId="0" fontId="6" fillId="14" borderId="12" xfId="2" applyFont="1" applyFill="1" applyBorder="1" applyAlignment="1">
      <alignment horizontal="center" vertical="center"/>
    </xf>
    <xf numFmtId="0" fontId="6" fillId="14" borderId="11" xfId="2" applyFont="1" applyFill="1" applyBorder="1" applyAlignment="1">
      <alignment horizontal="center" vertical="center"/>
    </xf>
    <xf numFmtId="0" fontId="6" fillId="14" borderId="10" xfId="2" applyFont="1" applyFill="1" applyBorder="1" applyAlignment="1">
      <alignment horizontal="center" vertical="center"/>
    </xf>
    <xf numFmtId="0" fontId="6" fillId="9" borderId="17" xfId="2" applyFont="1" applyFill="1" applyBorder="1" applyAlignment="1">
      <alignment horizontal="center" vertical="center"/>
    </xf>
    <xf numFmtId="0" fontId="6" fillId="9" borderId="16" xfId="2" applyFont="1" applyFill="1" applyBorder="1" applyAlignment="1">
      <alignment horizontal="center" vertical="center"/>
    </xf>
    <xf numFmtId="0" fontId="6" fillId="9" borderId="15" xfId="2" applyFont="1" applyFill="1" applyBorder="1" applyAlignment="1">
      <alignment horizontal="center" vertical="center"/>
    </xf>
    <xf numFmtId="0" fontId="6" fillId="15" borderId="17" xfId="2" applyFont="1" applyFill="1" applyBorder="1" applyAlignment="1">
      <alignment horizontal="center" vertical="center"/>
    </xf>
    <xf numFmtId="0" fontId="6" fillId="15" borderId="16" xfId="2" applyFont="1" applyFill="1" applyBorder="1" applyAlignment="1">
      <alignment horizontal="center" vertical="center"/>
    </xf>
    <xf numFmtId="0" fontId="6" fillId="15" borderId="15" xfId="2" applyFont="1" applyFill="1" applyBorder="1" applyAlignment="1">
      <alignment horizontal="center" vertical="center"/>
    </xf>
    <xf numFmtId="0" fontId="6" fillId="14" borderId="14" xfId="2" applyFont="1" applyFill="1" applyBorder="1" applyAlignment="1">
      <alignment horizontal="center" vertical="center"/>
    </xf>
    <xf numFmtId="0" fontId="6" fillId="14" borderId="0" xfId="2" applyFont="1" applyFill="1" applyBorder="1" applyAlignment="1">
      <alignment horizontal="center" vertical="center"/>
    </xf>
    <xf numFmtId="0" fontId="7" fillId="14" borderId="28" xfId="2" applyFont="1" applyFill="1" applyBorder="1" applyAlignment="1">
      <alignment horizontal="center" vertical="center"/>
    </xf>
    <xf numFmtId="0" fontId="6" fillId="14" borderId="27" xfId="2" applyFont="1" applyFill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5" fillId="4" borderId="20" xfId="1" applyFont="1" applyFill="1" applyBorder="1" applyAlignment="1">
      <alignment horizontal="center" vertical="center"/>
    </xf>
    <xf numFmtId="0" fontId="5" fillId="4" borderId="18" xfId="1" applyFont="1" applyFill="1" applyBorder="1" applyAlignment="1">
      <alignment horizontal="center" vertical="center"/>
    </xf>
    <xf numFmtId="0" fontId="5" fillId="4" borderId="19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6" fillId="14" borderId="16" xfId="2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5" fillId="13" borderId="20" xfId="1" applyFont="1" applyFill="1" applyBorder="1" applyAlignment="1">
      <alignment horizontal="center" vertical="center"/>
    </xf>
    <xf numFmtId="0" fontId="5" fillId="13" borderId="18" xfId="1" applyFont="1" applyFill="1" applyBorder="1" applyAlignment="1">
      <alignment horizontal="center" vertical="center"/>
    </xf>
    <xf numFmtId="0" fontId="5" fillId="13" borderId="19" xfId="1" applyFont="1" applyFill="1" applyBorder="1" applyAlignment="1">
      <alignment horizontal="center" vertical="center"/>
    </xf>
    <xf numFmtId="0" fontId="5" fillId="13" borderId="14" xfId="1" applyFont="1" applyFill="1" applyBorder="1" applyAlignment="1">
      <alignment horizontal="center" vertical="center"/>
    </xf>
    <xf numFmtId="0" fontId="5" fillId="13" borderId="0" xfId="1" applyFont="1" applyFill="1" applyBorder="1" applyAlignment="1">
      <alignment horizontal="center" vertical="center"/>
    </xf>
    <xf numFmtId="0" fontId="5" fillId="13" borderId="13" xfId="1" applyFont="1" applyFill="1" applyBorder="1" applyAlignment="1">
      <alignment horizontal="center" vertical="center"/>
    </xf>
    <xf numFmtId="0" fontId="5" fillId="13" borderId="12" xfId="1" applyFont="1" applyFill="1" applyBorder="1" applyAlignment="1">
      <alignment horizontal="center" vertical="center"/>
    </xf>
    <xf numFmtId="0" fontId="5" fillId="13" borderId="11" xfId="1" applyFont="1" applyFill="1" applyBorder="1" applyAlignment="1">
      <alignment horizontal="center" vertical="center"/>
    </xf>
    <xf numFmtId="0" fontId="5" fillId="13" borderId="10" xfId="1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6" borderId="36" xfId="0" applyFill="1" applyBorder="1"/>
    <xf numFmtId="0" fontId="0" fillId="0" borderId="36" xfId="0" applyBorder="1"/>
    <xf numFmtId="0" fontId="0" fillId="17" borderId="0" xfId="0" applyFill="1"/>
  </cellXfs>
  <cellStyles count="3">
    <cellStyle name="Normal" xfId="0" builtinId="0"/>
    <cellStyle name="Normal 2" xfId="1"/>
    <cellStyle name="Normal 3" xfId="2"/>
  </cellStyles>
  <dxfs count="34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13" Type="http://schemas.openxmlformats.org/officeDocument/2006/relationships/image" Target="../media/image65.png"/><Relationship Id="rId18" Type="http://schemas.openxmlformats.org/officeDocument/2006/relationships/image" Target="../media/image22.png"/><Relationship Id="rId3" Type="http://schemas.openxmlformats.org/officeDocument/2006/relationships/image" Target="../media/image55.png"/><Relationship Id="rId7" Type="http://schemas.openxmlformats.org/officeDocument/2006/relationships/image" Target="../media/image59.png"/><Relationship Id="rId12" Type="http://schemas.openxmlformats.org/officeDocument/2006/relationships/image" Target="../media/image64.png"/><Relationship Id="rId17" Type="http://schemas.openxmlformats.org/officeDocument/2006/relationships/image" Target="../media/image68.png"/><Relationship Id="rId2" Type="http://schemas.openxmlformats.org/officeDocument/2006/relationships/image" Target="../media/image54.png"/><Relationship Id="rId16" Type="http://schemas.openxmlformats.org/officeDocument/2006/relationships/image" Target="../media/image33.png"/><Relationship Id="rId20" Type="http://schemas.openxmlformats.org/officeDocument/2006/relationships/image" Target="../media/image70.pn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11" Type="http://schemas.openxmlformats.org/officeDocument/2006/relationships/image" Target="../media/image63.png"/><Relationship Id="rId5" Type="http://schemas.openxmlformats.org/officeDocument/2006/relationships/image" Target="../media/image57.png"/><Relationship Id="rId15" Type="http://schemas.openxmlformats.org/officeDocument/2006/relationships/image" Target="../media/image67.png"/><Relationship Id="rId10" Type="http://schemas.openxmlformats.org/officeDocument/2006/relationships/image" Target="../media/image62.png"/><Relationship Id="rId19" Type="http://schemas.openxmlformats.org/officeDocument/2006/relationships/image" Target="../media/image69.png"/><Relationship Id="rId4" Type="http://schemas.openxmlformats.org/officeDocument/2006/relationships/image" Target="../media/image56.png"/><Relationship Id="rId9" Type="http://schemas.openxmlformats.org/officeDocument/2006/relationships/image" Target="../media/image61.png"/><Relationship Id="rId14" Type="http://schemas.openxmlformats.org/officeDocument/2006/relationships/image" Target="../media/image66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3" Type="http://schemas.openxmlformats.org/officeDocument/2006/relationships/image" Target="../media/image60.png"/><Relationship Id="rId7" Type="http://schemas.openxmlformats.org/officeDocument/2006/relationships/image" Target="../media/image74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0.png"/><Relationship Id="rId10" Type="http://schemas.openxmlformats.org/officeDocument/2006/relationships/image" Target="../media/image77.png"/><Relationship Id="rId4" Type="http://schemas.openxmlformats.org/officeDocument/2006/relationships/image" Target="../media/image69.png"/><Relationship Id="rId9" Type="http://schemas.openxmlformats.org/officeDocument/2006/relationships/image" Target="../media/image7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3" Type="http://schemas.openxmlformats.org/officeDocument/2006/relationships/image" Target="../media/image71.png"/><Relationship Id="rId7" Type="http://schemas.openxmlformats.org/officeDocument/2006/relationships/image" Target="../media/image75.png"/><Relationship Id="rId2" Type="http://schemas.openxmlformats.org/officeDocument/2006/relationships/image" Target="../media/image80.png"/><Relationship Id="rId1" Type="http://schemas.openxmlformats.org/officeDocument/2006/relationships/image" Target="../media/image79.png"/><Relationship Id="rId6" Type="http://schemas.openxmlformats.org/officeDocument/2006/relationships/image" Target="../media/image74.png"/><Relationship Id="rId11" Type="http://schemas.openxmlformats.org/officeDocument/2006/relationships/image" Target="../media/image81.png"/><Relationship Id="rId5" Type="http://schemas.openxmlformats.org/officeDocument/2006/relationships/image" Target="../media/image73.png"/><Relationship Id="rId10" Type="http://schemas.openxmlformats.org/officeDocument/2006/relationships/image" Target="../media/image78.png"/><Relationship Id="rId4" Type="http://schemas.openxmlformats.org/officeDocument/2006/relationships/image" Target="../media/image72.png"/><Relationship Id="rId9" Type="http://schemas.openxmlformats.org/officeDocument/2006/relationships/image" Target="../media/image7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31.png"/><Relationship Id="rId1" Type="http://schemas.openxmlformats.org/officeDocument/2006/relationships/image" Target="../media/image51.png"/><Relationship Id="rId5" Type="http://schemas.openxmlformats.org/officeDocument/2006/relationships/image" Target="../media/image46.png"/><Relationship Id="rId4" Type="http://schemas.openxmlformats.org/officeDocument/2006/relationships/image" Target="../media/image5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44</xdr:row>
      <xdr:rowOff>123825</xdr:rowOff>
    </xdr:from>
    <xdr:to>
      <xdr:col>21</xdr:col>
      <xdr:colOff>94568</xdr:colOff>
      <xdr:row>83</xdr:row>
      <xdr:rowOff>56276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9225" y="8086725"/>
          <a:ext cx="5457143" cy="699047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6</xdr:row>
      <xdr:rowOff>0</xdr:rowOff>
    </xdr:from>
    <xdr:to>
      <xdr:col>21</xdr:col>
      <xdr:colOff>475517</xdr:colOff>
      <xdr:row>44</xdr:row>
      <xdr:rowOff>103902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1085850"/>
          <a:ext cx="5866667" cy="6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>
    <xdr:from>
      <xdr:col>13</xdr:col>
      <xdr:colOff>311810</xdr:colOff>
      <xdr:row>54</xdr:row>
      <xdr:rowOff>66675</xdr:rowOff>
    </xdr:from>
    <xdr:to>
      <xdr:col>20</xdr:col>
      <xdr:colOff>523876</xdr:colOff>
      <xdr:row>55</xdr:row>
      <xdr:rowOff>57150</xdr:rowOff>
    </xdr:to>
    <xdr:sp macro="" textlink="">
      <xdr:nvSpPr>
        <xdr:cNvPr id="9" name="Rectangle 8"/>
        <xdr:cNvSpPr/>
      </xdr:nvSpPr>
      <xdr:spPr>
        <a:xfrm>
          <a:off x="9227210" y="9839325"/>
          <a:ext cx="5012666" cy="171450"/>
        </a:xfrm>
        <a:prstGeom prst="rect">
          <a:avLst/>
        </a:prstGeom>
        <a:solidFill>
          <a:schemeClr val="accent2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302284</xdr:colOff>
      <xdr:row>63</xdr:row>
      <xdr:rowOff>95251</xdr:rowOff>
    </xdr:from>
    <xdr:to>
      <xdr:col>20</xdr:col>
      <xdr:colOff>447675</xdr:colOff>
      <xdr:row>64</xdr:row>
      <xdr:rowOff>76200</xdr:rowOff>
    </xdr:to>
    <xdr:sp macro="" textlink="">
      <xdr:nvSpPr>
        <xdr:cNvPr id="10" name="Rectangle 9"/>
        <xdr:cNvSpPr/>
      </xdr:nvSpPr>
      <xdr:spPr>
        <a:xfrm>
          <a:off x="9217684" y="11496676"/>
          <a:ext cx="4945991" cy="161924"/>
        </a:xfrm>
        <a:prstGeom prst="rect">
          <a:avLst/>
        </a:prstGeom>
        <a:solidFill>
          <a:schemeClr val="accent2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368960</xdr:colOff>
      <xdr:row>70</xdr:row>
      <xdr:rowOff>152400</xdr:rowOff>
    </xdr:from>
    <xdr:to>
      <xdr:col>20</xdr:col>
      <xdr:colOff>438150</xdr:colOff>
      <xdr:row>71</xdr:row>
      <xdr:rowOff>114300</xdr:rowOff>
    </xdr:to>
    <xdr:sp macro="" textlink="">
      <xdr:nvSpPr>
        <xdr:cNvPr id="27" name="Rectangle 26"/>
        <xdr:cNvSpPr/>
      </xdr:nvSpPr>
      <xdr:spPr>
        <a:xfrm>
          <a:off x="9284360" y="12820650"/>
          <a:ext cx="4869790" cy="142875"/>
        </a:xfrm>
        <a:prstGeom prst="rect">
          <a:avLst/>
        </a:prstGeom>
        <a:solidFill>
          <a:schemeClr val="accent2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273710</xdr:colOff>
      <xdr:row>78</xdr:row>
      <xdr:rowOff>85725</xdr:rowOff>
    </xdr:from>
    <xdr:to>
      <xdr:col>20</xdr:col>
      <xdr:colOff>533400</xdr:colOff>
      <xdr:row>82</xdr:row>
      <xdr:rowOff>95250</xdr:rowOff>
    </xdr:to>
    <xdr:sp macro="" textlink="">
      <xdr:nvSpPr>
        <xdr:cNvPr id="28" name="Rectangle 27"/>
        <xdr:cNvSpPr/>
      </xdr:nvSpPr>
      <xdr:spPr>
        <a:xfrm>
          <a:off x="9189110" y="14201775"/>
          <a:ext cx="5060290" cy="733425"/>
        </a:xfrm>
        <a:prstGeom prst="rect">
          <a:avLst/>
        </a:prstGeom>
        <a:solidFill>
          <a:srgbClr val="00B0F0">
            <a:alpha val="25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647700</xdr:colOff>
      <xdr:row>12</xdr:row>
      <xdr:rowOff>66675</xdr:rowOff>
    </xdr:from>
    <xdr:to>
      <xdr:col>21</xdr:col>
      <xdr:colOff>580262</xdr:colOff>
      <xdr:row>18</xdr:row>
      <xdr:rowOff>133206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77300" y="2238375"/>
          <a:ext cx="6104762" cy="1152381"/>
        </a:xfrm>
        <a:prstGeom prst="rect">
          <a:avLst/>
        </a:prstGeom>
      </xdr:spPr>
    </xdr:pic>
    <xdr:clientData/>
  </xdr:twoCellAnchor>
  <xdr:twoCellAnchor>
    <xdr:from>
      <xdr:col>17</xdr:col>
      <xdr:colOff>26060</xdr:colOff>
      <xdr:row>12</xdr:row>
      <xdr:rowOff>100821</xdr:rowOff>
    </xdr:from>
    <xdr:to>
      <xdr:col>18</xdr:col>
      <xdr:colOff>209550</xdr:colOff>
      <xdr:row>18</xdr:row>
      <xdr:rowOff>47625</xdr:rowOff>
    </xdr:to>
    <xdr:sp macro="" textlink="">
      <xdr:nvSpPr>
        <xdr:cNvPr id="6" name="Rectangle 5"/>
        <xdr:cNvSpPr/>
      </xdr:nvSpPr>
      <xdr:spPr>
        <a:xfrm>
          <a:off x="11684660" y="2272521"/>
          <a:ext cx="869290" cy="1032654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302285</xdr:colOff>
      <xdr:row>55</xdr:row>
      <xdr:rowOff>123825</xdr:rowOff>
    </xdr:from>
    <xdr:to>
      <xdr:col>20</xdr:col>
      <xdr:colOff>514351</xdr:colOff>
      <xdr:row>56</xdr:row>
      <xdr:rowOff>114300</xdr:rowOff>
    </xdr:to>
    <xdr:sp macro="" textlink="">
      <xdr:nvSpPr>
        <xdr:cNvPr id="23" name="Rectangle 22"/>
        <xdr:cNvSpPr/>
      </xdr:nvSpPr>
      <xdr:spPr>
        <a:xfrm>
          <a:off x="9217685" y="10077450"/>
          <a:ext cx="5012666" cy="171450"/>
        </a:xfrm>
        <a:prstGeom prst="rect">
          <a:avLst/>
        </a:prstGeom>
        <a:solidFill>
          <a:schemeClr val="accent2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330860</xdr:colOff>
      <xdr:row>46</xdr:row>
      <xdr:rowOff>114300</xdr:rowOff>
    </xdr:from>
    <xdr:to>
      <xdr:col>20</xdr:col>
      <xdr:colOff>514350</xdr:colOff>
      <xdr:row>47</xdr:row>
      <xdr:rowOff>142875</xdr:rowOff>
    </xdr:to>
    <xdr:sp macro="" textlink="">
      <xdr:nvSpPr>
        <xdr:cNvPr id="31" name="Rectangle 30"/>
        <xdr:cNvSpPr/>
      </xdr:nvSpPr>
      <xdr:spPr>
        <a:xfrm>
          <a:off x="9246260" y="8439150"/>
          <a:ext cx="4984090" cy="209550"/>
        </a:xfrm>
        <a:prstGeom prst="rect">
          <a:avLst/>
        </a:prstGeom>
        <a:solidFill>
          <a:schemeClr val="accent2">
            <a:alpha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416584</xdr:colOff>
      <xdr:row>20</xdr:row>
      <xdr:rowOff>91297</xdr:rowOff>
    </xdr:from>
    <xdr:to>
      <xdr:col>18</xdr:col>
      <xdr:colOff>628649</xdr:colOff>
      <xdr:row>23</xdr:row>
      <xdr:rowOff>38100</xdr:rowOff>
    </xdr:to>
    <xdr:sp macro="" textlink="">
      <xdr:nvSpPr>
        <xdr:cNvPr id="33" name="Rectangle 32"/>
        <xdr:cNvSpPr/>
      </xdr:nvSpPr>
      <xdr:spPr>
        <a:xfrm>
          <a:off x="12075184" y="3710797"/>
          <a:ext cx="897865" cy="489728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161926</xdr:colOff>
      <xdr:row>20</xdr:row>
      <xdr:rowOff>81771</xdr:rowOff>
    </xdr:from>
    <xdr:to>
      <xdr:col>17</xdr:col>
      <xdr:colOff>438150</xdr:colOff>
      <xdr:row>23</xdr:row>
      <xdr:rowOff>76199</xdr:rowOff>
    </xdr:to>
    <xdr:sp macro="" textlink="">
      <xdr:nvSpPr>
        <xdr:cNvPr id="34" name="Rectangle 33"/>
        <xdr:cNvSpPr/>
      </xdr:nvSpPr>
      <xdr:spPr>
        <a:xfrm>
          <a:off x="11134726" y="3701271"/>
          <a:ext cx="962024" cy="53735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514350</xdr:colOff>
      <xdr:row>45</xdr:row>
      <xdr:rowOff>95250</xdr:rowOff>
    </xdr:from>
    <xdr:to>
      <xdr:col>22</xdr:col>
      <xdr:colOff>38100</xdr:colOff>
      <xdr:row>47</xdr:row>
      <xdr:rowOff>38100</xdr:rowOff>
    </xdr:to>
    <xdr:cxnSp macro="">
      <xdr:nvCxnSpPr>
        <xdr:cNvPr id="5" name="Straight Arrow Connector 4"/>
        <xdr:cNvCxnSpPr>
          <a:endCxn id="31" idx="3"/>
        </xdr:cNvCxnSpPr>
      </xdr:nvCxnSpPr>
      <xdr:spPr>
        <a:xfrm flipH="1">
          <a:off x="14230350" y="8239125"/>
          <a:ext cx="8953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552450</xdr:colOff>
      <xdr:row>53</xdr:row>
      <xdr:rowOff>0</xdr:rowOff>
    </xdr:from>
    <xdr:to>
      <xdr:col>22</xdr:col>
      <xdr:colOff>76200</xdr:colOff>
      <xdr:row>54</xdr:row>
      <xdr:rowOff>123825</xdr:rowOff>
    </xdr:to>
    <xdr:cxnSp macro="">
      <xdr:nvCxnSpPr>
        <xdr:cNvPr id="35" name="Straight Arrow Connector 34"/>
        <xdr:cNvCxnSpPr/>
      </xdr:nvCxnSpPr>
      <xdr:spPr>
        <a:xfrm flipH="1">
          <a:off x="14268450" y="9591675"/>
          <a:ext cx="8953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552450</xdr:colOff>
      <xdr:row>54</xdr:row>
      <xdr:rowOff>76200</xdr:rowOff>
    </xdr:from>
    <xdr:to>
      <xdr:col>22</xdr:col>
      <xdr:colOff>76200</xdr:colOff>
      <xdr:row>56</xdr:row>
      <xdr:rowOff>19050</xdr:rowOff>
    </xdr:to>
    <xdr:cxnSp macro="">
      <xdr:nvCxnSpPr>
        <xdr:cNvPr id="36" name="Straight Arrow Connector 35"/>
        <xdr:cNvCxnSpPr/>
      </xdr:nvCxnSpPr>
      <xdr:spPr>
        <a:xfrm flipH="1">
          <a:off x="14268450" y="9848850"/>
          <a:ext cx="8953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542925</xdr:colOff>
      <xdr:row>62</xdr:row>
      <xdr:rowOff>0</xdr:rowOff>
    </xdr:from>
    <xdr:to>
      <xdr:col>22</xdr:col>
      <xdr:colOff>66675</xdr:colOff>
      <xdr:row>63</xdr:row>
      <xdr:rowOff>123825</xdr:rowOff>
    </xdr:to>
    <xdr:cxnSp macro="">
      <xdr:nvCxnSpPr>
        <xdr:cNvPr id="37" name="Straight Arrow Connector 36"/>
        <xdr:cNvCxnSpPr/>
      </xdr:nvCxnSpPr>
      <xdr:spPr>
        <a:xfrm flipH="1">
          <a:off x="14258925" y="11220450"/>
          <a:ext cx="8953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476250</xdr:colOff>
      <xdr:row>69</xdr:row>
      <xdr:rowOff>66675</xdr:rowOff>
    </xdr:from>
    <xdr:to>
      <xdr:col>22</xdr:col>
      <xdr:colOff>0</xdr:colOff>
      <xdr:row>71</xdr:row>
      <xdr:rowOff>9525</xdr:rowOff>
    </xdr:to>
    <xdr:cxnSp macro="">
      <xdr:nvCxnSpPr>
        <xdr:cNvPr id="38" name="Straight Arrow Connector 37"/>
        <xdr:cNvCxnSpPr/>
      </xdr:nvCxnSpPr>
      <xdr:spPr>
        <a:xfrm flipH="1">
          <a:off x="14192250" y="12553950"/>
          <a:ext cx="8953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143</xdr:row>
      <xdr:rowOff>180974</xdr:rowOff>
    </xdr:from>
    <xdr:to>
      <xdr:col>6</xdr:col>
      <xdr:colOff>552450</xdr:colOff>
      <xdr:row>148</xdr:row>
      <xdr:rowOff>142874</xdr:rowOff>
    </xdr:to>
    <xdr:sp macro="" textlink="">
      <xdr:nvSpPr>
        <xdr:cNvPr id="7" name="Rectangle 6"/>
        <xdr:cNvSpPr/>
      </xdr:nvSpPr>
      <xdr:spPr>
        <a:xfrm>
          <a:off x="809625" y="26060399"/>
          <a:ext cx="3857625" cy="866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142</xdr:row>
      <xdr:rowOff>0</xdr:rowOff>
    </xdr:from>
    <xdr:to>
      <xdr:col>10</xdr:col>
      <xdr:colOff>95251</xdr:colOff>
      <xdr:row>146</xdr:row>
      <xdr:rowOff>95250</xdr:rowOff>
    </xdr:to>
    <xdr:cxnSp macro="">
      <xdr:nvCxnSpPr>
        <xdr:cNvPr id="12" name="Straight Arrow Connector 11"/>
        <xdr:cNvCxnSpPr/>
      </xdr:nvCxnSpPr>
      <xdr:spPr>
        <a:xfrm flipH="1">
          <a:off x="4686300" y="25698450"/>
          <a:ext cx="2266951" cy="8191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1588</xdr:colOff>
      <xdr:row>16</xdr:row>
      <xdr:rowOff>95250</xdr:rowOff>
    </xdr:from>
    <xdr:to>
      <xdr:col>14</xdr:col>
      <xdr:colOff>330632</xdr:colOff>
      <xdr:row>55</xdr:row>
      <xdr:rowOff>27701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213" y="3016250"/>
          <a:ext cx="9203169" cy="705238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353690</xdr:colOff>
      <xdr:row>35</xdr:row>
      <xdr:rowOff>178510</xdr:rowOff>
    </xdr:from>
    <xdr:to>
      <xdr:col>13</xdr:col>
      <xdr:colOff>629914</xdr:colOff>
      <xdr:row>51</xdr:row>
      <xdr:rowOff>3884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4190" y="6568198"/>
          <a:ext cx="6419849" cy="2738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22412</xdr:colOff>
      <xdr:row>10</xdr:row>
      <xdr:rowOff>168088</xdr:rowOff>
    </xdr:from>
    <xdr:to>
      <xdr:col>34</xdr:col>
      <xdr:colOff>342614</xdr:colOff>
      <xdr:row>55</xdr:row>
      <xdr:rowOff>99853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31643" y="1999819"/>
          <a:ext cx="11261740" cy="8174553"/>
        </a:xfrm>
        <a:prstGeom prst="rect">
          <a:avLst/>
        </a:prstGeom>
      </xdr:spPr>
    </xdr:pic>
    <xdr:clientData/>
  </xdr:twoCellAnchor>
  <xdr:twoCellAnchor editAs="oneCell">
    <xdr:from>
      <xdr:col>18</xdr:col>
      <xdr:colOff>50075</xdr:colOff>
      <xdr:row>64</xdr:row>
      <xdr:rowOff>156882</xdr:rowOff>
    </xdr:from>
    <xdr:to>
      <xdr:col>34</xdr:col>
      <xdr:colOff>322658</xdr:colOff>
      <xdr:row>110</xdr:row>
      <xdr:rowOff>118877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19950" y="11840882"/>
          <a:ext cx="11194583" cy="8359870"/>
        </a:xfrm>
        <a:prstGeom prst="rect">
          <a:avLst/>
        </a:prstGeom>
      </xdr:spPr>
    </xdr:pic>
    <xdr:clientData/>
  </xdr:twoCellAnchor>
  <xdr:twoCellAnchor>
    <xdr:from>
      <xdr:col>21</xdr:col>
      <xdr:colOff>642145</xdr:colOff>
      <xdr:row>89</xdr:row>
      <xdr:rowOff>74057</xdr:rowOff>
    </xdr:from>
    <xdr:to>
      <xdr:col>25</xdr:col>
      <xdr:colOff>256760</xdr:colOff>
      <xdr:row>90</xdr:row>
      <xdr:rowOff>91110</xdr:rowOff>
    </xdr:to>
    <xdr:sp macro="" textlink="">
      <xdr:nvSpPr>
        <xdr:cNvPr id="19" name="Rectangle 18"/>
        <xdr:cNvSpPr/>
      </xdr:nvSpPr>
      <xdr:spPr>
        <a:xfrm>
          <a:off x="15766188" y="16291405"/>
          <a:ext cx="2364442" cy="19927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>
              <a:solidFill>
                <a:schemeClr val="tx1"/>
              </a:solidFill>
            </a:rPr>
            <a:t>(3)</a:t>
          </a:r>
          <a:r>
            <a:rPr lang="en-US" sz="1050" baseline="0">
              <a:solidFill>
                <a:schemeClr val="tx1"/>
              </a:solidFill>
            </a:rPr>
            <a:t>T</a:t>
          </a:r>
          <a:r>
            <a:rPr lang="en-US" sz="700" baseline="0">
              <a:solidFill>
                <a:schemeClr val="tx1"/>
              </a:solidFill>
            </a:rPr>
            <a:t>U</a:t>
          </a:r>
          <a:r>
            <a:rPr lang="en-US" sz="1050" baseline="0">
              <a:solidFill>
                <a:schemeClr val="tx1"/>
              </a:solidFill>
            </a:rPr>
            <a:t>                              : 0.000KN-m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18</xdr:col>
      <xdr:colOff>22412</xdr:colOff>
      <xdr:row>125</xdr:row>
      <xdr:rowOff>22412</xdr:rowOff>
    </xdr:from>
    <xdr:to>
      <xdr:col>34</xdr:col>
      <xdr:colOff>75947</xdr:colOff>
      <xdr:row>171</xdr:row>
      <xdr:rowOff>32026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10030" y="22434177"/>
          <a:ext cx="10990476" cy="8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683558</xdr:colOff>
      <xdr:row>69</xdr:row>
      <xdr:rowOff>22412</xdr:rowOff>
    </xdr:from>
    <xdr:to>
      <xdr:col>5</xdr:col>
      <xdr:colOff>444561</xdr:colOff>
      <xdr:row>98</xdr:row>
      <xdr:rowOff>3834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7117" y="12393706"/>
          <a:ext cx="2495238" cy="5180952"/>
        </a:xfrm>
        <a:prstGeom prst="rect">
          <a:avLst/>
        </a:prstGeom>
      </xdr:spPr>
    </xdr:pic>
    <xdr:clientData/>
  </xdr:twoCellAnchor>
  <xdr:twoCellAnchor>
    <xdr:from>
      <xdr:col>1</xdr:col>
      <xdr:colOff>64576</xdr:colOff>
      <xdr:row>42</xdr:row>
      <xdr:rowOff>157405</xdr:rowOff>
    </xdr:from>
    <xdr:to>
      <xdr:col>3</xdr:col>
      <xdr:colOff>145296</xdr:colOff>
      <xdr:row>43</xdr:row>
      <xdr:rowOff>133188</xdr:rowOff>
    </xdr:to>
    <xdr:sp macro="" textlink="">
      <xdr:nvSpPr>
        <xdr:cNvPr id="2" name="Rectangle 1"/>
        <xdr:cNvSpPr/>
      </xdr:nvSpPr>
      <xdr:spPr>
        <a:xfrm>
          <a:off x="750699" y="7785477"/>
          <a:ext cx="1452966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 Face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R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einforcement</a:t>
          </a:r>
        </a:p>
      </xdr:txBody>
    </xdr:sp>
    <xdr:clientData/>
  </xdr:twoCellAnchor>
  <xdr:twoCellAnchor>
    <xdr:from>
      <xdr:col>1</xdr:col>
      <xdr:colOff>76684</xdr:colOff>
      <xdr:row>43</xdr:row>
      <xdr:rowOff>170858</xdr:rowOff>
    </xdr:from>
    <xdr:to>
      <xdr:col>2</xdr:col>
      <xdr:colOff>20180</xdr:colOff>
      <xdr:row>44</xdr:row>
      <xdr:rowOff>145700</xdr:rowOff>
    </xdr:to>
    <xdr:sp macro="" textlink="">
      <xdr:nvSpPr>
        <xdr:cNvPr id="39" name="Rectangle 38"/>
        <xdr:cNvSpPr/>
      </xdr:nvSpPr>
      <xdr:spPr>
        <a:xfrm>
          <a:off x="759309" y="8021046"/>
          <a:ext cx="626121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Side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Bar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261938</xdr:colOff>
      <xdr:row>50</xdr:row>
      <xdr:rowOff>76442</xdr:rowOff>
    </xdr:from>
    <xdr:to>
      <xdr:col>3</xdr:col>
      <xdr:colOff>600076</xdr:colOff>
      <xdr:row>51</xdr:row>
      <xdr:rowOff>52225</xdr:rowOff>
    </xdr:to>
    <xdr:sp macro="" textlink="">
      <xdr:nvSpPr>
        <xdr:cNvPr id="42" name="Rectangle 41"/>
        <xdr:cNvSpPr/>
      </xdr:nvSpPr>
      <xdr:spPr>
        <a:xfrm>
          <a:off x="947738" y="9125192"/>
          <a:ext cx="1709738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</xdr:col>
      <xdr:colOff>161925</xdr:colOff>
      <xdr:row>51</xdr:row>
      <xdr:rowOff>119304</xdr:rowOff>
    </xdr:from>
    <xdr:to>
      <xdr:col>3</xdr:col>
      <xdr:colOff>600074</xdr:colOff>
      <xdr:row>52</xdr:row>
      <xdr:rowOff>95087</xdr:rowOff>
    </xdr:to>
    <xdr:sp macro="" textlink="">
      <xdr:nvSpPr>
        <xdr:cNvPr id="48" name="Rectangle 47"/>
        <xdr:cNvSpPr/>
      </xdr:nvSpPr>
      <xdr:spPr>
        <a:xfrm>
          <a:off x="847725" y="9349029"/>
          <a:ext cx="1809749" cy="1567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209829</xdr:colOff>
      <xdr:row>40</xdr:row>
      <xdr:rowOff>114527</xdr:rowOff>
    </xdr:from>
    <xdr:to>
      <xdr:col>19</xdr:col>
      <xdr:colOff>153324</xdr:colOff>
      <xdr:row>41</xdr:row>
      <xdr:rowOff>87577</xdr:rowOff>
    </xdr:to>
    <xdr:sp macro="" textlink="">
      <xdr:nvSpPr>
        <xdr:cNvPr id="51" name="Rectangle 50"/>
        <xdr:cNvSpPr/>
      </xdr:nvSpPr>
      <xdr:spPr>
        <a:xfrm>
          <a:off x="132478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19</xdr:col>
      <xdr:colOff>394183</xdr:colOff>
      <xdr:row>40</xdr:row>
      <xdr:rowOff>114527</xdr:rowOff>
    </xdr:from>
    <xdr:to>
      <xdr:col>20</xdr:col>
      <xdr:colOff>337679</xdr:colOff>
      <xdr:row>41</xdr:row>
      <xdr:rowOff>87577</xdr:rowOff>
    </xdr:to>
    <xdr:sp macro="" textlink="">
      <xdr:nvSpPr>
        <xdr:cNvPr id="53" name="Rectangle 52"/>
        <xdr:cNvSpPr/>
      </xdr:nvSpPr>
      <xdr:spPr>
        <a:xfrm>
          <a:off x="14118377" y="7488721"/>
          <a:ext cx="629705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424910</xdr:colOff>
      <xdr:row>40</xdr:row>
      <xdr:rowOff>114527</xdr:rowOff>
    </xdr:from>
    <xdr:to>
      <xdr:col>21</xdr:col>
      <xdr:colOff>368405</xdr:colOff>
      <xdr:row>41</xdr:row>
      <xdr:rowOff>87577</xdr:rowOff>
    </xdr:to>
    <xdr:sp macro="" textlink="">
      <xdr:nvSpPr>
        <xdr:cNvPr id="55" name="Rectangle 54"/>
        <xdr:cNvSpPr/>
      </xdr:nvSpPr>
      <xdr:spPr>
        <a:xfrm>
          <a:off x="14835313" y="7488721"/>
          <a:ext cx="6297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</xdr:col>
      <xdr:colOff>156046</xdr:colOff>
      <xdr:row>90</xdr:row>
      <xdr:rowOff>152304</xdr:rowOff>
    </xdr:from>
    <xdr:to>
      <xdr:col>4</xdr:col>
      <xdr:colOff>496555</xdr:colOff>
      <xdr:row>91</xdr:row>
      <xdr:rowOff>128087</xdr:rowOff>
    </xdr:to>
    <xdr:sp macro="" textlink="">
      <xdr:nvSpPr>
        <xdr:cNvPr id="56" name="Rectangle 55"/>
        <xdr:cNvSpPr/>
      </xdr:nvSpPr>
      <xdr:spPr>
        <a:xfrm>
          <a:off x="1530006" y="16462813"/>
          <a:ext cx="171446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Charactersic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Deflection Control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151832</xdr:colOff>
      <xdr:row>91</xdr:row>
      <xdr:rowOff>164948</xdr:rowOff>
    </xdr:from>
    <xdr:to>
      <xdr:col>3</xdr:col>
      <xdr:colOff>522611</xdr:colOff>
      <xdr:row>92</xdr:row>
      <xdr:rowOff>140731</xdr:rowOff>
    </xdr:to>
    <xdr:sp macro="" textlink="">
      <xdr:nvSpPr>
        <xdr:cNvPr id="57" name="Rectangle 56"/>
        <xdr:cNvSpPr/>
      </xdr:nvSpPr>
      <xdr:spPr>
        <a:xfrm>
          <a:off x="1525792" y="16656685"/>
          <a:ext cx="1057759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</a:t>
          </a:r>
        </a:p>
      </xdr:txBody>
    </xdr:sp>
    <xdr:clientData/>
  </xdr:twoCellAnchor>
  <xdr:twoCellAnchor>
    <xdr:from>
      <xdr:col>2</xdr:col>
      <xdr:colOff>156046</xdr:colOff>
      <xdr:row>93</xdr:row>
      <xdr:rowOff>4794</xdr:rowOff>
    </xdr:from>
    <xdr:to>
      <xdr:col>5</xdr:col>
      <xdr:colOff>324525</xdr:colOff>
      <xdr:row>93</xdr:row>
      <xdr:rowOff>161805</xdr:rowOff>
    </xdr:to>
    <xdr:sp macro="" textlink="">
      <xdr:nvSpPr>
        <xdr:cNvPr id="58" name="Rectangle 57"/>
        <xdr:cNvSpPr/>
      </xdr:nvSpPr>
      <xdr:spPr>
        <a:xfrm>
          <a:off x="1530006" y="16858986"/>
          <a:ext cx="2229419" cy="157011"/>
        </a:xfrm>
        <a:prstGeom prst="rect">
          <a:avLst/>
        </a:prstGeom>
        <a:solidFill>
          <a:srgbClr val="DDDDD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210838</xdr:colOff>
      <xdr:row>93</xdr:row>
      <xdr:rowOff>143297</xdr:rowOff>
    </xdr:from>
    <xdr:to>
      <xdr:col>5</xdr:col>
      <xdr:colOff>21073</xdr:colOff>
      <xdr:row>96</xdr:row>
      <xdr:rowOff>59005</xdr:rowOff>
    </xdr:to>
    <xdr:sp macro="" textlink="">
      <xdr:nvSpPr>
        <xdr:cNvPr id="59" name="Rectangle 58"/>
        <xdr:cNvSpPr/>
      </xdr:nvSpPr>
      <xdr:spPr>
        <a:xfrm>
          <a:off x="2958758" y="16997489"/>
          <a:ext cx="497215" cy="459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365</a:t>
          </a:r>
        </a:p>
      </xdr:txBody>
    </xdr:sp>
    <xdr:clientData/>
  </xdr:twoCellAnchor>
  <xdr:twoCellAnchor>
    <xdr:from>
      <xdr:col>2</xdr:col>
      <xdr:colOff>160261</xdr:colOff>
      <xdr:row>94</xdr:row>
      <xdr:rowOff>139661</xdr:rowOff>
    </xdr:from>
    <xdr:to>
      <xdr:col>3</xdr:col>
      <xdr:colOff>126438</xdr:colOff>
      <xdr:row>95</xdr:row>
      <xdr:rowOff>115444</xdr:rowOff>
    </xdr:to>
    <xdr:sp macro="" textlink="">
      <xdr:nvSpPr>
        <xdr:cNvPr id="60" name="Rectangle 59"/>
        <xdr:cNvSpPr/>
      </xdr:nvSpPr>
      <xdr:spPr>
        <a:xfrm>
          <a:off x="1534221" y="17175081"/>
          <a:ext cx="653157" cy="157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(Days)</a:t>
          </a:r>
        </a:p>
      </xdr:txBody>
    </xdr:sp>
    <xdr:clientData/>
  </xdr:twoCellAnchor>
  <xdr:twoCellAnchor>
    <xdr:from>
      <xdr:col>4</xdr:col>
      <xdr:colOff>206623</xdr:colOff>
      <xdr:row>91</xdr:row>
      <xdr:rowOff>143295</xdr:rowOff>
    </xdr:from>
    <xdr:to>
      <xdr:col>5</xdr:col>
      <xdr:colOff>16858</xdr:colOff>
      <xdr:row>93</xdr:row>
      <xdr:rowOff>122223</xdr:rowOff>
    </xdr:to>
    <xdr:sp macro="" textlink="">
      <xdr:nvSpPr>
        <xdr:cNvPr id="61" name="Rectangle 60"/>
        <xdr:cNvSpPr/>
      </xdr:nvSpPr>
      <xdr:spPr>
        <a:xfrm>
          <a:off x="2954543" y="16635032"/>
          <a:ext cx="497215" cy="3413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250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350</a:t>
          </a:r>
        </a:p>
      </xdr:txBody>
    </xdr:sp>
    <xdr:clientData/>
  </xdr:twoCellAnchor>
  <xdr:twoCellAnchor>
    <xdr:from>
      <xdr:col>4</xdr:col>
      <xdr:colOff>388152</xdr:colOff>
      <xdr:row>47</xdr:row>
      <xdr:rowOff>98634</xdr:rowOff>
    </xdr:from>
    <xdr:to>
      <xdr:col>6</xdr:col>
      <xdr:colOff>239559</xdr:colOff>
      <xdr:row>48</xdr:row>
      <xdr:rowOff>74417</xdr:rowOff>
    </xdr:to>
    <xdr:sp macro="" textlink="">
      <xdr:nvSpPr>
        <xdr:cNvPr id="62" name="Rectangle 61"/>
        <xdr:cNvSpPr/>
      </xdr:nvSpPr>
      <xdr:spPr>
        <a:xfrm>
          <a:off x="3118652" y="8679072"/>
          <a:ext cx="1216657" cy="158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 Deflection (mm)</a:t>
          </a:r>
        </a:p>
      </xdr:txBody>
    </xdr:sp>
    <xdr:clientData/>
  </xdr:twoCellAnchor>
  <xdr:twoCellAnchor>
    <xdr:from>
      <xdr:col>4</xdr:col>
      <xdr:colOff>393890</xdr:colOff>
      <xdr:row>48</xdr:row>
      <xdr:rowOff>115848</xdr:rowOff>
    </xdr:from>
    <xdr:to>
      <xdr:col>6</xdr:col>
      <xdr:colOff>245297</xdr:colOff>
      <xdr:row>49</xdr:row>
      <xdr:rowOff>91630</xdr:rowOff>
    </xdr:to>
    <xdr:sp macro="" textlink="">
      <xdr:nvSpPr>
        <xdr:cNvPr id="63" name="Rectangle 62"/>
        <xdr:cNvSpPr/>
      </xdr:nvSpPr>
      <xdr:spPr>
        <a:xfrm>
          <a:off x="3124390" y="8878848"/>
          <a:ext cx="1216657" cy="1583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18</xdr:col>
      <xdr:colOff>299125</xdr:colOff>
      <xdr:row>95</xdr:row>
      <xdr:rowOff>149030</xdr:rowOff>
    </xdr:from>
    <xdr:to>
      <xdr:col>19</xdr:col>
      <xdr:colOff>242620</xdr:colOff>
      <xdr:row>96</xdr:row>
      <xdr:rowOff>127840</xdr:rowOff>
    </xdr:to>
    <xdr:sp macro="" textlink="">
      <xdr:nvSpPr>
        <xdr:cNvPr id="64" name="Rectangle 63"/>
        <xdr:cNvSpPr/>
      </xdr:nvSpPr>
      <xdr:spPr>
        <a:xfrm>
          <a:off x="13306703" y="17115436"/>
          <a:ext cx="628105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19</xdr:col>
      <xdr:colOff>476249</xdr:colOff>
      <xdr:row>95</xdr:row>
      <xdr:rowOff>143076</xdr:rowOff>
    </xdr:from>
    <xdr:to>
      <xdr:col>20</xdr:col>
      <xdr:colOff>528179</xdr:colOff>
      <xdr:row>96</xdr:row>
      <xdr:rowOff>121886</xdr:rowOff>
    </xdr:to>
    <xdr:sp macro="" textlink="">
      <xdr:nvSpPr>
        <xdr:cNvPr id="65" name="Rectangle 64"/>
        <xdr:cNvSpPr/>
      </xdr:nvSpPr>
      <xdr:spPr>
        <a:xfrm>
          <a:off x="14168437" y="17109482"/>
          <a:ext cx="736539" cy="1574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555879</xdr:colOff>
      <xdr:row>95</xdr:row>
      <xdr:rowOff>137123</xdr:rowOff>
    </xdr:from>
    <xdr:to>
      <xdr:col>21</xdr:col>
      <xdr:colOff>339328</xdr:colOff>
      <xdr:row>96</xdr:row>
      <xdr:rowOff>115933</xdr:rowOff>
    </xdr:to>
    <xdr:sp macro="" textlink="">
      <xdr:nvSpPr>
        <xdr:cNvPr id="66" name="Rectangle 65"/>
        <xdr:cNvSpPr/>
      </xdr:nvSpPr>
      <xdr:spPr>
        <a:xfrm>
          <a:off x="14932676" y="17103529"/>
          <a:ext cx="468058" cy="157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18</xdr:col>
      <xdr:colOff>250031</xdr:colOff>
      <xdr:row>93</xdr:row>
      <xdr:rowOff>35718</xdr:rowOff>
    </xdr:from>
    <xdr:to>
      <xdr:col>21</xdr:col>
      <xdr:colOff>488156</xdr:colOff>
      <xdr:row>97</xdr:row>
      <xdr:rowOff>47625</xdr:rowOff>
    </xdr:to>
    <xdr:sp macro="" textlink="">
      <xdr:nvSpPr>
        <xdr:cNvPr id="35" name="Rectangle 34"/>
        <xdr:cNvSpPr/>
      </xdr:nvSpPr>
      <xdr:spPr>
        <a:xfrm>
          <a:off x="13257609" y="16644937"/>
          <a:ext cx="2291953" cy="726282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27</xdr:row>
          <xdr:rowOff>9525</xdr:rowOff>
        </xdr:from>
        <xdr:to>
          <xdr:col>10</xdr:col>
          <xdr:colOff>285750</xdr:colOff>
          <xdr:row>27</xdr:row>
          <xdr:rowOff>114300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375743</xdr:colOff>
      <xdr:row>47</xdr:row>
      <xdr:rowOff>114807</xdr:rowOff>
    </xdr:from>
    <xdr:to>
      <xdr:col>13</xdr:col>
      <xdr:colOff>614427</xdr:colOff>
      <xdr:row>49</xdr:row>
      <xdr:rowOff>123946</xdr:rowOff>
    </xdr:to>
    <xdr:sp macro="" textlink="">
      <xdr:nvSpPr>
        <xdr:cNvPr id="54" name="Rectangle 53"/>
        <xdr:cNvSpPr/>
      </xdr:nvSpPr>
      <xdr:spPr>
        <a:xfrm>
          <a:off x="3106243" y="8695245"/>
          <a:ext cx="6382309" cy="37426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489856</xdr:colOff>
      <xdr:row>18</xdr:row>
      <xdr:rowOff>13608</xdr:rowOff>
    </xdr:from>
    <xdr:to>
      <xdr:col>31</xdr:col>
      <xdr:colOff>393245</xdr:colOff>
      <xdr:row>22</xdr:row>
      <xdr:rowOff>68036</xdr:rowOff>
    </xdr:to>
    <xdr:pic>
      <xdr:nvPicPr>
        <xdr:cNvPr id="67" name="Picture 6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75" t="18581" b="70350"/>
        <a:stretch/>
      </xdr:blipFill>
      <xdr:spPr bwMode="auto">
        <a:xfrm>
          <a:off x="15457713" y="3197679"/>
          <a:ext cx="6706961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46425</xdr:colOff>
      <xdr:row>19</xdr:row>
      <xdr:rowOff>48825</xdr:rowOff>
    </xdr:from>
    <xdr:to>
      <xdr:col>27</xdr:col>
      <xdr:colOff>190500</xdr:colOff>
      <xdr:row>21</xdr:row>
      <xdr:rowOff>136071</xdr:rowOff>
    </xdr:to>
    <xdr:sp macro="" textlink="">
      <xdr:nvSpPr>
        <xdr:cNvPr id="12" name="Rectangle 11"/>
        <xdr:cNvSpPr/>
      </xdr:nvSpPr>
      <xdr:spPr>
        <a:xfrm>
          <a:off x="18416068" y="3409789"/>
          <a:ext cx="824432" cy="44103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30</xdr:col>
      <xdr:colOff>24849</xdr:colOff>
      <xdr:row>134</xdr:row>
      <xdr:rowOff>8283</xdr:rowOff>
    </xdr:from>
    <xdr:to>
      <xdr:col>31</xdr:col>
      <xdr:colOff>256762</xdr:colOff>
      <xdr:row>138</xdr:row>
      <xdr:rowOff>62711</xdr:rowOff>
    </xdr:to>
    <xdr:pic>
      <xdr:nvPicPr>
        <xdr:cNvPr id="68" name="Picture 6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11" t="18581" r="31397" b="70350"/>
        <a:stretch/>
      </xdr:blipFill>
      <xdr:spPr bwMode="auto">
        <a:xfrm>
          <a:off x="21336001" y="24425413"/>
          <a:ext cx="919370" cy="783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8283</xdr:colOff>
      <xdr:row>135</xdr:row>
      <xdr:rowOff>33130</xdr:rowOff>
    </xdr:from>
    <xdr:to>
      <xdr:col>31</xdr:col>
      <xdr:colOff>281608</xdr:colOff>
      <xdr:row>137</xdr:row>
      <xdr:rowOff>157369</xdr:rowOff>
    </xdr:to>
    <xdr:sp macro="" textlink="">
      <xdr:nvSpPr>
        <xdr:cNvPr id="69" name="Rectangle 68"/>
        <xdr:cNvSpPr/>
      </xdr:nvSpPr>
      <xdr:spPr>
        <a:xfrm>
          <a:off x="21319435" y="24632478"/>
          <a:ext cx="960782" cy="488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35</xdr:col>
      <xdr:colOff>71439</xdr:colOff>
      <xdr:row>11</xdr:row>
      <xdr:rowOff>28014</xdr:rowOff>
    </xdr:from>
    <xdr:to>
      <xdr:col>53</xdr:col>
      <xdr:colOff>2</xdr:colOff>
      <xdr:row>64</xdr:row>
      <xdr:rowOff>153519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31689" y="2123514"/>
          <a:ext cx="12358688" cy="10222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134295</xdr:colOff>
      <xdr:row>23</xdr:row>
      <xdr:rowOff>142028</xdr:rowOff>
    </xdr:from>
    <xdr:to>
      <xdr:col>43</xdr:col>
      <xdr:colOff>169335</xdr:colOff>
      <xdr:row>28</xdr:row>
      <xdr:rowOff>21166</xdr:rowOff>
    </xdr:to>
    <xdr:sp macro="" textlink="">
      <xdr:nvSpPr>
        <xdr:cNvPr id="71" name="Rectangle 70"/>
        <xdr:cNvSpPr/>
      </xdr:nvSpPr>
      <xdr:spPr>
        <a:xfrm>
          <a:off x="29714712" y="4280111"/>
          <a:ext cx="722956" cy="77872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299125</xdr:colOff>
      <xdr:row>156</xdr:row>
      <xdr:rowOff>48178</xdr:rowOff>
    </xdr:from>
    <xdr:to>
      <xdr:col>19</xdr:col>
      <xdr:colOff>242620</xdr:colOff>
      <xdr:row>157</xdr:row>
      <xdr:rowOff>26988</xdr:rowOff>
    </xdr:to>
    <xdr:sp macro="" textlink="">
      <xdr:nvSpPr>
        <xdr:cNvPr id="75" name="Rectangle 74"/>
        <xdr:cNvSpPr/>
      </xdr:nvSpPr>
      <xdr:spPr>
        <a:xfrm>
          <a:off x="13286743" y="28018060"/>
          <a:ext cx="627053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</a:p>
      </xdr:txBody>
    </xdr:sp>
    <xdr:clientData/>
  </xdr:twoCellAnchor>
  <xdr:twoCellAnchor>
    <xdr:from>
      <xdr:col>19</xdr:col>
      <xdr:colOff>476249</xdr:colOff>
      <xdr:row>156</xdr:row>
      <xdr:rowOff>42224</xdr:rowOff>
    </xdr:from>
    <xdr:to>
      <xdr:col>20</xdr:col>
      <xdr:colOff>528179</xdr:colOff>
      <xdr:row>157</xdr:row>
      <xdr:rowOff>21034</xdr:rowOff>
    </xdr:to>
    <xdr:sp macro="" textlink="">
      <xdr:nvSpPr>
        <xdr:cNvPr id="76" name="Rectangle 75"/>
        <xdr:cNvSpPr/>
      </xdr:nvSpPr>
      <xdr:spPr>
        <a:xfrm>
          <a:off x="14147425" y="28012106"/>
          <a:ext cx="735489" cy="15810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20</xdr:col>
      <xdr:colOff>555879</xdr:colOff>
      <xdr:row>156</xdr:row>
      <xdr:rowOff>36271</xdr:rowOff>
    </xdr:from>
    <xdr:to>
      <xdr:col>21</xdr:col>
      <xdr:colOff>339328</xdr:colOff>
      <xdr:row>157</xdr:row>
      <xdr:rowOff>15081</xdr:rowOff>
    </xdr:to>
    <xdr:sp macro="" textlink="">
      <xdr:nvSpPr>
        <xdr:cNvPr id="77" name="Rectangle 76"/>
        <xdr:cNvSpPr/>
      </xdr:nvSpPr>
      <xdr:spPr>
        <a:xfrm>
          <a:off x="14910614" y="28006153"/>
          <a:ext cx="467008" cy="1581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kN-m</a:t>
          </a:r>
        </a:p>
      </xdr:txBody>
    </xdr:sp>
    <xdr:clientData/>
  </xdr:twoCellAnchor>
  <xdr:twoCellAnchor>
    <xdr:from>
      <xdr:col>22</xdr:col>
      <xdr:colOff>87841</xdr:colOff>
      <xdr:row>45</xdr:row>
      <xdr:rowOff>2887</xdr:rowOff>
    </xdr:from>
    <xdr:to>
      <xdr:col>29</xdr:col>
      <xdr:colOff>603249</xdr:colOff>
      <xdr:row>45</xdr:row>
      <xdr:rowOff>148166</xdr:rowOff>
    </xdr:to>
    <xdr:sp macro="" textlink="">
      <xdr:nvSpPr>
        <xdr:cNvPr id="47" name="Rectangle 46"/>
        <xdr:cNvSpPr/>
      </xdr:nvSpPr>
      <xdr:spPr>
        <a:xfrm>
          <a:off x="15909924" y="8099137"/>
          <a:ext cx="5330825" cy="1452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167216</xdr:colOff>
      <xdr:row>50</xdr:row>
      <xdr:rowOff>114012</xdr:rowOff>
    </xdr:from>
    <xdr:to>
      <xdr:col>29</xdr:col>
      <xdr:colOff>682624</xdr:colOff>
      <xdr:row>51</xdr:row>
      <xdr:rowOff>79374</xdr:rowOff>
    </xdr:to>
    <xdr:sp macro="" textlink="">
      <xdr:nvSpPr>
        <xdr:cNvPr id="49" name="Rectangle 48"/>
        <xdr:cNvSpPr/>
      </xdr:nvSpPr>
      <xdr:spPr>
        <a:xfrm>
          <a:off x="15867591" y="9242137"/>
          <a:ext cx="5293783" cy="147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577322</xdr:colOff>
      <xdr:row>52</xdr:row>
      <xdr:rowOff>137825</xdr:rowOff>
    </xdr:from>
    <xdr:to>
      <xdr:col>22</xdr:col>
      <xdr:colOff>669398</xdr:colOff>
      <xdr:row>53</xdr:row>
      <xdr:rowOff>124355</xdr:rowOff>
    </xdr:to>
    <xdr:sp macro="" textlink="">
      <xdr:nvSpPr>
        <xdr:cNvPr id="50" name="Rectangle 49"/>
        <xdr:cNvSpPr/>
      </xdr:nvSpPr>
      <xdr:spPr>
        <a:xfrm>
          <a:off x="16277697" y="9631075"/>
          <a:ext cx="92076" cy="169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299508</xdr:colOff>
      <xdr:row>47</xdr:row>
      <xdr:rowOff>34637</xdr:rowOff>
    </xdr:from>
    <xdr:to>
      <xdr:col>45</xdr:col>
      <xdr:colOff>306917</xdr:colOff>
      <xdr:row>48</xdr:row>
      <xdr:rowOff>0</xdr:rowOff>
    </xdr:to>
    <xdr:sp macro="" textlink="">
      <xdr:nvSpPr>
        <xdr:cNvPr id="72" name="Rectangle 71"/>
        <xdr:cNvSpPr/>
      </xdr:nvSpPr>
      <xdr:spPr>
        <a:xfrm>
          <a:off x="27128258" y="849072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299508</xdr:colOff>
      <xdr:row>53</xdr:row>
      <xdr:rowOff>66387</xdr:rowOff>
    </xdr:from>
    <xdr:to>
      <xdr:col>45</xdr:col>
      <xdr:colOff>306917</xdr:colOff>
      <xdr:row>54</xdr:row>
      <xdr:rowOff>31750</xdr:rowOff>
    </xdr:to>
    <xdr:sp macro="" textlink="">
      <xdr:nvSpPr>
        <xdr:cNvPr id="73" name="Rectangle 72"/>
        <xdr:cNvSpPr/>
      </xdr:nvSpPr>
      <xdr:spPr>
        <a:xfrm>
          <a:off x="27128258" y="9601970"/>
          <a:ext cx="4822826" cy="14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38</xdr:col>
      <xdr:colOff>320675</xdr:colOff>
      <xdr:row>55</xdr:row>
      <xdr:rowOff>87553</xdr:rowOff>
    </xdr:from>
    <xdr:to>
      <xdr:col>38</xdr:col>
      <xdr:colOff>412751</xdr:colOff>
      <xdr:row>56</xdr:row>
      <xdr:rowOff>74083</xdr:rowOff>
    </xdr:to>
    <xdr:sp macro="" textlink="">
      <xdr:nvSpPr>
        <xdr:cNvPr id="81" name="Rectangle 80"/>
        <xdr:cNvSpPr/>
      </xdr:nvSpPr>
      <xdr:spPr>
        <a:xfrm>
          <a:off x="27149425" y="9982970"/>
          <a:ext cx="92076" cy="1664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12212</xdr:colOff>
      <xdr:row>99</xdr:row>
      <xdr:rowOff>47625</xdr:rowOff>
    </xdr:from>
    <xdr:to>
      <xdr:col>24</xdr:col>
      <xdr:colOff>222252</xdr:colOff>
      <xdr:row>101</xdr:row>
      <xdr:rowOff>1</xdr:rowOff>
    </xdr:to>
    <xdr:sp macro="" textlink="">
      <xdr:nvSpPr>
        <xdr:cNvPr id="82" name="Rectangle 81"/>
        <xdr:cNvSpPr/>
      </xdr:nvSpPr>
      <xdr:spPr>
        <a:xfrm>
          <a:off x="15056827" y="18181760"/>
          <a:ext cx="1577733" cy="3187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378309</xdr:colOff>
      <xdr:row>40</xdr:row>
      <xdr:rowOff>59734</xdr:rowOff>
    </xdr:from>
    <xdr:to>
      <xdr:col>6</xdr:col>
      <xdr:colOff>230188</xdr:colOff>
      <xdr:row>41</xdr:row>
      <xdr:rowOff>31750</xdr:rowOff>
    </xdr:to>
    <xdr:sp macro="" textlink="">
      <xdr:nvSpPr>
        <xdr:cNvPr id="83" name="Rectangle 82"/>
        <xdr:cNvSpPr/>
      </xdr:nvSpPr>
      <xdr:spPr>
        <a:xfrm>
          <a:off x="3108809" y="7362234"/>
          <a:ext cx="1217129" cy="1545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Torsion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(KN m)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607525</xdr:colOff>
      <xdr:row>92</xdr:row>
      <xdr:rowOff>162415</xdr:rowOff>
    </xdr:from>
    <xdr:to>
      <xdr:col>28</xdr:col>
      <xdr:colOff>647212</xdr:colOff>
      <xdr:row>104</xdr:row>
      <xdr:rowOff>98304</xdr:rowOff>
    </xdr:to>
    <xdr:sp macro="" textlink="">
      <xdr:nvSpPr>
        <xdr:cNvPr id="3" name="Oval 2"/>
        <xdr:cNvSpPr/>
      </xdr:nvSpPr>
      <xdr:spPr>
        <a:xfrm>
          <a:off x="17703679" y="17014338"/>
          <a:ext cx="2091225" cy="21339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564060</xdr:colOff>
      <xdr:row>49</xdr:row>
      <xdr:rowOff>47625</xdr:rowOff>
    </xdr:from>
    <xdr:to>
      <xdr:col>4</xdr:col>
      <xdr:colOff>31751</xdr:colOff>
      <xdr:row>69</xdr:row>
      <xdr:rowOff>22412</xdr:rowOff>
    </xdr:to>
    <xdr:cxnSp macro="">
      <xdr:nvCxnSpPr>
        <xdr:cNvPr id="6" name="Straight Arrow Connector 5"/>
        <xdr:cNvCxnSpPr>
          <a:endCxn id="26" idx="0"/>
        </xdr:cNvCxnSpPr>
      </xdr:nvCxnSpPr>
      <xdr:spPr>
        <a:xfrm flipH="1">
          <a:off x="2611935" y="8604250"/>
          <a:ext cx="150316" cy="346728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47</xdr:row>
      <xdr:rowOff>73269</xdr:rowOff>
    </xdr:from>
    <xdr:to>
      <xdr:col>4</xdr:col>
      <xdr:colOff>219807</xdr:colOff>
      <xdr:row>49</xdr:row>
      <xdr:rowOff>24423</xdr:rowOff>
    </xdr:to>
    <xdr:sp macro="" textlink="">
      <xdr:nvSpPr>
        <xdr:cNvPr id="13" name="Rectangle 12"/>
        <xdr:cNvSpPr/>
      </xdr:nvSpPr>
      <xdr:spPr>
        <a:xfrm>
          <a:off x="2527788" y="8682404"/>
          <a:ext cx="427404" cy="317500"/>
        </a:xfrm>
        <a:prstGeom prst="rect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478579</xdr:colOff>
      <xdr:row>45</xdr:row>
      <xdr:rowOff>46836</xdr:rowOff>
    </xdr:from>
    <xdr:to>
      <xdr:col>31</xdr:col>
      <xdr:colOff>659423</xdr:colOff>
      <xdr:row>56</xdr:row>
      <xdr:rowOff>170962</xdr:rowOff>
    </xdr:to>
    <xdr:cxnSp macro="">
      <xdr:nvCxnSpPr>
        <xdr:cNvPr id="84" name="Straight Arrow Connector 83"/>
        <xdr:cNvCxnSpPr/>
      </xdr:nvCxnSpPr>
      <xdr:spPr>
        <a:xfrm flipH="1" flipV="1">
          <a:off x="20310117" y="8289624"/>
          <a:ext cx="1548537" cy="21390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625118</xdr:colOff>
      <xdr:row>51</xdr:row>
      <xdr:rowOff>10201</xdr:rowOff>
    </xdr:from>
    <xdr:to>
      <xdr:col>31</xdr:col>
      <xdr:colOff>671634</xdr:colOff>
      <xdr:row>57</xdr:row>
      <xdr:rowOff>12212</xdr:rowOff>
    </xdr:to>
    <xdr:cxnSp macro="">
      <xdr:nvCxnSpPr>
        <xdr:cNvPr id="85" name="Straight Arrow Connector 84"/>
        <xdr:cNvCxnSpPr/>
      </xdr:nvCxnSpPr>
      <xdr:spPr>
        <a:xfrm flipH="1" flipV="1">
          <a:off x="20456656" y="9352028"/>
          <a:ext cx="1414209" cy="11010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637330</xdr:colOff>
      <xdr:row>53</xdr:row>
      <xdr:rowOff>107895</xdr:rowOff>
    </xdr:from>
    <xdr:to>
      <xdr:col>24</xdr:col>
      <xdr:colOff>85480</xdr:colOff>
      <xdr:row>57</xdr:row>
      <xdr:rowOff>24423</xdr:rowOff>
    </xdr:to>
    <xdr:cxnSp macro="">
      <xdr:nvCxnSpPr>
        <xdr:cNvPr id="86" name="Straight Arrow Connector 85"/>
        <xdr:cNvCxnSpPr/>
      </xdr:nvCxnSpPr>
      <xdr:spPr>
        <a:xfrm flipH="1" flipV="1">
          <a:off x="15681945" y="9816068"/>
          <a:ext cx="815843" cy="6492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332041</xdr:colOff>
      <xdr:row>47</xdr:row>
      <xdr:rowOff>181162</xdr:rowOff>
    </xdr:from>
    <xdr:to>
      <xdr:col>47</xdr:col>
      <xdr:colOff>12212</xdr:colOff>
      <xdr:row>66</xdr:row>
      <xdr:rowOff>12212</xdr:rowOff>
    </xdr:to>
    <xdr:cxnSp macro="">
      <xdr:nvCxnSpPr>
        <xdr:cNvPr id="87" name="Straight Arrow Connector 86"/>
        <xdr:cNvCxnSpPr/>
      </xdr:nvCxnSpPr>
      <xdr:spPr>
        <a:xfrm flipH="1" flipV="1">
          <a:off x="31105118" y="8790297"/>
          <a:ext cx="1047863" cy="33113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295407</xdr:colOff>
      <xdr:row>54</xdr:row>
      <xdr:rowOff>10201</xdr:rowOff>
    </xdr:from>
    <xdr:to>
      <xdr:col>47</xdr:col>
      <xdr:colOff>24423</xdr:colOff>
      <xdr:row>66</xdr:row>
      <xdr:rowOff>61058</xdr:rowOff>
    </xdr:to>
    <xdr:cxnSp macro="">
      <xdr:nvCxnSpPr>
        <xdr:cNvPr id="88" name="Straight Arrow Connector 87"/>
        <xdr:cNvCxnSpPr/>
      </xdr:nvCxnSpPr>
      <xdr:spPr>
        <a:xfrm flipH="1" flipV="1">
          <a:off x="31068484" y="9901547"/>
          <a:ext cx="1096708" cy="22489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380888</xdr:colOff>
      <xdr:row>56</xdr:row>
      <xdr:rowOff>34624</xdr:rowOff>
    </xdr:from>
    <xdr:to>
      <xdr:col>47</xdr:col>
      <xdr:colOff>61058</xdr:colOff>
      <xdr:row>66</xdr:row>
      <xdr:rowOff>61058</xdr:rowOff>
    </xdr:to>
    <xdr:cxnSp macro="">
      <xdr:nvCxnSpPr>
        <xdr:cNvPr id="89" name="Straight Arrow Connector 88"/>
        <xdr:cNvCxnSpPr/>
      </xdr:nvCxnSpPr>
      <xdr:spPr>
        <a:xfrm flipH="1" flipV="1">
          <a:off x="26367042" y="10292316"/>
          <a:ext cx="5834785" cy="185816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15</xdr:col>
      <xdr:colOff>208238</xdr:colOff>
      <xdr:row>57</xdr:row>
      <xdr:rowOff>27508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0"/>
          <a:ext cx="10495238" cy="8533333"/>
        </a:xfrm>
        <a:prstGeom prst="rect">
          <a:avLst/>
        </a:prstGeom>
      </xdr:spPr>
    </xdr:pic>
    <xdr:clientData/>
  </xdr:twoCellAnchor>
  <xdr:twoCellAnchor>
    <xdr:from>
      <xdr:col>1</xdr:col>
      <xdr:colOff>609600</xdr:colOff>
      <xdr:row>48</xdr:row>
      <xdr:rowOff>142875</xdr:rowOff>
    </xdr:from>
    <xdr:to>
      <xdr:col>13</xdr:col>
      <xdr:colOff>552450</xdr:colOff>
      <xdr:row>50</xdr:row>
      <xdr:rowOff>28575</xdr:rowOff>
    </xdr:to>
    <xdr:sp macro="" textlink="">
      <xdr:nvSpPr>
        <xdr:cNvPr id="12" name="Rectangle 11"/>
        <xdr:cNvSpPr/>
      </xdr:nvSpPr>
      <xdr:spPr>
        <a:xfrm>
          <a:off x="1295400" y="8829675"/>
          <a:ext cx="81724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247650</xdr:colOff>
      <xdr:row>38</xdr:row>
      <xdr:rowOff>9525</xdr:rowOff>
    </xdr:from>
    <xdr:to>
      <xdr:col>7</xdr:col>
      <xdr:colOff>371475</xdr:colOff>
      <xdr:row>39</xdr:row>
      <xdr:rowOff>76200</xdr:rowOff>
    </xdr:to>
    <xdr:sp macro="" textlink="">
      <xdr:nvSpPr>
        <xdr:cNvPr id="6" name="Rectangle 5"/>
        <xdr:cNvSpPr/>
      </xdr:nvSpPr>
      <xdr:spPr>
        <a:xfrm>
          <a:off x="4362450" y="688657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400050</xdr:colOff>
      <xdr:row>36</xdr:row>
      <xdr:rowOff>123825</xdr:rowOff>
    </xdr:from>
    <xdr:to>
      <xdr:col>10</xdr:col>
      <xdr:colOff>523875</xdr:colOff>
      <xdr:row>38</xdr:row>
      <xdr:rowOff>9525</xdr:rowOff>
    </xdr:to>
    <xdr:sp macro="" textlink="">
      <xdr:nvSpPr>
        <xdr:cNvPr id="7" name="Rectangle 6"/>
        <xdr:cNvSpPr/>
      </xdr:nvSpPr>
      <xdr:spPr>
        <a:xfrm>
          <a:off x="6572250" y="6638925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523875</xdr:colOff>
      <xdr:row>39</xdr:row>
      <xdr:rowOff>66675</xdr:rowOff>
    </xdr:from>
    <xdr:to>
      <xdr:col>13</xdr:col>
      <xdr:colOff>647700</xdr:colOff>
      <xdr:row>40</xdr:row>
      <xdr:rowOff>133350</xdr:rowOff>
    </xdr:to>
    <xdr:sp macro="" textlink="">
      <xdr:nvSpPr>
        <xdr:cNvPr id="8" name="Rectangle 7"/>
        <xdr:cNvSpPr/>
      </xdr:nvSpPr>
      <xdr:spPr>
        <a:xfrm>
          <a:off x="8753475" y="7124700"/>
          <a:ext cx="8096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485775</xdr:colOff>
      <xdr:row>43</xdr:row>
      <xdr:rowOff>76199</xdr:rowOff>
    </xdr:from>
    <xdr:to>
      <xdr:col>10</xdr:col>
      <xdr:colOff>466725</xdr:colOff>
      <xdr:row>47</xdr:row>
      <xdr:rowOff>85724</xdr:rowOff>
    </xdr:to>
    <xdr:sp macro="" textlink="">
      <xdr:nvSpPr>
        <xdr:cNvPr id="9" name="Rectangle 8"/>
        <xdr:cNvSpPr/>
      </xdr:nvSpPr>
      <xdr:spPr>
        <a:xfrm>
          <a:off x="5286375" y="7858124"/>
          <a:ext cx="2038350" cy="733425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590550</xdr:colOff>
      <xdr:row>51</xdr:row>
      <xdr:rowOff>123824</xdr:rowOff>
    </xdr:from>
    <xdr:to>
      <xdr:col>4</xdr:col>
      <xdr:colOff>38100</xdr:colOff>
      <xdr:row>53</xdr:row>
      <xdr:rowOff>9524</xdr:rowOff>
    </xdr:to>
    <xdr:sp macro="" textlink="">
      <xdr:nvSpPr>
        <xdr:cNvPr id="10" name="Rectangle 9"/>
        <xdr:cNvSpPr/>
      </xdr:nvSpPr>
      <xdr:spPr>
        <a:xfrm>
          <a:off x="1276350" y="9353549"/>
          <a:ext cx="1504950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51</xdr:row>
      <xdr:rowOff>47624</xdr:rowOff>
    </xdr:from>
    <xdr:to>
      <xdr:col>7</xdr:col>
      <xdr:colOff>419099</xdr:colOff>
      <xdr:row>52</xdr:row>
      <xdr:rowOff>114299</xdr:rowOff>
    </xdr:to>
    <xdr:sp macro="" textlink="">
      <xdr:nvSpPr>
        <xdr:cNvPr id="11" name="Rectangle 10"/>
        <xdr:cNvSpPr/>
      </xdr:nvSpPr>
      <xdr:spPr>
        <a:xfrm>
          <a:off x="3190874" y="92773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142874</xdr:colOff>
      <xdr:row>51</xdr:row>
      <xdr:rowOff>85724</xdr:rowOff>
    </xdr:from>
    <xdr:to>
      <xdr:col>15</xdr:col>
      <xdr:colOff>114299</xdr:colOff>
      <xdr:row>52</xdr:row>
      <xdr:rowOff>152399</xdr:rowOff>
    </xdr:to>
    <xdr:sp macro="" textlink="">
      <xdr:nvSpPr>
        <xdr:cNvPr id="13" name="Rectangle 12"/>
        <xdr:cNvSpPr/>
      </xdr:nvSpPr>
      <xdr:spPr>
        <a:xfrm>
          <a:off x="8372474" y="9315449"/>
          <a:ext cx="2028825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619124</xdr:colOff>
      <xdr:row>51</xdr:row>
      <xdr:rowOff>57149</xdr:rowOff>
    </xdr:from>
    <xdr:to>
      <xdr:col>11</xdr:col>
      <xdr:colOff>257175</xdr:colOff>
      <xdr:row>52</xdr:row>
      <xdr:rowOff>123824</xdr:rowOff>
    </xdr:to>
    <xdr:sp macro="" textlink="">
      <xdr:nvSpPr>
        <xdr:cNvPr id="14" name="Rectangle 13"/>
        <xdr:cNvSpPr/>
      </xdr:nvSpPr>
      <xdr:spPr>
        <a:xfrm>
          <a:off x="6105524" y="9286874"/>
          <a:ext cx="1695451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85725</xdr:colOff>
      <xdr:row>55</xdr:row>
      <xdr:rowOff>38100</xdr:rowOff>
    </xdr:from>
    <xdr:to>
      <xdr:col>9</xdr:col>
      <xdr:colOff>371475</xdr:colOff>
      <xdr:row>56</xdr:row>
      <xdr:rowOff>95250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5" y="9991725"/>
          <a:ext cx="23431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47624</xdr:colOff>
      <xdr:row>55</xdr:row>
      <xdr:rowOff>9524</xdr:rowOff>
    </xdr:from>
    <xdr:to>
      <xdr:col>9</xdr:col>
      <xdr:colOff>342900</xdr:colOff>
      <xdr:row>56</xdr:row>
      <xdr:rowOff>76199</xdr:rowOff>
    </xdr:to>
    <xdr:sp macro="" textlink="">
      <xdr:nvSpPr>
        <xdr:cNvPr id="15" name="Rectangle 14"/>
        <xdr:cNvSpPr/>
      </xdr:nvSpPr>
      <xdr:spPr>
        <a:xfrm>
          <a:off x="4162424" y="9963149"/>
          <a:ext cx="2352676" cy="247650"/>
        </a:xfrm>
        <a:prstGeom prst="rect">
          <a:avLst/>
        </a:prstGeom>
        <a:solidFill>
          <a:srgbClr val="FFFF0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538162</xdr:colOff>
      <xdr:row>48</xdr:row>
      <xdr:rowOff>28575</xdr:rowOff>
    </xdr:from>
    <xdr:to>
      <xdr:col>8</xdr:col>
      <xdr:colOff>533400</xdr:colOff>
      <xdr:row>55</xdr:row>
      <xdr:rowOff>9524</xdr:rowOff>
    </xdr:to>
    <xdr:cxnSp macro="">
      <xdr:nvCxnSpPr>
        <xdr:cNvPr id="4" name="Straight Arrow Connector 3"/>
        <xdr:cNvCxnSpPr>
          <a:stCxn id="15" idx="0"/>
        </xdr:cNvCxnSpPr>
      </xdr:nvCxnSpPr>
      <xdr:spPr>
        <a:xfrm flipV="1">
          <a:off x="5338762" y="8715375"/>
          <a:ext cx="681038" cy="1247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34</xdr:row>
      <xdr:rowOff>38100</xdr:rowOff>
    </xdr:from>
    <xdr:to>
      <xdr:col>5</xdr:col>
      <xdr:colOff>38100</xdr:colOff>
      <xdr:row>47</xdr:row>
      <xdr:rowOff>38100</xdr:rowOff>
    </xdr:to>
    <xdr:sp macro="" textlink="">
      <xdr:nvSpPr>
        <xdr:cNvPr id="5" name="Oval 4"/>
        <xdr:cNvSpPr/>
      </xdr:nvSpPr>
      <xdr:spPr>
        <a:xfrm>
          <a:off x="1009650" y="6191250"/>
          <a:ext cx="2457450" cy="23526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171450</xdr:rowOff>
    </xdr:from>
    <xdr:to>
      <xdr:col>8</xdr:col>
      <xdr:colOff>104076</xdr:colOff>
      <xdr:row>50</xdr:row>
      <xdr:rowOff>75262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1488"/>
          <a:ext cx="5613922" cy="7597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580267</xdr:colOff>
      <xdr:row>92</xdr:row>
      <xdr:rowOff>132405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29725"/>
          <a:ext cx="6066667" cy="7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8</xdr:col>
      <xdr:colOff>332648</xdr:colOff>
      <xdr:row>136</xdr:row>
      <xdr:rowOff>94265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830675"/>
          <a:ext cx="5819048" cy="7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151695</xdr:colOff>
      <xdr:row>179</xdr:row>
      <xdr:rowOff>411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793575"/>
          <a:ext cx="5638095" cy="7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192</xdr:row>
      <xdr:rowOff>92529</xdr:rowOff>
    </xdr:from>
    <xdr:to>
      <xdr:col>8</xdr:col>
      <xdr:colOff>418362</xdr:colOff>
      <xdr:row>221</xdr:row>
      <xdr:rowOff>132383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1624"/>
        <a:stretch/>
      </xdr:blipFill>
      <xdr:spPr>
        <a:xfrm>
          <a:off x="0" y="34600243"/>
          <a:ext cx="5904762" cy="52486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8</xdr:col>
      <xdr:colOff>504076</xdr:colOff>
      <xdr:row>263</xdr:row>
      <xdr:rowOff>94311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176450"/>
          <a:ext cx="5990476" cy="7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179614</xdr:rowOff>
    </xdr:from>
    <xdr:to>
      <xdr:col>8</xdr:col>
      <xdr:colOff>65981</xdr:colOff>
      <xdr:row>305</xdr:row>
      <xdr:rowOff>64385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7418171"/>
          <a:ext cx="5552381" cy="7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305</xdr:row>
      <xdr:rowOff>54428</xdr:rowOff>
    </xdr:from>
    <xdr:to>
      <xdr:col>8</xdr:col>
      <xdr:colOff>256457</xdr:colOff>
      <xdr:row>330</xdr:row>
      <xdr:rowOff>125976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4836785"/>
          <a:ext cx="5742857" cy="4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70757</xdr:rowOff>
    </xdr:from>
    <xdr:to>
      <xdr:col>8</xdr:col>
      <xdr:colOff>418362</xdr:colOff>
      <xdr:row>185</xdr:row>
      <xdr:rowOff>92529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369" t="781" r="369" b="84896"/>
        <a:stretch/>
      </xdr:blipFill>
      <xdr:spPr>
        <a:xfrm>
          <a:off x="0" y="32243486"/>
          <a:ext cx="5904762" cy="10994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331</xdr:row>
      <xdr:rowOff>1</xdr:rowOff>
    </xdr:from>
    <xdr:to>
      <xdr:col>8</xdr:col>
      <xdr:colOff>256442</xdr:colOff>
      <xdr:row>354</xdr:row>
      <xdr:rowOff>146539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0644943"/>
          <a:ext cx="5766288" cy="43595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355</xdr:row>
      <xdr:rowOff>20413</xdr:rowOff>
    </xdr:from>
    <xdr:to>
      <xdr:col>8</xdr:col>
      <xdr:colOff>246156</xdr:colOff>
      <xdr:row>365</xdr:row>
      <xdr:rowOff>42394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65246252"/>
          <a:ext cx="5743441" cy="185894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366</xdr:row>
      <xdr:rowOff>1</xdr:rowOff>
    </xdr:from>
    <xdr:to>
      <xdr:col>8</xdr:col>
      <xdr:colOff>190501</xdr:colOff>
      <xdr:row>373</xdr:row>
      <xdr:rowOff>131170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67246501"/>
          <a:ext cx="5687786" cy="14170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128</xdr:row>
      <xdr:rowOff>66675</xdr:rowOff>
    </xdr:from>
    <xdr:to>
      <xdr:col>16</xdr:col>
      <xdr:colOff>400050</xdr:colOff>
      <xdr:row>257</xdr:row>
      <xdr:rowOff>104775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23231475"/>
          <a:ext cx="9934575" cy="2338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213560</xdr:colOff>
      <xdr:row>72</xdr:row>
      <xdr:rowOff>7645</xdr:rowOff>
    </xdr:from>
    <xdr:to>
      <xdr:col>19</xdr:col>
      <xdr:colOff>404060</xdr:colOff>
      <xdr:row>127</xdr:row>
      <xdr:rowOff>95750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160" y="130378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476250</xdr:colOff>
      <xdr:row>4</xdr:row>
      <xdr:rowOff>123825</xdr:rowOff>
    </xdr:from>
    <xdr:to>
      <xdr:col>13</xdr:col>
      <xdr:colOff>293989</xdr:colOff>
      <xdr:row>71</xdr:row>
      <xdr:rowOff>161666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847725"/>
          <a:ext cx="6675739" cy="1216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452438</xdr:colOff>
      <xdr:row>131</xdr:row>
      <xdr:rowOff>21431</xdr:rowOff>
    </xdr:from>
    <xdr:to>
      <xdr:col>2</xdr:col>
      <xdr:colOff>39681</xdr:colOff>
      <xdr:row>132</xdr:row>
      <xdr:rowOff>29206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2271"/>
        <a:stretch/>
      </xdr:blipFill>
      <xdr:spPr>
        <a:xfrm>
          <a:off x="452438" y="23729156"/>
          <a:ext cx="958843" cy="188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21" sqref="F21:L21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46" t="s">
        <v>0</v>
      </c>
      <c r="H4" s="146"/>
      <c r="I4" s="146"/>
      <c r="J4" s="146"/>
      <c r="K4" s="146"/>
      <c r="L4" s="146"/>
      <c r="M4" s="7"/>
    </row>
    <row r="5" spans="5:13" ht="14.25" customHeight="1">
      <c r="G5" s="146"/>
      <c r="H5" s="146"/>
      <c r="I5" s="146"/>
      <c r="J5" s="146"/>
      <c r="K5" s="146"/>
      <c r="L5" s="146"/>
      <c r="M5" s="7"/>
    </row>
    <row r="6" spans="5:13" ht="14.25" customHeight="1">
      <c r="G6" s="146"/>
      <c r="H6" s="146"/>
      <c r="I6" s="146"/>
      <c r="J6" s="146"/>
      <c r="K6" s="146"/>
      <c r="L6" s="146"/>
      <c r="M6" s="7"/>
    </row>
    <row r="7" spans="5:13" ht="14.25" customHeight="1">
      <c r="G7" s="146"/>
      <c r="H7" s="146"/>
      <c r="I7" s="146"/>
      <c r="J7" s="146"/>
      <c r="K7" s="146"/>
      <c r="L7" s="14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42958</v>
      </c>
    </row>
    <row r="14" spans="5:13" ht="15">
      <c r="E14" s="4" t="s">
        <v>1</v>
      </c>
      <c r="F14" s="147" t="s">
        <v>24</v>
      </c>
      <c r="G14" s="147"/>
      <c r="H14" s="147"/>
      <c r="I14" s="147"/>
      <c r="J14" s="147"/>
      <c r="K14" s="147"/>
      <c r="L14" s="148"/>
    </row>
    <row r="15" spans="5:13" ht="15">
      <c r="E15" s="5" t="s">
        <v>2</v>
      </c>
      <c r="F15" s="142" t="s">
        <v>25</v>
      </c>
      <c r="G15" s="142"/>
      <c r="H15" s="142"/>
      <c r="I15" s="142"/>
      <c r="J15" s="142"/>
      <c r="K15" s="142"/>
      <c r="L15" s="143"/>
    </row>
    <row r="16" spans="5:13" ht="15">
      <c r="E16" s="5" t="s">
        <v>23</v>
      </c>
      <c r="F16" s="142" t="s">
        <v>26</v>
      </c>
      <c r="G16" s="142"/>
      <c r="H16" s="142"/>
      <c r="I16" s="142"/>
      <c r="J16" s="142"/>
      <c r="K16" s="142"/>
      <c r="L16" s="143"/>
    </row>
    <row r="17" spans="5:12" ht="15">
      <c r="E17" s="5" t="s">
        <v>3</v>
      </c>
      <c r="F17" s="142" t="s">
        <v>27</v>
      </c>
      <c r="G17" s="142"/>
      <c r="H17" s="142"/>
      <c r="I17" s="142"/>
      <c r="J17" s="142"/>
      <c r="K17" s="142"/>
      <c r="L17" s="143"/>
    </row>
    <row r="18" spans="5:12" ht="30">
      <c r="E18" s="5" t="s">
        <v>4</v>
      </c>
      <c r="F18" s="142"/>
      <c r="G18" s="142"/>
      <c r="H18" s="142"/>
      <c r="I18" s="142"/>
      <c r="J18" s="142"/>
      <c r="K18" s="142"/>
      <c r="L18" s="143"/>
    </row>
    <row r="19" spans="5:12" ht="15">
      <c r="E19" s="5" t="s">
        <v>5</v>
      </c>
      <c r="F19" s="142" t="s">
        <v>156</v>
      </c>
      <c r="G19" s="142"/>
      <c r="H19" s="142"/>
      <c r="I19" s="142"/>
      <c r="J19" s="142"/>
      <c r="K19" s="142"/>
      <c r="L19" s="143"/>
    </row>
    <row r="20" spans="5:12" ht="15">
      <c r="E20" s="5" t="s">
        <v>6</v>
      </c>
      <c r="F20" s="142" t="s">
        <v>26</v>
      </c>
      <c r="G20" s="142"/>
      <c r="H20" s="142"/>
      <c r="I20" s="142"/>
      <c r="J20" s="142"/>
      <c r="K20" s="142"/>
      <c r="L20" s="143"/>
    </row>
    <row r="21" spans="5:12" ht="33.75" customHeight="1" thickBot="1">
      <c r="E21" s="6" t="s">
        <v>7</v>
      </c>
      <c r="F21" s="144" t="s">
        <v>155</v>
      </c>
      <c r="G21" s="144"/>
      <c r="H21" s="144"/>
      <c r="I21" s="144"/>
      <c r="J21" s="144"/>
      <c r="K21" s="144"/>
      <c r="L21" s="14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8"/>
  <sheetViews>
    <sheetView topLeftCell="A13" zoomScale="154" zoomScaleNormal="154" workbookViewId="0">
      <selection activeCell="L26" sqref="L26:M27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  <col min="30" max="30" width="16.375" customWidth="1"/>
  </cols>
  <sheetData>
    <row r="1" spans="1:42">
      <c r="A1" s="28"/>
      <c r="B1" s="28"/>
      <c r="C1" s="28"/>
      <c r="D1" s="28"/>
      <c r="E1" s="28"/>
      <c r="F1" s="146" t="s">
        <v>9</v>
      </c>
      <c r="G1" s="146"/>
      <c r="H1" s="146"/>
      <c r="I1" s="146"/>
      <c r="J1" s="146"/>
      <c r="K1" s="146"/>
      <c r="L1" s="28"/>
      <c r="M1" s="28"/>
      <c r="N1" s="28"/>
    </row>
    <row r="2" spans="1:42">
      <c r="A2" s="28"/>
      <c r="B2" s="28"/>
      <c r="C2" s="28"/>
      <c r="D2" s="28"/>
      <c r="E2" s="28"/>
      <c r="F2" s="146"/>
      <c r="G2" s="146"/>
      <c r="H2" s="146"/>
      <c r="I2" s="146"/>
      <c r="J2" s="146"/>
      <c r="K2" s="146"/>
      <c r="L2" s="28"/>
      <c r="M2" s="28"/>
      <c r="N2" s="28"/>
    </row>
    <row r="3" spans="1:42">
      <c r="A3" s="28"/>
      <c r="B3" s="28"/>
      <c r="C3" s="28"/>
      <c r="D3" s="28"/>
      <c r="E3" s="28"/>
      <c r="F3" s="146"/>
      <c r="G3" s="146"/>
      <c r="H3" s="146"/>
      <c r="I3" s="146"/>
      <c r="J3" s="146"/>
      <c r="K3" s="146"/>
      <c r="L3" s="28"/>
      <c r="M3" s="28"/>
      <c r="N3" s="28"/>
    </row>
    <row r="4" spans="1:42">
      <c r="A4" s="28"/>
      <c r="B4" s="28"/>
      <c r="C4" s="28"/>
      <c r="D4" s="28"/>
      <c r="E4" s="28"/>
      <c r="F4" s="146"/>
      <c r="G4" s="146"/>
      <c r="H4" s="146"/>
      <c r="I4" s="146"/>
      <c r="J4" s="146"/>
      <c r="K4" s="146"/>
      <c r="L4" s="28"/>
      <c r="M4" s="28"/>
      <c r="N4" s="28"/>
    </row>
    <row r="5" spans="1:42" ht="15" thickBot="1">
      <c r="A5" t="s">
        <v>37</v>
      </c>
    </row>
    <row r="6" spans="1:42" ht="15" thickBot="1">
      <c r="A6" s="36" t="s">
        <v>40</v>
      </c>
      <c r="B6" s="43" t="s">
        <v>41</v>
      </c>
      <c r="C6" s="37"/>
      <c r="D6" s="37"/>
      <c r="E6" s="37"/>
      <c r="F6" s="37"/>
      <c r="G6" s="37"/>
      <c r="H6" s="37"/>
      <c r="I6" s="37"/>
      <c r="J6" s="37"/>
      <c r="K6" s="37"/>
      <c r="L6" s="38"/>
    </row>
    <row r="7" spans="1:42">
      <c r="A7" s="40" t="s">
        <v>42</v>
      </c>
      <c r="B7" s="41">
        <v>350</v>
      </c>
      <c r="C7" s="67" t="s">
        <v>214</v>
      </c>
      <c r="D7" s="41" t="s">
        <v>46</v>
      </c>
      <c r="E7" s="41">
        <v>25</v>
      </c>
      <c r="F7" s="24" t="s">
        <v>214</v>
      </c>
      <c r="G7" s="41" t="s">
        <v>49</v>
      </c>
      <c r="H7" s="41">
        <v>50000000</v>
      </c>
      <c r="I7" s="136" t="s">
        <v>213</v>
      </c>
      <c r="J7" s="41"/>
      <c r="K7" s="41"/>
      <c r="L7" s="78"/>
    </row>
    <row r="8" spans="1:42">
      <c r="A8" s="40" t="s">
        <v>43</v>
      </c>
      <c r="B8" s="41">
        <v>500</v>
      </c>
      <c r="C8" s="67" t="s">
        <v>214</v>
      </c>
      <c r="D8" s="41" t="s">
        <v>47</v>
      </c>
      <c r="E8" s="41">
        <v>25</v>
      </c>
      <c r="F8" s="24" t="s">
        <v>214</v>
      </c>
      <c r="G8" s="41" t="s">
        <v>48</v>
      </c>
      <c r="H8" s="41">
        <v>200000000</v>
      </c>
      <c r="I8" s="136" t="s">
        <v>213</v>
      </c>
      <c r="J8" s="41"/>
      <c r="K8" s="41"/>
      <c r="L8" s="78"/>
    </row>
    <row r="9" spans="1:42" ht="17.25">
      <c r="A9" s="40" t="s">
        <v>44</v>
      </c>
      <c r="B9" s="41">
        <v>20</v>
      </c>
      <c r="C9" s="137" t="s">
        <v>219</v>
      </c>
      <c r="D9" s="41"/>
      <c r="E9" s="41"/>
      <c r="F9" s="67"/>
      <c r="G9" s="41"/>
      <c r="H9" s="41"/>
      <c r="I9" s="67"/>
      <c r="J9" s="41"/>
      <c r="K9" s="41"/>
      <c r="L9" s="78"/>
    </row>
    <row r="10" spans="1:42" ht="17.25">
      <c r="A10" s="40" t="s">
        <v>45</v>
      </c>
      <c r="B10" s="41">
        <v>415</v>
      </c>
      <c r="C10" s="137" t="s">
        <v>220</v>
      </c>
      <c r="D10" s="41" t="s">
        <v>65</v>
      </c>
      <c r="E10" s="41">
        <v>0.48</v>
      </c>
      <c r="F10" s="67"/>
      <c r="G10" s="41" t="s">
        <v>97</v>
      </c>
      <c r="H10" s="41">
        <v>400000</v>
      </c>
      <c r="I10" s="67" t="s">
        <v>217</v>
      </c>
      <c r="J10" s="41"/>
      <c r="K10" s="41"/>
      <c r="L10" s="78"/>
    </row>
    <row r="11" spans="1:42">
      <c r="A11" s="40"/>
      <c r="B11" s="41"/>
      <c r="C11" s="67"/>
      <c r="D11" s="41"/>
      <c r="E11" s="41"/>
      <c r="F11" s="67"/>
      <c r="G11" s="41"/>
      <c r="H11" s="41"/>
      <c r="I11" s="67"/>
      <c r="J11" s="41"/>
      <c r="K11" s="41"/>
      <c r="L11" s="78"/>
    </row>
    <row r="12" spans="1:42">
      <c r="A12" s="40"/>
      <c r="B12" s="41"/>
      <c r="C12" s="67"/>
      <c r="D12" s="41"/>
      <c r="E12" s="41"/>
      <c r="F12" s="67"/>
      <c r="G12" s="41"/>
      <c r="H12" s="41"/>
      <c r="I12" s="67"/>
      <c r="J12" s="41"/>
      <c r="K12" s="41"/>
      <c r="L12" s="78"/>
    </row>
    <row r="13" spans="1:42">
      <c r="A13" s="40" t="s">
        <v>76</v>
      </c>
      <c r="B13" s="41">
        <v>1200</v>
      </c>
      <c r="C13" s="67" t="s">
        <v>214</v>
      </c>
      <c r="D13" s="40" t="s">
        <v>85</v>
      </c>
      <c r="E13" s="41">
        <v>4730</v>
      </c>
      <c r="F13" s="67" t="s">
        <v>214</v>
      </c>
      <c r="G13" s="41"/>
      <c r="H13" s="41"/>
      <c r="I13" s="67"/>
      <c r="J13" s="41"/>
      <c r="K13" s="41"/>
      <c r="L13" s="78"/>
    </row>
    <row r="14" spans="1:42">
      <c r="A14" s="40" t="s">
        <v>80</v>
      </c>
      <c r="B14" s="41">
        <v>150</v>
      </c>
      <c r="C14" s="67" t="s">
        <v>214</v>
      </c>
      <c r="D14" s="41" t="s">
        <v>86</v>
      </c>
      <c r="E14" s="41">
        <v>4200</v>
      </c>
      <c r="F14" s="67" t="s">
        <v>214</v>
      </c>
      <c r="G14" s="41"/>
      <c r="H14" s="41"/>
      <c r="I14" s="67"/>
      <c r="J14" s="41"/>
      <c r="K14" s="41"/>
      <c r="L14" s="78"/>
    </row>
    <row r="15" spans="1:42" ht="15" thickBot="1">
      <c r="A15" s="40" t="s">
        <v>95</v>
      </c>
      <c r="B15" s="41">
        <f>B8</f>
        <v>500</v>
      </c>
      <c r="C15" s="67" t="s">
        <v>214</v>
      </c>
      <c r="D15" s="41"/>
      <c r="E15" s="41"/>
      <c r="F15" s="67"/>
      <c r="G15" s="41"/>
      <c r="H15" s="41"/>
      <c r="I15" s="67"/>
      <c r="J15" s="41"/>
      <c r="K15" s="41"/>
      <c r="L15" s="78"/>
    </row>
    <row r="16" spans="1:42" ht="15.75" thickBot="1">
      <c r="A16" s="49" t="s">
        <v>38</v>
      </c>
      <c r="B16" s="50"/>
      <c r="C16" s="50"/>
      <c r="D16" s="50"/>
      <c r="E16" s="50"/>
      <c r="F16" s="50"/>
      <c r="G16" s="50"/>
      <c r="H16" s="50"/>
      <c r="I16" s="50"/>
      <c r="J16" s="51" t="s">
        <v>39</v>
      </c>
      <c r="K16" s="50"/>
      <c r="L16" s="52"/>
      <c r="M16" s="49" t="s">
        <v>63</v>
      </c>
      <c r="N16" s="50"/>
      <c r="O16" s="50"/>
      <c r="P16" s="50"/>
      <c r="Q16" s="50"/>
      <c r="R16" s="50"/>
      <c r="S16" s="50"/>
      <c r="T16" s="50"/>
      <c r="U16" s="50"/>
      <c r="V16" s="50"/>
      <c r="W16" s="51" t="s">
        <v>39</v>
      </c>
      <c r="X16" s="52"/>
      <c r="Y16" s="50"/>
      <c r="Z16" s="50"/>
      <c r="AA16" s="52"/>
      <c r="AB16" s="49" t="s">
        <v>170</v>
      </c>
      <c r="AC16" s="50"/>
      <c r="AD16" s="50"/>
      <c r="AE16" s="50"/>
      <c r="AF16" s="50"/>
      <c r="AG16" s="50"/>
      <c r="AH16" s="50"/>
      <c r="AI16" s="50"/>
      <c r="AJ16" s="50"/>
      <c r="AK16" s="50"/>
      <c r="AL16" s="51" t="s">
        <v>39</v>
      </c>
      <c r="AM16" s="52"/>
      <c r="AN16" s="50"/>
      <c r="AO16" s="50"/>
      <c r="AP16" s="52"/>
    </row>
    <row r="17" spans="1:42">
      <c r="A17" s="29" t="s">
        <v>51</v>
      </c>
      <c r="B17" s="30"/>
      <c r="C17" s="30">
        <f>H8</f>
        <v>200000000</v>
      </c>
      <c r="D17" s="133" t="s">
        <v>213</v>
      </c>
      <c r="E17" s="30"/>
      <c r="F17" s="30"/>
      <c r="G17" s="30"/>
      <c r="H17" s="30"/>
      <c r="I17" s="30"/>
      <c r="J17" s="30" t="s">
        <v>59</v>
      </c>
      <c r="K17" s="30"/>
      <c r="L17" s="31"/>
      <c r="M17" s="29" t="s">
        <v>66</v>
      </c>
      <c r="N17" s="30">
        <f>H8</f>
        <v>200000000</v>
      </c>
      <c r="O17" s="133"/>
      <c r="P17" s="133" t="s">
        <v>213</v>
      </c>
      <c r="R17" s="30" t="s">
        <v>113</v>
      </c>
      <c r="S17" s="30">
        <f>N17/N18</f>
        <v>0.82837632937833339</v>
      </c>
      <c r="T17" s="133" t="s">
        <v>213</v>
      </c>
      <c r="U17" s="30"/>
      <c r="V17" s="30"/>
      <c r="W17" s="30" t="s">
        <v>59</v>
      </c>
      <c r="X17" s="30"/>
      <c r="Y17" s="30"/>
      <c r="Z17" s="30"/>
      <c r="AA17" s="31"/>
      <c r="AB17" s="29" t="s">
        <v>66</v>
      </c>
      <c r="AC17" s="30">
        <f>H8</f>
        <v>200000000</v>
      </c>
      <c r="AD17" s="133" t="s">
        <v>213</v>
      </c>
      <c r="AG17" s="30"/>
      <c r="AH17" s="30"/>
      <c r="AI17" s="30"/>
      <c r="AJ17" s="30"/>
      <c r="AK17" s="30"/>
      <c r="AL17" s="30"/>
      <c r="AM17" s="30"/>
      <c r="AN17" s="30"/>
      <c r="AO17" s="30"/>
      <c r="AP17" s="31"/>
    </row>
    <row r="18" spans="1:42" ht="17.25">
      <c r="A18" s="29" t="s">
        <v>53</v>
      </c>
      <c r="B18" s="30"/>
      <c r="C18" s="30">
        <f>(1.2-SQRT(1.2^2 -(6.68*C17)/(B9*B7*B8^2)))*B8</f>
        <v>188.73018936122099</v>
      </c>
      <c r="D18" s="134" t="s">
        <v>214</v>
      </c>
      <c r="E18" s="30"/>
      <c r="F18" s="30"/>
      <c r="G18" s="30"/>
      <c r="H18" s="30"/>
      <c r="I18" s="30"/>
      <c r="J18" s="30"/>
      <c r="K18" s="30"/>
      <c r="L18" s="31"/>
      <c r="M18" s="29" t="s">
        <v>64</v>
      </c>
      <c r="N18" s="30">
        <f>0.36*E10*(1-0.42*E10)*B7*B8*B8*B9</f>
        <v>241436160</v>
      </c>
      <c r="O18" s="133"/>
      <c r="P18" s="133" t="s">
        <v>213</v>
      </c>
      <c r="Q18" s="30"/>
      <c r="T18" s="30"/>
      <c r="U18" s="30"/>
      <c r="V18" s="30"/>
      <c r="W18" s="30"/>
      <c r="X18" s="30"/>
      <c r="Y18" s="30"/>
      <c r="Z18" s="30"/>
      <c r="AA18" s="31"/>
      <c r="AB18" s="29" t="s">
        <v>171</v>
      </c>
      <c r="AC18" s="30">
        <v>10000</v>
      </c>
      <c r="AD18" s="135" t="s">
        <v>219</v>
      </c>
      <c r="AE18" s="30"/>
      <c r="AF18" s="30"/>
      <c r="AI18" s="30"/>
      <c r="AJ18" s="30"/>
      <c r="AK18" s="30"/>
      <c r="AL18" s="30"/>
      <c r="AM18" s="30"/>
      <c r="AN18" s="30"/>
      <c r="AO18" s="30"/>
      <c r="AP18" s="31"/>
    </row>
    <row r="19" spans="1:42">
      <c r="A19" s="29" t="s">
        <v>52</v>
      </c>
      <c r="B19" s="30" t="s">
        <v>50</v>
      </c>
      <c r="C19" s="30">
        <f>E10*B8</f>
        <v>240</v>
      </c>
      <c r="D19" s="133" t="s">
        <v>214</v>
      </c>
      <c r="E19" s="30"/>
      <c r="F19" s="30"/>
      <c r="G19" s="30"/>
      <c r="H19" s="30"/>
      <c r="I19" s="30"/>
      <c r="J19" s="30"/>
      <c r="K19" s="30"/>
      <c r="L19" s="31"/>
      <c r="M19" s="29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1"/>
      <c r="AB19" s="29" t="s">
        <v>98</v>
      </c>
      <c r="AC19" s="30">
        <f>H10</f>
        <v>400000</v>
      </c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1"/>
    </row>
    <row r="20" spans="1:42">
      <c r="A20" s="29" t="str">
        <f>IF(C18&lt;=C19,"X is less then Xu max : Under Reinforced ","X is Grater then Xu max : Over reinforced")</f>
        <v xml:space="preserve">X is less then Xu max : Under Reinforced 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1"/>
      <c r="M20" s="29" t="str">
        <f>IF(N17&gt;=N18,"Mu &gt;= Mu_limit   DOUBLE REINFORCEMENT DESIGN","Mu &lt; Mu_limit   SINGLE REINFORCEMENT DESIGN")</f>
        <v>Mu &lt; Mu_limit   SINGLE REINFORCEMENT DESIGN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1"/>
      <c r="AB20" s="29" t="s">
        <v>172</v>
      </c>
      <c r="AC20" s="30"/>
      <c r="AD20" s="30">
        <f>(AC17*AC18*(1+B8/B7))/1.7</f>
        <v>2857142857142.8574</v>
      </c>
      <c r="AE20" s="133" t="s">
        <v>213</v>
      </c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1"/>
    </row>
    <row r="21" spans="1:42">
      <c r="A21" s="29" t="s">
        <v>54</v>
      </c>
      <c r="B21" s="30"/>
      <c r="C21" s="30">
        <f>C17/(0.87*B10*(B8-0.4168*C18))</f>
        <v>1314.7185258850968</v>
      </c>
      <c r="D21" s="133" t="s">
        <v>216</v>
      </c>
      <c r="E21" s="30"/>
      <c r="F21" s="30"/>
      <c r="G21" s="30"/>
      <c r="H21" s="30"/>
      <c r="I21" s="30"/>
      <c r="J21" s="30"/>
      <c r="K21" s="30"/>
      <c r="L21" s="31"/>
      <c r="M21" s="29" t="s">
        <v>52</v>
      </c>
      <c r="N21" s="30" t="s">
        <v>50</v>
      </c>
      <c r="O21" s="30">
        <f>E10*B8</f>
        <v>240</v>
      </c>
      <c r="P21" s="133" t="s">
        <v>214</v>
      </c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1"/>
      <c r="AB21" s="29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1"/>
    </row>
    <row r="22" spans="1:42" ht="17.25">
      <c r="D22" s="30"/>
      <c r="E22" s="30"/>
      <c r="F22" s="30"/>
      <c r="G22" s="30"/>
      <c r="H22" s="30"/>
      <c r="I22" s="30"/>
      <c r="J22" s="30"/>
      <c r="K22" s="30"/>
      <c r="L22" s="31"/>
      <c r="M22" s="29" t="s">
        <v>67</v>
      </c>
      <c r="N22" s="30"/>
      <c r="O22" s="30">
        <f>N18/(0.87*B10*(B8-0.4168*O21))</f>
        <v>1671.89777342553</v>
      </c>
      <c r="P22" s="135" t="s">
        <v>215</v>
      </c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1"/>
      <c r="AB22" s="29" t="s">
        <v>173</v>
      </c>
      <c r="AC22" s="30"/>
      <c r="AD22" s="30">
        <f>AD20+1.6*AC18/B7</f>
        <v>2857142857188.5718</v>
      </c>
      <c r="AE22" s="133" t="s">
        <v>213</v>
      </c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1"/>
    </row>
    <row r="23" spans="1:42">
      <c r="A23" s="44" t="s">
        <v>55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6"/>
      <c r="M23" s="29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1"/>
      <c r="AB23" s="29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1"/>
    </row>
    <row r="24" spans="1:42">
      <c r="A24" s="29"/>
      <c r="B24" s="30"/>
      <c r="C24" s="30"/>
      <c r="D24" s="30"/>
      <c r="E24" s="30"/>
      <c r="F24" s="30"/>
      <c r="G24" s="30"/>
      <c r="H24" s="30"/>
      <c r="I24" s="30"/>
      <c r="J24" s="30" t="s">
        <v>60</v>
      </c>
      <c r="K24" s="30"/>
      <c r="L24" s="31"/>
      <c r="M24" s="29" t="s">
        <v>68</v>
      </c>
      <c r="N24" s="30"/>
      <c r="O24" s="30">
        <f>N17-N18</f>
        <v>-41436160</v>
      </c>
      <c r="P24" s="133" t="s">
        <v>213</v>
      </c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1"/>
      <c r="AB24" s="29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1"/>
    </row>
    <row r="25" spans="1:42" ht="17.25">
      <c r="A25" s="29" t="s">
        <v>56</v>
      </c>
      <c r="B25" s="30"/>
      <c r="C25" s="30">
        <f>(0.85/B10)*B7*B8</f>
        <v>358.43373493975906</v>
      </c>
      <c r="D25" s="135" t="s">
        <v>215</v>
      </c>
      <c r="E25" s="30"/>
      <c r="F25" s="30"/>
      <c r="G25" s="30"/>
      <c r="H25" s="30"/>
      <c r="I25" s="30"/>
      <c r="J25" s="30"/>
      <c r="K25" s="30"/>
      <c r="L25" s="31"/>
      <c r="M25" s="29" t="s">
        <v>69</v>
      </c>
      <c r="N25" s="30"/>
      <c r="O25" s="30">
        <f>O24/(0.87*B10*(B8-E7))</f>
        <v>-241.61202341124934</v>
      </c>
      <c r="P25" s="135" t="s">
        <v>215</v>
      </c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1"/>
      <c r="AB25" s="29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1"/>
    </row>
    <row r="26" spans="1:42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1"/>
      <c r="M26" s="29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1"/>
      <c r="AB26" s="29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1"/>
    </row>
    <row r="27" spans="1:42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  <c r="M27" s="29" t="s">
        <v>71</v>
      </c>
      <c r="N27" s="30"/>
      <c r="O27" s="30">
        <v>352</v>
      </c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1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1"/>
    </row>
    <row r="28" spans="1:42" ht="17.25">
      <c r="A28" s="44" t="s">
        <v>57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6"/>
      <c r="M28" s="29" t="s">
        <v>70</v>
      </c>
      <c r="N28" s="30"/>
      <c r="O28" s="30">
        <f>0.87*B10*O25/O27</f>
        <v>-247.82392344497609</v>
      </c>
      <c r="P28" s="135" t="s">
        <v>215</v>
      </c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1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1"/>
    </row>
    <row r="29" spans="1:42">
      <c r="A29" s="29"/>
      <c r="B29" s="30"/>
      <c r="C29" s="30"/>
      <c r="D29" s="30"/>
      <c r="E29" s="30"/>
      <c r="F29" s="30"/>
      <c r="G29" s="30"/>
      <c r="H29" s="30"/>
      <c r="I29" s="30"/>
      <c r="J29" s="48" t="s">
        <v>61</v>
      </c>
      <c r="K29" s="30"/>
      <c r="L29" s="31"/>
      <c r="M29" s="29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1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1"/>
    </row>
    <row r="30" spans="1:42" ht="17.25">
      <c r="A30" s="29" t="s">
        <v>58</v>
      </c>
      <c r="B30" s="30"/>
      <c r="C30" s="30">
        <f>0.04*B7*B8</f>
        <v>7000</v>
      </c>
      <c r="D30" s="135" t="s">
        <v>215</v>
      </c>
      <c r="E30" s="30"/>
      <c r="F30" s="135" t="s">
        <v>219</v>
      </c>
      <c r="G30" s="30"/>
      <c r="H30" s="30"/>
      <c r="I30" s="30"/>
      <c r="J30" s="30"/>
      <c r="K30" s="30"/>
      <c r="L30" s="31"/>
      <c r="M30" s="44" t="s">
        <v>55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6"/>
      <c r="AB30" s="44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6"/>
    </row>
    <row r="31" spans="1:42">
      <c r="A31" s="29"/>
      <c r="B31" s="30"/>
      <c r="C31" s="30"/>
      <c r="D31" s="133"/>
      <c r="E31" s="30"/>
      <c r="F31" s="30"/>
      <c r="G31" s="30"/>
      <c r="H31" s="30"/>
      <c r="I31" s="30"/>
      <c r="J31" s="30"/>
      <c r="K31" s="30"/>
      <c r="L31" s="31"/>
      <c r="M31" s="29"/>
      <c r="N31" s="30"/>
      <c r="O31" s="30"/>
      <c r="P31" s="30"/>
      <c r="Q31" s="30"/>
      <c r="R31" s="30"/>
      <c r="S31" s="30"/>
      <c r="T31" s="30"/>
      <c r="U31" s="30"/>
      <c r="V31" s="30"/>
      <c r="W31" s="30" t="s">
        <v>60</v>
      </c>
      <c r="X31" s="30"/>
      <c r="Y31" s="30"/>
      <c r="Z31" s="30"/>
      <c r="AA31" s="31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1"/>
    </row>
    <row r="32" spans="1:42" ht="17.25">
      <c r="A32" s="29"/>
      <c r="B32" s="30"/>
      <c r="C32" s="30"/>
      <c r="E32" s="30"/>
      <c r="F32" s="30"/>
      <c r="G32" s="30"/>
      <c r="H32" s="30"/>
      <c r="I32" s="30"/>
      <c r="J32" s="30"/>
      <c r="K32" s="30"/>
      <c r="L32" s="31"/>
      <c r="M32" s="29" t="s">
        <v>56</v>
      </c>
      <c r="N32" s="30"/>
      <c r="O32" s="30">
        <f>(0.85/B10)*B7*B8</f>
        <v>358.43373493975906</v>
      </c>
      <c r="P32" s="135" t="s">
        <v>215</v>
      </c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1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1"/>
    </row>
    <row r="33" spans="1:42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1"/>
      <c r="M33" s="29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1"/>
    </row>
    <row r="34" spans="1:42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1"/>
      <c r="M34" s="44" t="s">
        <v>72</v>
      </c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  <c r="AB34" s="44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6"/>
    </row>
    <row r="35" spans="1:42">
      <c r="A35" s="29" t="s">
        <v>231</v>
      </c>
      <c r="B35" s="30"/>
      <c r="C35" s="30">
        <f>0.87*B10*C21*(B7-0.42*C18)</f>
        <v>128511455.33544959</v>
      </c>
      <c r="D35" s="30"/>
      <c r="E35" s="30"/>
      <c r="F35" s="30"/>
      <c r="G35" s="30"/>
      <c r="H35" s="30"/>
      <c r="I35" s="30"/>
      <c r="J35" s="30"/>
      <c r="K35" s="30"/>
      <c r="L35" s="31"/>
      <c r="M35" s="29"/>
      <c r="N35" s="30"/>
      <c r="O35" s="30"/>
      <c r="P35" s="30"/>
      <c r="Q35" s="30"/>
      <c r="R35" s="30"/>
      <c r="S35" s="30"/>
      <c r="T35" s="30"/>
      <c r="U35" s="30"/>
      <c r="V35" s="30"/>
      <c r="W35" s="48" t="s">
        <v>61</v>
      </c>
      <c r="X35" s="30"/>
      <c r="Y35" s="30"/>
      <c r="Z35" s="30"/>
      <c r="AA35" s="31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48"/>
      <c r="AM35" s="30"/>
      <c r="AN35" s="30"/>
      <c r="AO35" s="30"/>
      <c r="AP35" s="31"/>
    </row>
    <row r="36" spans="1:42" ht="17.25">
      <c r="A36" s="29"/>
      <c r="B36" s="30"/>
      <c r="C36" s="30"/>
      <c r="D36" s="30"/>
      <c r="F36" s="30"/>
      <c r="G36" s="30"/>
      <c r="H36" s="30"/>
      <c r="I36" s="30"/>
      <c r="J36" s="30"/>
      <c r="K36" s="30"/>
      <c r="L36" s="31"/>
      <c r="M36" s="29" t="s">
        <v>73</v>
      </c>
      <c r="N36" s="30"/>
      <c r="O36" s="30">
        <f>(0.85/B10)*B7*B8</f>
        <v>358.43373493975906</v>
      </c>
      <c r="P36" s="135" t="s">
        <v>215</v>
      </c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1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1"/>
    </row>
    <row r="37" spans="1:42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1"/>
      <c r="M37" s="29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1"/>
      <c r="AB37" s="29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1"/>
    </row>
    <row r="38" spans="1:42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1"/>
      <c r="M38" s="29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1"/>
      <c r="AB38" s="29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1"/>
    </row>
    <row r="39" spans="1:42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1"/>
      <c r="M39" s="44" t="s">
        <v>57</v>
      </c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  <c r="AB39" s="44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6"/>
    </row>
    <row r="40" spans="1:42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  <c r="M40" s="29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1"/>
      <c r="AB40" s="29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1"/>
    </row>
    <row r="41" spans="1:42" ht="17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9" t="s">
        <v>58</v>
      </c>
      <c r="N41" s="30"/>
      <c r="O41" s="30">
        <f>0.04*B7*B8</f>
        <v>7000</v>
      </c>
      <c r="P41" s="135" t="s">
        <v>215</v>
      </c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1"/>
      <c r="AB41" s="29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1"/>
    </row>
    <row r="42" spans="1:42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1"/>
      <c r="M42" s="29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1"/>
      <c r="AB42" s="29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1"/>
    </row>
    <row r="43" spans="1:42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1"/>
      <c r="M43" s="44" t="s">
        <v>74</v>
      </c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  <c r="AB43" s="44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6"/>
    </row>
    <row r="44" spans="1:42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1"/>
      <c r="M44" s="2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1"/>
      <c r="AB44" s="29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1"/>
    </row>
    <row r="45" spans="1:42" ht="17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1"/>
      <c r="M45" s="29" t="s">
        <v>75</v>
      </c>
      <c r="N45" s="30"/>
      <c r="O45" s="30">
        <f>0.04*B7*B8</f>
        <v>7000</v>
      </c>
      <c r="P45" s="135" t="s">
        <v>215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1"/>
      <c r="AB45" s="29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1"/>
    </row>
    <row r="46" spans="1:42" ht="15" thickBot="1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4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4"/>
      <c r="AB46" s="32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4"/>
    </row>
    <row r="47" spans="1:42" ht="15.75" thickBot="1">
      <c r="A47" s="49" t="s">
        <v>62</v>
      </c>
      <c r="B47" s="51"/>
      <c r="C47" s="58" t="s">
        <v>77</v>
      </c>
      <c r="D47" s="51"/>
      <c r="E47" s="51"/>
      <c r="F47" s="50"/>
      <c r="G47" s="50"/>
      <c r="H47" s="50"/>
      <c r="I47" s="50"/>
      <c r="J47" s="51" t="s">
        <v>39</v>
      </c>
      <c r="K47" s="50"/>
      <c r="L47" s="52"/>
      <c r="M47" s="49" t="s">
        <v>62</v>
      </c>
      <c r="N47" s="58"/>
      <c r="O47" s="58" t="s">
        <v>78</v>
      </c>
      <c r="P47" s="51"/>
      <c r="Q47" s="51"/>
      <c r="R47" s="51"/>
      <c r="S47" s="51"/>
      <c r="T47" s="51"/>
      <c r="U47" s="51"/>
      <c r="V47" s="51" t="s">
        <v>39</v>
      </c>
      <c r="W47" s="50"/>
      <c r="X47" s="50"/>
      <c r="Y47" s="50"/>
      <c r="Z47" s="50"/>
      <c r="AA47" s="52"/>
      <c r="AB47" s="51" t="s">
        <v>195</v>
      </c>
      <c r="AC47" s="58"/>
      <c r="AD47" s="58"/>
      <c r="AE47" s="51"/>
      <c r="AF47" s="51"/>
      <c r="AG47" s="51"/>
      <c r="AH47" s="51"/>
      <c r="AI47" s="51"/>
      <c r="AJ47" s="51"/>
      <c r="AK47" s="51" t="s">
        <v>39</v>
      </c>
      <c r="AL47" s="50"/>
      <c r="AM47" s="50"/>
      <c r="AN47" s="50"/>
      <c r="AO47" s="50"/>
      <c r="AP47" s="52"/>
    </row>
    <row r="48" spans="1:42">
      <c r="A48" s="29" t="s">
        <v>51</v>
      </c>
      <c r="B48" s="30"/>
      <c r="C48" s="30">
        <f>H8</f>
        <v>200000000</v>
      </c>
      <c r="D48" s="30"/>
      <c r="E48" s="133" t="s">
        <v>213</v>
      </c>
      <c r="F48" s="30"/>
      <c r="G48" s="30"/>
      <c r="H48" s="30"/>
      <c r="I48" s="30"/>
      <c r="J48" s="30" t="s">
        <v>59</v>
      </c>
      <c r="K48" s="30"/>
      <c r="L48" s="31"/>
      <c r="M48" s="29" t="s">
        <v>51</v>
      </c>
      <c r="N48" s="30"/>
      <c r="O48" s="30">
        <f>H8</f>
        <v>200000000</v>
      </c>
      <c r="P48" s="133" t="s">
        <v>213</v>
      </c>
      <c r="Q48" s="30"/>
      <c r="R48" s="30"/>
      <c r="S48" s="30"/>
      <c r="T48" s="30"/>
      <c r="U48" s="30"/>
      <c r="V48" s="30" t="s">
        <v>59</v>
      </c>
      <c r="W48" s="30"/>
      <c r="X48" s="30"/>
      <c r="Y48" s="30"/>
      <c r="Z48" s="30"/>
      <c r="AA48" s="31"/>
      <c r="AB48" s="30" t="s">
        <v>196</v>
      </c>
      <c r="AC48" s="30"/>
      <c r="AD48" s="30">
        <v>10</v>
      </c>
      <c r="AE48" s="138" t="s">
        <v>218</v>
      </c>
      <c r="AG48" s="30"/>
      <c r="AH48" s="30"/>
      <c r="AI48" s="30"/>
      <c r="AJ48" s="30"/>
      <c r="AK48" s="30"/>
      <c r="AL48" s="30"/>
      <c r="AM48" s="30"/>
      <c r="AN48" s="30"/>
      <c r="AO48" s="30"/>
      <c r="AP48" s="31"/>
    </row>
    <row r="49" spans="1:42">
      <c r="A49" s="29" t="s">
        <v>53</v>
      </c>
      <c r="B49" s="30"/>
      <c r="C49" s="30">
        <f>(1.2-SQRT(1.2^2 -(6.68*C48)/(B9*B7*B8^2)))*B8</f>
        <v>188.73018936122099</v>
      </c>
      <c r="D49" s="30"/>
      <c r="E49" s="134" t="s">
        <v>214</v>
      </c>
      <c r="F49" s="30"/>
      <c r="G49" s="30"/>
      <c r="H49" s="30"/>
      <c r="I49" s="30"/>
      <c r="J49" s="30"/>
      <c r="K49" s="30"/>
      <c r="L49" s="31"/>
      <c r="M49" s="29" t="s">
        <v>53</v>
      </c>
      <c r="N49" s="30"/>
      <c r="O49" s="30">
        <f>(1.2-SQRT(1.2^2 -(6.68*O48)/(B9*B7*B8^2)))*B8</f>
        <v>188.73018936122099</v>
      </c>
      <c r="P49" s="133" t="s">
        <v>214</v>
      </c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1"/>
      <c r="AB49" s="30" t="s">
        <v>197</v>
      </c>
      <c r="AC49" s="30"/>
      <c r="AD49" s="30">
        <v>5</v>
      </c>
      <c r="AE49" s="138" t="s">
        <v>218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1"/>
    </row>
    <row r="50" spans="1:42">
      <c r="A50" s="29" t="s">
        <v>52</v>
      </c>
      <c r="B50" s="30" t="s">
        <v>50</v>
      </c>
      <c r="C50" s="30">
        <f>E10*B8</f>
        <v>240</v>
      </c>
      <c r="D50" s="30"/>
      <c r="E50" s="133" t="s">
        <v>214</v>
      </c>
      <c r="F50" s="30"/>
      <c r="G50" s="30"/>
      <c r="H50" s="30"/>
      <c r="I50" s="30"/>
      <c r="J50" s="30"/>
      <c r="K50" s="30"/>
      <c r="L50" s="31"/>
      <c r="M50" s="29" t="s">
        <v>52</v>
      </c>
      <c r="N50" s="30" t="s">
        <v>50</v>
      </c>
      <c r="O50" s="30">
        <f>E10*B8</f>
        <v>240</v>
      </c>
      <c r="P50" s="133" t="s">
        <v>214</v>
      </c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1"/>
      <c r="AB50" s="30" t="s">
        <v>203</v>
      </c>
      <c r="AC50" s="30"/>
      <c r="AD50" s="30">
        <v>60</v>
      </c>
      <c r="AE50" s="133" t="s">
        <v>204</v>
      </c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1"/>
    </row>
    <row r="51" spans="1:42">
      <c r="A51" s="29" t="str">
        <f>IF(C49&lt;=C50,"X is less then Xu max : Under Reinforced ","X is Grater then Xu max : Over reinforced")</f>
        <v xml:space="preserve">X is less then Xu max : Under Reinforced 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1"/>
      <c r="M51" s="29" t="s">
        <v>76</v>
      </c>
      <c r="N51" s="30"/>
      <c r="O51" s="30">
        <f>B13</f>
        <v>1200</v>
      </c>
      <c r="P51" s="133" t="s">
        <v>214</v>
      </c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1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1"/>
    </row>
    <row r="52" spans="1:42">
      <c r="A52" t="str">
        <f>IF(C49&lt;=B14,"Xu &lt;= Df : Continue ","Xu &gt; Df : Calculate Df  Follow T beam design x &gt; Df")</f>
        <v>Xu &gt; Df : Calculate Df  Follow T beam design x &gt; Df</v>
      </c>
      <c r="D52" s="30"/>
      <c r="E52" s="30"/>
      <c r="F52" s="30"/>
      <c r="G52" s="30"/>
      <c r="H52" s="30"/>
      <c r="I52" s="30"/>
      <c r="J52" s="30"/>
      <c r="K52" s="30"/>
      <c r="L52" s="31"/>
      <c r="M52" s="29" t="s">
        <v>80</v>
      </c>
      <c r="N52" s="30"/>
      <c r="O52" s="30">
        <f>B14</f>
        <v>150</v>
      </c>
      <c r="P52" s="133" t="s">
        <v>214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1"/>
    </row>
    <row r="53" spans="1:42" ht="17.25">
      <c r="A53" s="29" t="s">
        <v>54</v>
      </c>
      <c r="B53" s="30"/>
      <c r="C53" s="30">
        <f>C48/(0.87*B10*(B8-0.4168*C49))</f>
        <v>1314.7185258850968</v>
      </c>
      <c r="D53" s="135" t="s">
        <v>215</v>
      </c>
      <c r="E53" s="30"/>
      <c r="F53" s="30"/>
      <c r="G53" s="30"/>
      <c r="H53" s="30"/>
      <c r="I53" s="30"/>
      <c r="J53" s="30"/>
      <c r="K53" s="30"/>
      <c r="L53" s="31"/>
      <c r="M53" s="29" t="s">
        <v>43</v>
      </c>
      <c r="N53" s="30"/>
      <c r="O53" s="30">
        <f>B8</f>
        <v>500</v>
      </c>
      <c r="P53" s="133" t="s">
        <v>214</v>
      </c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1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1"/>
    </row>
    <row r="54" spans="1:42">
      <c r="A54" s="44" t="s">
        <v>55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6"/>
      <c r="M54" s="29" t="str">
        <f>IF(O49&lt;=O50,"X is less then Xu max : Under Reinforced ","X is Grater then Xu max : Over reinforced")</f>
        <v xml:space="preserve">X is less then Xu max : Under Reinforced 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1"/>
      <c r="AB54" s="30" t="s">
        <v>195</v>
      </c>
      <c r="AC54" s="30"/>
      <c r="AD54" s="30">
        <f>5*H8*E13*E13/(48*5000*5*B7*B8*B8*B8/12)</f>
        <v>5.1138057142857143</v>
      </c>
      <c r="AE54" s="133" t="s">
        <v>214</v>
      </c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1"/>
    </row>
    <row r="55" spans="1:42">
      <c r="A55" s="29"/>
      <c r="B55" s="30"/>
      <c r="C55" s="30"/>
      <c r="D55" s="30"/>
      <c r="E55" s="30"/>
      <c r="F55" s="30"/>
      <c r="G55" s="30"/>
      <c r="H55" s="30"/>
      <c r="I55" s="30"/>
      <c r="J55" s="30" t="s">
        <v>60</v>
      </c>
      <c r="K55" s="30"/>
      <c r="L55" s="31"/>
      <c r="M55" s="29" t="str">
        <f>IF(O49&lt;=B14,"Xu &lt;= Df : Follow  T beam design X &lt; Df ","Xu &gt; Df : Calculate Df  Proceed for Design")</f>
        <v>Xu &gt; Df : Calculate Df  Proceed for Design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1"/>
      <c r="AB55" s="30" t="s">
        <v>202</v>
      </c>
      <c r="AC55" s="30"/>
      <c r="AD55" s="30">
        <f>3.02</f>
        <v>3.02</v>
      </c>
      <c r="AE55" s="133" t="s">
        <v>214</v>
      </c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1"/>
    </row>
    <row r="56" spans="1:42" ht="17.25">
      <c r="A56" s="29" t="s">
        <v>56</v>
      </c>
      <c r="B56" s="30"/>
      <c r="C56" s="30">
        <f>(0.85/B10)*B7*B8</f>
        <v>358.43373493975906</v>
      </c>
      <c r="D56" s="135" t="s">
        <v>215</v>
      </c>
      <c r="E56" s="30"/>
      <c r="F56" s="30"/>
      <c r="G56" s="30"/>
      <c r="H56" s="30"/>
      <c r="I56" s="30"/>
      <c r="J56" s="30"/>
      <c r="K56" s="30"/>
      <c r="L56" s="31"/>
      <c r="M56" s="29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1"/>
      <c r="AB56" s="30" t="s">
        <v>205</v>
      </c>
      <c r="AC56" s="30"/>
      <c r="AD56" s="30">
        <f xml:space="preserve"> 6.123596</f>
        <v>6.123596</v>
      </c>
      <c r="AE56" s="133" t="s">
        <v>214</v>
      </c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1"/>
    </row>
    <row r="57" spans="1:42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9" t="s">
        <v>96</v>
      </c>
      <c r="N57" s="30"/>
      <c r="O57" s="30">
        <f>(1.2-SQRT(1.44-(((6.68*O48*O51)/(B9*O51*O53*O53 * B7)) - 1.5*(O51/B7 -1 )*(2-O52/O53)*(O52/O53))))*O53</f>
        <v>-195.99443644861171</v>
      </c>
      <c r="P57" s="133" t="s">
        <v>214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1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1"/>
    </row>
    <row r="58" spans="1:42" ht="17.25">
      <c r="A58" s="2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1"/>
      <c r="M58" s="29" t="s">
        <v>54</v>
      </c>
      <c r="N58" s="30"/>
      <c r="O58" s="30">
        <f>((0.36*B9*B7*-O57)+(0.45*B9*(B13-B7)*B14))/(0.87*B10)</f>
        <v>4546.2013013446922</v>
      </c>
      <c r="P58" s="135" t="s">
        <v>215</v>
      </c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1"/>
      <c r="AB58" s="39" t="s">
        <v>209</v>
      </c>
      <c r="AC58" s="30"/>
      <c r="AD58" s="30">
        <f>SUM(AD54:AD56)</f>
        <v>14.257401714285713</v>
      </c>
      <c r="AE58" s="133" t="s">
        <v>214</v>
      </c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1"/>
    </row>
    <row r="59" spans="1:42">
      <c r="A59" s="44" t="s">
        <v>57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6"/>
      <c r="M59" s="29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1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1"/>
    </row>
    <row r="60" spans="1:42">
      <c r="A60" s="29"/>
      <c r="B60" s="30"/>
      <c r="C60" s="30"/>
      <c r="D60" s="30"/>
      <c r="E60" s="30"/>
      <c r="F60" s="30"/>
      <c r="G60" s="30"/>
      <c r="H60" s="30"/>
      <c r="I60" s="30"/>
      <c r="J60" s="48" t="s">
        <v>61</v>
      </c>
      <c r="K60" s="30"/>
      <c r="L60" s="31"/>
      <c r="M60" s="44" t="s">
        <v>55</v>
      </c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  <c r="AB60" s="45" t="s">
        <v>206</v>
      </c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6"/>
    </row>
    <row r="61" spans="1:42" ht="17.25">
      <c r="A61" s="29" t="s">
        <v>58</v>
      </c>
      <c r="B61" s="30"/>
      <c r="C61" s="30">
        <f>0.04*B7*B8</f>
        <v>7000</v>
      </c>
      <c r="D61" s="135" t="s">
        <v>215</v>
      </c>
      <c r="E61" s="30"/>
      <c r="F61" s="30"/>
      <c r="G61" s="30"/>
      <c r="H61" s="30"/>
      <c r="I61" s="30"/>
      <c r="J61" s="30"/>
      <c r="K61" s="30"/>
      <c r="L61" s="31"/>
      <c r="M61" s="29"/>
      <c r="N61" s="30"/>
      <c r="O61" s="30"/>
      <c r="P61" s="30"/>
      <c r="Q61" s="30"/>
      <c r="R61" s="30"/>
      <c r="S61" s="30"/>
      <c r="T61" s="30"/>
      <c r="U61" s="30"/>
      <c r="V61" s="30" t="s">
        <v>60</v>
      </c>
      <c r="W61" s="30"/>
      <c r="X61" s="30"/>
      <c r="Y61" s="30"/>
      <c r="Z61" s="30"/>
      <c r="AA61" s="31"/>
      <c r="AB61" s="30" t="s">
        <v>208</v>
      </c>
      <c r="AC61" s="30"/>
      <c r="AD61" s="30">
        <f>E13/250</f>
        <v>18.920000000000002</v>
      </c>
      <c r="AE61" s="133" t="s">
        <v>214</v>
      </c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1"/>
    </row>
    <row r="62" spans="1:42" ht="17.25">
      <c r="A62" s="2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1"/>
      <c r="M62" s="29" t="s">
        <v>56</v>
      </c>
      <c r="N62" s="30"/>
      <c r="O62" s="30">
        <f>(0.85/B10)*B7*B8</f>
        <v>358.43373493975906</v>
      </c>
      <c r="P62" s="135" t="s">
        <v>215</v>
      </c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1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1"/>
    </row>
    <row r="63" spans="1:42">
      <c r="A63" s="29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1"/>
      <c r="M63" s="29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1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1"/>
    </row>
    <row r="64" spans="1:42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1"/>
      <c r="M64" s="29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1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1"/>
    </row>
    <row r="65" spans="1:42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1"/>
      <c r="M65" s="44" t="s">
        <v>57</v>
      </c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  <c r="AB65" s="45" t="s">
        <v>207</v>
      </c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6"/>
    </row>
    <row r="66" spans="1:42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1"/>
      <c r="M66" s="29"/>
      <c r="N66" s="30"/>
      <c r="O66" s="30"/>
      <c r="P66" s="30"/>
      <c r="Q66" s="30"/>
      <c r="R66" s="30"/>
      <c r="S66" s="30"/>
      <c r="T66" s="30"/>
      <c r="U66" s="30"/>
      <c r="V66" s="48" t="s">
        <v>61</v>
      </c>
      <c r="W66" s="30"/>
      <c r="X66" s="30"/>
      <c r="Y66" s="30"/>
      <c r="Z66" s="30"/>
      <c r="AA66" s="31"/>
      <c r="AB66" s="30" t="s">
        <v>190</v>
      </c>
      <c r="AC66" s="30"/>
      <c r="AD66" s="30">
        <f>E13/350</f>
        <v>13.514285714285714</v>
      </c>
      <c r="AE66" s="133" t="s">
        <v>214</v>
      </c>
      <c r="AF66" s="30"/>
      <c r="AG66" s="30"/>
      <c r="AH66" s="30"/>
      <c r="AI66" s="30"/>
      <c r="AJ66" s="30"/>
      <c r="AK66" s="48"/>
      <c r="AL66" s="30"/>
      <c r="AM66" s="30"/>
      <c r="AN66" s="30"/>
      <c r="AO66" s="30"/>
      <c r="AP66" s="31"/>
    </row>
    <row r="67" spans="1:42" ht="17.2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1"/>
      <c r="M67" s="29" t="s">
        <v>58</v>
      </c>
      <c r="N67" s="30"/>
      <c r="O67" s="30">
        <f>0.04*B7*B8</f>
        <v>7000</v>
      </c>
      <c r="P67" s="135" t="s">
        <v>215</v>
      </c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1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1"/>
    </row>
    <row r="68" spans="1:4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1"/>
      <c r="M68" s="29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1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1"/>
    </row>
    <row r="69" spans="1:42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1"/>
      <c r="M69" s="29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1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1"/>
    </row>
    <row r="70" spans="1:42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1"/>
      <c r="M70" s="29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1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1"/>
    </row>
    <row r="71" spans="1:42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1"/>
      <c r="M71" s="29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1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1"/>
    </row>
    <row r="72" spans="1:42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1"/>
      <c r="M72" s="29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1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1"/>
    </row>
    <row r="73" spans="1:42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1"/>
      <c r="M73" s="29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1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1"/>
    </row>
    <row r="74" spans="1:42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1"/>
      <c r="M74" s="29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1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1"/>
    </row>
    <row r="75" spans="1:42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1"/>
      <c r="M75" s="29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1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1"/>
    </row>
    <row r="76" spans="1:42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1"/>
      <c r="M76" s="29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1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1"/>
    </row>
    <row r="77" spans="1:42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1"/>
      <c r="M77" s="29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1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1"/>
    </row>
    <row r="78" spans="1:42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1"/>
      <c r="M78" s="29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1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1"/>
    </row>
    <row r="79" spans="1:42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1"/>
      <c r="M79" s="29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1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1"/>
    </row>
    <row r="80" spans="1:42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1"/>
      <c r="M80" s="29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1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1"/>
    </row>
    <row r="81" spans="1:42">
      <c r="A81" s="29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1"/>
      <c r="M81" s="29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1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1"/>
    </row>
    <row r="82" spans="1:42" ht="15" thickBot="1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4"/>
      <c r="M82" s="32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4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4"/>
    </row>
    <row r="83" spans="1:42" ht="15.75" thickBot="1">
      <c r="A83" s="35" t="s">
        <v>79</v>
      </c>
      <c r="B83" s="53"/>
      <c r="C83" s="55"/>
      <c r="D83" s="53"/>
      <c r="E83" s="53"/>
      <c r="F83" s="53"/>
      <c r="G83" s="53"/>
      <c r="H83" s="53"/>
      <c r="I83" s="53"/>
      <c r="J83" s="53"/>
      <c r="K83" s="53"/>
      <c r="L83" s="54"/>
      <c r="M83" s="71" t="s">
        <v>94</v>
      </c>
      <c r="N83" s="72"/>
      <c r="O83" s="72"/>
      <c r="P83" s="72"/>
      <c r="Q83" s="72"/>
      <c r="R83" s="72"/>
      <c r="S83" s="72"/>
      <c r="T83" s="72"/>
      <c r="U83" s="72"/>
      <c r="V83" s="51" t="s">
        <v>39</v>
      </c>
      <c r="W83" s="72"/>
      <c r="X83" s="72"/>
      <c r="Y83" s="72"/>
      <c r="Z83" s="72"/>
      <c r="AA83" s="73"/>
      <c r="AB83" s="71"/>
      <c r="AC83" s="72"/>
      <c r="AD83" s="72"/>
      <c r="AE83" s="72"/>
      <c r="AF83" s="72"/>
      <c r="AG83" s="72"/>
      <c r="AH83" s="72"/>
      <c r="AI83" s="72"/>
      <c r="AJ83" s="72"/>
      <c r="AK83" s="51"/>
      <c r="AL83" s="72"/>
      <c r="AM83" s="72"/>
      <c r="AN83" s="72"/>
      <c r="AO83" s="72"/>
      <c r="AP83" s="73"/>
    </row>
    <row r="84" spans="1:42">
      <c r="A84" s="29" t="s">
        <v>51</v>
      </c>
      <c r="B84" s="30"/>
      <c r="C84" s="30">
        <v>9844000000</v>
      </c>
      <c r="D84" s="133" t="s">
        <v>213</v>
      </c>
      <c r="E84" s="30"/>
      <c r="F84" s="30"/>
      <c r="G84" s="30"/>
      <c r="H84" s="30"/>
      <c r="I84" s="30"/>
      <c r="J84" s="30" t="s">
        <v>59</v>
      </c>
      <c r="K84" s="30"/>
      <c r="L84" s="31"/>
      <c r="M84" s="74" t="s">
        <v>98</v>
      </c>
      <c r="N84" s="75"/>
      <c r="O84" s="75">
        <f>H10</f>
        <v>400000</v>
      </c>
      <c r="P84" s="139" t="s">
        <v>217</v>
      </c>
      <c r="Q84" s="75" t="s">
        <v>42</v>
      </c>
      <c r="R84" s="75">
        <v>350</v>
      </c>
      <c r="S84" s="75" t="s">
        <v>214</v>
      </c>
      <c r="T84" s="75" t="s">
        <v>104</v>
      </c>
      <c r="U84" s="75">
        <v>550</v>
      </c>
      <c r="V84" s="75" t="s">
        <v>214</v>
      </c>
      <c r="W84" s="75"/>
      <c r="X84" s="75"/>
      <c r="Y84" s="75"/>
      <c r="Z84" s="75"/>
      <c r="AA84" s="76"/>
      <c r="AB84" s="74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6"/>
    </row>
    <row r="85" spans="1:42" ht="17.25">
      <c r="A85" t="s">
        <v>84</v>
      </c>
      <c r="C85">
        <f>E13</f>
        <v>4730</v>
      </c>
      <c r="D85" s="138" t="s">
        <v>214</v>
      </c>
      <c r="E85" s="30"/>
      <c r="F85" s="30"/>
      <c r="G85" s="30"/>
      <c r="H85" s="30"/>
      <c r="I85" s="30"/>
      <c r="J85" s="30"/>
      <c r="K85" s="30"/>
      <c r="L85" s="31"/>
      <c r="M85" s="29" t="s">
        <v>103</v>
      </c>
      <c r="N85" s="30"/>
      <c r="O85" s="30">
        <f>O84/(R84*U84)</f>
        <v>2.0779220779220777</v>
      </c>
      <c r="P85" s="135" t="s">
        <v>219</v>
      </c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61"/>
      <c r="AB85" s="29"/>
      <c r="AC85" s="30"/>
      <c r="AD85" s="30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61"/>
    </row>
    <row r="86" spans="1:42" ht="17.25">
      <c r="A86" t="s">
        <v>87</v>
      </c>
      <c r="C86">
        <f>E14</f>
        <v>4200</v>
      </c>
      <c r="D86" s="138" t="s">
        <v>214</v>
      </c>
      <c r="E86" s="30"/>
      <c r="F86" s="30"/>
      <c r="G86" s="30"/>
      <c r="H86" s="30"/>
      <c r="I86" s="30"/>
      <c r="J86" s="30"/>
      <c r="K86" s="30"/>
      <c r="L86" s="31"/>
      <c r="M86" s="47" t="s">
        <v>81</v>
      </c>
      <c r="N86" s="48"/>
      <c r="O86" s="48">
        <v>3217</v>
      </c>
      <c r="P86" s="135" t="s">
        <v>215</v>
      </c>
      <c r="Q86" s="30"/>
      <c r="R86" s="30"/>
      <c r="S86" s="30"/>
      <c r="T86" s="30"/>
      <c r="U86" s="30"/>
      <c r="V86" s="30"/>
      <c r="W86" s="48"/>
      <c r="X86" s="48"/>
      <c r="Y86" s="48"/>
      <c r="Z86" s="48"/>
      <c r="AA86" s="61"/>
      <c r="AB86" s="47"/>
      <c r="AC86" s="48"/>
      <c r="AD86" s="48"/>
      <c r="AE86" s="30"/>
      <c r="AF86" s="30"/>
      <c r="AG86" s="30"/>
      <c r="AH86" s="30"/>
      <c r="AI86" s="30"/>
      <c r="AJ86" s="30"/>
      <c r="AK86" s="30"/>
      <c r="AL86" s="48"/>
      <c r="AM86" s="48"/>
      <c r="AN86" s="48"/>
      <c r="AO86" s="48"/>
      <c r="AP86" s="61"/>
    </row>
    <row r="87" spans="1:42" ht="17.25">
      <c r="A87" t="s">
        <v>88</v>
      </c>
      <c r="C87">
        <f>C85/C86</f>
        <v>1.1261904761904762</v>
      </c>
      <c r="D87" s="30"/>
      <c r="I87" s="30"/>
      <c r="J87" s="30"/>
      <c r="K87" s="30"/>
      <c r="L87" s="31"/>
      <c r="M87" s="47" t="s">
        <v>99</v>
      </c>
      <c r="N87" s="48"/>
      <c r="O87" s="48">
        <v>0.79</v>
      </c>
      <c r="P87" s="135" t="s">
        <v>219</v>
      </c>
      <c r="Q87" s="48"/>
      <c r="R87" s="48"/>
      <c r="S87" s="48"/>
      <c r="T87" s="48"/>
      <c r="U87" s="48"/>
      <c r="V87" s="48" t="s">
        <v>100</v>
      </c>
      <c r="W87" s="48"/>
      <c r="X87" s="48"/>
      <c r="Y87" s="48"/>
      <c r="Z87" s="48"/>
      <c r="AA87" s="61"/>
      <c r="AB87" s="47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61"/>
    </row>
    <row r="88" spans="1:42" ht="17.25">
      <c r="A88" s="29" t="s">
        <v>90</v>
      </c>
      <c r="B88" s="30"/>
      <c r="C88" s="60" t="s">
        <v>83</v>
      </c>
      <c r="D88" s="30"/>
      <c r="I88" s="30"/>
      <c r="J88" s="59" t="s">
        <v>89</v>
      </c>
      <c r="K88" s="30"/>
      <c r="L88" s="31"/>
      <c r="M88" s="47" t="s">
        <v>102</v>
      </c>
      <c r="N88" s="48"/>
      <c r="O88" s="48">
        <v>3.1</v>
      </c>
      <c r="P88" s="135" t="s">
        <v>219</v>
      </c>
      <c r="Q88" s="48"/>
      <c r="R88" s="48"/>
      <c r="S88" s="48"/>
      <c r="T88" s="48"/>
      <c r="U88" s="48"/>
      <c r="V88" s="48" t="s">
        <v>101</v>
      </c>
      <c r="W88" s="48"/>
      <c r="X88" s="48"/>
      <c r="Y88" s="48"/>
      <c r="Z88" s="48"/>
      <c r="AA88" s="61"/>
      <c r="AB88" s="47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61"/>
    </row>
    <row r="89" spans="1:42">
      <c r="A89" s="29" t="s">
        <v>82</v>
      </c>
      <c r="B89" s="30"/>
      <c r="C89" s="30">
        <f>0.2*(C85+2*C86)</f>
        <v>2626</v>
      </c>
      <c r="D89" s="133" t="s">
        <v>214</v>
      </c>
      <c r="E89" s="30"/>
      <c r="F89" s="30"/>
      <c r="G89" s="30"/>
      <c r="H89" s="30"/>
      <c r="I89" s="30"/>
      <c r="J89" s="30"/>
      <c r="K89" s="30"/>
      <c r="L89" s="31"/>
      <c r="M89" s="47" t="str">
        <f>IF( O85&lt;= O87,"Provide Nominal ","Design for Shear")</f>
        <v>Design for Shear</v>
      </c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61"/>
      <c r="AB89" s="47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61"/>
    </row>
    <row r="90" spans="1:42" ht="17.25">
      <c r="A90" s="56" t="s">
        <v>81</v>
      </c>
      <c r="B90" s="39"/>
      <c r="C90" s="39">
        <f>C84/(0.87*B10*C89)</f>
        <v>10382.681552166594</v>
      </c>
      <c r="D90" s="135" t="s">
        <v>215</v>
      </c>
      <c r="E90" s="39"/>
      <c r="F90" s="39"/>
      <c r="G90" s="39"/>
      <c r="H90" s="39"/>
      <c r="I90" s="39"/>
      <c r="J90" s="39"/>
      <c r="K90" s="39"/>
      <c r="L90" s="57"/>
      <c r="M90" s="47" t="s">
        <v>105</v>
      </c>
      <c r="N90" s="48"/>
      <c r="O90" s="48">
        <f>R84*(O85-O87)/(0.87*B10)</f>
        <v>1.2485049917538491</v>
      </c>
      <c r="P90" s="135" t="s">
        <v>215</v>
      </c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61"/>
      <c r="AB90" s="47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61"/>
    </row>
    <row r="91" spans="1:42">
      <c r="A91" s="5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57"/>
      <c r="M91" s="47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61"/>
      <c r="AB91" s="47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61"/>
    </row>
    <row r="92" spans="1:42">
      <c r="A92" s="5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57"/>
      <c r="M92" s="29"/>
      <c r="N92" s="30"/>
      <c r="O92" s="30"/>
      <c r="P92" s="30"/>
      <c r="Q92" s="30"/>
      <c r="R92" s="30"/>
      <c r="S92" s="30"/>
      <c r="T92" s="30"/>
      <c r="U92" s="30"/>
      <c r="V92" s="30"/>
      <c r="W92" s="48"/>
      <c r="X92" s="48"/>
      <c r="Y92" s="48"/>
      <c r="Z92" s="48"/>
      <c r="AA92" s="61"/>
      <c r="AB92" s="29"/>
      <c r="AC92" s="30"/>
      <c r="AD92" s="30"/>
      <c r="AE92" s="30"/>
      <c r="AF92" s="30"/>
      <c r="AG92" s="30"/>
      <c r="AH92" s="30"/>
      <c r="AI92" s="30"/>
      <c r="AJ92" s="30"/>
      <c r="AK92" s="30"/>
      <c r="AL92" s="48"/>
      <c r="AM92" s="48"/>
      <c r="AN92" s="48"/>
      <c r="AO92" s="48"/>
      <c r="AP92" s="61"/>
    </row>
    <row r="93" spans="1:42">
      <c r="A93" s="44" t="s">
        <v>55</v>
      </c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6"/>
      <c r="M93" s="29"/>
      <c r="N93" s="30"/>
      <c r="O93" s="30"/>
      <c r="P93" s="30"/>
      <c r="Q93" s="30"/>
      <c r="R93" s="30"/>
      <c r="S93" s="30"/>
      <c r="T93" s="30"/>
      <c r="U93" s="30"/>
      <c r="V93" s="30"/>
      <c r="W93" s="48"/>
      <c r="X93" s="48"/>
      <c r="Y93" s="48"/>
      <c r="Z93" s="48"/>
      <c r="AA93" s="61"/>
      <c r="AB93" s="29"/>
      <c r="AC93" s="30"/>
      <c r="AD93" s="30"/>
      <c r="AE93" s="30"/>
      <c r="AF93" s="30"/>
      <c r="AG93" s="30"/>
      <c r="AH93" s="30"/>
      <c r="AI93" s="30"/>
      <c r="AJ93" s="30"/>
      <c r="AK93" s="30"/>
      <c r="AL93" s="48"/>
      <c r="AM93" s="48"/>
      <c r="AN93" s="48"/>
      <c r="AO93" s="48"/>
      <c r="AP93" s="61"/>
    </row>
    <row r="94" spans="1:42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1"/>
      <c r="M94" s="29"/>
      <c r="N94" s="30"/>
      <c r="O94" s="30"/>
      <c r="P94" s="30"/>
      <c r="Q94" s="30"/>
      <c r="R94" s="30"/>
      <c r="S94" s="30"/>
      <c r="T94" s="30"/>
      <c r="U94" s="30"/>
      <c r="V94" s="30"/>
      <c r="W94" s="48"/>
      <c r="X94" s="48"/>
      <c r="Y94" s="48"/>
      <c r="Z94" s="48"/>
      <c r="AA94" s="61"/>
      <c r="AB94" s="29"/>
      <c r="AC94" s="30"/>
      <c r="AD94" s="30"/>
      <c r="AE94" s="30"/>
      <c r="AF94" s="30"/>
      <c r="AG94" s="30"/>
      <c r="AH94" s="30"/>
      <c r="AI94" s="30"/>
      <c r="AJ94" s="30"/>
      <c r="AK94" s="30"/>
      <c r="AL94" s="48"/>
      <c r="AM94" s="48"/>
      <c r="AN94" s="48"/>
      <c r="AO94" s="48"/>
      <c r="AP94" s="61"/>
    </row>
    <row r="95" spans="1:42" ht="17.25">
      <c r="A95" s="29" t="s">
        <v>56</v>
      </c>
      <c r="B95" s="30"/>
      <c r="C95" s="30">
        <f>0.03*E14*B7</f>
        <v>44100</v>
      </c>
      <c r="D95" s="135" t="s">
        <v>215</v>
      </c>
      <c r="E95" s="30"/>
      <c r="F95" s="30"/>
      <c r="G95" s="30"/>
      <c r="H95" s="30"/>
      <c r="I95" s="30"/>
      <c r="J95" s="30"/>
      <c r="K95" s="30"/>
      <c r="L95" s="31"/>
      <c r="M95" s="44" t="s">
        <v>106</v>
      </c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63"/>
      <c r="Z95" s="63"/>
      <c r="AA95" s="64"/>
      <c r="AB95" s="44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63"/>
      <c r="AO95" s="63"/>
      <c r="AP95" s="64"/>
    </row>
    <row r="96" spans="1:42">
      <c r="A96" s="29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1"/>
      <c r="M96" s="29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48"/>
      <c r="Z96" s="48"/>
      <c r="AA96" s="61"/>
      <c r="AB96" s="29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48"/>
      <c r="AO96" s="48"/>
      <c r="AP96" s="61"/>
    </row>
    <row r="97" spans="1:42" ht="17.25">
      <c r="A97" s="29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1"/>
      <c r="M97" s="29" t="s">
        <v>107</v>
      </c>
      <c r="N97" s="30"/>
      <c r="O97" s="30">
        <f>0.4*R84/(0.87*B10)</f>
        <v>0.38775792826478328</v>
      </c>
      <c r="P97" s="135" t="s">
        <v>215</v>
      </c>
      <c r="Q97" s="30"/>
      <c r="R97" s="30"/>
      <c r="S97" s="30"/>
      <c r="T97" s="30"/>
      <c r="U97" s="30"/>
      <c r="V97" s="30"/>
      <c r="W97" s="30"/>
      <c r="X97" s="30"/>
      <c r="Y97" s="48"/>
      <c r="Z97" s="48"/>
      <c r="AA97" s="61"/>
      <c r="AB97" s="29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48"/>
      <c r="AO97" s="48"/>
      <c r="AP97" s="61"/>
    </row>
    <row r="98" spans="1:42" ht="15">
      <c r="A98" s="62" t="s">
        <v>91</v>
      </c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4"/>
      <c r="M98" s="29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48"/>
      <c r="Z98" s="48"/>
      <c r="AA98" s="61"/>
      <c r="AB98" s="29"/>
      <c r="AC98" s="30"/>
      <c r="AD98" s="30"/>
      <c r="AE98" s="135"/>
      <c r="AF98" s="30"/>
      <c r="AG98" s="30"/>
      <c r="AH98" s="30"/>
      <c r="AI98" s="30"/>
      <c r="AJ98" s="30"/>
      <c r="AK98" s="30"/>
      <c r="AL98" s="30"/>
      <c r="AM98" s="30"/>
      <c r="AN98" s="48"/>
      <c r="AO98" s="48"/>
      <c r="AP98" s="61"/>
    </row>
    <row r="99" spans="1:42">
      <c r="A99" s="29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1"/>
      <c r="M99" s="29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48"/>
      <c r="Z99" s="48"/>
      <c r="AA99" s="61"/>
      <c r="AB99" s="29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48"/>
      <c r="AO99" s="48"/>
      <c r="AP99" s="61"/>
    </row>
    <row r="100" spans="1:42" ht="17.25">
      <c r="A100" s="29" t="s">
        <v>92</v>
      </c>
      <c r="B100" s="30"/>
      <c r="C100" s="30">
        <f>0.0012*B7*1000</f>
        <v>420</v>
      </c>
      <c r="D100" s="135" t="s">
        <v>215</v>
      </c>
      <c r="E100" s="30" t="s">
        <v>93</v>
      </c>
      <c r="F100" s="30"/>
      <c r="G100" s="30"/>
      <c r="H100" s="30"/>
      <c r="I100" s="30"/>
      <c r="J100" s="30"/>
      <c r="K100" s="30"/>
      <c r="L100" s="31"/>
      <c r="M100" s="47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61"/>
      <c r="AB100" s="47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61"/>
    </row>
    <row r="101" spans="1:42">
      <c r="A101" s="29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1"/>
      <c r="M101" s="47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61"/>
      <c r="AB101" s="47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61"/>
    </row>
    <row r="102" spans="1:42">
      <c r="A102" s="62" t="s">
        <v>91</v>
      </c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4"/>
      <c r="M102" s="47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61"/>
      <c r="AB102" s="47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61"/>
    </row>
    <row r="103" spans="1:42">
      <c r="A103" s="29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1"/>
      <c r="M103" s="47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61"/>
      <c r="AB103" s="47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61"/>
    </row>
    <row r="104" spans="1:42" ht="17.25">
      <c r="A104" s="29" t="s">
        <v>92</v>
      </c>
      <c r="B104" s="30"/>
      <c r="C104" s="30">
        <f>0.002*B7*1000</f>
        <v>700.00000000000011</v>
      </c>
      <c r="D104" s="135" t="s">
        <v>215</v>
      </c>
      <c r="E104" s="30" t="s">
        <v>93</v>
      </c>
      <c r="F104" s="30"/>
      <c r="G104" s="30"/>
      <c r="H104" s="30"/>
      <c r="I104" s="30"/>
      <c r="J104" s="30"/>
      <c r="K104" s="30"/>
      <c r="L104" s="31"/>
      <c r="M104" s="47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61"/>
      <c r="AB104" s="47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61"/>
    </row>
    <row r="105" spans="1:42">
      <c r="A105" s="29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1"/>
      <c r="M105" s="47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61"/>
      <c r="AB105" s="47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61"/>
    </row>
    <row r="106" spans="1:42">
      <c r="A106" s="29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1"/>
      <c r="M106" s="47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61"/>
      <c r="AB106" s="47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61"/>
    </row>
    <row r="107" spans="1:42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1"/>
      <c r="M107" s="47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61"/>
      <c r="AB107" s="47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61"/>
    </row>
    <row r="108" spans="1:42">
      <c r="A108" s="29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1"/>
      <c r="M108" s="47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61"/>
      <c r="AB108" s="47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61"/>
    </row>
    <row r="109" spans="1:42">
      <c r="A109" s="29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1"/>
      <c r="M109" s="47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61"/>
      <c r="AB109" s="47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61"/>
    </row>
    <row r="110" spans="1:42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1"/>
      <c r="M110" s="47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61"/>
      <c r="AB110" s="47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61"/>
    </row>
    <row r="111" spans="1:42">
      <c r="A111" s="29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1"/>
      <c r="M111" s="47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61"/>
      <c r="AB111" s="47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61"/>
    </row>
    <row r="112" spans="1:42">
      <c r="A112" s="29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1"/>
      <c r="M112" s="47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61"/>
      <c r="AB112" s="47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61"/>
    </row>
    <row r="113" spans="1:42">
      <c r="A113" s="29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1"/>
      <c r="M113" s="47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61"/>
      <c r="AB113" s="47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61"/>
    </row>
    <row r="114" spans="1:42">
      <c r="A114" s="29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1"/>
      <c r="M114" s="47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61"/>
      <c r="AB114" s="47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61"/>
    </row>
    <row r="115" spans="1:42">
      <c r="A115" s="29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1"/>
      <c r="M115" s="47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61"/>
      <c r="AB115" s="47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61"/>
    </row>
    <row r="116" spans="1:42">
      <c r="A116" s="2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1"/>
      <c r="M116" s="47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61"/>
      <c r="AB116" s="47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61"/>
    </row>
    <row r="117" spans="1:42">
      <c r="A117" s="29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1"/>
      <c r="M117" s="47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61"/>
      <c r="AB117" s="47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61"/>
    </row>
    <row r="118" spans="1:42" ht="15" thickBot="1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4"/>
      <c r="M118" s="77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70"/>
      <c r="AB118" s="77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70"/>
    </row>
  </sheetData>
  <mergeCells count="1">
    <mergeCell ref="F1:K4"/>
  </mergeCells>
  <conditionalFormatting sqref="A20 A51">
    <cfRule type="containsText" dxfId="33" priority="51" operator="containsText" text="X is Grater then Xu max : Over reinforced">
      <formula>NOT(ISERROR(SEARCH("X is Grater then Xu max : Over reinforced",A20)))</formula>
    </cfRule>
    <cfRule type="containsText" dxfId="32" priority="52" operator="containsText" text="X is less then Xu max : Under Reinforced">
      <formula>NOT(ISERROR(SEARCH("X is less then Xu max : Under Reinforced",A20)))</formula>
    </cfRule>
    <cfRule type="cellIs" dxfId="31" priority="53" operator="equal">
      <formula>FALSE</formula>
    </cfRule>
    <cfRule type="cellIs" dxfId="30" priority="54" operator="equal">
      <formula>TRUE</formula>
    </cfRule>
  </conditionalFormatting>
  <conditionalFormatting sqref="M20">
    <cfRule type="containsText" dxfId="29" priority="45" operator="containsText" text="Mu &gt;= Mu_limit   DOUBLE REINFORCEMENT DESIGN">
      <formula>NOT(ISERROR(SEARCH("Mu &gt;= Mu_limit   DOUBLE REINFORCEMENT DESIGN",M20)))</formula>
    </cfRule>
    <cfRule type="containsText" dxfId="28" priority="46" operator="containsText" text="Mu &lt; Mu_limit   SINGLE REINFORCEMENT DESIGN">
      <formula>NOT(ISERROR(SEARCH("Mu &lt; Mu_limit   SINGLE REINFORCEMENT DESIGN",M20)))</formula>
    </cfRule>
    <cfRule type="containsText" dxfId="27" priority="47" operator="containsText" text="X is Grater then Xu max : Over reinforced">
      <formula>NOT(ISERROR(SEARCH("X is Grater then Xu max : Over reinforced",M20)))</formula>
    </cfRule>
    <cfRule type="containsText" dxfId="26" priority="48" operator="containsText" text="X is less then Xu max : Under Reinforced">
      <formula>NOT(ISERROR(SEARCH("X is less then Xu max : Under Reinforced",M20)))</formula>
    </cfRule>
    <cfRule type="cellIs" dxfId="25" priority="49" operator="equal">
      <formula>FALSE</formula>
    </cfRule>
    <cfRule type="cellIs" dxfId="24" priority="50" operator="equal">
      <formula>TRUE</formula>
    </cfRule>
  </conditionalFormatting>
  <conditionalFormatting sqref="A52">
    <cfRule type="containsText" dxfId="23" priority="35" operator="containsText" text="Xu &gt; Df : Calculate Df  Follow T beam design x &gt; Df">
      <formula>NOT(ISERROR(SEARCH("Xu &gt; Df : Calculate Df  Follow T beam design x &gt; Df",A52)))</formula>
    </cfRule>
    <cfRule type="containsText" dxfId="22" priority="36" operator="containsText" text="Xu &lt;= Df : Continue">
      <formula>NOT(ISERROR(SEARCH("Xu &lt;= Df : Continue",A52)))</formula>
    </cfRule>
  </conditionalFormatting>
  <conditionalFormatting sqref="M52">
    <cfRule type="containsText" dxfId="21" priority="27" operator="containsText" text="Xu &lt;= Df : Follow  T beam design X &lt; Df ">
      <formula>NOT(ISERROR(SEARCH("Xu &lt;= Df : Follow  T beam design X &lt; Df ",M52)))</formula>
    </cfRule>
    <cfRule type="containsText" dxfId="20" priority="28" operator="containsText" text="Xu &gt; Df : Calculate Df  Proceed for Design">
      <formula>NOT(ISERROR(SEARCH("Xu &gt; Df : Calculate Df  Proceed for Design",M52)))</formula>
    </cfRule>
    <cfRule type="containsText" dxfId="19" priority="29" operator="containsText" text="Xu &gt; Df : Calculate Df  Follow T beam design x &gt; Df">
      <formula>NOT(ISERROR(SEARCH("Xu &gt; Df : Calculate Df  Follow T beam design x &gt; Df",M52)))</formula>
    </cfRule>
    <cfRule type="containsText" dxfId="18" priority="30" operator="containsText" text="Xu &lt;= Df : Continue">
      <formula>NOT(ISERROR(SEARCH("Xu &lt;= Df : Continue",M52)))</formula>
    </cfRule>
  </conditionalFormatting>
  <conditionalFormatting sqref="M54">
    <cfRule type="containsText" dxfId="17" priority="23" operator="containsText" text="X is Grater then Xu max : Over reinforced">
      <formula>NOT(ISERROR(SEARCH("X is Grater then Xu max : Over reinforced",M54)))</formula>
    </cfRule>
    <cfRule type="containsText" dxfId="16" priority="24" operator="containsText" text="X is less then Xu max : Under Reinforced">
      <formula>NOT(ISERROR(SEARCH("X is less then Xu max : Under Reinforced",M54)))</formula>
    </cfRule>
    <cfRule type="cellIs" dxfId="15" priority="25" operator="equal">
      <formula>FALSE</formula>
    </cfRule>
    <cfRule type="cellIs" dxfId="14" priority="26" operator="equal">
      <formula>TRUE</formula>
    </cfRule>
  </conditionalFormatting>
  <conditionalFormatting sqref="M55">
    <cfRule type="containsText" dxfId="13" priority="19" operator="containsText" text="Xu &lt;= Df : Follow  T beam design X &lt; Df ">
      <formula>NOT(ISERROR(SEARCH("Xu &lt;= Df : Follow  T beam design X &lt; Df ",M55)))</formula>
    </cfRule>
    <cfRule type="containsText" dxfId="12" priority="20" operator="containsText" text="Xu &gt; Df : Calculate Df  Proceed for Design">
      <formula>NOT(ISERROR(SEARCH("Xu &gt; Df : Calculate Df  Proceed for Design",M55)))</formula>
    </cfRule>
    <cfRule type="containsText" dxfId="11" priority="21" operator="containsText" text="Xu &gt; Df : Calculate Df  Follow T beam design x &gt; Df">
      <formula>NOT(ISERROR(SEARCH("Xu &gt; Df : Calculate Df  Follow T beam design x &gt; Df",M55)))</formula>
    </cfRule>
    <cfRule type="containsText" dxfId="10" priority="22" operator="containsText" text="Xu &lt;= Df : Continue">
      <formula>NOT(ISERROR(SEARCH("Xu &lt;= Df : Continue",M55)))</formula>
    </cfRule>
  </conditionalFormatting>
  <conditionalFormatting sqref="AB20">
    <cfRule type="containsText" dxfId="9" priority="13" operator="containsText" text="Mu &gt;= Mu_limit   DOUBLE REINFORCEMENT DESIGN">
      <formula>NOT(ISERROR(SEARCH("Mu &gt;= Mu_limit   DOUBLE REINFORCEMENT DESIGN",AB20)))</formula>
    </cfRule>
    <cfRule type="containsText" dxfId="8" priority="14" operator="containsText" text="Mu &lt; Mu_limit   SINGLE REINFORCEMENT DESIGN">
      <formula>NOT(ISERROR(SEARCH("Mu &lt; Mu_limit   SINGLE REINFORCEMENT DESIGN",AB20)))</formula>
    </cfRule>
    <cfRule type="containsText" dxfId="7" priority="15" operator="containsText" text="X is Grater then Xu max : Over reinforced">
      <formula>NOT(ISERROR(SEARCH("X is Grater then Xu max : Over reinforced",AB20)))</formula>
    </cfRule>
    <cfRule type="containsText" dxfId="6" priority="16" operator="containsText" text="X is less then Xu max : Under Reinforced">
      <formula>NOT(ISERROR(SEARCH("X is less then Xu max : Under Reinforced",AB20)))</formula>
    </cfRule>
    <cfRule type="cellIs" dxfId="5" priority="17" operator="equal">
      <formula>FALSE</formula>
    </cfRule>
    <cfRule type="cellIs" dxfId="4" priority="18" operator="equal">
      <formula>TRUE</formula>
    </cfRule>
  </conditionalFormatting>
  <conditionalFormatting sqref="AB55">
    <cfRule type="containsText" dxfId="3" priority="9" operator="containsText" text="Xu &lt;= Df : Follow  T beam design X &lt; Df ">
      <formula>NOT(ISERROR(SEARCH("Xu &lt;= Df : Follow  T beam design X &lt; Df ",AB55)))</formula>
    </cfRule>
    <cfRule type="containsText" dxfId="2" priority="10" operator="containsText" text="Xu &gt; Df : Calculate Df  Proceed for Design">
      <formula>NOT(ISERROR(SEARCH("Xu &gt; Df : Calculate Df  Proceed for Design",AB55)))</formula>
    </cfRule>
    <cfRule type="containsText" dxfId="1" priority="11" operator="containsText" text="Xu &gt; Df : Calculate Df  Follow T beam design x &gt; Df">
      <formula>NOT(ISERROR(SEARCH("Xu &gt; Df : Calculate Df  Follow T beam design x &gt; Df",AB55)))</formula>
    </cfRule>
    <cfRule type="containsText" dxfId="0" priority="12" operator="containsText" text="Xu &lt;= Df : Continue">
      <formula>NOT(ISERROR(SEARCH("Xu &lt;= Df : Continue",AB55)))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65"/>
      <c r="B1" s="65"/>
      <c r="C1" s="65"/>
      <c r="D1" s="65"/>
      <c r="E1" s="65"/>
      <c r="F1" s="154" t="s">
        <v>108</v>
      </c>
      <c r="G1" s="154"/>
      <c r="H1" s="154"/>
      <c r="I1" s="154"/>
      <c r="J1" s="154"/>
      <c r="K1" s="154"/>
      <c r="L1" s="65"/>
      <c r="M1" s="65"/>
      <c r="N1" s="65"/>
      <c r="O1" s="65"/>
      <c r="P1" s="65"/>
      <c r="Q1" s="65"/>
    </row>
    <row r="2" spans="1:30">
      <c r="A2" s="65"/>
      <c r="B2" s="65"/>
      <c r="C2" s="65"/>
      <c r="D2" s="65"/>
      <c r="E2" s="65"/>
      <c r="F2" s="154"/>
      <c r="G2" s="154"/>
      <c r="H2" s="154"/>
      <c r="I2" s="154"/>
      <c r="J2" s="154"/>
      <c r="K2" s="154"/>
      <c r="L2" s="65"/>
      <c r="M2" s="65"/>
      <c r="N2" s="65"/>
      <c r="O2" s="65"/>
      <c r="P2" s="65"/>
      <c r="Q2" s="65"/>
    </row>
    <row r="3" spans="1:30">
      <c r="A3" s="65"/>
      <c r="B3" s="65"/>
      <c r="C3" s="65"/>
      <c r="D3" s="65"/>
      <c r="E3" s="65"/>
      <c r="F3" s="154"/>
      <c r="G3" s="154"/>
      <c r="H3" s="154"/>
      <c r="I3" s="154"/>
      <c r="J3" s="154"/>
      <c r="K3" s="154"/>
      <c r="L3" s="65"/>
      <c r="M3" s="65"/>
      <c r="N3" s="65"/>
      <c r="O3" s="65"/>
      <c r="P3" s="65"/>
      <c r="Q3" s="65"/>
    </row>
    <row r="4" spans="1:30">
      <c r="A4" s="65"/>
      <c r="B4" s="65"/>
      <c r="C4" s="65"/>
      <c r="D4" s="65"/>
      <c r="E4" s="65"/>
      <c r="F4" s="154"/>
      <c r="G4" s="154"/>
      <c r="H4" s="154"/>
      <c r="I4" s="154"/>
      <c r="J4" s="154"/>
      <c r="K4" s="154"/>
      <c r="L4" s="65"/>
      <c r="M4" s="65"/>
      <c r="N4" s="65"/>
      <c r="O4" s="65"/>
      <c r="P4" s="65"/>
      <c r="Q4" s="65"/>
    </row>
    <row r="9" spans="1:30">
      <c r="A9" t="s">
        <v>182</v>
      </c>
    </row>
    <row r="10" spans="1:30">
      <c r="Z10" s="25"/>
      <c r="AA10" s="25"/>
      <c r="AB10" s="25"/>
      <c r="AC10" s="25"/>
      <c r="AD10" s="25"/>
    </row>
    <row r="11" spans="1:30">
      <c r="O11" t="s">
        <v>149</v>
      </c>
    </row>
    <row r="122" spans="14:21">
      <c r="O122" t="s">
        <v>176</v>
      </c>
      <c r="R122" t="s">
        <v>179</v>
      </c>
    </row>
    <row r="124" spans="14:21">
      <c r="U124" t="s">
        <v>198</v>
      </c>
    </row>
    <row r="125" spans="14:21">
      <c r="N125" t="s">
        <v>177</v>
      </c>
    </row>
    <row r="135" spans="14:21">
      <c r="N135" t="s">
        <v>178</v>
      </c>
    </row>
    <row r="139" spans="14:21">
      <c r="U139" t="s">
        <v>181</v>
      </c>
    </row>
    <row r="142" spans="14:21">
      <c r="O142" t="s">
        <v>180</v>
      </c>
    </row>
    <row r="168" spans="14:18">
      <c r="O168" t="s">
        <v>176</v>
      </c>
      <c r="R168" t="s">
        <v>179</v>
      </c>
    </row>
    <row r="171" spans="14:18">
      <c r="N171" t="s">
        <v>177</v>
      </c>
    </row>
    <row r="181" spans="14:15">
      <c r="N181" t="s">
        <v>178</v>
      </c>
    </row>
    <row r="188" spans="14:15">
      <c r="O188" t="s">
        <v>180</v>
      </c>
    </row>
    <row r="215" spans="15:15">
      <c r="O215" t="s">
        <v>188</v>
      </c>
    </row>
    <row r="256" spans="15:15">
      <c r="O256" t="s">
        <v>189</v>
      </c>
    </row>
    <row r="257" spans="15:16">
      <c r="O257" t="s">
        <v>191</v>
      </c>
      <c r="P257" t="s">
        <v>190</v>
      </c>
    </row>
    <row r="283" spans="15:19">
      <c r="O283" t="s">
        <v>194</v>
      </c>
      <c r="S283" s="22" t="s">
        <v>228</v>
      </c>
    </row>
    <row r="306" spans="14:14">
      <c r="N306" t="s">
        <v>184</v>
      </c>
    </row>
    <row r="307" spans="14:14" ht="18.75">
      <c r="N307" s="132" t="s">
        <v>192</v>
      </c>
    </row>
    <row r="309" spans="14:14" ht="18.75">
      <c r="N309" s="132" t="s">
        <v>193</v>
      </c>
    </row>
    <row r="314" spans="14:14">
      <c r="N314" t="s">
        <v>183</v>
      </c>
    </row>
    <row r="320" spans="14:14">
      <c r="N320" t="s">
        <v>221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65"/>
      <c r="B1" s="65"/>
      <c r="C1" s="65"/>
      <c r="D1" s="65"/>
      <c r="E1" s="65"/>
      <c r="F1" s="154" t="s">
        <v>108</v>
      </c>
      <c r="G1" s="154"/>
      <c r="H1" s="154"/>
      <c r="I1" s="154"/>
      <c r="J1" s="154"/>
      <c r="K1" s="154"/>
      <c r="L1" s="65"/>
      <c r="M1" s="65"/>
      <c r="N1" s="65"/>
      <c r="O1" s="65"/>
      <c r="P1" s="65"/>
      <c r="Q1" s="65"/>
    </row>
    <row r="2" spans="1:17">
      <c r="A2" s="65"/>
      <c r="B2" s="65"/>
      <c r="C2" s="65"/>
      <c r="D2" s="65"/>
      <c r="E2" s="65"/>
      <c r="F2" s="154"/>
      <c r="G2" s="154"/>
      <c r="H2" s="154"/>
      <c r="I2" s="154"/>
      <c r="J2" s="154"/>
      <c r="K2" s="154"/>
      <c r="L2" s="65"/>
      <c r="M2" s="65"/>
      <c r="N2" s="65"/>
      <c r="O2" s="65"/>
      <c r="P2" s="65"/>
      <c r="Q2" s="65"/>
    </row>
    <row r="3" spans="1:17">
      <c r="A3" s="65"/>
      <c r="B3" s="65"/>
      <c r="C3" s="65"/>
      <c r="D3" s="65"/>
      <c r="E3" s="65"/>
      <c r="F3" s="154"/>
      <c r="G3" s="154"/>
      <c r="H3" s="154"/>
      <c r="I3" s="154"/>
      <c r="J3" s="154"/>
      <c r="K3" s="154"/>
      <c r="L3" s="65"/>
      <c r="M3" s="65"/>
      <c r="N3" s="65"/>
      <c r="O3" s="65"/>
      <c r="P3" s="65"/>
      <c r="Q3" s="65"/>
    </row>
    <row r="4" spans="1:17">
      <c r="A4" s="65"/>
      <c r="B4" s="65"/>
      <c r="C4" s="65"/>
      <c r="D4" s="65"/>
      <c r="E4" s="65"/>
      <c r="F4" s="154"/>
      <c r="G4" s="154"/>
      <c r="H4" s="154"/>
      <c r="I4" s="154"/>
      <c r="J4" s="154"/>
      <c r="K4" s="154"/>
      <c r="L4" s="65"/>
      <c r="M4" s="65"/>
      <c r="N4" s="65"/>
      <c r="O4" s="65"/>
      <c r="P4" s="65"/>
      <c r="Q4" s="65"/>
    </row>
    <row r="6" spans="1:17">
      <c r="A6" t="s">
        <v>182</v>
      </c>
      <c r="N6" t="s">
        <v>149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76" workbookViewId="0">
      <selection activeCell="W29" sqref="W29"/>
    </sheetView>
  </sheetViews>
  <sheetFormatPr defaultRowHeight="14.25"/>
  <sheetData>
    <row r="1" spans="1:17">
      <c r="A1" s="65"/>
      <c r="B1" s="65"/>
      <c r="C1" s="65"/>
      <c r="D1" s="65"/>
      <c r="E1" s="65"/>
      <c r="F1" s="154" t="s">
        <v>108</v>
      </c>
      <c r="G1" s="154"/>
      <c r="H1" s="154"/>
      <c r="I1" s="154"/>
      <c r="J1" s="154"/>
      <c r="K1" s="154"/>
      <c r="L1" s="65"/>
      <c r="M1" s="65"/>
      <c r="N1" s="65"/>
      <c r="O1" s="65"/>
      <c r="P1" s="65"/>
      <c r="Q1" s="65"/>
    </row>
    <row r="2" spans="1:17">
      <c r="A2" s="65"/>
      <c r="B2" s="65"/>
      <c r="C2" s="65"/>
      <c r="D2" s="65"/>
      <c r="E2" s="65"/>
      <c r="F2" s="154"/>
      <c r="G2" s="154"/>
      <c r="H2" s="154"/>
      <c r="I2" s="154"/>
      <c r="J2" s="154"/>
      <c r="K2" s="154"/>
      <c r="L2" s="65"/>
      <c r="M2" s="65"/>
      <c r="N2" s="65"/>
      <c r="O2" s="65"/>
      <c r="P2" s="65"/>
      <c r="Q2" s="65"/>
    </row>
    <row r="3" spans="1:17">
      <c r="A3" s="65"/>
      <c r="B3" s="65"/>
      <c r="C3" s="65"/>
      <c r="D3" s="65"/>
      <c r="E3" s="65"/>
      <c r="F3" s="154"/>
      <c r="G3" s="154"/>
      <c r="H3" s="154"/>
      <c r="I3" s="154"/>
      <c r="J3" s="154"/>
      <c r="K3" s="154"/>
      <c r="L3" s="65"/>
      <c r="M3" s="65"/>
      <c r="N3" s="65"/>
      <c r="O3" s="65"/>
      <c r="P3" s="65"/>
      <c r="Q3" s="65"/>
    </row>
    <row r="4" spans="1:17">
      <c r="A4" s="65"/>
      <c r="B4" s="65"/>
      <c r="C4" s="65"/>
      <c r="D4" s="65"/>
      <c r="E4" s="65"/>
      <c r="F4" s="154"/>
      <c r="G4" s="154"/>
      <c r="H4" s="154"/>
      <c r="I4" s="154"/>
      <c r="J4" s="154"/>
      <c r="K4" s="154"/>
      <c r="L4" s="65"/>
      <c r="M4" s="65"/>
      <c r="N4" s="65"/>
      <c r="O4" s="65"/>
      <c r="P4" s="65"/>
      <c r="Q4" s="65"/>
    </row>
    <row r="6" spans="1:17">
      <c r="A6" t="s">
        <v>182</v>
      </c>
      <c r="N6" t="s">
        <v>149</v>
      </c>
    </row>
    <row r="46" spans="23:23">
      <c r="W46" t="s">
        <v>232</v>
      </c>
    </row>
    <row r="53" spans="23:23">
      <c r="W53" t="s">
        <v>232</v>
      </c>
    </row>
    <row r="55" spans="23:23">
      <c r="W55" t="s">
        <v>232</v>
      </c>
    </row>
    <row r="62" spans="23:23">
      <c r="W62" t="s">
        <v>232</v>
      </c>
    </row>
    <row r="70" spans="23:23">
      <c r="W70" t="s">
        <v>232</v>
      </c>
    </row>
    <row r="142" spans="11:11">
      <c r="K142" t="s">
        <v>234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90" zoomScaleNormal="90" workbookViewId="0">
      <selection activeCell="D32" sqref="D3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80" t="s">
        <v>13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2"/>
      <c r="Q1" s="113"/>
      <c r="R1" s="113"/>
      <c r="S1" s="113"/>
      <c r="T1" s="113"/>
      <c r="U1" s="113"/>
      <c r="V1" s="113"/>
      <c r="W1" s="113"/>
    </row>
    <row r="2" spans="1:23" ht="12.75" customHeight="1">
      <c r="A2" s="183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5"/>
      <c r="Q2" s="113"/>
      <c r="R2" s="113"/>
      <c r="S2" s="113"/>
      <c r="T2" s="113"/>
      <c r="U2" s="113"/>
      <c r="V2" s="113"/>
      <c r="W2" s="113"/>
    </row>
    <row r="3" spans="1:23" ht="12.75" customHeight="1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5"/>
      <c r="Q3" s="113"/>
      <c r="R3" s="113"/>
      <c r="S3" s="113"/>
      <c r="T3" s="113"/>
      <c r="U3" s="113"/>
      <c r="V3" s="113"/>
      <c r="W3" s="113"/>
    </row>
    <row r="4" spans="1:23" ht="12.75" customHeight="1" thickBot="1">
      <c r="A4" s="18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8"/>
      <c r="Q4" s="113"/>
      <c r="R4" s="113"/>
      <c r="S4" s="113"/>
      <c r="T4" s="113"/>
      <c r="U4" s="113"/>
      <c r="V4" s="113"/>
      <c r="W4" s="113"/>
    </row>
    <row r="5" spans="1:23" ht="12.75" customHeight="1">
      <c r="A5" s="96"/>
      <c r="B5" s="97"/>
      <c r="C5" s="98"/>
      <c r="D5" s="99"/>
      <c r="E5" s="96"/>
      <c r="F5" s="98"/>
      <c r="G5" s="98"/>
      <c r="H5" s="98"/>
      <c r="I5" s="98"/>
      <c r="J5" s="98"/>
      <c r="K5" s="98"/>
      <c r="L5" s="98"/>
      <c r="M5" s="98"/>
      <c r="N5" s="98"/>
      <c r="O5" s="98"/>
      <c r="P5" s="99"/>
      <c r="Q5" s="95"/>
      <c r="R5" s="95"/>
      <c r="S5" s="95"/>
      <c r="T5" s="95"/>
      <c r="U5" s="95"/>
      <c r="V5" s="95"/>
      <c r="W5" s="95"/>
    </row>
    <row r="6" spans="1:23">
      <c r="A6" s="100"/>
      <c r="B6" s="101"/>
      <c r="C6" s="83"/>
      <c r="D6" s="102"/>
      <c r="E6" s="100"/>
      <c r="F6" s="83"/>
      <c r="G6" s="83"/>
      <c r="H6" s="83"/>
      <c r="I6" s="83"/>
      <c r="J6" s="83"/>
      <c r="K6" s="83"/>
      <c r="L6" s="83"/>
      <c r="M6" s="83"/>
      <c r="N6" s="83"/>
      <c r="O6" s="83"/>
      <c r="P6" s="102"/>
    </row>
    <row r="7" spans="1:23" ht="15.75">
      <c r="A7" s="100"/>
      <c r="B7" s="103" t="s">
        <v>126</v>
      </c>
      <c r="C7" s="83"/>
      <c r="D7" s="102"/>
      <c r="E7" s="100"/>
      <c r="F7" s="83"/>
      <c r="G7" s="83"/>
      <c r="H7" s="83"/>
      <c r="I7" s="83"/>
      <c r="J7" s="83"/>
      <c r="K7" s="83"/>
      <c r="L7" s="83"/>
      <c r="M7" s="83"/>
      <c r="N7" s="83"/>
      <c r="O7" s="83"/>
      <c r="P7" s="102"/>
    </row>
    <row r="8" spans="1:23">
      <c r="A8" s="100"/>
      <c r="B8" s="101"/>
      <c r="C8" s="83"/>
      <c r="D8" s="102"/>
      <c r="E8" s="100"/>
      <c r="F8" s="83"/>
      <c r="G8" s="83"/>
      <c r="H8" s="83"/>
      <c r="I8" s="83"/>
      <c r="J8" s="83"/>
      <c r="K8" s="83"/>
      <c r="L8" s="83"/>
      <c r="M8" s="83"/>
      <c r="N8" s="83"/>
      <c r="O8" s="83"/>
      <c r="P8" s="102"/>
    </row>
    <row r="9" spans="1:23" ht="13.5" thickBot="1">
      <c r="A9" s="100"/>
      <c r="B9" s="101"/>
      <c r="C9" s="83"/>
      <c r="D9" s="102"/>
      <c r="E9" s="104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6"/>
      <c r="Q9" s="11"/>
    </row>
    <row r="10" spans="1:23" ht="14.25" customHeight="1" thickBot="1">
      <c r="A10" s="89"/>
      <c r="B10" s="90"/>
      <c r="C10" s="91" t="s">
        <v>117</v>
      </c>
      <c r="D10" s="92"/>
      <c r="E10" s="169" t="s">
        <v>119</v>
      </c>
      <c r="F10" s="170"/>
      <c r="G10" s="170"/>
      <c r="H10" s="169" t="s">
        <v>123</v>
      </c>
      <c r="I10" s="171"/>
      <c r="J10" s="169" t="s">
        <v>124</v>
      </c>
      <c r="K10" s="171"/>
      <c r="L10" s="169" t="s">
        <v>125</v>
      </c>
      <c r="M10" s="171"/>
      <c r="N10" s="169" t="s">
        <v>122</v>
      </c>
      <c r="O10" s="170"/>
      <c r="P10" s="171"/>
    </row>
    <row r="11" spans="1:23" ht="14.25" customHeight="1" thickBot="1">
      <c r="A11" s="157" t="s">
        <v>114</v>
      </c>
      <c r="B11" s="157" t="s">
        <v>115</v>
      </c>
      <c r="C11" s="159" t="s">
        <v>150</v>
      </c>
      <c r="D11" s="93" t="s">
        <v>120</v>
      </c>
      <c r="E11" s="163" t="s">
        <v>29</v>
      </c>
      <c r="F11" s="164"/>
      <c r="G11" s="164"/>
      <c r="H11" s="155"/>
      <c r="I11" s="156"/>
      <c r="J11" s="155"/>
      <c r="K11" s="156"/>
      <c r="L11" s="155"/>
      <c r="M11" s="156"/>
      <c r="N11" s="172"/>
      <c r="O11" s="173"/>
      <c r="P11" s="174"/>
    </row>
    <row r="12" spans="1:23" ht="14.25" customHeight="1" thickBot="1">
      <c r="A12" s="158"/>
      <c r="B12" s="158"/>
      <c r="C12" s="160"/>
      <c r="D12" s="93" t="s">
        <v>121</v>
      </c>
      <c r="E12" s="175" t="s">
        <v>30</v>
      </c>
      <c r="F12" s="176"/>
      <c r="G12" s="176"/>
      <c r="H12" s="155"/>
      <c r="I12" s="156"/>
      <c r="J12" s="155"/>
      <c r="K12" s="156"/>
      <c r="L12" s="155"/>
      <c r="M12" s="156"/>
      <c r="N12" s="172"/>
      <c r="O12" s="173"/>
      <c r="P12" s="174"/>
    </row>
    <row r="13" spans="1:23" ht="14.25" customHeight="1" thickBot="1">
      <c r="A13" s="158"/>
      <c r="B13" s="158"/>
      <c r="C13" s="178" t="s">
        <v>151</v>
      </c>
      <c r="D13" s="161" t="s">
        <v>148</v>
      </c>
      <c r="E13" s="163" t="s">
        <v>29</v>
      </c>
      <c r="F13" s="164"/>
      <c r="G13" s="164"/>
      <c r="H13" s="155"/>
      <c r="I13" s="156"/>
      <c r="J13" s="155"/>
      <c r="K13" s="156"/>
      <c r="L13" s="155"/>
      <c r="M13" s="156"/>
      <c r="N13" s="172"/>
      <c r="O13" s="173"/>
      <c r="P13" s="174"/>
    </row>
    <row r="14" spans="1:23" ht="14.25" customHeight="1" thickBot="1">
      <c r="A14" s="158"/>
      <c r="B14" s="158"/>
      <c r="C14" s="178"/>
      <c r="D14" s="179"/>
      <c r="E14" s="175" t="s">
        <v>30</v>
      </c>
      <c r="F14" s="176"/>
      <c r="G14" s="176"/>
      <c r="H14" s="155"/>
      <c r="I14" s="156"/>
      <c r="J14" s="155"/>
      <c r="K14" s="156"/>
      <c r="L14" s="155"/>
      <c r="M14" s="156"/>
      <c r="N14" s="172"/>
      <c r="O14" s="173"/>
      <c r="P14" s="174"/>
    </row>
    <row r="15" spans="1:23" ht="14.25" customHeight="1" thickBot="1">
      <c r="A15" s="158"/>
      <c r="B15" s="158"/>
      <c r="C15" s="159" t="s">
        <v>152</v>
      </c>
      <c r="D15" s="161" t="s">
        <v>148</v>
      </c>
      <c r="E15" s="163" t="s">
        <v>29</v>
      </c>
      <c r="F15" s="164"/>
      <c r="G15" s="164"/>
      <c r="H15" s="155"/>
      <c r="I15" s="156"/>
      <c r="J15" s="155"/>
      <c r="K15" s="156"/>
      <c r="L15" s="155"/>
      <c r="M15" s="156"/>
      <c r="N15" s="172"/>
      <c r="O15" s="173"/>
      <c r="P15" s="174"/>
    </row>
    <row r="16" spans="1:23" ht="14.25" customHeight="1" thickBot="1">
      <c r="A16" s="158"/>
      <c r="B16" s="158"/>
      <c r="C16" s="160"/>
      <c r="D16" s="179"/>
      <c r="E16" s="175" t="s">
        <v>30</v>
      </c>
      <c r="F16" s="176"/>
      <c r="G16" s="176"/>
      <c r="H16" s="155"/>
      <c r="I16" s="156"/>
      <c r="J16" s="155"/>
      <c r="K16" s="156"/>
      <c r="L16" s="155"/>
      <c r="M16" s="156"/>
      <c r="N16" s="172"/>
      <c r="O16" s="173"/>
      <c r="P16" s="174"/>
    </row>
    <row r="17" spans="1:18" ht="14.25" customHeight="1" thickBot="1">
      <c r="A17" s="158"/>
      <c r="B17" s="158"/>
      <c r="C17" s="159" t="s">
        <v>153</v>
      </c>
      <c r="D17" s="161" t="s">
        <v>148</v>
      </c>
      <c r="E17" s="163" t="s">
        <v>29</v>
      </c>
      <c r="F17" s="164"/>
      <c r="G17" s="165"/>
      <c r="H17" s="155"/>
      <c r="I17" s="156"/>
      <c r="J17" s="155"/>
      <c r="K17" s="156"/>
      <c r="L17" s="155"/>
      <c r="M17" s="156"/>
      <c r="N17" s="172"/>
      <c r="O17" s="173"/>
      <c r="P17" s="174"/>
    </row>
    <row r="18" spans="1:18" ht="14.25" customHeight="1" thickBot="1">
      <c r="A18" s="158"/>
      <c r="B18" s="158"/>
      <c r="C18" s="160"/>
      <c r="D18" s="162"/>
      <c r="E18" s="166" t="s">
        <v>30</v>
      </c>
      <c r="F18" s="167"/>
      <c r="G18" s="168"/>
      <c r="H18" s="155"/>
      <c r="I18" s="156"/>
      <c r="J18" s="155"/>
      <c r="K18" s="156"/>
      <c r="L18" s="155"/>
      <c r="M18" s="156"/>
      <c r="N18" s="172"/>
      <c r="O18" s="173"/>
      <c r="P18" s="174"/>
    </row>
    <row r="19" spans="1:18" ht="14.25" customHeight="1" thickBot="1">
      <c r="A19" s="158"/>
      <c r="B19" s="158"/>
      <c r="C19" s="159" t="s">
        <v>223</v>
      </c>
      <c r="D19" s="161" t="s">
        <v>224</v>
      </c>
      <c r="E19" s="163" t="s">
        <v>29</v>
      </c>
      <c r="F19" s="164"/>
      <c r="G19" s="165"/>
      <c r="H19" s="126"/>
      <c r="I19" s="127"/>
      <c r="J19" s="126"/>
      <c r="K19" s="127"/>
      <c r="L19" s="155"/>
      <c r="M19" s="156"/>
      <c r="N19" s="122"/>
      <c r="O19" s="123"/>
      <c r="P19" s="124"/>
    </row>
    <row r="20" spans="1:18" ht="14.25" customHeight="1" thickBot="1">
      <c r="A20" s="158"/>
      <c r="B20" s="125"/>
      <c r="C20" s="160"/>
      <c r="D20" s="162"/>
      <c r="E20" s="166"/>
      <c r="F20" s="167"/>
      <c r="G20" s="168"/>
      <c r="H20" s="126"/>
      <c r="I20" s="127"/>
      <c r="J20" s="126"/>
      <c r="K20" s="127"/>
      <c r="L20" s="155"/>
      <c r="M20" s="156"/>
      <c r="N20" s="122"/>
      <c r="O20" s="123"/>
      <c r="P20" s="124"/>
    </row>
    <row r="21" spans="1:18" ht="14.25" customHeight="1" thickBot="1">
      <c r="A21" s="158"/>
      <c r="B21" s="157" t="s">
        <v>116</v>
      </c>
      <c r="C21" s="159" t="s">
        <v>150</v>
      </c>
      <c r="D21" s="93" t="s">
        <v>120</v>
      </c>
      <c r="E21" s="163" t="s">
        <v>29</v>
      </c>
      <c r="F21" s="164"/>
      <c r="G21" s="164"/>
      <c r="H21" s="155"/>
      <c r="I21" s="156"/>
      <c r="J21" s="155"/>
      <c r="K21" s="156"/>
      <c r="L21" s="155"/>
      <c r="M21" s="156"/>
      <c r="N21" s="172"/>
      <c r="O21" s="173"/>
      <c r="P21" s="174"/>
    </row>
    <row r="22" spans="1:18" ht="14.25" customHeight="1" thickBot="1">
      <c r="A22" s="158"/>
      <c r="B22" s="158"/>
      <c r="C22" s="160"/>
      <c r="D22" s="93" t="s">
        <v>121</v>
      </c>
      <c r="E22" s="175" t="s">
        <v>30</v>
      </c>
      <c r="F22" s="176"/>
      <c r="G22" s="176"/>
      <c r="H22" s="155"/>
      <c r="I22" s="156"/>
      <c r="J22" s="155"/>
      <c r="K22" s="156"/>
      <c r="L22" s="155"/>
      <c r="M22" s="156"/>
      <c r="N22" s="172"/>
      <c r="O22" s="173"/>
      <c r="P22" s="174"/>
    </row>
    <row r="23" spans="1:18" ht="14.25" customHeight="1" thickBot="1">
      <c r="A23" s="158"/>
      <c r="B23" s="158"/>
      <c r="C23" s="178" t="s">
        <v>151</v>
      </c>
      <c r="D23" s="161" t="s">
        <v>148</v>
      </c>
      <c r="E23" s="163" t="s">
        <v>29</v>
      </c>
      <c r="F23" s="164"/>
      <c r="G23" s="164"/>
      <c r="H23" s="155"/>
      <c r="I23" s="156"/>
      <c r="J23" s="155"/>
      <c r="K23" s="156"/>
      <c r="L23" s="155"/>
      <c r="M23" s="156"/>
      <c r="N23" s="172"/>
      <c r="O23" s="173"/>
      <c r="P23" s="174"/>
    </row>
    <row r="24" spans="1:18" ht="15" customHeight="1" thickBot="1">
      <c r="A24" s="158"/>
      <c r="B24" s="158"/>
      <c r="C24" s="178"/>
      <c r="D24" s="179"/>
      <c r="E24" s="175" t="s">
        <v>30</v>
      </c>
      <c r="F24" s="176"/>
      <c r="G24" s="176"/>
      <c r="H24" s="155"/>
      <c r="I24" s="156"/>
      <c r="J24" s="155"/>
      <c r="K24" s="156"/>
      <c r="L24" s="155"/>
      <c r="M24" s="156"/>
      <c r="N24" s="172"/>
      <c r="O24" s="173"/>
      <c r="P24" s="174"/>
    </row>
    <row r="25" spans="1:18" ht="15" customHeight="1" thickBot="1">
      <c r="A25" s="158"/>
      <c r="B25" s="158"/>
      <c r="C25" s="159" t="s">
        <v>152</v>
      </c>
      <c r="D25" s="161" t="s">
        <v>148</v>
      </c>
      <c r="E25" s="163" t="s">
        <v>29</v>
      </c>
      <c r="F25" s="164"/>
      <c r="G25" s="164"/>
      <c r="H25" s="155"/>
      <c r="I25" s="156"/>
      <c r="J25" s="155"/>
      <c r="K25" s="156"/>
      <c r="L25" s="155"/>
      <c r="M25" s="156"/>
      <c r="N25" s="172"/>
      <c r="O25" s="173"/>
      <c r="P25" s="174"/>
    </row>
    <row r="26" spans="1:18" ht="15" customHeight="1" thickBot="1">
      <c r="A26" s="158"/>
      <c r="B26" s="158"/>
      <c r="C26" s="160"/>
      <c r="D26" s="179"/>
      <c r="E26" s="175" t="s">
        <v>30</v>
      </c>
      <c r="F26" s="176"/>
      <c r="G26" s="176"/>
      <c r="H26" s="155"/>
      <c r="I26" s="156"/>
      <c r="J26" s="155"/>
      <c r="K26" s="156"/>
      <c r="L26" s="155"/>
      <c r="M26" s="156"/>
      <c r="N26" s="172"/>
      <c r="O26" s="173"/>
      <c r="P26" s="174"/>
      <c r="Q26" s="85"/>
      <c r="R26" s="85"/>
    </row>
    <row r="27" spans="1:18" ht="15" customHeight="1" thickBot="1">
      <c r="A27" s="158"/>
      <c r="B27" s="158"/>
      <c r="C27" s="159" t="s">
        <v>153</v>
      </c>
      <c r="D27" s="161" t="s">
        <v>148</v>
      </c>
      <c r="E27" s="163" t="s">
        <v>29</v>
      </c>
      <c r="F27" s="164"/>
      <c r="G27" s="165"/>
      <c r="H27" s="155"/>
      <c r="I27" s="156"/>
      <c r="J27" s="155"/>
      <c r="K27" s="156"/>
      <c r="L27" s="155"/>
      <c r="M27" s="156"/>
      <c r="N27" s="172"/>
      <c r="O27" s="173"/>
      <c r="P27" s="174"/>
      <c r="Q27" s="85"/>
      <c r="R27" s="85"/>
    </row>
    <row r="28" spans="1:18" ht="15" customHeight="1" thickBot="1">
      <c r="A28" s="158"/>
      <c r="B28" s="158"/>
      <c r="C28" s="160"/>
      <c r="D28" s="162"/>
      <c r="E28" s="166" t="s">
        <v>30</v>
      </c>
      <c r="F28" s="167"/>
      <c r="G28" s="168"/>
      <c r="H28" s="155"/>
      <c r="I28" s="156"/>
      <c r="J28" s="155"/>
      <c r="K28" s="156"/>
      <c r="L28" s="155"/>
      <c r="M28" s="156"/>
      <c r="N28" s="172"/>
      <c r="O28" s="173"/>
      <c r="P28" s="174"/>
      <c r="Q28" s="84"/>
      <c r="R28" s="85"/>
    </row>
    <row r="29" spans="1:18" ht="15" customHeight="1" thickBot="1">
      <c r="A29" s="158"/>
      <c r="B29" s="158"/>
      <c r="C29" s="159" t="s">
        <v>223</v>
      </c>
      <c r="D29" s="161" t="s">
        <v>224</v>
      </c>
      <c r="E29" s="163" t="s">
        <v>29</v>
      </c>
      <c r="F29" s="164"/>
      <c r="G29" s="165"/>
      <c r="H29" s="126"/>
      <c r="I29" s="127"/>
      <c r="J29" s="126"/>
      <c r="K29" s="127"/>
      <c r="L29" s="155"/>
      <c r="M29" s="156"/>
      <c r="N29" s="122"/>
      <c r="O29" s="123"/>
      <c r="P29" s="124"/>
      <c r="Q29" s="84"/>
      <c r="R29" s="85"/>
    </row>
    <row r="30" spans="1:18" ht="15" customHeight="1" thickBot="1">
      <c r="A30" s="158"/>
      <c r="B30" s="125"/>
      <c r="C30" s="160"/>
      <c r="D30" s="162"/>
      <c r="E30" s="166"/>
      <c r="F30" s="167"/>
      <c r="G30" s="168"/>
      <c r="H30" s="126"/>
      <c r="I30" s="127"/>
      <c r="J30" s="126"/>
      <c r="K30" s="127"/>
      <c r="L30" s="155"/>
      <c r="M30" s="156"/>
      <c r="N30" s="122"/>
      <c r="O30" s="123"/>
      <c r="P30" s="124"/>
      <c r="Q30" s="84"/>
      <c r="R30" s="85"/>
    </row>
    <row r="31" spans="1:18" ht="15" customHeight="1" thickBot="1">
      <c r="A31" s="158"/>
      <c r="B31" s="157" t="s">
        <v>62</v>
      </c>
      <c r="C31" s="159" t="s">
        <v>150</v>
      </c>
      <c r="D31" s="93" t="s">
        <v>120</v>
      </c>
      <c r="E31" s="163" t="s">
        <v>29</v>
      </c>
      <c r="F31" s="164"/>
      <c r="G31" s="164"/>
      <c r="H31" s="155"/>
      <c r="I31" s="156"/>
      <c r="J31" s="155"/>
      <c r="K31" s="156"/>
      <c r="L31" s="155"/>
      <c r="M31" s="156"/>
      <c r="N31" s="172"/>
      <c r="O31" s="173"/>
      <c r="P31" s="174"/>
      <c r="Q31" s="85"/>
      <c r="R31" s="85"/>
    </row>
    <row r="32" spans="1:18" ht="15" customHeight="1" thickBot="1">
      <c r="A32" s="158"/>
      <c r="B32" s="158"/>
      <c r="C32" s="160"/>
      <c r="D32" s="93" t="s">
        <v>121</v>
      </c>
      <c r="E32" s="175" t="s">
        <v>30</v>
      </c>
      <c r="F32" s="176"/>
      <c r="G32" s="176"/>
      <c r="H32" s="155"/>
      <c r="I32" s="156"/>
      <c r="J32" s="155"/>
      <c r="K32" s="156"/>
      <c r="L32" s="155"/>
      <c r="M32" s="156"/>
      <c r="N32" s="172"/>
      <c r="O32" s="173"/>
      <c r="P32" s="174"/>
      <c r="Q32" s="85"/>
      <c r="R32" s="85"/>
    </row>
    <row r="33" spans="1:16" ht="15" customHeight="1" thickBot="1">
      <c r="A33" s="158"/>
      <c r="B33" s="158"/>
      <c r="C33" s="178" t="s">
        <v>151</v>
      </c>
      <c r="D33" s="161" t="s">
        <v>148</v>
      </c>
      <c r="E33" s="163" t="s">
        <v>29</v>
      </c>
      <c r="F33" s="164"/>
      <c r="G33" s="164"/>
      <c r="H33" s="155"/>
      <c r="I33" s="156"/>
      <c r="J33" s="155"/>
      <c r="K33" s="156"/>
      <c r="L33" s="155"/>
      <c r="M33" s="156"/>
      <c r="N33" s="172"/>
      <c r="O33" s="173"/>
      <c r="P33" s="174"/>
    </row>
    <row r="34" spans="1:16" ht="15" customHeight="1" thickBot="1">
      <c r="A34" s="158"/>
      <c r="B34" s="158"/>
      <c r="C34" s="178"/>
      <c r="D34" s="179"/>
      <c r="E34" s="175" t="s">
        <v>30</v>
      </c>
      <c r="F34" s="176"/>
      <c r="G34" s="176"/>
      <c r="H34" s="155"/>
      <c r="I34" s="156"/>
      <c r="J34" s="155"/>
      <c r="K34" s="156"/>
      <c r="L34" s="155"/>
      <c r="M34" s="156"/>
      <c r="N34" s="172"/>
      <c r="O34" s="173"/>
      <c r="P34" s="174"/>
    </row>
    <row r="35" spans="1:16" ht="15" customHeight="1" thickBot="1">
      <c r="A35" s="158"/>
      <c r="B35" s="158"/>
      <c r="C35" s="159" t="s">
        <v>152</v>
      </c>
      <c r="D35" s="161" t="s">
        <v>148</v>
      </c>
      <c r="E35" s="163" t="s">
        <v>29</v>
      </c>
      <c r="F35" s="164"/>
      <c r="G35" s="164"/>
      <c r="H35" s="155"/>
      <c r="I35" s="156"/>
      <c r="J35" s="155"/>
      <c r="K35" s="156"/>
      <c r="L35" s="155"/>
      <c r="M35" s="156"/>
      <c r="N35" s="172"/>
      <c r="O35" s="173"/>
      <c r="P35" s="174"/>
    </row>
    <row r="36" spans="1:16" ht="15" customHeight="1" thickBot="1">
      <c r="A36" s="158"/>
      <c r="B36" s="158"/>
      <c r="C36" s="160"/>
      <c r="D36" s="179"/>
      <c r="E36" s="175" t="s">
        <v>30</v>
      </c>
      <c r="F36" s="176"/>
      <c r="G36" s="176"/>
      <c r="H36" s="155"/>
      <c r="I36" s="156"/>
      <c r="J36" s="155"/>
      <c r="K36" s="156"/>
      <c r="L36" s="155"/>
      <c r="M36" s="156"/>
      <c r="N36" s="172"/>
      <c r="O36" s="173"/>
      <c r="P36" s="174"/>
    </row>
    <row r="37" spans="1:16" ht="15" customHeight="1" thickBot="1">
      <c r="A37" s="158"/>
      <c r="B37" s="158"/>
      <c r="C37" s="159" t="s">
        <v>153</v>
      </c>
      <c r="D37" s="161" t="s">
        <v>148</v>
      </c>
      <c r="E37" s="163" t="s">
        <v>29</v>
      </c>
      <c r="F37" s="164"/>
      <c r="G37" s="165"/>
      <c r="H37" s="155"/>
      <c r="I37" s="156"/>
      <c r="J37" s="155"/>
      <c r="K37" s="156"/>
      <c r="L37" s="155"/>
      <c r="M37" s="156"/>
      <c r="N37" s="172"/>
      <c r="O37" s="173"/>
      <c r="P37" s="174"/>
    </row>
    <row r="38" spans="1:16" ht="15" customHeight="1" thickBot="1">
      <c r="A38" s="158"/>
      <c r="B38" s="158"/>
      <c r="C38" s="178"/>
      <c r="D38" s="179"/>
      <c r="E38" s="166" t="s">
        <v>30</v>
      </c>
      <c r="F38" s="167"/>
      <c r="G38" s="168"/>
      <c r="H38" s="126"/>
      <c r="I38" s="127"/>
      <c r="J38" s="126"/>
      <c r="K38" s="127"/>
      <c r="L38" s="155"/>
      <c r="M38" s="156"/>
      <c r="N38" s="122"/>
      <c r="O38" s="123"/>
      <c r="P38" s="124"/>
    </row>
    <row r="39" spans="1:16" ht="15" customHeight="1" thickBot="1">
      <c r="A39" s="158"/>
      <c r="B39" s="158"/>
      <c r="C39" s="159" t="s">
        <v>223</v>
      </c>
      <c r="D39" s="161" t="s">
        <v>224</v>
      </c>
      <c r="E39" s="163" t="s">
        <v>29</v>
      </c>
      <c r="F39" s="164"/>
      <c r="G39" s="165"/>
      <c r="H39" s="94"/>
      <c r="I39" s="127"/>
      <c r="J39" s="126"/>
      <c r="K39" s="127"/>
      <c r="L39" s="155"/>
      <c r="M39" s="156"/>
      <c r="N39" s="122"/>
      <c r="O39" s="123"/>
      <c r="P39" s="124"/>
    </row>
    <row r="40" spans="1:16" ht="15" customHeight="1" thickBot="1">
      <c r="A40" s="177"/>
      <c r="B40" s="177"/>
      <c r="C40" s="160"/>
      <c r="D40" s="162"/>
      <c r="E40" s="166"/>
      <c r="F40" s="167"/>
      <c r="G40" s="168"/>
      <c r="H40" s="189"/>
      <c r="I40" s="156"/>
      <c r="J40" s="155"/>
      <c r="K40" s="156"/>
      <c r="L40" s="155"/>
      <c r="M40" s="156"/>
      <c r="N40" s="172"/>
      <c r="O40" s="173"/>
      <c r="P40" s="174"/>
    </row>
    <row r="57" spans="1:18">
      <c r="A57" s="87"/>
      <c r="B57" s="87"/>
      <c r="C57" s="88"/>
      <c r="D57" s="88"/>
      <c r="E57" s="88"/>
      <c r="F57" s="88"/>
      <c r="G57" s="86"/>
      <c r="H57" s="86"/>
      <c r="I57" s="86"/>
      <c r="J57" s="86"/>
      <c r="K57" s="86"/>
      <c r="L57" s="86"/>
      <c r="M57" s="86"/>
      <c r="N57" s="85"/>
      <c r="O57" s="85"/>
      <c r="P57" s="85"/>
      <c r="Q57" s="85"/>
      <c r="R57" s="85"/>
    </row>
  </sheetData>
  <mergeCells count="166">
    <mergeCell ref="L10:M10"/>
    <mergeCell ref="A1:P4"/>
    <mergeCell ref="J40:K40"/>
    <mergeCell ref="J32:K32"/>
    <mergeCell ref="J33:K33"/>
    <mergeCell ref="J34:K34"/>
    <mergeCell ref="J35:K35"/>
    <mergeCell ref="J36:K36"/>
    <mergeCell ref="J37:K37"/>
    <mergeCell ref="J24:K24"/>
    <mergeCell ref="J25:K25"/>
    <mergeCell ref="J26:K26"/>
    <mergeCell ref="J27:K27"/>
    <mergeCell ref="J28:K28"/>
    <mergeCell ref="J31:K31"/>
    <mergeCell ref="J16:K16"/>
    <mergeCell ref="H14:I14"/>
    <mergeCell ref="H36:I36"/>
    <mergeCell ref="H37:I37"/>
    <mergeCell ref="H40:I40"/>
    <mergeCell ref="J17:K17"/>
    <mergeCell ref="J18:K18"/>
    <mergeCell ref="J21:K21"/>
    <mergeCell ref="J22:K22"/>
    <mergeCell ref="J10:K10"/>
    <mergeCell ref="J11:K11"/>
    <mergeCell ref="J12:K12"/>
    <mergeCell ref="J13:K13"/>
    <mergeCell ref="J14:K14"/>
    <mergeCell ref="J15:K15"/>
    <mergeCell ref="H33:I33"/>
    <mergeCell ref="H34:I34"/>
    <mergeCell ref="H21:I21"/>
    <mergeCell ref="H22:I22"/>
    <mergeCell ref="H23:I23"/>
    <mergeCell ref="H24:I24"/>
    <mergeCell ref="H25:I25"/>
    <mergeCell ref="H26:I26"/>
    <mergeCell ref="H35:I35"/>
    <mergeCell ref="N15:P15"/>
    <mergeCell ref="N16:P16"/>
    <mergeCell ref="N17:P17"/>
    <mergeCell ref="N18:P18"/>
    <mergeCell ref="N21:P21"/>
    <mergeCell ref="H27:I27"/>
    <mergeCell ref="H28:I28"/>
    <mergeCell ref="H31:I31"/>
    <mergeCell ref="H32:I32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J23:K23"/>
    <mergeCell ref="D37:D38"/>
    <mergeCell ref="D39:D40"/>
    <mergeCell ref="E38:G38"/>
    <mergeCell ref="E37:G37"/>
    <mergeCell ref="E39:G40"/>
    <mergeCell ref="H10:I10"/>
    <mergeCell ref="H11:I11"/>
    <mergeCell ref="H12:I12"/>
    <mergeCell ref="N36:P36"/>
    <mergeCell ref="N37:P37"/>
    <mergeCell ref="N40:P40"/>
    <mergeCell ref="N28:P28"/>
    <mergeCell ref="N31:P31"/>
    <mergeCell ref="N32:P32"/>
    <mergeCell ref="N33:P33"/>
    <mergeCell ref="N34:P34"/>
    <mergeCell ref="N35:P35"/>
    <mergeCell ref="N22:P22"/>
    <mergeCell ref="N23:P23"/>
    <mergeCell ref="N24:P24"/>
    <mergeCell ref="N25:P25"/>
    <mergeCell ref="N26:P26"/>
    <mergeCell ref="N27:P27"/>
    <mergeCell ref="N14:P14"/>
    <mergeCell ref="D33:D34"/>
    <mergeCell ref="D35:D36"/>
    <mergeCell ref="C19:C20"/>
    <mergeCell ref="E31:G31"/>
    <mergeCell ref="E32:G32"/>
    <mergeCell ref="E33:G33"/>
    <mergeCell ref="E34:G34"/>
    <mergeCell ref="E35:G35"/>
    <mergeCell ref="E36:G36"/>
    <mergeCell ref="E23:G23"/>
    <mergeCell ref="E24:G24"/>
    <mergeCell ref="E25:G25"/>
    <mergeCell ref="E26:G26"/>
    <mergeCell ref="E27:G27"/>
    <mergeCell ref="E28:G28"/>
    <mergeCell ref="A11:A40"/>
    <mergeCell ref="B31:B40"/>
    <mergeCell ref="C11:C12"/>
    <mergeCell ref="C13:C14"/>
    <mergeCell ref="C15:C16"/>
    <mergeCell ref="C17:C18"/>
    <mergeCell ref="C21:C22"/>
    <mergeCell ref="E18:G18"/>
    <mergeCell ref="E21:G21"/>
    <mergeCell ref="E22:G22"/>
    <mergeCell ref="C37:C38"/>
    <mergeCell ref="C39:C40"/>
    <mergeCell ref="E11:G11"/>
    <mergeCell ref="C23:C24"/>
    <mergeCell ref="C25:C26"/>
    <mergeCell ref="C27:C28"/>
    <mergeCell ref="C31:C32"/>
    <mergeCell ref="C33:C34"/>
    <mergeCell ref="C35:C36"/>
    <mergeCell ref="D13:D14"/>
    <mergeCell ref="D15:D16"/>
    <mergeCell ref="D17:D18"/>
    <mergeCell ref="D23:D24"/>
    <mergeCell ref="D25:D26"/>
    <mergeCell ref="B11:B19"/>
    <mergeCell ref="B21:B29"/>
    <mergeCell ref="C29:C30"/>
    <mergeCell ref="D19:D20"/>
    <mergeCell ref="D29:D30"/>
    <mergeCell ref="E19:G20"/>
    <mergeCell ref="E29:G30"/>
    <mergeCell ref="N10:P10"/>
    <mergeCell ref="N11:P11"/>
    <mergeCell ref="N12:P12"/>
    <mergeCell ref="N13:P13"/>
    <mergeCell ref="E10:G10"/>
    <mergeCell ref="D27:D28"/>
    <mergeCell ref="E12:G12"/>
    <mergeCell ref="E13:G13"/>
    <mergeCell ref="E14:G14"/>
    <mergeCell ref="E15:G15"/>
    <mergeCell ref="E16:G16"/>
    <mergeCell ref="E17:G17"/>
    <mergeCell ref="H13:I13"/>
    <mergeCell ref="H15:I15"/>
    <mergeCell ref="H16:I16"/>
    <mergeCell ref="H17:I17"/>
    <mergeCell ref="H18:I18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6" workbookViewId="0">
      <selection activeCell="AJ35" sqref="AJ35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93"/>
      <c r="B1" s="193"/>
      <c r="C1" s="193"/>
      <c r="D1" s="193"/>
      <c r="E1" s="193" t="s">
        <v>154</v>
      </c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5">
      <c r="A2" s="193"/>
      <c r="B2" s="193"/>
      <c r="C2" s="193"/>
      <c r="D2" s="193"/>
      <c r="E2" s="23"/>
      <c r="F2" s="23"/>
      <c r="G2" s="23"/>
      <c r="H2" s="23"/>
      <c r="I2" s="193" t="s">
        <v>15</v>
      </c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93"/>
      <c r="B3" s="193"/>
      <c r="C3" s="193"/>
      <c r="D3" s="193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94" t="s">
        <v>127</v>
      </c>
      <c r="B4" s="199" t="s">
        <v>130</v>
      </c>
      <c r="C4" s="199"/>
      <c r="D4" s="199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94"/>
      <c r="B5" s="199" t="s">
        <v>131</v>
      </c>
      <c r="C5" s="199"/>
      <c r="D5" s="199"/>
      <c r="E5" s="16"/>
      <c r="F5" s="107"/>
      <c r="G5" s="107"/>
      <c r="H5" s="107"/>
      <c r="I5" s="107"/>
      <c r="J5" s="107"/>
      <c r="K5" s="107"/>
      <c r="L5" s="107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94"/>
      <c r="B6" s="199" t="s">
        <v>143</v>
      </c>
      <c r="C6" s="199"/>
      <c r="D6" s="199"/>
      <c r="E6" s="1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5"/>
      <c r="Q6" s="15"/>
      <c r="R6" s="15"/>
      <c r="S6" s="107"/>
      <c r="T6" s="107"/>
      <c r="U6" s="107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94"/>
      <c r="B7" s="199" t="s">
        <v>129</v>
      </c>
      <c r="C7" s="199"/>
      <c r="D7" s="199"/>
      <c r="E7" s="16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93"/>
      <c r="B9" s="193"/>
      <c r="C9" s="193"/>
      <c r="D9" s="193"/>
      <c r="E9" s="193" t="s">
        <v>154</v>
      </c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</row>
    <row r="10" spans="1:35">
      <c r="A10" s="193"/>
      <c r="B10" s="193"/>
      <c r="C10" s="193"/>
      <c r="D10" s="193"/>
      <c r="E10" s="23"/>
      <c r="F10" s="23"/>
      <c r="G10" s="23"/>
      <c r="H10" s="23"/>
      <c r="I10" s="193" t="s">
        <v>15</v>
      </c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93"/>
      <c r="B11" s="193"/>
      <c r="C11" s="193"/>
      <c r="D11" s="193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109"/>
      <c r="B12" s="23" t="s">
        <v>132</v>
      </c>
      <c r="C12" s="202" t="s">
        <v>141</v>
      </c>
      <c r="D12" s="203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96" t="s">
        <v>128</v>
      </c>
      <c r="B13" s="190" t="s">
        <v>130</v>
      </c>
      <c r="C13" s="190" t="s">
        <v>115</v>
      </c>
      <c r="D13" s="23" t="s">
        <v>133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97"/>
      <c r="B14" s="191"/>
      <c r="C14" s="191"/>
      <c r="D14" s="23" t="s">
        <v>134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97"/>
      <c r="B15" s="191"/>
      <c r="C15" s="191"/>
      <c r="D15" s="23" t="s">
        <v>135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97"/>
      <c r="B16" s="191"/>
      <c r="C16" s="191"/>
      <c r="D16" s="23" t="s">
        <v>136</v>
      </c>
      <c r="E16" s="13"/>
      <c r="F16" s="13"/>
      <c r="G16" s="14"/>
      <c r="H16" s="14"/>
      <c r="I16" s="13"/>
      <c r="J16" s="19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34">
      <c r="A17" s="197"/>
      <c r="B17" s="191"/>
      <c r="C17" s="191"/>
      <c r="D17" s="23" t="s">
        <v>137</v>
      </c>
      <c r="E17" s="13"/>
      <c r="F17" s="13"/>
      <c r="G17" s="14"/>
      <c r="H17" s="14"/>
      <c r="I17" s="13"/>
      <c r="J17" s="13"/>
      <c r="K17" s="19"/>
      <c r="L17" s="13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34">
      <c r="A18" s="197"/>
      <c r="B18" s="191"/>
      <c r="C18" s="191"/>
      <c r="D18" s="23" t="s">
        <v>138</v>
      </c>
      <c r="E18" s="13"/>
      <c r="F18" s="13"/>
      <c r="G18" s="14"/>
      <c r="H18" s="14"/>
      <c r="I18" s="13"/>
      <c r="J18" s="13"/>
      <c r="K18" s="13"/>
      <c r="L18" s="19"/>
      <c r="M18" s="13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34">
      <c r="A19" s="197"/>
      <c r="B19" s="191"/>
      <c r="C19" s="192"/>
      <c r="D19" s="128" t="s">
        <v>222</v>
      </c>
      <c r="E19" s="13"/>
      <c r="F19" s="13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34">
      <c r="A20" s="197"/>
      <c r="B20" s="191"/>
      <c r="C20" s="190" t="s">
        <v>139</v>
      </c>
      <c r="D20" s="23" t="s">
        <v>133</v>
      </c>
      <c r="E20" s="13"/>
      <c r="F20" s="13"/>
      <c r="G20" s="19"/>
      <c r="H20" s="14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34">
      <c r="A21" s="197"/>
      <c r="B21" s="191"/>
      <c r="C21" s="191"/>
      <c r="D21" s="23" t="s">
        <v>134</v>
      </c>
      <c r="E21" s="13"/>
      <c r="F21" s="13"/>
      <c r="G21" s="14"/>
      <c r="H21" s="19"/>
      <c r="I21" s="13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34">
      <c r="A22" s="197"/>
      <c r="B22" s="191"/>
      <c r="C22" s="191"/>
      <c r="D22" s="23" t="s">
        <v>135</v>
      </c>
      <c r="E22" s="13"/>
      <c r="F22" s="13"/>
      <c r="G22" s="14"/>
      <c r="H22" s="14"/>
      <c r="I22" s="19"/>
      <c r="J22" s="13"/>
      <c r="K22" s="13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34">
      <c r="A23" s="197"/>
      <c r="B23" s="191"/>
      <c r="C23" s="191"/>
      <c r="D23" s="23" t="s">
        <v>136</v>
      </c>
      <c r="E23" s="13"/>
      <c r="F23" s="13"/>
      <c r="G23" s="14"/>
      <c r="H23" s="14"/>
      <c r="I23" s="13"/>
      <c r="J23" s="19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34">
      <c r="A24" s="197"/>
      <c r="B24" s="191"/>
      <c r="C24" s="191"/>
      <c r="D24" s="23" t="s">
        <v>137</v>
      </c>
      <c r="E24" s="13"/>
      <c r="F24" s="13"/>
      <c r="G24" s="14"/>
      <c r="H24" s="14"/>
      <c r="I24" s="13"/>
      <c r="J24" s="13"/>
      <c r="K24" s="19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34">
      <c r="A25" s="197"/>
      <c r="B25" s="191"/>
      <c r="C25" s="191"/>
      <c r="D25" s="23" t="s">
        <v>138</v>
      </c>
      <c r="E25" s="13"/>
      <c r="F25" s="13"/>
      <c r="G25" s="14"/>
      <c r="H25" s="14"/>
      <c r="I25" s="13"/>
      <c r="J25" s="13"/>
      <c r="K25" s="13"/>
      <c r="L25" s="19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34">
      <c r="A26" s="197"/>
      <c r="B26" s="191"/>
      <c r="C26" s="192"/>
      <c r="D26" s="128" t="s">
        <v>222</v>
      </c>
      <c r="E26" s="13"/>
      <c r="F26" s="13"/>
      <c r="G26" s="14"/>
      <c r="H26" s="14"/>
      <c r="I26" s="13"/>
      <c r="J26" s="13"/>
      <c r="K26" s="13"/>
      <c r="L26" s="13"/>
      <c r="M26" s="19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</row>
    <row r="27" spans="1:34">
      <c r="A27" s="197"/>
      <c r="B27" s="191"/>
      <c r="C27" s="190" t="s">
        <v>140</v>
      </c>
      <c r="D27" s="23" t="s">
        <v>133</v>
      </c>
      <c r="E27" s="13"/>
      <c r="F27" s="13"/>
      <c r="G27" s="19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</row>
    <row r="28" spans="1:34">
      <c r="A28" s="197"/>
      <c r="B28" s="191"/>
      <c r="C28" s="191"/>
      <c r="D28" s="23" t="s">
        <v>134</v>
      </c>
      <c r="E28" s="13"/>
      <c r="F28" s="13"/>
      <c r="G28" s="14"/>
      <c r="H28" s="19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</row>
    <row r="29" spans="1:34">
      <c r="A29" s="197"/>
      <c r="B29" s="191"/>
      <c r="C29" s="191"/>
      <c r="D29" s="23" t="s">
        <v>135</v>
      </c>
      <c r="E29" s="13"/>
      <c r="F29" s="13"/>
      <c r="G29" s="14"/>
      <c r="H29" s="14"/>
      <c r="I29" s="19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</row>
    <row r="30" spans="1:34">
      <c r="A30" s="197"/>
      <c r="B30" s="191"/>
      <c r="C30" s="191"/>
      <c r="D30" s="23" t="s">
        <v>136</v>
      </c>
      <c r="E30" s="13"/>
      <c r="F30" s="13"/>
      <c r="G30" s="14"/>
      <c r="H30" s="14"/>
      <c r="I30" s="13"/>
      <c r="J30" s="19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</row>
    <row r="31" spans="1:34">
      <c r="A31" s="197"/>
      <c r="B31" s="191"/>
      <c r="C31" s="191"/>
      <c r="D31" s="23" t="s">
        <v>137</v>
      </c>
      <c r="E31" s="13"/>
      <c r="F31" s="13"/>
      <c r="G31" s="14"/>
      <c r="H31" s="14"/>
      <c r="I31" s="13"/>
      <c r="J31" s="13"/>
      <c r="K31" s="19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3"/>
      <c r="AF31" s="13"/>
      <c r="AG31" s="13"/>
      <c r="AH31" s="13"/>
    </row>
    <row r="32" spans="1:34">
      <c r="A32" s="197"/>
      <c r="B32" s="191"/>
      <c r="C32" s="191"/>
      <c r="D32" s="23" t="s">
        <v>138</v>
      </c>
      <c r="E32" s="13"/>
      <c r="F32" s="13"/>
      <c r="G32" s="14"/>
      <c r="H32" s="14"/>
      <c r="I32" s="13"/>
      <c r="J32" s="13"/>
      <c r="K32" s="13"/>
      <c r="L32" s="19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3"/>
      <c r="Y32" s="13"/>
      <c r="Z32" s="13"/>
      <c r="AA32" s="13"/>
      <c r="AB32" s="14"/>
      <c r="AC32" s="14"/>
      <c r="AD32" s="13"/>
      <c r="AE32" s="13"/>
      <c r="AF32" s="13"/>
      <c r="AG32" s="13"/>
      <c r="AH32" s="13"/>
    </row>
    <row r="33" spans="1:45">
      <c r="A33" s="197"/>
      <c r="B33" s="130"/>
      <c r="C33" s="192"/>
      <c r="D33" s="131" t="s">
        <v>222</v>
      </c>
      <c r="E33" s="13"/>
      <c r="F33" s="13"/>
      <c r="G33" s="14"/>
      <c r="H33" s="14"/>
      <c r="I33" s="13"/>
      <c r="J33" s="13"/>
      <c r="K33" s="13"/>
      <c r="L33" s="13"/>
      <c r="M33" s="19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3"/>
      <c r="AA33" s="13"/>
      <c r="AB33" s="14"/>
      <c r="AC33" s="14"/>
      <c r="AD33" s="13"/>
      <c r="AE33" s="13"/>
      <c r="AF33" s="13"/>
      <c r="AG33" s="13"/>
      <c r="AH33" s="13"/>
    </row>
    <row r="34" spans="1:45">
      <c r="A34" s="197"/>
      <c r="B34" s="196" t="s">
        <v>131</v>
      </c>
      <c r="C34" s="129" t="s">
        <v>118</v>
      </c>
      <c r="D34" s="110" t="s">
        <v>142</v>
      </c>
      <c r="E34" s="14"/>
      <c r="F34" s="14"/>
      <c r="G34" s="14"/>
      <c r="H34" s="14"/>
      <c r="I34" s="13"/>
      <c r="J34" s="13"/>
      <c r="K34" s="13"/>
      <c r="L34" s="13"/>
      <c r="M34" s="19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3"/>
      <c r="AB34" s="14"/>
      <c r="AC34" s="14"/>
      <c r="AD34" s="13"/>
      <c r="AE34" s="13"/>
      <c r="AF34" s="13"/>
      <c r="AG34" s="13"/>
      <c r="AH34" s="13"/>
    </row>
    <row r="35" spans="1:45">
      <c r="A35" s="197"/>
      <c r="B35" s="197"/>
      <c r="C35" s="190" t="s">
        <v>199</v>
      </c>
      <c r="D35" s="110" t="s">
        <v>200</v>
      </c>
      <c r="E35" s="14"/>
      <c r="F35" s="14"/>
      <c r="G35" s="14"/>
      <c r="H35" s="14"/>
      <c r="I35" s="13"/>
      <c r="J35" s="13"/>
      <c r="K35" s="13"/>
      <c r="L35" s="13"/>
      <c r="M35" s="19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4"/>
      <c r="AC35" s="14"/>
      <c r="AD35" s="13"/>
      <c r="AE35" s="13"/>
      <c r="AF35" s="13"/>
      <c r="AG35" s="13"/>
      <c r="AH35" s="13"/>
    </row>
    <row r="36" spans="1:45">
      <c r="A36" s="197"/>
      <c r="B36" s="197"/>
      <c r="C36" s="192"/>
      <c r="D36" s="110" t="s">
        <v>201</v>
      </c>
      <c r="E36" s="14"/>
      <c r="F36" s="14"/>
      <c r="G36" s="14"/>
      <c r="H36" s="14"/>
      <c r="I36" s="13"/>
      <c r="J36" s="13"/>
      <c r="K36" s="13"/>
      <c r="L36" s="13"/>
      <c r="M36" s="13"/>
      <c r="N36" s="19"/>
      <c r="O36" s="19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3"/>
      <c r="AE36" s="13"/>
      <c r="AF36" s="13"/>
      <c r="AG36" s="13"/>
      <c r="AH36" s="13"/>
      <c r="AI36" s="111"/>
      <c r="AJ36" s="30"/>
      <c r="AK36" s="30"/>
      <c r="AL36" s="30"/>
      <c r="AM36" s="30"/>
      <c r="AN36" s="30"/>
      <c r="AO36" s="30"/>
      <c r="AP36" s="30"/>
      <c r="AQ36" s="30"/>
      <c r="AR36" s="30"/>
      <c r="AS36" s="30"/>
    </row>
    <row r="37" spans="1:45">
      <c r="A37" s="197"/>
      <c r="B37" s="195" t="s">
        <v>144</v>
      </c>
      <c r="C37" s="200" t="s">
        <v>145</v>
      </c>
      <c r="D37" s="201"/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9"/>
      <c r="Q37" s="19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3"/>
      <c r="AF37" s="13"/>
      <c r="AG37" s="13"/>
      <c r="AH37" s="13"/>
      <c r="AI37" s="111"/>
      <c r="AJ37" s="30"/>
      <c r="AK37" s="30"/>
      <c r="AL37" s="30"/>
      <c r="AM37" s="30"/>
      <c r="AN37" s="30"/>
      <c r="AO37" s="30"/>
      <c r="AP37" s="30"/>
      <c r="AQ37" s="30"/>
      <c r="AR37" s="30"/>
      <c r="AS37" s="30"/>
    </row>
    <row r="38" spans="1:45">
      <c r="A38" s="197"/>
      <c r="B38" s="195"/>
      <c r="C38" s="200" t="s">
        <v>146</v>
      </c>
      <c r="D38" s="201"/>
      <c r="E38" s="14"/>
      <c r="F38" s="14"/>
      <c r="G38" s="14"/>
      <c r="H38" s="14"/>
      <c r="I38" s="13"/>
      <c r="J38" s="13"/>
      <c r="K38" s="13"/>
      <c r="L38" s="13"/>
      <c r="M38" s="13"/>
      <c r="N38" s="14"/>
      <c r="O38" s="14"/>
      <c r="P38" s="13"/>
      <c r="Q38" s="13"/>
      <c r="R38" s="19"/>
      <c r="S38" s="13"/>
      <c r="T38" s="13"/>
      <c r="U38" s="14"/>
      <c r="V38" s="14"/>
      <c r="W38" s="13"/>
      <c r="X38" s="13"/>
      <c r="Y38" s="13"/>
      <c r="Z38" s="13"/>
      <c r="AA38" s="13"/>
      <c r="AB38" s="14"/>
      <c r="AC38" s="14"/>
      <c r="AD38" s="13"/>
      <c r="AE38" s="13"/>
      <c r="AF38" s="13"/>
      <c r="AG38" s="13"/>
      <c r="AH38" s="13"/>
      <c r="AI38" s="111"/>
      <c r="AJ38" s="30"/>
      <c r="AK38" s="30"/>
      <c r="AL38" s="30"/>
      <c r="AM38" s="30"/>
      <c r="AN38" s="30"/>
      <c r="AO38" s="30"/>
      <c r="AP38" s="30"/>
      <c r="AQ38" s="30"/>
      <c r="AR38" s="30"/>
      <c r="AS38" s="30"/>
    </row>
    <row r="39" spans="1:45">
      <c r="A39" s="197"/>
      <c r="B39" s="195" t="s">
        <v>147</v>
      </c>
      <c r="C39" s="195" t="s">
        <v>16</v>
      </c>
      <c r="D39" s="108" t="s">
        <v>17</v>
      </c>
      <c r="E39" s="14"/>
      <c r="F39" s="14"/>
      <c r="G39" s="14"/>
      <c r="H39" s="14"/>
      <c r="I39" s="13"/>
      <c r="J39" s="13"/>
      <c r="K39" s="13"/>
      <c r="L39" s="13"/>
      <c r="M39" s="13"/>
      <c r="N39" s="14"/>
      <c r="O39" s="14"/>
      <c r="P39" s="13"/>
      <c r="Q39" s="13"/>
      <c r="R39" s="13"/>
      <c r="S39" s="19"/>
      <c r="T39" s="19"/>
      <c r="U39" s="14"/>
      <c r="V39" s="14"/>
      <c r="W39" s="13"/>
      <c r="X39" s="13"/>
      <c r="Y39" s="13"/>
      <c r="Z39" s="13"/>
      <c r="AA39" s="13"/>
      <c r="AB39" s="14"/>
      <c r="AC39" s="14"/>
      <c r="AD39" s="13"/>
      <c r="AE39" s="13"/>
      <c r="AF39" s="13"/>
      <c r="AG39" s="13"/>
      <c r="AH39" s="13"/>
      <c r="AI39" s="111"/>
      <c r="AJ39" s="111"/>
      <c r="AK39" s="111"/>
      <c r="AL39" s="111"/>
      <c r="AM39" s="111"/>
      <c r="AN39" s="111"/>
      <c r="AO39" s="111"/>
      <c r="AP39" s="111"/>
      <c r="AQ39" s="111"/>
      <c r="AR39" s="30"/>
      <c r="AS39" s="30"/>
    </row>
    <row r="40" spans="1:45">
      <c r="A40" s="197"/>
      <c r="B40" s="195"/>
      <c r="C40" s="195"/>
      <c r="D40" s="108" t="s">
        <v>18</v>
      </c>
      <c r="E40" s="14"/>
      <c r="F40" s="14"/>
      <c r="G40" s="14"/>
      <c r="H40" s="14"/>
      <c r="I40" s="13"/>
      <c r="J40" s="13"/>
      <c r="K40" s="13"/>
      <c r="L40" s="13"/>
      <c r="M40" s="13"/>
      <c r="N40" s="14"/>
      <c r="O40" s="14"/>
      <c r="P40" s="13"/>
      <c r="Q40" s="13"/>
      <c r="R40" s="13"/>
      <c r="S40" s="13"/>
      <c r="T40" s="13"/>
      <c r="U40" s="19"/>
      <c r="V40" s="19"/>
      <c r="W40" s="13"/>
      <c r="X40" s="13"/>
      <c r="Y40" s="13"/>
      <c r="Z40" s="13"/>
      <c r="AA40" s="13"/>
      <c r="AB40" s="14"/>
      <c r="AC40" s="14"/>
      <c r="AD40" s="13"/>
      <c r="AE40" s="13"/>
      <c r="AF40" s="13"/>
      <c r="AG40" s="13"/>
      <c r="AH40" s="13"/>
      <c r="AI40" s="111"/>
      <c r="AJ40" s="111"/>
      <c r="AK40" s="111"/>
      <c r="AL40" s="111"/>
      <c r="AM40" s="111"/>
      <c r="AN40" s="111"/>
      <c r="AO40" s="111"/>
      <c r="AP40" s="111"/>
      <c r="AQ40" s="111"/>
      <c r="AR40" s="30"/>
      <c r="AS40" s="30"/>
    </row>
    <row r="41" spans="1:45">
      <c r="A41" s="197"/>
      <c r="B41" s="195"/>
      <c r="C41" s="195"/>
      <c r="D41" s="108" t="s">
        <v>19</v>
      </c>
      <c r="E41" s="14"/>
      <c r="F41" s="14"/>
      <c r="G41" s="14"/>
      <c r="H41" s="14"/>
      <c r="I41" s="13"/>
      <c r="J41" s="13"/>
      <c r="K41" s="13"/>
      <c r="L41" s="13"/>
      <c r="M41" s="13"/>
      <c r="N41" s="14"/>
      <c r="O41" s="14"/>
      <c r="P41" s="13"/>
      <c r="Q41" s="13"/>
      <c r="R41" s="13"/>
      <c r="S41" s="13"/>
      <c r="T41" s="13"/>
      <c r="U41" s="14"/>
      <c r="V41" s="14"/>
      <c r="W41" s="19"/>
      <c r="X41" s="19"/>
      <c r="Y41" s="13"/>
      <c r="Z41" s="13"/>
      <c r="AA41" s="13"/>
      <c r="AB41" s="14"/>
      <c r="AC41" s="14"/>
      <c r="AD41" s="13"/>
      <c r="AE41" s="13"/>
      <c r="AF41" s="13"/>
      <c r="AG41" s="13"/>
      <c r="AH41" s="13"/>
      <c r="AI41" s="111"/>
      <c r="AJ41" s="111"/>
      <c r="AK41" s="111"/>
      <c r="AL41" s="111"/>
      <c r="AM41" s="111"/>
      <c r="AN41" s="111"/>
      <c r="AO41" s="111"/>
      <c r="AP41" s="111"/>
      <c r="AQ41" s="111"/>
      <c r="AR41" s="30"/>
      <c r="AS41" s="30"/>
    </row>
    <row r="42" spans="1:45">
      <c r="A42" s="197"/>
      <c r="B42" s="195"/>
      <c r="C42" s="195"/>
      <c r="D42" s="108" t="s">
        <v>20</v>
      </c>
      <c r="E42" s="14"/>
      <c r="F42" s="14"/>
      <c r="G42" s="14"/>
      <c r="H42" s="14"/>
      <c r="I42" s="13"/>
      <c r="J42" s="13"/>
      <c r="K42" s="13"/>
      <c r="L42" s="13"/>
      <c r="M42" s="13"/>
      <c r="N42" s="14"/>
      <c r="O42" s="14"/>
      <c r="P42" s="13"/>
      <c r="Q42" s="13"/>
      <c r="R42" s="13"/>
      <c r="S42" s="13"/>
      <c r="T42" s="13"/>
      <c r="U42" s="14"/>
      <c r="V42" s="14"/>
      <c r="W42" s="13"/>
      <c r="X42" s="19"/>
      <c r="Y42" s="19"/>
      <c r="Z42" s="13"/>
      <c r="AA42" s="13"/>
      <c r="AB42" s="14"/>
      <c r="AC42" s="14"/>
      <c r="AD42" s="13"/>
      <c r="AE42" s="13"/>
      <c r="AF42" s="13"/>
      <c r="AG42" s="13"/>
      <c r="AH42" s="13"/>
      <c r="AI42" s="111"/>
      <c r="AJ42" s="111"/>
      <c r="AK42" s="111"/>
      <c r="AL42" s="111"/>
      <c r="AM42" s="111"/>
      <c r="AN42" s="111"/>
      <c r="AO42" s="111"/>
      <c r="AP42" s="111"/>
      <c r="AQ42" s="111"/>
      <c r="AR42" s="30"/>
      <c r="AS42" s="30"/>
    </row>
    <row r="43" spans="1:45">
      <c r="A43" s="197"/>
      <c r="B43" s="195"/>
      <c r="C43" s="195" t="s">
        <v>21</v>
      </c>
      <c r="D43" s="108" t="s">
        <v>17</v>
      </c>
      <c r="E43" s="14"/>
      <c r="F43" s="14"/>
      <c r="G43" s="14"/>
      <c r="H43" s="14"/>
      <c r="I43" s="13"/>
      <c r="J43" s="13"/>
      <c r="K43" s="13"/>
      <c r="L43" s="13"/>
      <c r="M43" s="13"/>
      <c r="N43" s="14"/>
      <c r="O43" s="14"/>
      <c r="P43" s="13"/>
      <c r="Q43" s="13"/>
      <c r="R43" s="13"/>
      <c r="S43" s="13"/>
      <c r="T43" s="13"/>
      <c r="U43" s="14"/>
      <c r="V43" s="14"/>
      <c r="W43" s="13"/>
      <c r="X43" s="13"/>
      <c r="Y43" s="13"/>
      <c r="Z43" s="19"/>
      <c r="AA43" s="19"/>
      <c r="AB43" s="14"/>
      <c r="AC43" s="14"/>
      <c r="AD43" s="13"/>
      <c r="AE43" s="13"/>
      <c r="AF43" s="13"/>
      <c r="AG43" s="13"/>
      <c r="AH43" s="13"/>
      <c r="AI43" s="111"/>
      <c r="AJ43" s="111"/>
      <c r="AK43" s="111"/>
      <c r="AL43" s="111"/>
      <c r="AM43" s="111"/>
      <c r="AN43" s="111"/>
      <c r="AO43" s="111"/>
      <c r="AP43" s="111"/>
      <c r="AQ43" s="111"/>
      <c r="AR43" s="30"/>
      <c r="AS43" s="30"/>
    </row>
    <row r="44" spans="1:45">
      <c r="A44" s="197"/>
      <c r="B44" s="195"/>
      <c r="C44" s="195"/>
      <c r="D44" s="108" t="s">
        <v>18</v>
      </c>
      <c r="E44" s="14"/>
      <c r="F44" s="14"/>
      <c r="G44" s="14"/>
      <c r="H44" s="14"/>
      <c r="I44" s="13"/>
      <c r="J44" s="13"/>
      <c r="K44" s="13"/>
      <c r="L44" s="13"/>
      <c r="M44" s="13"/>
      <c r="N44" s="14"/>
      <c r="O44" s="14"/>
      <c r="P44" s="13"/>
      <c r="Q44" s="13"/>
      <c r="R44" s="13"/>
      <c r="S44" s="13"/>
      <c r="T44" s="13"/>
      <c r="U44" s="14"/>
      <c r="V44" s="14"/>
      <c r="W44" s="13"/>
      <c r="X44" s="13"/>
      <c r="Y44" s="13"/>
      <c r="Z44" s="13"/>
      <c r="AA44" s="19"/>
      <c r="AB44" s="19"/>
      <c r="AC44" s="14"/>
      <c r="AD44" s="13"/>
      <c r="AE44" s="13"/>
      <c r="AF44" s="13"/>
      <c r="AG44" s="13"/>
      <c r="AH44" s="13"/>
      <c r="AI44" s="111"/>
      <c r="AJ44" s="111"/>
      <c r="AK44" s="111"/>
      <c r="AL44" s="111"/>
      <c r="AM44" s="111"/>
      <c r="AN44" s="111"/>
      <c r="AO44" s="111"/>
      <c r="AP44" s="111"/>
      <c r="AQ44" s="111"/>
      <c r="AR44" s="30"/>
      <c r="AS44" s="30"/>
    </row>
    <row r="45" spans="1:45">
      <c r="A45" s="197"/>
      <c r="B45" s="195"/>
      <c r="C45" s="195"/>
      <c r="D45" s="108" t="s">
        <v>19</v>
      </c>
      <c r="E45" s="14"/>
      <c r="F45" s="14"/>
      <c r="G45" s="14"/>
      <c r="H45" s="14"/>
      <c r="I45" s="13"/>
      <c r="J45" s="13"/>
      <c r="K45" s="13"/>
      <c r="L45" s="13"/>
      <c r="M45" s="13"/>
      <c r="N45" s="14"/>
      <c r="O45" s="14"/>
      <c r="P45" s="13"/>
      <c r="Q45" s="13"/>
      <c r="R45" s="13"/>
      <c r="S45" s="13"/>
      <c r="T45" s="13"/>
      <c r="U45" s="14"/>
      <c r="V45" s="14"/>
      <c r="W45" s="13"/>
      <c r="X45" s="13"/>
      <c r="Y45" s="13"/>
      <c r="Z45" s="13"/>
      <c r="AA45" s="13"/>
      <c r="AB45" s="19"/>
      <c r="AC45" s="19"/>
      <c r="AD45" s="13"/>
      <c r="AE45" s="13"/>
      <c r="AF45" s="13"/>
      <c r="AG45" s="13"/>
      <c r="AH45" s="13"/>
      <c r="AI45" s="111"/>
      <c r="AJ45" s="111"/>
      <c r="AK45" s="111"/>
      <c r="AL45" s="111"/>
      <c r="AM45" s="111"/>
      <c r="AN45" s="111"/>
      <c r="AO45" s="111"/>
      <c r="AP45" s="111"/>
      <c r="AQ45" s="111"/>
      <c r="AR45" s="30"/>
      <c r="AS45" s="30"/>
    </row>
    <row r="46" spans="1:45">
      <c r="A46" s="197"/>
      <c r="B46" s="195"/>
      <c r="C46" s="195" t="s">
        <v>22</v>
      </c>
      <c r="D46" s="108" t="s">
        <v>17</v>
      </c>
      <c r="E46" s="14"/>
      <c r="F46" s="14"/>
      <c r="G46" s="14"/>
      <c r="H46" s="14"/>
      <c r="I46" s="13"/>
      <c r="J46" s="13"/>
      <c r="K46" s="13"/>
      <c r="L46" s="13"/>
      <c r="M46" s="13"/>
      <c r="N46" s="14"/>
      <c r="O46" s="14"/>
      <c r="P46" s="13"/>
      <c r="Q46" s="13"/>
      <c r="R46" s="13"/>
      <c r="S46" s="13"/>
      <c r="T46" s="13"/>
      <c r="U46" s="14"/>
      <c r="V46" s="14"/>
      <c r="W46" s="13"/>
      <c r="X46" s="13"/>
      <c r="Y46" s="13"/>
      <c r="Z46" s="13"/>
      <c r="AA46" s="13"/>
      <c r="AB46" s="14"/>
      <c r="AC46" s="14"/>
      <c r="AD46" s="19"/>
      <c r="AE46" s="19"/>
      <c r="AF46" s="13"/>
      <c r="AG46" s="13"/>
      <c r="AH46" s="13"/>
      <c r="AI46" s="111"/>
      <c r="AJ46" s="111"/>
      <c r="AK46" s="111"/>
      <c r="AL46" s="111"/>
      <c r="AM46" s="111"/>
      <c r="AN46" s="111"/>
      <c r="AO46" s="111"/>
      <c r="AP46" s="111"/>
      <c r="AQ46" s="111"/>
      <c r="AR46" s="30"/>
      <c r="AS46" s="30"/>
    </row>
    <row r="47" spans="1:45">
      <c r="A47" s="198"/>
      <c r="B47" s="195"/>
      <c r="C47" s="195"/>
      <c r="D47" s="108" t="s">
        <v>18</v>
      </c>
      <c r="E47" s="14"/>
      <c r="F47" s="14"/>
      <c r="G47" s="14"/>
      <c r="H47" s="14"/>
      <c r="I47" s="13"/>
      <c r="J47" s="13"/>
      <c r="K47" s="13"/>
      <c r="L47" s="13"/>
      <c r="M47" s="13"/>
      <c r="N47" s="14"/>
      <c r="O47" s="14"/>
      <c r="P47" s="13"/>
      <c r="Q47" s="13"/>
      <c r="R47" s="13"/>
      <c r="S47" s="13"/>
      <c r="T47" s="13"/>
      <c r="U47" s="14"/>
      <c r="V47" s="14"/>
      <c r="W47" s="13"/>
      <c r="X47" s="13"/>
      <c r="Y47" s="13"/>
      <c r="Z47" s="13"/>
      <c r="AA47" s="13"/>
      <c r="AB47" s="14"/>
      <c r="AC47" s="14"/>
      <c r="AD47" s="13"/>
      <c r="AE47" s="19"/>
      <c r="AF47" s="19"/>
      <c r="AG47" s="13"/>
      <c r="AH47" s="13"/>
      <c r="AI47" s="111"/>
      <c r="AJ47" s="111"/>
      <c r="AK47" s="111"/>
      <c r="AL47" s="111"/>
      <c r="AM47" s="111"/>
      <c r="AN47" s="111"/>
      <c r="AO47" s="111"/>
      <c r="AP47" s="111"/>
      <c r="AQ47" s="111"/>
      <c r="AR47" s="30"/>
      <c r="AS47" s="30"/>
    </row>
    <row r="48" spans="1:45">
      <c r="B48" s="112"/>
      <c r="C48" s="112"/>
      <c r="D48" s="112"/>
      <c r="AI48" s="111"/>
      <c r="AJ48" s="30"/>
      <c r="AK48" s="30"/>
      <c r="AL48" s="30"/>
      <c r="AM48" s="30"/>
      <c r="AN48" s="30"/>
      <c r="AO48" s="30"/>
      <c r="AP48" s="30"/>
      <c r="AQ48" s="30"/>
      <c r="AR48" s="30"/>
      <c r="AS48" s="30"/>
    </row>
  </sheetData>
  <mergeCells count="26">
    <mergeCell ref="C43:C45"/>
    <mergeCell ref="C46:C47"/>
    <mergeCell ref="A13:A47"/>
    <mergeCell ref="B4:D4"/>
    <mergeCell ref="B5:D5"/>
    <mergeCell ref="B6:D6"/>
    <mergeCell ref="B7:D7"/>
    <mergeCell ref="C37:D37"/>
    <mergeCell ref="C38:D38"/>
    <mergeCell ref="C35:C36"/>
    <mergeCell ref="B34:B36"/>
    <mergeCell ref="B37:B38"/>
    <mergeCell ref="B39:B47"/>
    <mergeCell ref="C39:C42"/>
    <mergeCell ref="B13:B32"/>
    <mergeCell ref="C12:D12"/>
    <mergeCell ref="C13:C19"/>
    <mergeCell ref="C20:C26"/>
    <mergeCell ref="C27:C33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B10" sqref="B10:O10"/>
    </sheetView>
  </sheetViews>
  <sheetFormatPr defaultRowHeight="14.25"/>
  <cols>
    <col min="1" max="1" width="3" customWidth="1"/>
  </cols>
  <sheetData>
    <row r="1" spans="1:32">
      <c r="A1" s="204" t="s">
        <v>11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6"/>
    </row>
    <row r="2" spans="1:32">
      <c r="A2" s="207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9"/>
    </row>
    <row r="3" spans="1:32">
      <c r="A3" s="207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1:32" ht="15" thickBot="1">
      <c r="A4" s="210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2"/>
    </row>
    <row r="5" spans="1:32">
      <c r="A5" s="114">
        <v>1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4"/>
    </row>
    <row r="6" spans="1:32">
      <c r="A6" s="115">
        <f>A5+1</f>
        <v>2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</row>
    <row r="7" spans="1:32">
      <c r="A7" s="115">
        <f t="shared" ref="A7:A42" si="0">A6+1</f>
        <v>3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4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>
      <c r="A8" s="115">
        <f t="shared" si="0"/>
        <v>4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4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>
      <c r="A9" s="115">
        <f t="shared" si="0"/>
        <v>5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4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>
      <c r="A10" s="115">
        <f t="shared" si="0"/>
        <v>6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4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>
      <c r="A11" s="115">
        <f t="shared" si="0"/>
        <v>7</v>
      </c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4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>
      <c r="A12" s="115">
        <f t="shared" si="0"/>
        <v>8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4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>
      <c r="A13" s="115">
        <f t="shared" si="0"/>
        <v>9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4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>
      <c r="A14" s="115">
        <f t="shared" si="0"/>
        <v>10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4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>
      <c r="A15" s="115">
        <f t="shared" si="0"/>
        <v>11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4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>
      <c r="A16" s="115">
        <f t="shared" si="0"/>
        <v>12</v>
      </c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4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>
      <c r="A17" s="115">
        <f t="shared" si="0"/>
        <v>13</v>
      </c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4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>
      <c r="A18" s="115">
        <f t="shared" si="0"/>
        <v>14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4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>
      <c r="A19" s="115">
        <f t="shared" si="0"/>
        <v>15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4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>
      <c r="A20" s="115">
        <f t="shared" si="0"/>
        <v>16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4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>
      <c r="A21" s="115">
        <f t="shared" si="0"/>
        <v>17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4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>
      <c r="A22" s="115">
        <f t="shared" si="0"/>
        <v>18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4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>
      <c r="A23" s="115">
        <f t="shared" si="0"/>
        <v>19</v>
      </c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4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>
      <c r="A24" s="115">
        <f t="shared" si="0"/>
        <v>20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4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spans="1:32">
      <c r="A25" s="115">
        <f t="shared" si="0"/>
        <v>21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4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1:32">
      <c r="A26" s="115">
        <f t="shared" si="0"/>
        <v>22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4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  <row r="27" spans="1:32">
      <c r="A27" s="115">
        <f t="shared" si="0"/>
        <v>23</v>
      </c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4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1:32">
      <c r="A28" s="115">
        <f t="shared" si="0"/>
        <v>24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4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1:32">
      <c r="A29" s="115">
        <f t="shared" si="0"/>
        <v>25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4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 spans="1:32">
      <c r="A30" s="115">
        <f t="shared" si="0"/>
        <v>26</v>
      </c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4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 spans="1:32">
      <c r="A31" s="115">
        <f t="shared" si="0"/>
        <v>27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4"/>
      <c r="W31" s="39"/>
      <c r="X31" s="39"/>
      <c r="Y31" s="39"/>
      <c r="Z31" s="39"/>
      <c r="AA31" s="39"/>
      <c r="AB31" s="39"/>
      <c r="AC31" s="39"/>
      <c r="AD31" s="39"/>
      <c r="AE31" s="39"/>
      <c r="AF31" s="39"/>
    </row>
    <row r="32" spans="1:32">
      <c r="A32" s="115">
        <f t="shared" si="0"/>
        <v>28</v>
      </c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4"/>
      <c r="W32" s="39"/>
      <c r="X32" s="39"/>
      <c r="Y32" s="39"/>
      <c r="Z32" s="39"/>
      <c r="AA32" s="39"/>
      <c r="AB32" s="39"/>
      <c r="AC32" s="39"/>
      <c r="AD32" s="39"/>
      <c r="AE32" s="39"/>
      <c r="AF32" s="39"/>
    </row>
    <row r="33" spans="1:32">
      <c r="A33" s="115">
        <f t="shared" si="0"/>
        <v>29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4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spans="1:32">
      <c r="A34" s="115">
        <f t="shared" si="0"/>
        <v>30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4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>
      <c r="A35" s="115">
        <f t="shared" si="0"/>
        <v>31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4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spans="1:32">
      <c r="A36" s="115">
        <f t="shared" si="0"/>
        <v>32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4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spans="1:32">
      <c r="A37" s="115">
        <f t="shared" si="0"/>
        <v>33</v>
      </c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4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  <row r="38" spans="1:32">
      <c r="A38" s="115">
        <f t="shared" si="0"/>
        <v>34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4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>
      <c r="A39" s="115">
        <f t="shared" si="0"/>
        <v>35</v>
      </c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4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spans="1:32">
      <c r="A40" s="115">
        <f t="shared" si="0"/>
        <v>36</v>
      </c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4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spans="1:32">
      <c r="A41" s="115">
        <f t="shared" si="0"/>
        <v>37</v>
      </c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4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 ht="15" thickBot="1">
      <c r="A42" s="116">
        <f t="shared" si="0"/>
        <v>38</v>
      </c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6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2"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3"/>
  <sheetViews>
    <sheetView tabSelected="1" topLeftCell="I12" zoomScale="78" zoomScaleNormal="78" workbookViewId="0">
      <selection activeCell="AI112" sqref="AI112"/>
    </sheetView>
  </sheetViews>
  <sheetFormatPr defaultRowHeight="14.25"/>
  <cols>
    <col min="18" max="18" width="9" style="26"/>
    <col min="36" max="36" width="9" style="119"/>
  </cols>
  <sheetData>
    <row r="1" spans="1:53">
      <c r="A1" s="117"/>
      <c r="B1" s="117"/>
      <c r="C1" s="117"/>
      <c r="D1" s="117"/>
      <c r="E1" s="117"/>
      <c r="F1" s="117"/>
      <c r="G1" s="149" t="s">
        <v>8</v>
      </c>
      <c r="H1" s="149"/>
      <c r="I1" s="149"/>
      <c r="J1" s="149"/>
      <c r="K1" s="149"/>
      <c r="L1" s="149"/>
      <c r="M1" s="117"/>
      <c r="N1" s="117"/>
      <c r="O1" s="117"/>
      <c r="P1" s="117"/>
      <c r="Q1" s="117"/>
      <c r="R1" s="140"/>
      <c r="S1" s="118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20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</row>
    <row r="2" spans="1:53">
      <c r="A2" s="117"/>
      <c r="B2" s="117"/>
      <c r="C2" s="117"/>
      <c r="D2" s="117"/>
      <c r="E2" s="117"/>
      <c r="F2" s="117"/>
      <c r="G2" s="149"/>
      <c r="H2" s="149"/>
      <c r="I2" s="149"/>
      <c r="J2" s="149"/>
      <c r="K2" s="149"/>
      <c r="L2" s="149"/>
      <c r="M2" s="117"/>
      <c r="N2" s="117"/>
      <c r="O2" s="117"/>
      <c r="P2" s="117"/>
      <c r="Q2" s="117"/>
      <c r="R2" s="140"/>
      <c r="S2" s="118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20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</row>
    <row r="3" spans="1:53" ht="14.25" customHeight="1">
      <c r="A3" s="117"/>
      <c r="B3" s="117"/>
      <c r="C3" s="117"/>
      <c r="D3" s="117"/>
      <c r="E3" s="117"/>
      <c r="F3" s="117"/>
      <c r="G3" s="149"/>
      <c r="H3" s="149"/>
      <c r="I3" s="149"/>
      <c r="J3" s="149"/>
      <c r="K3" s="149"/>
      <c r="L3" s="149"/>
      <c r="M3" s="117"/>
      <c r="N3" s="117"/>
      <c r="O3" s="117"/>
      <c r="P3" s="117"/>
      <c r="Q3" s="117"/>
      <c r="R3" s="140"/>
      <c r="S3" s="118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20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</row>
    <row r="4" spans="1:53" ht="14.25" customHeight="1">
      <c r="A4" s="117"/>
      <c r="B4" s="117"/>
      <c r="C4" s="117"/>
      <c r="D4" s="117"/>
      <c r="E4" s="117"/>
      <c r="F4" s="117"/>
      <c r="G4" s="149"/>
      <c r="H4" s="149"/>
      <c r="I4" s="149"/>
      <c r="J4" s="149"/>
      <c r="K4" s="149"/>
      <c r="L4" s="149"/>
      <c r="M4" s="117"/>
      <c r="N4" s="117"/>
      <c r="O4" s="117"/>
      <c r="P4" s="117"/>
      <c r="Q4" s="117"/>
      <c r="R4" s="217"/>
      <c r="S4" s="118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20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</row>
    <row r="5" spans="1:53" ht="14.25" customHeight="1">
      <c r="B5" s="219" t="s">
        <v>29</v>
      </c>
      <c r="C5" s="219"/>
      <c r="R5" s="218"/>
      <c r="S5" s="219" t="s">
        <v>30</v>
      </c>
      <c r="T5" s="219"/>
      <c r="AJ5" s="219" t="s">
        <v>160</v>
      </c>
      <c r="AK5" s="219"/>
    </row>
    <row r="6" spans="1:53" ht="14.25" customHeight="1">
      <c r="B6" t="s">
        <v>158</v>
      </c>
      <c r="R6" s="218"/>
      <c r="S6" s="30"/>
    </row>
    <row r="7" spans="1:53" ht="14.25" customHeight="1">
      <c r="C7" t="s">
        <v>157</v>
      </c>
      <c r="E7" t="s">
        <v>31</v>
      </c>
      <c r="R7" s="218"/>
      <c r="S7" s="30" t="s">
        <v>159</v>
      </c>
    </row>
    <row r="8" spans="1:53">
      <c r="C8" t="s">
        <v>226</v>
      </c>
      <c r="R8" s="218"/>
      <c r="S8" s="30"/>
    </row>
    <row r="9" spans="1:53">
      <c r="C9" t="s">
        <v>227</v>
      </c>
      <c r="R9" s="218"/>
      <c r="S9" s="30"/>
    </row>
    <row r="10" spans="1:53">
      <c r="R10" s="218"/>
      <c r="S10" s="30"/>
    </row>
    <row r="11" spans="1:53">
      <c r="R11" s="218"/>
      <c r="S11" s="30"/>
    </row>
    <row r="12" spans="1:53">
      <c r="R12" s="218"/>
      <c r="S12" s="30"/>
    </row>
    <row r="13" spans="1:5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18"/>
      <c r="S13" s="30"/>
    </row>
    <row r="14" spans="1:5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18"/>
      <c r="S14" s="30"/>
    </row>
    <row r="15" spans="1:5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18"/>
      <c r="S15" s="30"/>
    </row>
    <row r="16" spans="1:5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18"/>
      <c r="S16" s="30"/>
    </row>
    <row r="17" spans="1:2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18"/>
      <c r="S17" s="30"/>
      <c r="U17" s="22"/>
    </row>
    <row r="18" spans="1:2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18"/>
      <c r="S18" s="30"/>
    </row>
    <row r="19" spans="1:2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18"/>
      <c r="S19" s="30"/>
    </row>
    <row r="20" spans="1:2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18"/>
      <c r="S20" s="30"/>
    </row>
    <row r="21" spans="1: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18"/>
      <c r="S21" s="30"/>
    </row>
    <row r="22" spans="1:2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18"/>
      <c r="S22" s="30"/>
    </row>
    <row r="23" spans="1:2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18"/>
      <c r="S23" s="30"/>
    </row>
    <row r="24" spans="1:2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18"/>
      <c r="S24" s="30"/>
    </row>
    <row r="25" spans="1:2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18"/>
      <c r="S25" s="30"/>
    </row>
    <row r="26" spans="1:2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18"/>
      <c r="S26" s="30"/>
    </row>
    <row r="27" spans="1:2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18"/>
      <c r="S27" s="30"/>
    </row>
    <row r="28" spans="1:2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18"/>
      <c r="S28" s="30"/>
    </row>
    <row r="29" spans="1:2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18"/>
      <c r="S29" s="30"/>
    </row>
    <row r="30" spans="1:2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18"/>
      <c r="S30" s="30"/>
    </row>
    <row r="31" spans="1:2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18"/>
      <c r="S31" s="30"/>
    </row>
    <row r="32" spans="1:2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18"/>
      <c r="S32" s="30"/>
    </row>
    <row r="33" spans="1:19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18"/>
      <c r="S33" s="30"/>
    </row>
    <row r="34" spans="1:19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18"/>
      <c r="S34" s="30"/>
    </row>
    <row r="35" spans="1:19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18"/>
      <c r="S35" s="30"/>
    </row>
    <row r="36" spans="1:19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18"/>
      <c r="S36" s="30"/>
    </row>
    <row r="37" spans="1:1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18"/>
      <c r="S37" s="30"/>
    </row>
    <row r="38" spans="1:19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18"/>
      <c r="S38" s="30"/>
    </row>
    <row r="39" spans="1:1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18"/>
      <c r="S39" s="30"/>
    </row>
    <row r="40" spans="1:19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18"/>
      <c r="S40" s="30"/>
    </row>
    <row r="41" spans="1:19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18"/>
      <c r="S41" s="30"/>
    </row>
    <row r="42" spans="1:19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18"/>
      <c r="S42" s="30"/>
    </row>
    <row r="43" spans="1:19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18"/>
      <c r="S43" s="30"/>
    </row>
    <row r="44" spans="1:19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18"/>
      <c r="S44" s="30"/>
    </row>
    <row r="45" spans="1:19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18"/>
      <c r="S45" s="30"/>
    </row>
    <row r="46" spans="1:19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18"/>
      <c r="S46" s="30"/>
    </row>
    <row r="47" spans="1:19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18"/>
      <c r="S47" s="30"/>
    </row>
    <row r="48" spans="1:19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18"/>
      <c r="S48" s="30"/>
    </row>
    <row r="49" spans="1:3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18"/>
      <c r="S49" s="30"/>
    </row>
    <row r="50" spans="1:3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18"/>
      <c r="S50" s="30"/>
    </row>
    <row r="51" spans="1:3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18"/>
      <c r="S51" s="30"/>
    </row>
    <row r="52" spans="1:3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18"/>
      <c r="S52" s="30"/>
    </row>
    <row r="53" spans="1:3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18"/>
      <c r="S53" s="30"/>
    </row>
    <row r="54" spans="1:3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18"/>
      <c r="S54" s="30"/>
    </row>
    <row r="55" spans="1:3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18"/>
      <c r="S55" s="30"/>
    </row>
    <row r="56" spans="1:3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18"/>
      <c r="S56" s="30"/>
    </row>
    <row r="57" spans="1:33">
      <c r="A57" s="24"/>
      <c r="B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18"/>
      <c r="S57" s="30"/>
    </row>
    <row r="58" spans="1:33">
      <c r="A58" s="24"/>
      <c r="B58" s="24"/>
      <c r="D58" s="24"/>
      <c r="E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18"/>
      <c r="S58" s="30"/>
      <c r="Y58" t="s">
        <v>232</v>
      </c>
      <c r="AG58" s="22" t="s">
        <v>232</v>
      </c>
    </row>
    <row r="59" spans="1:3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18"/>
      <c r="S59" s="30"/>
    </row>
    <row r="60" spans="1:3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18"/>
      <c r="S60" s="30"/>
    </row>
    <row r="61" spans="1:3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18"/>
      <c r="S61" s="30"/>
    </row>
    <row r="62" spans="1:3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18"/>
      <c r="S62" s="30"/>
    </row>
    <row r="63" spans="1:33">
      <c r="R63" s="218"/>
      <c r="S63" s="30"/>
    </row>
    <row r="64" spans="1:33">
      <c r="R64" s="218"/>
      <c r="S64" s="30" t="s">
        <v>233</v>
      </c>
    </row>
    <row r="65" spans="9:48">
      <c r="R65" s="218"/>
      <c r="S65" s="30"/>
    </row>
    <row r="66" spans="9:48">
      <c r="R66" s="218"/>
      <c r="S66" s="30"/>
    </row>
    <row r="67" spans="9:48">
      <c r="R67" s="218"/>
      <c r="S67" s="30"/>
      <c r="AV67" s="22" t="s">
        <v>232</v>
      </c>
    </row>
    <row r="68" spans="9:48">
      <c r="R68" s="218"/>
      <c r="S68" s="30"/>
    </row>
    <row r="69" spans="9:48">
      <c r="R69" s="218"/>
      <c r="S69" s="30"/>
    </row>
    <row r="70" spans="9:48">
      <c r="I70" t="s">
        <v>31</v>
      </c>
      <c r="R70" s="218"/>
      <c r="S70" s="30"/>
    </row>
    <row r="71" spans="9:48">
      <c r="R71" s="218"/>
      <c r="S71" s="30"/>
    </row>
    <row r="72" spans="9:48">
      <c r="R72" s="218"/>
      <c r="S72" s="30"/>
    </row>
    <row r="73" spans="9:48">
      <c r="R73" s="218"/>
      <c r="S73" s="30"/>
    </row>
    <row r="74" spans="9:48">
      <c r="R74" s="218"/>
      <c r="S74" s="30"/>
    </row>
    <row r="75" spans="9:48">
      <c r="R75" s="218"/>
      <c r="S75" s="30"/>
    </row>
    <row r="76" spans="9:48">
      <c r="R76" s="218"/>
      <c r="S76" s="30"/>
    </row>
    <row r="77" spans="9:48">
      <c r="R77" s="218"/>
      <c r="S77" s="30"/>
    </row>
    <row r="78" spans="9:48">
      <c r="R78" s="218"/>
      <c r="S78" s="30"/>
    </row>
    <row r="79" spans="9:48">
      <c r="R79" s="218"/>
      <c r="S79" s="30"/>
    </row>
    <row r="80" spans="9:48">
      <c r="R80" s="218"/>
      <c r="S80" s="30"/>
    </row>
    <row r="81" spans="18:19">
      <c r="R81" s="218"/>
      <c r="S81" s="30"/>
    </row>
    <row r="82" spans="18:19">
      <c r="R82" s="218"/>
      <c r="S82" s="30"/>
    </row>
    <row r="83" spans="18:19">
      <c r="R83" s="218"/>
      <c r="S83" s="30"/>
    </row>
    <row r="84" spans="18:19">
      <c r="R84" s="218"/>
      <c r="S84" s="30"/>
    </row>
    <row r="85" spans="18:19">
      <c r="R85" s="218"/>
      <c r="S85" s="30"/>
    </row>
    <row r="86" spans="18:19">
      <c r="R86" s="218"/>
      <c r="S86" s="30"/>
    </row>
    <row r="87" spans="18:19">
      <c r="R87" s="218"/>
      <c r="S87" s="30"/>
    </row>
    <row r="88" spans="18:19">
      <c r="R88" s="218"/>
      <c r="S88" s="30"/>
    </row>
    <row r="89" spans="18:19">
      <c r="R89" s="218"/>
      <c r="S89" s="30"/>
    </row>
    <row r="90" spans="18:19">
      <c r="R90" s="218"/>
      <c r="S90" s="30"/>
    </row>
    <row r="91" spans="18:19">
      <c r="R91" s="218"/>
      <c r="S91" s="30"/>
    </row>
    <row r="92" spans="18:19">
      <c r="R92" s="218"/>
      <c r="S92" s="30"/>
    </row>
    <row r="93" spans="18:19">
      <c r="R93" s="218"/>
      <c r="S93" s="30"/>
    </row>
    <row r="94" spans="18:19">
      <c r="R94" s="218"/>
      <c r="S94" s="30"/>
    </row>
    <row r="95" spans="18:19">
      <c r="R95" s="218"/>
      <c r="S95" s="30"/>
    </row>
    <row r="96" spans="18:19">
      <c r="R96" s="218"/>
      <c r="S96" s="30"/>
    </row>
    <row r="97" spans="18:19">
      <c r="R97" s="218"/>
      <c r="S97" s="30"/>
    </row>
    <row r="98" spans="18:19">
      <c r="R98" s="218"/>
      <c r="S98" s="30"/>
    </row>
    <row r="99" spans="18:19">
      <c r="R99" s="218"/>
      <c r="S99" s="30"/>
    </row>
    <row r="100" spans="18:19">
      <c r="R100" s="218"/>
      <c r="S100" s="30"/>
    </row>
    <row r="101" spans="18:19">
      <c r="R101" s="218"/>
      <c r="S101" s="30"/>
    </row>
    <row r="102" spans="18:19">
      <c r="R102" s="218"/>
      <c r="S102" s="30"/>
    </row>
    <row r="103" spans="18:19">
      <c r="R103" s="218"/>
      <c r="S103" s="30"/>
    </row>
    <row r="104" spans="18:19">
      <c r="R104" s="218"/>
      <c r="S104" s="30"/>
    </row>
    <row r="105" spans="18:19">
      <c r="R105" s="218"/>
      <c r="S105" s="30"/>
    </row>
    <row r="106" spans="18:19">
      <c r="R106" s="218"/>
      <c r="S106" s="30"/>
    </row>
    <row r="107" spans="18:19">
      <c r="R107" s="218"/>
      <c r="S107" s="30"/>
    </row>
    <row r="108" spans="18:19">
      <c r="R108" s="218"/>
      <c r="S108" s="30"/>
    </row>
    <row r="109" spans="18:19">
      <c r="R109" s="218"/>
      <c r="S109" s="30"/>
    </row>
    <row r="110" spans="18:19">
      <c r="R110" s="218"/>
      <c r="S110" s="30"/>
    </row>
    <row r="111" spans="18:19">
      <c r="R111" s="218"/>
      <c r="S111" s="30"/>
    </row>
    <row r="112" spans="18:19">
      <c r="R112" s="218"/>
      <c r="S112" s="30"/>
    </row>
    <row r="113" spans="18:19">
      <c r="R113" s="218"/>
      <c r="S113" s="30"/>
    </row>
    <row r="114" spans="18:19">
      <c r="R114" s="218"/>
      <c r="S114" s="30"/>
    </row>
    <row r="115" spans="18:19">
      <c r="R115" s="218"/>
      <c r="S115" s="30"/>
    </row>
    <row r="116" spans="18:19">
      <c r="R116" s="218"/>
      <c r="S116" s="30"/>
    </row>
    <row r="117" spans="18:19">
      <c r="R117" s="218"/>
      <c r="S117" s="30"/>
    </row>
    <row r="118" spans="18:19">
      <c r="R118" s="218"/>
      <c r="S118" s="30"/>
    </row>
    <row r="119" spans="18:19">
      <c r="R119" s="218"/>
      <c r="S119" s="30"/>
    </row>
    <row r="120" spans="18:19">
      <c r="R120" s="218"/>
      <c r="S120" s="30"/>
    </row>
    <row r="121" spans="18:19">
      <c r="R121" s="218"/>
      <c r="S121" s="30"/>
    </row>
    <row r="122" spans="18:19">
      <c r="R122" s="218"/>
      <c r="S122" s="30"/>
    </row>
    <row r="123" spans="18:19">
      <c r="R123" s="218"/>
      <c r="S123" s="30"/>
    </row>
    <row r="124" spans="18:19">
      <c r="R124" s="218"/>
      <c r="S124" s="30"/>
    </row>
    <row r="125" spans="18:19">
      <c r="R125" s="218"/>
      <c r="S125" s="30"/>
    </row>
    <row r="126" spans="18:19">
      <c r="R126" s="218"/>
      <c r="S126" s="30"/>
    </row>
    <row r="127" spans="18:19">
      <c r="R127" s="218"/>
      <c r="S127" s="30"/>
    </row>
    <row r="128" spans="18:19">
      <c r="R128" s="218"/>
      <c r="S128" s="30"/>
    </row>
    <row r="129" spans="18:19">
      <c r="R129" s="218"/>
      <c r="S129" s="30"/>
    </row>
    <row r="130" spans="18:19">
      <c r="R130" s="218"/>
      <c r="S130" s="30"/>
    </row>
    <row r="131" spans="18:19">
      <c r="R131" s="218"/>
      <c r="S131" s="30"/>
    </row>
    <row r="132" spans="18:19">
      <c r="R132" s="218"/>
      <c r="S132" s="30"/>
    </row>
    <row r="133" spans="18:19">
      <c r="R133" s="218"/>
      <c r="S133" s="30"/>
    </row>
    <row r="134" spans="18:19">
      <c r="R134" s="218"/>
      <c r="S134" s="30"/>
    </row>
    <row r="135" spans="18:19">
      <c r="R135" s="218"/>
      <c r="S135" s="30"/>
    </row>
    <row r="136" spans="18:19">
      <c r="R136" s="218"/>
      <c r="S136" s="30"/>
    </row>
    <row r="137" spans="18:19">
      <c r="R137" s="218"/>
      <c r="S137" s="30"/>
    </row>
    <row r="138" spans="18:19">
      <c r="R138" s="218"/>
      <c r="S138" s="30"/>
    </row>
    <row r="139" spans="18:19">
      <c r="R139" s="218"/>
      <c r="S139" s="30"/>
    </row>
    <row r="140" spans="18:19">
      <c r="R140" s="218"/>
      <c r="S140" s="30"/>
    </row>
    <row r="141" spans="18:19">
      <c r="R141" s="218"/>
      <c r="S141" s="30"/>
    </row>
    <row r="142" spans="18:19">
      <c r="R142" s="218"/>
      <c r="S142" s="30"/>
    </row>
    <row r="143" spans="18:19">
      <c r="R143" s="218"/>
      <c r="S143" s="30"/>
    </row>
    <row r="144" spans="18:19">
      <c r="R144" s="218"/>
      <c r="S144" s="30"/>
    </row>
    <row r="145" spans="18:19">
      <c r="R145" s="218"/>
      <c r="S145" s="30"/>
    </row>
    <row r="146" spans="18:19">
      <c r="R146" s="218"/>
      <c r="S146" s="30"/>
    </row>
    <row r="147" spans="18:19">
      <c r="R147" s="218"/>
      <c r="S147" s="30"/>
    </row>
    <row r="148" spans="18:19">
      <c r="R148" s="218"/>
      <c r="S148" s="30"/>
    </row>
    <row r="149" spans="18:19">
      <c r="R149" s="218"/>
      <c r="S149" s="30"/>
    </row>
    <row r="150" spans="18:19">
      <c r="R150" s="218"/>
      <c r="S150" s="30"/>
    </row>
    <row r="151" spans="18:19">
      <c r="R151" s="218"/>
      <c r="S151" s="30"/>
    </row>
    <row r="152" spans="18:19">
      <c r="R152" s="218"/>
      <c r="S152" s="30"/>
    </row>
    <row r="153" spans="18:19">
      <c r="R153" s="218"/>
      <c r="S153" s="30"/>
    </row>
    <row r="154" spans="18:19">
      <c r="R154" s="218"/>
      <c r="S154" s="30"/>
    </row>
    <row r="155" spans="18:19">
      <c r="R155" s="218"/>
      <c r="S155" s="30"/>
    </row>
    <row r="156" spans="18:19">
      <c r="R156" s="218"/>
      <c r="S156" s="30"/>
    </row>
    <row r="157" spans="18:19">
      <c r="R157" s="218"/>
      <c r="S157" s="30"/>
    </row>
    <row r="158" spans="18:19">
      <c r="R158" s="218"/>
      <c r="S158" s="30"/>
    </row>
    <row r="159" spans="18:19">
      <c r="R159" s="218"/>
      <c r="S159" s="30"/>
    </row>
    <row r="160" spans="18:19">
      <c r="R160" s="218"/>
      <c r="S160" s="30"/>
    </row>
    <row r="161" spans="18:19">
      <c r="R161" s="218"/>
      <c r="S161" s="30"/>
    </row>
    <row r="162" spans="18:19">
      <c r="R162" s="218"/>
      <c r="S162" s="30"/>
    </row>
    <row r="163" spans="18:19">
      <c r="R163" s="218"/>
      <c r="S163" s="30"/>
    </row>
    <row r="164" spans="18:19">
      <c r="R164" s="218"/>
      <c r="S164" s="30"/>
    </row>
    <row r="165" spans="18:19">
      <c r="R165" s="218"/>
      <c r="S165" s="30"/>
    </row>
    <row r="166" spans="18:19">
      <c r="R166" s="218"/>
      <c r="S166" s="30"/>
    </row>
    <row r="167" spans="18:19">
      <c r="R167" s="218"/>
      <c r="S167" s="30"/>
    </row>
    <row r="168" spans="18:19">
      <c r="R168" s="218"/>
      <c r="S168" s="30"/>
    </row>
    <row r="169" spans="18:19">
      <c r="R169" s="218"/>
      <c r="S169" s="30"/>
    </row>
    <row r="170" spans="18:19">
      <c r="R170" s="218"/>
      <c r="S170" s="30"/>
    </row>
    <row r="171" spans="18:19">
      <c r="R171" s="218"/>
      <c r="S171" s="30"/>
    </row>
    <row r="172" spans="18:19">
      <c r="R172" s="218"/>
      <c r="S172" s="30"/>
    </row>
    <row r="173" spans="18:19">
      <c r="R173" s="218"/>
      <c r="S173" s="30"/>
    </row>
  </sheetData>
  <mergeCells count="1">
    <mergeCell ref="G1:L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hotoshop.Image.13" shapeId="2051" r:id="rId4">
          <objectPr defaultSize="0" autoPict="0" r:id="rId5">
            <anchor moveWithCells="1">
              <from>
                <xdr:col>10</xdr:col>
                <xdr:colOff>38100</xdr:colOff>
                <xdr:row>27</xdr:row>
                <xdr:rowOff>9525</xdr:rowOff>
              </from>
              <to>
                <xdr:col>10</xdr:col>
                <xdr:colOff>285750</xdr:colOff>
                <xdr:row>27</xdr:row>
                <xdr:rowOff>114300</xdr:rowOff>
              </to>
            </anchor>
          </objectPr>
        </oleObject>
      </mc:Choice>
      <mc:Fallback>
        <oleObject progId="Photoshop.Image.13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"/>
  <sheetViews>
    <sheetView topLeftCell="A28" workbookViewId="0">
      <selection activeCell="P40" sqref="P40"/>
    </sheetView>
  </sheetViews>
  <sheetFormatPr defaultRowHeight="14.25"/>
  <sheetData>
    <row r="1" spans="1:16">
      <c r="A1" s="150" t="s">
        <v>10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</row>
    <row r="2" spans="1:16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28"/>
    </row>
    <row r="3" spans="1:16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28"/>
    </row>
    <row r="4" spans="1:16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28"/>
    </row>
    <row r="5" spans="1:16">
      <c r="I5" s="8"/>
    </row>
    <row r="6" spans="1:16">
      <c r="B6" t="s">
        <v>32</v>
      </c>
    </row>
    <row r="7" spans="1:16">
      <c r="B7" t="s">
        <v>33</v>
      </c>
    </row>
    <row r="8" spans="1:16">
      <c r="B8" t="s">
        <v>34</v>
      </c>
    </row>
    <row r="9" spans="1:16">
      <c r="B9" t="s">
        <v>35</v>
      </c>
    </row>
    <row r="10" spans="1:16">
      <c r="B10" t="s">
        <v>36</v>
      </c>
    </row>
  </sheetData>
  <mergeCells count="1">
    <mergeCell ref="A1:O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130" zoomScale="140" zoomScaleNormal="140" workbookViewId="0">
      <selection activeCell="M134" sqref="M134"/>
    </sheetView>
  </sheetViews>
  <sheetFormatPr defaultRowHeight="14.25"/>
  <sheetData>
    <row r="1" spans="1:15">
      <c r="A1" s="150" t="s">
        <v>109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2" spans="1:1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ht="15" thickBot="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1:15">
      <c r="A5" s="81" t="s">
        <v>110</v>
      </c>
      <c r="B5" s="66"/>
      <c r="C5" s="66"/>
      <c r="D5" s="82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>
      <c r="A6" s="42" t="s">
        <v>111</v>
      </c>
      <c r="B6" s="67"/>
      <c r="C6" s="67"/>
      <c r="D6" s="78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</row>
    <row r="7" spans="1:15">
      <c r="A7" s="42" t="s">
        <v>112</v>
      </c>
      <c r="B7" s="67"/>
      <c r="C7" s="67"/>
      <c r="D7" s="78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5" ht="15" thickBot="1">
      <c r="A8" s="79" t="s">
        <v>174</v>
      </c>
      <c r="B8" s="68"/>
      <c r="C8" s="68"/>
      <c r="D8" s="80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314" spans="10:10">
      <c r="J314" s="22"/>
    </row>
    <row r="344" spans="12:12">
      <c r="L344" t="s">
        <v>175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8"/>
      <c r="N1" s="28"/>
      <c r="O1" s="28"/>
    </row>
    <row r="2" spans="1:30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8"/>
      <c r="N2" s="28"/>
      <c r="O2" s="28"/>
    </row>
    <row r="3" spans="1:30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8"/>
      <c r="N3" s="28"/>
      <c r="O3" s="28"/>
    </row>
    <row r="4" spans="1:30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8"/>
      <c r="N4" s="28"/>
      <c r="O4" s="28"/>
    </row>
    <row r="5" spans="1:30">
      <c r="A5" t="s">
        <v>28</v>
      </c>
    </row>
    <row r="10" spans="1:30">
      <c r="AD10" t="s">
        <v>162</v>
      </c>
    </row>
    <row r="20" spans="3:14">
      <c r="C20" t="s">
        <v>186</v>
      </c>
    </row>
    <row r="31" spans="3:14">
      <c r="N31" t="s">
        <v>187</v>
      </c>
    </row>
    <row r="34" spans="73:91">
      <c r="BU34" t="s">
        <v>165</v>
      </c>
    </row>
    <row r="36" spans="73:91">
      <c r="CE36" t="s">
        <v>169</v>
      </c>
    </row>
    <row r="37" spans="73:91">
      <c r="BU37" t="s">
        <v>164</v>
      </c>
    </row>
    <row r="38" spans="73:91">
      <c r="CM38" s="121">
        <v>41.3</v>
      </c>
    </row>
    <row r="56" spans="9:73">
      <c r="I56" s="151" t="s">
        <v>161</v>
      </c>
      <c r="J56" s="151"/>
      <c r="K56" s="151"/>
      <c r="L56" s="151"/>
      <c r="BU56" t="s">
        <v>163</v>
      </c>
    </row>
    <row r="67" spans="73:73">
      <c r="BU67" t="s">
        <v>166</v>
      </c>
    </row>
    <row r="102" spans="33:33">
      <c r="AG102" t="s">
        <v>167</v>
      </c>
    </row>
    <row r="137" spans="35:35">
      <c r="AI137" t="s">
        <v>168</v>
      </c>
    </row>
    <row r="141" spans="35:35">
      <c r="AI141" t="s">
        <v>185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8"/>
      <c r="N1" s="28"/>
      <c r="O1" s="28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8"/>
      <c r="N2" s="28"/>
      <c r="O2" s="28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8"/>
      <c r="N3" s="28"/>
      <c r="O3" s="28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8"/>
      <c r="N4" s="28"/>
      <c r="O4" s="28"/>
    </row>
    <row r="5" spans="1:15">
      <c r="A5" t="s">
        <v>28</v>
      </c>
    </row>
    <row r="17" spans="3:24">
      <c r="C17" t="s">
        <v>210</v>
      </c>
      <c r="N17" t="s">
        <v>212</v>
      </c>
      <c r="X17" t="s">
        <v>211</v>
      </c>
    </row>
    <row r="38" spans="91:91">
      <c r="CM38" s="121"/>
    </row>
    <row r="56" spans="9:12">
      <c r="I56" s="151"/>
      <c r="J56" s="151"/>
      <c r="K56" s="151"/>
      <c r="L56" s="151"/>
    </row>
    <row r="102" spans="33:33">
      <c r="AG102" t="s">
        <v>167</v>
      </c>
    </row>
    <row r="213" spans="1:1">
      <c r="A213" t="s">
        <v>225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52" t="s">
        <v>14</v>
      </c>
      <c r="B1" s="152"/>
      <c r="C1" s="152"/>
      <c r="D1" s="152"/>
      <c r="E1" s="152"/>
      <c r="F1" s="152"/>
      <c r="G1" s="152" t="s">
        <v>31</v>
      </c>
      <c r="H1" s="152"/>
      <c r="I1" s="152"/>
      <c r="J1" s="152"/>
      <c r="K1" s="152"/>
      <c r="L1" s="152"/>
      <c r="M1" s="27"/>
      <c r="N1" s="27"/>
    </row>
    <row r="2" spans="1:14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27"/>
    </row>
    <row r="3" spans="1:14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27"/>
      <c r="N3" s="27"/>
    </row>
    <row r="4" spans="1:14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27"/>
      <c r="N4" s="27"/>
    </row>
    <row r="5" spans="1:14">
      <c r="A5" s="24" t="s">
        <v>28</v>
      </c>
    </row>
    <row r="17" spans="3:24">
      <c r="C17" s="24" t="s">
        <v>210</v>
      </c>
      <c r="N17" s="24" t="s">
        <v>212</v>
      </c>
      <c r="X17" s="24" t="s">
        <v>211</v>
      </c>
    </row>
    <row r="38" spans="91:91">
      <c r="CM38" s="141"/>
    </row>
    <row r="56" spans="9:12">
      <c r="I56" s="153"/>
      <c r="J56" s="153"/>
      <c r="K56" s="153"/>
      <c r="L56" s="153"/>
    </row>
    <row r="102" spans="33:33">
      <c r="AG102" s="24" t="s">
        <v>167</v>
      </c>
    </row>
    <row r="213" spans="1:1">
      <c r="A213" s="24" t="s">
        <v>225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46" t="s">
        <v>14</v>
      </c>
      <c r="B1" s="146"/>
      <c r="C1" s="146"/>
      <c r="D1" s="146"/>
      <c r="E1" s="146"/>
      <c r="F1" s="146"/>
      <c r="G1" s="146" t="s">
        <v>31</v>
      </c>
      <c r="H1" s="146"/>
      <c r="I1" s="146"/>
      <c r="J1" s="146"/>
      <c r="K1" s="146"/>
      <c r="L1" s="146"/>
      <c r="M1" s="28"/>
      <c r="N1" s="28"/>
      <c r="O1" s="28"/>
    </row>
    <row r="2" spans="1:1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28"/>
      <c r="N2" s="28"/>
      <c r="O2" s="28"/>
    </row>
    <row r="3" spans="1:1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28"/>
      <c r="N3" s="28"/>
      <c r="O3" s="28"/>
    </row>
    <row r="4" spans="1:1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28"/>
      <c r="N4" s="28"/>
      <c r="O4" s="28"/>
    </row>
    <row r="9" spans="1:15">
      <c r="A9" t="s">
        <v>225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2"/>
  <sheetViews>
    <sheetView workbookViewId="0">
      <selection activeCell="T134" sqref="T134"/>
    </sheetView>
  </sheetViews>
  <sheetFormatPr defaultRowHeight="14.25"/>
  <cols>
    <col min="1" max="16384" width="9" style="24"/>
  </cols>
  <sheetData>
    <row r="1" spans="1:14">
      <c r="A1" s="152" t="s">
        <v>14</v>
      </c>
      <c r="B1" s="152"/>
      <c r="C1" s="152"/>
      <c r="D1" s="152"/>
      <c r="E1" s="152"/>
      <c r="F1" s="152"/>
      <c r="G1" s="152" t="s">
        <v>31</v>
      </c>
      <c r="H1" s="152"/>
      <c r="I1" s="152"/>
      <c r="J1" s="152"/>
      <c r="K1" s="152"/>
      <c r="L1" s="152"/>
      <c r="M1" s="27"/>
      <c r="N1" s="27"/>
    </row>
    <row r="2" spans="1:14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27"/>
      <c r="N2" s="27"/>
    </row>
    <row r="3" spans="1:14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27"/>
      <c r="N3" s="27"/>
    </row>
    <row r="4" spans="1:14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27"/>
      <c r="N4" s="27"/>
    </row>
    <row r="5" spans="1:14">
      <c r="A5" s="24" t="s">
        <v>28</v>
      </c>
    </row>
    <row r="11" spans="1:14">
      <c r="A11" s="24" t="s">
        <v>229</v>
      </c>
    </row>
    <row r="38" spans="91:91">
      <c r="CM38" s="141"/>
    </row>
    <row r="56" spans="9:12">
      <c r="I56" s="153"/>
      <c r="J56" s="153"/>
      <c r="K56" s="153"/>
      <c r="L56" s="153"/>
    </row>
    <row r="77" spans="1:1">
      <c r="A77" s="24" t="s">
        <v>230</v>
      </c>
    </row>
    <row r="102" spans="33:33">
      <c r="AG102" s="24" t="s">
        <v>167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2017-08-11T06:04:04Z</dcterms:modified>
</cp:coreProperties>
</file>