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1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4" l="1"/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<sst xmlns="http://schemas.openxmlformats.org/spreadsheetml/2006/main" count="468" uniqueCount="233">
  <si>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</si>
  <si>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</si>
  <si>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</si>
  <si>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</si>
  <si>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</si>
  <si>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</si>
  <si>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</si>
  <si>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</si>
  <si>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</si>
  <si>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</si>
  <si>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</si>
  <si>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</si>
  <si>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</si>
  <si>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</si>
  <si>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</si>
  <si>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</si>
  <si>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</si>
  <si>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</si>
  <si>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</si>
  <si>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</si>
  <si>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</si>
  <si>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</si>
  <si>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</si>
  <si>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</si>
  <si>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</si>
  <si>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</si>
  <si>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</si>
  <si>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</si>
  <si>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</si>
  <si>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</si>
  <si>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</si>
  <si>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</si>
  <si>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</si>
  <si>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</si>
  <si>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</si>
  <si>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</si>
  <si>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</si>
  <si>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</si>
  <si>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</si>
  <si>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</si>
  <si>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</si>
  <si>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</si>
  <si>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</si>
  <si>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</si>
  <si>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</si>
  <si>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</si>
  <si>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</si>
  <si>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</si>
  <si>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</si>
  <si>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</si>
  <si>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</si>
  <si>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</si>
  <si>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</si>
  <si>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</si>
  <si>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</si>
  <si>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</si>
  <si>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</si>
  <si>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</si>
  <si>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</si>
  <si>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</si>
  <si>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</si>
  <si>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</si>
  <si>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</si>
  <si>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</si>
  <si>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</si>
  <si>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</si>
  <si>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</si>
  <si>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</si>
  <si>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</si>
  <si>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</si>
  <si>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</si>
  <si>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</si>
  <si>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</si>
  <si>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</si>
  <si>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</si>
  <si>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</si>
  <si>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</si>
  <si>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</si>
  <si>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</si>
  <si>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</si>
  <si>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</si>
  <si>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</si>
  <si>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</si>
  <si>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</si>
  <si>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</si>
  <si>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</si>
  <si>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</si>
  <si>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</si>
  <si>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</si>
  <si>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</si>
  <si>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</si>
  <si>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</si>
  <si>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</si>
  <si>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</si>
  <si>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</si>
  <si>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</si>
  <si>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</si>
  <si>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</si>
  <si>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</si>
  <si>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</si>
  <si>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</si>
  <si>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</si>
  <si>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</si>
  <si>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</si>
  <si>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</si>
  <si>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</si>
  <si>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</si>
  <si>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</si>
  <si>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</si>
  <si>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</si>
  <si>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</si>
  <si>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</si>
  <si>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</si>
  <si>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</si>
  <si>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</si>
  <si>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</si>
  <si>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</si>
  <si>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</si>
  <si>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</si>
  <si>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</si>
  <si>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</si>
  <si>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</si>
  <si>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</si>
  <si>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</si>
  <si>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</si>
  <si>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</si>
  <si>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</si>
  <si>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</si>
  <si>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</si>
  <si>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</si>
  <si>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</si>
  <si>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</si>
  <si>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</si>
  <si>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</si>
  <si>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</si>
  <si>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</si>
  <si>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</si>
  <si>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</si>
  <si>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</si>
  <si>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</si>
  <si>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</si>
  <si>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</si>
  <si>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</si>
  <si>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</si>
  <si>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</si>
  <si>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</si>
  <si>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</si>
  <si>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</si>
  <si>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</si>
  <si>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</si>
  <si>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</si>
  <si>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</si>
  <si>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</si>
  <si>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</si>
  <si>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</si>
  <si>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</si>
  <si>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</si>
  <si>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</si>
  <si>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</si>
  <si>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</si>
  <si>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</si>
  <si>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</si>
  <si>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</si>
  <si>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</si>
  <si>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</si>
  <si>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</si>
  <si>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</si>
  <si>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</si>
  <si>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</si>
  <si>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</si>
  <si>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</si>
  <si>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</si>
  <si>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</si>
  <si>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</si>
  <si>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</si>
  <si>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</si>
  <si>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</si>
  <si>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</si>
  <si>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</si>
  <si>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</si>
  <si>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</si>
  <si>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</si>
  <si>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</si>
  <si>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</si>
  <si>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</si>
  <si>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</si>
  <si>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</si>
  <si>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</si>
  <si>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</si>
  <si>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</si>
  <si>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</si>
  <si>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</si>
  <si>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</si>
  <si>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</si>
  <si>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</si>
  <si>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</si>
  <si>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</si>
  <si>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</si>
  <si>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</si>
  <si>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</si>
  <si>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</si>
  <si>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</si>
  <si>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</si>
  <si>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</si>
  <si>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</si>
  <si>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</si>
  <si>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</si>
  <si>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</si>
  <si>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</si>
  <si>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</si>
  <si>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</si>
  <si>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</si>
  <si>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</si>
  <si>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</si>
  <si>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</si>
  <si>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</si>
  <si>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</si>
  <si>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</si>
  <si>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</si>
  <si>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Flexural</t>
  </si>
  <si>
    <t>M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</si>
  <si>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</si>
  <si>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</si>
  <si>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</si>
  <si>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</si>
  <si>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</si>
  <si>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</si>
  <si>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</si>
  <si>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</si>
  <si>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r>
      <t>S</t>
    </r>
    <r>
      <rPr>
        <sz val="7"/>
        <color theme="1"/>
        <rFont val="Arial"/>
        <family val="2"/>
      </rPr>
      <t>provided</t>
    </r>
    <r>
      <rPr>
        <sz val="11"/>
        <color theme="1"/>
        <rFont val="Arial"/>
        <family val="2"/>
      </rPr>
      <t>/S</t>
    </r>
    <r>
      <rPr>
        <sz val="7"/>
        <color theme="1"/>
        <rFont val="Arial"/>
        <family val="2"/>
      </rPr>
      <t>max</t>
    </r>
  </si>
  <si>
    <t>Checks</t>
  </si>
  <si>
    <t>Selection of Tie Bar or Spiral Bar Radio Buttion as per Gen style</t>
  </si>
  <si>
    <t>Gen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</si>
</sst>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35" xfId="0" applyFill="1" applyBorder="1"/>
    <xf numFmtId="0" fontId="0" fillId="0" borderId="36" xfId="0" applyFill="1" applyBorder="1"/>
    <xf numFmtId="0" fontId="13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5" xfId="0" applyFill="1" applyBorder="1"/>
    <xf numFmtId="0" fontId="0" fillId="0" borderId="0" xfId="0" applyFill="1" applyAlignment="1"/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13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8.png"/><Relationship Id="rId2" Type="http://schemas.openxmlformats.org/officeDocument/2006/relationships/image" Target="../media/image44.png"/><Relationship Id="rId16" Type="http://schemas.openxmlformats.org/officeDocument/2006/relationships/image" Target="../media/image24.png"/><Relationship Id="rId20" Type="http://schemas.openxmlformats.org/officeDocument/2006/relationships/image" Target="../media/image60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10" Type="http://schemas.openxmlformats.org/officeDocument/2006/relationships/image" Target="../media/image52.png"/><Relationship Id="rId19" Type="http://schemas.openxmlformats.org/officeDocument/2006/relationships/image" Target="../media/image59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3" Type="http://schemas.openxmlformats.org/officeDocument/2006/relationships/image" Target="../media/image50.png"/><Relationship Id="rId7" Type="http://schemas.openxmlformats.org/officeDocument/2006/relationships/image" Target="../media/image64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5" Type="http://schemas.openxmlformats.org/officeDocument/2006/relationships/image" Target="../media/image60.png"/><Relationship Id="rId10" Type="http://schemas.openxmlformats.org/officeDocument/2006/relationships/image" Target="../media/image67.png"/><Relationship Id="rId4" Type="http://schemas.openxmlformats.org/officeDocument/2006/relationships/image" Target="../media/image59.png"/><Relationship Id="rId9" Type="http://schemas.openxmlformats.org/officeDocument/2006/relationships/image" Target="../media/image6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12" Type="http://schemas.openxmlformats.org/officeDocument/2006/relationships/image" Target="../media/image79.png"/><Relationship Id="rId2" Type="http://schemas.openxmlformats.org/officeDocument/2006/relationships/image" Target="../media/image69.png"/><Relationship Id="rId1" Type="http://schemas.openxmlformats.org/officeDocument/2006/relationships/image" Target="../media/image66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2.png"/><Relationship Id="rId10" Type="http://schemas.openxmlformats.org/officeDocument/2006/relationships/image" Target="../media/image77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20" Type="http://schemas.openxmlformats.org/officeDocument/2006/relationships/image" Target="../media/image34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19" Type="http://schemas.openxmlformats.org/officeDocument/2006/relationships/image" Target="../media/image33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17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15.png"/><Relationship Id="rId1" Type="http://schemas.openxmlformats.org/officeDocument/2006/relationships/image" Target="../media/image35.png"/><Relationship Id="rId6" Type="http://schemas.openxmlformats.org/officeDocument/2006/relationships/image" Target="../media/image29.png"/><Relationship Id="rId11" Type="http://schemas.openxmlformats.org/officeDocument/2006/relationships/image" Target="../media/image40.png"/><Relationship Id="rId5" Type="http://schemas.openxmlformats.org/officeDocument/2006/relationships/image" Target="../media/image22.png"/><Relationship Id="rId10" Type="http://schemas.openxmlformats.org/officeDocument/2006/relationships/image" Target="../media/image39.png"/><Relationship Id="rId4" Type="http://schemas.openxmlformats.org/officeDocument/2006/relationships/image" Target="../media/image18.png"/><Relationship Id="rId9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17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15.png"/><Relationship Id="rId1" Type="http://schemas.openxmlformats.org/officeDocument/2006/relationships/image" Target="../media/image35.png"/><Relationship Id="rId6" Type="http://schemas.openxmlformats.org/officeDocument/2006/relationships/image" Target="../media/image29.png"/><Relationship Id="rId11" Type="http://schemas.openxmlformats.org/officeDocument/2006/relationships/image" Target="../media/image40.png"/><Relationship Id="rId5" Type="http://schemas.openxmlformats.org/officeDocument/2006/relationships/image" Target="../media/image22.png"/><Relationship Id="rId10" Type="http://schemas.openxmlformats.org/officeDocument/2006/relationships/image" Target="../media/image39.png"/><Relationship Id="rId4" Type="http://schemas.openxmlformats.org/officeDocument/2006/relationships/image" Target="../media/image18.png"/><Relationship Id="rId9" Type="http://schemas.openxmlformats.org/officeDocument/2006/relationships/image" Target="../media/image3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37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207</xdr:row>
      <xdr:rowOff>142875</xdr:rowOff>
    </xdr:from>
    <xdr:to>
      <xdr:col>8</xdr:col>
      <xdr:colOff>94552</xdr:colOff>
      <xdr:row>220</xdr:row>
      <xdr:rowOff>142581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047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77932</xdr:colOff>
      <xdr:row>39</xdr:row>
      <xdr:rowOff>32906</xdr:rowOff>
    </xdr:from>
    <xdr:to>
      <xdr:col>22</xdr:col>
      <xdr:colOff>48589</xdr:colOff>
      <xdr:row>74</xdr:row>
      <xdr:rowOff>99646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0818" y="7124701"/>
          <a:ext cx="6127271" cy="64311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223405</xdr:colOff>
      <xdr:row>70</xdr:row>
      <xdr:rowOff>23380</xdr:rowOff>
    </xdr:from>
    <xdr:to>
      <xdr:col>21</xdr:col>
      <xdr:colOff>525749</xdr:colOff>
      <xdr:row>99</xdr:row>
      <xdr:rowOff>175971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6291" y="12752244"/>
          <a:ext cx="5774890" cy="54259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418448</xdr:colOff>
      <xdr:row>39</xdr:row>
      <xdr:rowOff>151619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3500"/>
          <a:ext cx="5219048" cy="6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513686</xdr:colOff>
      <xdr:row>76</xdr:row>
      <xdr:rowOff>18190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20000"/>
          <a:ext cx="5314286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168519</xdr:rowOff>
    </xdr:from>
    <xdr:to>
      <xdr:col>8</xdr:col>
      <xdr:colOff>90154</xdr:colOff>
      <xdr:row>112</xdr:row>
      <xdr:rowOff>69526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089673"/>
          <a:ext cx="5600000" cy="6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183174</xdr:colOff>
      <xdr:row>111</xdr:row>
      <xdr:rowOff>7327</xdr:rowOff>
    </xdr:from>
    <xdr:to>
      <xdr:col>8</xdr:col>
      <xdr:colOff>25709</xdr:colOff>
      <xdr:row>147</xdr:row>
      <xdr:rowOff>146430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174" y="20339539"/>
          <a:ext cx="5352381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139212</xdr:colOff>
      <xdr:row>145</xdr:row>
      <xdr:rowOff>65942</xdr:rowOff>
    </xdr:from>
    <xdr:to>
      <xdr:col>8</xdr:col>
      <xdr:colOff>10318</xdr:colOff>
      <xdr:row>182</xdr:row>
      <xdr:rowOff>59966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212" y="26626038"/>
          <a:ext cx="5380952" cy="67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43961</xdr:colOff>
      <xdr:row>181</xdr:row>
      <xdr:rowOff>58615</xdr:rowOff>
    </xdr:from>
    <xdr:to>
      <xdr:col>8</xdr:col>
      <xdr:colOff>86496</xdr:colOff>
      <xdr:row>192</xdr:row>
      <xdr:rowOff>157997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961" y="33212942"/>
          <a:ext cx="5552381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8</xdr:col>
      <xdr:colOff>223487</xdr:colOff>
      <xdr:row>232</xdr:row>
      <xdr:rowOff>46726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5352404"/>
          <a:ext cx="5733333" cy="7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231</xdr:row>
      <xdr:rowOff>168519</xdr:rowOff>
    </xdr:from>
    <xdr:to>
      <xdr:col>7</xdr:col>
      <xdr:colOff>332750</xdr:colOff>
      <xdr:row>264</xdr:row>
      <xdr:rowOff>114284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865" y="42481500"/>
          <a:ext cx="5000000" cy="5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5995</xdr:colOff>
      <xdr:row>6</xdr:row>
      <xdr:rowOff>13989</xdr:rowOff>
    </xdr:from>
    <xdr:to>
      <xdr:col>22</xdr:col>
      <xdr:colOff>83608</xdr:colOff>
      <xdr:row>39</xdr:row>
      <xdr:rowOff>177470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98881" y="1105034"/>
          <a:ext cx="6234227" cy="6164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683843</xdr:colOff>
      <xdr:row>11</xdr:row>
      <xdr:rowOff>85479</xdr:rowOff>
    </xdr:from>
    <xdr:to>
      <xdr:col>24</xdr:col>
      <xdr:colOff>194892</xdr:colOff>
      <xdr:row>56</xdr:row>
      <xdr:rowOff>21166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3074" y="2100383"/>
          <a:ext cx="3760664" cy="8178475"/>
        </a:xfrm>
        <a:prstGeom prst="rect">
          <a:avLst/>
        </a:prstGeom>
      </xdr:spPr>
    </xdr:pic>
    <xdr:clientData/>
  </xdr:twoCellAnchor>
  <xdr:twoCellAnchor editAs="oneCell">
    <xdr:from>
      <xdr:col>1</xdr:col>
      <xdr:colOff>341924</xdr:colOff>
      <xdr:row>10</xdr:row>
      <xdr:rowOff>166535</xdr:rowOff>
    </xdr:from>
    <xdr:to>
      <xdr:col>16</xdr:col>
      <xdr:colOff>622789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770" y="1998266"/>
          <a:ext cx="10538557" cy="8154343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11</xdr:col>
      <xdr:colOff>390767</xdr:colOff>
      <xdr:row>49</xdr:row>
      <xdr:rowOff>109904</xdr:rowOff>
    </xdr:from>
    <xdr:to>
      <xdr:col>16</xdr:col>
      <xdr:colOff>243794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5</xdr:col>
      <xdr:colOff>354135</xdr:colOff>
      <xdr:row>39</xdr:row>
      <xdr:rowOff>36634</xdr:rowOff>
    </xdr:from>
    <xdr:to>
      <xdr:col>7</xdr:col>
      <xdr:colOff>476250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73366" y="7180384"/>
          <a:ext cx="1489807" cy="219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7</xdr:col>
      <xdr:colOff>622789</xdr:colOff>
      <xdr:row>39</xdr:row>
      <xdr:rowOff>36635</xdr:rowOff>
    </xdr:from>
    <xdr:to>
      <xdr:col>9</xdr:col>
      <xdr:colOff>170962</xdr:colOff>
      <xdr:row>40</xdr:row>
      <xdr:rowOff>73269</xdr:rowOff>
    </xdr:to>
    <xdr:sp macro="" textlink="">
      <xdr:nvSpPr>
        <xdr:cNvPr id="4" name="Rectangle 3"/>
        <xdr:cNvSpPr/>
      </xdr:nvSpPr>
      <xdr:spPr>
        <a:xfrm>
          <a:off x="5409712" y="7180385"/>
          <a:ext cx="915865" cy="2198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8</xdr:col>
      <xdr:colOff>73269</xdr:colOff>
      <xdr:row>39</xdr:row>
      <xdr:rowOff>73269</xdr:rowOff>
    </xdr:from>
    <xdr:to>
      <xdr:col>8</xdr:col>
      <xdr:colOff>183173</xdr:colOff>
      <xdr:row>40</xdr:row>
      <xdr:rowOff>36635</xdr:rowOff>
    </xdr:to>
    <xdr:sp macro="" textlink="">
      <xdr:nvSpPr>
        <xdr:cNvPr id="8" name="Oval 7"/>
        <xdr:cNvSpPr/>
      </xdr:nvSpPr>
      <xdr:spPr>
        <a:xfrm>
          <a:off x="5544038" y="7217019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537308</xdr:colOff>
      <xdr:row>39</xdr:row>
      <xdr:rowOff>48847</xdr:rowOff>
    </xdr:from>
    <xdr:to>
      <xdr:col>11</xdr:col>
      <xdr:colOff>85480</xdr:colOff>
      <xdr:row>40</xdr:row>
      <xdr:rowOff>73269</xdr:rowOff>
    </xdr:to>
    <xdr:sp macro="" textlink="">
      <xdr:nvSpPr>
        <xdr:cNvPr id="94" name="Rectangle 93"/>
        <xdr:cNvSpPr/>
      </xdr:nvSpPr>
      <xdr:spPr>
        <a:xfrm>
          <a:off x="6691923" y="7192597"/>
          <a:ext cx="915865" cy="2075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9</xdr:col>
      <xdr:colOff>671634</xdr:colOff>
      <xdr:row>39</xdr:row>
      <xdr:rowOff>85480</xdr:rowOff>
    </xdr:from>
    <xdr:to>
      <xdr:col>10</xdr:col>
      <xdr:colOff>97691</xdr:colOff>
      <xdr:row>40</xdr:row>
      <xdr:rowOff>48846</xdr:rowOff>
    </xdr:to>
    <xdr:sp macro="" textlink="">
      <xdr:nvSpPr>
        <xdr:cNvPr id="90" name="Oval 89"/>
        <xdr:cNvSpPr/>
      </xdr:nvSpPr>
      <xdr:spPr>
        <a:xfrm>
          <a:off x="6826249" y="7229230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56</xdr:row>
      <xdr:rowOff>66675</xdr:rowOff>
    </xdr:from>
    <xdr:to>
      <xdr:col>6</xdr:col>
      <xdr:colOff>314325</xdr:colOff>
      <xdr:row>57</xdr:row>
      <xdr:rowOff>104775</xdr:rowOff>
    </xdr:to>
    <xdr:sp macro="" textlink="">
      <xdr:nvSpPr>
        <xdr:cNvPr id="37" name="Rectangle 36"/>
        <xdr:cNvSpPr/>
      </xdr:nvSpPr>
      <xdr:spPr>
        <a:xfrm>
          <a:off x="2762250" y="10201275"/>
          <a:ext cx="166687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Script</a:t>
          </a:r>
        </a:p>
      </xdr:txBody>
    </xdr:sp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5</xdr:col>
      <xdr:colOff>390525</xdr:colOff>
      <xdr:row>31</xdr:row>
      <xdr:rowOff>38100</xdr:rowOff>
    </xdr:from>
    <xdr:to>
      <xdr:col>6</xdr:col>
      <xdr:colOff>457200</xdr:colOff>
      <xdr:row>33</xdr:row>
      <xdr:rowOff>28575</xdr:rowOff>
    </xdr:to>
    <xdr:sp macro="" textlink="">
      <xdr:nvSpPr>
        <xdr:cNvPr id="38" name="Rectangle 37"/>
        <xdr:cNvSpPr/>
      </xdr:nvSpPr>
      <xdr:spPr>
        <a:xfrm>
          <a:off x="3819525" y="5648325"/>
          <a:ext cx="752475" cy="352425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142875</xdr:colOff>
      <xdr:row>31</xdr:row>
      <xdr:rowOff>38102</xdr:rowOff>
    </xdr:from>
    <xdr:to>
      <xdr:col>5</xdr:col>
      <xdr:colOff>409575</xdr:colOff>
      <xdr:row>34</xdr:row>
      <xdr:rowOff>38100</xdr:rowOff>
    </xdr:to>
    <xdr:cxnSp macro="">
      <xdr:nvCxnSpPr>
        <xdr:cNvPr id="45" name="Straight Arrow Connector 44"/>
        <xdr:cNvCxnSpPr/>
      </xdr:nvCxnSpPr>
      <xdr:spPr>
        <a:xfrm flipV="1">
          <a:off x="1514475" y="5648327"/>
          <a:ext cx="2324100" cy="5429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352426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442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19051</xdr:colOff>
      <xdr:row>35</xdr:row>
      <xdr:rowOff>38100</xdr:rowOff>
    </xdr:from>
    <xdr:to>
      <xdr:col>19</xdr:col>
      <xdr:colOff>0</xdr:colOff>
      <xdr:row>39</xdr:row>
      <xdr:rowOff>0</xdr:rowOff>
    </xdr:to>
    <xdr:cxnSp macro="">
      <xdr:nvCxnSpPr>
        <xdr:cNvPr id="36" name="Straight Arrow Connector 35"/>
        <xdr:cNvCxnSpPr>
          <a:endCxn id="6" idx="2"/>
        </xdr:cNvCxnSpPr>
      </xdr:nvCxnSpPr>
      <xdr:spPr>
        <a:xfrm flipH="1" flipV="1">
          <a:off x="10306051" y="637222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142875</xdr:rowOff>
    </xdr:from>
    <xdr:to>
      <xdr:col>16</xdr:col>
      <xdr:colOff>371476</xdr:colOff>
      <xdr:row>47</xdr:row>
      <xdr:rowOff>161925</xdr:rowOff>
    </xdr:to>
    <xdr:sp macro="" textlink="">
      <xdr:nvSpPr>
        <xdr:cNvPr id="41" name="Rectangle 40"/>
        <xdr:cNvSpPr/>
      </xdr:nvSpPr>
      <xdr:spPr>
        <a:xfrm>
          <a:off x="10677526" y="8467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40</xdr:row>
      <xdr:rowOff>85725</xdr:rowOff>
    </xdr:from>
    <xdr:to>
      <xdr:col>15</xdr:col>
      <xdr:colOff>381001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10001251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276225</xdr:colOff>
      <xdr:row>41</xdr:row>
      <xdr:rowOff>76200</xdr:rowOff>
    </xdr:from>
    <xdr:to>
      <xdr:col>19</xdr:col>
      <xdr:colOff>0</xdr:colOff>
      <xdr:row>44</xdr:row>
      <xdr:rowOff>152400</xdr:rowOff>
    </xdr:to>
    <xdr:cxnSp macro="">
      <xdr:nvCxnSpPr>
        <xdr:cNvPr id="44" name="Straight Arrow Connector 43"/>
        <xdr:cNvCxnSpPr/>
      </xdr:nvCxnSpPr>
      <xdr:spPr>
        <a:xfrm flipH="1" flipV="1">
          <a:off x="10563225" y="7496175"/>
          <a:ext cx="24669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85725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39426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123825</xdr:rowOff>
    </xdr:to>
    <xdr:sp macro="" textlink="">
      <xdr:nvSpPr>
        <xdr:cNvPr id="47" name="Rectangle 46"/>
        <xdr:cNvSpPr/>
      </xdr:nvSpPr>
      <xdr:spPr>
        <a:xfrm>
          <a:off x="9982201" y="75247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28576</xdr:colOff>
      <xdr:row>42</xdr:row>
      <xdr:rowOff>123825</xdr:rowOff>
    </xdr:from>
    <xdr:to>
      <xdr:col>19</xdr:col>
      <xdr:colOff>9525</xdr:colOff>
      <xdr:row>46</xdr:row>
      <xdr:rowOff>85725</xdr:rowOff>
    </xdr:to>
    <xdr:cxnSp macro="">
      <xdr:nvCxnSpPr>
        <xdr:cNvPr id="53" name="Straight Arrow Connector 52"/>
        <xdr:cNvCxnSpPr>
          <a:endCxn id="47" idx="2"/>
        </xdr:cNvCxnSpPr>
      </xdr:nvCxnSpPr>
      <xdr:spPr>
        <a:xfrm flipH="1" flipV="1">
          <a:off x="10315576" y="772477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15</xdr:col>
      <xdr:colOff>47626</xdr:colOff>
      <xdr:row>47</xdr:row>
      <xdr:rowOff>171450</xdr:rowOff>
    </xdr:from>
    <xdr:to>
      <xdr:col>19</xdr:col>
      <xdr:colOff>28575</xdr:colOff>
      <xdr:row>51</xdr:row>
      <xdr:rowOff>133350</xdr:rowOff>
    </xdr:to>
    <xdr:cxnSp macro="">
      <xdr:nvCxnSpPr>
        <xdr:cNvPr id="40" name="Straight Arrow Connector 39"/>
        <xdr:cNvCxnSpPr>
          <a:endCxn id="39" idx="2"/>
        </xdr:cNvCxnSpPr>
      </xdr:nvCxnSpPr>
      <xdr:spPr>
        <a:xfrm flipH="1" flipV="1">
          <a:off x="10334626" y="867727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76200</xdr:colOff>
      <xdr:row>45</xdr:row>
      <xdr:rowOff>133350</xdr:rowOff>
    </xdr:from>
    <xdr:to>
      <xdr:col>14</xdr:col>
      <xdr:colOff>390525</xdr:colOff>
      <xdr:row>56</xdr:row>
      <xdr:rowOff>9525</xdr:rowOff>
    </xdr:to>
    <xdr:cxnSp macro="">
      <xdr:nvCxnSpPr>
        <xdr:cNvPr id="57" name="Straight Arrow Connector 56"/>
        <xdr:cNvCxnSpPr/>
      </xdr:nvCxnSpPr>
      <xdr:spPr>
        <a:xfrm flipV="1">
          <a:off x="9677400" y="8277225"/>
          <a:ext cx="314325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161925</xdr:rowOff>
    </xdr:to>
    <xdr:sp macro="" textlink="">
      <xdr:nvSpPr>
        <xdr:cNvPr id="60" name="Rectangle 59"/>
        <xdr:cNvSpPr/>
      </xdr:nvSpPr>
      <xdr:spPr>
        <a:xfrm>
          <a:off x="10668001" y="810577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23813</xdr:colOff>
      <xdr:row>151</xdr:row>
      <xdr:rowOff>50006</xdr:rowOff>
    </xdr:from>
    <xdr:to>
      <xdr:col>2</xdr:col>
      <xdr:colOff>296856</xdr:colOff>
      <xdr:row>152</xdr:row>
      <xdr:rowOff>57781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2271"/>
        <a:stretch/>
      </xdr:blipFill>
      <xdr:spPr>
        <a:xfrm>
          <a:off x="709613" y="27377231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148</xdr:row>
      <xdr:rowOff>123825</xdr:rowOff>
    </xdr:from>
    <xdr:to>
      <xdr:col>19</xdr:col>
      <xdr:colOff>9525</xdr:colOff>
      <xdr:row>286</xdr:row>
      <xdr:rowOff>161925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6908125"/>
          <a:ext cx="10506075" cy="2501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L13" sqref="L13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1" t="s">
        <v>0</v>
      </c>
      <c r="H4" s="141"/>
      <c r="I4" s="141"/>
      <c r="J4" s="141"/>
      <c r="K4" s="141"/>
      <c r="L4" s="141"/>
      <c r="M4" s="7"/>
    </row>
    <row r="5" spans="5:13" ht="14.25" customHeight="1">
      <c r="G5" s="141"/>
      <c r="H5" s="141"/>
      <c r="I5" s="141"/>
      <c r="J5" s="141"/>
      <c r="K5" s="141"/>
      <c r="L5" s="141"/>
      <c r="M5" s="7"/>
    </row>
    <row r="6" spans="5:13" ht="14.25" customHeight="1">
      <c r="G6" s="141"/>
      <c r="H6" s="141"/>
      <c r="I6" s="141"/>
      <c r="J6" s="141"/>
      <c r="K6" s="141"/>
      <c r="L6" s="141"/>
      <c r="M6" s="7"/>
    </row>
    <row r="7" spans="5:13" ht="14.25" customHeight="1">
      <c r="G7" s="141"/>
      <c r="H7" s="141"/>
      <c r="I7" s="141"/>
      <c r="J7" s="141"/>
      <c r="K7" s="141"/>
      <c r="L7" s="141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42964</v>
      </c>
    </row>
    <row r="14" spans="5:13" ht="15">
      <c r="E14" s="4" t="s">
        <v>1</v>
      </c>
      <c r="F14" s="142" t="s">
        <v>222</v>
      </c>
      <c r="G14" s="142"/>
      <c r="H14" s="142"/>
      <c r="I14" s="142"/>
      <c r="J14" s="142"/>
      <c r="K14" s="142"/>
      <c r="L14" s="143"/>
    </row>
    <row r="15" spans="5:13" ht="15">
      <c r="E15" s="5" t="s">
        <v>2</v>
      </c>
      <c r="F15" s="137" t="s">
        <v>24</v>
      </c>
      <c r="G15" s="137"/>
      <c r="H15" s="137"/>
      <c r="I15" s="137"/>
      <c r="J15" s="137"/>
      <c r="K15" s="137"/>
      <c r="L15" s="138"/>
    </row>
    <row r="16" spans="5:13" ht="15">
      <c r="E16" s="5" t="s">
        <v>23</v>
      </c>
      <c r="F16" s="137" t="s">
        <v>25</v>
      </c>
      <c r="G16" s="137"/>
      <c r="H16" s="137"/>
      <c r="I16" s="137"/>
      <c r="J16" s="137"/>
      <c r="K16" s="137"/>
      <c r="L16" s="138"/>
    </row>
    <row r="17" spans="5:12" ht="15">
      <c r="E17" s="5" t="s">
        <v>3</v>
      </c>
      <c r="F17" s="137" t="s">
        <v>26</v>
      </c>
      <c r="G17" s="137"/>
      <c r="H17" s="137"/>
      <c r="I17" s="137"/>
      <c r="J17" s="137"/>
      <c r="K17" s="137"/>
      <c r="L17" s="138"/>
    </row>
    <row r="18" spans="5:12" ht="30">
      <c r="E18" s="5" t="s">
        <v>4</v>
      </c>
      <c r="F18" s="137"/>
      <c r="G18" s="137"/>
      <c r="H18" s="137"/>
      <c r="I18" s="137"/>
      <c r="J18" s="137"/>
      <c r="K18" s="137"/>
      <c r="L18" s="138"/>
    </row>
    <row r="19" spans="5:12" ht="15">
      <c r="E19" s="5" t="s">
        <v>5</v>
      </c>
      <c r="F19" s="137" t="s">
        <v>150</v>
      </c>
      <c r="G19" s="137"/>
      <c r="H19" s="137"/>
      <c r="I19" s="137"/>
      <c r="J19" s="137"/>
      <c r="K19" s="137"/>
      <c r="L19" s="138"/>
    </row>
    <row r="20" spans="5:12" ht="15">
      <c r="E20" s="5" t="s">
        <v>6</v>
      </c>
      <c r="F20" s="137" t="s">
        <v>25</v>
      </c>
      <c r="G20" s="137"/>
      <c r="H20" s="137"/>
      <c r="I20" s="137"/>
      <c r="J20" s="137"/>
      <c r="K20" s="137"/>
      <c r="L20" s="138"/>
    </row>
    <row r="21" spans="5:12" ht="33.75" customHeight="1" thickBot="1">
      <c r="E21" s="6" t="s">
        <v>7</v>
      </c>
      <c r="F21" s="139" t="s">
        <v>149</v>
      </c>
      <c r="G21" s="139"/>
      <c r="H21" s="139"/>
      <c r="I21" s="139"/>
      <c r="J21" s="139"/>
      <c r="K21" s="139"/>
      <c r="L21" s="140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topLeftCell="A13" zoomScale="154" zoomScaleNormal="154" workbookViewId="0">
      <selection activeCell="L26" sqref="L26:M27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7"/>
      <c r="B1" s="27"/>
      <c r="C1" s="27"/>
      <c r="D1" s="27"/>
      <c r="E1" s="27"/>
      <c r="F1" s="141" t="s">
        <v>9</v>
      </c>
      <c r="G1" s="141"/>
      <c r="H1" s="141"/>
      <c r="I1" s="141"/>
      <c r="J1" s="141"/>
      <c r="K1" s="141"/>
      <c r="L1" s="27"/>
      <c r="M1" s="27"/>
      <c r="N1" s="27"/>
    </row>
    <row r="2" spans="1:42">
      <c r="A2" s="27"/>
      <c r="B2" s="27"/>
      <c r="C2" s="27"/>
      <c r="D2" s="27"/>
      <c r="E2" s="27"/>
      <c r="F2" s="141"/>
      <c r="G2" s="141"/>
      <c r="H2" s="141"/>
      <c r="I2" s="141"/>
      <c r="J2" s="141"/>
      <c r="K2" s="141"/>
      <c r="L2" s="27"/>
      <c r="M2" s="27"/>
      <c r="N2" s="27"/>
    </row>
    <row r="3" spans="1:42">
      <c r="A3" s="27"/>
      <c r="B3" s="27"/>
      <c r="C3" s="27"/>
      <c r="D3" s="27"/>
      <c r="E3" s="27"/>
      <c r="F3" s="141"/>
      <c r="G3" s="141"/>
      <c r="H3" s="141"/>
      <c r="I3" s="141"/>
      <c r="J3" s="141"/>
      <c r="K3" s="141"/>
      <c r="L3" s="27"/>
      <c r="M3" s="27"/>
      <c r="N3" s="27"/>
    </row>
    <row r="4" spans="1:42">
      <c r="A4" s="27"/>
      <c r="B4" s="27"/>
      <c r="C4" s="27"/>
      <c r="D4" s="27"/>
      <c r="E4" s="27"/>
      <c r="F4" s="141"/>
      <c r="G4" s="141"/>
      <c r="H4" s="141"/>
      <c r="I4" s="141"/>
      <c r="J4" s="141"/>
      <c r="K4" s="141"/>
      <c r="L4" s="27"/>
      <c r="M4" s="27"/>
      <c r="N4" s="27"/>
    </row>
    <row r="5" spans="1:42" ht="15" thickBot="1">
      <c r="A5" t="s">
        <v>31</v>
      </c>
    </row>
    <row r="6" spans="1:42" ht="15" thickBot="1">
      <c r="A6" s="35" t="s">
        <v>34</v>
      </c>
      <c r="B6" s="42" t="s">
        <v>35</v>
      </c>
      <c r="C6" s="36"/>
      <c r="D6" s="36"/>
      <c r="E6" s="36"/>
      <c r="F6" s="36"/>
      <c r="G6" s="36"/>
      <c r="H6" s="36"/>
      <c r="I6" s="36"/>
      <c r="J6" s="36"/>
      <c r="K6" s="36"/>
      <c r="L6" s="37"/>
    </row>
    <row r="7" spans="1:42">
      <c r="A7" s="39" t="s">
        <v>36</v>
      </c>
      <c r="B7" s="40">
        <v>350</v>
      </c>
      <c r="C7" s="66" t="s">
        <v>206</v>
      </c>
      <c r="D7" s="40" t="s">
        <v>40</v>
      </c>
      <c r="E7" s="40">
        <v>25</v>
      </c>
      <c r="F7" s="24" t="s">
        <v>206</v>
      </c>
      <c r="G7" s="40" t="s">
        <v>43</v>
      </c>
      <c r="H7" s="40">
        <v>50000000</v>
      </c>
      <c r="I7" s="131" t="s">
        <v>205</v>
      </c>
      <c r="J7" s="40"/>
      <c r="K7" s="40"/>
      <c r="L7" s="77"/>
    </row>
    <row r="8" spans="1:42">
      <c r="A8" s="39" t="s">
        <v>37</v>
      </c>
      <c r="B8" s="40">
        <v>500</v>
      </c>
      <c r="C8" s="66" t="s">
        <v>206</v>
      </c>
      <c r="D8" s="40" t="s">
        <v>41</v>
      </c>
      <c r="E8" s="40">
        <v>25</v>
      </c>
      <c r="F8" s="24" t="s">
        <v>206</v>
      </c>
      <c r="G8" s="40" t="s">
        <v>42</v>
      </c>
      <c r="H8" s="40">
        <v>200000000</v>
      </c>
      <c r="I8" s="131" t="s">
        <v>205</v>
      </c>
      <c r="J8" s="40"/>
      <c r="K8" s="40"/>
      <c r="L8" s="77"/>
    </row>
    <row r="9" spans="1:42" ht="17.25">
      <c r="A9" s="39" t="s">
        <v>38</v>
      </c>
      <c r="B9" s="40">
        <v>20</v>
      </c>
      <c r="C9" s="132" t="s">
        <v>211</v>
      </c>
      <c r="D9" s="40"/>
      <c r="E9" s="40"/>
      <c r="F9" s="66"/>
      <c r="G9" s="40"/>
      <c r="H9" s="40"/>
      <c r="I9" s="66"/>
      <c r="J9" s="40"/>
      <c r="K9" s="40"/>
      <c r="L9" s="77"/>
    </row>
    <row r="10" spans="1:42" ht="17.25">
      <c r="A10" s="39" t="s">
        <v>39</v>
      </c>
      <c r="B10" s="40">
        <v>415</v>
      </c>
      <c r="C10" s="132" t="s">
        <v>212</v>
      </c>
      <c r="D10" s="40" t="s">
        <v>59</v>
      </c>
      <c r="E10" s="40">
        <v>0.48</v>
      </c>
      <c r="F10" s="66"/>
      <c r="G10" s="40" t="s">
        <v>91</v>
      </c>
      <c r="H10" s="40">
        <v>400000</v>
      </c>
      <c r="I10" s="66" t="s">
        <v>209</v>
      </c>
      <c r="J10" s="40"/>
      <c r="K10" s="40"/>
      <c r="L10" s="77"/>
    </row>
    <row r="11" spans="1:42">
      <c r="A11" s="39"/>
      <c r="B11" s="40"/>
      <c r="C11" s="66"/>
      <c r="D11" s="40"/>
      <c r="E11" s="40"/>
      <c r="F11" s="66"/>
      <c r="G11" s="40"/>
      <c r="H11" s="40"/>
      <c r="I11" s="66"/>
      <c r="J11" s="40"/>
      <c r="K11" s="40"/>
      <c r="L11" s="77"/>
    </row>
    <row r="12" spans="1:42">
      <c r="A12" s="39"/>
      <c r="B12" s="40"/>
      <c r="C12" s="66"/>
      <c r="D12" s="40"/>
      <c r="E12" s="40"/>
      <c r="F12" s="66"/>
      <c r="G12" s="40"/>
      <c r="H12" s="40"/>
      <c r="I12" s="66"/>
      <c r="J12" s="40"/>
      <c r="K12" s="40"/>
      <c r="L12" s="77"/>
    </row>
    <row r="13" spans="1:42">
      <c r="A13" s="39" t="s">
        <v>70</v>
      </c>
      <c r="B13" s="40">
        <v>1200</v>
      </c>
      <c r="C13" s="66" t="s">
        <v>206</v>
      </c>
      <c r="D13" s="39" t="s">
        <v>79</v>
      </c>
      <c r="E13" s="40">
        <v>4730</v>
      </c>
      <c r="F13" s="66" t="s">
        <v>206</v>
      </c>
      <c r="G13" s="40"/>
      <c r="H13" s="40"/>
      <c r="I13" s="66"/>
      <c r="J13" s="40"/>
      <c r="K13" s="40"/>
      <c r="L13" s="77"/>
    </row>
    <row r="14" spans="1:42">
      <c r="A14" s="39" t="s">
        <v>74</v>
      </c>
      <c r="B14" s="40">
        <v>150</v>
      </c>
      <c r="C14" s="66" t="s">
        <v>206</v>
      </c>
      <c r="D14" s="40" t="s">
        <v>80</v>
      </c>
      <c r="E14" s="40">
        <v>4200</v>
      </c>
      <c r="F14" s="66" t="s">
        <v>206</v>
      </c>
      <c r="G14" s="40"/>
      <c r="H14" s="40"/>
      <c r="I14" s="66"/>
      <c r="J14" s="40"/>
      <c r="K14" s="40"/>
      <c r="L14" s="77"/>
    </row>
    <row r="15" spans="1:42" ht="15" thickBot="1">
      <c r="A15" s="39" t="s">
        <v>89</v>
      </c>
      <c r="B15" s="40">
        <f>B8</f>
        <v>500</v>
      </c>
      <c r="C15" s="66" t="s">
        <v>206</v>
      </c>
      <c r="D15" s="40"/>
      <c r="E15" s="40"/>
      <c r="F15" s="66"/>
      <c r="G15" s="40"/>
      <c r="H15" s="40"/>
      <c r="I15" s="66"/>
      <c r="J15" s="40"/>
      <c r="K15" s="40"/>
      <c r="L15" s="77"/>
    </row>
    <row r="16" spans="1:42" ht="15.75" thickBot="1">
      <c r="A16" s="48" t="s">
        <v>32</v>
      </c>
      <c r="B16" s="49"/>
      <c r="C16" s="49"/>
      <c r="D16" s="49"/>
      <c r="E16" s="49"/>
      <c r="F16" s="49"/>
      <c r="G16" s="49"/>
      <c r="H16" s="49"/>
      <c r="I16" s="49"/>
      <c r="J16" s="50" t="s">
        <v>33</v>
      </c>
      <c r="K16" s="49"/>
      <c r="L16" s="51"/>
      <c r="M16" s="48" t="s">
        <v>57</v>
      </c>
      <c r="N16" s="49"/>
      <c r="O16" s="49"/>
      <c r="P16" s="49"/>
      <c r="Q16" s="49"/>
      <c r="R16" s="49"/>
      <c r="S16" s="49"/>
      <c r="T16" s="49"/>
      <c r="U16" s="49"/>
      <c r="V16" s="49"/>
      <c r="W16" s="50" t="s">
        <v>33</v>
      </c>
      <c r="X16" s="51"/>
      <c r="Y16" s="49"/>
      <c r="Z16" s="49"/>
      <c r="AA16" s="51"/>
      <c r="AB16" s="48" t="s">
        <v>162</v>
      </c>
      <c r="AC16" s="49"/>
      <c r="AD16" s="49"/>
      <c r="AE16" s="49"/>
      <c r="AF16" s="49"/>
      <c r="AG16" s="49"/>
      <c r="AH16" s="49"/>
      <c r="AI16" s="49"/>
      <c r="AJ16" s="49"/>
      <c r="AK16" s="49"/>
      <c r="AL16" s="50" t="s">
        <v>33</v>
      </c>
      <c r="AM16" s="51"/>
      <c r="AN16" s="49"/>
      <c r="AO16" s="49"/>
      <c r="AP16" s="51"/>
    </row>
    <row r="17" spans="1:42">
      <c r="A17" s="28" t="s">
        <v>45</v>
      </c>
      <c r="B17" s="29"/>
      <c r="C17" s="29">
        <f>H8</f>
        <v>200000000</v>
      </c>
      <c r="D17" s="128" t="s">
        <v>205</v>
      </c>
      <c r="E17" s="29"/>
      <c r="F17" s="29"/>
      <c r="G17" s="29"/>
      <c r="H17" s="29"/>
      <c r="I17" s="29"/>
      <c r="J17" s="29" t="s">
        <v>53</v>
      </c>
      <c r="K17" s="29"/>
      <c r="L17" s="30"/>
      <c r="M17" s="28" t="s">
        <v>60</v>
      </c>
      <c r="N17" s="29">
        <f>H8</f>
        <v>200000000</v>
      </c>
      <c r="O17" s="128"/>
      <c r="P17" s="128" t="s">
        <v>205</v>
      </c>
      <c r="R17" s="29" t="s">
        <v>107</v>
      </c>
      <c r="S17" s="29">
        <f>N17/N18</f>
        <v>0.82837632937833339</v>
      </c>
      <c r="T17" s="128" t="s">
        <v>205</v>
      </c>
      <c r="U17" s="29"/>
      <c r="V17" s="29"/>
      <c r="W17" s="29" t="s">
        <v>53</v>
      </c>
      <c r="X17" s="29"/>
      <c r="Y17" s="29"/>
      <c r="Z17" s="29"/>
      <c r="AA17" s="30"/>
      <c r="AB17" s="28" t="s">
        <v>60</v>
      </c>
      <c r="AC17" s="29">
        <f>H8</f>
        <v>200000000</v>
      </c>
      <c r="AD17" s="128" t="s">
        <v>205</v>
      </c>
      <c r="AG17" s="29"/>
      <c r="AH17" s="29"/>
      <c r="AI17" s="29"/>
      <c r="AJ17" s="29"/>
      <c r="AK17" s="29"/>
      <c r="AL17" s="29"/>
      <c r="AM17" s="29"/>
      <c r="AN17" s="29"/>
      <c r="AO17" s="29"/>
      <c r="AP17" s="30"/>
    </row>
    <row r="18" spans="1:42" ht="17.25">
      <c r="A18" s="28" t="s">
        <v>47</v>
      </c>
      <c r="B18" s="29"/>
      <c r="C18" s="29">
        <f>(1.2-SQRT(1.2^2 -(6.68*C17)/(B9*B7*B8^2)))*B8</f>
        <v>188.73018936122099</v>
      </c>
      <c r="D18" s="129" t="s">
        <v>206</v>
      </c>
      <c r="E18" s="29"/>
      <c r="F18" s="29"/>
      <c r="G18" s="29"/>
      <c r="H18" s="29"/>
      <c r="I18" s="29"/>
      <c r="J18" s="29"/>
      <c r="K18" s="29"/>
      <c r="L18" s="30"/>
      <c r="M18" s="28" t="s">
        <v>58</v>
      </c>
      <c r="N18" s="29">
        <f>0.36*E10*(1-0.42*E10)*B7*B8*B8*B9</f>
        <v>241436160</v>
      </c>
      <c r="O18" s="128"/>
      <c r="P18" s="128" t="s">
        <v>205</v>
      </c>
      <c r="Q18" s="29"/>
      <c r="T18" s="29"/>
      <c r="U18" s="29"/>
      <c r="V18" s="29"/>
      <c r="W18" s="29"/>
      <c r="X18" s="29"/>
      <c r="Y18" s="29"/>
      <c r="Z18" s="29"/>
      <c r="AA18" s="30"/>
      <c r="AB18" s="28" t="s">
        <v>163</v>
      </c>
      <c r="AC18" s="29">
        <v>10000</v>
      </c>
      <c r="AD18" s="130" t="s">
        <v>211</v>
      </c>
      <c r="AE18" s="29"/>
      <c r="AF18" s="29"/>
      <c r="AI18" s="29"/>
      <c r="AJ18" s="29"/>
      <c r="AK18" s="29"/>
      <c r="AL18" s="29"/>
      <c r="AM18" s="29"/>
      <c r="AN18" s="29"/>
      <c r="AO18" s="29"/>
      <c r="AP18" s="30"/>
    </row>
    <row r="19" spans="1:42">
      <c r="A19" s="28" t="s">
        <v>46</v>
      </c>
      <c r="B19" s="29" t="s">
        <v>44</v>
      </c>
      <c r="C19" s="29">
        <f>E10*B8</f>
        <v>240</v>
      </c>
      <c r="D19" s="128" t="s">
        <v>206</v>
      </c>
      <c r="E19" s="29"/>
      <c r="F19" s="29"/>
      <c r="G19" s="29"/>
      <c r="H19" s="29"/>
      <c r="I19" s="29"/>
      <c r="J19" s="29"/>
      <c r="K19" s="29"/>
      <c r="L19" s="30"/>
      <c r="M19" s="28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28" t="s">
        <v>92</v>
      </c>
      <c r="AC19" s="29">
        <f>H10</f>
        <v>400000</v>
      </c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30"/>
    </row>
    <row r="20" spans="1:42">
      <c r="A20" s="28" t="str">
        <f>IF(C18&lt;=C19,"X is less then Xu max : Under Reinforced ","X is Grater then Xu max : Over reinforced")</f>
        <v xml:space="preserve">X is less then Xu max : Under Reinforced 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  <c r="M20" s="28" t="str">
        <f>IF(N17&gt;=N18,"Mu &gt;= Mu_limit   DOUBLE REINFORCEMENT DESIGN","Mu &lt; Mu_limit   SINGLE REINFORCEMENT DESIGN")</f>
        <v>Mu &lt; Mu_limit   SINGLE REINFORCEMENT DESIGN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28" t="s">
        <v>164</v>
      </c>
      <c r="AC20" s="29"/>
      <c r="AD20" s="29">
        <f>(AC17*AC18*(1+B8/B7))/1.7</f>
        <v>2857142857142.8574</v>
      </c>
      <c r="AE20" s="128" t="s">
        <v>205</v>
      </c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30"/>
    </row>
    <row r="21" spans="1:42">
      <c r="A21" s="28" t="s">
        <v>48</v>
      </c>
      <c r="B21" s="29"/>
      <c r="C21" s="29">
        <f>C17/(0.87*B10*(B8-0.4168*C18))</f>
        <v>1314.7185258850968</v>
      </c>
      <c r="D21" s="128" t="s">
        <v>208</v>
      </c>
      <c r="E21" s="29"/>
      <c r="F21" s="29"/>
      <c r="G21" s="29"/>
      <c r="H21" s="29"/>
      <c r="I21" s="29"/>
      <c r="J21" s="29"/>
      <c r="K21" s="29"/>
      <c r="L21" s="30"/>
      <c r="M21" s="28" t="s">
        <v>46</v>
      </c>
      <c r="N21" s="29" t="s">
        <v>44</v>
      </c>
      <c r="O21" s="29">
        <f>E10*B8</f>
        <v>240</v>
      </c>
      <c r="P21" s="128" t="s">
        <v>206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0"/>
    </row>
    <row r="22" spans="1:42" ht="17.25">
      <c r="D22" s="29"/>
      <c r="E22" s="29"/>
      <c r="F22" s="29"/>
      <c r="G22" s="29"/>
      <c r="H22" s="29"/>
      <c r="I22" s="29"/>
      <c r="J22" s="29"/>
      <c r="K22" s="29"/>
      <c r="L22" s="30"/>
      <c r="M22" s="28" t="s">
        <v>61</v>
      </c>
      <c r="N22" s="29"/>
      <c r="O22" s="29">
        <f>N18/(0.87*B10*(B8-0.4168*O21))</f>
        <v>1671.89777342553</v>
      </c>
      <c r="P22" s="130" t="s">
        <v>207</v>
      </c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28" t="s">
        <v>165</v>
      </c>
      <c r="AC22" s="29"/>
      <c r="AD22" s="29">
        <f>AD20+1.6*AC18/B7</f>
        <v>2857142857188.5718</v>
      </c>
      <c r="AE22" s="128" t="s">
        <v>205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1:42">
      <c r="A23" s="43" t="s">
        <v>49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5"/>
      <c r="M23" s="28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28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1:42">
      <c r="A24" s="28"/>
      <c r="B24" s="29"/>
      <c r="C24" s="29"/>
      <c r="D24" s="29"/>
      <c r="E24" s="29"/>
      <c r="F24" s="29"/>
      <c r="G24" s="29"/>
      <c r="H24" s="29"/>
      <c r="I24" s="29"/>
      <c r="J24" s="29" t="s">
        <v>54</v>
      </c>
      <c r="K24" s="29"/>
      <c r="L24" s="30"/>
      <c r="M24" s="28" t="s">
        <v>62</v>
      </c>
      <c r="N24" s="29"/>
      <c r="O24" s="29">
        <f>N17-N18</f>
        <v>-41436160</v>
      </c>
      <c r="P24" s="128" t="s">
        <v>205</v>
      </c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28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30"/>
    </row>
    <row r="25" spans="1:42" ht="17.25">
      <c r="A25" s="28" t="s">
        <v>50</v>
      </c>
      <c r="B25" s="29"/>
      <c r="C25" s="29">
        <f>(0.85/B10)*B7*B8</f>
        <v>358.43373493975906</v>
      </c>
      <c r="D25" s="130" t="s">
        <v>207</v>
      </c>
      <c r="E25" s="29"/>
      <c r="F25" s="29"/>
      <c r="G25" s="29"/>
      <c r="H25" s="29"/>
      <c r="I25" s="29"/>
      <c r="J25" s="29"/>
      <c r="K25" s="29"/>
      <c r="L25" s="30"/>
      <c r="M25" s="28" t="s">
        <v>63</v>
      </c>
      <c r="N25" s="29"/>
      <c r="O25" s="29">
        <f>O24/(0.87*B10*(B8-E7))</f>
        <v>-241.61202341124934</v>
      </c>
      <c r="P25" s="130" t="s">
        <v>207</v>
      </c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2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30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0"/>
    </row>
    <row r="27" spans="1:42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  <c r="M27" s="28" t="s">
        <v>65</v>
      </c>
      <c r="N27" s="29"/>
      <c r="O27" s="29">
        <v>352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1:42" ht="17.25">
      <c r="A28" s="43" t="s">
        <v>51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5"/>
      <c r="M28" s="28" t="s">
        <v>64</v>
      </c>
      <c r="N28" s="29"/>
      <c r="O28" s="29">
        <f>0.87*B10*O25/O27</f>
        <v>-247.82392344497609</v>
      </c>
      <c r="P28" s="130" t="s">
        <v>207</v>
      </c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30"/>
    </row>
    <row r="29" spans="1:42">
      <c r="A29" s="28"/>
      <c r="B29" s="29"/>
      <c r="C29" s="29"/>
      <c r="D29" s="29"/>
      <c r="E29" s="29"/>
      <c r="F29" s="29"/>
      <c r="G29" s="29"/>
      <c r="H29" s="29"/>
      <c r="I29" s="29"/>
      <c r="J29" s="47" t="s">
        <v>55</v>
      </c>
      <c r="K29" s="29"/>
      <c r="L29" s="30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30"/>
    </row>
    <row r="30" spans="1:42" ht="17.25">
      <c r="A30" s="28" t="s">
        <v>52</v>
      </c>
      <c r="B30" s="29"/>
      <c r="C30" s="29">
        <f>0.04*B7*B8</f>
        <v>7000</v>
      </c>
      <c r="D30" s="130" t="s">
        <v>207</v>
      </c>
      <c r="E30" s="29"/>
      <c r="F30" s="130" t="s">
        <v>211</v>
      </c>
      <c r="G30" s="29"/>
      <c r="H30" s="29"/>
      <c r="I30" s="29"/>
      <c r="J30" s="29"/>
      <c r="K30" s="29"/>
      <c r="L30" s="30"/>
      <c r="M30" s="43" t="s">
        <v>49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5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5"/>
    </row>
    <row r="31" spans="1:42">
      <c r="A31" s="28"/>
      <c r="B31" s="29"/>
      <c r="C31" s="29"/>
      <c r="D31" s="128"/>
      <c r="E31" s="29"/>
      <c r="F31" s="29"/>
      <c r="G31" s="29"/>
      <c r="H31" s="29"/>
      <c r="I31" s="29"/>
      <c r="J31" s="29"/>
      <c r="K31" s="29"/>
      <c r="L31" s="30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 t="s">
        <v>54</v>
      </c>
      <c r="X31" s="29"/>
      <c r="Y31" s="29"/>
      <c r="Z31" s="29"/>
      <c r="AA31" s="30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30"/>
    </row>
    <row r="32" spans="1:42" ht="17.25">
      <c r="A32" s="28"/>
      <c r="B32" s="29"/>
      <c r="C32" s="29"/>
      <c r="E32" s="29"/>
      <c r="F32" s="29"/>
      <c r="G32" s="29"/>
      <c r="H32" s="29"/>
      <c r="I32" s="29"/>
      <c r="J32" s="29"/>
      <c r="K32" s="29"/>
      <c r="L32" s="30"/>
      <c r="M32" s="28" t="s">
        <v>50</v>
      </c>
      <c r="N32" s="29"/>
      <c r="O32" s="29">
        <f>(0.85/B10)*B7*B8</f>
        <v>358.43373493975906</v>
      </c>
      <c r="P32" s="130" t="s">
        <v>207</v>
      </c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30"/>
    </row>
    <row r="33" spans="1:4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30"/>
      <c r="M33" s="28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30"/>
    </row>
    <row r="34" spans="1:42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30"/>
      <c r="M34" s="43" t="s">
        <v>66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5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5"/>
    </row>
    <row r="35" spans="1:42">
      <c r="A35" s="28" t="s">
        <v>220</v>
      </c>
      <c r="B35" s="29"/>
      <c r="C35" s="29">
        <f>0.87*B10*C21*(B7-0.42*C18)</f>
        <v>128511455.33544959</v>
      </c>
      <c r="D35" s="29"/>
      <c r="E35" s="29"/>
      <c r="F35" s="29"/>
      <c r="G35" s="29"/>
      <c r="H35" s="29"/>
      <c r="I35" s="29"/>
      <c r="J35" s="29"/>
      <c r="K35" s="29"/>
      <c r="L35" s="30"/>
      <c r="M35" s="28"/>
      <c r="N35" s="29"/>
      <c r="O35" s="29"/>
      <c r="P35" s="29"/>
      <c r="Q35" s="29"/>
      <c r="R35" s="29"/>
      <c r="S35" s="29"/>
      <c r="T35" s="29"/>
      <c r="U35" s="29"/>
      <c r="V35" s="29"/>
      <c r="W35" s="47" t="s">
        <v>55</v>
      </c>
      <c r="X35" s="29"/>
      <c r="Y35" s="29"/>
      <c r="Z35" s="29"/>
      <c r="AA35" s="30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47"/>
      <c r="AM35" s="29"/>
      <c r="AN35" s="29"/>
      <c r="AO35" s="29"/>
      <c r="AP35" s="30"/>
    </row>
    <row r="36" spans="1:42" ht="17.25">
      <c r="A36" s="28"/>
      <c r="B36" s="29"/>
      <c r="C36" s="29"/>
      <c r="D36" s="29"/>
      <c r="F36" s="29"/>
      <c r="G36" s="29"/>
      <c r="H36" s="29"/>
      <c r="I36" s="29"/>
      <c r="J36" s="29"/>
      <c r="K36" s="29"/>
      <c r="L36" s="30"/>
      <c r="M36" s="28" t="s">
        <v>67</v>
      </c>
      <c r="N36" s="29"/>
      <c r="O36" s="29">
        <f>(0.85/B10)*B7*B8</f>
        <v>358.43373493975906</v>
      </c>
      <c r="P36" s="130" t="s">
        <v>207</v>
      </c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0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30"/>
    </row>
    <row r="37" spans="1:42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0"/>
      <c r="M37" s="28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30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30"/>
    </row>
    <row r="38" spans="1:42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0"/>
      <c r="M38" s="2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0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30"/>
    </row>
    <row r="39" spans="1:42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30"/>
      <c r="M39" s="43" t="s">
        <v>51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5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5"/>
    </row>
    <row r="40" spans="1:42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30"/>
      <c r="M40" s="28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30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30"/>
    </row>
    <row r="41" spans="1:42" ht="17.25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30"/>
      <c r="M41" s="28" t="s">
        <v>52</v>
      </c>
      <c r="N41" s="29"/>
      <c r="O41" s="29">
        <f>0.04*B7*B8</f>
        <v>7000</v>
      </c>
      <c r="P41" s="130" t="s">
        <v>207</v>
      </c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30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30"/>
    </row>
    <row r="42" spans="1:42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30"/>
      <c r="M42" s="28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30"/>
      <c r="AB42" s="28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30"/>
    </row>
    <row r="43" spans="1:42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30"/>
      <c r="M43" s="43" t="s">
        <v>68</v>
      </c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5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5"/>
    </row>
    <row r="44" spans="1:42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30"/>
      <c r="M44" s="28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30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30"/>
    </row>
    <row r="45" spans="1:42" ht="17.2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30"/>
      <c r="M45" s="28" t="s">
        <v>69</v>
      </c>
      <c r="N45" s="29"/>
      <c r="O45" s="29">
        <f>0.04*B7*B8</f>
        <v>7000</v>
      </c>
      <c r="P45" s="130" t="s">
        <v>207</v>
      </c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30"/>
      <c r="AB45" s="28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30"/>
    </row>
    <row r="46" spans="1:42" ht="15" thickBo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3"/>
      <c r="AB46" s="31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3"/>
    </row>
    <row r="47" spans="1:42" ht="15.75" thickBot="1">
      <c r="A47" s="48" t="s">
        <v>56</v>
      </c>
      <c r="B47" s="50"/>
      <c r="C47" s="57" t="s">
        <v>71</v>
      </c>
      <c r="D47" s="50"/>
      <c r="E47" s="50"/>
      <c r="F47" s="49"/>
      <c r="G47" s="49"/>
      <c r="H47" s="49"/>
      <c r="I47" s="49"/>
      <c r="J47" s="50" t="s">
        <v>33</v>
      </c>
      <c r="K47" s="49"/>
      <c r="L47" s="51"/>
      <c r="M47" s="48" t="s">
        <v>56</v>
      </c>
      <c r="N47" s="57"/>
      <c r="O47" s="57" t="s">
        <v>72</v>
      </c>
      <c r="P47" s="50"/>
      <c r="Q47" s="50"/>
      <c r="R47" s="50"/>
      <c r="S47" s="50"/>
      <c r="T47" s="50"/>
      <c r="U47" s="50"/>
      <c r="V47" s="50" t="s">
        <v>33</v>
      </c>
      <c r="W47" s="49"/>
      <c r="X47" s="49"/>
      <c r="Y47" s="49"/>
      <c r="Z47" s="49"/>
      <c r="AA47" s="51"/>
      <c r="AB47" s="50" t="s">
        <v>187</v>
      </c>
      <c r="AC47" s="57"/>
      <c r="AD47" s="57"/>
      <c r="AE47" s="50"/>
      <c r="AF47" s="50"/>
      <c r="AG47" s="50"/>
      <c r="AH47" s="50"/>
      <c r="AI47" s="50"/>
      <c r="AJ47" s="50"/>
      <c r="AK47" s="50" t="s">
        <v>33</v>
      </c>
      <c r="AL47" s="49"/>
      <c r="AM47" s="49"/>
      <c r="AN47" s="49"/>
      <c r="AO47" s="49"/>
      <c r="AP47" s="51"/>
    </row>
    <row r="48" spans="1:42">
      <c r="A48" s="28" t="s">
        <v>45</v>
      </c>
      <c r="B48" s="29"/>
      <c r="C48" s="29">
        <f>H8</f>
        <v>200000000</v>
      </c>
      <c r="D48" s="29"/>
      <c r="E48" s="128" t="s">
        <v>205</v>
      </c>
      <c r="F48" s="29"/>
      <c r="G48" s="29"/>
      <c r="H48" s="29"/>
      <c r="I48" s="29"/>
      <c r="J48" s="29" t="s">
        <v>53</v>
      </c>
      <c r="K48" s="29"/>
      <c r="L48" s="30"/>
      <c r="M48" s="28" t="s">
        <v>45</v>
      </c>
      <c r="N48" s="29"/>
      <c r="O48" s="29">
        <f>H8</f>
        <v>200000000</v>
      </c>
      <c r="P48" s="128" t="s">
        <v>205</v>
      </c>
      <c r="Q48" s="29"/>
      <c r="R48" s="29"/>
      <c r="S48" s="29"/>
      <c r="T48" s="29"/>
      <c r="U48" s="29"/>
      <c r="V48" s="29" t="s">
        <v>53</v>
      </c>
      <c r="W48" s="29"/>
      <c r="X48" s="29"/>
      <c r="Y48" s="29"/>
      <c r="Z48" s="29"/>
      <c r="AA48" s="30"/>
      <c r="AB48" s="29" t="s">
        <v>188</v>
      </c>
      <c r="AC48" s="29"/>
      <c r="AD48" s="29">
        <v>10</v>
      </c>
      <c r="AE48" s="133" t="s">
        <v>210</v>
      </c>
      <c r="AG48" s="29"/>
      <c r="AH48" s="29"/>
      <c r="AI48" s="29"/>
      <c r="AJ48" s="29"/>
      <c r="AK48" s="29"/>
      <c r="AL48" s="29"/>
      <c r="AM48" s="29"/>
      <c r="AN48" s="29"/>
      <c r="AO48" s="29"/>
      <c r="AP48" s="30"/>
    </row>
    <row r="49" spans="1:42">
      <c r="A49" s="28" t="s">
        <v>47</v>
      </c>
      <c r="B49" s="29"/>
      <c r="C49" s="29">
        <f>(1.2-SQRT(1.2^2 -(6.68*C48)/(B9*B7*B8^2)))*B8</f>
        <v>188.73018936122099</v>
      </c>
      <c r="D49" s="29"/>
      <c r="E49" s="129" t="s">
        <v>206</v>
      </c>
      <c r="F49" s="29"/>
      <c r="G49" s="29"/>
      <c r="H49" s="29"/>
      <c r="I49" s="29"/>
      <c r="J49" s="29"/>
      <c r="K49" s="29"/>
      <c r="L49" s="30"/>
      <c r="M49" s="28" t="s">
        <v>47</v>
      </c>
      <c r="N49" s="29"/>
      <c r="O49" s="29">
        <f>(1.2-SQRT(1.2^2 -(6.68*O48)/(B9*B7*B8^2)))*B8</f>
        <v>188.73018936122099</v>
      </c>
      <c r="P49" s="128" t="s">
        <v>206</v>
      </c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30"/>
      <c r="AB49" s="29" t="s">
        <v>189</v>
      </c>
      <c r="AC49" s="29"/>
      <c r="AD49" s="29">
        <v>5</v>
      </c>
      <c r="AE49" s="133" t="s">
        <v>210</v>
      </c>
      <c r="AG49" s="29"/>
      <c r="AH49" s="29"/>
      <c r="AI49" s="29"/>
      <c r="AJ49" s="29"/>
      <c r="AK49" s="29"/>
      <c r="AL49" s="29"/>
      <c r="AM49" s="29"/>
      <c r="AN49" s="29"/>
      <c r="AO49" s="29"/>
      <c r="AP49" s="30"/>
    </row>
    <row r="50" spans="1:42">
      <c r="A50" s="28" t="s">
        <v>46</v>
      </c>
      <c r="B50" s="29" t="s">
        <v>44</v>
      </c>
      <c r="C50" s="29">
        <f>E10*B8</f>
        <v>240</v>
      </c>
      <c r="D50" s="29"/>
      <c r="E50" s="128" t="s">
        <v>206</v>
      </c>
      <c r="F50" s="29"/>
      <c r="G50" s="29"/>
      <c r="H50" s="29"/>
      <c r="I50" s="29"/>
      <c r="J50" s="29"/>
      <c r="K50" s="29"/>
      <c r="L50" s="30"/>
      <c r="M50" s="28" t="s">
        <v>46</v>
      </c>
      <c r="N50" s="29" t="s">
        <v>44</v>
      </c>
      <c r="O50" s="29">
        <f>E10*B8</f>
        <v>240</v>
      </c>
      <c r="P50" s="128" t="s">
        <v>206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30"/>
      <c r="AB50" s="29" t="s">
        <v>195</v>
      </c>
      <c r="AC50" s="29"/>
      <c r="AD50" s="29">
        <v>60</v>
      </c>
      <c r="AE50" s="128" t="s">
        <v>196</v>
      </c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30"/>
    </row>
    <row r="51" spans="1:42">
      <c r="A51" s="28" t="str">
        <f>IF(C49&lt;=C50,"X is less then Xu max : Under Reinforced ","X is Grater then Xu max : Over reinforced")</f>
        <v xml:space="preserve">X is less then Xu max : Under Reinforced 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8" t="s">
        <v>70</v>
      </c>
      <c r="N51" s="29"/>
      <c r="O51" s="29">
        <f>B13</f>
        <v>1200</v>
      </c>
      <c r="P51" s="128" t="s">
        <v>206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30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30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29"/>
      <c r="E52" s="29"/>
      <c r="F52" s="29"/>
      <c r="G52" s="29"/>
      <c r="H52" s="29"/>
      <c r="I52" s="29"/>
      <c r="J52" s="29"/>
      <c r="K52" s="29"/>
      <c r="L52" s="30"/>
      <c r="M52" s="28" t="s">
        <v>74</v>
      </c>
      <c r="N52" s="29"/>
      <c r="O52" s="29">
        <f>B14</f>
        <v>150</v>
      </c>
      <c r="P52" s="128" t="s">
        <v>206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30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30"/>
    </row>
    <row r="53" spans="1:42" ht="17.25">
      <c r="A53" s="28" t="s">
        <v>48</v>
      </c>
      <c r="B53" s="29"/>
      <c r="C53" s="29">
        <f>C48/(0.87*B10*(B8-0.4168*C49))</f>
        <v>1314.7185258850968</v>
      </c>
      <c r="D53" s="130" t="s">
        <v>207</v>
      </c>
      <c r="E53" s="29"/>
      <c r="F53" s="29"/>
      <c r="G53" s="29"/>
      <c r="H53" s="29"/>
      <c r="I53" s="29"/>
      <c r="J53" s="29"/>
      <c r="K53" s="29"/>
      <c r="L53" s="30"/>
      <c r="M53" s="28" t="s">
        <v>37</v>
      </c>
      <c r="N53" s="29"/>
      <c r="O53" s="29">
        <f>B8</f>
        <v>500</v>
      </c>
      <c r="P53" s="128" t="s">
        <v>206</v>
      </c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30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30"/>
    </row>
    <row r="54" spans="1:42">
      <c r="A54" s="43" t="s">
        <v>49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5"/>
      <c r="M54" s="28" t="str">
        <f>IF(O49&lt;=O50,"X is less then Xu max : Under Reinforced ","X is Grater then Xu max : Over reinforced")</f>
        <v xml:space="preserve">X is less then Xu max : Under Reinforced 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30"/>
      <c r="AB54" s="29" t="s">
        <v>187</v>
      </c>
      <c r="AC54" s="29"/>
      <c r="AD54" s="29">
        <f>5*H8*E13*E13/(48*5000*5*B7*B8*B8*B8/12)</f>
        <v>5.1138057142857143</v>
      </c>
      <c r="AE54" s="128" t="s">
        <v>206</v>
      </c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30"/>
    </row>
    <row r="55" spans="1:42">
      <c r="A55" s="28"/>
      <c r="B55" s="29"/>
      <c r="C55" s="29"/>
      <c r="D55" s="29"/>
      <c r="E55" s="29"/>
      <c r="F55" s="29"/>
      <c r="G55" s="29"/>
      <c r="H55" s="29"/>
      <c r="I55" s="29"/>
      <c r="J55" s="29" t="s">
        <v>54</v>
      </c>
      <c r="K55" s="29"/>
      <c r="L55" s="30"/>
      <c r="M55" s="28" t="str">
        <f>IF(O49&lt;=B14,"Xu &lt;= Df : Follow  T beam design X &lt; Df ","Xu &gt; Df : Calculate Df  Proceed for Design")</f>
        <v>Xu &gt; Df : Calculate Df  Proceed for Design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30"/>
      <c r="AB55" s="29" t="s">
        <v>194</v>
      </c>
      <c r="AC55" s="29"/>
      <c r="AD55" s="29">
        <f>3.02</f>
        <v>3.02</v>
      </c>
      <c r="AE55" s="128" t="s">
        <v>206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30"/>
    </row>
    <row r="56" spans="1:42" ht="17.25">
      <c r="A56" s="28" t="s">
        <v>50</v>
      </c>
      <c r="B56" s="29"/>
      <c r="C56" s="29">
        <f>(0.85/B10)*B7*B8</f>
        <v>358.43373493975906</v>
      </c>
      <c r="D56" s="130" t="s">
        <v>207</v>
      </c>
      <c r="E56" s="29"/>
      <c r="F56" s="29"/>
      <c r="G56" s="29"/>
      <c r="H56" s="29"/>
      <c r="I56" s="29"/>
      <c r="J56" s="29"/>
      <c r="K56" s="29"/>
      <c r="L56" s="30"/>
      <c r="M56" s="28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29" t="s">
        <v>197</v>
      </c>
      <c r="AC56" s="29"/>
      <c r="AD56" s="29">
        <f xml:space="preserve"> 6.123596</f>
        <v>6.123596</v>
      </c>
      <c r="AE56" s="128" t="s">
        <v>206</v>
      </c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30"/>
    </row>
    <row r="57" spans="1:42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30"/>
      <c r="M57" s="28" t="s">
        <v>90</v>
      </c>
      <c r="N57" s="29"/>
      <c r="O57" s="29">
        <f>(1.2-SQRT(1.44-(((6.68*O48*O51)/(B9*O51*O53*O53 * B7)) - 1.5*(O51/B7 -1 )*(2-O52/O53)*(O52/O53))))*O53</f>
        <v>-195.99443644861171</v>
      </c>
      <c r="P57" s="128" t="s">
        <v>206</v>
      </c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30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30"/>
    </row>
    <row r="58" spans="1:42" ht="17.25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30"/>
      <c r="M58" s="28" t="s">
        <v>48</v>
      </c>
      <c r="N58" s="29"/>
      <c r="O58" s="29">
        <f>((0.36*B9*B7*-O57)+(0.45*B9*(B13-B7)*B14))/(0.87*B10)</f>
        <v>4546.2013013446922</v>
      </c>
      <c r="P58" s="130" t="s">
        <v>207</v>
      </c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30"/>
      <c r="AB58" s="38" t="s">
        <v>201</v>
      </c>
      <c r="AC58" s="29"/>
      <c r="AD58" s="29">
        <f>SUM(AD54:AD56)</f>
        <v>14.257401714285713</v>
      </c>
      <c r="AE58" s="128" t="s">
        <v>206</v>
      </c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30"/>
    </row>
    <row r="59" spans="1:42">
      <c r="A59" s="43" t="s">
        <v>51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5"/>
      <c r="M59" s="28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30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30"/>
    </row>
    <row r="60" spans="1:42">
      <c r="A60" s="28"/>
      <c r="B60" s="29"/>
      <c r="C60" s="29"/>
      <c r="D60" s="29"/>
      <c r="E60" s="29"/>
      <c r="F60" s="29"/>
      <c r="G60" s="29"/>
      <c r="H60" s="29"/>
      <c r="I60" s="29"/>
      <c r="J60" s="47" t="s">
        <v>55</v>
      </c>
      <c r="K60" s="29"/>
      <c r="L60" s="30"/>
      <c r="M60" s="43" t="s">
        <v>49</v>
      </c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5"/>
      <c r="AB60" s="44" t="s">
        <v>198</v>
      </c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5"/>
    </row>
    <row r="61" spans="1:42" ht="17.25">
      <c r="A61" s="28" t="s">
        <v>52</v>
      </c>
      <c r="B61" s="29"/>
      <c r="C61" s="29">
        <f>0.04*B7*B8</f>
        <v>7000</v>
      </c>
      <c r="D61" s="130" t="s">
        <v>207</v>
      </c>
      <c r="E61" s="29"/>
      <c r="F61" s="29"/>
      <c r="G61" s="29"/>
      <c r="H61" s="29"/>
      <c r="I61" s="29"/>
      <c r="J61" s="29"/>
      <c r="K61" s="29"/>
      <c r="L61" s="30"/>
      <c r="M61" s="28"/>
      <c r="N61" s="29"/>
      <c r="O61" s="29"/>
      <c r="P61" s="29"/>
      <c r="Q61" s="29"/>
      <c r="R61" s="29"/>
      <c r="S61" s="29"/>
      <c r="T61" s="29"/>
      <c r="U61" s="29"/>
      <c r="V61" s="29" t="s">
        <v>54</v>
      </c>
      <c r="W61" s="29"/>
      <c r="X61" s="29"/>
      <c r="Y61" s="29"/>
      <c r="Z61" s="29"/>
      <c r="AA61" s="30"/>
      <c r="AB61" s="29" t="s">
        <v>200</v>
      </c>
      <c r="AC61" s="29"/>
      <c r="AD61" s="29">
        <f>E13/250</f>
        <v>18.920000000000002</v>
      </c>
      <c r="AE61" s="128" t="s">
        <v>206</v>
      </c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30"/>
    </row>
    <row r="62" spans="1:42" ht="17.25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8" t="s">
        <v>50</v>
      </c>
      <c r="N62" s="29"/>
      <c r="O62" s="29">
        <f>(0.85/B10)*B7*B8</f>
        <v>358.43373493975906</v>
      </c>
      <c r="P62" s="130" t="s">
        <v>207</v>
      </c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30"/>
    </row>
    <row r="63" spans="1:42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30"/>
      <c r="M63" s="28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30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30"/>
    </row>
    <row r="64" spans="1:42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30"/>
      <c r="M64" s="28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30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30"/>
    </row>
    <row r="65" spans="1:42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30"/>
      <c r="M65" s="43" t="s">
        <v>51</v>
      </c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5"/>
      <c r="AB65" s="44" t="s">
        <v>199</v>
      </c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5"/>
    </row>
    <row r="66" spans="1:42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28"/>
      <c r="N66" s="29"/>
      <c r="O66" s="29"/>
      <c r="P66" s="29"/>
      <c r="Q66" s="29"/>
      <c r="R66" s="29"/>
      <c r="S66" s="29"/>
      <c r="T66" s="29"/>
      <c r="U66" s="29"/>
      <c r="V66" s="47" t="s">
        <v>55</v>
      </c>
      <c r="W66" s="29"/>
      <c r="X66" s="29"/>
      <c r="Y66" s="29"/>
      <c r="Z66" s="29"/>
      <c r="AA66" s="30"/>
      <c r="AB66" s="29" t="s">
        <v>182</v>
      </c>
      <c r="AC66" s="29"/>
      <c r="AD66" s="29">
        <f>E13/350</f>
        <v>13.514285714285714</v>
      </c>
      <c r="AE66" s="128" t="s">
        <v>206</v>
      </c>
      <c r="AF66" s="29"/>
      <c r="AG66" s="29"/>
      <c r="AH66" s="29"/>
      <c r="AI66" s="29"/>
      <c r="AJ66" s="29"/>
      <c r="AK66" s="47"/>
      <c r="AL66" s="29"/>
      <c r="AM66" s="29"/>
      <c r="AN66" s="29"/>
      <c r="AO66" s="29"/>
      <c r="AP66" s="30"/>
    </row>
    <row r="67" spans="1:42" ht="17.25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30"/>
      <c r="M67" s="28" t="s">
        <v>52</v>
      </c>
      <c r="N67" s="29"/>
      <c r="O67" s="29">
        <f>0.04*B7*B8</f>
        <v>7000</v>
      </c>
      <c r="P67" s="130" t="s">
        <v>207</v>
      </c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30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30"/>
    </row>
    <row r="68" spans="1:42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30"/>
      <c r="M68" s="28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30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30"/>
    </row>
    <row r="69" spans="1:42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30"/>
      <c r="M69" s="28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30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30"/>
    </row>
    <row r="70" spans="1:42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30"/>
      <c r="M70" s="28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30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30"/>
    </row>
    <row r="71" spans="1:42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30"/>
      <c r="M71" s="28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30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30"/>
    </row>
    <row r="72" spans="1:42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30"/>
      <c r="M72" s="28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30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30"/>
    </row>
    <row r="73" spans="1:42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30"/>
      <c r="M73" s="28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30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30"/>
    </row>
    <row r="74" spans="1:42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28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30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30"/>
    </row>
    <row r="75" spans="1:42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30"/>
      <c r="M75" s="28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30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30"/>
    </row>
    <row r="76" spans="1:42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28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30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30"/>
    </row>
    <row r="77" spans="1:42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28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30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30"/>
    </row>
    <row r="78" spans="1:42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30"/>
      <c r="M78" s="28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30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30"/>
    </row>
    <row r="79" spans="1:42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30"/>
      <c r="M79" s="28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30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30"/>
    </row>
    <row r="80" spans="1:42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30"/>
      <c r="M80" s="28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30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30"/>
    </row>
    <row r="81" spans="1:42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30"/>
      <c r="M81" s="28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30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30"/>
    </row>
    <row r="82" spans="1:42" ht="15" thickBot="1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3"/>
      <c r="M82" s="31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3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3"/>
    </row>
    <row r="83" spans="1:42" ht="15.75" thickBot="1">
      <c r="A83" s="34" t="s">
        <v>73</v>
      </c>
      <c r="B83" s="52"/>
      <c r="C83" s="54"/>
      <c r="D83" s="52"/>
      <c r="E83" s="52"/>
      <c r="F83" s="52"/>
      <c r="G83" s="52"/>
      <c r="H83" s="52"/>
      <c r="I83" s="52"/>
      <c r="J83" s="52"/>
      <c r="K83" s="52"/>
      <c r="L83" s="53"/>
      <c r="M83" s="70" t="s">
        <v>88</v>
      </c>
      <c r="N83" s="71"/>
      <c r="O83" s="71"/>
      <c r="P83" s="71"/>
      <c r="Q83" s="71"/>
      <c r="R83" s="71"/>
      <c r="S83" s="71"/>
      <c r="T83" s="71"/>
      <c r="U83" s="71"/>
      <c r="V83" s="50" t="s">
        <v>33</v>
      </c>
      <c r="W83" s="71"/>
      <c r="X83" s="71"/>
      <c r="Y83" s="71"/>
      <c r="Z83" s="71"/>
      <c r="AA83" s="72"/>
      <c r="AB83" s="70"/>
      <c r="AC83" s="71"/>
      <c r="AD83" s="71"/>
      <c r="AE83" s="71"/>
      <c r="AF83" s="71"/>
      <c r="AG83" s="71"/>
      <c r="AH83" s="71"/>
      <c r="AI83" s="71"/>
      <c r="AJ83" s="71"/>
      <c r="AK83" s="50"/>
      <c r="AL83" s="71"/>
      <c r="AM83" s="71"/>
      <c r="AN83" s="71"/>
      <c r="AO83" s="71"/>
      <c r="AP83" s="72"/>
    </row>
    <row r="84" spans="1:42">
      <c r="A84" s="28" t="s">
        <v>45</v>
      </c>
      <c r="B84" s="29"/>
      <c r="C84" s="29">
        <v>9844000000</v>
      </c>
      <c r="D84" s="128" t="s">
        <v>205</v>
      </c>
      <c r="E84" s="29"/>
      <c r="F84" s="29"/>
      <c r="G84" s="29"/>
      <c r="H84" s="29"/>
      <c r="I84" s="29"/>
      <c r="J84" s="29" t="s">
        <v>53</v>
      </c>
      <c r="K84" s="29"/>
      <c r="L84" s="30"/>
      <c r="M84" s="73" t="s">
        <v>92</v>
      </c>
      <c r="N84" s="74"/>
      <c r="O84" s="74">
        <f>H10</f>
        <v>400000</v>
      </c>
      <c r="P84" s="134" t="s">
        <v>209</v>
      </c>
      <c r="Q84" s="74" t="s">
        <v>36</v>
      </c>
      <c r="R84" s="74">
        <v>350</v>
      </c>
      <c r="S84" s="74" t="s">
        <v>206</v>
      </c>
      <c r="T84" s="74" t="s">
        <v>98</v>
      </c>
      <c r="U84" s="74">
        <v>550</v>
      </c>
      <c r="V84" s="74" t="s">
        <v>206</v>
      </c>
      <c r="W84" s="74"/>
      <c r="X84" s="74"/>
      <c r="Y84" s="74"/>
      <c r="Z84" s="74"/>
      <c r="AA84" s="75"/>
      <c r="AB84" s="73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5"/>
    </row>
    <row r="85" spans="1:42" ht="17.25">
      <c r="A85" t="s">
        <v>78</v>
      </c>
      <c r="C85">
        <f>E13</f>
        <v>4730</v>
      </c>
      <c r="D85" s="133" t="s">
        <v>206</v>
      </c>
      <c r="E85" s="29"/>
      <c r="F85" s="29"/>
      <c r="G85" s="29"/>
      <c r="H85" s="29"/>
      <c r="I85" s="29"/>
      <c r="J85" s="29"/>
      <c r="K85" s="29"/>
      <c r="L85" s="30"/>
      <c r="M85" s="28" t="s">
        <v>97</v>
      </c>
      <c r="N85" s="29"/>
      <c r="O85" s="29">
        <f>O84/(R84*U84)</f>
        <v>2.0779220779220777</v>
      </c>
      <c r="P85" s="130" t="s">
        <v>211</v>
      </c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60"/>
      <c r="AB85" s="28"/>
      <c r="AC85" s="29"/>
      <c r="AD85" s="29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60"/>
    </row>
    <row r="86" spans="1:42" ht="17.25">
      <c r="A86" t="s">
        <v>81</v>
      </c>
      <c r="C86">
        <f>E14</f>
        <v>4200</v>
      </c>
      <c r="D86" s="133" t="s">
        <v>206</v>
      </c>
      <c r="E86" s="29"/>
      <c r="F86" s="29"/>
      <c r="G86" s="29"/>
      <c r="H86" s="29"/>
      <c r="I86" s="29"/>
      <c r="J86" s="29"/>
      <c r="K86" s="29"/>
      <c r="L86" s="30"/>
      <c r="M86" s="46" t="s">
        <v>75</v>
      </c>
      <c r="N86" s="47"/>
      <c r="O86" s="47">
        <v>3217</v>
      </c>
      <c r="P86" s="130" t="s">
        <v>207</v>
      </c>
      <c r="Q86" s="29"/>
      <c r="R86" s="29"/>
      <c r="S86" s="29"/>
      <c r="T86" s="29"/>
      <c r="U86" s="29"/>
      <c r="V86" s="29"/>
      <c r="W86" s="47"/>
      <c r="X86" s="47"/>
      <c r="Y86" s="47"/>
      <c r="Z86" s="47"/>
      <c r="AA86" s="60"/>
      <c r="AB86" s="46"/>
      <c r="AC86" s="47"/>
      <c r="AD86" s="47"/>
      <c r="AE86" s="29"/>
      <c r="AF86" s="29"/>
      <c r="AG86" s="29"/>
      <c r="AH86" s="29"/>
      <c r="AI86" s="29"/>
      <c r="AJ86" s="29"/>
      <c r="AK86" s="29"/>
      <c r="AL86" s="47"/>
      <c r="AM86" s="47"/>
      <c r="AN86" s="47"/>
      <c r="AO86" s="47"/>
      <c r="AP86" s="60"/>
    </row>
    <row r="87" spans="1:42" ht="17.25">
      <c r="A87" t="s">
        <v>82</v>
      </c>
      <c r="C87">
        <f>C85/C86</f>
        <v>1.1261904761904762</v>
      </c>
      <c r="D87" s="29"/>
      <c r="I87" s="29"/>
      <c r="J87" s="29"/>
      <c r="K87" s="29"/>
      <c r="L87" s="30"/>
      <c r="M87" s="46" t="s">
        <v>93</v>
      </c>
      <c r="N87" s="47"/>
      <c r="O87" s="47">
        <v>0.79</v>
      </c>
      <c r="P87" s="130" t="s">
        <v>211</v>
      </c>
      <c r="Q87" s="47"/>
      <c r="R87" s="47"/>
      <c r="S87" s="47"/>
      <c r="T87" s="47"/>
      <c r="U87" s="47"/>
      <c r="V87" s="47" t="s">
        <v>94</v>
      </c>
      <c r="W87" s="47"/>
      <c r="X87" s="47"/>
      <c r="Y87" s="47"/>
      <c r="Z87" s="47"/>
      <c r="AA87" s="60"/>
      <c r="AB87" s="46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60"/>
    </row>
    <row r="88" spans="1:42" ht="17.25">
      <c r="A88" s="28" t="s">
        <v>84</v>
      </c>
      <c r="B88" s="29"/>
      <c r="C88" s="59" t="s">
        <v>77</v>
      </c>
      <c r="D88" s="29"/>
      <c r="I88" s="29"/>
      <c r="J88" s="58" t="s">
        <v>83</v>
      </c>
      <c r="K88" s="29"/>
      <c r="L88" s="30"/>
      <c r="M88" s="46" t="s">
        <v>96</v>
      </c>
      <c r="N88" s="47"/>
      <c r="O88" s="47">
        <v>3.1</v>
      </c>
      <c r="P88" s="130" t="s">
        <v>211</v>
      </c>
      <c r="Q88" s="47"/>
      <c r="R88" s="47"/>
      <c r="S88" s="47"/>
      <c r="T88" s="47"/>
      <c r="U88" s="47"/>
      <c r="V88" s="47" t="s">
        <v>95</v>
      </c>
      <c r="W88" s="47"/>
      <c r="X88" s="47"/>
      <c r="Y88" s="47"/>
      <c r="Z88" s="47"/>
      <c r="AA88" s="60"/>
      <c r="AB88" s="46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60"/>
    </row>
    <row r="89" spans="1:42">
      <c r="A89" s="28" t="s">
        <v>76</v>
      </c>
      <c r="B89" s="29"/>
      <c r="C89" s="29">
        <f>0.2*(C85+2*C86)</f>
        <v>2626</v>
      </c>
      <c r="D89" s="128" t="s">
        <v>206</v>
      </c>
      <c r="E89" s="29"/>
      <c r="F89" s="29"/>
      <c r="G89" s="29"/>
      <c r="H89" s="29"/>
      <c r="I89" s="29"/>
      <c r="J89" s="29"/>
      <c r="K89" s="29"/>
      <c r="L89" s="30"/>
      <c r="M89" s="46" t="str">
        <f>IF( O85&lt;= O87,"Provide Nominal ","Design for Shear")</f>
        <v>Design for Shear</v>
      </c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60"/>
      <c r="AB89" s="46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60"/>
    </row>
    <row r="90" spans="1:42" ht="17.25">
      <c r="A90" s="55" t="s">
        <v>75</v>
      </c>
      <c r="B90" s="38"/>
      <c r="C90" s="38">
        <f>C84/(0.87*B10*C89)</f>
        <v>10382.681552166594</v>
      </c>
      <c r="D90" s="130" t="s">
        <v>207</v>
      </c>
      <c r="E90" s="38"/>
      <c r="F90" s="38"/>
      <c r="G90" s="38"/>
      <c r="H90" s="38"/>
      <c r="I90" s="38"/>
      <c r="J90" s="38"/>
      <c r="K90" s="38"/>
      <c r="L90" s="56"/>
      <c r="M90" s="46" t="s">
        <v>99</v>
      </c>
      <c r="N90" s="47"/>
      <c r="O90" s="47">
        <f>R84*(O85-O87)/(0.87*B10)</f>
        <v>1.2485049917538491</v>
      </c>
      <c r="P90" s="130" t="s">
        <v>207</v>
      </c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60"/>
      <c r="AB90" s="46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60"/>
    </row>
    <row r="91" spans="1:42">
      <c r="A91" s="55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56"/>
      <c r="M91" s="46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60"/>
      <c r="AB91" s="46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60"/>
    </row>
    <row r="92" spans="1:42">
      <c r="A92" s="55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56"/>
      <c r="M92" s="28"/>
      <c r="N92" s="29"/>
      <c r="O92" s="29"/>
      <c r="P92" s="29"/>
      <c r="Q92" s="29"/>
      <c r="R92" s="29"/>
      <c r="S92" s="29"/>
      <c r="T92" s="29"/>
      <c r="U92" s="29"/>
      <c r="V92" s="29"/>
      <c r="W92" s="47"/>
      <c r="X92" s="47"/>
      <c r="Y92" s="47"/>
      <c r="Z92" s="47"/>
      <c r="AA92" s="60"/>
      <c r="AB92" s="28"/>
      <c r="AC92" s="29"/>
      <c r="AD92" s="29"/>
      <c r="AE92" s="29"/>
      <c r="AF92" s="29"/>
      <c r="AG92" s="29"/>
      <c r="AH92" s="29"/>
      <c r="AI92" s="29"/>
      <c r="AJ92" s="29"/>
      <c r="AK92" s="29"/>
      <c r="AL92" s="47"/>
      <c r="AM92" s="47"/>
      <c r="AN92" s="47"/>
      <c r="AO92" s="47"/>
      <c r="AP92" s="60"/>
    </row>
    <row r="93" spans="1:42">
      <c r="A93" s="43" t="s">
        <v>49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5"/>
      <c r="M93" s="28"/>
      <c r="N93" s="29"/>
      <c r="O93" s="29"/>
      <c r="P93" s="29"/>
      <c r="Q93" s="29"/>
      <c r="R93" s="29"/>
      <c r="S93" s="29"/>
      <c r="T93" s="29"/>
      <c r="U93" s="29"/>
      <c r="V93" s="29"/>
      <c r="W93" s="47"/>
      <c r="X93" s="47"/>
      <c r="Y93" s="47"/>
      <c r="Z93" s="47"/>
      <c r="AA93" s="60"/>
      <c r="AB93" s="28"/>
      <c r="AC93" s="29"/>
      <c r="AD93" s="29"/>
      <c r="AE93" s="29"/>
      <c r="AF93" s="29"/>
      <c r="AG93" s="29"/>
      <c r="AH93" s="29"/>
      <c r="AI93" s="29"/>
      <c r="AJ93" s="29"/>
      <c r="AK93" s="29"/>
      <c r="AL93" s="47"/>
      <c r="AM93" s="47"/>
      <c r="AN93" s="47"/>
      <c r="AO93" s="47"/>
      <c r="AP93" s="60"/>
    </row>
    <row r="94" spans="1:42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30"/>
      <c r="M94" s="28"/>
      <c r="N94" s="29"/>
      <c r="O94" s="29"/>
      <c r="P94" s="29"/>
      <c r="Q94" s="29"/>
      <c r="R94" s="29"/>
      <c r="S94" s="29"/>
      <c r="T94" s="29"/>
      <c r="U94" s="29"/>
      <c r="V94" s="29"/>
      <c r="W94" s="47"/>
      <c r="X94" s="47"/>
      <c r="Y94" s="47"/>
      <c r="Z94" s="47"/>
      <c r="AA94" s="60"/>
      <c r="AB94" s="28"/>
      <c r="AC94" s="29"/>
      <c r="AD94" s="29"/>
      <c r="AE94" s="29"/>
      <c r="AF94" s="29"/>
      <c r="AG94" s="29"/>
      <c r="AH94" s="29"/>
      <c r="AI94" s="29"/>
      <c r="AJ94" s="29"/>
      <c r="AK94" s="29"/>
      <c r="AL94" s="47"/>
      <c r="AM94" s="47"/>
      <c r="AN94" s="47"/>
      <c r="AO94" s="47"/>
      <c r="AP94" s="60"/>
    </row>
    <row r="95" spans="1:42" ht="17.25">
      <c r="A95" s="28" t="s">
        <v>50</v>
      </c>
      <c r="B95" s="29"/>
      <c r="C95" s="29">
        <f>0.03*E14*B7</f>
        <v>44100</v>
      </c>
      <c r="D95" s="130" t="s">
        <v>207</v>
      </c>
      <c r="E95" s="29"/>
      <c r="F95" s="29"/>
      <c r="G95" s="29"/>
      <c r="H95" s="29"/>
      <c r="I95" s="29"/>
      <c r="J95" s="29"/>
      <c r="K95" s="29"/>
      <c r="L95" s="30"/>
      <c r="M95" s="43" t="s">
        <v>100</v>
      </c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62"/>
      <c r="Z95" s="62"/>
      <c r="AA95" s="63"/>
      <c r="AB95" s="43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62"/>
      <c r="AO95" s="62"/>
      <c r="AP95" s="63"/>
    </row>
    <row r="96" spans="1:42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28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47"/>
      <c r="Z96" s="47"/>
      <c r="AA96" s="60"/>
      <c r="AB96" s="28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47"/>
      <c r="AO96" s="47"/>
      <c r="AP96" s="60"/>
    </row>
    <row r="97" spans="1:42" ht="17.25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30"/>
      <c r="M97" s="28" t="s">
        <v>101</v>
      </c>
      <c r="N97" s="29"/>
      <c r="O97" s="29">
        <f>0.4*R84/(0.87*B10)</f>
        <v>0.38775792826478328</v>
      </c>
      <c r="P97" s="130" t="s">
        <v>207</v>
      </c>
      <c r="Q97" s="29"/>
      <c r="R97" s="29"/>
      <c r="S97" s="29"/>
      <c r="T97" s="29"/>
      <c r="U97" s="29"/>
      <c r="V97" s="29"/>
      <c r="W97" s="29"/>
      <c r="X97" s="29"/>
      <c r="Y97" s="47"/>
      <c r="Z97" s="47"/>
      <c r="AA97" s="60"/>
      <c r="AB97" s="28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47"/>
      <c r="AO97" s="47"/>
      <c r="AP97" s="60"/>
    </row>
    <row r="98" spans="1:42" ht="15">
      <c r="A98" s="61" t="s">
        <v>85</v>
      </c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3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47"/>
      <c r="Z98" s="47"/>
      <c r="AA98" s="60"/>
      <c r="AB98" s="28"/>
      <c r="AC98" s="29"/>
      <c r="AD98" s="29"/>
      <c r="AE98" s="130"/>
      <c r="AF98" s="29"/>
      <c r="AG98" s="29"/>
      <c r="AH98" s="29"/>
      <c r="AI98" s="29"/>
      <c r="AJ98" s="29"/>
      <c r="AK98" s="29"/>
      <c r="AL98" s="29"/>
      <c r="AM98" s="29"/>
      <c r="AN98" s="47"/>
      <c r="AO98" s="47"/>
      <c r="AP98" s="60"/>
    </row>
    <row r="99" spans="1:42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30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47"/>
      <c r="Z99" s="47"/>
      <c r="AA99" s="60"/>
      <c r="AB99" s="28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47"/>
      <c r="AO99" s="47"/>
      <c r="AP99" s="60"/>
    </row>
    <row r="100" spans="1:42" ht="17.25">
      <c r="A100" s="28" t="s">
        <v>86</v>
      </c>
      <c r="B100" s="29"/>
      <c r="C100" s="29">
        <f>0.0012*B7*1000</f>
        <v>420</v>
      </c>
      <c r="D100" s="130" t="s">
        <v>207</v>
      </c>
      <c r="E100" s="29" t="s">
        <v>87</v>
      </c>
      <c r="F100" s="29"/>
      <c r="G100" s="29"/>
      <c r="H100" s="29"/>
      <c r="I100" s="29"/>
      <c r="J100" s="29"/>
      <c r="K100" s="29"/>
      <c r="L100" s="30"/>
      <c r="M100" s="46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60"/>
      <c r="AB100" s="46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60"/>
    </row>
    <row r="101" spans="1:42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30"/>
      <c r="M101" s="46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60"/>
      <c r="AB101" s="46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60"/>
    </row>
    <row r="102" spans="1:42">
      <c r="A102" s="61" t="s">
        <v>85</v>
      </c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3"/>
      <c r="M102" s="46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60"/>
      <c r="AB102" s="46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60"/>
    </row>
    <row r="103" spans="1:42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30"/>
      <c r="M103" s="46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60"/>
      <c r="AB103" s="46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60"/>
    </row>
    <row r="104" spans="1:42" ht="17.25">
      <c r="A104" s="28" t="s">
        <v>86</v>
      </c>
      <c r="B104" s="29"/>
      <c r="C104" s="29">
        <f>0.002*B7*1000</f>
        <v>700.00000000000011</v>
      </c>
      <c r="D104" s="130" t="s">
        <v>207</v>
      </c>
      <c r="E104" s="29" t="s">
        <v>87</v>
      </c>
      <c r="F104" s="29"/>
      <c r="G104" s="29"/>
      <c r="H104" s="29"/>
      <c r="I104" s="29"/>
      <c r="J104" s="29"/>
      <c r="K104" s="29"/>
      <c r="L104" s="30"/>
      <c r="M104" s="46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60"/>
      <c r="AB104" s="46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60"/>
    </row>
    <row r="105" spans="1:42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30"/>
      <c r="M105" s="46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60"/>
      <c r="AB105" s="46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60"/>
    </row>
    <row r="106" spans="1:42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30"/>
      <c r="M106" s="46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60"/>
      <c r="AB106" s="46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60"/>
    </row>
    <row r="107" spans="1:42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30"/>
      <c r="M107" s="46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60"/>
      <c r="AB107" s="46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60"/>
    </row>
    <row r="108" spans="1:42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30"/>
      <c r="M108" s="46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60"/>
      <c r="AB108" s="46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60"/>
    </row>
    <row r="109" spans="1:42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  <c r="M109" s="46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60"/>
      <c r="AB109" s="46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60"/>
    </row>
    <row r="110" spans="1:42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  <c r="M110" s="46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60"/>
      <c r="AB110" s="46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60"/>
    </row>
    <row r="111" spans="1:42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  <c r="M111" s="46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60"/>
      <c r="AB111" s="46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60"/>
    </row>
    <row r="112" spans="1:42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30"/>
      <c r="M112" s="46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60"/>
      <c r="AB112" s="46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60"/>
    </row>
    <row r="113" spans="1:42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30"/>
      <c r="M113" s="46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60"/>
      <c r="AB113" s="46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60"/>
    </row>
    <row r="114" spans="1:42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30"/>
      <c r="M114" s="46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60"/>
      <c r="AB114" s="46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60"/>
    </row>
    <row r="115" spans="1:42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30"/>
      <c r="M115" s="46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60"/>
      <c r="AB115" s="46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60"/>
    </row>
    <row r="116" spans="1:42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30"/>
      <c r="M116" s="46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60"/>
      <c r="AB116" s="46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60"/>
    </row>
    <row r="117" spans="1:42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30"/>
      <c r="M117" s="46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60"/>
      <c r="AB117" s="46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60"/>
    </row>
    <row r="118" spans="1:42" ht="15" thickBot="1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3"/>
      <c r="M118" s="76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9"/>
      <c r="AB118" s="76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9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4"/>
      <c r="B1" s="64"/>
      <c r="C1" s="64"/>
      <c r="D1" s="64"/>
      <c r="E1" s="64"/>
      <c r="F1" s="148" t="s">
        <v>102</v>
      </c>
      <c r="G1" s="148"/>
      <c r="H1" s="148"/>
      <c r="I1" s="148"/>
      <c r="J1" s="148"/>
      <c r="K1" s="148"/>
      <c r="L1" s="64"/>
      <c r="M1" s="64"/>
      <c r="N1" s="64"/>
      <c r="O1" s="64"/>
      <c r="P1" s="64"/>
      <c r="Q1" s="64"/>
    </row>
    <row r="2" spans="1:30">
      <c r="A2" s="64"/>
      <c r="B2" s="64"/>
      <c r="C2" s="64"/>
      <c r="D2" s="64"/>
      <c r="E2" s="64"/>
      <c r="F2" s="148"/>
      <c r="G2" s="148"/>
      <c r="H2" s="148"/>
      <c r="I2" s="148"/>
      <c r="J2" s="148"/>
      <c r="K2" s="148"/>
      <c r="L2" s="64"/>
      <c r="M2" s="64"/>
      <c r="N2" s="64"/>
      <c r="O2" s="64"/>
      <c r="P2" s="64"/>
      <c r="Q2" s="64"/>
    </row>
    <row r="3" spans="1:30">
      <c r="A3" s="64"/>
      <c r="B3" s="64"/>
      <c r="C3" s="64"/>
      <c r="D3" s="64"/>
      <c r="E3" s="64"/>
      <c r="F3" s="148"/>
      <c r="G3" s="148"/>
      <c r="H3" s="148"/>
      <c r="I3" s="148"/>
      <c r="J3" s="148"/>
      <c r="K3" s="148"/>
      <c r="L3" s="64"/>
      <c r="M3" s="64"/>
      <c r="N3" s="64"/>
      <c r="O3" s="64"/>
      <c r="P3" s="64"/>
      <c r="Q3" s="64"/>
    </row>
    <row r="4" spans="1:30">
      <c r="A4" s="64"/>
      <c r="B4" s="64"/>
      <c r="C4" s="64"/>
      <c r="D4" s="64"/>
      <c r="E4" s="64"/>
      <c r="F4" s="148"/>
      <c r="G4" s="148"/>
      <c r="H4" s="148"/>
      <c r="I4" s="148"/>
      <c r="J4" s="148"/>
      <c r="K4" s="148"/>
      <c r="L4" s="64"/>
      <c r="M4" s="64"/>
      <c r="N4" s="64"/>
      <c r="O4" s="64"/>
      <c r="P4" s="64"/>
      <c r="Q4" s="64"/>
    </row>
    <row r="9" spans="1:30">
      <c r="A9" t="s">
        <v>174</v>
      </c>
    </row>
    <row r="10" spans="1:30">
      <c r="Z10" s="25"/>
      <c r="AA10" s="25"/>
      <c r="AB10" s="25"/>
      <c r="AC10" s="25"/>
      <c r="AD10" s="25"/>
    </row>
    <row r="11" spans="1:30">
      <c r="O11" t="s">
        <v>143</v>
      </c>
    </row>
    <row r="122" spans="14:21">
      <c r="O122" t="s">
        <v>168</v>
      </c>
      <c r="R122" t="s">
        <v>171</v>
      </c>
    </row>
    <row r="124" spans="14:21">
      <c r="U124" t="s">
        <v>190</v>
      </c>
    </row>
    <row r="125" spans="14:21">
      <c r="N125" t="s">
        <v>169</v>
      </c>
    </row>
    <row r="135" spans="14:21">
      <c r="N135" t="s">
        <v>170</v>
      </c>
    </row>
    <row r="139" spans="14:21">
      <c r="U139" t="s">
        <v>173</v>
      </c>
    </row>
    <row r="142" spans="14:21">
      <c r="O142" t="s">
        <v>172</v>
      </c>
    </row>
    <row r="168" spans="14:18">
      <c r="O168" t="s">
        <v>168</v>
      </c>
      <c r="R168" t="s">
        <v>171</v>
      </c>
    </row>
    <row r="171" spans="14:18">
      <c r="N171" t="s">
        <v>169</v>
      </c>
    </row>
    <row r="181" spans="14:15">
      <c r="N181" t="s">
        <v>170</v>
      </c>
    </row>
    <row r="188" spans="14:15">
      <c r="O188" t="s">
        <v>172</v>
      </c>
    </row>
    <row r="215" spans="15:15">
      <c r="O215" t="s">
        <v>180</v>
      </c>
    </row>
    <row r="256" spans="15:15">
      <c r="O256" t="s">
        <v>181</v>
      </c>
    </row>
    <row r="257" spans="15:16">
      <c r="O257" t="s">
        <v>183</v>
      </c>
      <c r="P257" t="s">
        <v>182</v>
      </c>
    </row>
    <row r="283" spans="15:19">
      <c r="O283" t="s">
        <v>186</v>
      </c>
      <c r="S283" s="22" t="s">
        <v>218</v>
      </c>
    </row>
    <row r="306" spans="14:14">
      <c r="N306" t="s">
        <v>176</v>
      </c>
    </row>
    <row r="307" spans="14:14" ht="18.75">
      <c r="N307" s="127" t="s">
        <v>184</v>
      </c>
    </row>
    <row r="309" spans="14:14" ht="18.75">
      <c r="N309" s="127" t="s">
        <v>185</v>
      </c>
    </row>
    <row r="314" spans="14:14">
      <c r="N314" t="s">
        <v>175</v>
      </c>
    </row>
    <row r="320" spans="14:14">
      <c r="N320" t="s">
        <v>213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4"/>
      <c r="B1" s="64"/>
      <c r="C1" s="64"/>
      <c r="D1" s="64"/>
      <c r="E1" s="64"/>
      <c r="F1" s="148" t="s">
        <v>102</v>
      </c>
      <c r="G1" s="148"/>
      <c r="H1" s="148"/>
      <c r="I1" s="148"/>
      <c r="J1" s="148"/>
      <c r="K1" s="148"/>
      <c r="L1" s="64"/>
      <c r="M1" s="64"/>
      <c r="N1" s="64"/>
      <c r="O1" s="64"/>
      <c r="P1" s="64"/>
      <c r="Q1" s="64"/>
    </row>
    <row r="2" spans="1:17">
      <c r="A2" s="64"/>
      <c r="B2" s="64"/>
      <c r="C2" s="64"/>
      <c r="D2" s="64"/>
      <c r="E2" s="64"/>
      <c r="F2" s="148"/>
      <c r="G2" s="148"/>
      <c r="H2" s="148"/>
      <c r="I2" s="148"/>
      <c r="J2" s="148"/>
      <c r="K2" s="148"/>
      <c r="L2" s="64"/>
      <c r="M2" s="64"/>
      <c r="N2" s="64"/>
      <c r="O2" s="64"/>
      <c r="P2" s="64"/>
      <c r="Q2" s="64"/>
    </row>
    <row r="3" spans="1:17">
      <c r="A3" s="64"/>
      <c r="B3" s="64"/>
      <c r="C3" s="64"/>
      <c r="D3" s="64"/>
      <c r="E3" s="64"/>
      <c r="F3" s="148"/>
      <c r="G3" s="148"/>
      <c r="H3" s="148"/>
      <c r="I3" s="148"/>
      <c r="J3" s="148"/>
      <c r="K3" s="148"/>
      <c r="L3" s="64"/>
      <c r="M3" s="64"/>
      <c r="N3" s="64"/>
      <c r="O3" s="64"/>
      <c r="P3" s="64"/>
      <c r="Q3" s="64"/>
    </row>
    <row r="4" spans="1:17">
      <c r="A4" s="64"/>
      <c r="B4" s="64"/>
      <c r="C4" s="64"/>
      <c r="D4" s="64"/>
      <c r="E4" s="64"/>
      <c r="F4" s="148"/>
      <c r="G4" s="148"/>
      <c r="H4" s="148"/>
      <c r="I4" s="148"/>
      <c r="J4" s="148"/>
      <c r="K4" s="148"/>
      <c r="L4" s="64"/>
      <c r="M4" s="64"/>
      <c r="N4" s="64"/>
      <c r="O4" s="64"/>
      <c r="P4" s="64"/>
      <c r="Q4" s="64"/>
    </row>
    <row r="6" spans="1:17">
      <c r="A6" t="s">
        <v>174</v>
      </c>
      <c r="N6" t="s">
        <v>143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78" zoomScale="110" zoomScaleNormal="110" workbookViewId="0">
      <selection activeCell="L92" sqref="L92"/>
    </sheetView>
  </sheetViews>
  <sheetFormatPr defaultRowHeight="14.25"/>
  <sheetData>
    <row r="1" spans="1:17">
      <c r="A1" s="64"/>
      <c r="B1" s="64"/>
      <c r="C1" s="64"/>
      <c r="D1" s="64"/>
      <c r="E1" s="64"/>
      <c r="F1" s="148" t="s">
        <v>102</v>
      </c>
      <c r="G1" s="148"/>
      <c r="H1" s="148"/>
      <c r="I1" s="148"/>
      <c r="J1" s="148"/>
      <c r="K1" s="148"/>
      <c r="L1" s="64"/>
      <c r="M1" s="64"/>
      <c r="N1" s="64"/>
      <c r="O1" s="64"/>
      <c r="P1" s="64"/>
      <c r="Q1" s="64"/>
    </row>
    <row r="2" spans="1:17">
      <c r="A2" s="64"/>
      <c r="B2" s="64"/>
      <c r="C2" s="64"/>
      <c r="D2" s="64"/>
      <c r="E2" s="64"/>
      <c r="F2" s="148"/>
      <c r="G2" s="148"/>
      <c r="H2" s="148"/>
      <c r="I2" s="148"/>
      <c r="J2" s="148"/>
      <c r="K2" s="148"/>
      <c r="L2" s="64"/>
      <c r="M2" s="64"/>
      <c r="N2" s="64"/>
      <c r="O2" s="64"/>
      <c r="P2" s="64"/>
      <c r="Q2" s="64"/>
    </row>
    <row r="3" spans="1:17">
      <c r="A3" s="64"/>
      <c r="B3" s="64"/>
      <c r="C3" s="64"/>
      <c r="D3" s="64"/>
      <c r="E3" s="64"/>
      <c r="F3" s="148"/>
      <c r="G3" s="148"/>
      <c r="H3" s="148"/>
      <c r="I3" s="148"/>
      <c r="J3" s="148"/>
      <c r="K3" s="148"/>
      <c r="L3" s="64"/>
      <c r="M3" s="64"/>
      <c r="N3" s="64"/>
      <c r="O3" s="64"/>
      <c r="P3" s="64"/>
      <c r="Q3" s="64"/>
    </row>
    <row r="4" spans="1:17">
      <c r="A4" s="64"/>
      <c r="B4" s="64"/>
      <c r="C4" s="64"/>
      <c r="D4" s="64"/>
      <c r="E4" s="64"/>
      <c r="F4" s="148"/>
      <c r="G4" s="148"/>
      <c r="H4" s="148"/>
      <c r="I4" s="148"/>
      <c r="J4" s="148"/>
      <c r="K4" s="148"/>
      <c r="L4" s="64"/>
      <c r="M4" s="64"/>
      <c r="N4" s="64"/>
      <c r="O4" s="64"/>
      <c r="P4" s="64"/>
      <c r="Q4" s="64"/>
    </row>
    <row r="6" spans="1:17">
      <c r="A6" t="s">
        <v>174</v>
      </c>
      <c r="N6" t="s">
        <v>143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51" t="s">
        <v>13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3"/>
      <c r="Q1" s="112"/>
      <c r="R1" s="112"/>
      <c r="S1" s="112"/>
      <c r="T1" s="112"/>
      <c r="U1" s="112"/>
      <c r="V1" s="112"/>
      <c r="W1" s="112"/>
    </row>
    <row r="2" spans="1:23" ht="12.75" customHeight="1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6"/>
      <c r="Q2" s="112"/>
      <c r="R2" s="112"/>
      <c r="S2" s="112"/>
      <c r="T2" s="112"/>
      <c r="U2" s="112"/>
      <c r="V2" s="112"/>
      <c r="W2" s="112"/>
    </row>
    <row r="3" spans="1:23" ht="12.75" customHeight="1">
      <c r="A3" s="154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6"/>
      <c r="Q3" s="112"/>
      <c r="R3" s="112"/>
      <c r="S3" s="112"/>
      <c r="T3" s="112"/>
      <c r="U3" s="112"/>
      <c r="V3" s="112"/>
      <c r="W3" s="112"/>
    </row>
    <row r="4" spans="1:23" ht="12.75" customHeight="1" thickBo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9"/>
      <c r="Q4" s="112"/>
      <c r="R4" s="112"/>
      <c r="S4" s="112"/>
      <c r="T4" s="112"/>
      <c r="U4" s="112"/>
      <c r="V4" s="112"/>
      <c r="W4" s="112"/>
    </row>
    <row r="5" spans="1:23" ht="12.75" customHeight="1">
      <c r="A5" s="95"/>
      <c r="B5" s="96"/>
      <c r="C5" s="97"/>
      <c r="D5" s="98"/>
      <c r="E5" s="95"/>
      <c r="F5" s="97"/>
      <c r="G5" s="97"/>
      <c r="H5" s="97"/>
      <c r="I5" s="97"/>
      <c r="J5" s="97"/>
      <c r="K5" s="97"/>
      <c r="L5" s="97"/>
      <c r="M5" s="97"/>
      <c r="N5" s="97"/>
      <c r="O5" s="97"/>
      <c r="P5" s="98"/>
      <c r="Q5" s="94"/>
      <c r="R5" s="94"/>
      <c r="S5" s="94"/>
      <c r="T5" s="94"/>
      <c r="U5" s="94"/>
      <c r="V5" s="94"/>
      <c r="W5" s="94"/>
    </row>
    <row r="6" spans="1:23">
      <c r="A6" s="99"/>
      <c r="B6" s="100"/>
      <c r="C6" s="82"/>
      <c r="D6" s="101"/>
      <c r="E6" s="99"/>
      <c r="F6" s="82"/>
      <c r="G6" s="82"/>
      <c r="H6" s="82"/>
      <c r="I6" s="82"/>
      <c r="J6" s="82"/>
      <c r="K6" s="82"/>
      <c r="L6" s="82"/>
      <c r="M6" s="82"/>
      <c r="N6" s="82"/>
      <c r="O6" s="82"/>
      <c r="P6" s="101"/>
    </row>
    <row r="7" spans="1:23" ht="15.75">
      <c r="A7" s="99"/>
      <c r="B7" s="102" t="s">
        <v>120</v>
      </c>
      <c r="C7" s="82"/>
      <c r="D7" s="101"/>
      <c r="E7" s="99"/>
      <c r="F7" s="82"/>
      <c r="G7" s="82"/>
      <c r="H7" s="82"/>
      <c r="I7" s="82"/>
      <c r="J7" s="82"/>
      <c r="K7" s="82"/>
      <c r="L7" s="82"/>
      <c r="M7" s="82"/>
      <c r="N7" s="82"/>
      <c r="O7" s="82"/>
      <c r="P7" s="101"/>
    </row>
    <row r="8" spans="1:23">
      <c r="A8" s="99"/>
      <c r="B8" s="100"/>
      <c r="C8" s="82"/>
      <c r="D8" s="101"/>
      <c r="E8" s="99"/>
      <c r="F8" s="82"/>
      <c r="G8" s="82"/>
      <c r="H8" s="82"/>
      <c r="I8" s="82"/>
      <c r="J8" s="82"/>
      <c r="K8" s="82"/>
      <c r="L8" s="82"/>
      <c r="M8" s="82"/>
      <c r="N8" s="82"/>
      <c r="O8" s="82"/>
      <c r="P8" s="101"/>
    </row>
    <row r="9" spans="1:23" ht="13.5" thickBot="1">
      <c r="A9" s="99"/>
      <c r="B9" s="100"/>
      <c r="C9" s="82"/>
      <c r="D9" s="101"/>
      <c r="E9" s="103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5"/>
      <c r="Q9" s="11"/>
    </row>
    <row r="10" spans="1:23" ht="14.25" customHeight="1" thickBot="1">
      <c r="A10" s="88"/>
      <c r="B10" s="89"/>
      <c r="C10" s="90" t="s">
        <v>111</v>
      </c>
      <c r="D10" s="91"/>
      <c r="E10" s="149" t="s">
        <v>113</v>
      </c>
      <c r="F10" s="183"/>
      <c r="G10" s="183"/>
      <c r="H10" s="149" t="s">
        <v>117</v>
      </c>
      <c r="I10" s="150"/>
      <c r="J10" s="149" t="s">
        <v>118</v>
      </c>
      <c r="K10" s="150"/>
      <c r="L10" s="149" t="s">
        <v>119</v>
      </c>
      <c r="M10" s="150"/>
      <c r="N10" s="149" t="s">
        <v>116</v>
      </c>
      <c r="O10" s="183"/>
      <c r="P10" s="150"/>
    </row>
    <row r="11" spans="1:23" ht="14.25" customHeight="1" thickBot="1">
      <c r="A11" s="179" t="s">
        <v>108</v>
      </c>
      <c r="B11" s="179" t="s">
        <v>109</v>
      </c>
      <c r="C11" s="175" t="s">
        <v>144</v>
      </c>
      <c r="D11" s="92" t="s">
        <v>114</v>
      </c>
      <c r="E11" s="172" t="s">
        <v>28</v>
      </c>
      <c r="F11" s="173"/>
      <c r="G11" s="173"/>
      <c r="H11" s="160"/>
      <c r="I11" s="161"/>
      <c r="J11" s="160"/>
      <c r="K11" s="161"/>
      <c r="L11" s="160"/>
      <c r="M11" s="161"/>
      <c r="N11" s="163"/>
      <c r="O11" s="164"/>
      <c r="P11" s="165"/>
    </row>
    <row r="12" spans="1:23" ht="14.25" customHeight="1" thickBot="1">
      <c r="A12" s="180"/>
      <c r="B12" s="180"/>
      <c r="C12" s="176"/>
      <c r="D12" s="92" t="s">
        <v>115</v>
      </c>
      <c r="E12" s="177" t="s">
        <v>29</v>
      </c>
      <c r="F12" s="178"/>
      <c r="G12" s="178"/>
      <c r="H12" s="160"/>
      <c r="I12" s="161"/>
      <c r="J12" s="160"/>
      <c r="K12" s="161"/>
      <c r="L12" s="160"/>
      <c r="M12" s="161"/>
      <c r="N12" s="163"/>
      <c r="O12" s="164"/>
      <c r="P12" s="165"/>
    </row>
    <row r="13" spans="1:23" ht="14.25" customHeight="1" thickBot="1">
      <c r="A13" s="180"/>
      <c r="B13" s="180"/>
      <c r="C13" s="182" t="s">
        <v>145</v>
      </c>
      <c r="D13" s="166" t="s">
        <v>142</v>
      </c>
      <c r="E13" s="172" t="s">
        <v>28</v>
      </c>
      <c r="F13" s="173"/>
      <c r="G13" s="173"/>
      <c r="H13" s="160"/>
      <c r="I13" s="161"/>
      <c r="J13" s="160"/>
      <c r="K13" s="161"/>
      <c r="L13" s="160"/>
      <c r="M13" s="161"/>
      <c r="N13" s="163"/>
      <c r="O13" s="164"/>
      <c r="P13" s="165"/>
    </row>
    <row r="14" spans="1:23" ht="14.25" customHeight="1" thickBot="1">
      <c r="A14" s="180"/>
      <c r="B14" s="180"/>
      <c r="C14" s="182"/>
      <c r="D14" s="167"/>
      <c r="E14" s="177" t="s">
        <v>29</v>
      </c>
      <c r="F14" s="178"/>
      <c r="G14" s="178"/>
      <c r="H14" s="160"/>
      <c r="I14" s="161"/>
      <c r="J14" s="160"/>
      <c r="K14" s="161"/>
      <c r="L14" s="160"/>
      <c r="M14" s="161"/>
      <c r="N14" s="163"/>
      <c r="O14" s="164"/>
      <c r="P14" s="165"/>
    </row>
    <row r="15" spans="1:23" ht="14.25" customHeight="1" thickBot="1">
      <c r="A15" s="180"/>
      <c r="B15" s="180"/>
      <c r="C15" s="175" t="s">
        <v>146</v>
      </c>
      <c r="D15" s="166" t="s">
        <v>142</v>
      </c>
      <c r="E15" s="172" t="s">
        <v>28</v>
      </c>
      <c r="F15" s="173"/>
      <c r="G15" s="173"/>
      <c r="H15" s="160"/>
      <c r="I15" s="161"/>
      <c r="J15" s="160"/>
      <c r="K15" s="161"/>
      <c r="L15" s="160"/>
      <c r="M15" s="161"/>
      <c r="N15" s="163"/>
      <c r="O15" s="164"/>
      <c r="P15" s="165"/>
    </row>
    <row r="16" spans="1:23" ht="14.25" customHeight="1" thickBot="1">
      <c r="A16" s="180"/>
      <c r="B16" s="180"/>
      <c r="C16" s="176"/>
      <c r="D16" s="167"/>
      <c r="E16" s="177" t="s">
        <v>29</v>
      </c>
      <c r="F16" s="178"/>
      <c r="G16" s="178"/>
      <c r="H16" s="160"/>
      <c r="I16" s="161"/>
      <c r="J16" s="160"/>
      <c r="K16" s="161"/>
      <c r="L16" s="160"/>
      <c r="M16" s="161"/>
      <c r="N16" s="163"/>
      <c r="O16" s="164"/>
      <c r="P16" s="165"/>
    </row>
    <row r="17" spans="1:18" ht="14.25" customHeight="1" thickBot="1">
      <c r="A17" s="180"/>
      <c r="B17" s="180"/>
      <c r="C17" s="175" t="s">
        <v>147</v>
      </c>
      <c r="D17" s="166" t="s">
        <v>142</v>
      </c>
      <c r="E17" s="172" t="s">
        <v>28</v>
      </c>
      <c r="F17" s="173"/>
      <c r="G17" s="174"/>
      <c r="H17" s="160"/>
      <c r="I17" s="161"/>
      <c r="J17" s="160"/>
      <c r="K17" s="161"/>
      <c r="L17" s="160"/>
      <c r="M17" s="161"/>
      <c r="N17" s="163"/>
      <c r="O17" s="164"/>
      <c r="P17" s="165"/>
    </row>
    <row r="18" spans="1:18" ht="14.25" customHeight="1" thickBot="1">
      <c r="A18" s="180"/>
      <c r="B18" s="180"/>
      <c r="C18" s="176"/>
      <c r="D18" s="168"/>
      <c r="E18" s="169" t="s">
        <v>29</v>
      </c>
      <c r="F18" s="170"/>
      <c r="G18" s="171"/>
      <c r="H18" s="160"/>
      <c r="I18" s="161"/>
      <c r="J18" s="160"/>
      <c r="K18" s="161"/>
      <c r="L18" s="160"/>
      <c r="M18" s="161"/>
      <c r="N18" s="163"/>
      <c r="O18" s="164"/>
      <c r="P18" s="165"/>
    </row>
    <row r="19" spans="1:18" ht="14.25" customHeight="1" thickBot="1">
      <c r="A19" s="180"/>
      <c r="B19" s="180"/>
      <c r="C19" s="175" t="s">
        <v>215</v>
      </c>
      <c r="D19" s="166" t="s">
        <v>216</v>
      </c>
      <c r="E19" s="172" t="s">
        <v>28</v>
      </c>
      <c r="F19" s="173"/>
      <c r="G19" s="174"/>
      <c r="H19" s="121"/>
      <c r="I19" s="122"/>
      <c r="J19" s="121"/>
      <c r="K19" s="122"/>
      <c r="L19" s="160"/>
      <c r="M19" s="161"/>
      <c r="N19" s="117"/>
      <c r="O19" s="118"/>
      <c r="P19" s="119"/>
    </row>
    <row r="20" spans="1:18" ht="14.25" customHeight="1" thickBot="1">
      <c r="A20" s="180"/>
      <c r="B20" s="120"/>
      <c r="C20" s="176"/>
      <c r="D20" s="168"/>
      <c r="E20" s="169"/>
      <c r="F20" s="170"/>
      <c r="G20" s="171"/>
      <c r="H20" s="121"/>
      <c r="I20" s="122"/>
      <c r="J20" s="121"/>
      <c r="K20" s="122"/>
      <c r="L20" s="160"/>
      <c r="M20" s="161"/>
      <c r="N20" s="117"/>
      <c r="O20" s="118"/>
      <c r="P20" s="119"/>
    </row>
    <row r="21" spans="1:18" ht="14.25" customHeight="1" thickBot="1">
      <c r="A21" s="180"/>
      <c r="B21" s="179" t="s">
        <v>110</v>
      </c>
      <c r="C21" s="175" t="s">
        <v>144</v>
      </c>
      <c r="D21" s="92" t="s">
        <v>114</v>
      </c>
      <c r="E21" s="172" t="s">
        <v>28</v>
      </c>
      <c r="F21" s="173"/>
      <c r="G21" s="173"/>
      <c r="H21" s="160"/>
      <c r="I21" s="161"/>
      <c r="J21" s="160"/>
      <c r="K21" s="161"/>
      <c r="L21" s="160"/>
      <c r="M21" s="161"/>
      <c r="N21" s="163"/>
      <c r="O21" s="164"/>
      <c r="P21" s="165"/>
    </row>
    <row r="22" spans="1:18" ht="14.25" customHeight="1" thickBot="1">
      <c r="A22" s="180"/>
      <c r="B22" s="180"/>
      <c r="C22" s="176"/>
      <c r="D22" s="92" t="s">
        <v>115</v>
      </c>
      <c r="E22" s="177" t="s">
        <v>29</v>
      </c>
      <c r="F22" s="178"/>
      <c r="G22" s="178"/>
      <c r="H22" s="160"/>
      <c r="I22" s="161"/>
      <c r="J22" s="160"/>
      <c r="K22" s="161"/>
      <c r="L22" s="160"/>
      <c r="M22" s="161"/>
      <c r="N22" s="163"/>
      <c r="O22" s="164"/>
      <c r="P22" s="165"/>
    </row>
    <row r="23" spans="1:18" ht="14.25" customHeight="1" thickBot="1">
      <c r="A23" s="180"/>
      <c r="B23" s="180"/>
      <c r="C23" s="182" t="s">
        <v>145</v>
      </c>
      <c r="D23" s="166" t="s">
        <v>142</v>
      </c>
      <c r="E23" s="172" t="s">
        <v>28</v>
      </c>
      <c r="F23" s="173"/>
      <c r="G23" s="173"/>
      <c r="H23" s="160"/>
      <c r="I23" s="161"/>
      <c r="J23" s="160"/>
      <c r="K23" s="161"/>
      <c r="L23" s="160"/>
      <c r="M23" s="161"/>
      <c r="N23" s="163"/>
      <c r="O23" s="164"/>
      <c r="P23" s="165"/>
    </row>
    <row r="24" spans="1:18" ht="15" customHeight="1" thickBot="1">
      <c r="A24" s="180"/>
      <c r="B24" s="180"/>
      <c r="C24" s="182"/>
      <c r="D24" s="167"/>
      <c r="E24" s="177" t="s">
        <v>29</v>
      </c>
      <c r="F24" s="178"/>
      <c r="G24" s="178"/>
      <c r="H24" s="160"/>
      <c r="I24" s="161"/>
      <c r="J24" s="160"/>
      <c r="K24" s="161"/>
      <c r="L24" s="160"/>
      <c r="M24" s="161"/>
      <c r="N24" s="163"/>
      <c r="O24" s="164"/>
      <c r="P24" s="165"/>
    </row>
    <row r="25" spans="1:18" ht="15" customHeight="1" thickBot="1">
      <c r="A25" s="180"/>
      <c r="B25" s="180"/>
      <c r="C25" s="175" t="s">
        <v>146</v>
      </c>
      <c r="D25" s="166" t="s">
        <v>142</v>
      </c>
      <c r="E25" s="172" t="s">
        <v>28</v>
      </c>
      <c r="F25" s="173"/>
      <c r="G25" s="173"/>
      <c r="H25" s="160"/>
      <c r="I25" s="161"/>
      <c r="J25" s="160"/>
      <c r="K25" s="161"/>
      <c r="L25" s="160"/>
      <c r="M25" s="161"/>
      <c r="N25" s="163"/>
      <c r="O25" s="164"/>
      <c r="P25" s="165"/>
    </row>
    <row r="26" spans="1:18" ht="15" customHeight="1" thickBot="1">
      <c r="A26" s="180"/>
      <c r="B26" s="180"/>
      <c r="C26" s="176"/>
      <c r="D26" s="167"/>
      <c r="E26" s="177" t="s">
        <v>29</v>
      </c>
      <c r="F26" s="178"/>
      <c r="G26" s="178"/>
      <c r="H26" s="160"/>
      <c r="I26" s="161"/>
      <c r="J26" s="160"/>
      <c r="K26" s="161"/>
      <c r="L26" s="160"/>
      <c r="M26" s="161"/>
      <c r="N26" s="163"/>
      <c r="O26" s="164"/>
      <c r="P26" s="165"/>
      <c r="Q26" s="84"/>
      <c r="R26" s="84"/>
    </row>
    <row r="27" spans="1:18" ht="15" customHeight="1" thickBot="1">
      <c r="A27" s="180"/>
      <c r="B27" s="180"/>
      <c r="C27" s="175" t="s">
        <v>147</v>
      </c>
      <c r="D27" s="166" t="s">
        <v>142</v>
      </c>
      <c r="E27" s="172" t="s">
        <v>28</v>
      </c>
      <c r="F27" s="173"/>
      <c r="G27" s="174"/>
      <c r="H27" s="160"/>
      <c r="I27" s="161"/>
      <c r="J27" s="160"/>
      <c r="K27" s="161"/>
      <c r="L27" s="160"/>
      <c r="M27" s="161"/>
      <c r="N27" s="163"/>
      <c r="O27" s="164"/>
      <c r="P27" s="165"/>
      <c r="Q27" s="84"/>
      <c r="R27" s="84"/>
    </row>
    <row r="28" spans="1:18" ht="15" customHeight="1" thickBot="1">
      <c r="A28" s="180"/>
      <c r="B28" s="180"/>
      <c r="C28" s="176"/>
      <c r="D28" s="168"/>
      <c r="E28" s="169" t="s">
        <v>29</v>
      </c>
      <c r="F28" s="170"/>
      <c r="G28" s="171"/>
      <c r="H28" s="160"/>
      <c r="I28" s="161"/>
      <c r="J28" s="160"/>
      <c r="K28" s="161"/>
      <c r="L28" s="160"/>
      <c r="M28" s="161"/>
      <c r="N28" s="163"/>
      <c r="O28" s="164"/>
      <c r="P28" s="165"/>
      <c r="Q28" s="83"/>
      <c r="R28" s="84"/>
    </row>
    <row r="29" spans="1:18" ht="15" customHeight="1" thickBot="1">
      <c r="A29" s="180"/>
      <c r="B29" s="180"/>
      <c r="C29" s="175" t="s">
        <v>215</v>
      </c>
      <c r="D29" s="166" t="s">
        <v>216</v>
      </c>
      <c r="E29" s="172" t="s">
        <v>28</v>
      </c>
      <c r="F29" s="173"/>
      <c r="G29" s="174"/>
      <c r="H29" s="121"/>
      <c r="I29" s="122"/>
      <c r="J29" s="121"/>
      <c r="K29" s="122"/>
      <c r="L29" s="160"/>
      <c r="M29" s="161"/>
      <c r="N29" s="117"/>
      <c r="O29" s="118"/>
      <c r="P29" s="119"/>
      <c r="Q29" s="83"/>
      <c r="R29" s="84"/>
    </row>
    <row r="30" spans="1:18" ht="15" customHeight="1" thickBot="1">
      <c r="A30" s="180"/>
      <c r="B30" s="120"/>
      <c r="C30" s="176"/>
      <c r="D30" s="168"/>
      <c r="E30" s="169"/>
      <c r="F30" s="170"/>
      <c r="G30" s="171"/>
      <c r="H30" s="121"/>
      <c r="I30" s="122"/>
      <c r="J30" s="121"/>
      <c r="K30" s="122"/>
      <c r="L30" s="160"/>
      <c r="M30" s="161"/>
      <c r="N30" s="117"/>
      <c r="O30" s="118"/>
      <c r="P30" s="119"/>
      <c r="Q30" s="83"/>
      <c r="R30" s="84"/>
    </row>
    <row r="31" spans="1:18" ht="15" customHeight="1" thickBot="1">
      <c r="A31" s="180"/>
      <c r="B31" s="179" t="s">
        <v>56</v>
      </c>
      <c r="C31" s="175" t="s">
        <v>144</v>
      </c>
      <c r="D31" s="92" t="s">
        <v>114</v>
      </c>
      <c r="E31" s="172" t="s">
        <v>28</v>
      </c>
      <c r="F31" s="173"/>
      <c r="G31" s="173"/>
      <c r="H31" s="160"/>
      <c r="I31" s="161"/>
      <c r="J31" s="160"/>
      <c r="K31" s="161"/>
      <c r="L31" s="160"/>
      <c r="M31" s="161"/>
      <c r="N31" s="163"/>
      <c r="O31" s="164"/>
      <c r="P31" s="165"/>
      <c r="Q31" s="84"/>
      <c r="R31" s="84"/>
    </row>
    <row r="32" spans="1:18" ht="15" customHeight="1" thickBot="1">
      <c r="A32" s="180"/>
      <c r="B32" s="180"/>
      <c r="C32" s="176"/>
      <c r="D32" s="92" t="s">
        <v>115</v>
      </c>
      <c r="E32" s="177" t="s">
        <v>29</v>
      </c>
      <c r="F32" s="178"/>
      <c r="G32" s="178"/>
      <c r="H32" s="160"/>
      <c r="I32" s="161"/>
      <c r="J32" s="160"/>
      <c r="K32" s="161"/>
      <c r="L32" s="160"/>
      <c r="M32" s="161"/>
      <c r="N32" s="163"/>
      <c r="O32" s="164"/>
      <c r="P32" s="165"/>
      <c r="Q32" s="84"/>
      <c r="R32" s="84"/>
    </row>
    <row r="33" spans="1:16" ht="15" customHeight="1" thickBot="1">
      <c r="A33" s="180"/>
      <c r="B33" s="180"/>
      <c r="C33" s="182" t="s">
        <v>145</v>
      </c>
      <c r="D33" s="166" t="s">
        <v>142</v>
      </c>
      <c r="E33" s="172" t="s">
        <v>28</v>
      </c>
      <c r="F33" s="173"/>
      <c r="G33" s="173"/>
      <c r="H33" s="160"/>
      <c r="I33" s="161"/>
      <c r="J33" s="160"/>
      <c r="K33" s="161"/>
      <c r="L33" s="160"/>
      <c r="M33" s="161"/>
      <c r="N33" s="163"/>
      <c r="O33" s="164"/>
      <c r="P33" s="165"/>
    </row>
    <row r="34" spans="1:16" ht="15" customHeight="1" thickBot="1">
      <c r="A34" s="180"/>
      <c r="B34" s="180"/>
      <c r="C34" s="182"/>
      <c r="D34" s="167"/>
      <c r="E34" s="177" t="s">
        <v>29</v>
      </c>
      <c r="F34" s="178"/>
      <c r="G34" s="178"/>
      <c r="H34" s="160"/>
      <c r="I34" s="161"/>
      <c r="J34" s="160"/>
      <c r="K34" s="161"/>
      <c r="L34" s="160"/>
      <c r="M34" s="161"/>
      <c r="N34" s="163"/>
      <c r="O34" s="164"/>
      <c r="P34" s="165"/>
    </row>
    <row r="35" spans="1:16" ht="15" customHeight="1" thickBot="1">
      <c r="A35" s="180"/>
      <c r="B35" s="180"/>
      <c r="C35" s="175" t="s">
        <v>146</v>
      </c>
      <c r="D35" s="166" t="s">
        <v>142</v>
      </c>
      <c r="E35" s="172" t="s">
        <v>28</v>
      </c>
      <c r="F35" s="173"/>
      <c r="G35" s="173"/>
      <c r="H35" s="160"/>
      <c r="I35" s="161"/>
      <c r="J35" s="160"/>
      <c r="K35" s="161"/>
      <c r="L35" s="160"/>
      <c r="M35" s="161"/>
      <c r="N35" s="163"/>
      <c r="O35" s="164"/>
      <c r="P35" s="165"/>
    </row>
    <row r="36" spans="1:16" ht="15" customHeight="1" thickBot="1">
      <c r="A36" s="180"/>
      <c r="B36" s="180"/>
      <c r="C36" s="176"/>
      <c r="D36" s="167"/>
      <c r="E36" s="177" t="s">
        <v>29</v>
      </c>
      <c r="F36" s="178"/>
      <c r="G36" s="178"/>
      <c r="H36" s="160"/>
      <c r="I36" s="161"/>
      <c r="J36" s="160"/>
      <c r="K36" s="161"/>
      <c r="L36" s="160"/>
      <c r="M36" s="161"/>
      <c r="N36" s="163"/>
      <c r="O36" s="164"/>
      <c r="P36" s="165"/>
    </row>
    <row r="37" spans="1:16" ht="15" customHeight="1" thickBot="1">
      <c r="A37" s="180"/>
      <c r="B37" s="180"/>
      <c r="C37" s="175" t="s">
        <v>147</v>
      </c>
      <c r="D37" s="166" t="s">
        <v>142</v>
      </c>
      <c r="E37" s="172" t="s">
        <v>28</v>
      </c>
      <c r="F37" s="173"/>
      <c r="G37" s="174"/>
      <c r="H37" s="160"/>
      <c r="I37" s="161"/>
      <c r="J37" s="160"/>
      <c r="K37" s="161"/>
      <c r="L37" s="160"/>
      <c r="M37" s="161"/>
      <c r="N37" s="163"/>
      <c r="O37" s="164"/>
      <c r="P37" s="165"/>
    </row>
    <row r="38" spans="1:16" ht="15" customHeight="1" thickBot="1">
      <c r="A38" s="180"/>
      <c r="B38" s="180"/>
      <c r="C38" s="182"/>
      <c r="D38" s="167"/>
      <c r="E38" s="169" t="s">
        <v>29</v>
      </c>
      <c r="F38" s="170"/>
      <c r="G38" s="171"/>
      <c r="H38" s="121"/>
      <c r="I38" s="122"/>
      <c r="J38" s="121"/>
      <c r="K38" s="122"/>
      <c r="L38" s="160"/>
      <c r="M38" s="161"/>
      <c r="N38" s="117"/>
      <c r="O38" s="118"/>
      <c r="P38" s="119"/>
    </row>
    <row r="39" spans="1:16" ht="15" customHeight="1" thickBot="1">
      <c r="A39" s="180"/>
      <c r="B39" s="180"/>
      <c r="C39" s="175" t="s">
        <v>215</v>
      </c>
      <c r="D39" s="166" t="s">
        <v>216</v>
      </c>
      <c r="E39" s="172" t="s">
        <v>28</v>
      </c>
      <c r="F39" s="173"/>
      <c r="G39" s="174"/>
      <c r="H39" s="93"/>
      <c r="I39" s="122"/>
      <c r="J39" s="121"/>
      <c r="K39" s="122"/>
      <c r="L39" s="160"/>
      <c r="M39" s="161"/>
      <c r="N39" s="117"/>
      <c r="O39" s="118"/>
      <c r="P39" s="119"/>
    </row>
    <row r="40" spans="1:16" ht="15" customHeight="1" thickBot="1">
      <c r="A40" s="181"/>
      <c r="B40" s="181"/>
      <c r="C40" s="176"/>
      <c r="D40" s="168"/>
      <c r="E40" s="169"/>
      <c r="F40" s="170"/>
      <c r="G40" s="171"/>
      <c r="H40" s="162"/>
      <c r="I40" s="161"/>
      <c r="J40" s="160"/>
      <c r="K40" s="161"/>
      <c r="L40" s="160"/>
      <c r="M40" s="161"/>
      <c r="N40" s="163"/>
      <c r="O40" s="164"/>
      <c r="P40" s="165"/>
    </row>
    <row r="57" spans="1:18">
      <c r="A57" s="86"/>
      <c r="B57" s="86"/>
      <c r="C57" s="87"/>
      <c r="D57" s="87"/>
      <c r="E57" s="87"/>
      <c r="F57" s="87"/>
      <c r="G57" s="85"/>
      <c r="H57" s="85"/>
      <c r="I57" s="85"/>
      <c r="J57" s="85"/>
      <c r="K57" s="85"/>
      <c r="L57" s="85"/>
      <c r="M57" s="85"/>
      <c r="N57" s="84"/>
      <c r="O57" s="84"/>
      <c r="P57" s="84"/>
      <c r="Q57" s="84"/>
      <c r="R57" s="84"/>
    </row>
  </sheetData>
  <mergeCells count="166"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6"/>
      <c r="B1" s="196"/>
      <c r="C1" s="196"/>
      <c r="D1" s="196"/>
      <c r="E1" s="196" t="s">
        <v>148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35">
      <c r="A2" s="196"/>
      <c r="B2" s="196"/>
      <c r="C2" s="196"/>
      <c r="D2" s="196"/>
      <c r="E2" s="23"/>
      <c r="F2" s="23"/>
      <c r="G2" s="23"/>
      <c r="H2" s="23"/>
      <c r="I2" s="196" t="s">
        <v>15</v>
      </c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6"/>
      <c r="B3" s="196"/>
      <c r="C3" s="196"/>
      <c r="D3" s="196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7" t="s">
        <v>121</v>
      </c>
      <c r="B4" s="188" t="s">
        <v>124</v>
      </c>
      <c r="C4" s="188"/>
      <c r="D4" s="188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7"/>
      <c r="B5" s="188" t="s">
        <v>125</v>
      </c>
      <c r="C5" s="188"/>
      <c r="D5" s="188"/>
      <c r="E5" s="16"/>
      <c r="F5" s="106"/>
      <c r="G5" s="106"/>
      <c r="H5" s="106"/>
      <c r="I5" s="106"/>
      <c r="J5" s="106"/>
      <c r="K5" s="106"/>
      <c r="L5" s="10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7"/>
      <c r="B6" s="188" t="s">
        <v>137</v>
      </c>
      <c r="C6" s="188"/>
      <c r="D6" s="188"/>
      <c r="E6" s="1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5"/>
      <c r="Q6" s="15"/>
      <c r="R6" s="15"/>
      <c r="S6" s="106"/>
      <c r="T6" s="106"/>
      <c r="U6" s="10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7"/>
      <c r="B7" s="188" t="s">
        <v>123</v>
      </c>
      <c r="C7" s="188"/>
      <c r="D7" s="188"/>
      <c r="E7" s="1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6"/>
      <c r="B9" s="196"/>
      <c r="C9" s="196"/>
      <c r="D9" s="196"/>
      <c r="E9" s="196" t="s">
        <v>148</v>
      </c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</row>
    <row r="10" spans="1:35">
      <c r="A10" s="196"/>
      <c r="B10" s="196"/>
      <c r="C10" s="196"/>
      <c r="D10" s="196"/>
      <c r="E10" s="23"/>
      <c r="F10" s="23"/>
      <c r="G10" s="23"/>
      <c r="H10" s="23"/>
      <c r="I10" s="196" t="s">
        <v>15</v>
      </c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6"/>
      <c r="B11" s="196"/>
      <c r="C11" s="196"/>
      <c r="D11" s="196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08"/>
      <c r="B12" s="23" t="s">
        <v>126</v>
      </c>
      <c r="C12" s="194" t="s">
        <v>135</v>
      </c>
      <c r="D12" s="195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85" t="s">
        <v>122</v>
      </c>
      <c r="B13" s="191" t="s">
        <v>124</v>
      </c>
      <c r="C13" s="191" t="s">
        <v>109</v>
      </c>
      <c r="D13" s="23" t="s">
        <v>127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86"/>
      <c r="B14" s="193"/>
      <c r="C14" s="193"/>
      <c r="D14" s="23" t="s">
        <v>128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86"/>
      <c r="B15" s="193"/>
      <c r="C15" s="193"/>
      <c r="D15" s="23" t="s">
        <v>129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86"/>
      <c r="B16" s="193"/>
      <c r="C16" s="193"/>
      <c r="D16" s="23" t="s">
        <v>130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86"/>
      <c r="B17" s="193"/>
      <c r="C17" s="193"/>
      <c r="D17" s="23" t="s">
        <v>131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86"/>
      <c r="B18" s="193"/>
      <c r="C18" s="193"/>
      <c r="D18" s="23" t="s">
        <v>132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86"/>
      <c r="B19" s="193"/>
      <c r="C19" s="192"/>
      <c r="D19" s="123" t="s">
        <v>214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86"/>
      <c r="B20" s="193"/>
      <c r="C20" s="191" t="s">
        <v>133</v>
      </c>
      <c r="D20" s="23" t="s">
        <v>127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86"/>
      <c r="B21" s="193"/>
      <c r="C21" s="193"/>
      <c r="D21" s="23" t="s">
        <v>128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86"/>
      <c r="B22" s="193"/>
      <c r="C22" s="193"/>
      <c r="D22" s="23" t="s">
        <v>129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86"/>
      <c r="B23" s="193"/>
      <c r="C23" s="193"/>
      <c r="D23" s="23" t="s">
        <v>130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86"/>
      <c r="B24" s="193"/>
      <c r="C24" s="193"/>
      <c r="D24" s="23" t="s">
        <v>131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86"/>
      <c r="B25" s="193"/>
      <c r="C25" s="193"/>
      <c r="D25" s="23" t="s">
        <v>132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86"/>
      <c r="B26" s="193"/>
      <c r="C26" s="192"/>
      <c r="D26" s="123" t="s">
        <v>214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86"/>
      <c r="B27" s="193"/>
      <c r="C27" s="191" t="s">
        <v>134</v>
      </c>
      <c r="D27" s="23" t="s">
        <v>127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86"/>
      <c r="B28" s="193"/>
      <c r="C28" s="193"/>
      <c r="D28" s="23" t="s">
        <v>128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86"/>
      <c r="B29" s="193"/>
      <c r="C29" s="193"/>
      <c r="D29" s="23" t="s">
        <v>129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86"/>
      <c r="B30" s="193"/>
      <c r="C30" s="193"/>
      <c r="D30" s="23" t="s">
        <v>130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86"/>
      <c r="B31" s="193"/>
      <c r="C31" s="193"/>
      <c r="D31" s="23" t="s">
        <v>131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86"/>
      <c r="B32" s="193"/>
      <c r="C32" s="193"/>
      <c r="D32" s="23" t="s">
        <v>132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86"/>
      <c r="B33" s="125"/>
      <c r="C33" s="192"/>
      <c r="D33" s="126" t="s">
        <v>214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86"/>
      <c r="B34" s="185" t="s">
        <v>125</v>
      </c>
      <c r="C34" s="124" t="s">
        <v>112</v>
      </c>
      <c r="D34" s="109" t="s">
        <v>136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86"/>
      <c r="B35" s="186"/>
      <c r="C35" s="191" t="s">
        <v>191</v>
      </c>
      <c r="D35" s="109" t="s">
        <v>192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86"/>
      <c r="B36" s="186"/>
      <c r="C36" s="192"/>
      <c r="D36" s="109" t="s">
        <v>193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0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spans="1:45">
      <c r="A37" s="186"/>
      <c r="B37" s="184" t="s">
        <v>138</v>
      </c>
      <c r="C37" s="189" t="s">
        <v>139</v>
      </c>
      <c r="D37" s="190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0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>
      <c r="A38" s="186"/>
      <c r="B38" s="184"/>
      <c r="C38" s="189" t="s">
        <v>140</v>
      </c>
      <c r="D38" s="190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0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spans="1:45">
      <c r="A39" s="186"/>
      <c r="B39" s="184" t="s">
        <v>141</v>
      </c>
      <c r="C39" s="184" t="s">
        <v>16</v>
      </c>
      <c r="D39" s="107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0"/>
      <c r="AJ39" s="110"/>
      <c r="AK39" s="110"/>
      <c r="AL39" s="110"/>
      <c r="AM39" s="110"/>
      <c r="AN39" s="110"/>
      <c r="AO39" s="110"/>
      <c r="AP39" s="110"/>
      <c r="AQ39" s="110"/>
      <c r="AR39" s="29"/>
      <c r="AS39" s="29"/>
    </row>
    <row r="40" spans="1:45">
      <c r="A40" s="186"/>
      <c r="B40" s="184"/>
      <c r="C40" s="184"/>
      <c r="D40" s="107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0"/>
      <c r="AJ40" s="110"/>
      <c r="AK40" s="110"/>
      <c r="AL40" s="110"/>
      <c r="AM40" s="110"/>
      <c r="AN40" s="110"/>
      <c r="AO40" s="110"/>
      <c r="AP40" s="110"/>
      <c r="AQ40" s="110"/>
      <c r="AR40" s="29"/>
      <c r="AS40" s="29"/>
    </row>
    <row r="41" spans="1:45">
      <c r="A41" s="186"/>
      <c r="B41" s="184"/>
      <c r="C41" s="184"/>
      <c r="D41" s="107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0"/>
      <c r="AJ41" s="110"/>
      <c r="AK41" s="110"/>
      <c r="AL41" s="110"/>
      <c r="AM41" s="110"/>
      <c r="AN41" s="110"/>
      <c r="AO41" s="110"/>
      <c r="AP41" s="110"/>
      <c r="AQ41" s="110"/>
      <c r="AR41" s="29"/>
      <c r="AS41" s="29"/>
    </row>
    <row r="42" spans="1:45">
      <c r="A42" s="186"/>
      <c r="B42" s="184"/>
      <c r="C42" s="184"/>
      <c r="D42" s="107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0"/>
      <c r="AJ42" s="110"/>
      <c r="AK42" s="110"/>
      <c r="AL42" s="110"/>
      <c r="AM42" s="110"/>
      <c r="AN42" s="110"/>
      <c r="AO42" s="110"/>
      <c r="AP42" s="110"/>
      <c r="AQ42" s="110"/>
      <c r="AR42" s="29"/>
      <c r="AS42" s="29"/>
    </row>
    <row r="43" spans="1:45">
      <c r="A43" s="186"/>
      <c r="B43" s="184"/>
      <c r="C43" s="184" t="s">
        <v>21</v>
      </c>
      <c r="D43" s="107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0"/>
      <c r="AJ43" s="110"/>
      <c r="AK43" s="110"/>
      <c r="AL43" s="110"/>
      <c r="AM43" s="110"/>
      <c r="AN43" s="110"/>
      <c r="AO43" s="110"/>
      <c r="AP43" s="110"/>
      <c r="AQ43" s="110"/>
      <c r="AR43" s="29"/>
      <c r="AS43" s="29"/>
    </row>
    <row r="44" spans="1:45">
      <c r="A44" s="186"/>
      <c r="B44" s="184"/>
      <c r="C44" s="184"/>
      <c r="D44" s="107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0"/>
      <c r="AJ44" s="110"/>
      <c r="AK44" s="110"/>
      <c r="AL44" s="110"/>
      <c r="AM44" s="110"/>
      <c r="AN44" s="110"/>
      <c r="AO44" s="110"/>
      <c r="AP44" s="110"/>
      <c r="AQ44" s="110"/>
      <c r="AR44" s="29"/>
      <c r="AS44" s="29"/>
    </row>
    <row r="45" spans="1:45">
      <c r="A45" s="186"/>
      <c r="B45" s="184"/>
      <c r="C45" s="184"/>
      <c r="D45" s="107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0"/>
      <c r="AJ45" s="110"/>
      <c r="AK45" s="110"/>
      <c r="AL45" s="110"/>
      <c r="AM45" s="110"/>
      <c r="AN45" s="110"/>
      <c r="AO45" s="110"/>
      <c r="AP45" s="110"/>
      <c r="AQ45" s="110"/>
      <c r="AR45" s="29"/>
      <c r="AS45" s="29"/>
    </row>
    <row r="46" spans="1:45">
      <c r="A46" s="186"/>
      <c r="B46" s="184"/>
      <c r="C46" s="184" t="s">
        <v>22</v>
      </c>
      <c r="D46" s="107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0"/>
      <c r="AJ46" s="110"/>
      <c r="AK46" s="110"/>
      <c r="AL46" s="110"/>
      <c r="AM46" s="110"/>
      <c r="AN46" s="110"/>
      <c r="AO46" s="110"/>
      <c r="AP46" s="110"/>
      <c r="AQ46" s="110"/>
      <c r="AR46" s="29"/>
      <c r="AS46" s="29"/>
    </row>
    <row r="47" spans="1:45">
      <c r="A47" s="187"/>
      <c r="B47" s="184"/>
      <c r="C47" s="184"/>
      <c r="D47" s="107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0"/>
      <c r="AJ47" s="110"/>
      <c r="AK47" s="110"/>
      <c r="AL47" s="110"/>
      <c r="AM47" s="110"/>
      <c r="AN47" s="110"/>
      <c r="AO47" s="110"/>
      <c r="AP47" s="110"/>
      <c r="AQ47" s="110"/>
      <c r="AR47" s="29"/>
      <c r="AS47" s="29"/>
    </row>
    <row r="48" spans="1:45">
      <c r="B48" s="111"/>
      <c r="C48" s="111"/>
      <c r="D48" s="111"/>
      <c r="AI48" s="110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</sheetData>
  <mergeCells count="26"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25" sqref="B25:O25"/>
    </sheetView>
  </sheetViews>
  <sheetFormatPr defaultRowHeight="14.25"/>
  <cols>
    <col min="1" max="1" width="3" customWidth="1"/>
  </cols>
  <sheetData>
    <row r="1" spans="1:32">
      <c r="A1" s="202" t="s">
        <v>11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</row>
    <row r="2" spans="1:3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</row>
    <row r="3" spans="1:32">
      <c r="A3" s="205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7"/>
    </row>
    <row r="4" spans="1:32" ht="15" thickBot="1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10"/>
    </row>
    <row r="5" spans="1:32">
      <c r="A5" s="113">
        <v>1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9"/>
    </row>
    <row r="6" spans="1:32">
      <c r="A6" s="114">
        <f>A5+1</f>
        <v>2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9"/>
    </row>
    <row r="7" spans="1:32">
      <c r="A7" s="114">
        <f t="shared" ref="A7:A42" si="0">A6+1</f>
        <v>3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9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114">
        <f t="shared" si="0"/>
        <v>4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9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114">
        <f t="shared" si="0"/>
        <v>5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9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114">
        <f t="shared" si="0"/>
        <v>6</v>
      </c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9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114">
        <f t="shared" si="0"/>
        <v>7</v>
      </c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9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114">
        <f t="shared" si="0"/>
        <v>8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9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14">
        <f t="shared" si="0"/>
        <v>9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9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>
      <c r="A14" s="114">
        <f t="shared" si="0"/>
        <v>10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9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114">
        <f t="shared" si="0"/>
        <v>11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9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>
      <c r="A16" s="114">
        <f t="shared" si="0"/>
        <v>12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9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114">
        <f t="shared" si="0"/>
        <v>13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9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114">
        <f t="shared" si="0"/>
        <v>14</v>
      </c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9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114">
        <f t="shared" si="0"/>
        <v>15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114">
        <f t="shared" si="0"/>
        <v>16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9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114">
        <f t="shared" si="0"/>
        <v>17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9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114">
        <f t="shared" si="0"/>
        <v>18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9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114">
        <f t="shared" si="0"/>
        <v>19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9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114">
        <f t="shared" si="0"/>
        <v>20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9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114">
        <f t="shared" si="0"/>
        <v>21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9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114">
        <f t="shared" si="0"/>
        <v>22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9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114">
        <f t="shared" si="0"/>
        <v>23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9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14">
        <f t="shared" si="0"/>
        <v>24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9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14">
        <f t="shared" si="0"/>
        <v>25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9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114">
        <f t="shared" si="0"/>
        <v>26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9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114">
        <f t="shared" si="0"/>
        <v>27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114">
        <f t="shared" si="0"/>
        <v>28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9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14">
        <f t="shared" si="0"/>
        <v>29</v>
      </c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9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114">
        <f t="shared" si="0"/>
        <v>30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9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114">
        <f t="shared" si="0"/>
        <v>31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9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114">
        <f t="shared" si="0"/>
        <v>32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9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114">
        <f t="shared" si="0"/>
        <v>33</v>
      </c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9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114">
        <f t="shared" si="0"/>
        <v>34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9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114">
        <f t="shared" si="0"/>
        <v>35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9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114">
        <f t="shared" si="0"/>
        <v>36</v>
      </c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9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114">
        <f t="shared" si="0"/>
        <v>37</v>
      </c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9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ht="15" thickBot="1">
      <c r="A42" s="115">
        <f t="shared" si="0"/>
        <v>38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1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73"/>
  <sheetViews>
    <sheetView tabSelected="1" topLeftCell="A11" zoomScale="78" zoomScaleNormal="78" workbookViewId="0">
      <selection activeCell="P65" sqref="P65"/>
    </sheetView>
  </sheetViews>
  <sheetFormatPr defaultRowHeight="14.25"/>
  <cols>
    <col min="1" max="20" width="9" style="25"/>
    <col min="21" max="25" width="9.375" style="25" customWidth="1"/>
    <col min="26" max="26" width="9" style="211"/>
    <col min="27" max="43" width="9" style="25"/>
    <col min="44" max="44" width="9" style="212"/>
    <col min="45" max="16384" width="9" style="25"/>
  </cols>
  <sheetData>
    <row r="1" spans="1:96">
      <c r="A1" s="26"/>
      <c r="B1" s="26"/>
      <c r="C1" s="26"/>
      <c r="D1" s="26"/>
      <c r="E1" s="26"/>
      <c r="F1" s="26"/>
      <c r="G1" s="146" t="s">
        <v>8</v>
      </c>
      <c r="H1" s="146"/>
      <c r="I1" s="146"/>
      <c r="J1" s="146"/>
      <c r="K1" s="146"/>
      <c r="L1" s="14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16"/>
      <c r="AA1" s="217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18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</row>
    <row r="2" spans="1:96">
      <c r="A2" s="26"/>
      <c r="B2" s="26"/>
      <c r="C2" s="26"/>
      <c r="D2" s="26"/>
      <c r="E2" s="26"/>
      <c r="F2" s="26"/>
      <c r="G2" s="146"/>
      <c r="H2" s="146"/>
      <c r="I2" s="146"/>
      <c r="J2" s="146"/>
      <c r="K2" s="146"/>
      <c r="L2" s="14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16"/>
      <c r="AA2" s="217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18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</row>
    <row r="3" spans="1:96" ht="14.25" customHeight="1">
      <c r="A3" s="26"/>
      <c r="B3" s="26"/>
      <c r="C3" s="26"/>
      <c r="D3" s="26"/>
      <c r="E3" s="26"/>
      <c r="F3" s="26"/>
      <c r="G3" s="146"/>
      <c r="H3" s="146"/>
      <c r="I3" s="146"/>
      <c r="J3" s="146"/>
      <c r="K3" s="146"/>
      <c r="L3" s="14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16"/>
      <c r="AA3" s="217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18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</row>
    <row r="4" spans="1:96" ht="14.25" customHeight="1">
      <c r="A4" s="26"/>
      <c r="B4" s="26"/>
      <c r="C4" s="26"/>
      <c r="D4" s="26"/>
      <c r="E4" s="26"/>
      <c r="F4" s="26"/>
      <c r="G4" s="146"/>
      <c r="H4" s="146"/>
      <c r="I4" s="146"/>
      <c r="J4" s="146"/>
      <c r="K4" s="146"/>
      <c r="L4" s="14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16"/>
      <c r="AA4" s="217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18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</row>
    <row r="5" spans="1:96" ht="14.25" customHeight="1">
      <c r="B5" s="136" t="s">
        <v>28</v>
      </c>
      <c r="C5" s="136"/>
      <c r="Z5" s="215"/>
      <c r="AA5" s="136" t="s">
        <v>29</v>
      </c>
      <c r="AB5" s="136"/>
      <c r="AR5" s="136" t="s">
        <v>152</v>
      </c>
      <c r="AS5" s="136"/>
    </row>
    <row r="6" spans="1:96" ht="14.25" customHeight="1">
      <c r="B6" s="25" t="s">
        <v>151</v>
      </c>
      <c r="Z6" s="215"/>
      <c r="AA6" s="38"/>
    </row>
    <row r="7" spans="1:96" ht="14.25" customHeight="1">
      <c r="C7" s="219"/>
      <c r="D7" s="219"/>
      <c r="E7" s="25" t="s">
        <v>231</v>
      </c>
      <c r="Z7" s="215"/>
      <c r="AA7" s="38"/>
    </row>
    <row r="8" spans="1:96">
      <c r="Z8" s="213"/>
      <c r="AA8" s="38"/>
    </row>
    <row r="9" spans="1:96">
      <c r="Z9" s="213"/>
      <c r="AA9" s="38"/>
    </row>
    <row r="10" spans="1:96">
      <c r="Z10" s="213"/>
      <c r="AA10" s="38"/>
    </row>
    <row r="11" spans="1:96">
      <c r="T11" s="25" t="s">
        <v>232</v>
      </c>
      <c r="Z11" s="213"/>
      <c r="AA11" s="38"/>
    </row>
    <row r="12" spans="1:96">
      <c r="Z12" s="213"/>
      <c r="AA12" s="38"/>
    </row>
    <row r="13" spans="1:96">
      <c r="Z13" s="213"/>
      <c r="AA13" s="38"/>
    </row>
    <row r="14" spans="1:96">
      <c r="Z14" s="213"/>
      <c r="AA14" s="38"/>
    </row>
    <row r="15" spans="1:96">
      <c r="Z15" s="213"/>
      <c r="AA15" s="38"/>
    </row>
    <row r="16" spans="1:96">
      <c r="Z16" s="213"/>
      <c r="AA16" s="38"/>
    </row>
    <row r="17" spans="26:29">
      <c r="Z17" s="213"/>
      <c r="AA17" s="38"/>
      <c r="AC17" s="214"/>
    </row>
    <row r="18" spans="26:29">
      <c r="Z18" s="213"/>
      <c r="AA18" s="38"/>
    </row>
    <row r="19" spans="26:29">
      <c r="Z19" s="213"/>
      <c r="AA19" s="38"/>
    </row>
    <row r="20" spans="26:29">
      <c r="Z20" s="213"/>
      <c r="AA20" s="38"/>
    </row>
    <row r="21" spans="26:29">
      <c r="Z21" s="213"/>
      <c r="AA21" s="38"/>
    </row>
    <row r="22" spans="26:29">
      <c r="Z22" s="213"/>
      <c r="AA22" s="38"/>
    </row>
    <row r="23" spans="26:29">
      <c r="Z23" s="213"/>
      <c r="AA23" s="38"/>
    </row>
    <row r="24" spans="26:29">
      <c r="Z24" s="213"/>
      <c r="AA24" s="38"/>
    </row>
    <row r="25" spans="26:29">
      <c r="Z25" s="213"/>
      <c r="AA25" s="38"/>
    </row>
    <row r="26" spans="26:29">
      <c r="Z26" s="213"/>
      <c r="AA26" s="38"/>
    </row>
    <row r="27" spans="26:29">
      <c r="Z27" s="213"/>
      <c r="AA27" s="38"/>
    </row>
    <row r="28" spans="26:29">
      <c r="Z28" s="213"/>
      <c r="AA28" s="38"/>
    </row>
    <row r="29" spans="26:29">
      <c r="Z29" s="213"/>
      <c r="AA29" s="38"/>
    </row>
    <row r="30" spans="26:29">
      <c r="Z30" s="213"/>
      <c r="AA30" s="38"/>
    </row>
    <row r="31" spans="26:29">
      <c r="Z31" s="213"/>
      <c r="AA31" s="38"/>
    </row>
    <row r="32" spans="26:29">
      <c r="Z32" s="213"/>
      <c r="AA32" s="38"/>
    </row>
    <row r="33" spans="26:27">
      <c r="Z33" s="213"/>
      <c r="AA33" s="38"/>
    </row>
    <row r="34" spans="26:27">
      <c r="Z34" s="213"/>
      <c r="AA34" s="38"/>
    </row>
    <row r="35" spans="26:27">
      <c r="Z35" s="213"/>
      <c r="AA35" s="38"/>
    </row>
    <row r="36" spans="26:27">
      <c r="Z36" s="213"/>
      <c r="AA36" s="38"/>
    </row>
    <row r="37" spans="26:27">
      <c r="Z37" s="213"/>
      <c r="AA37" s="38"/>
    </row>
    <row r="38" spans="26:27">
      <c r="Z38" s="213"/>
      <c r="AA38" s="38"/>
    </row>
    <row r="39" spans="26:27">
      <c r="Z39" s="213"/>
      <c r="AA39" s="38"/>
    </row>
    <row r="40" spans="26:27">
      <c r="Z40" s="213"/>
      <c r="AA40" s="38"/>
    </row>
    <row r="41" spans="26:27">
      <c r="Z41" s="213"/>
      <c r="AA41" s="38"/>
    </row>
    <row r="42" spans="26:27">
      <c r="Z42" s="213"/>
      <c r="AA42" s="38"/>
    </row>
    <row r="43" spans="26:27">
      <c r="Z43" s="213"/>
      <c r="AA43" s="38"/>
    </row>
    <row r="44" spans="26:27">
      <c r="Z44" s="213"/>
      <c r="AA44" s="38"/>
    </row>
    <row r="45" spans="26:27">
      <c r="Z45" s="213"/>
      <c r="AA45" s="38"/>
    </row>
    <row r="46" spans="26:27">
      <c r="Z46" s="213"/>
      <c r="AA46" s="38"/>
    </row>
    <row r="47" spans="26:27">
      <c r="Z47" s="213"/>
      <c r="AA47" s="38"/>
    </row>
    <row r="48" spans="26:27">
      <c r="Z48" s="213"/>
      <c r="AA48" s="38"/>
    </row>
    <row r="49" spans="26:41">
      <c r="Z49" s="213"/>
      <c r="AA49" s="38"/>
    </row>
    <row r="50" spans="26:41">
      <c r="Z50" s="213"/>
      <c r="AA50" s="38"/>
    </row>
    <row r="51" spans="26:41">
      <c r="Z51" s="213"/>
      <c r="AA51" s="38"/>
    </row>
    <row r="52" spans="26:41">
      <c r="Z52" s="213"/>
      <c r="AA52" s="38"/>
    </row>
    <row r="53" spans="26:41">
      <c r="Z53" s="213"/>
      <c r="AA53" s="38"/>
    </row>
    <row r="54" spans="26:41">
      <c r="Z54" s="213"/>
      <c r="AA54" s="38"/>
    </row>
    <row r="55" spans="26:41">
      <c r="Z55" s="213"/>
      <c r="AA55" s="38"/>
    </row>
    <row r="56" spans="26:41">
      <c r="Z56" s="213"/>
      <c r="AA56" s="38"/>
    </row>
    <row r="57" spans="26:41">
      <c r="Z57" s="213"/>
      <c r="AA57" s="38"/>
    </row>
    <row r="58" spans="26:41">
      <c r="Z58" s="213"/>
      <c r="AA58" s="38"/>
      <c r="AG58" s="214"/>
      <c r="AO58" s="214"/>
    </row>
    <row r="59" spans="26:41">
      <c r="Z59" s="213"/>
      <c r="AA59" s="38"/>
    </row>
    <row r="60" spans="26:41">
      <c r="Z60" s="213"/>
      <c r="AA60" s="38"/>
    </row>
    <row r="61" spans="26:41">
      <c r="Z61" s="213"/>
      <c r="AA61" s="38"/>
    </row>
    <row r="62" spans="26:41">
      <c r="Z62" s="213"/>
      <c r="AA62" s="38"/>
    </row>
    <row r="63" spans="26:41">
      <c r="Z63" s="213"/>
      <c r="AA63" s="38"/>
    </row>
    <row r="64" spans="26:41">
      <c r="Z64" s="213"/>
      <c r="AA64" s="38"/>
    </row>
    <row r="65" spans="9:56">
      <c r="P65" s="25" t="s">
        <v>30</v>
      </c>
      <c r="Z65" s="213"/>
      <c r="AA65" s="38"/>
    </row>
    <row r="66" spans="9:56">
      <c r="Z66" s="213"/>
      <c r="AA66" s="38"/>
    </row>
    <row r="67" spans="9:56">
      <c r="Z67" s="213"/>
      <c r="AA67" s="38"/>
      <c r="BD67" s="214"/>
    </row>
    <row r="68" spans="9:56">
      <c r="Z68" s="213"/>
      <c r="AA68" s="38"/>
    </row>
    <row r="69" spans="9:56">
      <c r="Z69" s="213"/>
      <c r="AA69" s="38"/>
    </row>
    <row r="70" spans="9:56">
      <c r="I70" s="25" t="s">
        <v>30</v>
      </c>
      <c r="Z70" s="213"/>
      <c r="AA70" s="38"/>
    </row>
    <row r="71" spans="9:56">
      <c r="Z71" s="213"/>
      <c r="AA71" s="38"/>
    </row>
    <row r="72" spans="9:56">
      <c r="Z72" s="213"/>
      <c r="AA72" s="38"/>
    </row>
    <row r="73" spans="9:56">
      <c r="Z73" s="213"/>
      <c r="AA73" s="38"/>
    </row>
    <row r="74" spans="9:56">
      <c r="Z74" s="213"/>
      <c r="AA74" s="38"/>
    </row>
    <row r="75" spans="9:56">
      <c r="Z75" s="213"/>
      <c r="AA75" s="38"/>
    </row>
    <row r="76" spans="9:56">
      <c r="Z76" s="213"/>
      <c r="AA76" s="38"/>
    </row>
    <row r="77" spans="9:56">
      <c r="Z77" s="213"/>
      <c r="AA77" s="38"/>
    </row>
    <row r="78" spans="9:56">
      <c r="Z78" s="213"/>
      <c r="AA78" s="38"/>
    </row>
    <row r="79" spans="9:56">
      <c r="Z79" s="213"/>
      <c r="AA79" s="38"/>
    </row>
    <row r="80" spans="9:56">
      <c r="Z80" s="213"/>
      <c r="AA80" s="38"/>
    </row>
    <row r="81" spans="26:27">
      <c r="Z81" s="213"/>
      <c r="AA81" s="38"/>
    </row>
    <row r="82" spans="26:27">
      <c r="Z82" s="213"/>
      <c r="AA82" s="38"/>
    </row>
    <row r="83" spans="26:27">
      <c r="Z83" s="213"/>
      <c r="AA83" s="38"/>
    </row>
    <row r="84" spans="26:27">
      <c r="Z84" s="213"/>
      <c r="AA84" s="38"/>
    </row>
    <row r="85" spans="26:27">
      <c r="Z85" s="213"/>
      <c r="AA85" s="38"/>
    </row>
    <row r="86" spans="26:27">
      <c r="Z86" s="213"/>
      <c r="AA86" s="38"/>
    </row>
    <row r="87" spans="26:27">
      <c r="Z87" s="213"/>
      <c r="AA87" s="38"/>
    </row>
    <row r="88" spans="26:27">
      <c r="Z88" s="213"/>
      <c r="AA88" s="38"/>
    </row>
    <row r="89" spans="26:27">
      <c r="Z89" s="213"/>
      <c r="AA89" s="38"/>
    </row>
    <row r="90" spans="26:27">
      <c r="Z90" s="213"/>
      <c r="AA90" s="38"/>
    </row>
    <row r="91" spans="26:27">
      <c r="Z91" s="213"/>
      <c r="AA91" s="38"/>
    </row>
    <row r="92" spans="26:27">
      <c r="Z92" s="213"/>
      <c r="AA92" s="38"/>
    </row>
    <row r="93" spans="26:27">
      <c r="Z93" s="213"/>
      <c r="AA93" s="38"/>
    </row>
    <row r="94" spans="26:27">
      <c r="Z94" s="213"/>
      <c r="AA94" s="38"/>
    </row>
    <row r="95" spans="26:27">
      <c r="Z95" s="213"/>
      <c r="AA95" s="38"/>
    </row>
    <row r="96" spans="26:27">
      <c r="Z96" s="213"/>
      <c r="AA96" s="38"/>
    </row>
    <row r="97" spans="26:27">
      <c r="Z97" s="213"/>
      <c r="AA97" s="38"/>
    </row>
    <row r="98" spans="26:27">
      <c r="Z98" s="213"/>
      <c r="AA98" s="38"/>
    </row>
    <row r="99" spans="26:27">
      <c r="Z99" s="213"/>
      <c r="AA99" s="38"/>
    </row>
    <row r="100" spans="26:27">
      <c r="Z100" s="213"/>
      <c r="AA100" s="38"/>
    </row>
    <row r="101" spans="26:27">
      <c r="Z101" s="213"/>
      <c r="AA101" s="38"/>
    </row>
    <row r="102" spans="26:27">
      <c r="Z102" s="213"/>
      <c r="AA102" s="38"/>
    </row>
    <row r="103" spans="26:27">
      <c r="Z103" s="213"/>
      <c r="AA103" s="38"/>
    </row>
    <row r="104" spans="26:27">
      <c r="Z104" s="213"/>
      <c r="AA104" s="38"/>
    </row>
    <row r="105" spans="26:27">
      <c r="Z105" s="213"/>
      <c r="AA105" s="38"/>
    </row>
    <row r="106" spans="26:27">
      <c r="Z106" s="213"/>
      <c r="AA106" s="38"/>
    </row>
    <row r="107" spans="26:27">
      <c r="Z107" s="213"/>
      <c r="AA107" s="38"/>
    </row>
    <row r="108" spans="26:27">
      <c r="Z108" s="213"/>
      <c r="AA108" s="38"/>
    </row>
    <row r="109" spans="26:27">
      <c r="Z109" s="213"/>
      <c r="AA109" s="38"/>
    </row>
    <row r="110" spans="26:27">
      <c r="Z110" s="213"/>
      <c r="AA110" s="38"/>
    </row>
    <row r="111" spans="26:27">
      <c r="Z111" s="213"/>
      <c r="AA111" s="38"/>
    </row>
    <row r="112" spans="26:27">
      <c r="Z112" s="213"/>
      <c r="AA112" s="38"/>
    </row>
    <row r="113" spans="26:27">
      <c r="Z113" s="213"/>
      <c r="AA113" s="38"/>
    </row>
    <row r="114" spans="26:27">
      <c r="Z114" s="213"/>
      <c r="AA114" s="38"/>
    </row>
    <row r="115" spans="26:27">
      <c r="Z115" s="213"/>
      <c r="AA115" s="38"/>
    </row>
    <row r="116" spans="26:27">
      <c r="Z116" s="213"/>
      <c r="AA116" s="38"/>
    </row>
    <row r="117" spans="26:27">
      <c r="Z117" s="213"/>
      <c r="AA117" s="38"/>
    </row>
    <row r="118" spans="26:27">
      <c r="Z118" s="213"/>
      <c r="AA118" s="38"/>
    </row>
    <row r="119" spans="26:27">
      <c r="Z119" s="213"/>
      <c r="AA119" s="38"/>
    </row>
    <row r="120" spans="26:27">
      <c r="Z120" s="213"/>
      <c r="AA120" s="38"/>
    </row>
    <row r="121" spans="26:27">
      <c r="Z121" s="213"/>
      <c r="AA121" s="38"/>
    </row>
    <row r="122" spans="26:27">
      <c r="Z122" s="213"/>
      <c r="AA122" s="38"/>
    </row>
    <row r="123" spans="26:27">
      <c r="Z123" s="213"/>
      <c r="AA123" s="38"/>
    </row>
    <row r="124" spans="26:27">
      <c r="Z124" s="213"/>
      <c r="AA124" s="38"/>
    </row>
    <row r="125" spans="26:27">
      <c r="Z125" s="213"/>
      <c r="AA125" s="38"/>
    </row>
    <row r="126" spans="26:27">
      <c r="Z126" s="213"/>
      <c r="AA126" s="38"/>
    </row>
    <row r="127" spans="26:27">
      <c r="Z127" s="213"/>
      <c r="AA127" s="38"/>
    </row>
    <row r="128" spans="26:27">
      <c r="Z128" s="213"/>
      <c r="AA128" s="38"/>
    </row>
    <row r="129" spans="26:27">
      <c r="Z129" s="213"/>
      <c r="AA129" s="38"/>
    </row>
    <row r="130" spans="26:27">
      <c r="Z130" s="213"/>
      <c r="AA130" s="38"/>
    </row>
    <row r="131" spans="26:27">
      <c r="Z131" s="213"/>
      <c r="AA131" s="38"/>
    </row>
    <row r="132" spans="26:27">
      <c r="Z132" s="213"/>
      <c r="AA132" s="38"/>
    </row>
    <row r="133" spans="26:27">
      <c r="Z133" s="213"/>
      <c r="AA133" s="38"/>
    </row>
    <row r="134" spans="26:27">
      <c r="Z134" s="213"/>
      <c r="AA134" s="38"/>
    </row>
    <row r="135" spans="26:27">
      <c r="Z135" s="213"/>
      <c r="AA135" s="38"/>
    </row>
    <row r="136" spans="26:27">
      <c r="Z136" s="213"/>
      <c r="AA136" s="38"/>
    </row>
    <row r="137" spans="26:27">
      <c r="Z137" s="213"/>
      <c r="AA137" s="38"/>
    </row>
    <row r="138" spans="26:27">
      <c r="Z138" s="213"/>
      <c r="AA138" s="38"/>
    </row>
    <row r="139" spans="26:27">
      <c r="Z139" s="213"/>
      <c r="AA139" s="38"/>
    </row>
    <row r="140" spans="26:27">
      <c r="Z140" s="213"/>
      <c r="AA140" s="38"/>
    </row>
    <row r="141" spans="26:27">
      <c r="Z141" s="213"/>
      <c r="AA141" s="38"/>
    </row>
    <row r="142" spans="26:27">
      <c r="Z142" s="213"/>
      <c r="AA142" s="38"/>
    </row>
    <row r="143" spans="26:27">
      <c r="Z143" s="213"/>
      <c r="AA143" s="38"/>
    </row>
    <row r="144" spans="26:27">
      <c r="Z144" s="213"/>
      <c r="AA144" s="38"/>
    </row>
    <row r="145" spans="26:27">
      <c r="Z145" s="213"/>
      <c r="AA145" s="38"/>
    </row>
    <row r="146" spans="26:27">
      <c r="Z146" s="213"/>
      <c r="AA146" s="38"/>
    </row>
    <row r="147" spans="26:27">
      <c r="Z147" s="213"/>
      <c r="AA147" s="38"/>
    </row>
    <row r="148" spans="26:27">
      <c r="Z148" s="213"/>
      <c r="AA148" s="38"/>
    </row>
    <row r="149" spans="26:27">
      <c r="Z149" s="213"/>
      <c r="AA149" s="38"/>
    </row>
    <row r="150" spans="26:27">
      <c r="Z150" s="213"/>
      <c r="AA150" s="38"/>
    </row>
    <row r="151" spans="26:27">
      <c r="Z151" s="213"/>
      <c r="AA151" s="38"/>
    </row>
    <row r="152" spans="26:27">
      <c r="Z152" s="213"/>
      <c r="AA152" s="38"/>
    </row>
    <row r="153" spans="26:27">
      <c r="Z153" s="213"/>
      <c r="AA153" s="38"/>
    </row>
    <row r="154" spans="26:27">
      <c r="Z154" s="213"/>
      <c r="AA154" s="38"/>
    </row>
    <row r="155" spans="26:27">
      <c r="Z155" s="213"/>
      <c r="AA155" s="38"/>
    </row>
    <row r="156" spans="26:27">
      <c r="Z156" s="213"/>
      <c r="AA156" s="38"/>
    </row>
    <row r="157" spans="26:27">
      <c r="Z157" s="213"/>
      <c r="AA157" s="38"/>
    </row>
    <row r="158" spans="26:27">
      <c r="Z158" s="213"/>
      <c r="AA158" s="38"/>
    </row>
    <row r="159" spans="26:27">
      <c r="Z159" s="213"/>
      <c r="AA159" s="38"/>
    </row>
    <row r="160" spans="26:27">
      <c r="Z160" s="213"/>
      <c r="AA160" s="38"/>
    </row>
    <row r="161" spans="26:27">
      <c r="Z161" s="213"/>
      <c r="AA161" s="38"/>
    </row>
    <row r="162" spans="26:27">
      <c r="Z162" s="213"/>
      <c r="AA162" s="38"/>
    </row>
    <row r="163" spans="26:27">
      <c r="Z163" s="213"/>
      <c r="AA163" s="38"/>
    </row>
    <row r="164" spans="26:27">
      <c r="Z164" s="213"/>
      <c r="AA164" s="38"/>
    </row>
    <row r="165" spans="26:27">
      <c r="Z165" s="213"/>
      <c r="AA165" s="38"/>
    </row>
    <row r="166" spans="26:27">
      <c r="Z166" s="213"/>
      <c r="AA166" s="38"/>
    </row>
    <row r="167" spans="26:27">
      <c r="Z167" s="213"/>
      <c r="AA167" s="38"/>
    </row>
    <row r="168" spans="26:27">
      <c r="Z168" s="213"/>
      <c r="AA168" s="38"/>
    </row>
    <row r="169" spans="26:27">
      <c r="Z169" s="213"/>
      <c r="AA169" s="38"/>
    </row>
    <row r="170" spans="26:27">
      <c r="Z170" s="213"/>
      <c r="AA170" s="38"/>
    </row>
    <row r="171" spans="26:27">
      <c r="Z171" s="213"/>
      <c r="AA171" s="38"/>
    </row>
    <row r="172" spans="26:27">
      <c r="Z172" s="213"/>
      <c r="AA172" s="38"/>
    </row>
    <row r="173" spans="26:27">
      <c r="Z173" s="213"/>
      <c r="AA173" s="38"/>
    </row>
  </sheetData>
  <mergeCells count="1">
    <mergeCell ref="G1:L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7"/>
  <sheetViews>
    <sheetView topLeftCell="A27" zoomScale="115" zoomScaleNormal="115" workbookViewId="0">
      <selection activeCell="AA57" sqref="AA57"/>
    </sheetView>
  </sheetViews>
  <sheetFormatPr defaultRowHeight="14.25"/>
  <sheetData>
    <row r="1" spans="5:19">
      <c r="E1" s="144" t="s">
        <v>10</v>
      </c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5:19"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5:19"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5:19"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5:19">
      <c r="E5" t="s">
        <v>230</v>
      </c>
      <c r="I5" s="8"/>
    </row>
    <row r="35" spans="1:20">
      <c r="A35" t="s">
        <v>223</v>
      </c>
    </row>
    <row r="39" spans="1:20">
      <c r="T39" t="s">
        <v>225</v>
      </c>
    </row>
    <row r="40" spans="1:20">
      <c r="T40" t="s">
        <v>225</v>
      </c>
    </row>
    <row r="41" spans="1:20">
      <c r="T41" t="s">
        <v>224</v>
      </c>
    </row>
    <row r="45" spans="1:20">
      <c r="T45" t="s">
        <v>227</v>
      </c>
    </row>
    <row r="47" spans="1:20">
      <c r="T47" t="s">
        <v>228</v>
      </c>
    </row>
    <row r="52" spans="15:20">
      <c r="T52" t="s">
        <v>226</v>
      </c>
    </row>
    <row r="57" spans="15:20">
      <c r="O57" t="s">
        <v>229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50" zoomScaleNormal="150" workbookViewId="0">
      <selection activeCell="H187" sqref="H187"/>
    </sheetView>
  </sheetViews>
  <sheetFormatPr defaultRowHeight="14.25"/>
  <sheetData>
    <row r="1" spans="1:15">
      <c r="A1" s="144" t="s">
        <v>103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1:1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</row>
    <row r="4" spans="1:15" ht="15" thickBot="1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</row>
    <row r="5" spans="1:15">
      <c r="A5" s="80" t="s">
        <v>104</v>
      </c>
      <c r="B5" s="65"/>
      <c r="C5" s="65"/>
      <c r="D5" s="8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1" t="s">
        <v>105</v>
      </c>
      <c r="B6" s="66"/>
      <c r="C6" s="66"/>
      <c r="D6" s="77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1" t="s">
        <v>106</v>
      </c>
      <c r="B7" s="66"/>
      <c r="C7" s="66"/>
      <c r="D7" s="7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78" t="s">
        <v>166</v>
      </c>
      <c r="B8" s="67"/>
      <c r="C8" s="67"/>
      <c r="D8" s="79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167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1" t="s">
        <v>14</v>
      </c>
      <c r="B1" s="141"/>
      <c r="C1" s="141"/>
      <c r="D1" s="141"/>
      <c r="E1" s="141"/>
      <c r="F1" s="141"/>
      <c r="G1" s="141" t="s">
        <v>30</v>
      </c>
      <c r="H1" s="141"/>
      <c r="I1" s="141"/>
      <c r="J1" s="141"/>
      <c r="K1" s="141"/>
      <c r="L1" s="141"/>
      <c r="M1" s="27"/>
      <c r="N1" s="27"/>
      <c r="O1" s="27"/>
    </row>
    <row r="2" spans="1:30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27"/>
      <c r="N2" s="27"/>
      <c r="O2" s="27"/>
    </row>
    <row r="3" spans="1:30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27"/>
      <c r="N3" s="27"/>
      <c r="O3" s="27"/>
    </row>
    <row r="4" spans="1:30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27"/>
      <c r="N4" s="27"/>
      <c r="O4" s="27"/>
    </row>
    <row r="5" spans="1:30">
      <c r="A5" t="s">
        <v>27</v>
      </c>
    </row>
    <row r="10" spans="1:30">
      <c r="AD10" t="s">
        <v>154</v>
      </c>
    </row>
    <row r="20" spans="3:14">
      <c r="C20" t="s">
        <v>178</v>
      </c>
    </row>
    <row r="31" spans="3:14">
      <c r="N31" t="s">
        <v>179</v>
      </c>
    </row>
    <row r="34" spans="73:91">
      <c r="BU34" t="s">
        <v>157</v>
      </c>
    </row>
    <row r="36" spans="73:91">
      <c r="CE36" t="s">
        <v>161</v>
      </c>
    </row>
    <row r="37" spans="73:91">
      <c r="BU37" t="s">
        <v>156</v>
      </c>
    </row>
    <row r="38" spans="73:91">
      <c r="CM38" s="116">
        <v>41.3</v>
      </c>
    </row>
    <row r="56" spans="9:73">
      <c r="I56" s="145" t="s">
        <v>153</v>
      </c>
      <c r="J56" s="145"/>
      <c r="K56" s="145"/>
      <c r="L56" s="145"/>
      <c r="BU56" t="s">
        <v>155</v>
      </c>
    </row>
    <row r="67" spans="73:73">
      <c r="BU67" t="s">
        <v>158</v>
      </c>
    </row>
    <row r="102" spans="33:33">
      <c r="AG102" t="s">
        <v>159</v>
      </c>
    </row>
    <row r="137" spans="35:35">
      <c r="AI137" t="s">
        <v>160</v>
      </c>
    </row>
    <row r="141" spans="35:35">
      <c r="AI141" t="s">
        <v>177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1" t="s">
        <v>14</v>
      </c>
      <c r="B1" s="141"/>
      <c r="C1" s="141"/>
      <c r="D1" s="141"/>
      <c r="E1" s="141"/>
      <c r="F1" s="141"/>
      <c r="G1" s="141" t="s">
        <v>30</v>
      </c>
      <c r="H1" s="141"/>
      <c r="I1" s="141"/>
      <c r="J1" s="141"/>
      <c r="K1" s="141"/>
      <c r="L1" s="141"/>
      <c r="M1" s="27"/>
      <c r="N1" s="27"/>
      <c r="O1" s="27"/>
    </row>
    <row r="2" spans="1:1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27"/>
      <c r="N2" s="27"/>
      <c r="O2" s="27"/>
    </row>
    <row r="3" spans="1: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27"/>
      <c r="N3" s="27"/>
      <c r="O3" s="27"/>
    </row>
    <row r="4" spans="1:15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27"/>
      <c r="N4" s="27"/>
      <c r="O4" s="27"/>
    </row>
    <row r="5" spans="1:15">
      <c r="A5" t="s">
        <v>27</v>
      </c>
    </row>
    <row r="17" spans="3:24">
      <c r="C17" t="s">
        <v>202</v>
      </c>
      <c r="N17" t="s">
        <v>204</v>
      </c>
      <c r="X17" t="s">
        <v>203</v>
      </c>
    </row>
    <row r="38" spans="91:91">
      <c r="CM38" s="116"/>
    </row>
    <row r="56" spans="9:12">
      <c r="I56" s="145"/>
      <c r="J56" s="145"/>
      <c r="K56" s="145"/>
      <c r="L56" s="145"/>
    </row>
    <row r="102" spans="33:33">
      <c r="AG102" t="s">
        <v>159</v>
      </c>
    </row>
    <row r="213" spans="1:1">
      <c r="A213" t="s">
        <v>217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6"/>
      <c r="N1" s="26"/>
    </row>
    <row r="2" spans="1:1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6"/>
      <c r="N2" s="26"/>
    </row>
    <row r="3" spans="1:14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6"/>
      <c r="N3" s="26"/>
    </row>
    <row r="4" spans="1:14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6"/>
      <c r="N4" s="26"/>
    </row>
    <row r="5" spans="1:14">
      <c r="A5" s="24" t="s">
        <v>27</v>
      </c>
    </row>
    <row r="17" spans="3:24">
      <c r="C17" s="24" t="s">
        <v>202</v>
      </c>
      <c r="N17" s="24" t="s">
        <v>204</v>
      </c>
      <c r="X17" s="24" t="s">
        <v>203</v>
      </c>
    </row>
    <row r="38" spans="91:91">
      <c r="CM38" s="135"/>
    </row>
    <row r="56" spans="9:12">
      <c r="I56" s="147"/>
      <c r="J56" s="147"/>
      <c r="K56" s="147"/>
      <c r="L56" s="147"/>
    </row>
    <row r="102" spans="33:33">
      <c r="AG102" s="24" t="s">
        <v>159</v>
      </c>
    </row>
    <row r="213" spans="1:1">
      <c r="A213" s="24" t="s">
        <v>217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1" t="s">
        <v>14</v>
      </c>
      <c r="B1" s="141"/>
      <c r="C1" s="141"/>
      <c r="D1" s="141"/>
      <c r="E1" s="141"/>
      <c r="F1" s="141"/>
      <c r="G1" s="141" t="s">
        <v>30</v>
      </c>
      <c r="H1" s="141"/>
      <c r="I1" s="141"/>
      <c r="J1" s="141"/>
      <c r="K1" s="141"/>
      <c r="L1" s="141"/>
      <c r="M1" s="27"/>
      <c r="N1" s="27"/>
      <c r="O1" s="27"/>
    </row>
    <row r="2" spans="1:1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27"/>
      <c r="N2" s="27"/>
      <c r="O2" s="27"/>
    </row>
    <row r="3" spans="1: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27"/>
      <c r="N3" s="27"/>
      <c r="O3" s="27"/>
    </row>
    <row r="4" spans="1:15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27"/>
      <c r="N4" s="27"/>
      <c r="O4" s="27"/>
    </row>
    <row r="9" spans="1:15">
      <c r="A9" t="s">
        <v>217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workbookViewId="0">
      <selection activeCell="A5" sqref="A5"/>
    </sheetView>
  </sheetViews>
  <sheetFormatPr defaultRowHeight="14.25"/>
  <cols>
    <col min="1" max="16384" width="9" style="24"/>
  </cols>
  <sheetData>
    <row r="1" spans="1:14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6"/>
      <c r="N1" s="26"/>
    </row>
    <row r="2" spans="1:1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6"/>
      <c r="N2" s="26"/>
    </row>
    <row r="3" spans="1:14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6"/>
      <c r="N3" s="26"/>
    </row>
    <row r="4" spans="1:14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6"/>
      <c r="N4" s="26"/>
    </row>
    <row r="5" spans="1:14">
      <c r="A5" s="24" t="s">
        <v>221</v>
      </c>
    </row>
    <row r="11" spans="1:14">
      <c r="A11" s="24" t="s">
        <v>219</v>
      </c>
    </row>
    <row r="38" spans="91:91">
      <c r="CM38" s="135"/>
    </row>
    <row r="56" spans="9:12">
      <c r="I56" s="147"/>
      <c r="J56" s="147"/>
      <c r="K56" s="147"/>
      <c r="L56" s="147"/>
    </row>
    <row r="102" spans="33:33">
      <c r="AG102" s="24" t="s">
        <v>159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2017-08-17T13:36:48Z</dcterms:modified>
</cp:coreProperties>
</file>