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ECP__203_2017_Specifications\ECP_203_2017_SLAB\"/>
    </mc:Choice>
  </mc:AlternateContent>
  <bookViews>
    <workbookView xWindow="0" yWindow="0" windowWidth="15330" windowHeight="8265" tabRatio="677" firstSheet="2" activeTab="18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  <sheet name="Sheet1" sheetId="32" r:id="rId20"/>
  </sheets>
  <externalReferences>
    <externalReference r:id="rId21"/>
    <externalReference r:id="rId22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31" l="1"/>
  <c r="C59" i="31"/>
  <c r="C60" i="31"/>
  <c r="B23" i="31"/>
  <c r="B21" i="31"/>
  <c r="B15" i="31"/>
  <c r="D20" i="31" s="1"/>
  <c r="B18" i="31" l="1"/>
  <c r="B27" i="31" s="1"/>
  <c r="B22" i="31"/>
  <c r="B24" i="31"/>
  <c r="B25" i="31" s="1"/>
  <c r="B26" i="31" s="1"/>
  <c r="B29" i="31" s="1"/>
  <c r="C65" i="31"/>
  <c r="C66" i="31" s="1"/>
  <c r="C63" i="31"/>
  <c r="B57" i="31"/>
  <c r="B19" i="31"/>
  <c r="O49" i="32"/>
  <c r="O50" i="32"/>
  <c r="O51" i="32"/>
  <c r="O52" i="32"/>
  <c r="O53" i="32"/>
  <c r="O54" i="32"/>
  <c r="O55" i="32"/>
  <c r="O56" i="32"/>
  <c r="O57" i="32"/>
  <c r="O58" i="32"/>
  <c r="O59" i="32"/>
  <c r="O42" i="32"/>
  <c r="O43" i="32"/>
  <c r="O44" i="32"/>
  <c r="O45" i="32"/>
  <c r="O46" i="32"/>
  <c r="O47" i="32"/>
  <c r="O4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3" i="32"/>
  <c r="O4" i="32"/>
  <c r="O5" i="32"/>
  <c r="O6" i="32"/>
  <c r="O7" i="32"/>
  <c r="O8" i="32"/>
  <c r="O9" i="32"/>
  <c r="O10" i="32"/>
  <c r="O11" i="32"/>
  <c r="O12" i="32"/>
  <c r="O13" i="32"/>
  <c r="O14" i="32"/>
  <c r="P2" i="32"/>
  <c r="O2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P68" i="32"/>
  <c r="P69" i="32"/>
  <c r="P70" i="32"/>
  <c r="P71" i="32"/>
  <c r="P72" i="32"/>
  <c r="P73" i="32"/>
  <c r="P74" i="32"/>
  <c r="P75" i="32"/>
  <c r="P76" i="32"/>
  <c r="P77" i="32"/>
  <c r="P78" i="32"/>
  <c r="P79" i="32"/>
  <c r="P80" i="32"/>
  <c r="P81" i="32"/>
  <c r="P82" i="32"/>
  <c r="P83" i="32"/>
  <c r="P84" i="32"/>
  <c r="P85" i="32"/>
  <c r="P86" i="32"/>
  <c r="P87" i="32"/>
  <c r="P88" i="32"/>
  <c r="P89" i="32"/>
  <c r="P90" i="32"/>
  <c r="P91" i="32"/>
  <c r="P92" i="32"/>
  <c r="P93" i="32"/>
  <c r="P94" i="32"/>
  <c r="P95" i="32"/>
  <c r="P96" i="32"/>
  <c r="P97" i="32"/>
  <c r="P98" i="32"/>
  <c r="P99" i="32"/>
  <c r="P100" i="32"/>
  <c r="P101" i="32"/>
  <c r="P102" i="32"/>
  <c r="P103" i="32"/>
  <c r="P104" i="32"/>
  <c r="P105" i="32"/>
  <c r="P106" i="32"/>
  <c r="P107" i="32"/>
  <c r="P108" i="32"/>
  <c r="P109" i="32"/>
  <c r="P110" i="32"/>
  <c r="P111" i="32"/>
  <c r="P112" i="32"/>
  <c r="P113" i="32"/>
  <c r="P114" i="32"/>
  <c r="P115" i="32"/>
  <c r="P116" i="32"/>
  <c r="P117" i="32"/>
  <c r="P118" i="32"/>
  <c r="P119" i="32"/>
  <c r="P120" i="32"/>
  <c r="P121" i="32"/>
  <c r="P122" i="32"/>
  <c r="P123" i="32"/>
  <c r="P124" i="32"/>
  <c r="P125" i="32"/>
  <c r="P126" i="32"/>
  <c r="P127" i="32"/>
  <c r="P128" i="32"/>
  <c r="P129" i="32"/>
  <c r="P130" i="32"/>
  <c r="P131" i="32"/>
  <c r="P132" i="32"/>
  <c r="P133" i="32"/>
  <c r="P134" i="32"/>
  <c r="P135" i="32"/>
  <c r="P136" i="32"/>
  <c r="P137" i="32"/>
  <c r="P138" i="32"/>
  <c r="P139" i="32"/>
  <c r="P140" i="32"/>
  <c r="P141" i="32"/>
  <c r="P142" i="32"/>
  <c r="P143" i="32"/>
  <c r="P144" i="32"/>
  <c r="P145" i="32"/>
  <c r="P146" i="32"/>
  <c r="P147" i="32"/>
  <c r="P148" i="32"/>
  <c r="P149" i="32"/>
  <c r="P150" i="32"/>
  <c r="P151" i="32"/>
  <c r="P152" i="32"/>
  <c r="P153" i="32"/>
  <c r="P154" i="32"/>
  <c r="P155" i="32"/>
  <c r="P156" i="32"/>
  <c r="P157" i="32"/>
  <c r="P158" i="32"/>
  <c r="P159" i="32"/>
  <c r="P160" i="32"/>
  <c r="P161" i="32"/>
  <c r="P162" i="32"/>
  <c r="P163" i="32"/>
  <c r="P164" i="32"/>
  <c r="P165" i="32"/>
  <c r="P166" i="32"/>
  <c r="P167" i="32"/>
  <c r="P168" i="32"/>
  <c r="P169" i="32"/>
  <c r="P170" i="32"/>
  <c r="P171" i="32"/>
  <c r="P172" i="32"/>
  <c r="P173" i="32"/>
  <c r="P174" i="32"/>
  <c r="P175" i="32"/>
  <c r="P176" i="32"/>
  <c r="P177" i="32"/>
  <c r="P178" i="32"/>
  <c r="P179" i="32"/>
  <c r="P180" i="32"/>
  <c r="P181" i="32"/>
  <c r="P182" i="32"/>
  <c r="P183" i="32"/>
  <c r="P184" i="32"/>
  <c r="P185" i="32"/>
  <c r="P186" i="32"/>
  <c r="P187" i="32"/>
  <c r="P188" i="32"/>
  <c r="P189" i="32"/>
  <c r="P190" i="32"/>
  <c r="P191" i="32"/>
  <c r="P192" i="32"/>
  <c r="P193" i="32"/>
  <c r="P194" i="32"/>
  <c r="P195" i="32"/>
  <c r="P196" i="32"/>
  <c r="P197" i="32"/>
  <c r="P198" i="32"/>
  <c r="P199" i="32"/>
  <c r="P200" i="32"/>
  <c r="P201" i="32"/>
  <c r="P202" i="32"/>
  <c r="P203" i="32"/>
  <c r="P204" i="32"/>
  <c r="P205" i="32"/>
  <c r="P206" i="32"/>
  <c r="P207" i="32"/>
  <c r="P208" i="32"/>
  <c r="P209" i="32"/>
  <c r="P210" i="32"/>
  <c r="P211" i="32"/>
  <c r="P212" i="32"/>
  <c r="P213" i="32"/>
  <c r="P214" i="32"/>
  <c r="P215" i="32"/>
  <c r="P216" i="32"/>
  <c r="P217" i="32"/>
  <c r="P218" i="32"/>
  <c r="P219" i="32"/>
  <c r="P220" i="32"/>
  <c r="P221" i="32"/>
  <c r="P222" i="32"/>
  <c r="P223" i="32"/>
  <c r="P224" i="32"/>
  <c r="P225" i="32"/>
  <c r="P226" i="32"/>
  <c r="P227" i="32"/>
  <c r="P228" i="32"/>
  <c r="P229" i="32"/>
  <c r="P230" i="32"/>
  <c r="P231" i="32"/>
  <c r="P232" i="32"/>
  <c r="P233" i="32"/>
  <c r="P234" i="32"/>
  <c r="P235" i="32"/>
  <c r="P236" i="32"/>
  <c r="P237" i="32"/>
  <c r="P238" i="32"/>
  <c r="P239" i="32"/>
  <c r="P240" i="32"/>
  <c r="P241" i="32"/>
  <c r="P242" i="32"/>
  <c r="P243" i="32"/>
  <c r="P244" i="32"/>
  <c r="P245" i="32"/>
  <c r="P246" i="32"/>
  <c r="P247" i="32"/>
  <c r="P248" i="32"/>
  <c r="P249" i="32"/>
  <c r="P250" i="32"/>
  <c r="P251" i="32"/>
  <c r="P252" i="32"/>
  <c r="P253" i="32"/>
  <c r="P254" i="32"/>
  <c r="P255" i="32"/>
  <c r="P256" i="32"/>
  <c r="P257" i="32"/>
  <c r="P258" i="32"/>
  <c r="P259" i="32"/>
  <c r="P260" i="32"/>
  <c r="P261" i="32"/>
  <c r="P262" i="32"/>
  <c r="P263" i="32"/>
  <c r="P264" i="32"/>
  <c r="P265" i="32"/>
  <c r="P266" i="32"/>
  <c r="P267" i="32"/>
  <c r="P268" i="32"/>
  <c r="P269" i="32"/>
  <c r="P270" i="32"/>
  <c r="P271" i="32"/>
  <c r="P272" i="32"/>
  <c r="P273" i="32"/>
  <c r="P274" i="32"/>
  <c r="P275" i="32"/>
  <c r="P276" i="32"/>
  <c r="P277" i="32"/>
  <c r="P278" i="32"/>
  <c r="P279" i="32"/>
  <c r="P280" i="32"/>
  <c r="P281" i="32"/>
  <c r="P282" i="32"/>
  <c r="P283" i="32"/>
  <c r="P284" i="32"/>
  <c r="P285" i="32"/>
  <c r="P286" i="32"/>
  <c r="P287" i="32"/>
  <c r="P288" i="32"/>
  <c r="P289" i="32"/>
  <c r="P290" i="32"/>
  <c r="P291" i="32"/>
  <c r="P292" i="32"/>
  <c r="P293" i="32"/>
  <c r="P294" i="32"/>
  <c r="P295" i="32"/>
  <c r="P296" i="32"/>
  <c r="P297" i="32"/>
  <c r="P298" i="32"/>
  <c r="P299" i="32"/>
  <c r="P300" i="32"/>
  <c r="P301" i="32"/>
  <c r="P302" i="32"/>
  <c r="P303" i="32"/>
  <c r="P304" i="32"/>
  <c r="P305" i="32"/>
  <c r="P306" i="32"/>
  <c r="P307" i="32"/>
  <c r="P308" i="32"/>
  <c r="P309" i="32"/>
  <c r="P310" i="32"/>
  <c r="P311" i="32"/>
  <c r="P312" i="32"/>
  <c r="P313" i="32"/>
  <c r="P314" i="32"/>
  <c r="P315" i="32"/>
  <c r="P316" i="32"/>
  <c r="P317" i="32"/>
  <c r="P318" i="32"/>
  <c r="P319" i="32"/>
  <c r="P320" i="32"/>
  <c r="P321" i="32"/>
  <c r="P322" i="32"/>
  <c r="P323" i="32"/>
  <c r="P324" i="32"/>
  <c r="P325" i="32"/>
  <c r="P326" i="32"/>
  <c r="P327" i="32"/>
  <c r="P328" i="32"/>
  <c r="P329" i="32"/>
  <c r="P330" i="32"/>
  <c r="P331" i="32"/>
  <c r="P332" i="32"/>
  <c r="P333" i="32"/>
  <c r="P334" i="32"/>
  <c r="P335" i="32"/>
  <c r="P336" i="32"/>
  <c r="P337" i="32"/>
  <c r="P338" i="32"/>
  <c r="P339" i="32"/>
  <c r="P340" i="32"/>
  <c r="P341" i="32"/>
  <c r="P342" i="32"/>
  <c r="P343" i="32"/>
  <c r="P344" i="32"/>
  <c r="P345" i="32"/>
  <c r="P346" i="32"/>
  <c r="P347" i="32"/>
  <c r="P348" i="32"/>
  <c r="P349" i="32"/>
  <c r="P350" i="32"/>
  <c r="P351" i="32"/>
  <c r="P352" i="32"/>
  <c r="P353" i="32"/>
  <c r="P354" i="32"/>
  <c r="P355" i="32"/>
  <c r="P356" i="32"/>
  <c r="P357" i="32"/>
  <c r="P358" i="32"/>
  <c r="P359" i="32"/>
  <c r="P360" i="32"/>
  <c r="P361" i="32"/>
  <c r="P362" i="32"/>
  <c r="P363" i="32"/>
  <c r="P364" i="32"/>
  <c r="P365" i="32"/>
  <c r="P366" i="32"/>
  <c r="P367" i="32"/>
  <c r="P368" i="32"/>
  <c r="P369" i="32"/>
  <c r="P370" i="32"/>
  <c r="P371" i="32"/>
  <c r="P372" i="32"/>
  <c r="P373" i="32"/>
  <c r="P374" i="32"/>
  <c r="P375" i="32"/>
  <c r="P376" i="32"/>
  <c r="P377" i="32"/>
  <c r="P378" i="32"/>
  <c r="P379" i="32"/>
  <c r="P380" i="32"/>
  <c r="P381" i="32"/>
  <c r="P382" i="32"/>
  <c r="P383" i="32"/>
  <c r="P384" i="32"/>
  <c r="P385" i="32"/>
  <c r="P386" i="32"/>
  <c r="P387" i="32"/>
  <c r="P388" i="32"/>
  <c r="P389" i="32"/>
  <c r="P390" i="32"/>
  <c r="P391" i="32"/>
  <c r="P392" i="32"/>
  <c r="P393" i="32"/>
  <c r="P394" i="32"/>
  <c r="P395" i="32"/>
  <c r="P31" i="32"/>
  <c r="P32" i="32"/>
  <c r="P33" i="32"/>
  <c r="P34" i="32"/>
  <c r="P35" i="32"/>
  <c r="P36" i="32"/>
  <c r="P37" i="32"/>
  <c r="P38" i="32"/>
  <c r="P39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" i="32"/>
  <c r="P4" i="32"/>
  <c r="P5" i="32"/>
  <c r="P6" i="32"/>
  <c r="P7" i="32"/>
  <c r="P8" i="32"/>
  <c r="P9" i="32"/>
  <c r="P10" i="32"/>
  <c r="P11" i="32"/>
  <c r="P12" i="32"/>
  <c r="P13" i="32"/>
  <c r="P14" i="32"/>
  <c r="Q2" i="32"/>
  <c r="K49" i="32"/>
  <c r="K50" i="32" s="1"/>
  <c r="L49" i="32"/>
  <c r="N49" i="32"/>
  <c r="K4" i="32"/>
  <c r="L4" i="32"/>
  <c r="N4" i="32"/>
  <c r="K5" i="32"/>
  <c r="N3" i="32"/>
  <c r="L3" i="32"/>
  <c r="K3" i="32"/>
  <c r="L2" i="32"/>
  <c r="N2" i="32" s="1"/>
  <c r="L50" i="32" l="1"/>
  <c r="N50" i="32" s="1"/>
  <c r="K51" i="32"/>
  <c r="L5" i="32"/>
  <c r="N5" i="32" s="1"/>
  <c r="K6" i="32"/>
  <c r="L51" i="32" l="1"/>
  <c r="N51" i="32" s="1"/>
  <c r="K52" i="32"/>
  <c r="K7" i="32"/>
  <c r="L6" i="32"/>
  <c r="N6" i="32" s="1"/>
  <c r="K53" i="32" l="1"/>
  <c r="L52" i="32"/>
  <c r="N52" i="32" s="1"/>
  <c r="K8" i="32"/>
  <c r="L7" i="32"/>
  <c r="N7" i="32" s="1"/>
  <c r="K54" i="32" l="1"/>
  <c r="L53" i="32"/>
  <c r="N53" i="32" s="1"/>
  <c r="L8" i="32"/>
  <c r="N8" i="32" s="1"/>
  <c r="K9" i="32"/>
  <c r="L54" i="32" l="1"/>
  <c r="N54" i="32" s="1"/>
  <c r="K55" i="32"/>
  <c r="L9" i="32"/>
  <c r="N9" i="32" s="1"/>
  <c r="K10" i="32"/>
  <c r="K56" i="32" l="1"/>
  <c r="L55" i="32"/>
  <c r="N55" i="32" s="1"/>
  <c r="K11" i="32"/>
  <c r="L10" i="32"/>
  <c r="N10" i="32" s="1"/>
  <c r="K57" i="32" l="1"/>
  <c r="L56" i="32"/>
  <c r="N56" i="32" s="1"/>
  <c r="K12" i="32"/>
  <c r="L11" i="32"/>
  <c r="N11" i="32" s="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K58" i="32" l="1"/>
  <c r="L57" i="32"/>
  <c r="N57" i="32" s="1"/>
  <c r="L12" i="32"/>
  <c r="N12" i="32" s="1"/>
  <c r="K13" i="32"/>
  <c r="C72" i="14"/>
  <c r="B74" i="14" s="1"/>
  <c r="B70" i="14"/>
  <c r="E40" i="14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L58" i="32" l="1"/>
  <c r="N58" i="32" s="1"/>
  <c r="K59" i="32"/>
  <c r="L13" i="32"/>
  <c r="N13" i="32" s="1"/>
  <c r="K14" i="32"/>
  <c r="C83" i="14"/>
  <c r="L59" i="32" l="1"/>
  <c r="N59" i="32" s="1"/>
  <c r="K60" i="32"/>
  <c r="K15" i="32"/>
  <c r="L14" i="32"/>
  <c r="N14" i="32" s="1"/>
  <c r="C84" i="14"/>
  <c r="C87" i="14" s="1"/>
  <c r="B101" i="14"/>
  <c r="B103" i="14" s="1"/>
  <c r="K61" i="32" l="1"/>
  <c r="L60" i="32"/>
  <c r="N60" i="32" s="1"/>
  <c r="K16" i="32"/>
  <c r="L15" i="32"/>
  <c r="N15" i="32" s="1"/>
  <c r="A86" i="14"/>
  <c r="B19" i="14"/>
  <c r="B18" i="14"/>
  <c r="B17" i="14"/>
  <c r="L61" i="32" l="1"/>
  <c r="N61" i="32" s="1"/>
  <c r="K62" i="32"/>
  <c r="L16" i="32"/>
  <c r="N16" i="32" s="1"/>
  <c r="K17" i="32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l="1"/>
  <c r="A26" i="8" s="1"/>
  <c r="A27" i="8" s="1"/>
  <c r="L62" i="32"/>
  <c r="N62" i="32" s="1"/>
  <c r="K63" i="32"/>
  <c r="L17" i="32"/>
  <c r="N17" i="32" s="1"/>
  <c r="K18" i="32"/>
  <c r="L13" i="1"/>
  <c r="A28" i="8" l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55" i="8" s="1"/>
  <c r="A56" i="8" s="1"/>
  <c r="K64" i="32"/>
  <c r="L63" i="32"/>
  <c r="N63" i="32" s="1"/>
  <c r="K19" i="32"/>
  <c r="L18" i="32"/>
  <c r="N18" i="32" s="1"/>
  <c r="K65" i="32" l="1"/>
  <c r="L64" i="32"/>
  <c r="N64" i="32" s="1"/>
  <c r="K20" i="32"/>
  <c r="L19" i="32"/>
  <c r="N19" i="32" s="1"/>
  <c r="L65" i="32" l="1"/>
  <c r="N65" i="32" s="1"/>
  <c r="K66" i="32"/>
  <c r="L20" i="32"/>
  <c r="N20" i="32" s="1"/>
  <c r="K21" i="32"/>
  <c r="L66" i="32" l="1"/>
  <c r="N66" i="32" s="1"/>
  <c r="K67" i="32"/>
  <c r="L21" i="32"/>
  <c r="N21" i="32" s="1"/>
  <c r="K22" i="32"/>
  <c r="L67" i="32" l="1"/>
  <c r="N67" i="32" s="1"/>
  <c r="K68" i="32"/>
  <c r="K23" i="32"/>
  <c r="L22" i="32"/>
  <c r="N22" i="32" s="1"/>
  <c r="K69" i="32" l="1"/>
  <c r="L68" i="32"/>
  <c r="N68" i="32" s="1"/>
  <c r="K24" i="32"/>
  <c r="L23" i="32"/>
  <c r="N23" i="32" s="1"/>
  <c r="K70" i="32" l="1"/>
  <c r="L69" i="32"/>
  <c r="N69" i="32" s="1"/>
  <c r="L24" i="32"/>
  <c r="N24" i="32" s="1"/>
  <c r="K25" i="32"/>
  <c r="L70" i="32" l="1"/>
  <c r="N70" i="32" s="1"/>
  <c r="K71" i="32"/>
  <c r="L25" i="32"/>
  <c r="N25" i="32" s="1"/>
  <c r="K26" i="32"/>
  <c r="K72" i="32" l="1"/>
  <c r="L71" i="32"/>
  <c r="N71" i="32" s="1"/>
  <c r="K27" i="32"/>
  <c r="L26" i="32"/>
  <c r="N26" i="32" s="1"/>
  <c r="K73" i="32" l="1"/>
  <c r="L72" i="32"/>
  <c r="N72" i="32" s="1"/>
  <c r="K28" i="32"/>
  <c r="L27" i="32"/>
  <c r="N27" i="32" s="1"/>
  <c r="L73" i="32" l="1"/>
  <c r="N73" i="32" s="1"/>
  <c r="K74" i="32"/>
  <c r="L28" i="32"/>
  <c r="N28" i="32" s="1"/>
  <c r="K29" i="32"/>
  <c r="L74" i="32" l="1"/>
  <c r="N74" i="32" s="1"/>
  <c r="K75" i="32"/>
  <c r="L29" i="32"/>
  <c r="N29" i="32" s="1"/>
  <c r="K30" i="32"/>
  <c r="L75" i="32" l="1"/>
  <c r="N75" i="32" s="1"/>
  <c r="K76" i="32"/>
  <c r="K31" i="32"/>
  <c r="L30" i="32"/>
  <c r="N30" i="32" s="1"/>
  <c r="K77" i="32" l="1"/>
  <c r="L76" i="32"/>
  <c r="N76" i="32" s="1"/>
  <c r="K32" i="32"/>
  <c r="L31" i="32"/>
  <c r="N31" i="32" s="1"/>
  <c r="L77" i="32" l="1"/>
  <c r="N77" i="32" s="1"/>
  <c r="K78" i="32"/>
  <c r="L32" i="32"/>
  <c r="N32" i="32" s="1"/>
  <c r="K33" i="32"/>
  <c r="L78" i="32" l="1"/>
  <c r="N78" i="32" s="1"/>
  <c r="K79" i="32"/>
  <c r="L33" i="32"/>
  <c r="N33" i="32" s="1"/>
  <c r="K34" i="32"/>
  <c r="L79" i="32" l="1"/>
  <c r="N79" i="32" s="1"/>
  <c r="K80" i="32"/>
  <c r="K35" i="32"/>
  <c r="L34" i="32"/>
  <c r="N34" i="32" s="1"/>
  <c r="K81" i="32" l="1"/>
  <c r="L80" i="32"/>
  <c r="N80" i="32" s="1"/>
  <c r="K36" i="32"/>
  <c r="L35" i="32"/>
  <c r="N35" i="32" s="1"/>
  <c r="L81" i="32" l="1"/>
  <c r="N81" i="32" s="1"/>
  <c r="K82" i="32"/>
  <c r="L36" i="32"/>
  <c r="N36" i="32" s="1"/>
  <c r="K37" i="32"/>
  <c r="L82" i="32" l="1"/>
  <c r="N82" i="32" s="1"/>
  <c r="K83" i="32"/>
  <c r="L37" i="32"/>
  <c r="N37" i="32" s="1"/>
  <c r="K38" i="32"/>
  <c r="K84" i="32" l="1"/>
  <c r="L83" i="32"/>
  <c r="N83" i="32" s="1"/>
  <c r="K39" i="32"/>
  <c r="L38" i="32"/>
  <c r="N38" i="32" s="1"/>
  <c r="K85" i="32" l="1"/>
  <c r="L84" i="32"/>
  <c r="N84" i="32" s="1"/>
  <c r="K40" i="32"/>
  <c r="L39" i="32"/>
  <c r="N39" i="32" s="1"/>
  <c r="K86" i="32" l="1"/>
  <c r="L85" i="32"/>
  <c r="N85" i="32" s="1"/>
  <c r="L40" i="32"/>
  <c r="N40" i="32" s="1"/>
  <c r="K41" i="32"/>
  <c r="L86" i="32" l="1"/>
  <c r="N86" i="32" s="1"/>
  <c r="K87" i="32"/>
  <c r="L41" i="32"/>
  <c r="N41" i="32" s="1"/>
  <c r="K42" i="32"/>
  <c r="K88" i="32" l="1"/>
  <c r="L87" i="32"/>
  <c r="N87" i="32" s="1"/>
  <c r="K43" i="32"/>
  <c r="L42" i="32"/>
  <c r="N42" i="32" s="1"/>
  <c r="K89" i="32" l="1"/>
  <c r="L88" i="32"/>
  <c r="N88" i="32" s="1"/>
  <c r="K44" i="32"/>
  <c r="L43" i="32"/>
  <c r="N43" i="32" s="1"/>
  <c r="L89" i="32" l="1"/>
  <c r="N89" i="32" s="1"/>
  <c r="K90" i="32"/>
  <c r="L44" i="32"/>
  <c r="N44" i="32" s="1"/>
  <c r="K45" i="32"/>
  <c r="L90" i="32" l="1"/>
  <c r="N90" i="32" s="1"/>
  <c r="K91" i="32"/>
  <c r="L45" i="32"/>
  <c r="N45" i="32" s="1"/>
  <c r="K46" i="32"/>
  <c r="L91" i="32" l="1"/>
  <c r="N91" i="32" s="1"/>
  <c r="K92" i="32"/>
  <c r="K47" i="32"/>
  <c r="L46" i="32"/>
  <c r="N46" i="32" s="1"/>
  <c r="K93" i="32" l="1"/>
  <c r="L92" i="32"/>
  <c r="N92" i="32" s="1"/>
  <c r="K48" i="32"/>
  <c r="L48" i="32" s="1"/>
  <c r="N48" i="32" s="1"/>
  <c r="L47" i="32"/>
  <c r="N47" i="32" s="1"/>
  <c r="L93" i="32" l="1"/>
  <c r="N93" i="32" s="1"/>
  <c r="K94" i="32"/>
  <c r="L94" i="32" l="1"/>
  <c r="N94" i="32" s="1"/>
  <c r="K95" i="32"/>
  <c r="K96" i="32" l="1"/>
  <c r="L95" i="32"/>
  <c r="N95" i="32" s="1"/>
  <c r="K97" i="32" l="1"/>
  <c r="L96" i="32"/>
  <c r="N96" i="32" s="1"/>
  <c r="K98" i="32" l="1"/>
  <c r="L97" i="32"/>
  <c r="N97" i="32" s="1"/>
  <c r="L98" i="32" l="1"/>
  <c r="N98" i="32" s="1"/>
  <c r="K99" i="32"/>
  <c r="L99" i="32" l="1"/>
  <c r="N99" i="32" s="1"/>
  <c r="K100" i="32"/>
  <c r="K101" i="32" l="1"/>
  <c r="L100" i="32"/>
  <c r="N100" i="32" s="1"/>
  <c r="K102" i="32" l="1"/>
  <c r="L101" i="32"/>
  <c r="N101" i="32" s="1"/>
  <c r="L102" i="32" l="1"/>
  <c r="N102" i="32" s="1"/>
  <c r="K103" i="32"/>
  <c r="K104" i="32" l="1"/>
  <c r="L103" i="32"/>
  <c r="N103" i="32" s="1"/>
  <c r="K105" i="32" l="1"/>
  <c r="L104" i="32"/>
  <c r="N104" i="32" s="1"/>
  <c r="L105" i="32" l="1"/>
  <c r="N105" i="32" s="1"/>
  <c r="K106" i="32"/>
  <c r="L106" i="32" l="1"/>
  <c r="N106" i="32" s="1"/>
  <c r="K107" i="32"/>
  <c r="L107" i="32" l="1"/>
  <c r="N107" i="32" s="1"/>
  <c r="K108" i="32"/>
  <c r="K109" i="32" l="1"/>
  <c r="L108" i="32"/>
  <c r="N108" i="32" s="1"/>
  <c r="L109" i="32" l="1"/>
  <c r="N109" i="32" s="1"/>
  <c r="K110" i="32"/>
  <c r="L110" i="32" l="1"/>
  <c r="N110" i="32" s="1"/>
  <c r="K111" i="32"/>
  <c r="L111" i="32" l="1"/>
  <c r="N111" i="32" s="1"/>
  <c r="K112" i="32"/>
  <c r="K113" i="32" l="1"/>
  <c r="L112" i="32"/>
  <c r="N112" i="32" s="1"/>
  <c r="K114" i="32" l="1"/>
  <c r="L113" i="32"/>
  <c r="N113" i="32" s="1"/>
  <c r="L114" i="32" l="1"/>
  <c r="N114" i="32" s="1"/>
  <c r="K115" i="32"/>
  <c r="L115" i="32" l="1"/>
  <c r="N115" i="32" s="1"/>
  <c r="K116" i="32"/>
  <c r="K117" i="32" l="1"/>
  <c r="L116" i="32"/>
  <c r="N116" i="32" s="1"/>
  <c r="K118" i="32" l="1"/>
  <c r="L117" i="32"/>
  <c r="N117" i="32" s="1"/>
  <c r="L118" i="32" l="1"/>
  <c r="N118" i="32" s="1"/>
  <c r="K119" i="32"/>
  <c r="K120" i="32" l="1"/>
  <c r="L119" i="32"/>
  <c r="N119" i="32" s="1"/>
  <c r="K121" i="32" l="1"/>
  <c r="L120" i="32"/>
  <c r="N120" i="32" s="1"/>
  <c r="K122" i="32" l="1"/>
  <c r="L121" i="32"/>
  <c r="N121" i="32" s="1"/>
  <c r="L122" i="32" l="1"/>
  <c r="N122" i="32" s="1"/>
  <c r="K123" i="32"/>
  <c r="L123" i="32" l="1"/>
  <c r="N123" i="32" s="1"/>
  <c r="K124" i="32"/>
  <c r="K125" i="32" l="1"/>
  <c r="L124" i="32"/>
  <c r="N124" i="32" s="1"/>
  <c r="L125" i="32" l="1"/>
  <c r="N125" i="32" s="1"/>
  <c r="K126" i="32"/>
  <c r="L126" i="32" l="1"/>
  <c r="N126" i="32" s="1"/>
  <c r="K127" i="32"/>
  <c r="L127" i="32" l="1"/>
  <c r="N127" i="32" s="1"/>
  <c r="K128" i="32"/>
  <c r="K129" i="32" l="1"/>
  <c r="L128" i="32"/>
  <c r="N128" i="32" s="1"/>
  <c r="L129" i="32" l="1"/>
  <c r="N129" i="32" s="1"/>
  <c r="K130" i="32"/>
  <c r="L130" i="32" l="1"/>
  <c r="N130" i="32" s="1"/>
  <c r="K131" i="32"/>
  <c r="L131" i="32" l="1"/>
  <c r="N131" i="32" s="1"/>
  <c r="K132" i="32"/>
  <c r="K133" i="32" l="1"/>
  <c r="L132" i="32"/>
  <c r="N132" i="32" s="1"/>
  <c r="K134" i="32" l="1"/>
  <c r="L133" i="32"/>
  <c r="N133" i="32" s="1"/>
  <c r="L134" i="32" l="1"/>
  <c r="N134" i="32" s="1"/>
  <c r="K135" i="32"/>
  <c r="K136" i="32" l="1"/>
  <c r="L135" i="32"/>
  <c r="N135" i="32" s="1"/>
  <c r="K137" i="32" l="1"/>
  <c r="L136" i="32"/>
  <c r="N136" i="32" s="1"/>
  <c r="L137" i="32" l="1"/>
  <c r="N137" i="32" s="1"/>
  <c r="K138" i="32"/>
  <c r="L138" i="32" l="1"/>
  <c r="N138" i="32" s="1"/>
  <c r="K139" i="32"/>
  <c r="L139" i="32" l="1"/>
  <c r="N139" i="32" s="1"/>
  <c r="K140" i="32"/>
  <c r="K141" i="32" l="1"/>
  <c r="L140" i="32"/>
  <c r="N140" i="32" s="1"/>
  <c r="L141" i="32" l="1"/>
  <c r="N141" i="32" s="1"/>
  <c r="K142" i="32"/>
  <c r="L142" i="32" l="1"/>
  <c r="N142" i="32" s="1"/>
  <c r="K143" i="32"/>
  <c r="L143" i="32" l="1"/>
  <c r="N143" i="32" s="1"/>
  <c r="K144" i="32"/>
  <c r="K145" i="32" l="1"/>
  <c r="L144" i="32"/>
  <c r="N144" i="32" s="1"/>
  <c r="K146" i="32" l="1"/>
  <c r="L145" i="32"/>
  <c r="N145" i="32" s="1"/>
  <c r="L146" i="32" l="1"/>
  <c r="N146" i="32" s="1"/>
  <c r="K147" i="32"/>
  <c r="K148" i="32" l="1"/>
  <c r="L147" i="32"/>
  <c r="N147" i="32" s="1"/>
  <c r="K149" i="32" l="1"/>
  <c r="L148" i="32"/>
  <c r="N148" i="32" s="1"/>
  <c r="K150" i="32" l="1"/>
  <c r="L149" i="32"/>
  <c r="N149" i="32" s="1"/>
  <c r="L150" i="32" l="1"/>
  <c r="N150" i="32" s="1"/>
  <c r="K151" i="32"/>
  <c r="K152" i="32" l="1"/>
  <c r="L151" i="32"/>
  <c r="N151" i="32" s="1"/>
  <c r="K153" i="32" l="1"/>
  <c r="L152" i="32"/>
  <c r="N152" i="32" s="1"/>
  <c r="L153" i="32" l="1"/>
  <c r="N153" i="32" s="1"/>
  <c r="K154" i="32"/>
  <c r="L154" i="32" l="1"/>
  <c r="N154" i="32" s="1"/>
  <c r="K155" i="32"/>
  <c r="L155" i="32" l="1"/>
  <c r="N155" i="32" s="1"/>
  <c r="K156" i="32"/>
  <c r="K157" i="32" l="1"/>
  <c r="L156" i="32"/>
  <c r="N156" i="32" s="1"/>
  <c r="L157" i="32" l="1"/>
  <c r="N157" i="32" s="1"/>
  <c r="K158" i="32"/>
  <c r="L158" i="32" l="1"/>
  <c r="N158" i="32" s="1"/>
  <c r="K159" i="32"/>
  <c r="K160" i="32" l="1"/>
  <c r="L159" i="32"/>
  <c r="N159" i="32" s="1"/>
  <c r="K161" i="32" l="1"/>
  <c r="L160" i="32"/>
  <c r="N160" i="32" s="1"/>
  <c r="K162" i="32" l="1"/>
  <c r="L161" i="32"/>
  <c r="N161" i="32" s="1"/>
  <c r="L162" i="32" l="1"/>
  <c r="N162" i="32" s="1"/>
  <c r="K163" i="32"/>
  <c r="K164" i="32" l="1"/>
  <c r="L163" i="32"/>
  <c r="N163" i="32" s="1"/>
  <c r="L164" i="32" l="1"/>
  <c r="N164" i="32" s="1"/>
  <c r="K165" i="32"/>
  <c r="L165" i="32" l="1"/>
  <c r="N165" i="32" s="1"/>
  <c r="K166" i="32"/>
  <c r="K167" i="32" l="1"/>
  <c r="L166" i="32"/>
  <c r="N166" i="32" s="1"/>
  <c r="K168" i="32" l="1"/>
  <c r="L167" i="32"/>
  <c r="N167" i="32" s="1"/>
  <c r="K169" i="32" l="1"/>
  <c r="L168" i="32"/>
  <c r="N168" i="32" s="1"/>
  <c r="L169" i="32" l="1"/>
  <c r="N169" i="32" s="1"/>
  <c r="K170" i="32"/>
  <c r="K171" i="32" l="1"/>
  <c r="L170" i="32"/>
  <c r="N170" i="32" s="1"/>
  <c r="K172" i="32" l="1"/>
  <c r="L171" i="32"/>
  <c r="N171" i="32" s="1"/>
  <c r="K173" i="32" l="1"/>
  <c r="L172" i="32"/>
  <c r="N172" i="32" s="1"/>
  <c r="L173" i="32" l="1"/>
  <c r="N173" i="32" s="1"/>
  <c r="K174" i="32"/>
  <c r="K175" i="32" l="1"/>
  <c r="L174" i="32"/>
  <c r="N174" i="32" s="1"/>
  <c r="K176" i="32" l="1"/>
  <c r="L175" i="32"/>
  <c r="N175" i="32" s="1"/>
  <c r="L176" i="32" l="1"/>
  <c r="N176" i="32" s="1"/>
  <c r="K177" i="32"/>
  <c r="L177" i="32" l="1"/>
  <c r="N177" i="32" s="1"/>
  <c r="K178" i="32"/>
  <c r="L178" i="32" l="1"/>
  <c r="N178" i="32" s="1"/>
  <c r="K179" i="32"/>
  <c r="K180" i="32" l="1"/>
  <c r="L179" i="32"/>
  <c r="N179" i="32" s="1"/>
  <c r="L180" i="32" l="1"/>
  <c r="N180" i="32" s="1"/>
  <c r="K181" i="32"/>
  <c r="L181" i="32" l="1"/>
  <c r="N181" i="32" s="1"/>
  <c r="K182" i="32"/>
  <c r="L182" i="32" l="1"/>
  <c r="N182" i="32" s="1"/>
  <c r="K183" i="32"/>
  <c r="K184" i="32" l="1"/>
  <c r="L183" i="32"/>
  <c r="N183" i="32" s="1"/>
  <c r="L184" i="32" l="1"/>
  <c r="N184" i="32" s="1"/>
  <c r="K185" i="32"/>
  <c r="L185" i="32" l="1"/>
  <c r="N185" i="32" s="1"/>
  <c r="K186" i="32"/>
  <c r="K187" i="32" l="1"/>
  <c r="L186" i="32"/>
  <c r="N186" i="32" s="1"/>
  <c r="K188" i="32" l="1"/>
  <c r="L187" i="32"/>
  <c r="N187" i="32" s="1"/>
  <c r="K189" i="32" l="1"/>
  <c r="L188" i="32"/>
  <c r="N188" i="32" s="1"/>
  <c r="L189" i="32" l="1"/>
  <c r="N189" i="32" s="1"/>
  <c r="K190" i="32"/>
  <c r="K191" i="32" l="1"/>
  <c r="L190" i="32"/>
  <c r="N190" i="32" s="1"/>
  <c r="L191" i="32" l="1"/>
  <c r="N191" i="32" s="1"/>
  <c r="K192" i="32"/>
  <c r="L192" i="32" l="1"/>
  <c r="N192" i="32" s="1"/>
  <c r="K193" i="32"/>
  <c r="L193" i="32" l="1"/>
  <c r="N193" i="32" s="1"/>
  <c r="K194" i="32"/>
  <c r="K195" i="32" l="1"/>
  <c r="L194" i="32"/>
  <c r="N194" i="32" s="1"/>
  <c r="K196" i="32" l="1"/>
  <c r="L195" i="32"/>
  <c r="N195" i="32" s="1"/>
  <c r="L196" i="32" l="1"/>
  <c r="N196" i="32" s="1"/>
  <c r="K197" i="32"/>
  <c r="K198" i="32" l="1"/>
  <c r="L197" i="32"/>
  <c r="N197" i="32" s="1"/>
  <c r="K199" i="32" l="1"/>
  <c r="L198" i="32"/>
  <c r="N198" i="32" s="1"/>
  <c r="K200" i="32" l="1"/>
  <c r="L199" i="32"/>
  <c r="N199" i="32" s="1"/>
  <c r="L200" i="32" l="1"/>
  <c r="N200" i="32" s="1"/>
  <c r="K201" i="32"/>
  <c r="L201" i="32" l="1"/>
  <c r="N201" i="32" s="1"/>
  <c r="K202" i="32"/>
  <c r="K203" i="32" l="1"/>
  <c r="L202" i="32"/>
  <c r="N202" i="32" s="1"/>
  <c r="L203" i="32" l="1"/>
  <c r="N203" i="32" s="1"/>
  <c r="K204" i="32"/>
  <c r="L204" i="32" l="1"/>
  <c r="N204" i="32" s="1"/>
  <c r="K205" i="32"/>
  <c r="L205" i="32" l="1"/>
  <c r="N205" i="32" s="1"/>
  <c r="K206" i="32"/>
  <c r="K207" i="32" l="1"/>
  <c r="L206" i="32"/>
  <c r="N206" i="32" s="1"/>
  <c r="L207" i="32" l="1"/>
  <c r="N207" i="32" s="1"/>
  <c r="K208" i="32"/>
  <c r="L208" i="32" l="1"/>
  <c r="N208" i="32" s="1"/>
  <c r="K209" i="32"/>
  <c r="L209" i="32" l="1"/>
  <c r="N209" i="32" s="1"/>
  <c r="K210" i="32"/>
  <c r="K211" i="32" l="1"/>
  <c r="L210" i="32"/>
  <c r="N210" i="32" s="1"/>
  <c r="K212" i="32" l="1"/>
  <c r="L211" i="32"/>
  <c r="N211" i="32" s="1"/>
  <c r="L212" i="32" l="1"/>
  <c r="N212" i="32" s="1"/>
  <c r="K213" i="32"/>
  <c r="K214" i="32" l="1"/>
  <c r="L213" i="32"/>
  <c r="N213" i="32" s="1"/>
  <c r="K215" i="32" l="1"/>
  <c r="L214" i="32"/>
  <c r="N214" i="32" s="1"/>
  <c r="L215" i="32" l="1"/>
  <c r="N215" i="32" s="1"/>
  <c r="K216" i="32"/>
  <c r="L216" i="32" l="1"/>
  <c r="N216" i="32" s="1"/>
  <c r="K217" i="32"/>
  <c r="L217" i="32" l="1"/>
  <c r="N217" i="32" s="1"/>
  <c r="K218" i="32"/>
  <c r="K219" i="32" l="1"/>
  <c r="L218" i="32"/>
  <c r="N218" i="32" s="1"/>
  <c r="L219" i="32" l="1"/>
  <c r="N219" i="32" s="1"/>
  <c r="K220" i="32"/>
  <c r="L220" i="32" l="1"/>
  <c r="N220" i="32" s="1"/>
  <c r="K221" i="32"/>
  <c r="L221" i="32" l="1"/>
  <c r="N221" i="32" s="1"/>
  <c r="K222" i="32"/>
  <c r="K223" i="32" l="1"/>
  <c r="L222" i="32"/>
  <c r="N222" i="32" s="1"/>
  <c r="K224" i="32" l="1"/>
  <c r="L223" i="32"/>
  <c r="N223" i="32" s="1"/>
  <c r="L224" i="32" l="1"/>
  <c r="N224" i="32" s="1"/>
  <c r="K225" i="32"/>
  <c r="K226" i="32" l="1"/>
  <c r="L225" i="32"/>
  <c r="N225" i="32" s="1"/>
  <c r="K227" i="32" l="1"/>
  <c r="L226" i="32"/>
  <c r="N226" i="32" s="1"/>
  <c r="K228" i="32" l="1"/>
  <c r="L227" i="32"/>
  <c r="N227" i="32" s="1"/>
  <c r="L228" i="32" l="1"/>
  <c r="N228" i="32" s="1"/>
  <c r="K229" i="32"/>
  <c r="K230" i="32" l="1"/>
  <c r="L229" i="32"/>
  <c r="N229" i="32" s="1"/>
  <c r="K231" i="32" l="1"/>
  <c r="L230" i="32"/>
  <c r="N230" i="32" s="1"/>
  <c r="L231" i="32" l="1"/>
  <c r="N231" i="32" s="1"/>
  <c r="K232" i="32"/>
  <c r="L232" i="32" l="1"/>
  <c r="N232" i="32" s="1"/>
  <c r="K233" i="32"/>
  <c r="L233" i="32" l="1"/>
  <c r="N233" i="32" s="1"/>
  <c r="K234" i="32"/>
  <c r="K235" i="32" l="1"/>
  <c r="L234" i="32"/>
  <c r="N234" i="32" s="1"/>
  <c r="L235" i="32" l="1"/>
  <c r="N235" i="32" s="1"/>
  <c r="K236" i="32"/>
  <c r="L236" i="32" l="1"/>
  <c r="N236" i="32" s="1"/>
  <c r="K237" i="32"/>
  <c r="K238" i="32" l="1"/>
  <c r="L237" i="32"/>
  <c r="N237" i="32" s="1"/>
  <c r="K239" i="32" l="1"/>
  <c r="L238" i="32"/>
  <c r="N238" i="32" s="1"/>
  <c r="K240" i="32" l="1"/>
  <c r="L239" i="32"/>
  <c r="N239" i="32" s="1"/>
  <c r="L240" i="32" l="1"/>
  <c r="N240" i="32" s="1"/>
  <c r="K241" i="32"/>
  <c r="L241" i="32" l="1"/>
  <c r="N241" i="32" s="1"/>
  <c r="K242" i="32"/>
  <c r="K243" i="32" l="1"/>
  <c r="L242" i="32"/>
  <c r="N242" i="32" s="1"/>
  <c r="K244" i="32" l="1"/>
  <c r="L243" i="32"/>
  <c r="N243" i="32" s="1"/>
  <c r="L244" i="32" l="1"/>
  <c r="N244" i="32" s="1"/>
  <c r="K245" i="32"/>
  <c r="K246" i="32" l="1"/>
  <c r="L245" i="32"/>
  <c r="N245" i="32" s="1"/>
  <c r="K247" i="32" l="1"/>
  <c r="L246" i="32"/>
  <c r="N246" i="32" s="1"/>
  <c r="L247" i="32" l="1"/>
  <c r="N247" i="32" s="1"/>
  <c r="K248" i="32"/>
  <c r="L248" i="32" l="1"/>
  <c r="N248" i="32" s="1"/>
  <c r="K249" i="32"/>
  <c r="L249" i="32" l="1"/>
  <c r="N249" i="32" s="1"/>
  <c r="K250" i="32"/>
  <c r="K251" i="32" l="1"/>
  <c r="L250" i="32"/>
  <c r="N250" i="32" s="1"/>
  <c r="L251" i="32" l="1"/>
  <c r="N251" i="32" s="1"/>
  <c r="K252" i="32"/>
  <c r="L252" i="32" l="1"/>
  <c r="N252" i="32" s="1"/>
  <c r="K253" i="32"/>
  <c r="L253" i="32" l="1"/>
  <c r="N253" i="32" s="1"/>
  <c r="K254" i="32"/>
  <c r="K255" i="32" l="1"/>
  <c r="L254" i="32"/>
  <c r="N254" i="32" s="1"/>
  <c r="L255" i="32" l="1"/>
  <c r="N255" i="32" s="1"/>
  <c r="K256" i="32"/>
  <c r="L256" i="32" l="1"/>
  <c r="N256" i="32" s="1"/>
  <c r="K257" i="32"/>
  <c r="L257" i="32" l="1"/>
  <c r="N257" i="32" s="1"/>
  <c r="K258" i="32"/>
  <c r="K259" i="32" l="1"/>
  <c r="L258" i="32"/>
  <c r="N258" i="32" s="1"/>
  <c r="K260" i="32" l="1"/>
  <c r="L259" i="32"/>
  <c r="N259" i="32" s="1"/>
  <c r="L260" i="32" l="1"/>
  <c r="N260" i="32" s="1"/>
  <c r="K261" i="32"/>
  <c r="K262" i="32" l="1"/>
  <c r="L261" i="32"/>
  <c r="N261" i="32" s="1"/>
  <c r="K263" i="32" l="1"/>
  <c r="L262" i="32"/>
  <c r="N262" i="32" s="1"/>
  <c r="K264" i="32" l="1"/>
  <c r="L263" i="32"/>
  <c r="N263" i="32" s="1"/>
  <c r="L264" i="32" l="1"/>
  <c r="N264" i="32" s="1"/>
  <c r="K265" i="32"/>
  <c r="L265" i="32" l="1"/>
  <c r="N265" i="32" s="1"/>
  <c r="K266" i="32"/>
  <c r="K267" i="32" l="1"/>
  <c r="L266" i="32"/>
  <c r="N266" i="32" s="1"/>
  <c r="L267" i="32" l="1"/>
  <c r="N267" i="32" s="1"/>
  <c r="K268" i="32"/>
  <c r="L268" i="32" l="1"/>
  <c r="N268" i="32" s="1"/>
  <c r="K269" i="32"/>
  <c r="L269" i="32" l="1"/>
  <c r="N269" i="32" s="1"/>
  <c r="K270" i="32"/>
  <c r="K271" i="32" l="1"/>
  <c r="L270" i="32"/>
  <c r="N270" i="32" s="1"/>
  <c r="L271" i="32" l="1"/>
  <c r="N271" i="32" s="1"/>
  <c r="K272" i="32"/>
  <c r="L272" i="32" l="1"/>
  <c r="N272" i="32" s="1"/>
  <c r="K273" i="32"/>
  <c r="L273" i="32" l="1"/>
  <c r="N273" i="32" s="1"/>
  <c r="K274" i="32"/>
  <c r="K275" i="32" l="1"/>
  <c r="L274" i="32"/>
  <c r="N274" i="32" s="1"/>
  <c r="K276" i="32" l="1"/>
  <c r="L275" i="32"/>
  <c r="N275" i="32" s="1"/>
  <c r="L276" i="32" l="1"/>
  <c r="N276" i="32" s="1"/>
  <c r="K277" i="32"/>
  <c r="K278" i="32" l="1"/>
  <c r="L277" i="32"/>
  <c r="N277" i="32" s="1"/>
  <c r="K279" i="32" l="1"/>
  <c r="L278" i="32"/>
  <c r="N278" i="32" s="1"/>
  <c r="L279" i="32" l="1"/>
  <c r="N279" i="32" s="1"/>
  <c r="K280" i="32"/>
  <c r="L280" i="32" l="1"/>
  <c r="N280" i="32" s="1"/>
  <c r="K281" i="32"/>
  <c r="L281" i="32" l="1"/>
  <c r="N281" i="32" s="1"/>
  <c r="K282" i="32"/>
  <c r="K283" i="32" l="1"/>
  <c r="L282" i="32"/>
  <c r="N282" i="32" s="1"/>
  <c r="L283" i="32" l="1"/>
  <c r="N283" i="32" s="1"/>
  <c r="K284" i="32"/>
  <c r="L284" i="32" l="1"/>
  <c r="N284" i="32" s="1"/>
  <c r="K285" i="32"/>
  <c r="L285" i="32" l="1"/>
  <c r="N285" i="32" s="1"/>
  <c r="K286" i="32"/>
  <c r="K287" i="32" l="1"/>
  <c r="L286" i="32"/>
  <c r="N286" i="32" s="1"/>
  <c r="K288" i="32" l="1"/>
  <c r="L287" i="32"/>
  <c r="N287" i="32" s="1"/>
  <c r="L288" i="32" l="1"/>
  <c r="N288" i="32" s="1"/>
  <c r="K289" i="32"/>
  <c r="K290" i="32" l="1"/>
  <c r="L289" i="32"/>
  <c r="N289" i="32" s="1"/>
  <c r="K291" i="32" l="1"/>
  <c r="L290" i="32"/>
  <c r="N290" i="32" s="1"/>
  <c r="K292" i="32" l="1"/>
  <c r="L291" i="32"/>
  <c r="N291" i="32" s="1"/>
  <c r="L292" i="32" l="1"/>
  <c r="N292" i="32" s="1"/>
  <c r="K293" i="32"/>
  <c r="K294" i="32" l="1"/>
  <c r="L293" i="32"/>
  <c r="N293" i="32" s="1"/>
  <c r="K295" i="32" l="1"/>
  <c r="L294" i="32"/>
  <c r="N294" i="32" s="1"/>
  <c r="L295" i="32" l="1"/>
  <c r="N295" i="32" s="1"/>
  <c r="K296" i="32"/>
  <c r="L296" i="32" l="1"/>
  <c r="N296" i="32" s="1"/>
  <c r="K297" i="32"/>
  <c r="L297" i="32" l="1"/>
  <c r="N297" i="32" s="1"/>
  <c r="K298" i="32"/>
  <c r="K299" i="32" l="1"/>
  <c r="L298" i="32"/>
  <c r="N298" i="32" s="1"/>
  <c r="L299" i="32" l="1"/>
  <c r="N299" i="32" s="1"/>
  <c r="K300" i="32"/>
  <c r="L300" i="32" l="1"/>
  <c r="N300" i="32" s="1"/>
  <c r="K301" i="32"/>
  <c r="K302" i="32" l="1"/>
  <c r="L301" i="32"/>
  <c r="N301" i="32" s="1"/>
  <c r="K303" i="32" l="1"/>
  <c r="L302" i="32"/>
  <c r="N302" i="32" s="1"/>
  <c r="K304" i="32" l="1"/>
  <c r="L303" i="32"/>
  <c r="N303" i="32" s="1"/>
  <c r="L304" i="32" l="1"/>
  <c r="N304" i="32" s="1"/>
  <c r="K305" i="32"/>
  <c r="L305" i="32" l="1"/>
  <c r="N305" i="32" s="1"/>
  <c r="K306" i="32"/>
  <c r="K307" i="32" l="1"/>
  <c r="L306" i="32"/>
  <c r="N306" i="32" s="1"/>
  <c r="K308" i="32" l="1"/>
  <c r="L307" i="32"/>
  <c r="N307" i="32" s="1"/>
  <c r="L308" i="32" l="1"/>
  <c r="N308" i="32" s="1"/>
  <c r="K309" i="32"/>
  <c r="K310" i="32" l="1"/>
  <c r="L309" i="32"/>
  <c r="N309" i="32" s="1"/>
  <c r="K311" i="32" l="1"/>
  <c r="L310" i="32"/>
  <c r="N310" i="32" s="1"/>
  <c r="L311" i="32" l="1"/>
  <c r="N311" i="32" s="1"/>
  <c r="K312" i="32"/>
  <c r="L312" i="32" l="1"/>
  <c r="N312" i="32" s="1"/>
  <c r="K313" i="32"/>
  <c r="L313" i="32" l="1"/>
  <c r="N313" i="32" s="1"/>
  <c r="K314" i="32"/>
  <c r="K315" i="32" l="1"/>
  <c r="L314" i="32"/>
  <c r="N314" i="32" s="1"/>
  <c r="L315" i="32" l="1"/>
  <c r="N315" i="32" s="1"/>
  <c r="K316" i="32"/>
  <c r="L316" i="32" l="1"/>
  <c r="N316" i="32" s="1"/>
  <c r="K317" i="32"/>
  <c r="L317" i="32" l="1"/>
  <c r="N317" i="32" s="1"/>
  <c r="K318" i="32"/>
  <c r="K319" i="32" l="1"/>
  <c r="L318" i="32"/>
  <c r="N318" i="32" s="1"/>
  <c r="L319" i="32" l="1"/>
  <c r="N319" i="32" s="1"/>
  <c r="K320" i="32"/>
  <c r="L320" i="32" l="1"/>
  <c r="N320" i="32" s="1"/>
  <c r="K321" i="32"/>
  <c r="L321" i="32" l="1"/>
  <c r="N321" i="32" s="1"/>
  <c r="K322" i="32"/>
  <c r="K323" i="32" l="1"/>
  <c r="L322" i="32"/>
  <c r="N322" i="32" s="1"/>
  <c r="K324" i="32" l="1"/>
  <c r="L323" i="32"/>
  <c r="N323" i="32" s="1"/>
  <c r="L324" i="32" l="1"/>
  <c r="N324" i="32" s="1"/>
  <c r="K325" i="32"/>
  <c r="K326" i="32" l="1"/>
  <c r="L325" i="32"/>
  <c r="N325" i="32" s="1"/>
  <c r="K327" i="32" l="1"/>
  <c r="L326" i="32"/>
  <c r="N326" i="32" s="1"/>
  <c r="K328" i="32" l="1"/>
  <c r="L327" i="32"/>
  <c r="N327" i="32" s="1"/>
  <c r="L328" i="32" l="1"/>
  <c r="N328" i="32" s="1"/>
  <c r="K329" i="32"/>
  <c r="L329" i="32" l="1"/>
  <c r="N329" i="32" s="1"/>
  <c r="K330" i="32"/>
  <c r="K331" i="32" l="1"/>
  <c r="L330" i="32"/>
  <c r="N330" i="32" s="1"/>
  <c r="L331" i="32" l="1"/>
  <c r="N331" i="32" s="1"/>
  <c r="K332" i="32"/>
  <c r="L332" i="32" l="1"/>
  <c r="N332" i="32" s="1"/>
  <c r="K333" i="32"/>
  <c r="L333" i="32" l="1"/>
  <c r="N333" i="32" s="1"/>
  <c r="K334" i="32"/>
  <c r="L334" i="32" l="1"/>
  <c r="N334" i="32" s="1"/>
  <c r="K335" i="32"/>
  <c r="L335" i="32" l="1"/>
  <c r="N335" i="32" s="1"/>
  <c r="K336" i="32"/>
  <c r="K337" i="32" l="1"/>
  <c r="L336" i="32"/>
  <c r="N336" i="32" s="1"/>
  <c r="K338" i="32" l="1"/>
  <c r="L337" i="32"/>
  <c r="N337" i="32" s="1"/>
  <c r="L338" i="32" l="1"/>
  <c r="N338" i="32" s="1"/>
  <c r="K339" i="32"/>
  <c r="K340" i="32" l="1"/>
  <c r="L339" i="32"/>
  <c r="N339" i="32" s="1"/>
  <c r="K341" i="32" l="1"/>
  <c r="L340" i="32"/>
  <c r="N340" i="32" s="1"/>
  <c r="K342" i="32" l="1"/>
  <c r="L341" i="32"/>
  <c r="N341" i="32" s="1"/>
  <c r="L342" i="32" l="1"/>
  <c r="N342" i="32" s="1"/>
  <c r="K343" i="32"/>
  <c r="L343" i="32" l="1"/>
  <c r="N343" i="32" s="1"/>
  <c r="K344" i="32"/>
  <c r="K345" i="32" l="1"/>
  <c r="L344" i="32"/>
  <c r="N344" i="32" s="1"/>
  <c r="L345" i="32" l="1"/>
  <c r="N345" i="32" s="1"/>
  <c r="K346" i="32"/>
  <c r="L346" i="32" l="1"/>
  <c r="N346" i="32" s="1"/>
  <c r="K347" i="32"/>
  <c r="L347" i="32" l="1"/>
  <c r="N347" i="32" s="1"/>
  <c r="K348" i="32"/>
  <c r="K349" i="32" l="1"/>
  <c r="L348" i="32"/>
  <c r="N348" i="32" s="1"/>
  <c r="L349" i="32" l="1"/>
  <c r="N349" i="32" s="1"/>
  <c r="K350" i="32"/>
  <c r="L350" i="32" l="1"/>
  <c r="N350" i="32" s="1"/>
  <c r="K351" i="32"/>
  <c r="L351" i="32" l="1"/>
  <c r="N351" i="32" s="1"/>
  <c r="K352" i="32"/>
  <c r="K353" i="32" l="1"/>
  <c r="L352" i="32"/>
  <c r="N352" i="32" s="1"/>
  <c r="K354" i="32" l="1"/>
  <c r="L353" i="32"/>
  <c r="N353" i="32" s="1"/>
  <c r="L354" i="32" l="1"/>
  <c r="N354" i="32" s="1"/>
  <c r="K355" i="32"/>
  <c r="K356" i="32" l="1"/>
  <c r="L355" i="32"/>
  <c r="N355" i="32" s="1"/>
  <c r="K357" i="32" l="1"/>
  <c r="L356" i="32"/>
  <c r="N356" i="32" s="1"/>
  <c r="K358" i="32" l="1"/>
  <c r="L357" i="32"/>
  <c r="N357" i="32" s="1"/>
  <c r="L358" i="32" l="1"/>
  <c r="N358" i="32" s="1"/>
  <c r="K359" i="32"/>
  <c r="L359" i="32" l="1"/>
  <c r="N359" i="32" s="1"/>
  <c r="K360" i="32"/>
  <c r="K361" i="32" l="1"/>
  <c r="L360" i="32"/>
  <c r="N360" i="32" s="1"/>
  <c r="L361" i="32" l="1"/>
  <c r="N361" i="32" s="1"/>
  <c r="K362" i="32"/>
  <c r="L362" i="32" l="1"/>
  <c r="N362" i="32" s="1"/>
  <c r="K363" i="32"/>
  <c r="L363" i="32" l="1"/>
  <c r="N363" i="32" s="1"/>
  <c r="K364" i="32"/>
  <c r="K365" i="32" l="1"/>
  <c r="L364" i="32"/>
  <c r="N364" i="32" s="1"/>
  <c r="L365" i="32" l="1"/>
  <c r="N365" i="32" s="1"/>
  <c r="K366" i="32"/>
  <c r="L366" i="32" l="1"/>
  <c r="N366" i="32" s="1"/>
  <c r="K367" i="32"/>
  <c r="L367" i="32" l="1"/>
  <c r="N367" i="32" s="1"/>
  <c r="K368" i="32"/>
  <c r="K369" i="32" l="1"/>
  <c r="L368" i="32"/>
  <c r="N368" i="32" s="1"/>
  <c r="K370" i="32" l="1"/>
  <c r="L369" i="32"/>
  <c r="N369" i="32" s="1"/>
  <c r="L370" i="32" l="1"/>
  <c r="N370" i="32" s="1"/>
  <c r="K371" i="32"/>
  <c r="K372" i="32" l="1"/>
  <c r="L371" i="32"/>
  <c r="N371" i="32" s="1"/>
  <c r="K373" i="32" l="1"/>
  <c r="L372" i="32"/>
  <c r="N372" i="32" s="1"/>
  <c r="K374" i="32" l="1"/>
  <c r="L373" i="32"/>
  <c r="N373" i="32" s="1"/>
  <c r="L374" i="32" l="1"/>
  <c r="N374" i="32" s="1"/>
  <c r="K375" i="32"/>
  <c r="L375" i="32" l="1"/>
  <c r="N375" i="32" s="1"/>
  <c r="K376" i="32"/>
  <c r="K377" i="32" l="1"/>
  <c r="L376" i="32"/>
  <c r="N376" i="32" s="1"/>
  <c r="L377" i="32" l="1"/>
  <c r="N377" i="32" s="1"/>
  <c r="K378" i="32"/>
  <c r="L378" i="32" l="1"/>
  <c r="N378" i="32" s="1"/>
  <c r="K379" i="32"/>
  <c r="L379" i="32" l="1"/>
  <c r="N379" i="32" s="1"/>
  <c r="K380" i="32"/>
  <c r="K381" i="32" l="1"/>
  <c r="L380" i="32"/>
  <c r="N380" i="32" s="1"/>
  <c r="L381" i="32" l="1"/>
  <c r="N381" i="32" s="1"/>
  <c r="K382" i="32"/>
  <c r="L382" i="32" l="1"/>
  <c r="N382" i="32" s="1"/>
  <c r="K383" i="32"/>
  <c r="L383" i="32" l="1"/>
  <c r="N383" i="32" s="1"/>
  <c r="K384" i="32"/>
  <c r="K385" i="32" l="1"/>
  <c r="L384" i="32"/>
  <c r="N384" i="32" s="1"/>
  <c r="K386" i="32" l="1"/>
  <c r="L385" i="32"/>
  <c r="N385" i="32" s="1"/>
  <c r="L386" i="32" l="1"/>
  <c r="N386" i="32" s="1"/>
  <c r="K387" i="32"/>
  <c r="K388" i="32" l="1"/>
  <c r="L387" i="32"/>
  <c r="N387" i="32" s="1"/>
  <c r="K389" i="32" l="1"/>
  <c r="L388" i="32"/>
  <c r="N388" i="32" s="1"/>
  <c r="K390" i="32" l="1"/>
  <c r="L389" i="32"/>
  <c r="N389" i="32" s="1"/>
  <c r="L390" i="32" l="1"/>
  <c r="N390" i="32" s="1"/>
  <c r="K391" i="32"/>
  <c r="L391" i="32" l="1"/>
  <c r="N391" i="32" s="1"/>
  <c r="K392" i="32"/>
  <c r="K393" i="32" l="1"/>
  <c r="L392" i="32"/>
  <c r="N392" i="32" s="1"/>
  <c r="L393" i="32" l="1"/>
  <c r="N393" i="32" s="1"/>
  <c r="K394" i="32"/>
  <c r="L394" i="32" l="1"/>
  <c r="N394" i="32" s="1"/>
  <c r="K395" i="32"/>
  <c r="L395" i="32" l="1"/>
  <c r="N395" i="32" s="1"/>
  <c r="K396" i="32"/>
  <c r="K397" i="32" l="1"/>
  <c r="L396" i="32"/>
  <c r="N396" i="32" s="1"/>
  <c r="L397" i="32" l="1"/>
  <c r="N397" i="32" s="1"/>
  <c r="K398" i="32"/>
  <c r="L398" i="32" l="1"/>
  <c r="N398" i="32" s="1"/>
  <c r="K399" i="32"/>
  <c r="L399" i="32" l="1"/>
  <c r="N399" i="32" s="1"/>
  <c r="K400" i="32"/>
  <c r="K401" i="32" l="1"/>
  <c r="L400" i="32"/>
  <c r="N400" i="32" s="1"/>
  <c r="K402" i="32" l="1"/>
  <c r="L401" i="32"/>
  <c r="N401" i="32" s="1"/>
  <c r="L402" i="32" l="1"/>
  <c r="N402" i="32" s="1"/>
  <c r="K403" i="32"/>
  <c r="K404" i="32" l="1"/>
  <c r="L403" i="32"/>
  <c r="N403" i="32" s="1"/>
  <c r="K405" i="32" l="1"/>
  <c r="L404" i="32"/>
  <c r="N404" i="32" s="1"/>
  <c r="K406" i="32" l="1"/>
  <c r="L405" i="32"/>
  <c r="N405" i="32" s="1"/>
  <c r="L406" i="32" l="1"/>
  <c r="N406" i="32" s="1"/>
  <c r="K407" i="32"/>
  <c r="L407" i="32" l="1"/>
  <c r="N407" i="32" s="1"/>
  <c r="K408" i="32"/>
  <c r="K409" i="32" l="1"/>
  <c r="L408" i="32"/>
  <c r="N408" i="32" s="1"/>
  <c r="L409" i="32" l="1"/>
  <c r="N409" i="32" s="1"/>
  <c r="K410" i="32"/>
  <c r="L410" i="32" l="1"/>
  <c r="N410" i="32" s="1"/>
  <c r="K411" i="32"/>
  <c r="L411" i="32" l="1"/>
  <c r="N411" i="32" s="1"/>
  <c r="K412" i="32"/>
  <c r="K413" i="32" l="1"/>
  <c r="L412" i="32"/>
  <c r="N412" i="32" s="1"/>
  <c r="L413" i="32" l="1"/>
  <c r="N413" i="32" s="1"/>
  <c r="K414" i="32"/>
  <c r="L414" i="32" l="1"/>
  <c r="N414" i="32" s="1"/>
  <c r="K415" i="32"/>
  <c r="L415" i="32" l="1"/>
  <c r="N415" i="32" s="1"/>
  <c r="K416" i="32"/>
  <c r="K417" i="32" l="1"/>
  <c r="L416" i="32"/>
  <c r="N416" i="32" s="1"/>
  <c r="K418" i="32" l="1"/>
  <c r="L417" i="32"/>
  <c r="N417" i="32" s="1"/>
  <c r="L418" i="32" l="1"/>
  <c r="N418" i="32" s="1"/>
  <c r="K419" i="32"/>
  <c r="K420" i="32" l="1"/>
  <c r="L419" i="32"/>
  <c r="N419" i="32" s="1"/>
  <c r="K421" i="32" l="1"/>
  <c r="L420" i="32"/>
  <c r="N420" i="32" s="1"/>
  <c r="K422" i="32" l="1"/>
  <c r="L421" i="32"/>
  <c r="N421" i="32" s="1"/>
  <c r="L422" i="32" l="1"/>
  <c r="N422" i="32" s="1"/>
  <c r="K423" i="32"/>
  <c r="L423" i="32" l="1"/>
  <c r="N423" i="32" s="1"/>
  <c r="K424" i="32"/>
  <c r="K425" i="32" l="1"/>
  <c r="L424" i="32"/>
  <c r="N424" i="32" s="1"/>
  <c r="L425" i="32" l="1"/>
  <c r="N425" i="32" s="1"/>
  <c r="K426" i="32"/>
  <c r="L426" i="32" l="1"/>
  <c r="N426" i="32" s="1"/>
  <c r="K427" i="32"/>
  <c r="L427" i="32" l="1"/>
  <c r="N427" i="32" s="1"/>
  <c r="K428" i="32"/>
  <c r="K429" i="32" l="1"/>
  <c r="L428" i="32"/>
  <c r="N428" i="32" s="1"/>
  <c r="L429" i="32" l="1"/>
  <c r="N429" i="32" s="1"/>
  <c r="K430" i="32"/>
  <c r="L430" i="32" l="1"/>
  <c r="N430" i="32" s="1"/>
  <c r="K431" i="32"/>
  <c r="L431" i="32" l="1"/>
  <c r="N431" i="32" s="1"/>
  <c r="K432" i="32"/>
  <c r="K433" i="32" l="1"/>
  <c r="L432" i="32"/>
  <c r="N432" i="32" s="1"/>
  <c r="K434" i="32" l="1"/>
  <c r="L433" i="32"/>
  <c r="N433" i="32" s="1"/>
  <c r="L434" i="32" l="1"/>
  <c r="N434" i="32" s="1"/>
  <c r="K435" i="32"/>
  <c r="K436" i="32" l="1"/>
  <c r="L435" i="32"/>
  <c r="N435" i="32" s="1"/>
  <c r="K437" i="32" l="1"/>
  <c r="L436" i="32"/>
  <c r="N436" i="32" s="1"/>
  <c r="K438" i="32" l="1"/>
  <c r="L437" i="32"/>
  <c r="N437" i="32" s="1"/>
  <c r="L438" i="32" l="1"/>
  <c r="N438" i="32" s="1"/>
  <c r="K439" i="32"/>
  <c r="L439" i="32" l="1"/>
  <c r="N439" i="32" s="1"/>
  <c r="K440" i="32"/>
  <c r="K441" i="32" l="1"/>
  <c r="L440" i="32"/>
  <c r="N440" i="32" s="1"/>
  <c r="L441" i="32" l="1"/>
  <c r="N441" i="32" s="1"/>
  <c r="K442" i="32"/>
  <c r="L442" i="32" l="1"/>
  <c r="N442" i="32" s="1"/>
  <c r="K443" i="32"/>
  <c r="L443" i="32" l="1"/>
  <c r="N443" i="32" s="1"/>
  <c r="K444" i="32"/>
  <c r="K445" i="32" l="1"/>
  <c r="L444" i="32"/>
  <c r="N444" i="32" s="1"/>
  <c r="L445" i="32" l="1"/>
  <c r="N445" i="32" s="1"/>
  <c r="K446" i="32"/>
  <c r="L446" i="32" l="1"/>
  <c r="N446" i="32" s="1"/>
  <c r="K447" i="32"/>
  <c r="L447" i="32" l="1"/>
  <c r="N447" i="32" s="1"/>
  <c r="K448" i="32"/>
  <c r="K449" i="32" l="1"/>
  <c r="L448" i="32"/>
  <c r="N448" i="32" s="1"/>
  <c r="K450" i="32" l="1"/>
  <c r="L449" i="32"/>
  <c r="N449" i="32" s="1"/>
  <c r="L450" i="32" l="1"/>
  <c r="N450" i="32" s="1"/>
  <c r="K451" i="32"/>
  <c r="K452" i="32" l="1"/>
  <c r="L451" i="32"/>
  <c r="N451" i="32" s="1"/>
  <c r="K453" i="32" l="1"/>
  <c r="L452" i="32"/>
  <c r="N452" i="32" s="1"/>
  <c r="K454" i="32" l="1"/>
  <c r="L453" i="32"/>
  <c r="N453" i="32" s="1"/>
  <c r="L454" i="32" l="1"/>
  <c r="N454" i="32" s="1"/>
  <c r="K455" i="32"/>
  <c r="L455" i="32" l="1"/>
  <c r="N455" i="32" s="1"/>
  <c r="K456" i="32"/>
  <c r="K457" i="32" l="1"/>
  <c r="L456" i="32"/>
  <c r="N456" i="32" s="1"/>
  <c r="L457" i="32" l="1"/>
  <c r="N457" i="32" s="1"/>
  <c r="K458" i="32"/>
  <c r="L458" i="32" l="1"/>
  <c r="N458" i="32" s="1"/>
  <c r="K459" i="32"/>
  <c r="L459" i="32" l="1"/>
  <c r="N459" i="32" s="1"/>
  <c r="K460" i="32"/>
  <c r="K461" i="32" l="1"/>
  <c r="L460" i="32"/>
  <c r="N460" i="32" s="1"/>
  <c r="L461" i="32" l="1"/>
  <c r="N461" i="32" s="1"/>
  <c r="K462" i="32"/>
  <c r="L462" i="32" l="1"/>
  <c r="N462" i="32" s="1"/>
  <c r="K463" i="32"/>
  <c r="L463" i="32" l="1"/>
  <c r="N463" i="32" s="1"/>
  <c r="K464" i="32"/>
  <c r="K465" i="32" l="1"/>
  <c r="L464" i="32"/>
  <c r="N464" i="32" s="1"/>
  <c r="K466" i="32" l="1"/>
  <c r="L465" i="32"/>
  <c r="N465" i="32" s="1"/>
  <c r="L466" i="32" l="1"/>
  <c r="N466" i="32" s="1"/>
  <c r="K467" i="32"/>
  <c r="K468" i="32" l="1"/>
  <c r="L467" i="32"/>
  <c r="N467" i="32" s="1"/>
  <c r="K469" i="32" l="1"/>
  <c r="L468" i="32"/>
  <c r="N468" i="32" s="1"/>
  <c r="K470" i="32" l="1"/>
  <c r="L469" i="32"/>
  <c r="N469" i="32" s="1"/>
  <c r="L470" i="32" l="1"/>
  <c r="N470" i="32" s="1"/>
  <c r="K471" i="32"/>
  <c r="L471" i="32" l="1"/>
  <c r="N471" i="32" s="1"/>
  <c r="K472" i="32"/>
  <c r="K473" i="32" l="1"/>
  <c r="L472" i="32"/>
  <c r="N472" i="32" s="1"/>
  <c r="L473" i="32" l="1"/>
  <c r="N473" i="32" s="1"/>
  <c r="K474" i="32"/>
  <c r="L474" i="32" l="1"/>
  <c r="N474" i="32" s="1"/>
  <c r="K475" i="32"/>
  <c r="L475" i="32" l="1"/>
  <c r="N475" i="32" s="1"/>
  <c r="K476" i="32"/>
  <c r="K477" i="32" l="1"/>
  <c r="L476" i="32"/>
  <c r="N476" i="32" s="1"/>
  <c r="L477" i="32" l="1"/>
  <c r="N477" i="32" s="1"/>
  <c r="K478" i="32"/>
  <c r="L478" i="32" l="1"/>
  <c r="N478" i="32" s="1"/>
  <c r="K479" i="32"/>
  <c r="L479" i="32" l="1"/>
  <c r="N479" i="32" s="1"/>
  <c r="K480" i="32"/>
  <c r="K481" i="32" l="1"/>
  <c r="L480" i="32"/>
  <c r="N480" i="32" s="1"/>
  <c r="K482" i="32" l="1"/>
  <c r="L481" i="32"/>
  <c r="N481" i="32" s="1"/>
  <c r="L482" i="32" l="1"/>
  <c r="N482" i="32" s="1"/>
  <c r="K483" i="32"/>
  <c r="K484" i="32" l="1"/>
  <c r="L483" i="32"/>
  <c r="N483" i="32" s="1"/>
  <c r="K485" i="32" l="1"/>
  <c r="L484" i="32"/>
  <c r="N484" i="32" s="1"/>
  <c r="K486" i="32" l="1"/>
  <c r="L485" i="32"/>
  <c r="N485" i="32" s="1"/>
  <c r="L486" i="32" l="1"/>
  <c r="N486" i="32" s="1"/>
  <c r="K487" i="32"/>
  <c r="L487" i="32" l="1"/>
  <c r="N487" i="32" s="1"/>
  <c r="K488" i="32"/>
  <c r="K489" i="32" l="1"/>
  <c r="L488" i="32"/>
  <c r="N488" i="32" s="1"/>
  <c r="L489" i="32" l="1"/>
  <c r="N489" i="32" s="1"/>
  <c r="K490" i="32"/>
  <c r="L490" i="32" l="1"/>
  <c r="N490" i="32" s="1"/>
  <c r="K491" i="32"/>
  <c r="L491" i="32" l="1"/>
  <c r="N491" i="32" s="1"/>
  <c r="K492" i="32"/>
  <c r="K493" i="32" l="1"/>
  <c r="L492" i="32"/>
  <c r="N492" i="32" s="1"/>
  <c r="L493" i="32" l="1"/>
  <c r="N493" i="32" s="1"/>
  <c r="K494" i="32"/>
  <c r="L494" i="32" l="1"/>
  <c r="N494" i="32" s="1"/>
  <c r="K495" i="32"/>
  <c r="L495" i="32" l="1"/>
  <c r="N495" i="32" s="1"/>
  <c r="K496" i="32"/>
  <c r="K497" i="32" l="1"/>
  <c r="L496" i="32"/>
  <c r="N496" i="32" s="1"/>
  <c r="K498" i="32" l="1"/>
  <c r="L497" i="32"/>
  <c r="N497" i="32" s="1"/>
  <c r="L498" i="32" l="1"/>
  <c r="N498" i="32" s="1"/>
  <c r="K499" i="32"/>
  <c r="K500" i="32" l="1"/>
  <c r="L499" i="32"/>
  <c r="N499" i="32" s="1"/>
  <c r="K501" i="32" l="1"/>
  <c r="L500" i="32"/>
  <c r="N500" i="32" s="1"/>
  <c r="L501" i="32" l="1"/>
  <c r="N501" i="32" s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</commentList>
</comments>
</file>

<file path=xl/sharedStrings.xml><?xml version="1.0" encoding="utf-8"?>
<sst xmlns="http://schemas.openxmlformats.org/spreadsheetml/2006/main" count="606" uniqueCount="377">
  <si>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</si>
  <si>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</si>
  <si>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</si>
  <si>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</si>
  <si>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</si>
  <si>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</si>
  <si>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</si>
  <si>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</si>
  <si>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</si>
  <si>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</si>
  <si>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</si>
  <si>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</si>
  <si>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</si>
  <si>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</si>
  <si>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</si>
  <si>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</si>
  <si>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</si>
  <si>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</si>
  <si>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</si>
  <si>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</si>
  <si>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</si>
  <si>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</si>
  <si>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</si>
  <si>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</si>
  <si>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</si>
  <si>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</si>
  <si>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</si>
  <si>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</si>
  <si>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</si>
  <si>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</si>
  <si>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</si>
  <si>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</si>
  <si>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</si>
  <si>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</si>
  <si>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</si>
  <si>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</si>
  <si>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</si>
  <si>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</si>
  <si>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</si>
  <si>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</si>
  <si>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</si>
  <si>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</si>
  <si>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</si>
  <si>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</si>
  <si>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</si>
  <si>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</si>
  <si>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</si>
  <si>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</si>
  <si>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</si>
  <si>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</si>
  <si>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</si>
  <si>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</si>
  <si>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</si>
  <si>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</si>
  <si>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</si>
  <si>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</si>
  <si>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</si>
  <si>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</si>
  <si>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</si>
  <si>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</si>
  <si>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</si>
  <si>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</si>
  <si>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</si>
  <si>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</si>
  <si>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</si>
  <si>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</si>
  <si>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</si>
  <si>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</si>
  <si>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</si>
  <si>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</si>
  <si>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</si>
  <si>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</si>
  <si>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</si>
  <si>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</si>
  <si>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</si>
  <si>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</si>
  <si>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</si>
  <si>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</si>
  <si>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</si>
  <si>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</si>
  <si>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</si>
  <si>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</si>
  <si>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</si>
  <si>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</si>
  <si>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</si>
  <si>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</si>
  <si>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</si>
  <si>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</si>
  <si>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</si>
  <si>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</si>
  <si>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</si>
  <si>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</si>
  <si>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</si>
  <si>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</si>
  <si>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</si>
  <si>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</si>
  <si>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</si>
  <si>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</si>
  <si>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</si>
  <si>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</si>
  <si>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</si>
  <si>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</si>
  <si>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</si>
  <si>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</si>
  <si>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</si>
  <si>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</si>
  <si>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</si>
  <si>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</si>
  <si>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</si>
  <si>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</si>
  <si>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</si>
  <si>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</si>
  <si>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</si>
  <si>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</si>
  <si>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</si>
  <si>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</si>
  <si>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</si>
  <si>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</si>
  <si>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</si>
  <si>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</si>
  <si>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</si>
  <si>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</si>
  <si>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</si>
  <si>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</si>
  <si>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</si>
  <si>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</si>
  <si>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</si>
  <si>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</si>
  <si>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</si>
  <si>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</si>
  <si>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</si>
  <si>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</si>
  <si>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</si>
  <si>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</si>
  <si>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</si>
  <si>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</si>
  <si>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</si>
  <si>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</si>
  <si>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</si>
  <si>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</si>
  <si>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</si>
  <si>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</si>
  <si>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</si>
  <si>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</si>
  <si>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</si>
  <si>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</si>
  <si>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</si>
  <si>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</si>
  <si>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</si>
  <si>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</si>
  <si>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</si>
  <si>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</si>
  <si>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</si>
  <si>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</si>
  <si>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</si>
  <si>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</si>
  <si>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</si>
  <si>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</si>
  <si>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</si>
  <si>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</si>
  <si>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</si>
  <si>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</si>
  <si>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</si>
  <si>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</si>
  <si>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</si>
  <si>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</si>
  <si>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</si>
  <si>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</si>
  <si>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</si>
  <si>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</si>
  <si>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</si>
  <si>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</si>
  <si>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</si>
  <si>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</si>
  <si>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</si>
  <si>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</si>
  <si>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</si>
  <si>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</si>
  <si>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</si>
  <si>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</si>
  <si>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</si>
  <si>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</si>
  <si>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</si>
  <si>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</si>
  <si>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</si>
  <si>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</si>
  <si>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</si>
  <si>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>Remove Factors</t>
  </si>
  <si>
    <t>Seismic design  Applay as per IS 13920: Default checked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</si>
  <si>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</si>
  <si>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</si>
  <si>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</si>
  <si>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</si>
  <si>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</si>
  <si>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</si>
  <si>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</si>
  <si>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</si>
  <si>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</si>
  <si>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</si>
  <si>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</si>
  <si>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</si>
  <si>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</si>
  <si>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</si>
  <si>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</si>
  <si>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</si>
  <si>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</si>
  <si>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</si>
  <si>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</si>
  <si>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</si>
  <si>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</si>
  <si>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</si>
  <si>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</si>
  <si>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</si>
  <si>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</si>
  <si>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</si>
  <si>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</si>
  <si>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</si>
  <si>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</si>
  <si>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</si>
  <si>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</si>
  <si>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</si>
  <si>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</si>
  <si>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</si>
  <si>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</si>
  <si>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</si>
  <si>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</si>
  <si>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</si>
  <si>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</si>
  <si>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</si>
  <si>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</si>
  <si>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IS 456 WALL TEST CASE IN DESIGN +</t>
  </si>
  <si>
    <t>Algorithem</t>
  </si>
  <si>
    <t>Check</t>
  </si>
  <si>
    <t xml:space="preserve">Design </t>
  </si>
  <si>
    <t>No Changes in Check Mode</t>
  </si>
  <si>
    <t>The cross-section of the beam is applied to the calculation of minimum thickness of slab.</t>
  </si>
  <si>
    <t xml:space="preserve">Type-A" or "Type-B", rebar amount by the combination of the X1(Y1)/X2(Y2) is applied to the negative moment calculation and rebar amount by the combination of the X2(Y2)/X3(Y3) </t>
  </si>
  <si>
    <t>Adequate depths provided for deflection control</t>
  </si>
  <si>
    <t>Thickness of oneway slab base on supporting conditions</t>
  </si>
  <si>
    <t>b</t>
  </si>
  <si>
    <t>d</t>
  </si>
  <si>
    <t>fy</t>
  </si>
  <si>
    <t>fck</t>
  </si>
  <si>
    <t>As</t>
  </si>
  <si>
    <t>Mn</t>
  </si>
  <si>
    <t>xu</t>
  </si>
  <si>
    <t>xu/d</t>
  </si>
  <si>
    <t>xu/dmax</t>
  </si>
  <si>
    <t>xu/d section</t>
  </si>
  <si>
    <t xml:space="preserve">Ensures that steel fail </t>
  </si>
  <si>
    <t>ONEWAY SLAB</t>
  </si>
  <si>
    <r>
      <t>DL</t>
    </r>
    <r>
      <rPr>
        <sz val="8"/>
        <color theme="1"/>
        <rFont val="Arial"/>
        <family val="2"/>
      </rPr>
      <t xml:space="preserve">  </t>
    </r>
    <r>
      <rPr>
        <sz val="11"/>
        <color theme="1"/>
        <rFont val="Arial"/>
        <family val="2"/>
      </rPr>
      <t>=</t>
    </r>
  </si>
  <si>
    <t>LL  =</t>
  </si>
  <si>
    <t>Total depth =</t>
  </si>
  <si>
    <t>kN/m2</t>
  </si>
  <si>
    <t>Nutral Axis deponds upon the section and percentage of steel</t>
  </si>
  <si>
    <t xml:space="preserve">For that Nutral Axis increase the load and obtain the strains </t>
  </si>
  <si>
    <t>x/d</t>
  </si>
  <si>
    <t>Mns</t>
  </si>
  <si>
    <t>We Obtain x as per Mu  THIS X MUST BE LESS THAN LIMIT TO ENSURE UNDER REINFORCEMENT</t>
  </si>
  <si>
    <t>Then Calculate Steel for Countering Mu</t>
  </si>
  <si>
    <t>we Obtain x exact equilebrium for section USING STRAIN COMPATABILITY METHOD : CONDITION UNDER REINFORCEMENT BY TAKINING STRAIN OF CONCRETE 0.0035</t>
  </si>
  <si>
    <r>
      <t xml:space="preserve">From Mu input and we know b d fck fst   </t>
    </r>
    <r>
      <rPr>
        <sz val="11"/>
        <color rgb="FFFF0000"/>
        <rFont val="Arial"/>
        <family val="2"/>
      </rPr>
      <t xml:space="preserve">Don’t know steel </t>
    </r>
  </si>
  <si>
    <r>
      <t xml:space="preserve">We Know b d fck fst ast All </t>
    </r>
    <r>
      <rPr>
        <sz val="11"/>
        <color rgb="FFFF0000"/>
        <rFont val="Arial"/>
        <family val="2"/>
      </rPr>
      <t>We Know the Steel</t>
    </r>
  </si>
  <si>
    <t>d  =</t>
  </si>
  <si>
    <t>Provided d is grater then d O.K</t>
  </si>
  <si>
    <t xml:space="preserve">V = </t>
  </si>
  <si>
    <t>Tc(min) =</t>
  </si>
  <si>
    <t xml:space="preserve">Tv = </t>
  </si>
  <si>
    <t>Tv &lt; Tc No shear is required</t>
  </si>
  <si>
    <t>Tcmax =</t>
  </si>
  <si>
    <t>TWOWAY SLAB</t>
  </si>
  <si>
    <t>dactual =</t>
  </si>
  <si>
    <t>Min depth   =</t>
  </si>
  <si>
    <t>h =</t>
  </si>
  <si>
    <t>Tyoe of Slab Ly/Lx =</t>
  </si>
  <si>
    <t>TwoWay Slab</t>
  </si>
  <si>
    <t>Design Load =</t>
  </si>
  <si>
    <t>w =</t>
  </si>
  <si>
    <t>kN/m3</t>
  </si>
  <si>
    <t>Minimum Thickness required (mm)</t>
  </si>
  <si>
    <t>Obtain Deflection</t>
  </si>
  <si>
    <t>Deflection Limit</t>
  </si>
  <si>
    <t>OneWay</t>
  </si>
  <si>
    <t>TwoWay</t>
  </si>
  <si>
    <t>a</t>
  </si>
  <si>
    <t>Minimum Area of steeel</t>
  </si>
  <si>
    <t>Max spacing</t>
  </si>
  <si>
    <t>OneWay Slab</t>
  </si>
  <si>
    <t>Spacing/SpacingCrackLimit</t>
  </si>
  <si>
    <t>Max Spacing Limit  for Crack Control</t>
  </si>
  <si>
    <t>ONEWAY</t>
  </si>
  <si>
    <t>TWOWAY</t>
  </si>
  <si>
    <t>DEFLECTION</t>
  </si>
  <si>
    <t>shear calculation</t>
  </si>
  <si>
    <t>SLAB</t>
  </si>
  <si>
    <t>Ask</t>
  </si>
  <si>
    <t xml:space="preserve">SLAB_ECP_203_2017  SPECIFICATIONS </t>
  </si>
  <si>
    <r>
      <t xml:space="preserve"> GUI Changes in Project Mode(</t>
    </r>
    <r>
      <rPr>
        <sz val="11"/>
        <color rgb="FFFF0000"/>
        <rFont val="Arial"/>
        <family val="2"/>
      </rPr>
      <t>As per first stage of development Project mode not included</t>
    </r>
    <r>
      <rPr>
        <sz val="11"/>
        <color theme="1"/>
        <rFont val="Arial"/>
        <family val="2"/>
      </rPr>
      <t xml:space="preserve"> )</t>
    </r>
  </si>
  <si>
    <t>Change Mid and End Span as per ECP ??</t>
  </si>
  <si>
    <t>Change Mid and End Span as per ECP</t>
  </si>
  <si>
    <t>No Deflection in simple Mode ??</t>
  </si>
  <si>
    <t>No Changes in Simple Mode</t>
  </si>
  <si>
    <t>End Span and Mid span Length as per ECP ?</t>
  </si>
  <si>
    <t>Change Mid and End Span as per ECP ?</t>
  </si>
  <si>
    <t>Values as per ECP ?</t>
  </si>
  <si>
    <t>and calculation</t>
  </si>
  <si>
    <t>Two way slab Design ?</t>
  </si>
  <si>
    <r>
      <t>Delta</t>
    </r>
    <r>
      <rPr>
        <sz val="8"/>
        <color theme="1"/>
        <rFont val="Arial"/>
        <family val="2"/>
      </rPr>
      <t>(obtain)</t>
    </r>
    <r>
      <rPr>
        <sz val="11"/>
        <color theme="1"/>
        <rFont val="Arial"/>
        <family val="2"/>
      </rPr>
      <t>/Delta</t>
    </r>
    <r>
      <rPr>
        <sz val="8"/>
        <color theme="1"/>
        <rFont val="Arial"/>
        <family val="2"/>
      </rPr>
      <t>(Limit)</t>
    </r>
  </si>
  <si>
    <t>ECP203:2017  CODE PROVISIONS</t>
  </si>
  <si>
    <t xml:space="preserve">ECP203:2017 SLAB CODE PROVISIONS              </t>
  </si>
  <si>
    <t>?</t>
  </si>
  <si>
    <t>Contineous beam criterial for slabs oneway ??</t>
  </si>
  <si>
    <t>Cofficients ?</t>
  </si>
  <si>
    <t>To calculate thicknes</t>
  </si>
  <si>
    <t>Cracking width ?</t>
  </si>
  <si>
    <t>Moment Calcuation for One way slab</t>
  </si>
  <si>
    <t>a/c ration</t>
  </si>
  <si>
    <t>a/c =0.8</t>
  </si>
  <si>
    <t>c/d ration Max</t>
  </si>
  <si>
    <t>c/d ration Min</t>
  </si>
  <si>
    <t>Require area of steel</t>
  </si>
  <si>
    <r>
      <rPr>
        <b/>
        <sz val="11"/>
        <color theme="1"/>
        <rFont val="Arial"/>
        <family val="2"/>
      </rPr>
      <t xml:space="preserve">Max spacing </t>
    </r>
    <r>
      <rPr>
        <sz val="11"/>
        <color theme="1"/>
        <rFont val="Arial"/>
        <family val="2"/>
      </rPr>
      <t xml:space="preserve"> </t>
    </r>
  </si>
  <si>
    <t>Minimum and Maximum Spacing Criteria ONE way(200) and TWO way(both direction) ??</t>
  </si>
  <si>
    <t>Cracking Moment</t>
  </si>
  <si>
    <t>Tensile stress in concrete</t>
  </si>
  <si>
    <t>Cracking Moment of intertia</t>
  </si>
  <si>
    <t>Deflection</t>
  </si>
  <si>
    <t xml:space="preserve">MOMENT </t>
  </si>
  <si>
    <t>fc  =</t>
  </si>
  <si>
    <t>fy  =</t>
  </si>
  <si>
    <t>Check Nomeclature like fc fy !!!</t>
  </si>
  <si>
    <t>Minimum clear cover ?</t>
  </si>
  <si>
    <t>Minimum thickness criteria ?</t>
  </si>
  <si>
    <t>Reinforcement # or P and difference</t>
  </si>
  <si>
    <t>E  =</t>
  </si>
  <si>
    <r>
      <rPr>
        <sz val="11"/>
        <color theme="1"/>
        <rFont val="Calibri"/>
        <family val="2"/>
      </rPr>
      <t>ɣ</t>
    </r>
    <r>
      <rPr>
        <sz val="15.95"/>
        <color theme="1"/>
        <rFont val="Arial"/>
        <family val="2"/>
      </rPr>
      <t xml:space="preserve">c = </t>
    </r>
  </si>
  <si>
    <r>
      <rPr>
        <sz val="11"/>
        <color theme="1"/>
        <rFont val="Calibri"/>
        <family val="2"/>
      </rPr>
      <t>ɣ</t>
    </r>
    <r>
      <rPr>
        <sz val="15.95"/>
        <color theme="1"/>
        <rFont val="Arial"/>
        <family val="2"/>
      </rPr>
      <t xml:space="preserve">s = </t>
    </r>
  </si>
  <si>
    <t>Mu  =</t>
  </si>
  <si>
    <t>d' =</t>
  </si>
  <si>
    <t>ts  =</t>
  </si>
  <si>
    <t>a =</t>
  </si>
  <si>
    <t>c =</t>
  </si>
  <si>
    <t xml:space="preserve">c/d = </t>
  </si>
  <si>
    <t>c/d max =</t>
  </si>
  <si>
    <t xml:space="preserve">As,min = </t>
  </si>
  <si>
    <t xml:space="preserve">As  = </t>
  </si>
  <si>
    <t>N =</t>
  </si>
  <si>
    <t>dia =</t>
  </si>
  <si>
    <t>c  =</t>
  </si>
  <si>
    <t>Min c</t>
  </si>
  <si>
    <t>a  =</t>
  </si>
  <si>
    <t>DL + LL combination Criteria</t>
  </si>
  <si>
    <t>SHEAR ?</t>
  </si>
  <si>
    <t>TWOWAY ?</t>
  </si>
  <si>
    <t>confirm values ?</t>
  </si>
  <si>
    <t>General Gui Changes</t>
  </si>
  <si>
    <t>For now use BS standard  or Include ECP REBAR CODE</t>
  </si>
  <si>
    <t>P # ?</t>
  </si>
  <si>
    <t>Codal clause  ?</t>
  </si>
  <si>
    <t>Which to be used ? Rebar symbol # or P and difference ?</t>
  </si>
  <si>
    <t>Corner Reinforcement ??</t>
  </si>
  <si>
    <t>Maximum reinforcement ?  Min and Max reinforcement in one way and two way ?</t>
  </si>
  <si>
    <t>Min Bar size, Max Bar size</t>
  </si>
  <si>
    <t>Seismic Code ?</t>
  </si>
  <si>
    <t>Shear desing ?</t>
  </si>
  <si>
    <t>Grades of Concrete ex 18 20 25….??</t>
  </si>
  <si>
    <t>Greads of Steel 240 280 360….??</t>
  </si>
  <si>
    <t>1) Is there any criteria for one way slab. Like continuous in both the direction. ?????</t>
  </si>
  <si>
    <t>Effective span for solid slab ???</t>
  </si>
  <si>
    <t>One way slab Cofficients for calculation of bending moment and shear force   or   FEM analysis</t>
  </si>
  <si>
    <t>Minimum reinforcement (Nominal) in traverse direction i.e 25% of main steel reinforcement in ONE WAY slab !!! (P no 11)</t>
  </si>
  <si>
    <t>alpha and beta value is for live load less than 5 kN/m2</t>
  </si>
  <si>
    <t>Minimum thickness for two way slab !(a/35, a/40, a/45) a = short effective span</t>
  </si>
  <si>
    <t>Absolute Minimum Thickness ! One way (L/30, L/35, L/40) and Min 80 for static load and 120 mm for dynamic load</t>
  </si>
  <si>
    <t>Min steel As for mild steel and high yield steel or the given min steel in for all type of steel (p no 19)</t>
  </si>
  <si>
    <t>Considered CC for main renforcement and CC+diaMain for Secondary reinforcement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</si>
</sst>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b/>
      <sz val="11"/>
      <color theme="1"/>
      <name val="Calibri"/>
      <family val="2"/>
    </font>
    <font>
      <sz val="15"/>
      <color theme="1"/>
      <name val="Arial"/>
      <family val="2"/>
    </font>
    <font>
      <sz val="14"/>
      <color theme="1"/>
      <name val="Arial"/>
      <family val="2"/>
    </font>
    <font>
      <sz val="15.95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2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9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0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1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0" fillId="8" borderId="16" xfId="0" applyFont="1" applyFill="1" applyBorder="1"/>
    <xf numFmtId="0" fontId="10" fillId="8" borderId="18" xfId="0" applyFont="1" applyFill="1" applyBorder="1"/>
    <xf numFmtId="0" fontId="10" fillId="8" borderId="19" xfId="0" applyFont="1" applyFill="1" applyBorder="1"/>
    <xf numFmtId="0" fontId="14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8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3" xfId="0" applyFill="1" applyBorder="1"/>
    <xf numFmtId="0" fontId="0" fillId="0" borderId="34" xfId="0" applyFill="1" applyBorder="1"/>
    <xf numFmtId="0" fontId="11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3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19" fillId="0" borderId="0" xfId="0" applyFont="1" applyFill="1" applyBorder="1" applyAlignment="1">
      <alignment horizontal="right" vertical="center"/>
    </xf>
    <xf numFmtId="0" fontId="1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5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1" fillId="7" borderId="0" xfId="0" applyFont="1" applyFill="1" applyBorder="1"/>
    <xf numFmtId="0" fontId="0" fillId="17" borderId="0" xfId="0" applyFill="1"/>
    <xf numFmtId="0" fontId="19" fillId="0" borderId="0" xfId="0" applyFont="1" applyFill="1" applyBorder="1"/>
    <xf numFmtId="0" fontId="0" fillId="0" borderId="18" xfId="0" applyBorder="1"/>
    <xf numFmtId="0" fontId="22" fillId="7" borderId="0" xfId="3" applyFill="1"/>
    <xf numFmtId="0" fontId="21" fillId="3" borderId="14" xfId="0" applyFont="1" applyFill="1" applyBorder="1"/>
    <xf numFmtId="0" fontId="0" fillId="3" borderId="0" xfId="0" applyFill="1" applyBorder="1" applyAlignment="1">
      <alignment horizontal="right"/>
    </xf>
    <xf numFmtId="0" fontId="24" fillId="2" borderId="0" xfId="0" applyFont="1" applyFill="1" applyBorder="1"/>
    <xf numFmtId="0" fontId="24" fillId="2" borderId="13" xfId="0" applyFont="1" applyFill="1" applyBorder="1"/>
    <xf numFmtId="0" fontId="23" fillId="2" borderId="14" xfId="0" applyFont="1" applyFill="1" applyBorder="1"/>
    <xf numFmtId="0" fontId="21" fillId="0" borderId="14" xfId="0" applyFont="1" applyFill="1" applyBorder="1"/>
    <xf numFmtId="0" fontId="23" fillId="2" borderId="0" xfId="0" applyFont="1" applyFill="1" applyBorder="1"/>
    <xf numFmtId="0" fontId="0" fillId="0" borderId="0" xfId="0" applyFill="1" applyBorder="1" applyAlignment="1">
      <alignment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0" fillId="15" borderId="38" xfId="0" applyFill="1" applyBorder="1"/>
    <xf numFmtId="0" fontId="0" fillId="16" borderId="14" xfId="0" applyFill="1" applyBorder="1"/>
    <xf numFmtId="0" fontId="0" fillId="16" borderId="0" xfId="0" applyFill="1" applyBorder="1"/>
    <xf numFmtId="0" fontId="25" fillId="16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0" fillId="7" borderId="0" xfId="0" applyFont="1" applyFill="1" applyBorder="1"/>
    <xf numFmtId="0" fontId="8" fillId="7" borderId="0" xfId="0" applyFont="1" applyFill="1" applyBorder="1"/>
    <xf numFmtId="0" fontId="28" fillId="7" borderId="0" xfId="0" applyFont="1" applyFill="1" applyBorder="1"/>
    <xf numFmtId="0" fontId="0" fillId="7" borderId="0" xfId="0" applyFill="1" applyBorder="1" applyAlignment="1">
      <alignment horizontal="left"/>
    </xf>
    <xf numFmtId="0" fontId="0" fillId="13" borderId="0" xfId="0" applyFill="1" applyBorder="1"/>
    <xf numFmtId="0" fontId="0" fillId="13" borderId="13" xfId="0" applyFill="1" applyBorder="1"/>
    <xf numFmtId="0" fontId="23" fillId="0" borderId="14" xfId="0" applyFont="1" applyFill="1" applyBorder="1"/>
    <xf numFmtId="0" fontId="24" fillId="0" borderId="0" xfId="0" applyFont="1" applyFill="1" applyBorder="1"/>
    <xf numFmtId="0" fontId="24" fillId="0" borderId="13" xfId="0" applyFont="1" applyFill="1" applyBorder="1"/>
    <xf numFmtId="0" fontId="10" fillId="8" borderId="17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 vertical="top"/>
    </xf>
    <xf numFmtId="0" fontId="19" fillId="0" borderId="0" xfId="0" applyFont="1" applyFill="1" applyBorder="1" applyAlignment="1">
      <alignment horizontal="center" vertical="center"/>
    </xf>
    <xf numFmtId="0" fontId="0" fillId="0" borderId="18" xfId="0" applyFont="1" applyFill="1" applyBorder="1"/>
    <xf numFmtId="0" fontId="0" fillId="0" borderId="18" xfId="0" applyFont="1" applyBorder="1" applyAlignment="1">
      <alignment horizontal="left" vertical="top"/>
    </xf>
    <xf numFmtId="0" fontId="19" fillId="0" borderId="18" xfId="0" applyFont="1" applyBorder="1" applyAlignment="1">
      <alignment horizontal="left" vertical="center"/>
    </xf>
    <xf numFmtId="0" fontId="0" fillId="0" borderId="19" xfId="0" applyBorder="1"/>
    <xf numFmtId="0" fontId="0" fillId="0" borderId="20" xfId="0" applyFill="1" applyBorder="1"/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1" fillId="0" borderId="0" xfId="0" applyFont="1"/>
    <xf numFmtId="0" fontId="19" fillId="0" borderId="0" xfId="0" applyFont="1"/>
    <xf numFmtId="0" fontId="10" fillId="7" borderId="0" xfId="0" applyFont="1" applyFill="1"/>
    <xf numFmtId="0" fontId="3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7" borderId="0" xfId="0" applyFont="1" applyFill="1" applyBorder="1"/>
    <xf numFmtId="0" fontId="21" fillId="7" borderId="0" xfId="0" applyFont="1" applyFill="1" applyBorder="1"/>
    <xf numFmtId="0" fontId="5" fillId="9" borderId="25" xfId="2" applyFont="1" applyFill="1" applyBorder="1" applyAlignment="1">
      <alignment horizontal="center" vertical="center"/>
    </xf>
    <xf numFmtId="0" fontId="5" fillId="9" borderId="20" xfId="2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9" borderId="20" xfId="2" applyFont="1" applyFill="1" applyBorder="1" applyAlignment="1">
      <alignment horizontal="center" vertical="center"/>
    </xf>
    <xf numFmtId="0" fontId="5" fillId="9" borderId="18" xfId="2" applyFont="1" applyFill="1" applyBorder="1" applyAlignment="1">
      <alignment horizontal="center" vertical="center"/>
    </xf>
    <xf numFmtId="0" fontId="5" fillId="9" borderId="19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34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6" fillId="14" borderId="25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26" fillId="7" borderId="0" xfId="0" applyFont="1" applyFill="1" applyAlignment="1">
      <alignment vertic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9" borderId="25" xfId="0" applyFill="1" applyBorder="1"/>
    <xf numFmtId="0" fontId="0" fillId="9" borderId="38" xfId="0" applyFill="1" applyBorder="1"/>
    <xf numFmtId="0" fontId="0" fillId="0" borderId="38" xfId="0" applyBorder="1"/>
    <xf numFmtId="0" fontId="0" fillId="0" borderId="38" xfId="0" applyFill="1" applyBorder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8381452318461"/>
          <c:y val="0.19486111111111112"/>
          <c:w val="0.821238407699037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Sheet1!$K$2:$K$909</c:f>
              <c:numCache>
                <c:formatCode>General</c:formatCode>
                <c:ptCount val="9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Sheet1!$N$2:$N$909</c:f>
              <c:numCache>
                <c:formatCode>General</c:formatCode>
                <c:ptCount val="908"/>
                <c:pt idx="0">
                  <c:v>373186260000.00006</c:v>
                </c:pt>
                <c:pt idx="1">
                  <c:v>745745040000</c:v>
                </c:pt>
                <c:pt idx="2">
                  <c:v>1117676340000.0002</c:v>
                </c:pt>
                <c:pt idx="3">
                  <c:v>1488980160000</c:v>
                </c:pt>
                <c:pt idx="4">
                  <c:v>1859656500000.0002</c:v>
                </c:pt>
                <c:pt idx="5">
                  <c:v>2229705360000.0005</c:v>
                </c:pt>
                <c:pt idx="6">
                  <c:v>2599126739999.9995</c:v>
                </c:pt>
                <c:pt idx="7">
                  <c:v>2967920640000</c:v>
                </c:pt>
                <c:pt idx="8">
                  <c:v>3336087060000</c:v>
                </c:pt>
                <c:pt idx="9">
                  <c:v>3703626000000</c:v>
                </c:pt>
                <c:pt idx="10">
                  <c:v>4070537460000</c:v>
                </c:pt>
                <c:pt idx="11">
                  <c:v>4436821440000</c:v>
                </c:pt>
                <c:pt idx="12">
                  <c:v>4802477939999.999</c:v>
                </c:pt>
                <c:pt idx="13">
                  <c:v>5167506959999.999</c:v>
                </c:pt>
                <c:pt idx="14">
                  <c:v>5531908500000.001</c:v>
                </c:pt>
                <c:pt idx="15">
                  <c:v>5895682560000</c:v>
                </c:pt>
                <c:pt idx="16">
                  <c:v>6258829140000</c:v>
                </c:pt>
                <c:pt idx="17">
                  <c:v>6621348240000</c:v>
                </c:pt>
                <c:pt idx="18">
                  <c:v>6983239860000</c:v>
                </c:pt>
                <c:pt idx="19">
                  <c:v>7344503999999.999</c:v>
                </c:pt>
                <c:pt idx="20">
                  <c:v>7705140660000</c:v>
                </c:pt>
                <c:pt idx="21">
                  <c:v>8065149840000</c:v>
                </c:pt>
                <c:pt idx="22">
                  <c:v>8424531540000</c:v>
                </c:pt>
                <c:pt idx="23">
                  <c:v>8783285760000.001</c:v>
                </c:pt>
                <c:pt idx="24">
                  <c:v>9141412500000</c:v>
                </c:pt>
                <c:pt idx="25">
                  <c:v>9498911759999.998</c:v>
                </c:pt>
                <c:pt idx="26">
                  <c:v>9855783539999.998</c:v>
                </c:pt>
                <c:pt idx="27">
                  <c:v>10212027840000</c:v>
                </c:pt>
                <c:pt idx="28">
                  <c:v>10567644659999.998</c:v>
                </c:pt>
                <c:pt idx="29">
                  <c:v>10922634000000.002</c:v>
                </c:pt>
                <c:pt idx="30">
                  <c:v>11276995860000</c:v>
                </c:pt>
                <c:pt idx="31">
                  <c:v>11630730240000</c:v>
                </c:pt>
                <c:pt idx="32">
                  <c:v>11983837140000.004</c:v>
                </c:pt>
                <c:pt idx="33">
                  <c:v>12336316560000</c:v>
                </c:pt>
                <c:pt idx="34">
                  <c:v>12688168499999.998</c:v>
                </c:pt>
                <c:pt idx="35">
                  <c:v>13039392959999.998</c:v>
                </c:pt>
                <c:pt idx="36">
                  <c:v>13389989939999.998</c:v>
                </c:pt>
                <c:pt idx="37">
                  <c:v>13739959440000</c:v>
                </c:pt>
                <c:pt idx="38">
                  <c:v>14089301460000</c:v>
                </c:pt>
                <c:pt idx="39">
                  <c:v>14438016000000</c:v>
                </c:pt>
                <c:pt idx="40">
                  <c:v>14786103059999.998</c:v>
                </c:pt>
                <c:pt idx="41">
                  <c:v>15133562639999.998</c:v>
                </c:pt>
                <c:pt idx="42">
                  <c:v>15480394740000</c:v>
                </c:pt>
                <c:pt idx="43">
                  <c:v>15826599360000</c:v>
                </c:pt>
                <c:pt idx="44">
                  <c:v>16172176500000</c:v>
                </c:pt>
                <c:pt idx="45">
                  <c:v>16517126159999.998</c:v>
                </c:pt>
                <c:pt idx="46">
                  <c:v>16861448340000.004</c:v>
                </c:pt>
                <c:pt idx="47">
                  <c:v>17205143040000</c:v>
                </c:pt>
                <c:pt idx="48">
                  <c:v>17548210260000</c:v>
                </c:pt>
                <c:pt idx="49">
                  <c:v>17890649999999.996</c:v>
                </c:pt>
                <c:pt idx="50">
                  <c:v>18232462260000</c:v>
                </c:pt>
                <c:pt idx="51">
                  <c:v>18573647039999.996</c:v>
                </c:pt>
                <c:pt idx="52">
                  <c:v>18914204339999.996</c:v>
                </c:pt>
                <c:pt idx="53">
                  <c:v>19254134160000</c:v>
                </c:pt>
                <c:pt idx="54">
                  <c:v>19593436499999.996</c:v>
                </c:pt>
                <c:pt idx="55">
                  <c:v>19932111360000</c:v>
                </c:pt>
                <c:pt idx="56">
                  <c:v>20270158739999.996</c:v>
                </c:pt>
                <c:pt idx="57">
                  <c:v>20607578639999.996</c:v>
                </c:pt>
                <c:pt idx="58">
                  <c:v>20944371059999.996</c:v>
                </c:pt>
                <c:pt idx="59">
                  <c:v>21280536000000</c:v>
                </c:pt>
                <c:pt idx="60">
                  <c:v>21616073460000.004</c:v>
                </c:pt>
                <c:pt idx="61">
                  <c:v>21950983440000</c:v>
                </c:pt>
                <c:pt idx="62">
                  <c:v>22285265940000.004</c:v>
                </c:pt>
                <c:pt idx="63">
                  <c:v>22618920960000</c:v>
                </c:pt>
                <c:pt idx="64">
                  <c:v>22951948499999.996</c:v>
                </c:pt>
                <c:pt idx="65">
                  <c:v>23284348560000</c:v>
                </c:pt>
                <c:pt idx="66">
                  <c:v>23616121140000</c:v>
                </c:pt>
                <c:pt idx="67">
                  <c:v>23947266240000</c:v>
                </c:pt>
                <c:pt idx="68">
                  <c:v>24277783860000</c:v>
                </c:pt>
                <c:pt idx="69">
                  <c:v>24607674000000.004</c:v>
                </c:pt>
                <c:pt idx="70">
                  <c:v>24936936659999.992</c:v>
                </c:pt>
                <c:pt idx="71">
                  <c:v>25265571840000</c:v>
                </c:pt>
                <c:pt idx="72">
                  <c:v>25593579539999.996</c:v>
                </c:pt>
                <c:pt idx="73">
                  <c:v>25920959760000</c:v>
                </c:pt>
                <c:pt idx="74">
                  <c:v>26247712500000.004</c:v>
                </c:pt>
                <c:pt idx="75">
                  <c:v>26573837759999.996</c:v>
                </c:pt>
                <c:pt idx="76">
                  <c:v>26899335539999.996</c:v>
                </c:pt>
                <c:pt idx="77">
                  <c:v>27224205839999.996</c:v>
                </c:pt>
                <c:pt idx="78">
                  <c:v>27548448660000.004</c:v>
                </c:pt>
                <c:pt idx="79">
                  <c:v>27872064000000</c:v>
                </c:pt>
                <c:pt idx="80">
                  <c:v>28195051859999.996</c:v>
                </c:pt>
                <c:pt idx="81">
                  <c:v>28517412240000</c:v>
                </c:pt>
                <c:pt idx="82">
                  <c:v>28839145139999.996</c:v>
                </c:pt>
                <c:pt idx="83">
                  <c:v>29160250560000</c:v>
                </c:pt>
                <c:pt idx="84">
                  <c:v>29480728500000</c:v>
                </c:pt>
                <c:pt idx="85">
                  <c:v>29800578959999.996</c:v>
                </c:pt>
                <c:pt idx="86">
                  <c:v>30119801939999.992</c:v>
                </c:pt>
                <c:pt idx="87">
                  <c:v>30438397440000.004</c:v>
                </c:pt>
                <c:pt idx="88">
                  <c:v>30756365460000</c:v>
                </c:pt>
                <c:pt idx="89">
                  <c:v>31073706000000</c:v>
                </c:pt>
                <c:pt idx="90">
                  <c:v>31390419060000</c:v>
                </c:pt>
                <c:pt idx="91">
                  <c:v>31706504639999.996</c:v>
                </c:pt>
                <c:pt idx="92">
                  <c:v>32021962739999.996</c:v>
                </c:pt>
                <c:pt idx="93">
                  <c:v>32336793360000.004</c:v>
                </c:pt>
                <c:pt idx="94">
                  <c:v>32650996500000.004</c:v>
                </c:pt>
                <c:pt idx="95">
                  <c:v>32964572160000</c:v>
                </c:pt>
                <c:pt idx="96">
                  <c:v>33277520340000</c:v>
                </c:pt>
                <c:pt idx="97">
                  <c:v>33589841040000.008</c:v>
                </c:pt>
                <c:pt idx="98">
                  <c:v>33901534260000</c:v>
                </c:pt>
                <c:pt idx="99">
                  <c:v>34212600000000</c:v>
                </c:pt>
                <c:pt idx="100">
                  <c:v>34523038260000.008</c:v>
                </c:pt>
                <c:pt idx="101">
                  <c:v>34832849040000</c:v>
                </c:pt>
                <c:pt idx="102">
                  <c:v>35142032340000</c:v>
                </c:pt>
                <c:pt idx="103">
                  <c:v>35450588159999.992</c:v>
                </c:pt>
                <c:pt idx="104">
                  <c:v>35758516499999.992</c:v>
                </c:pt>
                <c:pt idx="105">
                  <c:v>36065817359999.992</c:v>
                </c:pt>
                <c:pt idx="106">
                  <c:v>36372490739999.992</c:v>
                </c:pt>
                <c:pt idx="107">
                  <c:v>36678536640000</c:v>
                </c:pt>
                <c:pt idx="108">
                  <c:v>36983955060000</c:v>
                </c:pt>
                <c:pt idx="109">
                  <c:v>37288745999999.992</c:v>
                </c:pt>
                <c:pt idx="110">
                  <c:v>37592909460000.008</c:v>
                </c:pt>
                <c:pt idx="111">
                  <c:v>37896445440000</c:v>
                </c:pt>
                <c:pt idx="112">
                  <c:v>38199353940000.008</c:v>
                </c:pt>
                <c:pt idx="113">
                  <c:v>38501634960000</c:v>
                </c:pt>
                <c:pt idx="114">
                  <c:v>38803288500000</c:v>
                </c:pt>
                <c:pt idx="115">
                  <c:v>39104314560000</c:v>
                </c:pt>
                <c:pt idx="116">
                  <c:v>39404713140000</c:v>
                </c:pt>
                <c:pt idx="117">
                  <c:v>39704484239999.992</c:v>
                </c:pt>
                <c:pt idx="118">
                  <c:v>40003627859999.992</c:v>
                </c:pt>
                <c:pt idx="119">
                  <c:v>40302144000000</c:v>
                </c:pt>
                <c:pt idx="120">
                  <c:v>40600032660000</c:v>
                </c:pt>
                <c:pt idx="121">
                  <c:v>40897293839999.992</c:v>
                </c:pt>
                <c:pt idx="122">
                  <c:v>41193927540000.008</c:v>
                </c:pt>
                <c:pt idx="123">
                  <c:v>41489933759999.992</c:v>
                </c:pt>
                <c:pt idx="124">
                  <c:v>41785312500000</c:v>
                </c:pt>
                <c:pt idx="125">
                  <c:v>42080063760000</c:v>
                </c:pt>
                <c:pt idx="126">
                  <c:v>42374187540000.008</c:v>
                </c:pt>
                <c:pt idx="127">
                  <c:v>42667683839999.992</c:v>
                </c:pt>
                <c:pt idx="128">
                  <c:v>42960552660000.008</c:v>
                </c:pt>
                <c:pt idx="129">
                  <c:v>43252794000000</c:v>
                </c:pt>
                <c:pt idx="130">
                  <c:v>43544407860000</c:v>
                </c:pt>
                <c:pt idx="131">
                  <c:v>43835394240000.008</c:v>
                </c:pt>
                <c:pt idx="132">
                  <c:v>44125753139999.984</c:v>
                </c:pt>
                <c:pt idx="133">
                  <c:v>44415484559999.992</c:v>
                </c:pt>
                <c:pt idx="134">
                  <c:v>44704588500000</c:v>
                </c:pt>
                <c:pt idx="135">
                  <c:v>44993064960000</c:v>
                </c:pt>
                <c:pt idx="136">
                  <c:v>45280913940000</c:v>
                </c:pt>
                <c:pt idx="137">
                  <c:v>45568135440000</c:v>
                </c:pt>
                <c:pt idx="138">
                  <c:v>45854729460000</c:v>
                </c:pt>
                <c:pt idx="139">
                  <c:v>46140696000000</c:v>
                </c:pt>
                <c:pt idx="140">
                  <c:v>46426035059999.992</c:v>
                </c:pt>
                <c:pt idx="141">
                  <c:v>46710746640000</c:v>
                </c:pt>
                <c:pt idx="142">
                  <c:v>46994830740000</c:v>
                </c:pt>
                <c:pt idx="143">
                  <c:v>47278287360000</c:v>
                </c:pt>
                <c:pt idx="144">
                  <c:v>47561116499999.992</c:v>
                </c:pt>
                <c:pt idx="145">
                  <c:v>47843318160000</c:v>
                </c:pt>
                <c:pt idx="146">
                  <c:v>48124892339999.992</c:v>
                </c:pt>
                <c:pt idx="147">
                  <c:v>48405839039999.992</c:v>
                </c:pt>
                <c:pt idx="148">
                  <c:v>48686158260000</c:v>
                </c:pt>
                <c:pt idx="149">
                  <c:v>48965850000000</c:v>
                </c:pt>
                <c:pt idx="150">
                  <c:v>49244914260000.008</c:v>
                </c:pt>
                <c:pt idx="151">
                  <c:v>49523351039999.992</c:v>
                </c:pt>
                <c:pt idx="152">
                  <c:v>49801160340000.008</c:v>
                </c:pt>
                <c:pt idx="153">
                  <c:v>50078342159999.992</c:v>
                </c:pt>
                <c:pt idx="154">
                  <c:v>50354896500000</c:v>
                </c:pt>
                <c:pt idx="155">
                  <c:v>50630823359999.992</c:v>
                </c:pt>
                <c:pt idx="156">
                  <c:v>50906122740000.008</c:v>
                </c:pt>
                <c:pt idx="157">
                  <c:v>51180794640000.008</c:v>
                </c:pt>
                <c:pt idx="158">
                  <c:v>51454839060000</c:v>
                </c:pt>
                <c:pt idx="159">
                  <c:v>51728256000000.008</c:v>
                </c:pt>
                <c:pt idx="160">
                  <c:v>52001045460000</c:v>
                </c:pt>
                <c:pt idx="161">
                  <c:v>52273207440000</c:v>
                </c:pt>
                <c:pt idx="162">
                  <c:v>52544741940000</c:v>
                </c:pt>
                <c:pt idx="163">
                  <c:v>52815648960000</c:v>
                </c:pt>
                <c:pt idx="164">
                  <c:v>53085928500000</c:v>
                </c:pt>
                <c:pt idx="165">
                  <c:v>53355580560000</c:v>
                </c:pt>
                <c:pt idx="166">
                  <c:v>53624605140000</c:v>
                </c:pt>
                <c:pt idx="167">
                  <c:v>53893002239999.992</c:v>
                </c:pt>
                <c:pt idx="168">
                  <c:v>54160771860000.008</c:v>
                </c:pt>
                <c:pt idx="169">
                  <c:v>54427914000000</c:v>
                </c:pt>
                <c:pt idx="170">
                  <c:v>54694428660000</c:v>
                </c:pt>
                <c:pt idx="171">
                  <c:v>54960315840000.008</c:v>
                </c:pt>
                <c:pt idx="172">
                  <c:v>55225575540000</c:v>
                </c:pt>
                <c:pt idx="173">
                  <c:v>55490207760000</c:v>
                </c:pt>
                <c:pt idx="174">
                  <c:v>55754212499999.992</c:v>
                </c:pt>
                <c:pt idx="175">
                  <c:v>56017589760000</c:v>
                </c:pt>
                <c:pt idx="176">
                  <c:v>56280339540000.008</c:v>
                </c:pt>
                <c:pt idx="177">
                  <c:v>56542461840000</c:v>
                </c:pt>
                <c:pt idx="178">
                  <c:v>56803956659999.992</c:v>
                </c:pt>
                <c:pt idx="179">
                  <c:v>57064823999999.992</c:v>
                </c:pt>
                <c:pt idx="180">
                  <c:v>57325063860000</c:v>
                </c:pt>
                <c:pt idx="181">
                  <c:v>57584676240000</c:v>
                </c:pt>
                <c:pt idx="182">
                  <c:v>57843661139999.992</c:v>
                </c:pt>
                <c:pt idx="183">
                  <c:v>58102018560000</c:v>
                </c:pt>
                <c:pt idx="184">
                  <c:v>58359748500000</c:v>
                </c:pt>
                <c:pt idx="185">
                  <c:v>58616850960000</c:v>
                </c:pt>
                <c:pt idx="186">
                  <c:v>58873325940000</c:v>
                </c:pt>
                <c:pt idx="187">
                  <c:v>59129173440000.008</c:v>
                </c:pt>
                <c:pt idx="188">
                  <c:v>59384393460000</c:v>
                </c:pt>
                <c:pt idx="189">
                  <c:v>59638986000000.016</c:v>
                </c:pt>
                <c:pt idx="190">
                  <c:v>59892951060000.008</c:v>
                </c:pt>
                <c:pt idx="191">
                  <c:v>60146288640000.008</c:v>
                </c:pt>
                <c:pt idx="192">
                  <c:v>60398998740000</c:v>
                </c:pt>
                <c:pt idx="193">
                  <c:v>60651081360000.008</c:v>
                </c:pt>
                <c:pt idx="194">
                  <c:v>60902536500000</c:v>
                </c:pt>
                <c:pt idx="195">
                  <c:v>61153364160000</c:v>
                </c:pt>
                <c:pt idx="196">
                  <c:v>61403564340000</c:v>
                </c:pt>
                <c:pt idx="197">
                  <c:v>61653137040000</c:v>
                </c:pt>
                <c:pt idx="198">
                  <c:v>61902082260000</c:v>
                </c:pt>
                <c:pt idx="199">
                  <c:v>62150400000000</c:v>
                </c:pt>
                <c:pt idx="200">
                  <c:v>62398090260000.008</c:v>
                </c:pt>
                <c:pt idx="201">
                  <c:v>62645153040000.008</c:v>
                </c:pt>
                <c:pt idx="202">
                  <c:v>62891588340000.008</c:v>
                </c:pt>
                <c:pt idx="203">
                  <c:v>63137396159999.992</c:v>
                </c:pt>
                <c:pt idx="204">
                  <c:v>63382576499999.992</c:v>
                </c:pt>
                <c:pt idx="205">
                  <c:v>63627129360000</c:v>
                </c:pt>
                <c:pt idx="206">
                  <c:v>63871054740000</c:v>
                </c:pt>
                <c:pt idx="207">
                  <c:v>64114352639999.984</c:v>
                </c:pt>
                <c:pt idx="208">
                  <c:v>64357023059999.984</c:v>
                </c:pt>
                <c:pt idx="209">
                  <c:v>64599066000000</c:v>
                </c:pt>
                <c:pt idx="210">
                  <c:v>64840481460000</c:v>
                </c:pt>
                <c:pt idx="211">
                  <c:v>65081269439999.984</c:v>
                </c:pt>
                <c:pt idx="212">
                  <c:v>65321429940000</c:v>
                </c:pt>
                <c:pt idx="213">
                  <c:v>65560962959999.992</c:v>
                </c:pt>
                <c:pt idx="214">
                  <c:v>65799868500000</c:v>
                </c:pt>
                <c:pt idx="215">
                  <c:v>66038146559999.992</c:v>
                </c:pt>
                <c:pt idx="216">
                  <c:v>66275797140000</c:v>
                </c:pt>
                <c:pt idx="217">
                  <c:v>66512820240000</c:v>
                </c:pt>
                <c:pt idx="218">
                  <c:v>66749215859999.984</c:v>
                </c:pt>
                <c:pt idx="219">
                  <c:v>66984983999999.984</c:v>
                </c:pt>
                <c:pt idx="220">
                  <c:v>67220124659999.984</c:v>
                </c:pt>
                <c:pt idx="221">
                  <c:v>67454637840000.008</c:v>
                </c:pt>
                <c:pt idx="222">
                  <c:v>67688523539999.992</c:v>
                </c:pt>
                <c:pt idx="223">
                  <c:v>67921781759999.992</c:v>
                </c:pt>
                <c:pt idx="224">
                  <c:v>68154412500000</c:v>
                </c:pt>
                <c:pt idx="225">
                  <c:v>68386415760000</c:v>
                </c:pt>
                <c:pt idx="226">
                  <c:v>68617791540000.008</c:v>
                </c:pt>
                <c:pt idx="227">
                  <c:v>68848539839999.992</c:v>
                </c:pt>
                <c:pt idx="228">
                  <c:v>69078660660000</c:v>
                </c:pt>
                <c:pt idx="229">
                  <c:v>69308153999999.992</c:v>
                </c:pt>
                <c:pt idx="230">
                  <c:v>69537019860000</c:v>
                </c:pt>
                <c:pt idx="231">
                  <c:v>69765258239999.992</c:v>
                </c:pt>
                <c:pt idx="232">
                  <c:v>69992869139999.992</c:v>
                </c:pt>
                <c:pt idx="233">
                  <c:v>70219852559999.992</c:v>
                </c:pt>
                <c:pt idx="234">
                  <c:v>70446208500000.016</c:v>
                </c:pt>
                <c:pt idx="235">
                  <c:v>70671936960000</c:v>
                </c:pt>
                <c:pt idx="236">
                  <c:v>70897037940000</c:v>
                </c:pt>
                <c:pt idx="237">
                  <c:v>71121511439999.984</c:v>
                </c:pt>
                <c:pt idx="238">
                  <c:v>71345357459999.984</c:v>
                </c:pt>
                <c:pt idx="239">
                  <c:v>71568576000000.016</c:v>
                </c:pt>
                <c:pt idx="240">
                  <c:v>71791167059999.984</c:v>
                </c:pt>
                <c:pt idx="241">
                  <c:v>72013130639999.984</c:v>
                </c:pt>
                <c:pt idx="242">
                  <c:v>72234466740000</c:v>
                </c:pt>
                <c:pt idx="243">
                  <c:v>72455175359999.984</c:v>
                </c:pt>
                <c:pt idx="244">
                  <c:v>72675256500000</c:v>
                </c:pt>
                <c:pt idx="245">
                  <c:v>72894710160000.016</c:v>
                </c:pt>
                <c:pt idx="246">
                  <c:v>73113536340000.016</c:v>
                </c:pt>
                <c:pt idx="247">
                  <c:v>73331735040000.016</c:v>
                </c:pt>
                <c:pt idx="248">
                  <c:v>73549306259999.984</c:v>
                </c:pt>
                <c:pt idx="249">
                  <c:v>73766250000000</c:v>
                </c:pt>
                <c:pt idx="250">
                  <c:v>73982566260000</c:v>
                </c:pt>
                <c:pt idx="251">
                  <c:v>74198255040000.016</c:v>
                </c:pt>
                <c:pt idx="252">
                  <c:v>74413316340000</c:v>
                </c:pt>
                <c:pt idx="253">
                  <c:v>74627750160000</c:v>
                </c:pt>
                <c:pt idx="254">
                  <c:v>74841556500000</c:v>
                </c:pt>
                <c:pt idx="255">
                  <c:v>75054735360000</c:v>
                </c:pt>
                <c:pt idx="256">
                  <c:v>75267286740000.016</c:v>
                </c:pt>
                <c:pt idx="257">
                  <c:v>75479210640000.016</c:v>
                </c:pt>
                <c:pt idx="258">
                  <c:v>75690507060000.016</c:v>
                </c:pt>
                <c:pt idx="259">
                  <c:v>75901176000000</c:v>
                </c:pt>
                <c:pt idx="260">
                  <c:v>76111217460000</c:v>
                </c:pt>
                <c:pt idx="261">
                  <c:v>76320631439999.984</c:v>
                </c:pt>
                <c:pt idx="262">
                  <c:v>76529417940000.016</c:v>
                </c:pt>
                <c:pt idx="263">
                  <c:v>76737576960000.016</c:v>
                </c:pt>
                <c:pt idx="264">
                  <c:v>76945108500000</c:v>
                </c:pt>
                <c:pt idx="265">
                  <c:v>77152012559999.984</c:v>
                </c:pt>
                <c:pt idx="266">
                  <c:v>77358289139999.984</c:v>
                </c:pt>
                <c:pt idx="267">
                  <c:v>77563938240000</c:v>
                </c:pt>
                <c:pt idx="268">
                  <c:v>77768959860000.016</c:v>
                </c:pt>
                <c:pt idx="269">
                  <c:v>77973354000000</c:v>
                </c:pt>
                <c:pt idx="270">
                  <c:v>78177120660000</c:v>
                </c:pt>
                <c:pt idx="271">
                  <c:v>78380259840000.016</c:v>
                </c:pt>
                <c:pt idx="272">
                  <c:v>78582771539999.984</c:v>
                </c:pt>
                <c:pt idx="273">
                  <c:v>78784655759999.984</c:v>
                </c:pt>
                <c:pt idx="274">
                  <c:v>78985912500000</c:v>
                </c:pt>
                <c:pt idx="275">
                  <c:v>79186541760000</c:v>
                </c:pt>
                <c:pt idx="276">
                  <c:v>79386543540000</c:v>
                </c:pt>
                <c:pt idx="277">
                  <c:v>79585917840000</c:v>
                </c:pt>
                <c:pt idx="278">
                  <c:v>79784664660000</c:v>
                </c:pt>
                <c:pt idx="279">
                  <c:v>79982783999999.984</c:v>
                </c:pt>
                <c:pt idx="280">
                  <c:v>80180275860000</c:v>
                </c:pt>
                <c:pt idx="281">
                  <c:v>80377140239999.984</c:v>
                </c:pt>
                <c:pt idx="282">
                  <c:v>80573377139999.984</c:v>
                </c:pt>
                <c:pt idx="283">
                  <c:v>80768986559999.984</c:v>
                </c:pt>
                <c:pt idx="284">
                  <c:v>80963968500000</c:v>
                </c:pt>
                <c:pt idx="285">
                  <c:v>81158322959999.984</c:v>
                </c:pt>
                <c:pt idx="286">
                  <c:v>81352049939999.984</c:v>
                </c:pt>
                <c:pt idx="287">
                  <c:v>81545149440000</c:v>
                </c:pt>
                <c:pt idx="288">
                  <c:v>81737621460000</c:v>
                </c:pt>
                <c:pt idx="289">
                  <c:v>81929466000000</c:v>
                </c:pt>
                <c:pt idx="290">
                  <c:v>82120683059999.984</c:v>
                </c:pt>
                <c:pt idx="291">
                  <c:v>82311272640000</c:v>
                </c:pt>
                <c:pt idx="292">
                  <c:v>82501234740000</c:v>
                </c:pt>
                <c:pt idx="293">
                  <c:v>82690569360000.016</c:v>
                </c:pt>
                <c:pt idx="294">
                  <c:v>82879276499999.969</c:v>
                </c:pt>
                <c:pt idx="295">
                  <c:v>83067356160000</c:v>
                </c:pt>
                <c:pt idx="296">
                  <c:v>83254808340000</c:v>
                </c:pt>
                <c:pt idx="297">
                  <c:v>83441633040000</c:v>
                </c:pt>
                <c:pt idx="298">
                  <c:v>83627830259999.984</c:v>
                </c:pt>
                <c:pt idx="299">
                  <c:v>83813400000000</c:v>
                </c:pt>
                <c:pt idx="300">
                  <c:v>83998342260000.016</c:v>
                </c:pt>
                <c:pt idx="301">
                  <c:v>84182657040000.016</c:v>
                </c:pt>
                <c:pt idx="302">
                  <c:v>84366344340000</c:v>
                </c:pt>
                <c:pt idx="303">
                  <c:v>84549404159999.984</c:v>
                </c:pt>
                <c:pt idx="304">
                  <c:v>84731836500000</c:v>
                </c:pt>
                <c:pt idx="305">
                  <c:v>84913641360000</c:v>
                </c:pt>
                <c:pt idx="306">
                  <c:v>85094818740000</c:v>
                </c:pt>
                <c:pt idx="307">
                  <c:v>85275368639999.984</c:v>
                </c:pt>
                <c:pt idx="308">
                  <c:v>85455291060000.016</c:v>
                </c:pt>
                <c:pt idx="309">
                  <c:v>85634586000000</c:v>
                </c:pt>
                <c:pt idx="310">
                  <c:v>85813253459999.984</c:v>
                </c:pt>
                <c:pt idx="311">
                  <c:v>85991293439999.984</c:v>
                </c:pt>
                <c:pt idx="312">
                  <c:v>86168705940000</c:v>
                </c:pt>
                <c:pt idx="313">
                  <c:v>86345490960000</c:v>
                </c:pt>
                <c:pt idx="314">
                  <c:v>86521648500000.016</c:v>
                </c:pt>
                <c:pt idx="315">
                  <c:v>86697178559999.984</c:v>
                </c:pt>
                <c:pt idx="316">
                  <c:v>86872081139999.984</c:v>
                </c:pt>
                <c:pt idx="317">
                  <c:v>87046356240000</c:v>
                </c:pt>
                <c:pt idx="318">
                  <c:v>87220003860000</c:v>
                </c:pt>
                <c:pt idx="319">
                  <c:v>87393024000000</c:v>
                </c:pt>
                <c:pt idx="320">
                  <c:v>87565416660000.016</c:v>
                </c:pt>
                <c:pt idx="321">
                  <c:v>87737181839999.984</c:v>
                </c:pt>
                <c:pt idx="322">
                  <c:v>87908319540000</c:v>
                </c:pt>
                <c:pt idx="323">
                  <c:v>88078829760000.016</c:v>
                </c:pt>
                <c:pt idx="324">
                  <c:v>88248712500000</c:v>
                </c:pt>
                <c:pt idx="325">
                  <c:v>88417967760000</c:v>
                </c:pt>
                <c:pt idx="326">
                  <c:v>88586595540000</c:v>
                </c:pt>
                <c:pt idx="327">
                  <c:v>88754595840000</c:v>
                </c:pt>
                <c:pt idx="328">
                  <c:v>88921968660000</c:v>
                </c:pt>
                <c:pt idx="329">
                  <c:v>89088714000000</c:v>
                </c:pt>
                <c:pt idx="330">
                  <c:v>89254831859999.984</c:v>
                </c:pt>
                <c:pt idx="331">
                  <c:v>89420322240000</c:v>
                </c:pt>
                <c:pt idx="332">
                  <c:v>89585185139999.984</c:v>
                </c:pt>
                <c:pt idx="333">
                  <c:v>89749420560000</c:v>
                </c:pt>
                <c:pt idx="334">
                  <c:v>89913028500000</c:v>
                </c:pt>
                <c:pt idx="335">
                  <c:v>90076008959999.984</c:v>
                </c:pt>
                <c:pt idx="336">
                  <c:v>90238361940000</c:v>
                </c:pt>
                <c:pt idx="337">
                  <c:v>90400087440000</c:v>
                </c:pt>
                <c:pt idx="338">
                  <c:v>90561185460000.016</c:v>
                </c:pt>
                <c:pt idx="339">
                  <c:v>90721655999999.984</c:v>
                </c:pt>
                <c:pt idx="340">
                  <c:v>90881499060000.016</c:v>
                </c:pt>
                <c:pt idx="341">
                  <c:v>91040714640000</c:v>
                </c:pt>
                <c:pt idx="342">
                  <c:v>91199302740000.016</c:v>
                </c:pt>
                <c:pt idx="343">
                  <c:v>91357263360000.016</c:v>
                </c:pt>
                <c:pt idx="344">
                  <c:v>91514596499999.984</c:v>
                </c:pt>
                <c:pt idx="345">
                  <c:v>91671302160000</c:v>
                </c:pt>
                <c:pt idx="346">
                  <c:v>91827380340000</c:v>
                </c:pt>
                <c:pt idx="347">
                  <c:v>91982831040000</c:v>
                </c:pt>
                <c:pt idx="348">
                  <c:v>92137654260000</c:v>
                </c:pt>
                <c:pt idx="349">
                  <c:v>92291850000000</c:v>
                </c:pt>
                <c:pt idx="350">
                  <c:v>92445418260000.016</c:v>
                </c:pt>
                <c:pt idx="351">
                  <c:v>92598359040000.016</c:v>
                </c:pt>
                <c:pt idx="352">
                  <c:v>92750672340000</c:v>
                </c:pt>
                <c:pt idx="353">
                  <c:v>92902358160000</c:v>
                </c:pt>
                <c:pt idx="354">
                  <c:v>93053416500000</c:v>
                </c:pt>
                <c:pt idx="355">
                  <c:v>93203847360000</c:v>
                </c:pt>
                <c:pt idx="356">
                  <c:v>93353650740000</c:v>
                </c:pt>
                <c:pt idx="357">
                  <c:v>93502826640000</c:v>
                </c:pt>
                <c:pt idx="358">
                  <c:v>93651375059999.984</c:v>
                </c:pt>
                <c:pt idx="359">
                  <c:v>93799296000000</c:v>
                </c:pt>
                <c:pt idx="360">
                  <c:v>93946589460000</c:v>
                </c:pt>
                <c:pt idx="361">
                  <c:v>94093255440000.016</c:v>
                </c:pt>
                <c:pt idx="362">
                  <c:v>94239293940000</c:v>
                </c:pt>
                <c:pt idx="363">
                  <c:v>94384704960000</c:v>
                </c:pt>
                <c:pt idx="364">
                  <c:v>94529488500000</c:v>
                </c:pt>
                <c:pt idx="365">
                  <c:v>94673644560000</c:v>
                </c:pt>
                <c:pt idx="366">
                  <c:v>94817173139999.984</c:v>
                </c:pt>
                <c:pt idx="367">
                  <c:v>94960074239999.984</c:v>
                </c:pt>
                <c:pt idx="368">
                  <c:v>95102347859999.984</c:v>
                </c:pt>
                <c:pt idx="369">
                  <c:v>95243993999999.984</c:v>
                </c:pt>
                <c:pt idx="370">
                  <c:v>95385012659999.984</c:v>
                </c:pt>
                <c:pt idx="371">
                  <c:v>95525403840000</c:v>
                </c:pt>
                <c:pt idx="372">
                  <c:v>95665167539999.984</c:v>
                </c:pt>
                <c:pt idx="373">
                  <c:v>95804303759999.984</c:v>
                </c:pt>
                <c:pt idx="374">
                  <c:v>95942812500000</c:v>
                </c:pt>
                <c:pt idx="375">
                  <c:v>96080693760000.016</c:v>
                </c:pt>
                <c:pt idx="376">
                  <c:v>96217947539999.984</c:v>
                </c:pt>
                <c:pt idx="377">
                  <c:v>96354573840000.016</c:v>
                </c:pt>
                <c:pt idx="378">
                  <c:v>96490572659999.984</c:v>
                </c:pt>
                <c:pt idx="379">
                  <c:v>96625944000000.016</c:v>
                </c:pt>
                <c:pt idx="380">
                  <c:v>96760687860000</c:v>
                </c:pt>
                <c:pt idx="381">
                  <c:v>96894804239999.984</c:v>
                </c:pt>
                <c:pt idx="382">
                  <c:v>97028293140000</c:v>
                </c:pt>
                <c:pt idx="383">
                  <c:v>97161154560000.016</c:v>
                </c:pt>
                <c:pt idx="384">
                  <c:v>97293388500000</c:v>
                </c:pt>
                <c:pt idx="385">
                  <c:v>97424994960000.016</c:v>
                </c:pt>
                <c:pt idx="386">
                  <c:v>97555973940000</c:v>
                </c:pt>
                <c:pt idx="387">
                  <c:v>97686325440000</c:v>
                </c:pt>
                <c:pt idx="388">
                  <c:v>97816049460000</c:v>
                </c:pt>
                <c:pt idx="389">
                  <c:v>97945146000000</c:v>
                </c:pt>
                <c:pt idx="390">
                  <c:v>98073615059999.984</c:v>
                </c:pt>
                <c:pt idx="391">
                  <c:v>98201456639999.984</c:v>
                </c:pt>
                <c:pt idx="392">
                  <c:v>98328670740000</c:v>
                </c:pt>
                <c:pt idx="393">
                  <c:v>98455257360000.016</c:v>
                </c:pt>
                <c:pt idx="394">
                  <c:v>98581216499999.984</c:v>
                </c:pt>
                <c:pt idx="395">
                  <c:v>98706548160000</c:v>
                </c:pt>
                <c:pt idx="396">
                  <c:v>98831252340000</c:v>
                </c:pt>
                <c:pt idx="397">
                  <c:v>98955329040000</c:v>
                </c:pt>
                <c:pt idx="398">
                  <c:v>99078778259999.984</c:v>
                </c:pt>
                <c:pt idx="399">
                  <c:v>99201599999999.984</c:v>
                </c:pt>
                <c:pt idx="400">
                  <c:v>99323794260000</c:v>
                </c:pt>
                <c:pt idx="401">
                  <c:v>99445361040000.016</c:v>
                </c:pt>
                <c:pt idx="402">
                  <c:v>99566300340000.016</c:v>
                </c:pt>
                <c:pt idx="403">
                  <c:v>99686612160000.016</c:v>
                </c:pt>
                <c:pt idx="404">
                  <c:v>99806296500000</c:v>
                </c:pt>
                <c:pt idx="405">
                  <c:v>99925353360000.016</c:v>
                </c:pt>
                <c:pt idx="406">
                  <c:v>100043782740000</c:v>
                </c:pt>
                <c:pt idx="407">
                  <c:v>100161584640000</c:v>
                </c:pt>
                <c:pt idx="408">
                  <c:v>100278759060000</c:v>
                </c:pt>
                <c:pt idx="409">
                  <c:v>100395306000000</c:v>
                </c:pt>
                <c:pt idx="410">
                  <c:v>100511225459999.98</c:v>
                </c:pt>
                <c:pt idx="411">
                  <c:v>100626517440000</c:v>
                </c:pt>
                <c:pt idx="412">
                  <c:v>100741181940000</c:v>
                </c:pt>
                <c:pt idx="413">
                  <c:v>100855218960000</c:v>
                </c:pt>
                <c:pt idx="414">
                  <c:v>100968628499999.98</c:v>
                </c:pt>
                <c:pt idx="415">
                  <c:v>101081410559999.98</c:v>
                </c:pt>
                <c:pt idx="416">
                  <c:v>101193565139999.98</c:v>
                </c:pt>
                <c:pt idx="417">
                  <c:v>101305092239999.98</c:v>
                </c:pt>
                <c:pt idx="418">
                  <c:v>101415991859999.98</c:v>
                </c:pt>
                <c:pt idx="419">
                  <c:v>101526263999999.98</c:v>
                </c:pt>
                <c:pt idx="420">
                  <c:v>101635908660000</c:v>
                </c:pt>
                <c:pt idx="421">
                  <c:v>101744925840000</c:v>
                </c:pt>
                <c:pt idx="422">
                  <c:v>101853315540000</c:v>
                </c:pt>
                <c:pt idx="423">
                  <c:v>101961077759999.98</c:v>
                </c:pt>
                <c:pt idx="424">
                  <c:v>102068212500000</c:v>
                </c:pt>
                <c:pt idx="425">
                  <c:v>102174719760000</c:v>
                </c:pt>
                <c:pt idx="426">
                  <c:v>102280599540000</c:v>
                </c:pt>
                <c:pt idx="427">
                  <c:v>102385851839999.98</c:v>
                </c:pt>
                <c:pt idx="428">
                  <c:v>102490476660000.02</c:v>
                </c:pt>
                <c:pt idx="429">
                  <c:v>102594473999999.98</c:v>
                </c:pt>
                <c:pt idx="430">
                  <c:v>102697843860000.02</c:v>
                </c:pt>
                <c:pt idx="431">
                  <c:v>102800586240000</c:v>
                </c:pt>
                <c:pt idx="432">
                  <c:v>102902701139999.98</c:v>
                </c:pt>
                <c:pt idx="433">
                  <c:v>103004188559999.98</c:v>
                </c:pt>
                <c:pt idx="434">
                  <c:v>103105048500000.02</c:v>
                </c:pt>
                <c:pt idx="435">
                  <c:v>103205280959999.98</c:v>
                </c:pt>
                <c:pt idx="436">
                  <c:v>103304885940000</c:v>
                </c:pt>
                <c:pt idx="437">
                  <c:v>103403863439999.98</c:v>
                </c:pt>
                <c:pt idx="438">
                  <c:v>103502213459999.98</c:v>
                </c:pt>
                <c:pt idx="439">
                  <c:v>103599936000000</c:v>
                </c:pt>
                <c:pt idx="440">
                  <c:v>103697031059999.98</c:v>
                </c:pt>
                <c:pt idx="441">
                  <c:v>103793498639999.98</c:v>
                </c:pt>
                <c:pt idx="442">
                  <c:v>103889338740000</c:v>
                </c:pt>
                <c:pt idx="443">
                  <c:v>103984551360000.02</c:v>
                </c:pt>
                <c:pt idx="444">
                  <c:v>104079136500000.02</c:v>
                </c:pt>
                <c:pt idx="445">
                  <c:v>104173094160000</c:v>
                </c:pt>
                <c:pt idx="446">
                  <c:v>104266424339999.98</c:v>
                </c:pt>
                <c:pt idx="447">
                  <c:v>104359127040000</c:v>
                </c:pt>
                <c:pt idx="448">
                  <c:v>104451202260000.03</c:v>
                </c:pt>
                <c:pt idx="449">
                  <c:v>104542650000000</c:v>
                </c:pt>
                <c:pt idx="450">
                  <c:v>104633470259999.98</c:v>
                </c:pt>
                <c:pt idx="451">
                  <c:v>104723663040000.02</c:v>
                </c:pt>
                <c:pt idx="452">
                  <c:v>104813228340000.02</c:v>
                </c:pt>
                <c:pt idx="453">
                  <c:v>104902166160000.02</c:v>
                </c:pt>
                <c:pt idx="454">
                  <c:v>104990476500000</c:v>
                </c:pt>
                <c:pt idx="455">
                  <c:v>105078159359999.98</c:v>
                </c:pt>
                <c:pt idx="456">
                  <c:v>105165214740000.02</c:v>
                </c:pt>
                <c:pt idx="457">
                  <c:v>105251642640000</c:v>
                </c:pt>
                <c:pt idx="458">
                  <c:v>105337443060000</c:v>
                </c:pt>
                <c:pt idx="459">
                  <c:v>105422615999999.98</c:v>
                </c:pt>
                <c:pt idx="460">
                  <c:v>105507161460000.02</c:v>
                </c:pt>
                <c:pt idx="461">
                  <c:v>105591079440000.02</c:v>
                </c:pt>
                <c:pt idx="462">
                  <c:v>105674369940000</c:v>
                </c:pt>
                <c:pt idx="463">
                  <c:v>105757032959999.98</c:v>
                </c:pt>
                <c:pt idx="464">
                  <c:v>105839068500000</c:v>
                </c:pt>
                <c:pt idx="465">
                  <c:v>105920476560000</c:v>
                </c:pt>
                <c:pt idx="466">
                  <c:v>106001257140000.02</c:v>
                </c:pt>
                <c:pt idx="467">
                  <c:v>106081410239999.98</c:v>
                </c:pt>
                <c:pt idx="468">
                  <c:v>106160935860000.02</c:v>
                </c:pt>
                <c:pt idx="469">
                  <c:v>106239833999999.98</c:v>
                </c:pt>
                <c:pt idx="470">
                  <c:v>106318104659999.98</c:v>
                </c:pt>
                <c:pt idx="471">
                  <c:v>106395747839999.98</c:v>
                </c:pt>
                <c:pt idx="472">
                  <c:v>106472763540000</c:v>
                </c:pt>
                <c:pt idx="473">
                  <c:v>106549151760000</c:v>
                </c:pt>
                <c:pt idx="474">
                  <c:v>106624912499999.98</c:v>
                </c:pt>
                <c:pt idx="475">
                  <c:v>106700045760000</c:v>
                </c:pt>
                <c:pt idx="476">
                  <c:v>106774551540000</c:v>
                </c:pt>
                <c:pt idx="477">
                  <c:v>106848429840000</c:v>
                </c:pt>
                <c:pt idx="478">
                  <c:v>106921680659999.98</c:v>
                </c:pt>
                <c:pt idx="479">
                  <c:v>106994303999999.98</c:v>
                </c:pt>
                <c:pt idx="480">
                  <c:v>107066299859999.98</c:v>
                </c:pt>
                <c:pt idx="481">
                  <c:v>107137668240000</c:v>
                </c:pt>
                <c:pt idx="482">
                  <c:v>107208409139999.98</c:v>
                </c:pt>
                <c:pt idx="483">
                  <c:v>107278522560000</c:v>
                </c:pt>
                <c:pt idx="484">
                  <c:v>107348008499999.98</c:v>
                </c:pt>
                <c:pt idx="485">
                  <c:v>107416866960000</c:v>
                </c:pt>
                <c:pt idx="486">
                  <c:v>107485097939999.98</c:v>
                </c:pt>
                <c:pt idx="487">
                  <c:v>107552701440000</c:v>
                </c:pt>
                <c:pt idx="488">
                  <c:v>107619677460000</c:v>
                </c:pt>
                <c:pt idx="489">
                  <c:v>107686026000000</c:v>
                </c:pt>
                <c:pt idx="490">
                  <c:v>107751747060000</c:v>
                </c:pt>
                <c:pt idx="491">
                  <c:v>107816840640000.02</c:v>
                </c:pt>
                <c:pt idx="492">
                  <c:v>107881306739999.98</c:v>
                </c:pt>
                <c:pt idx="493">
                  <c:v>107945145360000</c:v>
                </c:pt>
                <c:pt idx="494">
                  <c:v>108008356500000</c:v>
                </c:pt>
                <c:pt idx="495">
                  <c:v>108070940160000</c:v>
                </c:pt>
                <c:pt idx="496">
                  <c:v>108132896340000</c:v>
                </c:pt>
                <c:pt idx="497">
                  <c:v>108194225039999.98</c:v>
                </c:pt>
                <c:pt idx="498">
                  <c:v>108254926260000</c:v>
                </c:pt>
                <c:pt idx="499">
                  <c:v>108315000000000.02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80176"/>
        <c:axId val="3212615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Sheet1!$L$241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Sheet1!$N$241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71568576000000.016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186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61536"/>
        <c:crosses val="autoZero"/>
        <c:crossBetween val="midCat"/>
      </c:valAx>
      <c:valAx>
        <c:axId val="3212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13" Type="http://schemas.openxmlformats.org/officeDocument/2006/relationships/image" Target="../media/image75.png"/><Relationship Id="rId18" Type="http://schemas.openxmlformats.org/officeDocument/2006/relationships/image" Target="../media/image79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12" Type="http://schemas.openxmlformats.org/officeDocument/2006/relationships/image" Target="../media/image74.png"/><Relationship Id="rId17" Type="http://schemas.openxmlformats.org/officeDocument/2006/relationships/image" Target="../media/image78.png"/><Relationship Id="rId2" Type="http://schemas.openxmlformats.org/officeDocument/2006/relationships/image" Target="../media/image64.png"/><Relationship Id="rId16" Type="http://schemas.openxmlformats.org/officeDocument/2006/relationships/image" Target="../media/image41.png"/><Relationship Id="rId20" Type="http://schemas.openxmlformats.org/officeDocument/2006/relationships/image" Target="../media/image81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11" Type="http://schemas.openxmlformats.org/officeDocument/2006/relationships/image" Target="../media/image73.png"/><Relationship Id="rId5" Type="http://schemas.openxmlformats.org/officeDocument/2006/relationships/image" Target="../media/image67.png"/><Relationship Id="rId15" Type="http://schemas.openxmlformats.org/officeDocument/2006/relationships/image" Target="../media/image77.png"/><Relationship Id="rId10" Type="http://schemas.openxmlformats.org/officeDocument/2006/relationships/image" Target="../media/image72.png"/><Relationship Id="rId19" Type="http://schemas.openxmlformats.org/officeDocument/2006/relationships/image" Target="../media/image80.png"/><Relationship Id="rId4" Type="http://schemas.openxmlformats.org/officeDocument/2006/relationships/image" Target="../media/image66.png"/><Relationship Id="rId9" Type="http://schemas.openxmlformats.org/officeDocument/2006/relationships/image" Target="../media/image71.png"/><Relationship Id="rId14" Type="http://schemas.openxmlformats.org/officeDocument/2006/relationships/image" Target="../media/image7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png"/><Relationship Id="rId3" Type="http://schemas.openxmlformats.org/officeDocument/2006/relationships/image" Target="../media/image70.png"/><Relationship Id="rId7" Type="http://schemas.openxmlformats.org/officeDocument/2006/relationships/image" Target="../media/image85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Relationship Id="rId6" Type="http://schemas.openxmlformats.org/officeDocument/2006/relationships/image" Target="../media/image84.png"/><Relationship Id="rId11" Type="http://schemas.openxmlformats.org/officeDocument/2006/relationships/image" Target="../media/image89.png"/><Relationship Id="rId5" Type="http://schemas.openxmlformats.org/officeDocument/2006/relationships/image" Target="../media/image81.png"/><Relationship Id="rId10" Type="http://schemas.openxmlformats.org/officeDocument/2006/relationships/image" Target="../media/image88.png"/><Relationship Id="rId4" Type="http://schemas.openxmlformats.org/officeDocument/2006/relationships/image" Target="../media/image80.png"/><Relationship Id="rId9" Type="http://schemas.openxmlformats.org/officeDocument/2006/relationships/image" Target="../media/image87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7.png"/><Relationship Id="rId3" Type="http://schemas.openxmlformats.org/officeDocument/2006/relationships/image" Target="../media/image92.png"/><Relationship Id="rId7" Type="http://schemas.openxmlformats.org/officeDocument/2006/relationships/image" Target="../media/image96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Relationship Id="rId6" Type="http://schemas.openxmlformats.org/officeDocument/2006/relationships/image" Target="../media/image95.png"/><Relationship Id="rId5" Type="http://schemas.openxmlformats.org/officeDocument/2006/relationships/image" Target="../media/image94.png"/><Relationship Id="rId10" Type="http://schemas.openxmlformats.org/officeDocument/2006/relationships/image" Target="../media/image99.png"/><Relationship Id="rId4" Type="http://schemas.openxmlformats.org/officeDocument/2006/relationships/image" Target="../media/image93.png"/><Relationship Id="rId9" Type="http://schemas.openxmlformats.org/officeDocument/2006/relationships/image" Target="../media/image98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2.png"/><Relationship Id="rId2" Type="http://schemas.openxmlformats.org/officeDocument/2006/relationships/image" Target="../media/image101.png"/><Relationship Id="rId1" Type="http://schemas.openxmlformats.org/officeDocument/2006/relationships/image" Target="../media/image100.png"/><Relationship Id="rId4" Type="http://schemas.openxmlformats.org/officeDocument/2006/relationships/image" Target="../media/image10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13" Type="http://schemas.openxmlformats.org/officeDocument/2006/relationships/image" Target="../media/image44.png"/><Relationship Id="rId18" Type="http://schemas.openxmlformats.org/officeDocument/2006/relationships/image" Target="../media/image49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12" Type="http://schemas.openxmlformats.org/officeDocument/2006/relationships/image" Target="../media/image43.png"/><Relationship Id="rId17" Type="http://schemas.openxmlformats.org/officeDocument/2006/relationships/image" Target="../media/image48.png"/><Relationship Id="rId2" Type="http://schemas.openxmlformats.org/officeDocument/2006/relationships/image" Target="../media/image33.png"/><Relationship Id="rId16" Type="http://schemas.openxmlformats.org/officeDocument/2006/relationships/image" Target="../media/image47.png"/><Relationship Id="rId20" Type="http://schemas.openxmlformats.org/officeDocument/2006/relationships/image" Target="../media/image51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11" Type="http://schemas.openxmlformats.org/officeDocument/2006/relationships/image" Target="../media/image42.png"/><Relationship Id="rId5" Type="http://schemas.openxmlformats.org/officeDocument/2006/relationships/image" Target="../media/image36.png"/><Relationship Id="rId15" Type="http://schemas.openxmlformats.org/officeDocument/2006/relationships/image" Target="../media/image46.png"/><Relationship Id="rId10" Type="http://schemas.openxmlformats.org/officeDocument/2006/relationships/image" Target="../media/image41.png"/><Relationship Id="rId19" Type="http://schemas.openxmlformats.org/officeDocument/2006/relationships/image" Target="../media/image50.png"/><Relationship Id="rId4" Type="http://schemas.openxmlformats.org/officeDocument/2006/relationships/image" Target="../media/image35.png"/><Relationship Id="rId9" Type="http://schemas.openxmlformats.org/officeDocument/2006/relationships/image" Target="../media/image40.png"/><Relationship Id="rId14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34.png"/><Relationship Id="rId7" Type="http://schemas.openxmlformats.org/officeDocument/2006/relationships/image" Target="../media/image53.png"/><Relationship Id="rId12" Type="http://schemas.openxmlformats.org/officeDocument/2006/relationships/image" Target="../media/image58.png"/><Relationship Id="rId2" Type="http://schemas.openxmlformats.org/officeDocument/2006/relationships/image" Target="../media/image32.png"/><Relationship Id="rId1" Type="http://schemas.openxmlformats.org/officeDocument/2006/relationships/image" Target="../media/image52.png"/><Relationship Id="rId6" Type="http://schemas.openxmlformats.org/officeDocument/2006/relationships/image" Target="../media/image46.png"/><Relationship Id="rId11" Type="http://schemas.openxmlformats.org/officeDocument/2006/relationships/image" Target="../media/image57.png"/><Relationship Id="rId5" Type="http://schemas.openxmlformats.org/officeDocument/2006/relationships/image" Target="../media/image39.png"/><Relationship Id="rId10" Type="http://schemas.openxmlformats.org/officeDocument/2006/relationships/image" Target="../media/image56.png"/><Relationship Id="rId4" Type="http://schemas.openxmlformats.org/officeDocument/2006/relationships/image" Target="../media/image35.png"/><Relationship Id="rId9" Type="http://schemas.openxmlformats.org/officeDocument/2006/relationships/image" Target="../media/image5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13" Type="http://schemas.openxmlformats.org/officeDocument/2006/relationships/image" Target="../media/image59.png"/><Relationship Id="rId3" Type="http://schemas.openxmlformats.org/officeDocument/2006/relationships/image" Target="../media/image34.png"/><Relationship Id="rId7" Type="http://schemas.openxmlformats.org/officeDocument/2006/relationships/image" Target="../media/image53.png"/><Relationship Id="rId12" Type="http://schemas.openxmlformats.org/officeDocument/2006/relationships/image" Target="../media/image58.png"/><Relationship Id="rId2" Type="http://schemas.openxmlformats.org/officeDocument/2006/relationships/image" Target="../media/image32.png"/><Relationship Id="rId1" Type="http://schemas.openxmlformats.org/officeDocument/2006/relationships/image" Target="../media/image52.png"/><Relationship Id="rId6" Type="http://schemas.openxmlformats.org/officeDocument/2006/relationships/image" Target="../media/image46.png"/><Relationship Id="rId11" Type="http://schemas.openxmlformats.org/officeDocument/2006/relationships/image" Target="../media/image57.png"/><Relationship Id="rId5" Type="http://schemas.openxmlformats.org/officeDocument/2006/relationships/image" Target="../media/image39.png"/><Relationship Id="rId10" Type="http://schemas.openxmlformats.org/officeDocument/2006/relationships/image" Target="../media/image56.png"/><Relationship Id="rId4" Type="http://schemas.openxmlformats.org/officeDocument/2006/relationships/image" Target="../media/image35.png"/><Relationship Id="rId9" Type="http://schemas.openxmlformats.org/officeDocument/2006/relationships/image" Target="../media/image5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27215</xdr:colOff>
      <xdr:row>23</xdr:row>
      <xdr:rowOff>136071</xdr:rowOff>
    </xdr:from>
    <xdr:to>
      <xdr:col>14</xdr:col>
      <xdr:colOff>617765</xdr:colOff>
      <xdr:row>133</xdr:row>
      <xdr:rowOff>102053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929" y="4204607"/>
          <a:ext cx="8754836" cy="19424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549087</xdr:colOff>
      <xdr:row>31</xdr:row>
      <xdr:rowOff>11205</xdr:rowOff>
    </xdr:from>
    <xdr:to>
      <xdr:col>27</xdr:col>
      <xdr:colOff>411753</xdr:colOff>
      <xdr:row>80</xdr:row>
      <xdr:rowOff>73029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9587" y="5569323"/>
          <a:ext cx="6698254" cy="884723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45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45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0</xdr:colOff>
      <xdr:row>47</xdr:row>
      <xdr:rowOff>183931</xdr:rowOff>
    </xdr:from>
    <xdr:to>
      <xdr:col>9</xdr:col>
      <xdr:colOff>0</xdr:colOff>
      <xdr:row>51</xdr:row>
      <xdr:rowOff>32845</xdr:rowOff>
    </xdr:to>
    <xdr:cxnSp macro="">
      <xdr:nvCxnSpPr>
        <xdr:cNvPr id="7" name="Straight Arrow Connector 6"/>
        <xdr:cNvCxnSpPr/>
      </xdr:nvCxnSpPr>
      <xdr:spPr>
        <a:xfrm flipV="1">
          <a:off x="6858000" y="1107123"/>
          <a:ext cx="0" cy="588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51</xdr:row>
      <xdr:rowOff>26276</xdr:rowOff>
    </xdr:from>
    <xdr:to>
      <xdr:col>10</xdr:col>
      <xdr:colOff>1</xdr:colOff>
      <xdr:row>51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845873" y="1689488"/>
          <a:ext cx="700859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183931</xdr:rowOff>
    </xdr:from>
    <xdr:to>
      <xdr:col>9</xdr:col>
      <xdr:colOff>0</xdr:colOff>
      <xdr:row>51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858000" y="1107123"/>
          <a:ext cx="0" cy="588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51</xdr:row>
      <xdr:rowOff>26276</xdr:rowOff>
    </xdr:from>
    <xdr:to>
      <xdr:col>10</xdr:col>
      <xdr:colOff>1</xdr:colOff>
      <xdr:row>51</xdr:row>
      <xdr:rowOff>32845</xdr:rowOff>
    </xdr:to>
    <xdr:cxnSp macro="">
      <xdr:nvCxnSpPr>
        <xdr:cNvPr id="10" name="Straight Arrow Connector 9"/>
        <xdr:cNvCxnSpPr/>
      </xdr:nvCxnSpPr>
      <xdr:spPr>
        <a:xfrm flipV="1">
          <a:off x="6845873" y="1689488"/>
          <a:ext cx="700859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105104</xdr:colOff>
      <xdr:row>53</xdr:row>
      <xdr:rowOff>72259</xdr:rowOff>
    </xdr:from>
    <xdr:to>
      <xdr:col>21</xdr:col>
      <xdr:colOff>668295</xdr:colOff>
      <xdr:row>58</xdr:row>
      <xdr:rowOff>152604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6345" y="9833742"/>
          <a:ext cx="6028571" cy="1000000"/>
        </a:xfrm>
        <a:prstGeom prst="rect">
          <a:avLst/>
        </a:prstGeom>
      </xdr:spPr>
    </xdr:pic>
    <xdr:clientData/>
  </xdr:twoCellAnchor>
  <xdr:twoCellAnchor editAs="oneCell">
    <xdr:from>
      <xdr:col>41</xdr:col>
      <xdr:colOff>505810</xdr:colOff>
      <xdr:row>48</xdr:row>
      <xdr:rowOff>137949</xdr:rowOff>
    </xdr:from>
    <xdr:to>
      <xdr:col>51</xdr:col>
      <xdr:colOff>83610</xdr:colOff>
      <xdr:row>51</xdr:row>
      <xdr:rowOff>81394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15879" y="8979777"/>
          <a:ext cx="6409524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60</xdr:row>
      <xdr:rowOff>78827</xdr:rowOff>
    </xdr:from>
    <xdr:to>
      <xdr:col>10</xdr:col>
      <xdr:colOff>619286</xdr:colOff>
      <xdr:row>101</xdr:row>
      <xdr:rowOff>175750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534" y="11127827"/>
          <a:ext cx="6590476" cy="7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545224</xdr:colOff>
      <xdr:row>17</xdr:row>
      <xdr:rowOff>72257</xdr:rowOff>
    </xdr:from>
    <xdr:to>
      <xdr:col>10</xdr:col>
      <xdr:colOff>256357</xdr:colOff>
      <xdr:row>60</xdr:row>
      <xdr:rowOff>29890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224" y="3212223"/>
          <a:ext cx="6542857" cy="78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635256</xdr:colOff>
      <xdr:row>13</xdr:row>
      <xdr:rowOff>56029</xdr:rowOff>
    </xdr:from>
    <xdr:to>
      <xdr:col>24</xdr:col>
      <xdr:colOff>616323</xdr:colOff>
      <xdr:row>53</xdr:row>
      <xdr:rowOff>59390</xdr:rowOff>
    </xdr:to>
    <xdr:pic>
      <xdr:nvPicPr>
        <xdr:cNvPr id="33" name="Picture 3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173"/>
        <a:stretch/>
      </xdr:blipFill>
      <xdr:spPr bwMode="auto">
        <a:xfrm>
          <a:off x="8837962" y="2398058"/>
          <a:ext cx="8183773" cy="7186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364991</xdr:colOff>
      <xdr:row>9</xdr:row>
      <xdr:rowOff>160082</xdr:rowOff>
    </xdr:from>
    <xdr:to>
      <xdr:col>52</xdr:col>
      <xdr:colOff>460241</xdr:colOff>
      <xdr:row>48</xdr:row>
      <xdr:rowOff>68915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9634" y="1752118"/>
          <a:ext cx="7579178" cy="6834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13139</xdr:colOff>
      <xdr:row>10</xdr:row>
      <xdr:rowOff>151087</xdr:rowOff>
    </xdr:from>
    <xdr:to>
      <xdr:col>36</xdr:col>
      <xdr:colOff>547760</xdr:colOff>
      <xdr:row>40</xdr:row>
      <xdr:rowOff>162875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41967" y="1990397"/>
          <a:ext cx="6000000" cy="5542857"/>
        </a:xfrm>
        <a:prstGeom prst="rect">
          <a:avLst/>
        </a:prstGeom>
      </xdr:spPr>
    </xdr:pic>
    <xdr:clientData/>
  </xdr:twoCellAnchor>
  <xdr:twoCellAnchor editAs="oneCell">
    <xdr:from>
      <xdr:col>27</xdr:col>
      <xdr:colOff>282466</xdr:colOff>
      <xdr:row>39</xdr:row>
      <xdr:rowOff>144518</xdr:rowOff>
    </xdr:from>
    <xdr:to>
      <xdr:col>36</xdr:col>
      <xdr:colOff>676771</xdr:colOff>
      <xdr:row>77</xdr:row>
      <xdr:rowOff>164662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728121" y="7330966"/>
          <a:ext cx="6542857" cy="70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262759</xdr:colOff>
      <xdr:row>77</xdr:row>
      <xdr:rowOff>111673</xdr:rowOff>
    </xdr:from>
    <xdr:to>
      <xdr:col>36</xdr:col>
      <xdr:colOff>371350</xdr:colOff>
      <xdr:row>109</xdr:row>
      <xdr:rowOff>149689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08414" y="14287501"/>
          <a:ext cx="6257143" cy="5923809"/>
        </a:xfrm>
        <a:prstGeom prst="rect">
          <a:avLst/>
        </a:prstGeom>
      </xdr:spPr>
    </xdr:pic>
    <xdr:clientData/>
  </xdr:twoCellAnchor>
  <xdr:twoCellAnchor editAs="oneCell">
    <xdr:from>
      <xdr:col>27</xdr:col>
      <xdr:colOff>151086</xdr:colOff>
      <xdr:row>110</xdr:row>
      <xdr:rowOff>157656</xdr:rowOff>
    </xdr:from>
    <xdr:to>
      <xdr:col>36</xdr:col>
      <xdr:colOff>421582</xdr:colOff>
      <xdr:row>146</xdr:row>
      <xdr:rowOff>145663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96741" y="20403208"/>
          <a:ext cx="6419048" cy="660952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15034</xdr:colOff>
      <xdr:row>37</xdr:row>
      <xdr:rowOff>104775</xdr:rowOff>
    </xdr:from>
    <xdr:to>
      <xdr:col>29</xdr:col>
      <xdr:colOff>560927</xdr:colOff>
      <xdr:row>68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8034" y="6810375"/>
          <a:ext cx="7403893" cy="569594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27</xdr:col>
      <xdr:colOff>580267</xdr:colOff>
      <xdr:row>34</xdr:row>
      <xdr:rowOff>75420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0"/>
          <a:ext cx="6066667" cy="62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</xdr:colOff>
      <xdr:row>86</xdr:row>
      <xdr:rowOff>9525</xdr:rowOff>
    </xdr:from>
    <xdr:to>
      <xdr:col>28</xdr:col>
      <xdr:colOff>627805</xdr:colOff>
      <xdr:row>99</xdr:row>
      <xdr:rowOff>47326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11100" y="13058775"/>
          <a:ext cx="6761905" cy="23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28</xdr:col>
      <xdr:colOff>199229</xdr:colOff>
      <xdr:row>118</xdr:row>
      <xdr:rowOff>94899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00" y="16125825"/>
          <a:ext cx="6371429" cy="280952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21982</xdr:colOff>
      <xdr:row>3</xdr:row>
      <xdr:rowOff>16852</xdr:rowOff>
    </xdr:from>
    <xdr:to>
      <xdr:col>22</xdr:col>
      <xdr:colOff>461598</xdr:colOff>
      <xdr:row>18</xdr:row>
      <xdr:rowOff>12456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662609</xdr:colOff>
      <xdr:row>107</xdr:row>
      <xdr:rowOff>16567</xdr:rowOff>
    </xdr:from>
    <xdr:to>
      <xdr:col>45</xdr:col>
      <xdr:colOff>569809</xdr:colOff>
      <xdr:row>149</xdr:row>
      <xdr:rowOff>172961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10544" y="19513828"/>
          <a:ext cx="10219048" cy="7809524"/>
        </a:xfrm>
        <a:prstGeom prst="rect">
          <a:avLst/>
        </a:prstGeom>
      </xdr:spPr>
    </xdr:pic>
    <xdr:clientData/>
  </xdr:twoCellAnchor>
  <xdr:twoCellAnchor editAs="oneCell">
    <xdr:from>
      <xdr:col>58</xdr:col>
      <xdr:colOff>35718</xdr:colOff>
      <xdr:row>8</xdr:row>
      <xdr:rowOff>35718</xdr:rowOff>
    </xdr:from>
    <xdr:to>
      <xdr:col>74</xdr:col>
      <xdr:colOff>348622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44979" y="1493457"/>
          <a:ext cx="11312209" cy="8541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19</xdr:col>
      <xdr:colOff>107200</xdr:colOff>
      <xdr:row>49</xdr:row>
      <xdr:rowOff>129087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9826" y="1457739"/>
          <a:ext cx="10419048" cy="7600000"/>
        </a:xfrm>
        <a:prstGeom prst="rect">
          <a:avLst/>
        </a:prstGeom>
      </xdr:spPr>
    </xdr:pic>
    <xdr:clientData/>
  </xdr:twoCellAnchor>
  <xdr:twoCellAnchor>
    <xdr:from>
      <xdr:col>6</xdr:col>
      <xdr:colOff>293945</xdr:colOff>
      <xdr:row>40</xdr:row>
      <xdr:rowOff>118775</xdr:rowOff>
    </xdr:from>
    <xdr:to>
      <xdr:col>7</xdr:col>
      <xdr:colOff>28901</xdr:colOff>
      <xdr:row>43</xdr:row>
      <xdr:rowOff>23436</xdr:rowOff>
    </xdr:to>
    <xdr:sp macro="" textlink="">
      <xdr:nvSpPr>
        <xdr:cNvPr id="78" name="Rectangle 77"/>
        <xdr:cNvSpPr/>
      </xdr:nvSpPr>
      <xdr:spPr>
        <a:xfrm>
          <a:off x="4403881" y="7414520"/>
          <a:ext cx="419946" cy="4518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5</xdr:col>
      <xdr:colOff>679174</xdr:colOff>
      <xdr:row>39</xdr:row>
      <xdr:rowOff>41414</xdr:rowOff>
    </xdr:from>
    <xdr:to>
      <xdr:col>6</xdr:col>
      <xdr:colOff>668779</xdr:colOff>
      <xdr:row>40</xdr:row>
      <xdr:rowOff>8282</xdr:rowOff>
    </xdr:to>
    <xdr:sp macro="" textlink="">
      <xdr:nvSpPr>
        <xdr:cNvPr id="85" name="Rectangle 84"/>
        <xdr:cNvSpPr/>
      </xdr:nvSpPr>
      <xdr:spPr>
        <a:xfrm>
          <a:off x="4116457" y="7147892"/>
          <a:ext cx="677061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5</xdr:col>
      <xdr:colOff>668936</xdr:colOff>
      <xdr:row>39</xdr:row>
      <xdr:rowOff>180549</xdr:rowOff>
    </xdr:from>
    <xdr:to>
      <xdr:col>6</xdr:col>
      <xdr:colOff>261678</xdr:colOff>
      <xdr:row>40</xdr:row>
      <xdr:rowOff>156710</xdr:rowOff>
    </xdr:to>
    <xdr:sp macro="" textlink="">
      <xdr:nvSpPr>
        <xdr:cNvPr id="86" name="Rectangle 85"/>
        <xdr:cNvSpPr/>
      </xdr:nvSpPr>
      <xdr:spPr>
        <a:xfrm>
          <a:off x="4107229" y="7247634"/>
          <a:ext cx="280400" cy="157369"/>
        </a:xfrm>
        <a:prstGeom prst="rect">
          <a:avLst/>
        </a:prstGeom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4</xdr:col>
      <xdr:colOff>153935</xdr:colOff>
      <xdr:row>45</xdr:row>
      <xdr:rowOff>58383</xdr:rowOff>
    </xdr:from>
    <xdr:to>
      <xdr:col>7</xdr:col>
      <xdr:colOff>343828</xdr:colOff>
      <xdr:row>47</xdr:row>
      <xdr:rowOff>83634</xdr:rowOff>
    </xdr:to>
    <xdr:sp macro="" textlink="">
      <xdr:nvSpPr>
        <xdr:cNvPr id="87" name="Rectangle 86"/>
        <xdr:cNvSpPr/>
      </xdr:nvSpPr>
      <xdr:spPr>
        <a:xfrm>
          <a:off x="2903761" y="8258166"/>
          <a:ext cx="2252263" cy="389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20</xdr:col>
      <xdr:colOff>696</xdr:colOff>
      <xdr:row>99</xdr:row>
      <xdr:rowOff>138611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0" y="10496550"/>
          <a:ext cx="10973496" cy="7558586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48</xdr:col>
      <xdr:colOff>360858</xdr:colOff>
      <xdr:row>49</xdr:row>
      <xdr:rowOff>118298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35391" y="1275522"/>
          <a:ext cx="12047619" cy="7771428"/>
        </a:xfrm>
        <a:prstGeom prst="rect">
          <a:avLst/>
        </a:prstGeom>
      </xdr:spPr>
    </xdr:pic>
    <xdr:clientData/>
  </xdr:twoCellAnchor>
  <xdr:twoCellAnchor>
    <xdr:from>
      <xdr:col>31</xdr:col>
      <xdr:colOff>115957</xdr:colOff>
      <xdr:row>11</xdr:row>
      <xdr:rowOff>165652</xdr:rowOff>
    </xdr:from>
    <xdr:to>
      <xdr:col>31</xdr:col>
      <xdr:colOff>571500</xdr:colOff>
      <xdr:row>12</xdr:row>
      <xdr:rowOff>157369</xdr:rowOff>
    </xdr:to>
    <xdr:sp macro="" textlink="">
      <xdr:nvSpPr>
        <xdr:cNvPr id="6" name="Rectangle 5"/>
        <xdr:cNvSpPr/>
      </xdr:nvSpPr>
      <xdr:spPr>
        <a:xfrm>
          <a:off x="21551348" y="2170043"/>
          <a:ext cx="455543" cy="173935"/>
        </a:xfrm>
        <a:prstGeom prst="rect">
          <a:avLst/>
        </a:prstGeom>
        <a:solidFill>
          <a:srgbClr val="FF000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53</xdr:row>
      <xdr:rowOff>0</xdr:rowOff>
    </xdr:from>
    <xdr:to>
      <xdr:col>48</xdr:col>
      <xdr:colOff>474733</xdr:colOff>
      <xdr:row>95</xdr:row>
      <xdr:rowOff>170478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02675" y="9591675"/>
          <a:ext cx="12133333" cy="7771428"/>
        </a:xfrm>
        <a:prstGeom prst="rect">
          <a:avLst/>
        </a:prstGeom>
      </xdr:spPr>
    </xdr:pic>
    <xdr:clientData/>
  </xdr:twoCellAnchor>
  <xdr:twoCellAnchor>
    <xdr:from>
      <xdr:col>31</xdr:col>
      <xdr:colOff>544582</xdr:colOff>
      <xdr:row>58</xdr:row>
      <xdr:rowOff>22777</xdr:rowOff>
    </xdr:from>
    <xdr:to>
      <xdr:col>32</xdr:col>
      <xdr:colOff>314325</xdr:colOff>
      <xdr:row>59</xdr:row>
      <xdr:rowOff>14494</xdr:rowOff>
    </xdr:to>
    <xdr:sp macro="" textlink="">
      <xdr:nvSpPr>
        <xdr:cNvPr id="24" name="Rectangle 23"/>
        <xdr:cNvSpPr/>
      </xdr:nvSpPr>
      <xdr:spPr>
        <a:xfrm>
          <a:off x="21947257" y="10519327"/>
          <a:ext cx="455543" cy="172692"/>
        </a:xfrm>
        <a:prstGeom prst="rect">
          <a:avLst/>
        </a:prstGeom>
        <a:solidFill>
          <a:srgbClr val="FF000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57150</xdr:colOff>
      <xdr:row>63</xdr:row>
      <xdr:rowOff>9525</xdr:rowOff>
    </xdr:from>
    <xdr:to>
      <xdr:col>14</xdr:col>
      <xdr:colOff>266700</xdr:colOff>
      <xdr:row>84</xdr:row>
      <xdr:rowOff>9525</xdr:rowOff>
    </xdr:to>
    <xdr:pic>
      <xdr:nvPicPr>
        <xdr:cNvPr id="25" name="Picture 24"/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802" y="11489221"/>
          <a:ext cx="4334289" cy="382656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463825</xdr:colOff>
      <xdr:row>61</xdr:row>
      <xdr:rowOff>88623</xdr:rowOff>
    </xdr:from>
    <xdr:to>
      <xdr:col>14</xdr:col>
      <xdr:colOff>323022</xdr:colOff>
      <xdr:row>86</xdr:row>
      <xdr:rowOff>146602</xdr:rowOff>
    </xdr:to>
    <xdr:sp macro="" textlink="">
      <xdr:nvSpPr>
        <xdr:cNvPr id="26" name="Rectangle 25"/>
        <xdr:cNvSpPr/>
      </xdr:nvSpPr>
      <xdr:spPr>
        <a:xfrm>
          <a:off x="5276021" y="11203884"/>
          <a:ext cx="4671392" cy="4613414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13</xdr:col>
      <xdr:colOff>447675</xdr:colOff>
      <xdr:row>57</xdr:row>
      <xdr:rowOff>9525</xdr:rowOff>
    </xdr:from>
    <xdr:to>
      <xdr:col>14</xdr:col>
      <xdr:colOff>28575</xdr:colOff>
      <xdr:row>63</xdr:row>
      <xdr:rowOff>133350</xdr:rowOff>
    </xdr:to>
    <xdr:cxnSp macro="">
      <xdr:nvCxnSpPr>
        <xdr:cNvPr id="27" name="Straight Arrow Connector 26"/>
        <xdr:cNvCxnSpPr/>
      </xdr:nvCxnSpPr>
      <xdr:spPr>
        <a:xfrm flipH="1">
          <a:off x="9363075" y="10325100"/>
          <a:ext cx="266700" cy="1209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36</xdr:row>
      <xdr:rowOff>123825</xdr:rowOff>
    </xdr:from>
    <xdr:to>
      <xdr:col>14</xdr:col>
      <xdr:colOff>447675</xdr:colOff>
      <xdr:row>50</xdr:row>
      <xdr:rowOff>133350</xdr:rowOff>
    </xdr:to>
    <xdr:cxnSp macro="">
      <xdr:nvCxnSpPr>
        <xdr:cNvPr id="30" name="Straight Arrow Connector 29"/>
        <xdr:cNvCxnSpPr/>
      </xdr:nvCxnSpPr>
      <xdr:spPr>
        <a:xfrm flipH="1" flipV="1">
          <a:off x="9705975" y="6638925"/>
          <a:ext cx="342900" cy="254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524705</xdr:colOff>
      <xdr:row>11</xdr:row>
      <xdr:rowOff>86555</xdr:rowOff>
    </xdr:from>
    <xdr:to>
      <xdr:col>13</xdr:col>
      <xdr:colOff>648530</xdr:colOff>
      <xdr:row>34</xdr:row>
      <xdr:rowOff>124655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6901" y="2090946"/>
          <a:ext cx="4248564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434837</xdr:colOff>
      <xdr:row>11</xdr:row>
      <xdr:rowOff>84894</xdr:rowOff>
    </xdr:from>
    <xdr:to>
      <xdr:col>14</xdr:col>
      <xdr:colOff>272912</xdr:colOff>
      <xdr:row>36</xdr:row>
      <xdr:rowOff>142873</xdr:rowOff>
    </xdr:to>
    <xdr:sp macro="" textlink="">
      <xdr:nvSpPr>
        <xdr:cNvPr id="29" name="Rectangle 28"/>
        <xdr:cNvSpPr/>
      </xdr:nvSpPr>
      <xdr:spPr>
        <a:xfrm>
          <a:off x="5247033" y="2089285"/>
          <a:ext cx="4650270" cy="4613414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 editAs="oneCell">
    <xdr:from>
      <xdr:col>31</xdr:col>
      <xdr:colOff>238126</xdr:colOff>
      <xdr:row>62</xdr:row>
      <xdr:rowOff>95251</xdr:rowOff>
    </xdr:from>
    <xdr:to>
      <xdr:col>34</xdr:col>
      <xdr:colOff>352901</xdr:colOff>
      <xdr:row>74</xdr:row>
      <xdr:rowOff>76200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0801" y="11315701"/>
          <a:ext cx="2172175" cy="2152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219076</xdr:colOff>
      <xdr:row>62</xdr:row>
      <xdr:rowOff>94421</xdr:rowOff>
    </xdr:from>
    <xdr:to>
      <xdr:col>34</xdr:col>
      <xdr:colOff>390526</xdr:colOff>
      <xdr:row>74</xdr:row>
      <xdr:rowOff>95250</xdr:rowOff>
    </xdr:to>
    <xdr:sp macro="" textlink="">
      <xdr:nvSpPr>
        <xdr:cNvPr id="34" name="Rectangle 33"/>
        <xdr:cNvSpPr/>
      </xdr:nvSpPr>
      <xdr:spPr>
        <a:xfrm>
          <a:off x="21621751" y="11314871"/>
          <a:ext cx="2228850" cy="2172529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29</xdr:col>
      <xdr:colOff>247650</xdr:colOff>
      <xdr:row>52</xdr:row>
      <xdr:rowOff>0</xdr:rowOff>
    </xdr:from>
    <xdr:to>
      <xdr:col>31</xdr:col>
      <xdr:colOff>228600</xdr:colOff>
      <xdr:row>62</xdr:row>
      <xdr:rowOff>104775</xdr:rowOff>
    </xdr:to>
    <xdr:cxnSp macro="">
      <xdr:nvCxnSpPr>
        <xdr:cNvPr id="35" name="Straight Arrow Connector 34"/>
        <xdr:cNvCxnSpPr/>
      </xdr:nvCxnSpPr>
      <xdr:spPr>
        <a:xfrm flipH="1" flipV="1">
          <a:off x="20278725" y="9410700"/>
          <a:ext cx="1352550" cy="1914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665508</xdr:colOff>
      <xdr:row>130</xdr:row>
      <xdr:rowOff>16565</xdr:rowOff>
    </xdr:from>
    <xdr:to>
      <xdr:col>34</xdr:col>
      <xdr:colOff>157369</xdr:colOff>
      <xdr:row>131</xdr:row>
      <xdr:rowOff>82826</xdr:rowOff>
    </xdr:to>
    <xdr:sp macro="" textlink="">
      <xdr:nvSpPr>
        <xdr:cNvPr id="31" name="Rectangle 30"/>
        <xdr:cNvSpPr/>
      </xdr:nvSpPr>
      <xdr:spPr>
        <a:xfrm>
          <a:off x="22788356" y="23704826"/>
          <a:ext cx="866774" cy="248478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193399</xdr:colOff>
      <xdr:row>30</xdr:row>
      <xdr:rowOff>8284</xdr:rowOff>
    </xdr:from>
    <xdr:to>
      <xdr:col>32</xdr:col>
      <xdr:colOff>372716</xdr:colOff>
      <xdr:row>31</xdr:row>
      <xdr:rowOff>38100</xdr:rowOff>
    </xdr:to>
    <xdr:sp macro="" textlink="">
      <xdr:nvSpPr>
        <xdr:cNvPr id="36" name="Rectangle 35"/>
        <xdr:cNvSpPr/>
      </xdr:nvSpPr>
      <xdr:spPr>
        <a:xfrm>
          <a:off x="21596074" y="5437534"/>
          <a:ext cx="865117" cy="210791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122168</xdr:colOff>
      <xdr:row>112</xdr:row>
      <xdr:rowOff>6213</xdr:rowOff>
    </xdr:from>
    <xdr:to>
      <xdr:col>31</xdr:col>
      <xdr:colOff>579368</xdr:colOff>
      <xdr:row>112</xdr:row>
      <xdr:rowOff>180147</xdr:rowOff>
    </xdr:to>
    <xdr:sp macro="" textlink="">
      <xdr:nvSpPr>
        <xdr:cNvPr id="37" name="Rectangle 36"/>
        <xdr:cNvSpPr/>
      </xdr:nvSpPr>
      <xdr:spPr>
        <a:xfrm>
          <a:off x="21557559" y="20414561"/>
          <a:ext cx="457200" cy="173934"/>
        </a:xfrm>
        <a:prstGeom prst="rect">
          <a:avLst/>
        </a:prstGeom>
        <a:solidFill>
          <a:srgbClr val="FF000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158</xdr:row>
      <xdr:rowOff>0</xdr:rowOff>
    </xdr:from>
    <xdr:to>
      <xdr:col>44</xdr:col>
      <xdr:colOff>348779</xdr:colOff>
      <xdr:row>201</xdr:row>
      <xdr:rowOff>2747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435391" y="28790348"/>
          <a:ext cx="9285714" cy="7838095"/>
        </a:xfrm>
        <a:prstGeom prst="rect">
          <a:avLst/>
        </a:prstGeom>
      </xdr:spPr>
    </xdr:pic>
    <xdr:clientData/>
  </xdr:twoCellAnchor>
  <xdr:twoCellAnchor>
    <xdr:from>
      <xdr:col>31</xdr:col>
      <xdr:colOff>503167</xdr:colOff>
      <xdr:row>162</xdr:row>
      <xdr:rowOff>163583</xdr:rowOff>
    </xdr:from>
    <xdr:to>
      <xdr:col>32</xdr:col>
      <xdr:colOff>272910</xdr:colOff>
      <xdr:row>163</xdr:row>
      <xdr:rowOff>173935</xdr:rowOff>
    </xdr:to>
    <xdr:sp macro="" textlink="">
      <xdr:nvSpPr>
        <xdr:cNvPr id="38" name="Rectangle 37"/>
        <xdr:cNvSpPr/>
      </xdr:nvSpPr>
      <xdr:spPr>
        <a:xfrm>
          <a:off x="21938558" y="29682800"/>
          <a:ext cx="457200" cy="192570"/>
        </a:xfrm>
        <a:prstGeom prst="rect">
          <a:avLst/>
        </a:prstGeom>
        <a:solidFill>
          <a:srgbClr val="FF000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559076</xdr:colOff>
      <xdr:row>51</xdr:row>
      <xdr:rowOff>16564</xdr:rowOff>
    </xdr:from>
    <xdr:to>
      <xdr:col>18</xdr:col>
      <xdr:colOff>49696</xdr:colOff>
      <xdr:row>52</xdr:row>
      <xdr:rowOff>35200</xdr:rowOff>
    </xdr:to>
    <xdr:sp macro="" textlink="">
      <xdr:nvSpPr>
        <xdr:cNvPr id="40" name="Rectangle 39"/>
        <xdr:cNvSpPr/>
      </xdr:nvSpPr>
      <xdr:spPr>
        <a:xfrm>
          <a:off x="9496011" y="9309651"/>
          <a:ext cx="2927902" cy="200853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633619</xdr:colOff>
      <xdr:row>55</xdr:row>
      <xdr:rowOff>149086</xdr:rowOff>
    </xdr:from>
    <xdr:to>
      <xdr:col>18</xdr:col>
      <xdr:colOff>124239</xdr:colOff>
      <xdr:row>56</xdr:row>
      <xdr:rowOff>167722</xdr:rowOff>
    </xdr:to>
    <xdr:sp macro="" textlink="">
      <xdr:nvSpPr>
        <xdr:cNvPr id="41" name="Rectangle 40"/>
        <xdr:cNvSpPr/>
      </xdr:nvSpPr>
      <xdr:spPr>
        <a:xfrm>
          <a:off x="9570554" y="10171043"/>
          <a:ext cx="2927902" cy="200853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540437</xdr:colOff>
      <xdr:row>6</xdr:row>
      <xdr:rowOff>178491</xdr:rowOff>
    </xdr:from>
    <xdr:to>
      <xdr:col>20</xdr:col>
      <xdr:colOff>22776</xdr:colOff>
      <xdr:row>102</xdr:row>
      <xdr:rowOff>5798</xdr:rowOff>
    </xdr:to>
    <xdr:sp macro="" textlink="">
      <xdr:nvSpPr>
        <xdr:cNvPr id="42" name="Rectangle 41"/>
        <xdr:cNvSpPr/>
      </xdr:nvSpPr>
      <xdr:spPr>
        <a:xfrm>
          <a:off x="1912037" y="1264341"/>
          <a:ext cx="11826739" cy="17200907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170500</xdr:colOff>
      <xdr:row>44</xdr:row>
      <xdr:rowOff>108079</xdr:rowOff>
    </xdr:from>
    <xdr:to>
      <xdr:col>34</xdr:col>
      <xdr:colOff>360393</xdr:colOff>
      <xdr:row>46</xdr:row>
      <xdr:rowOff>133329</xdr:rowOff>
    </xdr:to>
    <xdr:sp macro="" textlink="">
      <xdr:nvSpPr>
        <xdr:cNvPr id="45" name="Rectangle 44"/>
        <xdr:cNvSpPr/>
      </xdr:nvSpPr>
      <xdr:spPr>
        <a:xfrm>
          <a:off x="21605891" y="8125644"/>
          <a:ext cx="2252263" cy="389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251377</xdr:colOff>
      <xdr:row>131</xdr:row>
      <xdr:rowOff>115955</xdr:rowOff>
    </xdr:from>
    <xdr:to>
      <xdr:col>34</xdr:col>
      <xdr:colOff>281608</xdr:colOff>
      <xdr:row>139</xdr:row>
      <xdr:rowOff>99391</xdr:rowOff>
    </xdr:to>
    <xdr:sp macro="" textlink="">
      <xdr:nvSpPr>
        <xdr:cNvPr id="43" name="Rectangle 42"/>
        <xdr:cNvSpPr/>
      </xdr:nvSpPr>
      <xdr:spPr>
        <a:xfrm>
          <a:off x="21686768" y="23986433"/>
          <a:ext cx="2092601" cy="1441175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31</xdr:col>
      <xdr:colOff>256761</xdr:colOff>
      <xdr:row>140</xdr:row>
      <xdr:rowOff>24846</xdr:rowOff>
    </xdr:from>
    <xdr:to>
      <xdr:col>34</xdr:col>
      <xdr:colOff>273326</xdr:colOff>
      <xdr:row>146</xdr:row>
      <xdr:rowOff>182217</xdr:rowOff>
    </xdr:to>
    <xdr:sp macro="" textlink="">
      <xdr:nvSpPr>
        <xdr:cNvPr id="44" name="Rectangle 43"/>
        <xdr:cNvSpPr/>
      </xdr:nvSpPr>
      <xdr:spPr>
        <a:xfrm>
          <a:off x="21692152" y="25535281"/>
          <a:ext cx="2078935" cy="1250675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30</xdr:col>
      <xdr:colOff>240196</xdr:colOff>
      <xdr:row>131</xdr:row>
      <xdr:rowOff>173935</xdr:rowOff>
    </xdr:from>
    <xdr:to>
      <xdr:col>31</xdr:col>
      <xdr:colOff>251377</xdr:colOff>
      <xdr:row>135</xdr:row>
      <xdr:rowOff>107673</xdr:rowOff>
    </xdr:to>
    <xdr:cxnSp macro="">
      <xdr:nvCxnSpPr>
        <xdr:cNvPr id="46" name="Straight Arrow Connector 45"/>
        <xdr:cNvCxnSpPr>
          <a:stCxn id="43" idx="1"/>
        </xdr:cNvCxnSpPr>
      </xdr:nvCxnSpPr>
      <xdr:spPr>
        <a:xfrm flipH="1" flipV="1">
          <a:off x="20988131" y="24044413"/>
          <a:ext cx="698637" cy="6626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142</xdr:row>
      <xdr:rowOff>171450</xdr:rowOff>
    </xdr:from>
    <xdr:to>
      <xdr:col>31</xdr:col>
      <xdr:colOff>259661</xdr:colOff>
      <xdr:row>146</xdr:row>
      <xdr:rowOff>140805</xdr:rowOff>
    </xdr:to>
    <xdr:cxnSp macro="">
      <xdr:nvCxnSpPr>
        <xdr:cNvPr id="47" name="Straight Arrow Connector 46"/>
        <xdr:cNvCxnSpPr/>
      </xdr:nvCxnSpPr>
      <xdr:spPr>
        <a:xfrm flipH="1" flipV="1">
          <a:off x="20735925" y="25869900"/>
          <a:ext cx="926411" cy="6932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234812</xdr:colOff>
      <xdr:row>167</xdr:row>
      <xdr:rowOff>66261</xdr:rowOff>
    </xdr:from>
    <xdr:to>
      <xdr:col>34</xdr:col>
      <xdr:colOff>265043</xdr:colOff>
      <xdr:row>178</xdr:row>
      <xdr:rowOff>173935</xdr:rowOff>
    </xdr:to>
    <xdr:sp macro="" textlink="">
      <xdr:nvSpPr>
        <xdr:cNvPr id="50" name="Rectangle 49"/>
        <xdr:cNvSpPr/>
      </xdr:nvSpPr>
      <xdr:spPr>
        <a:xfrm>
          <a:off x="21670203" y="30496565"/>
          <a:ext cx="2092601" cy="2112066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31</xdr:col>
      <xdr:colOff>178783</xdr:colOff>
      <xdr:row>16</xdr:row>
      <xdr:rowOff>25253</xdr:rowOff>
    </xdr:from>
    <xdr:to>
      <xdr:col>34</xdr:col>
      <xdr:colOff>368676</xdr:colOff>
      <xdr:row>18</xdr:row>
      <xdr:rowOff>8283</xdr:rowOff>
    </xdr:to>
    <xdr:sp macro="" textlink="">
      <xdr:nvSpPr>
        <xdr:cNvPr id="51" name="Rectangle 50"/>
        <xdr:cNvSpPr/>
      </xdr:nvSpPr>
      <xdr:spPr>
        <a:xfrm>
          <a:off x="21614174" y="2940731"/>
          <a:ext cx="2252263" cy="3474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211913</xdr:colOff>
      <xdr:row>116</xdr:row>
      <xdr:rowOff>74949</xdr:rowOff>
    </xdr:from>
    <xdr:to>
      <xdr:col>34</xdr:col>
      <xdr:colOff>401806</xdr:colOff>
      <xdr:row>118</xdr:row>
      <xdr:rowOff>57979</xdr:rowOff>
    </xdr:to>
    <xdr:sp macro="" textlink="">
      <xdr:nvSpPr>
        <xdr:cNvPr id="54" name="Rectangle 53"/>
        <xdr:cNvSpPr/>
      </xdr:nvSpPr>
      <xdr:spPr>
        <a:xfrm>
          <a:off x="21647304" y="21212166"/>
          <a:ext cx="2252263" cy="3474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361950</xdr:colOff>
      <xdr:row>13</xdr:row>
      <xdr:rowOff>103612</xdr:rowOff>
    </xdr:from>
    <xdr:to>
      <xdr:col>6</xdr:col>
      <xdr:colOff>410698</xdr:colOff>
      <xdr:row>14</xdr:row>
      <xdr:rowOff>139511</xdr:rowOff>
    </xdr:to>
    <xdr:sp macro="" textlink="">
      <xdr:nvSpPr>
        <xdr:cNvPr id="55" name="Rectangle 54"/>
        <xdr:cNvSpPr/>
      </xdr:nvSpPr>
      <xdr:spPr>
        <a:xfrm>
          <a:off x="3790950" y="2456287"/>
          <a:ext cx="734548" cy="216874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108697</xdr:colOff>
      <xdr:row>11</xdr:row>
      <xdr:rowOff>140590</xdr:rowOff>
    </xdr:from>
    <xdr:to>
      <xdr:col>9</xdr:col>
      <xdr:colOff>79003</xdr:colOff>
      <xdr:row>17</xdr:row>
      <xdr:rowOff>168085</xdr:rowOff>
    </xdr:to>
    <xdr:sp macro="" textlink="">
      <xdr:nvSpPr>
        <xdr:cNvPr id="56" name="Rectangle 55"/>
        <xdr:cNvSpPr/>
      </xdr:nvSpPr>
      <xdr:spPr>
        <a:xfrm>
          <a:off x="5595097" y="2131315"/>
          <a:ext cx="656106" cy="1113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18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                   20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45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389649</xdr:colOff>
      <xdr:row>11</xdr:row>
      <xdr:rowOff>133350</xdr:rowOff>
    </xdr:from>
    <xdr:to>
      <xdr:col>8</xdr:col>
      <xdr:colOff>148480</xdr:colOff>
      <xdr:row>13</xdr:row>
      <xdr:rowOff>97731</xdr:rowOff>
    </xdr:to>
    <xdr:cxnSp macro="">
      <xdr:nvCxnSpPr>
        <xdr:cNvPr id="57" name="Straight Connector 56"/>
        <xdr:cNvCxnSpPr/>
      </xdr:nvCxnSpPr>
      <xdr:spPr>
        <a:xfrm flipV="1">
          <a:off x="4504449" y="2124075"/>
          <a:ext cx="1130431" cy="32633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353608</xdr:colOff>
      <xdr:row>14</xdr:row>
      <xdr:rowOff>134665</xdr:rowOff>
    </xdr:from>
    <xdr:to>
      <xdr:col>8</xdr:col>
      <xdr:colOff>92450</xdr:colOff>
      <xdr:row>17</xdr:row>
      <xdr:rowOff>168086</xdr:rowOff>
    </xdr:to>
    <xdr:cxnSp macro="">
      <xdr:nvCxnSpPr>
        <xdr:cNvPr id="58" name="Straight Connector 57"/>
        <xdr:cNvCxnSpPr/>
      </xdr:nvCxnSpPr>
      <xdr:spPr>
        <a:xfrm>
          <a:off x="4468408" y="2668315"/>
          <a:ext cx="1110442" cy="57634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540126</xdr:colOff>
      <xdr:row>11</xdr:row>
      <xdr:rowOff>158045</xdr:rowOff>
    </xdr:from>
    <xdr:to>
      <xdr:col>5</xdr:col>
      <xdr:colOff>386333</xdr:colOff>
      <xdr:row>14</xdr:row>
      <xdr:rowOff>180865</xdr:rowOff>
    </xdr:to>
    <xdr:cxnSp macro="">
      <xdr:nvCxnSpPr>
        <xdr:cNvPr id="59" name="Straight Connector 58"/>
        <xdr:cNvCxnSpPr/>
      </xdr:nvCxnSpPr>
      <xdr:spPr>
        <a:xfrm>
          <a:off x="2597526" y="2148770"/>
          <a:ext cx="1217807" cy="56574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11</xdr:row>
      <xdr:rowOff>142875</xdr:rowOff>
    </xdr:from>
    <xdr:to>
      <xdr:col>3</xdr:col>
      <xdr:colOff>551331</xdr:colOff>
      <xdr:row>17</xdr:row>
      <xdr:rowOff>170370</xdr:rowOff>
    </xdr:to>
    <xdr:sp macro="" textlink="">
      <xdr:nvSpPr>
        <xdr:cNvPr id="60" name="Rectangle 59"/>
        <xdr:cNvSpPr/>
      </xdr:nvSpPr>
      <xdr:spPr>
        <a:xfrm>
          <a:off x="1952625" y="2133600"/>
          <a:ext cx="656106" cy="1113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240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280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360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400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450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520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600</a:t>
          </a:r>
        </a:p>
      </xdr:txBody>
    </xdr:sp>
    <xdr:clientData/>
  </xdr:twoCellAnchor>
  <xdr:twoCellAnchor>
    <xdr:from>
      <xdr:col>3</xdr:col>
      <xdr:colOff>486785</xdr:colOff>
      <xdr:row>15</xdr:row>
      <xdr:rowOff>130661</xdr:rowOff>
    </xdr:from>
    <xdr:to>
      <xdr:col>5</xdr:col>
      <xdr:colOff>392443</xdr:colOff>
      <xdr:row>17</xdr:row>
      <xdr:rowOff>180681</xdr:rowOff>
    </xdr:to>
    <xdr:cxnSp macro="">
      <xdr:nvCxnSpPr>
        <xdr:cNvPr id="61" name="Straight Connector 60"/>
        <xdr:cNvCxnSpPr/>
      </xdr:nvCxnSpPr>
      <xdr:spPr>
        <a:xfrm flipV="1">
          <a:off x="2544185" y="2845286"/>
          <a:ext cx="1277258" cy="411970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372485</xdr:colOff>
      <xdr:row>14</xdr:row>
      <xdr:rowOff>149711</xdr:rowOff>
    </xdr:from>
    <xdr:to>
      <xdr:col>6</xdr:col>
      <xdr:colOff>421233</xdr:colOff>
      <xdr:row>16</xdr:row>
      <xdr:rowOff>4635</xdr:rowOff>
    </xdr:to>
    <xdr:sp macro="" textlink="">
      <xdr:nvSpPr>
        <xdr:cNvPr id="62" name="Rectangle 61"/>
        <xdr:cNvSpPr/>
      </xdr:nvSpPr>
      <xdr:spPr>
        <a:xfrm>
          <a:off x="3801485" y="2683361"/>
          <a:ext cx="734548" cy="216874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32</xdr:col>
      <xdr:colOff>361950</xdr:colOff>
      <xdr:row>13</xdr:row>
      <xdr:rowOff>132187</xdr:rowOff>
    </xdr:from>
    <xdr:to>
      <xdr:col>33</xdr:col>
      <xdr:colOff>410698</xdr:colOff>
      <xdr:row>14</xdr:row>
      <xdr:rowOff>168086</xdr:rowOff>
    </xdr:to>
    <xdr:sp macro="" textlink="">
      <xdr:nvSpPr>
        <xdr:cNvPr id="67" name="Rectangle 66"/>
        <xdr:cNvSpPr/>
      </xdr:nvSpPr>
      <xdr:spPr>
        <a:xfrm>
          <a:off x="22450425" y="2484862"/>
          <a:ext cx="734548" cy="216874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35</xdr:col>
      <xdr:colOff>108697</xdr:colOff>
      <xdr:row>11</xdr:row>
      <xdr:rowOff>169165</xdr:rowOff>
    </xdr:from>
    <xdr:to>
      <xdr:col>36</xdr:col>
      <xdr:colOff>79003</xdr:colOff>
      <xdr:row>18</xdr:row>
      <xdr:rowOff>15685</xdr:rowOff>
    </xdr:to>
    <xdr:sp macro="" textlink="">
      <xdr:nvSpPr>
        <xdr:cNvPr id="68" name="Rectangle 67"/>
        <xdr:cNvSpPr/>
      </xdr:nvSpPr>
      <xdr:spPr>
        <a:xfrm>
          <a:off x="24254572" y="2159890"/>
          <a:ext cx="656106" cy="1113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18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                   20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45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389649</xdr:colOff>
      <xdr:row>11</xdr:row>
      <xdr:rowOff>161925</xdr:rowOff>
    </xdr:from>
    <xdr:to>
      <xdr:col>35</xdr:col>
      <xdr:colOff>148480</xdr:colOff>
      <xdr:row>13</xdr:row>
      <xdr:rowOff>126306</xdr:rowOff>
    </xdr:to>
    <xdr:cxnSp macro="">
      <xdr:nvCxnSpPr>
        <xdr:cNvPr id="69" name="Straight Connector 68"/>
        <xdr:cNvCxnSpPr/>
      </xdr:nvCxnSpPr>
      <xdr:spPr>
        <a:xfrm flipV="1">
          <a:off x="23163924" y="2152650"/>
          <a:ext cx="1130431" cy="32633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353608</xdr:colOff>
      <xdr:row>14</xdr:row>
      <xdr:rowOff>163240</xdr:rowOff>
    </xdr:from>
    <xdr:to>
      <xdr:col>35</xdr:col>
      <xdr:colOff>92450</xdr:colOff>
      <xdr:row>18</xdr:row>
      <xdr:rowOff>15686</xdr:rowOff>
    </xdr:to>
    <xdr:cxnSp macro="">
      <xdr:nvCxnSpPr>
        <xdr:cNvPr id="70" name="Straight Connector 69"/>
        <xdr:cNvCxnSpPr/>
      </xdr:nvCxnSpPr>
      <xdr:spPr>
        <a:xfrm>
          <a:off x="23127883" y="2696890"/>
          <a:ext cx="1110442" cy="57634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540126</xdr:colOff>
      <xdr:row>12</xdr:row>
      <xdr:rowOff>5645</xdr:rowOff>
    </xdr:from>
    <xdr:to>
      <xdr:col>32</xdr:col>
      <xdr:colOff>386333</xdr:colOff>
      <xdr:row>15</xdr:row>
      <xdr:rowOff>28465</xdr:rowOff>
    </xdr:to>
    <xdr:cxnSp macro="">
      <xdr:nvCxnSpPr>
        <xdr:cNvPr id="71" name="Straight Connector 70"/>
        <xdr:cNvCxnSpPr/>
      </xdr:nvCxnSpPr>
      <xdr:spPr>
        <a:xfrm>
          <a:off x="21257001" y="2177345"/>
          <a:ext cx="1217807" cy="56574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581025</xdr:colOff>
      <xdr:row>11</xdr:row>
      <xdr:rowOff>171450</xdr:rowOff>
    </xdr:from>
    <xdr:to>
      <xdr:col>30</xdr:col>
      <xdr:colOff>551331</xdr:colOff>
      <xdr:row>18</xdr:row>
      <xdr:rowOff>17970</xdr:rowOff>
    </xdr:to>
    <xdr:sp macro="" textlink="">
      <xdr:nvSpPr>
        <xdr:cNvPr id="72" name="Rectangle 71"/>
        <xdr:cNvSpPr/>
      </xdr:nvSpPr>
      <xdr:spPr>
        <a:xfrm>
          <a:off x="20612100" y="2162175"/>
          <a:ext cx="656106" cy="1113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240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280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360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400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450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520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600</a:t>
          </a:r>
        </a:p>
      </xdr:txBody>
    </xdr:sp>
    <xdr:clientData/>
  </xdr:twoCellAnchor>
  <xdr:twoCellAnchor>
    <xdr:from>
      <xdr:col>30</xdr:col>
      <xdr:colOff>486785</xdr:colOff>
      <xdr:row>15</xdr:row>
      <xdr:rowOff>159236</xdr:rowOff>
    </xdr:from>
    <xdr:to>
      <xdr:col>32</xdr:col>
      <xdr:colOff>392443</xdr:colOff>
      <xdr:row>18</xdr:row>
      <xdr:rowOff>28281</xdr:rowOff>
    </xdr:to>
    <xdr:cxnSp macro="">
      <xdr:nvCxnSpPr>
        <xdr:cNvPr id="73" name="Straight Connector 72"/>
        <xdr:cNvCxnSpPr/>
      </xdr:nvCxnSpPr>
      <xdr:spPr>
        <a:xfrm flipV="1">
          <a:off x="21203660" y="2873861"/>
          <a:ext cx="1277258" cy="411970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372485</xdr:colOff>
      <xdr:row>14</xdr:row>
      <xdr:rowOff>178286</xdr:rowOff>
    </xdr:from>
    <xdr:to>
      <xdr:col>33</xdr:col>
      <xdr:colOff>421233</xdr:colOff>
      <xdr:row>16</xdr:row>
      <xdr:rowOff>33210</xdr:rowOff>
    </xdr:to>
    <xdr:sp macro="" textlink="">
      <xdr:nvSpPr>
        <xdr:cNvPr id="74" name="Rectangle 73"/>
        <xdr:cNvSpPr/>
      </xdr:nvSpPr>
      <xdr:spPr>
        <a:xfrm>
          <a:off x="22460960" y="2711936"/>
          <a:ext cx="734548" cy="216874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78</xdr:col>
      <xdr:colOff>0</xdr:colOff>
      <xdr:row>13</xdr:row>
      <xdr:rowOff>104776</xdr:rowOff>
    </xdr:from>
    <xdr:to>
      <xdr:col>90</xdr:col>
      <xdr:colOff>495300</xdr:colOff>
      <xdr:row>41</xdr:row>
      <xdr:rowOff>66676</xdr:rowOff>
    </xdr:to>
    <xdr:pic>
      <xdr:nvPicPr>
        <xdr:cNvPr id="75" name="Picture 74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4871" r="4968" b="9404"/>
        <a:stretch/>
      </xdr:blipFill>
      <xdr:spPr>
        <a:xfrm>
          <a:off x="43253025" y="2457451"/>
          <a:ext cx="8724900" cy="5029200"/>
        </a:xfrm>
        <a:prstGeom prst="rect">
          <a:avLst/>
        </a:prstGeom>
      </xdr:spPr>
    </xdr:pic>
    <xdr:clientData/>
  </xdr:twoCellAnchor>
  <xdr:twoCellAnchor>
    <xdr:from>
      <xdr:col>88</xdr:col>
      <xdr:colOff>183214</xdr:colOff>
      <xdr:row>28</xdr:row>
      <xdr:rowOff>27740</xdr:rowOff>
    </xdr:from>
    <xdr:to>
      <xdr:col>90</xdr:col>
      <xdr:colOff>104775</xdr:colOff>
      <xdr:row>29</xdr:row>
      <xdr:rowOff>76200</xdr:rowOff>
    </xdr:to>
    <xdr:sp macro="" textlink="">
      <xdr:nvSpPr>
        <xdr:cNvPr id="76" name="Rectangle 75"/>
        <xdr:cNvSpPr/>
      </xdr:nvSpPr>
      <xdr:spPr>
        <a:xfrm>
          <a:off x="50294239" y="5095040"/>
          <a:ext cx="1293161" cy="229435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ECP203:2017</a:t>
          </a:r>
        </a:p>
      </xdr:txBody>
    </xdr:sp>
    <xdr:clientData/>
  </xdr:twoCellAnchor>
  <xdr:twoCellAnchor editAs="oneCell">
    <xdr:from>
      <xdr:col>88</xdr:col>
      <xdr:colOff>133350</xdr:colOff>
      <xdr:row>29</xdr:row>
      <xdr:rowOff>47625</xdr:rowOff>
    </xdr:from>
    <xdr:to>
      <xdr:col>90</xdr:col>
      <xdr:colOff>485561</xdr:colOff>
      <xdr:row>30</xdr:row>
      <xdr:rowOff>152364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244375" y="5295900"/>
          <a:ext cx="1723811" cy="285714"/>
        </a:xfrm>
        <a:prstGeom prst="rect">
          <a:avLst/>
        </a:prstGeom>
      </xdr:spPr>
    </xdr:pic>
    <xdr:clientData/>
  </xdr:twoCellAnchor>
  <xdr:twoCellAnchor>
    <xdr:from>
      <xdr:col>88</xdr:col>
      <xdr:colOff>192739</xdr:colOff>
      <xdr:row>29</xdr:row>
      <xdr:rowOff>65840</xdr:rowOff>
    </xdr:from>
    <xdr:to>
      <xdr:col>90</xdr:col>
      <xdr:colOff>171450</xdr:colOff>
      <xdr:row>30</xdr:row>
      <xdr:rowOff>95250</xdr:rowOff>
    </xdr:to>
    <xdr:sp macro="" textlink="">
      <xdr:nvSpPr>
        <xdr:cNvPr id="79" name="Rectangle 78"/>
        <xdr:cNvSpPr/>
      </xdr:nvSpPr>
      <xdr:spPr>
        <a:xfrm>
          <a:off x="50303764" y="5314115"/>
          <a:ext cx="1350311" cy="210385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92</xdr:col>
      <xdr:colOff>19050</xdr:colOff>
      <xdr:row>23</xdr:row>
      <xdr:rowOff>142875</xdr:rowOff>
    </xdr:from>
    <xdr:to>
      <xdr:col>96</xdr:col>
      <xdr:colOff>85726</xdr:colOff>
      <xdr:row>36</xdr:row>
      <xdr:rowOff>19050</xdr:rowOff>
    </xdr:to>
    <xdr:pic>
      <xdr:nvPicPr>
        <xdr:cNvPr id="80" name="Picture 79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7172" t="13226" r="24055" b="5513"/>
        <a:stretch/>
      </xdr:blipFill>
      <xdr:spPr>
        <a:xfrm>
          <a:off x="52873275" y="4305300"/>
          <a:ext cx="2809876" cy="2228850"/>
        </a:xfrm>
        <a:prstGeom prst="rect">
          <a:avLst/>
        </a:prstGeom>
      </xdr:spPr>
    </xdr:pic>
    <xdr:clientData/>
  </xdr:twoCellAnchor>
  <xdr:twoCellAnchor>
    <xdr:from>
      <xdr:col>90</xdr:col>
      <xdr:colOff>161925</xdr:colOff>
      <xdr:row>23</xdr:row>
      <xdr:rowOff>142875</xdr:rowOff>
    </xdr:from>
    <xdr:to>
      <xdr:col>92</xdr:col>
      <xdr:colOff>47625</xdr:colOff>
      <xdr:row>29</xdr:row>
      <xdr:rowOff>47625</xdr:rowOff>
    </xdr:to>
    <xdr:cxnSp macro="">
      <xdr:nvCxnSpPr>
        <xdr:cNvPr id="81" name="Straight Connector 80"/>
        <xdr:cNvCxnSpPr/>
      </xdr:nvCxnSpPr>
      <xdr:spPr>
        <a:xfrm flipV="1">
          <a:off x="51644550" y="4305300"/>
          <a:ext cx="1257300" cy="9906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161925</xdr:colOff>
      <xdr:row>30</xdr:row>
      <xdr:rowOff>104775</xdr:rowOff>
    </xdr:from>
    <xdr:to>
      <xdr:col>92</xdr:col>
      <xdr:colOff>57150</xdr:colOff>
      <xdr:row>36</xdr:row>
      <xdr:rowOff>19050</xdr:rowOff>
    </xdr:to>
    <xdr:cxnSp macro="">
      <xdr:nvCxnSpPr>
        <xdr:cNvPr id="82" name="Straight Connector 81"/>
        <xdr:cNvCxnSpPr/>
      </xdr:nvCxnSpPr>
      <xdr:spPr>
        <a:xfrm>
          <a:off x="51644550" y="5534025"/>
          <a:ext cx="1266825" cy="10001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609600</xdr:colOff>
      <xdr:row>28</xdr:row>
      <xdr:rowOff>28574</xdr:rowOff>
    </xdr:from>
    <xdr:to>
      <xdr:col>95</xdr:col>
      <xdr:colOff>361951</xdr:colOff>
      <xdr:row>29</xdr:row>
      <xdr:rowOff>0</xdr:rowOff>
    </xdr:to>
    <xdr:sp macro="" textlink="">
      <xdr:nvSpPr>
        <xdr:cNvPr id="83" name="Rectangle 82"/>
        <xdr:cNvSpPr/>
      </xdr:nvSpPr>
      <xdr:spPr>
        <a:xfrm>
          <a:off x="54835425" y="5095874"/>
          <a:ext cx="438151" cy="152401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1.5</a:t>
          </a:r>
        </a:p>
      </xdr:txBody>
    </xdr:sp>
    <xdr:clientData/>
  </xdr:twoCellAnchor>
  <xdr:twoCellAnchor>
    <xdr:from>
      <xdr:col>94</xdr:col>
      <xdr:colOff>619125</xdr:colOff>
      <xdr:row>29</xdr:row>
      <xdr:rowOff>47624</xdr:rowOff>
    </xdr:from>
    <xdr:to>
      <xdr:col>95</xdr:col>
      <xdr:colOff>371476</xdr:colOff>
      <xdr:row>30</xdr:row>
      <xdr:rowOff>19050</xdr:rowOff>
    </xdr:to>
    <xdr:sp macro="" textlink="">
      <xdr:nvSpPr>
        <xdr:cNvPr id="84" name="Rectangle 83"/>
        <xdr:cNvSpPr/>
      </xdr:nvSpPr>
      <xdr:spPr>
        <a:xfrm>
          <a:off x="54844950" y="5295899"/>
          <a:ext cx="438151" cy="152401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1.15</a:t>
          </a:r>
        </a:p>
      </xdr:txBody>
    </xdr:sp>
    <xdr:clientData/>
  </xdr:twoCellAnchor>
  <xdr:twoCellAnchor>
    <xdr:from>
      <xdr:col>92</xdr:col>
      <xdr:colOff>161925</xdr:colOff>
      <xdr:row>30</xdr:row>
      <xdr:rowOff>57149</xdr:rowOff>
    </xdr:from>
    <xdr:to>
      <xdr:col>95</xdr:col>
      <xdr:colOff>581024</xdr:colOff>
      <xdr:row>31</xdr:row>
      <xdr:rowOff>47625</xdr:rowOff>
    </xdr:to>
    <xdr:sp macro="" textlink="">
      <xdr:nvSpPr>
        <xdr:cNvPr id="88" name="Rectangle 87"/>
        <xdr:cNvSpPr/>
      </xdr:nvSpPr>
      <xdr:spPr>
        <a:xfrm>
          <a:off x="53016150" y="5486399"/>
          <a:ext cx="2476499" cy="171451"/>
        </a:xfrm>
        <a:prstGeom prst="rect">
          <a:avLst/>
        </a:prstGeom>
        <a:solidFill>
          <a:schemeClr val="accent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92</xdr:col>
      <xdr:colOff>171451</xdr:colOff>
      <xdr:row>32</xdr:row>
      <xdr:rowOff>19049</xdr:rowOff>
    </xdr:from>
    <xdr:to>
      <xdr:col>95</xdr:col>
      <xdr:colOff>600075</xdr:colOff>
      <xdr:row>34</xdr:row>
      <xdr:rowOff>0</xdr:rowOff>
    </xdr:to>
    <xdr:sp macro="" textlink="">
      <xdr:nvSpPr>
        <xdr:cNvPr id="89" name="Rectangle 88"/>
        <xdr:cNvSpPr/>
      </xdr:nvSpPr>
      <xdr:spPr>
        <a:xfrm>
          <a:off x="53025676" y="5810249"/>
          <a:ext cx="2486024" cy="342901"/>
        </a:xfrm>
        <a:prstGeom prst="rect">
          <a:avLst/>
        </a:prstGeom>
        <a:solidFill>
          <a:schemeClr val="accent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93</xdr:col>
      <xdr:colOff>135589</xdr:colOff>
      <xdr:row>25</xdr:row>
      <xdr:rowOff>103940</xdr:rowOff>
    </xdr:from>
    <xdr:to>
      <xdr:col>95</xdr:col>
      <xdr:colOff>342900</xdr:colOff>
      <xdr:row>26</xdr:row>
      <xdr:rowOff>152400</xdr:rowOff>
    </xdr:to>
    <xdr:sp macro="" textlink="">
      <xdr:nvSpPr>
        <xdr:cNvPr id="90" name="Rectangle 89"/>
        <xdr:cNvSpPr/>
      </xdr:nvSpPr>
      <xdr:spPr>
        <a:xfrm>
          <a:off x="53675614" y="4628315"/>
          <a:ext cx="1578911" cy="229435"/>
        </a:xfrm>
        <a:prstGeom prst="rect">
          <a:avLst/>
        </a:prstGeom>
        <a:solidFill>
          <a:schemeClr val="accent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ECP203:2017</a:t>
          </a:r>
        </a:p>
      </xdr:txBody>
    </xdr:sp>
    <xdr:clientData/>
  </xdr:twoCellAnchor>
  <xdr:twoCellAnchor>
    <xdr:from>
      <xdr:col>86</xdr:col>
      <xdr:colOff>449914</xdr:colOff>
      <xdr:row>26</xdr:row>
      <xdr:rowOff>8690</xdr:rowOff>
    </xdr:from>
    <xdr:to>
      <xdr:col>87</xdr:col>
      <xdr:colOff>161925</xdr:colOff>
      <xdr:row>27</xdr:row>
      <xdr:rowOff>38100</xdr:rowOff>
    </xdr:to>
    <xdr:sp macro="" textlink="">
      <xdr:nvSpPr>
        <xdr:cNvPr id="91" name="Rectangle 90"/>
        <xdr:cNvSpPr/>
      </xdr:nvSpPr>
      <xdr:spPr>
        <a:xfrm>
          <a:off x="49189339" y="4714040"/>
          <a:ext cx="397811" cy="210385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78</xdr:col>
      <xdr:colOff>0</xdr:colOff>
      <xdr:row>54</xdr:row>
      <xdr:rowOff>85725</xdr:rowOff>
    </xdr:from>
    <xdr:to>
      <xdr:col>90</xdr:col>
      <xdr:colOff>246590</xdr:colOff>
      <xdr:row>88</xdr:row>
      <xdr:rowOff>84923</xdr:rowOff>
    </xdr:to>
    <xdr:pic>
      <xdr:nvPicPr>
        <xdr:cNvPr id="92" name="Picture 91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4154"/>
        <a:stretch/>
      </xdr:blipFill>
      <xdr:spPr>
        <a:xfrm>
          <a:off x="43253025" y="9858375"/>
          <a:ext cx="8476190" cy="6152348"/>
        </a:xfrm>
        <a:prstGeom prst="rect">
          <a:avLst/>
        </a:prstGeom>
      </xdr:spPr>
    </xdr:pic>
    <xdr:clientData/>
  </xdr:twoCellAnchor>
  <xdr:twoCellAnchor>
    <xdr:from>
      <xdr:col>78</xdr:col>
      <xdr:colOff>68914</xdr:colOff>
      <xdr:row>14</xdr:row>
      <xdr:rowOff>161090</xdr:rowOff>
    </xdr:from>
    <xdr:to>
      <xdr:col>78</xdr:col>
      <xdr:colOff>485775</xdr:colOff>
      <xdr:row>18</xdr:row>
      <xdr:rowOff>76200</xdr:rowOff>
    </xdr:to>
    <xdr:sp macro="" textlink="">
      <xdr:nvSpPr>
        <xdr:cNvPr id="93" name="Rectangle 92"/>
        <xdr:cNvSpPr/>
      </xdr:nvSpPr>
      <xdr:spPr>
        <a:xfrm>
          <a:off x="43321939" y="2694740"/>
          <a:ext cx="416861" cy="639010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78</xdr:col>
      <xdr:colOff>545164</xdr:colOff>
      <xdr:row>55</xdr:row>
      <xdr:rowOff>161090</xdr:rowOff>
    </xdr:from>
    <xdr:to>
      <xdr:col>79</xdr:col>
      <xdr:colOff>276225</xdr:colOff>
      <xdr:row>59</xdr:row>
      <xdr:rowOff>76200</xdr:rowOff>
    </xdr:to>
    <xdr:sp macro="" textlink="">
      <xdr:nvSpPr>
        <xdr:cNvPr id="94" name="Rectangle 93"/>
        <xdr:cNvSpPr/>
      </xdr:nvSpPr>
      <xdr:spPr>
        <a:xfrm>
          <a:off x="43798189" y="10114715"/>
          <a:ext cx="416861" cy="639010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84</xdr:col>
      <xdr:colOff>164164</xdr:colOff>
      <xdr:row>66</xdr:row>
      <xdr:rowOff>57150</xdr:rowOff>
    </xdr:from>
    <xdr:to>
      <xdr:col>86</xdr:col>
      <xdr:colOff>257175</xdr:colOff>
      <xdr:row>67</xdr:row>
      <xdr:rowOff>76200</xdr:rowOff>
    </xdr:to>
    <xdr:sp macro="" textlink="">
      <xdr:nvSpPr>
        <xdr:cNvPr id="95" name="Rectangle 94"/>
        <xdr:cNvSpPr/>
      </xdr:nvSpPr>
      <xdr:spPr>
        <a:xfrm>
          <a:off x="47531989" y="12001500"/>
          <a:ext cx="1464611" cy="200025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12</xdr:row>
      <xdr:rowOff>85725</xdr:rowOff>
    </xdr:from>
    <xdr:to>
      <xdr:col>17</xdr:col>
      <xdr:colOff>282377</xdr:colOff>
      <xdr:row>53</xdr:row>
      <xdr:rowOff>162631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2257425"/>
          <a:ext cx="10369352" cy="7496881"/>
        </a:xfrm>
        <a:prstGeom prst="rect">
          <a:avLst/>
        </a:prstGeom>
      </xdr:spPr>
    </xdr:pic>
    <xdr:clientData/>
  </xdr:twoCellAnchor>
  <xdr:twoCellAnchor>
    <xdr:from>
      <xdr:col>4</xdr:col>
      <xdr:colOff>490657</xdr:colOff>
      <xdr:row>44</xdr:row>
      <xdr:rowOff>163501</xdr:rowOff>
    </xdr:from>
    <xdr:to>
      <xdr:col>5</xdr:col>
      <xdr:colOff>223956</xdr:colOff>
      <xdr:row>47</xdr:row>
      <xdr:rowOff>65677</xdr:rowOff>
    </xdr:to>
    <xdr:sp macro="" textlink="">
      <xdr:nvSpPr>
        <xdr:cNvPr id="36" name="Rectangle 35"/>
        <xdr:cNvSpPr/>
      </xdr:nvSpPr>
      <xdr:spPr>
        <a:xfrm>
          <a:off x="3233857" y="8126401"/>
          <a:ext cx="419099" cy="445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4</xdr:col>
      <xdr:colOff>191742</xdr:colOff>
      <xdr:row>43</xdr:row>
      <xdr:rowOff>88624</xdr:rowOff>
    </xdr:from>
    <xdr:to>
      <xdr:col>5</xdr:col>
      <xdr:colOff>179691</xdr:colOff>
      <xdr:row>44</xdr:row>
      <xdr:rowOff>54250</xdr:rowOff>
    </xdr:to>
    <xdr:sp macro="" textlink="">
      <xdr:nvSpPr>
        <xdr:cNvPr id="40" name="Rectangle 39"/>
        <xdr:cNvSpPr/>
      </xdr:nvSpPr>
      <xdr:spPr>
        <a:xfrm>
          <a:off x="2934942" y="7870549"/>
          <a:ext cx="673749" cy="1466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4</xdr:col>
      <xdr:colOff>181504</xdr:colOff>
      <xdr:row>44</xdr:row>
      <xdr:rowOff>45542</xdr:rowOff>
    </xdr:from>
    <xdr:to>
      <xdr:col>4</xdr:col>
      <xdr:colOff>458390</xdr:colOff>
      <xdr:row>45</xdr:row>
      <xdr:rowOff>20461</xdr:rowOff>
    </xdr:to>
    <xdr:sp macro="" textlink="">
      <xdr:nvSpPr>
        <xdr:cNvPr id="41" name="Rectangle 40"/>
        <xdr:cNvSpPr/>
      </xdr:nvSpPr>
      <xdr:spPr>
        <a:xfrm>
          <a:off x="2924704" y="8008442"/>
          <a:ext cx="276886" cy="155894"/>
        </a:xfrm>
        <a:prstGeom prst="rect">
          <a:avLst/>
        </a:prstGeom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2</xdr:col>
      <xdr:colOff>353960</xdr:colOff>
      <xdr:row>49</xdr:row>
      <xdr:rowOff>98139</xdr:rowOff>
    </xdr:from>
    <xdr:to>
      <xdr:col>5</xdr:col>
      <xdr:colOff>538883</xdr:colOff>
      <xdr:row>51</xdr:row>
      <xdr:rowOff>120905</xdr:rowOff>
    </xdr:to>
    <xdr:sp macro="" textlink="">
      <xdr:nvSpPr>
        <xdr:cNvPr id="42" name="Rectangle 41"/>
        <xdr:cNvSpPr/>
      </xdr:nvSpPr>
      <xdr:spPr>
        <a:xfrm>
          <a:off x="1725560" y="8965914"/>
          <a:ext cx="2242323" cy="3847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609600</xdr:colOff>
      <xdr:row>16</xdr:row>
      <xdr:rowOff>66675</xdr:rowOff>
    </xdr:from>
    <xdr:to>
      <xdr:col>19</xdr:col>
      <xdr:colOff>57150</xdr:colOff>
      <xdr:row>16</xdr:row>
      <xdr:rowOff>152400</xdr:rowOff>
    </xdr:to>
    <xdr:cxnSp macro="">
      <xdr:nvCxnSpPr>
        <xdr:cNvPr id="3" name="Straight Arrow Connector 2"/>
        <xdr:cNvCxnSpPr/>
      </xdr:nvCxnSpPr>
      <xdr:spPr>
        <a:xfrm flipH="1">
          <a:off x="10896600" y="29622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17</xdr:row>
      <xdr:rowOff>76200</xdr:rowOff>
    </xdr:from>
    <xdr:to>
      <xdr:col>19</xdr:col>
      <xdr:colOff>47625</xdr:colOff>
      <xdr:row>17</xdr:row>
      <xdr:rowOff>161925</xdr:rowOff>
    </xdr:to>
    <xdr:cxnSp macro="">
      <xdr:nvCxnSpPr>
        <xdr:cNvPr id="48" name="Straight Arrow Connector 47"/>
        <xdr:cNvCxnSpPr/>
      </xdr:nvCxnSpPr>
      <xdr:spPr>
        <a:xfrm flipH="1">
          <a:off x="10887075" y="31527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619125</xdr:colOff>
      <xdr:row>43</xdr:row>
      <xdr:rowOff>85725</xdr:rowOff>
    </xdr:from>
    <xdr:to>
      <xdr:col>19</xdr:col>
      <xdr:colOff>66675</xdr:colOff>
      <xdr:row>43</xdr:row>
      <xdr:rowOff>171450</xdr:rowOff>
    </xdr:to>
    <xdr:cxnSp macro="">
      <xdr:nvCxnSpPr>
        <xdr:cNvPr id="49" name="Straight Arrow Connector 48"/>
        <xdr:cNvCxnSpPr/>
      </xdr:nvCxnSpPr>
      <xdr:spPr>
        <a:xfrm flipH="1">
          <a:off x="10906125" y="786765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18</xdr:row>
      <xdr:rowOff>104775</xdr:rowOff>
    </xdr:from>
    <xdr:to>
      <xdr:col>19</xdr:col>
      <xdr:colOff>38100</xdr:colOff>
      <xdr:row>19</xdr:row>
      <xdr:rowOff>9525</xdr:rowOff>
    </xdr:to>
    <xdr:cxnSp macro="">
      <xdr:nvCxnSpPr>
        <xdr:cNvPr id="50" name="Straight Arrow Connector 49"/>
        <xdr:cNvCxnSpPr/>
      </xdr:nvCxnSpPr>
      <xdr:spPr>
        <a:xfrm flipH="1">
          <a:off x="10877550" y="33623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628650</xdr:colOff>
      <xdr:row>24</xdr:row>
      <xdr:rowOff>104775</xdr:rowOff>
    </xdr:from>
    <xdr:to>
      <xdr:col>19</xdr:col>
      <xdr:colOff>76200</xdr:colOff>
      <xdr:row>25</xdr:row>
      <xdr:rowOff>9525</xdr:rowOff>
    </xdr:to>
    <xdr:cxnSp macro="">
      <xdr:nvCxnSpPr>
        <xdr:cNvPr id="51" name="Straight Arrow Connector 50"/>
        <xdr:cNvCxnSpPr/>
      </xdr:nvCxnSpPr>
      <xdr:spPr>
        <a:xfrm flipH="1">
          <a:off x="10915650" y="44481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628650</xdr:colOff>
      <xdr:row>25</xdr:row>
      <xdr:rowOff>123825</xdr:rowOff>
    </xdr:from>
    <xdr:to>
      <xdr:col>19</xdr:col>
      <xdr:colOff>76200</xdr:colOff>
      <xdr:row>26</xdr:row>
      <xdr:rowOff>28575</xdr:rowOff>
    </xdr:to>
    <xdr:cxnSp macro="">
      <xdr:nvCxnSpPr>
        <xdr:cNvPr id="52" name="Straight Arrow Connector 51"/>
        <xdr:cNvCxnSpPr/>
      </xdr:nvCxnSpPr>
      <xdr:spPr>
        <a:xfrm flipH="1">
          <a:off x="10915650" y="464820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619125</xdr:colOff>
      <xdr:row>26</xdr:row>
      <xdr:rowOff>123825</xdr:rowOff>
    </xdr:from>
    <xdr:to>
      <xdr:col>19</xdr:col>
      <xdr:colOff>66675</xdr:colOff>
      <xdr:row>27</xdr:row>
      <xdr:rowOff>28575</xdr:rowOff>
    </xdr:to>
    <xdr:cxnSp macro="">
      <xdr:nvCxnSpPr>
        <xdr:cNvPr id="53" name="Straight Arrow Connector 52"/>
        <xdr:cNvCxnSpPr/>
      </xdr:nvCxnSpPr>
      <xdr:spPr>
        <a:xfrm flipH="1">
          <a:off x="10906125" y="48291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31</xdr:row>
      <xdr:rowOff>85725</xdr:rowOff>
    </xdr:from>
    <xdr:to>
      <xdr:col>19</xdr:col>
      <xdr:colOff>57150</xdr:colOff>
      <xdr:row>31</xdr:row>
      <xdr:rowOff>171450</xdr:rowOff>
    </xdr:to>
    <xdr:cxnSp macro="">
      <xdr:nvCxnSpPr>
        <xdr:cNvPr id="55" name="Straight Arrow Connector 54"/>
        <xdr:cNvCxnSpPr/>
      </xdr:nvCxnSpPr>
      <xdr:spPr>
        <a:xfrm flipH="1">
          <a:off x="10896600" y="569595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32</xdr:row>
      <xdr:rowOff>104775</xdr:rowOff>
    </xdr:from>
    <xdr:to>
      <xdr:col>19</xdr:col>
      <xdr:colOff>57150</xdr:colOff>
      <xdr:row>33</xdr:row>
      <xdr:rowOff>9525</xdr:rowOff>
    </xdr:to>
    <xdr:cxnSp macro="">
      <xdr:nvCxnSpPr>
        <xdr:cNvPr id="56" name="Straight Arrow Connector 55"/>
        <xdr:cNvCxnSpPr/>
      </xdr:nvCxnSpPr>
      <xdr:spPr>
        <a:xfrm flipH="1">
          <a:off x="10896600" y="58959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33</xdr:row>
      <xdr:rowOff>104775</xdr:rowOff>
    </xdr:from>
    <xdr:to>
      <xdr:col>19</xdr:col>
      <xdr:colOff>47625</xdr:colOff>
      <xdr:row>34</xdr:row>
      <xdr:rowOff>9525</xdr:rowOff>
    </xdr:to>
    <xdr:cxnSp macro="">
      <xdr:nvCxnSpPr>
        <xdr:cNvPr id="57" name="Straight Arrow Connector 56"/>
        <xdr:cNvCxnSpPr/>
      </xdr:nvCxnSpPr>
      <xdr:spPr>
        <a:xfrm flipH="1">
          <a:off x="10887075" y="607695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47</xdr:row>
      <xdr:rowOff>142876</xdr:rowOff>
    </xdr:from>
    <xdr:to>
      <xdr:col>18</xdr:col>
      <xdr:colOff>666750</xdr:colOff>
      <xdr:row>48</xdr:row>
      <xdr:rowOff>57150</xdr:rowOff>
    </xdr:to>
    <xdr:cxnSp macro="">
      <xdr:nvCxnSpPr>
        <xdr:cNvPr id="58" name="Straight Arrow Connector 57"/>
        <xdr:cNvCxnSpPr/>
      </xdr:nvCxnSpPr>
      <xdr:spPr>
        <a:xfrm flipH="1" flipV="1">
          <a:off x="10391775" y="8648701"/>
          <a:ext cx="2619375" cy="952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628650</xdr:colOff>
      <xdr:row>47</xdr:row>
      <xdr:rowOff>19051</xdr:rowOff>
    </xdr:from>
    <xdr:to>
      <xdr:col>19</xdr:col>
      <xdr:colOff>38100</xdr:colOff>
      <xdr:row>47</xdr:row>
      <xdr:rowOff>38100</xdr:rowOff>
    </xdr:to>
    <xdr:cxnSp macro="">
      <xdr:nvCxnSpPr>
        <xdr:cNvPr id="61" name="Straight Arrow Connector 60"/>
        <xdr:cNvCxnSpPr/>
      </xdr:nvCxnSpPr>
      <xdr:spPr>
        <a:xfrm flipH="1" flipV="1">
          <a:off x="10915650" y="8524876"/>
          <a:ext cx="2152650" cy="190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45</xdr:row>
      <xdr:rowOff>9525</xdr:rowOff>
    </xdr:from>
    <xdr:to>
      <xdr:col>7</xdr:col>
      <xdr:colOff>666750</xdr:colOff>
      <xdr:row>56</xdr:row>
      <xdr:rowOff>0</xdr:rowOff>
    </xdr:to>
    <xdr:cxnSp macro="">
      <xdr:nvCxnSpPr>
        <xdr:cNvPr id="64" name="Straight Arrow Connector 63"/>
        <xdr:cNvCxnSpPr/>
      </xdr:nvCxnSpPr>
      <xdr:spPr>
        <a:xfrm flipV="1">
          <a:off x="5210175" y="8153400"/>
          <a:ext cx="257175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44</xdr:row>
      <xdr:rowOff>142875</xdr:rowOff>
    </xdr:from>
    <xdr:to>
      <xdr:col>9</xdr:col>
      <xdr:colOff>457200</xdr:colOff>
      <xdr:row>55</xdr:row>
      <xdr:rowOff>133350</xdr:rowOff>
    </xdr:to>
    <xdr:cxnSp macro="">
      <xdr:nvCxnSpPr>
        <xdr:cNvPr id="68" name="Straight Arrow Connector 67"/>
        <xdr:cNvCxnSpPr/>
      </xdr:nvCxnSpPr>
      <xdr:spPr>
        <a:xfrm flipV="1">
          <a:off x="6372225" y="8105775"/>
          <a:ext cx="257175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45</xdr:row>
      <xdr:rowOff>0</xdr:rowOff>
    </xdr:from>
    <xdr:to>
      <xdr:col>12</xdr:col>
      <xdr:colOff>190500</xdr:colOff>
      <xdr:row>56</xdr:row>
      <xdr:rowOff>19050</xdr:rowOff>
    </xdr:to>
    <xdr:cxnSp macro="">
      <xdr:nvCxnSpPr>
        <xdr:cNvPr id="69" name="Straight Arrow Connector 68"/>
        <xdr:cNvCxnSpPr/>
      </xdr:nvCxnSpPr>
      <xdr:spPr>
        <a:xfrm flipV="1">
          <a:off x="8239125" y="8143875"/>
          <a:ext cx="180975" cy="2009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626993</xdr:colOff>
      <xdr:row>45</xdr:row>
      <xdr:rowOff>66260</xdr:rowOff>
    </xdr:from>
    <xdr:to>
      <xdr:col>19</xdr:col>
      <xdr:colOff>41413</xdr:colOff>
      <xdr:row>45</xdr:row>
      <xdr:rowOff>84482</xdr:rowOff>
    </xdr:to>
    <xdr:cxnSp macro="">
      <xdr:nvCxnSpPr>
        <xdr:cNvPr id="71" name="Straight Arrow Connector 70"/>
        <xdr:cNvCxnSpPr/>
      </xdr:nvCxnSpPr>
      <xdr:spPr>
        <a:xfrm flipH="1">
          <a:off x="10938841" y="8266043"/>
          <a:ext cx="2164246" cy="182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676277</xdr:colOff>
      <xdr:row>46</xdr:row>
      <xdr:rowOff>95250</xdr:rowOff>
    </xdr:from>
    <xdr:to>
      <xdr:col>19</xdr:col>
      <xdr:colOff>0</xdr:colOff>
      <xdr:row>46</xdr:row>
      <xdr:rowOff>104775</xdr:rowOff>
    </xdr:to>
    <xdr:cxnSp macro="">
      <xdr:nvCxnSpPr>
        <xdr:cNvPr id="74" name="Straight Arrow Connector 73"/>
        <xdr:cNvCxnSpPr/>
      </xdr:nvCxnSpPr>
      <xdr:spPr>
        <a:xfrm flipH="1">
          <a:off x="10963277" y="8420100"/>
          <a:ext cx="206692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65</xdr:row>
      <xdr:rowOff>0</xdr:rowOff>
    </xdr:from>
    <xdr:to>
      <xdr:col>18</xdr:col>
      <xdr:colOff>696</xdr:colOff>
      <xdr:row>106</xdr:row>
      <xdr:rowOff>138611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1763375"/>
          <a:ext cx="10973496" cy="7558586"/>
        </a:xfrm>
        <a:prstGeom prst="rect">
          <a:avLst/>
        </a:prstGeom>
      </xdr:spPr>
    </xdr:pic>
    <xdr:clientData/>
  </xdr:twoCellAnchor>
  <xdr:twoCellAnchor>
    <xdr:from>
      <xdr:col>15</xdr:col>
      <xdr:colOff>428625</xdr:colOff>
      <xdr:row>68</xdr:row>
      <xdr:rowOff>123825</xdr:rowOff>
    </xdr:from>
    <xdr:to>
      <xdr:col>18</xdr:col>
      <xdr:colOff>561975</xdr:colOff>
      <xdr:row>69</xdr:row>
      <xdr:rowOff>28575</xdr:rowOff>
    </xdr:to>
    <xdr:cxnSp macro="">
      <xdr:nvCxnSpPr>
        <xdr:cNvPr id="78" name="Straight Arrow Connector 77"/>
        <xdr:cNvCxnSpPr/>
      </xdr:nvCxnSpPr>
      <xdr:spPr>
        <a:xfrm flipH="1">
          <a:off x="10715625" y="124301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69</xdr:row>
      <xdr:rowOff>133350</xdr:rowOff>
    </xdr:from>
    <xdr:to>
      <xdr:col>18</xdr:col>
      <xdr:colOff>552450</xdr:colOff>
      <xdr:row>70</xdr:row>
      <xdr:rowOff>38100</xdr:rowOff>
    </xdr:to>
    <xdr:cxnSp macro="">
      <xdr:nvCxnSpPr>
        <xdr:cNvPr id="79" name="Straight Arrow Connector 78"/>
        <xdr:cNvCxnSpPr/>
      </xdr:nvCxnSpPr>
      <xdr:spPr>
        <a:xfrm flipH="1">
          <a:off x="10706100" y="126206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438150</xdr:colOff>
      <xdr:row>75</xdr:row>
      <xdr:rowOff>152400</xdr:rowOff>
    </xdr:from>
    <xdr:to>
      <xdr:col>18</xdr:col>
      <xdr:colOff>571500</xdr:colOff>
      <xdr:row>76</xdr:row>
      <xdr:rowOff>57150</xdr:rowOff>
    </xdr:to>
    <xdr:cxnSp macro="">
      <xdr:nvCxnSpPr>
        <xdr:cNvPr id="80" name="Straight Arrow Connector 79"/>
        <xdr:cNvCxnSpPr/>
      </xdr:nvCxnSpPr>
      <xdr:spPr>
        <a:xfrm flipH="1">
          <a:off x="10725150" y="137255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428625</xdr:colOff>
      <xdr:row>76</xdr:row>
      <xdr:rowOff>161925</xdr:rowOff>
    </xdr:from>
    <xdr:to>
      <xdr:col>18</xdr:col>
      <xdr:colOff>561975</xdr:colOff>
      <xdr:row>77</xdr:row>
      <xdr:rowOff>66675</xdr:rowOff>
    </xdr:to>
    <xdr:cxnSp macro="">
      <xdr:nvCxnSpPr>
        <xdr:cNvPr id="81" name="Straight Arrow Connector 80"/>
        <xdr:cNvCxnSpPr/>
      </xdr:nvCxnSpPr>
      <xdr:spPr>
        <a:xfrm flipH="1">
          <a:off x="10715625" y="139160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82</xdr:row>
      <xdr:rowOff>57150</xdr:rowOff>
    </xdr:from>
    <xdr:to>
      <xdr:col>18</xdr:col>
      <xdr:colOff>581025</xdr:colOff>
      <xdr:row>82</xdr:row>
      <xdr:rowOff>142875</xdr:rowOff>
    </xdr:to>
    <xdr:cxnSp macro="">
      <xdr:nvCxnSpPr>
        <xdr:cNvPr id="82" name="Straight Arrow Connector 81"/>
        <xdr:cNvCxnSpPr/>
      </xdr:nvCxnSpPr>
      <xdr:spPr>
        <a:xfrm flipH="1">
          <a:off x="10734675" y="1489710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485775</xdr:colOff>
      <xdr:row>96</xdr:row>
      <xdr:rowOff>66675</xdr:rowOff>
    </xdr:from>
    <xdr:to>
      <xdr:col>18</xdr:col>
      <xdr:colOff>619125</xdr:colOff>
      <xdr:row>96</xdr:row>
      <xdr:rowOff>152400</xdr:rowOff>
    </xdr:to>
    <xdr:cxnSp macro="">
      <xdr:nvCxnSpPr>
        <xdr:cNvPr id="83" name="Straight Arrow Connector 82"/>
        <xdr:cNvCxnSpPr/>
      </xdr:nvCxnSpPr>
      <xdr:spPr>
        <a:xfrm flipH="1">
          <a:off x="10772775" y="174402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97</xdr:row>
      <xdr:rowOff>85725</xdr:rowOff>
    </xdr:from>
    <xdr:to>
      <xdr:col>18</xdr:col>
      <xdr:colOff>666750</xdr:colOff>
      <xdr:row>97</xdr:row>
      <xdr:rowOff>171450</xdr:rowOff>
    </xdr:to>
    <xdr:cxnSp macro="">
      <xdr:nvCxnSpPr>
        <xdr:cNvPr id="84" name="Straight Arrow Connector 83"/>
        <xdr:cNvCxnSpPr/>
      </xdr:nvCxnSpPr>
      <xdr:spPr>
        <a:xfrm flipH="1">
          <a:off x="10820400" y="1764030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98</xdr:row>
      <xdr:rowOff>104775</xdr:rowOff>
    </xdr:from>
    <xdr:to>
      <xdr:col>18</xdr:col>
      <xdr:colOff>666750</xdr:colOff>
      <xdr:row>99</xdr:row>
      <xdr:rowOff>9525</xdr:rowOff>
    </xdr:to>
    <xdr:cxnSp macro="">
      <xdr:nvCxnSpPr>
        <xdr:cNvPr id="85" name="Straight Arrow Connector 84"/>
        <xdr:cNvCxnSpPr/>
      </xdr:nvCxnSpPr>
      <xdr:spPr>
        <a:xfrm flipH="1">
          <a:off x="10820400" y="178403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144532</xdr:colOff>
      <xdr:row>97</xdr:row>
      <xdr:rowOff>150330</xdr:rowOff>
    </xdr:from>
    <xdr:to>
      <xdr:col>7</xdr:col>
      <xdr:colOff>401707</xdr:colOff>
      <xdr:row>108</xdr:row>
      <xdr:rowOff>140805</xdr:rowOff>
    </xdr:to>
    <xdr:cxnSp macro="">
      <xdr:nvCxnSpPr>
        <xdr:cNvPr id="86" name="Straight Arrow Connector 85"/>
        <xdr:cNvCxnSpPr/>
      </xdr:nvCxnSpPr>
      <xdr:spPr>
        <a:xfrm flipV="1">
          <a:off x="4956728" y="17825417"/>
          <a:ext cx="257175" cy="1994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36858</xdr:colOff>
      <xdr:row>98</xdr:row>
      <xdr:rowOff>1244</xdr:rowOff>
    </xdr:from>
    <xdr:to>
      <xdr:col>9</xdr:col>
      <xdr:colOff>294033</xdr:colOff>
      <xdr:row>108</xdr:row>
      <xdr:rowOff>173936</xdr:rowOff>
    </xdr:to>
    <xdr:cxnSp macro="">
      <xdr:nvCxnSpPr>
        <xdr:cNvPr id="87" name="Straight Arrow Connector 86"/>
        <xdr:cNvCxnSpPr/>
      </xdr:nvCxnSpPr>
      <xdr:spPr>
        <a:xfrm flipV="1">
          <a:off x="6223967" y="17858548"/>
          <a:ext cx="257175" cy="1994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24848</xdr:colOff>
      <xdr:row>98</xdr:row>
      <xdr:rowOff>33131</xdr:rowOff>
    </xdr:from>
    <xdr:to>
      <xdr:col>12</xdr:col>
      <xdr:colOff>69989</xdr:colOff>
      <xdr:row>109</xdr:row>
      <xdr:rowOff>66263</xdr:rowOff>
    </xdr:to>
    <xdr:cxnSp macro="">
      <xdr:nvCxnSpPr>
        <xdr:cNvPr id="88" name="Straight Arrow Connector 87"/>
        <xdr:cNvCxnSpPr/>
      </xdr:nvCxnSpPr>
      <xdr:spPr>
        <a:xfrm flipH="1" flipV="1">
          <a:off x="8274326" y="17890435"/>
          <a:ext cx="45141" cy="20375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71646</xdr:colOff>
      <xdr:row>49</xdr:row>
      <xdr:rowOff>176007</xdr:rowOff>
    </xdr:from>
    <xdr:to>
      <xdr:col>18</xdr:col>
      <xdr:colOff>638175</xdr:colOff>
      <xdr:row>52</xdr:row>
      <xdr:rowOff>66675</xdr:rowOff>
    </xdr:to>
    <xdr:cxnSp macro="">
      <xdr:nvCxnSpPr>
        <xdr:cNvPr id="92" name="Straight Arrow Connector 91"/>
        <xdr:cNvCxnSpPr/>
      </xdr:nvCxnSpPr>
      <xdr:spPr>
        <a:xfrm flipH="1" flipV="1">
          <a:off x="10358646" y="9043782"/>
          <a:ext cx="2623929" cy="433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16565</xdr:colOff>
      <xdr:row>16</xdr:row>
      <xdr:rowOff>16981</xdr:rowOff>
    </xdr:from>
    <xdr:to>
      <xdr:col>12</xdr:col>
      <xdr:colOff>130451</xdr:colOff>
      <xdr:row>39</xdr:row>
      <xdr:rowOff>26506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04" y="2932459"/>
          <a:ext cx="42386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642730</xdr:colOff>
      <xdr:row>15</xdr:row>
      <xdr:rowOff>140805</xdr:rowOff>
    </xdr:from>
    <xdr:to>
      <xdr:col>12</xdr:col>
      <xdr:colOff>469210</xdr:colOff>
      <xdr:row>40</xdr:row>
      <xdr:rowOff>167724</xdr:rowOff>
    </xdr:to>
    <xdr:sp macro="" textlink="">
      <xdr:nvSpPr>
        <xdr:cNvPr id="46" name="Rectangle 45"/>
        <xdr:cNvSpPr/>
      </xdr:nvSpPr>
      <xdr:spPr>
        <a:xfrm>
          <a:off x="4080013" y="2874066"/>
          <a:ext cx="4638675" cy="4582354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 editAs="oneCell">
    <xdr:from>
      <xdr:col>5</xdr:col>
      <xdr:colOff>646043</xdr:colOff>
      <xdr:row>70</xdr:row>
      <xdr:rowOff>9525</xdr:rowOff>
    </xdr:from>
    <xdr:to>
      <xdr:col>12</xdr:col>
      <xdr:colOff>216177</xdr:colOff>
      <xdr:row>91</xdr:row>
      <xdr:rowOff>82825</xdr:rowOff>
    </xdr:to>
    <xdr:pic>
      <xdr:nvPicPr>
        <xdr:cNvPr id="47" name="Picture 46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3326" y="12764742"/>
          <a:ext cx="4382329" cy="389986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461342</xdr:colOff>
      <xdr:row>68</xdr:row>
      <xdr:rowOff>107673</xdr:rowOff>
    </xdr:from>
    <xdr:to>
      <xdr:col>12</xdr:col>
      <xdr:colOff>287822</xdr:colOff>
      <xdr:row>93</xdr:row>
      <xdr:rowOff>134593</xdr:rowOff>
    </xdr:to>
    <xdr:sp macro="" textlink="">
      <xdr:nvSpPr>
        <xdr:cNvPr id="54" name="Rectangle 53"/>
        <xdr:cNvSpPr/>
      </xdr:nvSpPr>
      <xdr:spPr>
        <a:xfrm>
          <a:off x="3898625" y="12498456"/>
          <a:ext cx="4638675" cy="4582354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xdr:txBody>
    </xdr:sp>
    <xdr:clientData/>
  </xdr:twoCellAnchor>
  <xdr:twoCellAnchor>
    <xdr:from>
      <xdr:col>15</xdr:col>
      <xdr:colOff>480806</xdr:colOff>
      <xdr:row>83</xdr:row>
      <xdr:rowOff>98564</xdr:rowOff>
    </xdr:from>
    <xdr:to>
      <xdr:col>18</xdr:col>
      <xdr:colOff>614156</xdr:colOff>
      <xdr:row>84</xdr:row>
      <xdr:rowOff>2071</xdr:rowOff>
    </xdr:to>
    <xdr:cxnSp macro="">
      <xdr:nvCxnSpPr>
        <xdr:cNvPr id="59" name="Straight Arrow Connector 58"/>
        <xdr:cNvCxnSpPr/>
      </xdr:nvCxnSpPr>
      <xdr:spPr>
        <a:xfrm flipH="1">
          <a:off x="10792654" y="15222607"/>
          <a:ext cx="2195719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99</xdr:row>
      <xdr:rowOff>121339</xdr:rowOff>
    </xdr:from>
    <xdr:to>
      <xdr:col>18</xdr:col>
      <xdr:colOff>666750</xdr:colOff>
      <xdr:row>100</xdr:row>
      <xdr:rowOff>26090</xdr:rowOff>
    </xdr:to>
    <xdr:cxnSp macro="">
      <xdr:nvCxnSpPr>
        <xdr:cNvPr id="60" name="Straight Arrow Connector 59"/>
        <xdr:cNvCxnSpPr/>
      </xdr:nvCxnSpPr>
      <xdr:spPr>
        <a:xfrm flipH="1">
          <a:off x="10845248" y="18160861"/>
          <a:ext cx="2195719" cy="8696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100</xdr:row>
      <xdr:rowOff>137905</xdr:rowOff>
    </xdr:from>
    <xdr:to>
      <xdr:col>18</xdr:col>
      <xdr:colOff>666750</xdr:colOff>
      <xdr:row>101</xdr:row>
      <xdr:rowOff>42655</xdr:rowOff>
    </xdr:to>
    <xdr:cxnSp macro="">
      <xdr:nvCxnSpPr>
        <xdr:cNvPr id="62" name="Straight Arrow Connector 61"/>
        <xdr:cNvCxnSpPr/>
      </xdr:nvCxnSpPr>
      <xdr:spPr>
        <a:xfrm flipH="1">
          <a:off x="10845248" y="18359644"/>
          <a:ext cx="2195719" cy="8696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666750</xdr:colOff>
      <xdr:row>48</xdr:row>
      <xdr:rowOff>133352</xdr:rowOff>
    </xdr:from>
    <xdr:to>
      <xdr:col>19</xdr:col>
      <xdr:colOff>9525</xdr:colOff>
      <xdr:row>49</xdr:row>
      <xdr:rowOff>114300</xdr:rowOff>
    </xdr:to>
    <xdr:cxnSp macro="">
      <xdr:nvCxnSpPr>
        <xdr:cNvPr id="65" name="Straight Arrow Connector 64"/>
        <xdr:cNvCxnSpPr/>
      </xdr:nvCxnSpPr>
      <xdr:spPr>
        <a:xfrm flipH="1" flipV="1">
          <a:off x="10953750" y="8820152"/>
          <a:ext cx="2085975" cy="1619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114301</xdr:colOff>
      <xdr:row>48</xdr:row>
      <xdr:rowOff>104777</xdr:rowOff>
    </xdr:from>
    <xdr:to>
      <xdr:col>19</xdr:col>
      <xdr:colOff>9525</xdr:colOff>
      <xdr:row>50</xdr:row>
      <xdr:rowOff>104775</xdr:rowOff>
    </xdr:to>
    <xdr:cxnSp macro="">
      <xdr:nvCxnSpPr>
        <xdr:cNvPr id="70" name="Straight Arrow Connector 69"/>
        <xdr:cNvCxnSpPr/>
      </xdr:nvCxnSpPr>
      <xdr:spPr>
        <a:xfrm flipH="1" flipV="1">
          <a:off x="10401301" y="8791577"/>
          <a:ext cx="2638424" cy="3619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5</xdr:col>
      <xdr:colOff>342600</xdr:colOff>
      <xdr:row>25</xdr:row>
      <xdr:rowOff>0</xdr:rowOff>
    </xdr:to>
    <xdr:pic>
      <xdr:nvPicPr>
        <xdr:cNvPr id="82" name="Picture 8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378"/>
        <a:stretch/>
      </xdr:blipFill>
      <xdr:spPr>
        <a:xfrm>
          <a:off x="1371600" y="3276600"/>
          <a:ext cx="2400000" cy="542925"/>
        </a:xfrm>
        <a:prstGeom prst="rect">
          <a:avLst/>
        </a:prstGeom>
      </xdr:spPr>
    </xdr:pic>
    <xdr:clientData/>
  </xdr:twoCellAnchor>
  <xdr:twoCellAnchor editAs="oneCell">
    <xdr:from>
      <xdr:col>0</xdr:col>
      <xdr:colOff>514349</xdr:colOff>
      <xdr:row>34</xdr:row>
      <xdr:rowOff>190501</xdr:rowOff>
    </xdr:from>
    <xdr:to>
      <xdr:col>3</xdr:col>
      <xdr:colOff>628650</xdr:colOff>
      <xdr:row>39</xdr:row>
      <xdr:rowOff>61891</xdr:rowOff>
    </xdr:to>
    <xdr:pic>
      <xdr:nvPicPr>
        <xdr:cNvPr id="83" name="Picture 8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099" b="2929"/>
        <a:stretch/>
      </xdr:blipFill>
      <xdr:spPr>
        <a:xfrm>
          <a:off x="514349" y="6029326"/>
          <a:ext cx="2171701" cy="8238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43</xdr:row>
      <xdr:rowOff>9525</xdr:rowOff>
    </xdr:from>
    <xdr:to>
      <xdr:col>2</xdr:col>
      <xdr:colOff>685617</xdr:colOff>
      <xdr:row>48</xdr:row>
      <xdr:rowOff>47507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7524750"/>
          <a:ext cx="1466667" cy="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53</xdr:row>
      <xdr:rowOff>123825</xdr:rowOff>
    </xdr:from>
    <xdr:to>
      <xdr:col>3</xdr:col>
      <xdr:colOff>85725</xdr:colOff>
      <xdr:row>56</xdr:row>
      <xdr:rowOff>114135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" y="9467850"/>
          <a:ext cx="1419225" cy="53323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63</xdr:row>
      <xdr:rowOff>38100</xdr:rowOff>
    </xdr:from>
    <xdr:to>
      <xdr:col>2</xdr:col>
      <xdr:colOff>380877</xdr:colOff>
      <xdr:row>64</xdr:row>
      <xdr:rowOff>123792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525" y="11201400"/>
          <a:ext cx="980952" cy="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203656</xdr:colOff>
      <xdr:row>74</xdr:row>
      <xdr:rowOff>95496</xdr:rowOff>
    </xdr:from>
    <xdr:to>
      <xdr:col>3</xdr:col>
      <xdr:colOff>364435</xdr:colOff>
      <xdr:row>78</xdr:row>
      <xdr:rowOff>14896</xdr:rowOff>
    </xdr:to>
    <xdr:pic>
      <xdr:nvPicPr>
        <xdr:cNvPr id="88" name="Picture 8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8693" b="3399"/>
        <a:stretch/>
      </xdr:blipFill>
      <xdr:spPr>
        <a:xfrm>
          <a:off x="891113" y="13712105"/>
          <a:ext cx="1535692" cy="648269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165653</xdr:colOff>
      <xdr:row>81</xdr:row>
      <xdr:rowOff>0</xdr:rowOff>
    </xdr:from>
    <xdr:to>
      <xdr:col>3</xdr:col>
      <xdr:colOff>132522</xdr:colOff>
      <xdr:row>84</xdr:row>
      <xdr:rowOff>13553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110" y="14892130"/>
          <a:ext cx="1341782" cy="609901"/>
        </a:xfrm>
        <a:prstGeom prst="rect">
          <a:avLst/>
        </a:prstGeom>
      </xdr:spPr>
    </xdr:pic>
    <xdr:clientData/>
  </xdr:twoCellAnchor>
  <xdr:twoCellAnchor editAs="oneCell">
    <xdr:from>
      <xdr:col>2</xdr:col>
      <xdr:colOff>314738</xdr:colOff>
      <xdr:row>92</xdr:row>
      <xdr:rowOff>0</xdr:rowOff>
    </xdr:from>
    <xdr:to>
      <xdr:col>7</xdr:col>
      <xdr:colOff>16564</xdr:colOff>
      <xdr:row>95</xdr:row>
      <xdr:rowOff>16136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9651" y="16946217"/>
          <a:ext cx="3139109" cy="562789"/>
        </a:xfrm>
        <a:prstGeom prst="rect">
          <a:avLst/>
        </a:prstGeom>
      </xdr:spPr>
    </xdr:pic>
    <xdr:clientData/>
  </xdr:twoCellAnchor>
  <xdr:twoCellAnchor editAs="oneCell">
    <xdr:from>
      <xdr:col>0</xdr:col>
      <xdr:colOff>596348</xdr:colOff>
      <xdr:row>88</xdr:row>
      <xdr:rowOff>157370</xdr:rowOff>
    </xdr:from>
    <xdr:to>
      <xdr:col>6</xdr:col>
      <xdr:colOff>397566</xdr:colOff>
      <xdr:row>92</xdr:row>
      <xdr:rowOff>114525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6348" y="16374718"/>
          <a:ext cx="3925957" cy="686024"/>
        </a:xfrm>
        <a:prstGeom prst="rect">
          <a:avLst/>
        </a:prstGeom>
      </xdr:spPr>
    </xdr:pic>
    <xdr:clientData/>
  </xdr:twoCellAnchor>
  <xdr:twoCellAnchor editAs="oneCell">
    <xdr:from>
      <xdr:col>0</xdr:col>
      <xdr:colOff>521804</xdr:colOff>
      <xdr:row>101</xdr:row>
      <xdr:rowOff>33131</xdr:rowOff>
    </xdr:from>
    <xdr:to>
      <xdr:col>2</xdr:col>
      <xdr:colOff>621195</xdr:colOff>
      <xdr:row>103</xdr:row>
      <xdr:rowOff>137792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1804" y="18619305"/>
          <a:ext cx="1474304" cy="469096"/>
        </a:xfrm>
        <a:prstGeom prst="rect">
          <a:avLst/>
        </a:prstGeom>
      </xdr:spPr>
    </xdr:pic>
    <xdr:clientData/>
  </xdr:twoCellAnchor>
  <xdr:twoCellAnchor editAs="oneCell">
    <xdr:from>
      <xdr:col>1</xdr:col>
      <xdr:colOff>629479</xdr:colOff>
      <xdr:row>107</xdr:row>
      <xdr:rowOff>165653</xdr:rowOff>
    </xdr:from>
    <xdr:to>
      <xdr:col>6</xdr:col>
      <xdr:colOff>273327</xdr:colOff>
      <xdr:row>115</xdr:row>
      <xdr:rowOff>66358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6936" y="19845131"/>
          <a:ext cx="3081130" cy="1366727"/>
        </a:xfrm>
        <a:prstGeom prst="rect">
          <a:avLst/>
        </a:prstGeom>
      </xdr:spPr>
    </xdr:pic>
    <xdr:clientData/>
  </xdr:twoCellAnchor>
  <xdr:twoCellAnchor editAs="oneCell">
    <xdr:from>
      <xdr:col>0</xdr:col>
      <xdr:colOff>546652</xdr:colOff>
      <xdr:row>105</xdr:row>
      <xdr:rowOff>57979</xdr:rowOff>
    </xdr:from>
    <xdr:to>
      <xdr:col>3</xdr:col>
      <xdr:colOff>460676</xdr:colOff>
      <xdr:row>107</xdr:row>
      <xdr:rowOff>72419</xdr:rowOff>
    </xdr:to>
    <xdr:pic>
      <xdr:nvPicPr>
        <xdr:cNvPr id="94" name="Picture 93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648" t="11596"/>
        <a:stretch/>
      </xdr:blipFill>
      <xdr:spPr>
        <a:xfrm>
          <a:off x="546652" y="19373022"/>
          <a:ext cx="1976394" cy="378875"/>
        </a:xfrm>
        <a:prstGeom prst="rect">
          <a:avLst/>
        </a:prstGeom>
      </xdr:spPr>
    </xdr:pic>
    <xdr:clientData/>
  </xdr:twoCellAnchor>
  <xdr:twoCellAnchor editAs="oneCell">
    <xdr:from>
      <xdr:col>0</xdr:col>
      <xdr:colOff>430696</xdr:colOff>
      <xdr:row>118</xdr:row>
      <xdr:rowOff>33131</xdr:rowOff>
    </xdr:from>
    <xdr:to>
      <xdr:col>6</xdr:col>
      <xdr:colOff>39290</xdr:colOff>
      <xdr:row>121</xdr:row>
      <xdr:rowOff>154386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0696" y="21725283"/>
          <a:ext cx="3733333" cy="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</xdr:colOff>
      <xdr:row>125</xdr:row>
      <xdr:rowOff>107674</xdr:rowOff>
    </xdr:from>
    <xdr:to>
      <xdr:col>6</xdr:col>
      <xdr:colOff>662515</xdr:colOff>
      <xdr:row>128</xdr:row>
      <xdr:rowOff>56260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0587" y="23083631"/>
          <a:ext cx="4066667" cy="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91109</xdr:rowOff>
    </xdr:from>
    <xdr:to>
      <xdr:col>6</xdr:col>
      <xdr:colOff>430695</xdr:colOff>
      <xdr:row>149</xdr:row>
      <xdr:rowOff>12861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4210066"/>
          <a:ext cx="4555434" cy="32016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0</xdr:colOff>
      <xdr:row>18</xdr:row>
      <xdr:rowOff>0</xdr:rowOff>
    </xdr:from>
    <xdr:to>
      <xdr:col>83</xdr:col>
      <xdr:colOff>390197</xdr:colOff>
      <xdr:row>126</xdr:row>
      <xdr:rowOff>18064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7600" y="3257550"/>
          <a:ext cx="7933997" cy="1956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4:M25"/>
  <sheetViews>
    <sheetView workbookViewId="0">
      <selection activeCell="F21" sqref="F21:L21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202" t="s">
        <v>0</v>
      </c>
      <c r="H4" s="202"/>
      <c r="I4" s="202"/>
      <c r="J4" s="202"/>
      <c r="K4" s="202"/>
      <c r="L4" s="202"/>
      <c r="M4" s="7"/>
    </row>
    <row r="5" spans="5:13" ht="14.25" customHeight="1">
      <c r="G5" s="202"/>
      <c r="H5" s="202"/>
      <c r="I5" s="202"/>
      <c r="J5" s="202"/>
      <c r="K5" s="202"/>
      <c r="L5" s="202"/>
      <c r="M5" s="7"/>
    </row>
    <row r="6" spans="5:13" ht="14.25" customHeight="1">
      <c r="G6" s="202"/>
      <c r="H6" s="202"/>
      <c r="I6" s="202"/>
      <c r="J6" s="202"/>
      <c r="K6" s="202"/>
      <c r="L6" s="202"/>
      <c r="M6" s="7"/>
    </row>
    <row r="7" spans="5:13" ht="14.25" customHeight="1">
      <c r="G7" s="202"/>
      <c r="H7" s="202"/>
      <c r="I7" s="202"/>
      <c r="J7" s="202"/>
      <c r="K7" s="202"/>
      <c r="L7" s="202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43018</v>
      </c>
    </row>
    <row r="14" spans="5:13" ht="15">
      <c r="E14" s="4" t="s">
        <v>1</v>
      </c>
      <c r="F14" s="203" t="s">
        <v>297</v>
      </c>
      <c r="G14" s="203"/>
      <c r="H14" s="203"/>
      <c r="I14" s="203"/>
      <c r="J14" s="203"/>
      <c r="K14" s="203"/>
      <c r="L14" s="204"/>
    </row>
    <row r="15" spans="5:13" ht="15">
      <c r="E15" s="5" t="s">
        <v>2</v>
      </c>
      <c r="F15" s="198" t="s">
        <v>24</v>
      </c>
      <c r="G15" s="198"/>
      <c r="H15" s="198"/>
      <c r="I15" s="198"/>
      <c r="J15" s="198"/>
      <c r="K15" s="198"/>
      <c r="L15" s="199"/>
    </row>
    <row r="16" spans="5:13" ht="15">
      <c r="E16" s="5" t="s">
        <v>23</v>
      </c>
      <c r="F16" s="198" t="s">
        <v>25</v>
      </c>
      <c r="G16" s="198"/>
      <c r="H16" s="198"/>
      <c r="I16" s="198"/>
      <c r="J16" s="198"/>
      <c r="K16" s="198"/>
      <c r="L16" s="199"/>
    </row>
    <row r="17" spans="5:12" ht="15">
      <c r="E17" s="5" t="s">
        <v>3</v>
      </c>
      <c r="F17" s="198" t="s">
        <v>26</v>
      </c>
      <c r="G17" s="198"/>
      <c r="H17" s="198"/>
      <c r="I17" s="198"/>
      <c r="J17" s="198"/>
      <c r="K17" s="198"/>
      <c r="L17" s="199"/>
    </row>
    <row r="18" spans="5:12" ht="30">
      <c r="E18" s="5" t="s">
        <v>4</v>
      </c>
      <c r="F18" s="198"/>
      <c r="G18" s="198"/>
      <c r="H18" s="198"/>
      <c r="I18" s="198"/>
      <c r="J18" s="198"/>
      <c r="K18" s="198"/>
      <c r="L18" s="199"/>
    </row>
    <row r="19" spans="5:12" ht="15">
      <c r="E19" s="5" t="s">
        <v>5</v>
      </c>
      <c r="F19" s="198" t="s">
        <v>74</v>
      </c>
      <c r="G19" s="198"/>
      <c r="H19" s="198"/>
      <c r="I19" s="198"/>
      <c r="J19" s="198"/>
      <c r="K19" s="198"/>
      <c r="L19" s="199"/>
    </row>
    <row r="20" spans="5:12" ht="15">
      <c r="E20" s="5" t="s">
        <v>6</v>
      </c>
      <c r="F20" s="198" t="s">
        <v>25</v>
      </c>
      <c r="G20" s="198"/>
      <c r="H20" s="198"/>
      <c r="I20" s="198"/>
      <c r="J20" s="198"/>
      <c r="K20" s="198"/>
      <c r="L20" s="199"/>
    </row>
    <row r="21" spans="5:12" ht="33.75" customHeight="1" thickBot="1">
      <c r="E21" s="6" t="s">
        <v>7</v>
      </c>
      <c r="F21" s="200" t="s">
        <v>73</v>
      </c>
      <c r="G21" s="200"/>
      <c r="H21" s="200"/>
      <c r="I21" s="200"/>
      <c r="J21" s="200"/>
      <c r="K21" s="200"/>
      <c r="L21" s="201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M102"/>
  <sheetViews>
    <sheetView topLeftCell="A10" zoomScale="130" zoomScaleNormal="130" workbookViewId="0">
      <selection activeCell="N8" sqref="N8"/>
    </sheetView>
  </sheetViews>
  <sheetFormatPr defaultRowHeight="14.25"/>
  <cols>
    <col min="1" max="16384" width="9" style="24"/>
  </cols>
  <sheetData>
    <row r="1" spans="1:14">
      <c r="A1" s="205" t="s">
        <v>14</v>
      </c>
      <c r="B1" s="205"/>
      <c r="C1" s="205"/>
      <c r="D1" s="205"/>
      <c r="E1" s="205"/>
      <c r="F1" s="205"/>
      <c r="G1" s="205" t="s">
        <v>30</v>
      </c>
      <c r="H1" s="205"/>
      <c r="I1" s="205"/>
      <c r="J1" s="205"/>
      <c r="K1" s="205"/>
      <c r="L1" s="205"/>
      <c r="M1" s="26"/>
      <c r="N1" s="26"/>
    </row>
    <row r="2" spans="1:14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6"/>
      <c r="N2" s="26"/>
    </row>
    <row r="3" spans="1:14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6"/>
      <c r="N3" s="26"/>
    </row>
    <row r="4" spans="1:14">
      <c r="A4" s="205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6"/>
      <c r="N4" s="26"/>
    </row>
    <row r="5" spans="1:14">
      <c r="A5" s="98" t="s">
        <v>115</v>
      </c>
      <c r="B5" s="98"/>
      <c r="C5" s="98"/>
    </row>
    <row r="9" spans="1:14">
      <c r="A9" s="24" t="s">
        <v>353</v>
      </c>
    </row>
    <row r="10" spans="1:14">
      <c r="A10" s="24" t="s">
        <v>354</v>
      </c>
      <c r="H10" s="24" t="s">
        <v>179</v>
      </c>
    </row>
    <row r="21" spans="1:1">
      <c r="A21" s="24" t="s">
        <v>328</v>
      </c>
    </row>
    <row r="38" spans="91:91">
      <c r="CM38" s="97"/>
    </row>
    <row r="56" spans="9:12">
      <c r="I56" s="209"/>
      <c r="J56" s="209"/>
      <c r="K56" s="209"/>
      <c r="L56" s="209"/>
    </row>
    <row r="102" spans="33:33">
      <c r="AG102" s="24" t="s">
        <v>82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202" t="s">
        <v>9</v>
      </c>
      <c r="G1" s="202"/>
      <c r="H1" s="202"/>
      <c r="I1" s="202"/>
      <c r="J1" s="202"/>
      <c r="K1" s="202"/>
      <c r="L1" s="27"/>
      <c r="M1" s="27"/>
      <c r="N1" s="27"/>
    </row>
    <row r="2" spans="1:27">
      <c r="A2" s="27"/>
      <c r="B2" s="27"/>
      <c r="C2" s="27"/>
      <c r="D2" s="27"/>
      <c r="E2" s="27"/>
      <c r="F2" s="202"/>
      <c r="G2" s="202"/>
      <c r="H2" s="202"/>
      <c r="I2" s="202"/>
      <c r="J2" s="202"/>
      <c r="K2" s="202"/>
      <c r="L2" s="27"/>
      <c r="M2" s="27"/>
      <c r="N2" s="27"/>
    </row>
    <row r="3" spans="1:27">
      <c r="A3" s="27"/>
      <c r="B3" s="27"/>
      <c r="C3" s="27"/>
      <c r="D3" s="27"/>
      <c r="E3" s="27"/>
      <c r="F3" s="202"/>
      <c r="G3" s="202"/>
      <c r="H3" s="202"/>
      <c r="I3" s="202"/>
      <c r="J3" s="202"/>
      <c r="K3" s="202"/>
      <c r="L3" s="27"/>
      <c r="M3" s="27"/>
      <c r="N3" s="27"/>
    </row>
    <row r="4" spans="1:27">
      <c r="A4" s="27"/>
      <c r="B4" s="27"/>
      <c r="C4" s="27"/>
      <c r="D4" s="27"/>
      <c r="E4" s="27"/>
      <c r="F4" s="202"/>
      <c r="G4" s="202"/>
      <c r="H4" s="202"/>
      <c r="I4" s="202"/>
      <c r="J4" s="202"/>
      <c r="K4" s="202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165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25" t="s">
        <v>189</v>
      </c>
      <c r="B7" s="126">
        <v>4160</v>
      </c>
      <c r="C7" s="51" t="s">
        <v>166</v>
      </c>
      <c r="D7" s="126" t="s">
        <v>121</v>
      </c>
      <c r="E7" s="126">
        <v>60</v>
      </c>
      <c r="F7" s="127" t="s">
        <v>166</v>
      </c>
      <c r="G7" s="128" t="s">
        <v>122</v>
      </c>
      <c r="H7" s="126">
        <v>2640000</v>
      </c>
      <c r="I7" s="129" t="s">
        <v>110</v>
      </c>
      <c r="J7" s="37" t="s">
        <v>191</v>
      </c>
      <c r="K7" s="126"/>
      <c r="L7" s="65"/>
    </row>
    <row r="8" spans="1:27">
      <c r="A8" s="144" t="s">
        <v>190</v>
      </c>
      <c r="B8" s="37">
        <v>250</v>
      </c>
      <c r="C8" s="52" t="s">
        <v>166</v>
      </c>
      <c r="D8" s="37"/>
      <c r="E8" s="37"/>
      <c r="F8" s="52"/>
      <c r="G8" s="37" t="s">
        <v>123</v>
      </c>
      <c r="H8" s="37">
        <v>6480000000</v>
      </c>
      <c r="I8" s="95" t="s">
        <v>167</v>
      </c>
      <c r="J8" s="37"/>
      <c r="K8" s="37"/>
      <c r="L8" s="63"/>
    </row>
    <row r="9" spans="1:27" ht="15">
      <c r="A9" s="36" t="s">
        <v>35</v>
      </c>
      <c r="B9" s="37">
        <v>25</v>
      </c>
      <c r="C9" s="130" t="s">
        <v>168</v>
      </c>
      <c r="D9" s="37"/>
      <c r="E9" s="37"/>
      <c r="F9" s="52"/>
      <c r="G9" s="37" t="s">
        <v>124</v>
      </c>
      <c r="H9" s="37">
        <v>90000000</v>
      </c>
      <c r="I9" s="95" t="s">
        <v>167</v>
      </c>
      <c r="J9" s="145" t="s">
        <v>192</v>
      </c>
      <c r="K9" s="37"/>
      <c r="L9" s="63"/>
    </row>
    <row r="10" spans="1:27" ht="15">
      <c r="A10" s="36" t="s">
        <v>36</v>
      </c>
      <c r="B10" s="37">
        <v>415</v>
      </c>
      <c r="C10" s="130" t="s">
        <v>168</v>
      </c>
      <c r="D10" s="37"/>
      <c r="E10" s="37"/>
      <c r="F10" s="52"/>
      <c r="G10" s="37" t="s">
        <v>38</v>
      </c>
      <c r="H10" s="37">
        <v>846000</v>
      </c>
      <c r="I10" s="52" t="s">
        <v>110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128</v>
      </c>
      <c r="B12" s="37">
        <v>3500</v>
      </c>
      <c r="C12" s="52" t="s">
        <v>166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129</v>
      </c>
      <c r="B13" s="37">
        <v>3500</v>
      </c>
      <c r="C13" s="52" t="s">
        <v>166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31"/>
      <c r="B15" s="132"/>
      <c r="C15" s="53"/>
      <c r="D15" s="132"/>
      <c r="E15" s="132"/>
      <c r="F15" s="53"/>
      <c r="G15" s="132"/>
      <c r="H15" s="132"/>
      <c r="I15" s="53"/>
      <c r="J15" s="132"/>
      <c r="K15" s="132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120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11"/>
      <c r="N16" s="111"/>
      <c r="O16" s="111"/>
      <c r="P16" s="111"/>
      <c r="Q16" s="111"/>
      <c r="R16" s="111"/>
      <c r="S16" s="111"/>
      <c r="T16" s="111"/>
      <c r="U16" s="111"/>
      <c r="V16" s="121"/>
      <c r="W16" s="111"/>
      <c r="X16" s="111"/>
      <c r="Y16" s="111"/>
      <c r="Z16" s="111"/>
      <c r="AA16" s="111"/>
    </row>
    <row r="17" spans="1:27">
      <c r="A17" s="123" t="s">
        <v>122</v>
      </c>
      <c r="B17" s="29">
        <f>H7</f>
        <v>2640000</v>
      </c>
      <c r="C17" s="95" t="s">
        <v>110</v>
      </c>
      <c r="D17" s="94"/>
      <c r="E17" s="29"/>
      <c r="F17" s="29"/>
      <c r="G17" s="29"/>
      <c r="H17" s="29"/>
      <c r="I17" s="29"/>
      <c r="J17" s="29"/>
      <c r="K17" s="29"/>
      <c r="L17" s="30"/>
      <c r="M17" s="111"/>
      <c r="N17" s="111"/>
      <c r="O17" s="111"/>
      <c r="P17" s="122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</row>
    <row r="18" spans="1:27" ht="15">
      <c r="A18" s="47" t="s">
        <v>123</v>
      </c>
      <c r="B18" s="29">
        <f>H8</f>
        <v>6480000000</v>
      </c>
      <c r="C18" s="95" t="s">
        <v>167</v>
      </c>
      <c r="D18" s="94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20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</row>
    <row r="19" spans="1:27" ht="15">
      <c r="A19" s="47" t="s">
        <v>124</v>
      </c>
      <c r="B19" s="29">
        <f>H9</f>
        <v>90000000</v>
      </c>
      <c r="C19" s="95" t="s">
        <v>167</v>
      </c>
      <c r="D19" s="94"/>
      <c r="E19" s="29"/>
      <c r="F19" s="29"/>
      <c r="G19" s="29"/>
      <c r="H19" s="29"/>
      <c r="I19" s="29"/>
      <c r="J19" s="29"/>
      <c r="K19" s="29"/>
      <c r="L19" s="30"/>
      <c r="M19" s="111"/>
      <c r="N19" s="111"/>
      <c r="O19" s="111"/>
      <c r="P19" s="120"/>
      <c r="Q19" s="35"/>
      <c r="R19" s="35"/>
      <c r="S19" s="35"/>
      <c r="T19" s="35"/>
      <c r="U19" s="35"/>
      <c r="V19" s="35"/>
      <c r="W19" s="111"/>
      <c r="X19" s="111"/>
      <c r="Y19" s="111"/>
      <c r="Z19" s="111"/>
      <c r="AA19" s="111"/>
    </row>
    <row r="20" spans="1:27" ht="15">
      <c r="A20" s="47"/>
      <c r="B20" s="29"/>
      <c r="C20" s="95"/>
      <c r="D20" s="94"/>
      <c r="E20" s="29"/>
      <c r="F20" s="29"/>
      <c r="G20" s="29"/>
      <c r="H20" s="29"/>
      <c r="I20" s="29"/>
      <c r="J20" s="29"/>
      <c r="K20" s="29"/>
      <c r="L20" s="30"/>
      <c r="M20" s="111"/>
      <c r="N20" s="111"/>
      <c r="O20" s="111"/>
      <c r="P20" s="120"/>
      <c r="Q20" s="35"/>
      <c r="R20" s="35"/>
      <c r="S20" s="35"/>
      <c r="T20" s="35"/>
      <c r="U20" s="35"/>
      <c r="V20" s="35"/>
      <c r="W20" s="111"/>
      <c r="X20" s="111"/>
      <c r="Y20" s="111"/>
      <c r="Z20" s="111"/>
      <c r="AA20" s="111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11"/>
      <c r="N21" s="111"/>
      <c r="O21" s="111"/>
      <c r="P21" s="120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</row>
    <row r="22" spans="1:27" ht="15">
      <c r="A22" s="28" t="s">
        <v>131</v>
      </c>
      <c r="B22" s="29"/>
      <c r="C22" s="42" t="s">
        <v>134</v>
      </c>
      <c r="D22" s="29"/>
      <c r="E22" s="29"/>
      <c r="F22" s="29"/>
      <c r="G22" s="29"/>
      <c r="H22" s="29"/>
      <c r="I22" s="29"/>
      <c r="J22" s="124"/>
      <c r="K22" s="29"/>
      <c r="L22" s="30"/>
      <c r="M22" s="111"/>
      <c r="N22" s="111"/>
      <c r="O22" s="111"/>
      <c r="P22" s="120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</row>
    <row r="23" spans="1:27">
      <c r="A23" s="28" t="s">
        <v>132</v>
      </c>
      <c r="B23" s="29">
        <f>1*B12</f>
        <v>3500</v>
      </c>
      <c r="C23" s="116" t="s">
        <v>166</v>
      </c>
      <c r="D23" s="94"/>
      <c r="E23" s="29"/>
      <c r="F23" s="29"/>
      <c r="G23" s="29"/>
      <c r="H23" s="29"/>
      <c r="I23" s="29"/>
      <c r="J23" s="29"/>
      <c r="K23" s="29"/>
      <c r="L23" s="30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</row>
    <row r="24" spans="1:27" ht="15">
      <c r="A24" s="47" t="s">
        <v>133</v>
      </c>
      <c r="B24" s="35">
        <f>1*B13</f>
        <v>3500</v>
      </c>
      <c r="C24" s="116" t="s">
        <v>166</v>
      </c>
      <c r="D24" s="120"/>
      <c r="E24" s="35"/>
      <c r="F24" s="35"/>
      <c r="G24" s="35"/>
      <c r="H24" s="35"/>
      <c r="I24" s="35"/>
      <c r="J24" s="35"/>
      <c r="K24" s="35"/>
      <c r="L24" s="48"/>
      <c r="M24" s="111"/>
      <c r="N24" s="111"/>
      <c r="O24" s="111"/>
      <c r="P24" s="120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</row>
    <row r="26" spans="1:27">
      <c r="A26" s="47" t="s">
        <v>136</v>
      </c>
      <c r="B26" s="35">
        <f>H8/H7</f>
        <v>2454.5454545454545</v>
      </c>
      <c r="C26" s="35" t="s">
        <v>166</v>
      </c>
      <c r="D26" s="35"/>
      <c r="E26" s="35"/>
      <c r="F26" s="35"/>
      <c r="G26" s="35"/>
      <c r="H26" s="35"/>
      <c r="I26" s="35"/>
      <c r="J26" s="116" t="s">
        <v>180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11"/>
      <c r="X26" s="111"/>
      <c r="Y26" s="111"/>
      <c r="Z26" s="111"/>
      <c r="AA26" s="111"/>
    </row>
    <row r="27" spans="1:27">
      <c r="A27" s="47" t="s">
        <v>135</v>
      </c>
      <c r="B27" s="35">
        <f>H9/H7</f>
        <v>34.090909090909093</v>
      </c>
      <c r="C27" s="35" t="s">
        <v>166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11"/>
      <c r="X27" s="111"/>
      <c r="Y27" s="111"/>
      <c r="Z27" s="111"/>
      <c r="AA27" s="111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11"/>
      <c r="X28" s="111"/>
      <c r="Y28" s="111"/>
      <c r="Z28" s="111"/>
      <c r="AA28" s="111"/>
    </row>
    <row r="29" spans="1:27">
      <c r="A29" s="47" t="s">
        <v>171</v>
      </c>
      <c r="B29" s="35">
        <f>B12/500 +B8/30</f>
        <v>15.333333333333334</v>
      </c>
      <c r="C29" s="35" t="s">
        <v>166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11"/>
      <c r="Z29" s="111"/>
      <c r="AA29" s="111"/>
    </row>
    <row r="30" spans="1:27">
      <c r="A30" s="28" t="s">
        <v>137</v>
      </c>
      <c r="B30" s="35">
        <f>B13/500 +B7/30</f>
        <v>145.66666666666666</v>
      </c>
      <c r="C30" s="35" t="s">
        <v>166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11"/>
      <c r="Z30" s="111"/>
      <c r="AA30" s="111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20"/>
      <c r="Q31" s="35"/>
      <c r="R31" s="35"/>
      <c r="S31" s="35"/>
      <c r="T31" s="35"/>
      <c r="U31" s="35"/>
      <c r="V31" s="35"/>
      <c r="W31" s="35"/>
      <c r="X31" s="35"/>
      <c r="Y31" s="111"/>
      <c r="Z31" s="111"/>
      <c r="AA31" s="111"/>
    </row>
    <row r="32" spans="1:27">
      <c r="A32" s="110" t="s">
        <v>139</v>
      </c>
      <c r="B32" s="111">
        <f>B23/B8</f>
        <v>14</v>
      </c>
      <c r="C32" s="35" t="s">
        <v>30</v>
      </c>
      <c r="D32" s="111"/>
      <c r="E32" s="111"/>
      <c r="F32" s="111"/>
      <c r="G32" s="111"/>
      <c r="H32" s="111"/>
      <c r="I32" s="111"/>
      <c r="J32" s="111"/>
      <c r="K32" s="111"/>
      <c r="L32" s="112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11"/>
      <c r="Z32" s="111"/>
      <c r="AA32" s="111"/>
    </row>
    <row r="33" spans="1:27">
      <c r="A33" s="110" t="s">
        <v>138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11"/>
      <c r="Y33" s="111"/>
      <c r="Z33" s="111"/>
    </row>
    <row r="34" spans="1:27" ht="15">
      <c r="A34" s="47"/>
      <c r="B34" s="35"/>
      <c r="C34" s="35"/>
      <c r="D34" s="120"/>
      <c r="E34" s="35"/>
      <c r="F34" s="35"/>
      <c r="G34" s="35"/>
      <c r="H34" s="35"/>
      <c r="I34" s="35"/>
      <c r="J34" s="35"/>
      <c r="K34" s="35"/>
      <c r="L34" s="48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</row>
    <row r="35" spans="1:27">
      <c r="A35" s="148" t="s">
        <v>193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7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</row>
    <row r="36" spans="1:27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2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</row>
    <row r="37" spans="1:27">
      <c r="A37" s="110" t="s">
        <v>194</v>
      </c>
      <c r="B37" s="111">
        <f>B8*B7*B7*B7/12</f>
        <v>1499818666666.6667</v>
      </c>
      <c r="C37" s="111" t="s">
        <v>195</v>
      </c>
      <c r="D37" s="111"/>
      <c r="E37" s="111"/>
      <c r="F37" s="111"/>
      <c r="G37" s="111"/>
      <c r="H37" s="111"/>
      <c r="I37" s="111"/>
      <c r="J37" s="111"/>
      <c r="K37" s="111"/>
      <c r="L37" s="112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</row>
    <row r="38" spans="1:27">
      <c r="A38" s="110" t="s">
        <v>196</v>
      </c>
      <c r="B38" s="111">
        <f>B7*B8</f>
        <v>1040000</v>
      </c>
      <c r="C38" s="111" t="s">
        <v>197</v>
      </c>
      <c r="D38" s="111"/>
      <c r="E38" s="111"/>
      <c r="F38" s="111"/>
      <c r="G38" s="111"/>
      <c r="H38" s="111"/>
      <c r="I38" s="111"/>
      <c r="J38" s="111"/>
      <c r="K38" s="111"/>
      <c r="L38" s="112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</row>
    <row r="39" spans="1:27">
      <c r="A39" s="47" t="s">
        <v>199</v>
      </c>
      <c r="B39" s="35">
        <f>B7/2</f>
        <v>2080</v>
      </c>
      <c r="C39" s="35" t="s">
        <v>166</v>
      </c>
      <c r="D39" s="35"/>
      <c r="E39" s="35"/>
      <c r="F39" s="35"/>
      <c r="G39" s="35"/>
      <c r="H39" s="35"/>
      <c r="I39" s="35"/>
      <c r="J39" s="35"/>
      <c r="K39" s="35"/>
      <c r="L39" s="48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</row>
    <row r="40" spans="1:27">
      <c r="A40" s="47" t="s">
        <v>198</v>
      </c>
      <c r="B40" s="35">
        <f>(H7/B38) +(H8*B39/B37)</f>
        <v>11.525147928994082</v>
      </c>
      <c r="C40" s="35" t="s">
        <v>202</v>
      </c>
      <c r="D40" s="29"/>
      <c r="E40" s="35">
        <f>(H7/B38) -(H8*B39/B37)</f>
        <v>-6.4482248520710055</v>
      </c>
      <c r="F40" s="35" t="s">
        <v>202</v>
      </c>
      <c r="G40" s="35"/>
      <c r="H40" s="35"/>
      <c r="I40" s="35"/>
      <c r="J40" s="35"/>
      <c r="K40" s="35"/>
      <c r="L40" s="48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</row>
    <row r="42" spans="1:27">
      <c r="A42" s="149" t="s">
        <v>200</v>
      </c>
      <c r="B42" s="35">
        <f>0.2*B9</f>
        <v>5</v>
      </c>
      <c r="C42" s="35" t="s">
        <v>202</v>
      </c>
      <c r="D42" s="35"/>
      <c r="E42" s="35"/>
      <c r="F42" s="35"/>
      <c r="G42" s="35"/>
      <c r="H42" s="35"/>
      <c r="I42" s="35"/>
      <c r="J42" s="35"/>
      <c r="K42" s="35"/>
      <c r="L42" s="48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</row>
    <row r="43" spans="1:27">
      <c r="A43" s="110" t="s">
        <v>201</v>
      </c>
      <c r="B43" s="111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</row>
    <row r="46" spans="1:27">
      <c r="A46" s="148" t="s">
        <v>203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7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</row>
    <row r="47" spans="1:27">
      <c r="A47" s="47" t="s">
        <v>204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16" t="s">
        <v>205</v>
      </c>
      <c r="K47" s="35"/>
      <c r="L47" s="48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</row>
    <row r="49" spans="1:27" ht="15">
      <c r="A49" s="47" t="s">
        <v>207</v>
      </c>
      <c r="B49" s="35">
        <f>0.0025*B8*1000</f>
        <v>625</v>
      </c>
      <c r="C49" s="111" t="s">
        <v>197</v>
      </c>
      <c r="D49" s="29" t="s">
        <v>208</v>
      </c>
      <c r="E49" s="141"/>
      <c r="F49" s="35"/>
      <c r="G49" s="35"/>
      <c r="H49" s="35"/>
      <c r="I49" s="35"/>
      <c r="J49" s="35"/>
      <c r="K49" s="35"/>
      <c r="L49" s="48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</row>
    <row r="50" spans="1:27">
      <c r="A50" s="47" t="s">
        <v>206</v>
      </c>
      <c r="B50" s="35">
        <f>(0.0025+0.5*(1-1000/B8)*(0.0025-0.0025))*1000*B8</f>
        <v>625</v>
      </c>
      <c r="C50" s="111" t="s">
        <v>197</v>
      </c>
      <c r="D50" s="29" t="s">
        <v>208</v>
      </c>
      <c r="E50" s="35"/>
      <c r="F50" s="35"/>
      <c r="G50" s="35"/>
      <c r="H50" s="35"/>
      <c r="I50" s="35"/>
      <c r="J50" s="35"/>
      <c r="K50" s="35"/>
      <c r="L50" s="48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</row>
    <row r="52" spans="1:27">
      <c r="A52" s="148" t="s">
        <v>209</v>
      </c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7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</row>
    <row r="54" spans="1:27">
      <c r="A54" s="47" t="s">
        <v>210</v>
      </c>
      <c r="B54" s="35">
        <f>H10/(B7*B8)</f>
        <v>0.81346153846153846</v>
      </c>
      <c r="C54" s="35" t="s">
        <v>202</v>
      </c>
      <c r="D54" s="35"/>
      <c r="E54" s="35"/>
      <c r="F54" s="35"/>
      <c r="G54" s="35"/>
      <c r="H54" s="35"/>
      <c r="I54" s="35"/>
      <c r="J54" s="35"/>
      <c r="K54" s="35"/>
      <c r="L54" s="4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</row>
    <row r="55" spans="1:27">
      <c r="A55" s="47" t="s">
        <v>211</v>
      </c>
      <c r="B55" s="35">
        <v>0.36</v>
      </c>
      <c r="C55" s="35" t="s">
        <v>202</v>
      </c>
      <c r="D55" s="35"/>
      <c r="E55" s="35"/>
      <c r="F55" s="35"/>
      <c r="G55" s="35"/>
      <c r="H55" s="35"/>
      <c r="I55" s="35"/>
      <c r="J55" s="42" t="s">
        <v>182</v>
      </c>
      <c r="K55" s="35"/>
      <c r="L55" s="4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</row>
    <row r="56" spans="1:27">
      <c r="A56" s="47" t="s">
        <v>212</v>
      </c>
      <c r="B56" s="35">
        <f>(B54-B55)*B7*B8</f>
        <v>471600</v>
      </c>
      <c r="C56" s="35" t="s">
        <v>213</v>
      </c>
      <c r="D56" s="35"/>
      <c r="E56" s="35"/>
      <c r="F56" s="35"/>
      <c r="G56" s="35"/>
      <c r="H56" s="35"/>
      <c r="I56" s="35"/>
      <c r="J56" s="35"/>
      <c r="K56" s="35"/>
      <c r="L56" s="4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</row>
    <row r="57" spans="1:27" ht="15">
      <c r="A57" s="41" t="s">
        <v>41</v>
      </c>
      <c r="B57" s="42">
        <v>3.1</v>
      </c>
      <c r="C57" s="130" t="s">
        <v>168</v>
      </c>
      <c r="D57" s="29"/>
      <c r="E57" s="42"/>
      <c r="F57" s="42"/>
      <c r="G57" s="42"/>
      <c r="H57" s="42"/>
      <c r="I57" s="42"/>
      <c r="J57" s="42" t="s">
        <v>183</v>
      </c>
      <c r="K57" s="42"/>
      <c r="L57" s="49"/>
      <c r="M57" s="35"/>
      <c r="N57" s="35"/>
      <c r="O57" s="35"/>
      <c r="P57" s="35"/>
      <c r="Q57" s="48"/>
      <c r="R57" s="111"/>
      <c r="S57" s="111"/>
      <c r="T57" s="111"/>
      <c r="U57" s="111"/>
      <c r="V57" s="111"/>
      <c r="W57" s="111"/>
      <c r="X57" s="111"/>
      <c r="Y57" s="111"/>
      <c r="Z57" s="111"/>
      <c r="AA57" s="111"/>
    </row>
    <row r="58" spans="1:27">
      <c r="A58" s="47" t="s">
        <v>214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</row>
    <row r="59" spans="1:27">
      <c r="A59" s="47" t="s">
        <v>215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</row>
    <row r="61" spans="1:27">
      <c r="A61" s="28" t="s">
        <v>216</v>
      </c>
      <c r="B61" s="35"/>
      <c r="C61" s="151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</row>
    <row r="62" spans="1:27">
      <c r="A62" s="28"/>
      <c r="B62" s="35"/>
      <c r="C62" s="151"/>
      <c r="D62" s="35"/>
      <c r="E62" s="35"/>
      <c r="F62" s="35"/>
      <c r="G62" s="35"/>
      <c r="H62" s="35"/>
      <c r="I62" s="35"/>
      <c r="J62" s="35"/>
      <c r="K62" s="35"/>
      <c r="L62" s="48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</row>
    <row r="63" spans="1:27">
      <c r="A63" s="148" t="s">
        <v>217</v>
      </c>
      <c r="B63" s="146"/>
      <c r="C63" s="146"/>
      <c r="D63" s="146"/>
      <c r="E63" s="146"/>
      <c r="F63" s="146"/>
      <c r="G63" s="146"/>
      <c r="H63" s="146"/>
      <c r="I63" s="146"/>
      <c r="J63" s="150" t="s">
        <v>225</v>
      </c>
      <c r="K63" s="146"/>
      <c r="L63" s="147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</row>
    <row r="64" spans="1:27">
      <c r="A64" s="28" t="s">
        <v>218</v>
      </c>
      <c r="B64" s="35">
        <v>1107000</v>
      </c>
      <c r="C64" s="151" t="s">
        <v>110</v>
      </c>
      <c r="D64" s="35" t="s">
        <v>219</v>
      </c>
      <c r="E64" s="35">
        <v>20</v>
      </c>
      <c r="F64" s="35"/>
      <c r="G64" s="35" t="s">
        <v>220</v>
      </c>
      <c r="H64" s="35">
        <f>B8</f>
        <v>250</v>
      </c>
      <c r="I64" s="35"/>
      <c r="J64" s="35"/>
      <c r="K64" s="35"/>
      <c r="L64" s="48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</row>
    <row r="65" spans="1:27">
      <c r="A65" s="28"/>
      <c r="B65" s="35"/>
      <c r="C65" s="151"/>
      <c r="D65" s="35" t="s">
        <v>222</v>
      </c>
      <c r="E65" s="35">
        <f>B10</f>
        <v>415</v>
      </c>
      <c r="F65" s="35"/>
      <c r="G65" s="35" t="s">
        <v>221</v>
      </c>
      <c r="H65" s="35">
        <v>3400</v>
      </c>
      <c r="I65" s="35"/>
      <c r="J65" s="35"/>
      <c r="K65" s="35"/>
      <c r="L65" s="48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</row>
    <row r="66" spans="1:27">
      <c r="A66" s="28"/>
      <c r="B66" s="35"/>
      <c r="C66" s="151"/>
      <c r="D66" s="35"/>
      <c r="E66" s="35"/>
      <c r="F66" s="35"/>
      <c r="G66" s="35"/>
      <c r="H66" s="35"/>
      <c r="I66" s="35"/>
      <c r="J66" s="35"/>
      <c r="K66" s="35"/>
      <c r="L66" s="48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</row>
    <row r="67" spans="1:27">
      <c r="A67" t="s">
        <v>223</v>
      </c>
      <c r="B67" s="35">
        <f>B64/(E64*H64*H65)</f>
        <v>6.511764705882353E-2</v>
      </c>
      <c r="C67" s="151"/>
      <c r="D67" s="35"/>
      <c r="E67" s="35"/>
      <c r="F67" s="35"/>
      <c r="G67" s="35"/>
      <c r="H67" s="35"/>
      <c r="I67" s="35"/>
      <c r="J67" s="35"/>
      <c r="K67" s="35"/>
      <c r="L67" s="48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</row>
    <row r="68" spans="1:27">
      <c r="A68" s="28"/>
      <c r="B68" s="35">
        <f>0.87*E65*0.0025/E64</f>
        <v>4.5131249999999998E-2</v>
      </c>
      <c r="C68" s="151"/>
      <c r="D68" s="35"/>
      <c r="E68" s="35"/>
      <c r="F68" s="35"/>
      <c r="G68" s="35"/>
      <c r="H68" s="35"/>
      <c r="I68" s="35"/>
      <c r="J68" s="35"/>
      <c r="K68" s="35"/>
      <c r="L68" s="48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</row>
    <row r="69" spans="1:27">
      <c r="A69" s="28" t="s">
        <v>224</v>
      </c>
      <c r="B69" s="35">
        <f>0.516</f>
        <v>0.51600000000000001</v>
      </c>
      <c r="C69" s="151"/>
      <c r="D69" s="35"/>
      <c r="E69" s="35"/>
      <c r="F69" s="35"/>
      <c r="G69" s="35"/>
      <c r="H69" s="35"/>
      <c r="I69" s="35"/>
      <c r="J69" s="35"/>
      <c r="K69" s="35"/>
      <c r="L69" s="48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</row>
    <row r="70" spans="1:27">
      <c r="A70" s="28" t="s">
        <v>226</v>
      </c>
      <c r="B70" s="35">
        <f>(B67+B68)/(0.36+2*B68)</f>
        <v>0.24485471710129875</v>
      </c>
      <c r="C70" s="151"/>
      <c r="D70" s="35"/>
      <c r="E70" s="35"/>
      <c r="F70" s="35"/>
      <c r="G70" s="35"/>
      <c r="H70" s="35"/>
      <c r="I70" s="35"/>
      <c r="J70" s="35"/>
      <c r="K70" s="35"/>
      <c r="L70" s="48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</row>
    <row r="71" spans="1:27">
      <c r="A71" s="28"/>
      <c r="B71" s="35"/>
      <c r="C71" s="151"/>
      <c r="D71" s="35"/>
      <c r="E71" s="35"/>
      <c r="F71" s="35"/>
      <c r="G71" s="35"/>
      <c r="H71" s="35"/>
      <c r="J71" s="35" t="s">
        <v>225</v>
      </c>
      <c r="K71" s="35"/>
      <c r="L71" s="48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</row>
    <row r="72" spans="1:27">
      <c r="A72" s="28" t="s">
        <v>227</v>
      </c>
      <c r="B72" s="35"/>
      <c r="C72" s="151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</row>
    <row r="74" spans="1:27">
      <c r="A74" s="47" t="s">
        <v>228</v>
      </c>
      <c r="B74" s="35">
        <f>C72*E64*H64*H65*H65</f>
        <v>2530863415.3483381</v>
      </c>
      <c r="C74" s="35" t="s">
        <v>229</v>
      </c>
      <c r="D74" s="35"/>
      <c r="E74" s="35"/>
      <c r="F74" s="35"/>
      <c r="G74" s="35"/>
      <c r="H74" s="35"/>
      <c r="I74" s="35"/>
      <c r="J74" s="35"/>
      <c r="K74" s="35"/>
      <c r="L74" s="48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</row>
    <row r="78" spans="1:27" ht="15" thickBot="1">
      <c r="A78" s="113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5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11"/>
      <c r="N79" s="111"/>
      <c r="O79" s="111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96" t="s">
        <v>110</v>
      </c>
      <c r="E80" s="60" t="s">
        <v>34</v>
      </c>
      <c r="F80" s="60">
        <f>B7</f>
        <v>4160</v>
      </c>
      <c r="G80" s="60" t="s">
        <v>166</v>
      </c>
      <c r="H80" s="60" t="s">
        <v>43</v>
      </c>
      <c r="I80" s="60">
        <f>B8</f>
        <v>250</v>
      </c>
      <c r="J80" s="60" t="s">
        <v>166</v>
      </c>
      <c r="K80" s="60"/>
      <c r="L80" s="61"/>
      <c r="M80" s="111"/>
      <c r="N80" s="111"/>
      <c r="O80" s="111"/>
    </row>
    <row r="81" spans="1:15" ht="15">
      <c r="A81" s="28" t="s">
        <v>42</v>
      </c>
      <c r="B81" s="29"/>
      <c r="C81" s="29">
        <f>C80/(F80*I80)</f>
        <v>0.81346153846153846</v>
      </c>
      <c r="D81" s="117" t="s">
        <v>168</v>
      </c>
      <c r="E81" s="42" t="s">
        <v>30</v>
      </c>
      <c r="F81" s="42" t="s">
        <v>30</v>
      </c>
      <c r="G81" s="42"/>
      <c r="H81" s="42"/>
      <c r="I81" s="42"/>
      <c r="J81" s="42" t="s">
        <v>181</v>
      </c>
      <c r="K81" s="42"/>
      <c r="L81" s="49"/>
      <c r="M81" s="42"/>
      <c r="N81" s="42"/>
      <c r="O81" s="42"/>
    </row>
    <row r="82" spans="1:15" ht="15">
      <c r="A82" s="41" t="s">
        <v>140</v>
      </c>
      <c r="B82" s="42"/>
      <c r="C82" s="42">
        <f>3217</f>
        <v>3217</v>
      </c>
      <c r="D82" s="117" t="s">
        <v>169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125</v>
      </c>
      <c r="B83" s="42" t="s">
        <v>30</v>
      </c>
      <c r="C83" s="42">
        <f>1+3*H7/(F80*I80*B9)</f>
        <v>1.3046153846153845</v>
      </c>
      <c r="D83" s="117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17" t="s">
        <v>168</v>
      </c>
      <c r="E84" s="42"/>
      <c r="F84" s="42"/>
      <c r="G84" s="42"/>
      <c r="H84" s="42"/>
      <c r="I84" s="42"/>
      <c r="J84" s="42" t="s">
        <v>182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17" t="s">
        <v>168</v>
      </c>
      <c r="E85" s="42"/>
      <c r="F85" s="42"/>
      <c r="G85" s="42"/>
      <c r="H85" s="42"/>
      <c r="I85" s="42"/>
      <c r="J85" s="42" t="s">
        <v>183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17" t="s">
        <v>169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18"/>
      <c r="M92" s="111"/>
      <c r="N92" s="111"/>
      <c r="O92" s="111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17" t="s">
        <v>169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33" t="s">
        <v>151</v>
      </c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34"/>
      <c r="M97" s="42"/>
      <c r="N97" s="42"/>
      <c r="O97" s="42"/>
    </row>
    <row r="98" spans="1:15" ht="15">
      <c r="A98" s="110" t="s">
        <v>141</v>
      </c>
      <c r="B98" s="111">
        <v>450</v>
      </c>
      <c r="C98" s="117" t="s">
        <v>169</v>
      </c>
      <c r="D98" s="111"/>
      <c r="E98" s="111"/>
      <c r="F98" s="111"/>
      <c r="G98" s="111"/>
      <c r="H98" s="111"/>
      <c r="I98" s="111"/>
      <c r="J98" s="111"/>
      <c r="K98" s="111"/>
      <c r="L98" s="112"/>
      <c r="M98" s="42"/>
      <c r="N98" s="42"/>
      <c r="O98" s="42"/>
    </row>
    <row r="99" spans="1:15">
      <c r="A99" s="41" t="s">
        <v>143</v>
      </c>
      <c r="B99" s="42">
        <v>150</v>
      </c>
      <c r="C99" s="135" t="s">
        <v>166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142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144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182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145</v>
      </c>
      <c r="B103" s="42">
        <f>B101+B100</f>
        <v>1342659.4999999998</v>
      </c>
      <c r="C103" s="94" t="s">
        <v>110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146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147</v>
      </c>
      <c r="B113" s="60"/>
      <c r="C113" s="60">
        <f>16000</f>
        <v>16000</v>
      </c>
      <c r="D113" s="96"/>
      <c r="E113" s="60"/>
      <c r="F113" s="60"/>
      <c r="G113" s="60"/>
      <c r="H113" s="60"/>
      <c r="I113" s="60"/>
      <c r="J113" s="60" t="s">
        <v>184</v>
      </c>
      <c r="K113" s="142"/>
      <c r="L113" s="61" t="s">
        <v>163</v>
      </c>
      <c r="M113" s="42"/>
      <c r="N113" s="42"/>
      <c r="O113" s="42"/>
    </row>
    <row r="114" spans="1:15" ht="15">
      <c r="A114" s="28" t="s">
        <v>149</v>
      </c>
      <c r="B114" s="29"/>
      <c r="C114" s="29">
        <f>0.2*B9*B8*B7</f>
        <v>5200000</v>
      </c>
      <c r="D114" s="117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148</v>
      </c>
      <c r="B115" s="42"/>
      <c r="C115" s="42"/>
      <c r="D115" s="117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10" t="s">
        <v>152</v>
      </c>
      <c r="B116" s="42">
        <v>400</v>
      </c>
      <c r="C116" s="42" t="s">
        <v>159</v>
      </c>
      <c r="D116" s="117">
        <v>146.13999999999999</v>
      </c>
      <c r="E116" s="94" t="s">
        <v>166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153</v>
      </c>
      <c r="B117" s="42">
        <v>348</v>
      </c>
      <c r="C117" s="135" t="s">
        <v>166</v>
      </c>
      <c r="D117" s="117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154</v>
      </c>
      <c r="B118" s="42">
        <v>1814</v>
      </c>
      <c r="C118" s="135" t="s">
        <v>169</v>
      </c>
      <c r="D118" s="117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155</v>
      </c>
      <c r="B119" s="111">
        <v>59.54</v>
      </c>
      <c r="C119" s="122" t="s">
        <v>166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156</v>
      </c>
      <c r="B120" s="111">
        <v>250</v>
      </c>
      <c r="C120" s="122" t="s">
        <v>166</v>
      </c>
      <c r="D120" s="117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158</v>
      </c>
      <c r="B121" s="111">
        <v>200000</v>
      </c>
      <c r="C121" s="135" t="s">
        <v>168</v>
      </c>
      <c r="D121" s="117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160</v>
      </c>
      <c r="B122" s="111">
        <v>224</v>
      </c>
      <c r="C122" s="135" t="s">
        <v>168</v>
      </c>
      <c r="D122" s="117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161</v>
      </c>
      <c r="B123" s="111">
        <v>38</v>
      </c>
      <c r="C123" s="29"/>
      <c r="D123" s="117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185</v>
      </c>
      <c r="K124" s="42"/>
      <c r="L124" s="49"/>
      <c r="M124" s="42"/>
      <c r="N124" s="42"/>
      <c r="O124" s="42"/>
    </row>
    <row r="125" spans="1:15">
      <c r="A125" s="41" t="s">
        <v>157</v>
      </c>
      <c r="B125" s="42">
        <f>(1/B121)*(B116-D116)/(B117-D116) *(B122-B120*(B116-D116)/(3*B118))</f>
        <v>1.3351854306766259E-3</v>
      </c>
      <c r="C125" s="122"/>
      <c r="D125" s="42"/>
      <c r="E125" s="42"/>
      <c r="F125" s="42"/>
      <c r="G125" s="42"/>
      <c r="H125" s="42"/>
      <c r="I125" s="42"/>
      <c r="J125" s="29" t="s">
        <v>185</v>
      </c>
      <c r="K125" s="42"/>
      <c r="L125" s="49"/>
      <c r="M125" s="42"/>
      <c r="N125" s="42"/>
      <c r="O125" s="42"/>
    </row>
    <row r="126" spans="1:15">
      <c r="A126" s="41" t="s">
        <v>162</v>
      </c>
      <c r="B126" s="29">
        <f>3*B119*B125/(1+(2*(B119-B123)/(B116-D116)))</f>
        <v>0.20389061756027049</v>
      </c>
      <c r="C126" s="135" t="s">
        <v>166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164</v>
      </c>
      <c r="B127" s="29"/>
      <c r="C127" s="29">
        <f>B126</f>
        <v>0.20389061756027049</v>
      </c>
      <c r="D127" s="94" t="s">
        <v>166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36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8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A106"/>
  <sheetViews>
    <sheetView topLeftCell="A7" zoomScale="175" zoomScaleNormal="175" workbookViewId="0">
      <selection activeCell="F26" sqref="F26"/>
    </sheetView>
  </sheetViews>
  <sheetFormatPr defaultRowHeight="14.25"/>
  <cols>
    <col min="2" max="2" width="12.375" bestFit="1" customWidth="1"/>
    <col min="3" max="3" width="12.25" bestFit="1" customWidth="1"/>
    <col min="4" max="4" width="11.6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202" t="s">
        <v>9</v>
      </c>
      <c r="G1" s="202"/>
      <c r="H1" s="202"/>
      <c r="I1" s="202"/>
      <c r="J1" s="202"/>
      <c r="K1" s="202"/>
      <c r="L1" s="27"/>
      <c r="M1" s="27"/>
      <c r="N1" s="27"/>
    </row>
    <row r="2" spans="1:27">
      <c r="A2" s="27"/>
      <c r="B2" s="27"/>
      <c r="C2" s="27"/>
      <c r="D2" s="27"/>
      <c r="E2" s="27"/>
      <c r="F2" s="202"/>
      <c r="G2" s="202"/>
      <c r="H2" s="202"/>
      <c r="I2" s="202"/>
      <c r="J2" s="202"/>
      <c r="K2" s="202"/>
      <c r="L2" s="27"/>
      <c r="M2" s="27"/>
      <c r="N2" s="27"/>
    </row>
    <row r="3" spans="1:27">
      <c r="A3" s="27"/>
      <c r="B3" s="27"/>
      <c r="C3" s="27"/>
      <c r="D3" s="27"/>
      <c r="E3" s="27"/>
      <c r="F3" s="202"/>
      <c r="G3" s="202"/>
      <c r="H3" s="202"/>
      <c r="I3" s="202"/>
      <c r="J3" s="202"/>
      <c r="K3" s="202"/>
      <c r="L3" s="27"/>
      <c r="M3" s="27"/>
      <c r="N3" s="27"/>
    </row>
    <row r="4" spans="1:27">
      <c r="A4" s="27"/>
      <c r="B4" s="27"/>
      <c r="C4" s="27"/>
      <c r="D4" s="27"/>
      <c r="E4" s="27"/>
      <c r="F4" s="202"/>
      <c r="G4" s="202"/>
      <c r="H4" s="202"/>
      <c r="I4" s="202"/>
      <c r="J4" s="202"/>
      <c r="K4" s="202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165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25"/>
      <c r="B7" s="126"/>
      <c r="C7" s="51"/>
      <c r="D7" s="126" t="s">
        <v>121</v>
      </c>
      <c r="E7" s="126">
        <v>20</v>
      </c>
      <c r="F7" s="127" t="s">
        <v>166</v>
      </c>
      <c r="G7" s="128" t="s">
        <v>251</v>
      </c>
      <c r="H7" s="126">
        <v>5</v>
      </c>
      <c r="I7" s="52" t="s">
        <v>254</v>
      </c>
      <c r="J7" s="37" t="s">
        <v>191</v>
      </c>
      <c r="K7" s="126"/>
      <c r="L7" s="65"/>
    </row>
    <row r="8" spans="1:27">
      <c r="A8" s="37"/>
      <c r="B8" s="37"/>
      <c r="C8" s="52"/>
      <c r="D8" s="37"/>
      <c r="E8" s="37"/>
      <c r="F8" s="52"/>
      <c r="G8" s="37" t="s">
        <v>252</v>
      </c>
      <c r="H8" s="37">
        <v>3</v>
      </c>
      <c r="I8" s="52" t="s">
        <v>254</v>
      </c>
      <c r="J8" s="37"/>
      <c r="K8" s="37"/>
      <c r="L8" s="63"/>
    </row>
    <row r="9" spans="1:27" ht="20.25">
      <c r="A9" s="36" t="s">
        <v>329</v>
      </c>
      <c r="B9" s="37">
        <v>30</v>
      </c>
      <c r="C9" s="52" t="s">
        <v>168</v>
      </c>
      <c r="D9" s="37" t="s">
        <v>336</v>
      </c>
      <c r="E9" s="37">
        <v>1.5</v>
      </c>
      <c r="F9" s="52"/>
      <c r="G9" s="37"/>
      <c r="H9" s="37"/>
      <c r="I9" s="52"/>
      <c r="J9" s="145" t="s">
        <v>192</v>
      </c>
      <c r="K9" s="37"/>
      <c r="L9" s="63"/>
    </row>
    <row r="10" spans="1:27" ht="20.25">
      <c r="A10" s="36" t="s">
        <v>330</v>
      </c>
      <c r="B10" s="37">
        <v>360</v>
      </c>
      <c r="C10" s="130" t="s">
        <v>168</v>
      </c>
      <c r="D10" s="37" t="s">
        <v>337</v>
      </c>
      <c r="E10" s="37">
        <v>1.1499999999999999</v>
      </c>
      <c r="F10" s="52"/>
      <c r="G10" s="37"/>
      <c r="H10" s="37"/>
      <c r="I10" s="52"/>
      <c r="J10" s="37"/>
      <c r="K10" s="37"/>
      <c r="L10" s="63"/>
    </row>
    <row r="11" spans="1:27" ht="15">
      <c r="A11" s="36" t="s">
        <v>335</v>
      </c>
      <c r="B11" s="37">
        <v>200000</v>
      </c>
      <c r="C11" s="130" t="s">
        <v>168</v>
      </c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128</v>
      </c>
      <c r="B12" s="37">
        <v>4000</v>
      </c>
      <c r="C12" s="52" t="s">
        <v>166</v>
      </c>
      <c r="D12" s="37"/>
      <c r="E12" s="37"/>
      <c r="F12" s="52"/>
      <c r="G12" s="37" t="s">
        <v>338</v>
      </c>
      <c r="H12" s="37">
        <v>20000000</v>
      </c>
      <c r="I12" s="95" t="s">
        <v>167</v>
      </c>
      <c r="J12" s="37"/>
      <c r="K12" s="37"/>
      <c r="L12" s="63"/>
    </row>
    <row r="13" spans="1:27">
      <c r="A13" s="36" t="s">
        <v>156</v>
      </c>
      <c r="B13" s="37">
        <v>1000</v>
      </c>
      <c r="C13" s="52" t="s">
        <v>166</v>
      </c>
      <c r="D13" s="37"/>
      <c r="E13" s="37"/>
      <c r="F13" s="52"/>
      <c r="G13" s="37" t="s">
        <v>38</v>
      </c>
      <c r="H13" s="37">
        <v>846000</v>
      </c>
      <c r="I13" s="52" t="s">
        <v>110</v>
      </c>
      <c r="J13" s="37"/>
      <c r="K13" s="37"/>
      <c r="L13" s="63"/>
    </row>
    <row r="14" spans="1:27">
      <c r="A14" s="144" t="s">
        <v>340</v>
      </c>
      <c r="B14" s="37">
        <v>160</v>
      </c>
      <c r="C14" s="52" t="s">
        <v>166</v>
      </c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31" t="s">
        <v>339</v>
      </c>
      <c r="B15" s="132">
        <f>B14-20</f>
        <v>140</v>
      </c>
      <c r="C15" s="52" t="s">
        <v>166</v>
      </c>
      <c r="D15" s="132"/>
      <c r="E15" s="132"/>
      <c r="F15" s="53"/>
      <c r="G15" s="132"/>
      <c r="H15" s="132"/>
      <c r="I15" s="53"/>
      <c r="J15" s="132"/>
      <c r="K15" s="132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250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11"/>
      <c r="N16" s="111"/>
      <c r="O16" s="111"/>
      <c r="P16" s="111"/>
      <c r="Q16" s="111"/>
      <c r="R16" s="111"/>
      <c r="S16" s="111"/>
      <c r="T16" s="111"/>
      <c r="U16" s="111"/>
      <c r="V16" s="121"/>
      <c r="W16" s="111"/>
      <c r="X16" s="111"/>
      <c r="Y16" s="111"/>
      <c r="Z16" s="111"/>
      <c r="AA16" s="111"/>
    </row>
    <row r="17" spans="1:27">
      <c r="A17" s="28"/>
      <c r="B17" s="29"/>
      <c r="C17" s="95"/>
      <c r="E17" s="35"/>
      <c r="F17" s="116"/>
      <c r="G17" s="29"/>
      <c r="H17" s="29"/>
      <c r="I17" s="29"/>
      <c r="J17" s="116"/>
      <c r="K17" s="29"/>
      <c r="L17" s="30"/>
      <c r="M17" s="111"/>
      <c r="N17" s="111"/>
      <c r="O17" s="111"/>
      <c r="P17" s="122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</row>
    <row r="18" spans="1:27" ht="15">
      <c r="A18" s="47" t="s">
        <v>153</v>
      </c>
      <c r="B18" s="29">
        <f>B15</f>
        <v>140</v>
      </c>
      <c r="C18" s="35" t="s">
        <v>166</v>
      </c>
      <c r="D18" s="29" t="s">
        <v>265</v>
      </c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20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</row>
    <row r="19" spans="1:27" ht="15">
      <c r="A19" s="149" t="s">
        <v>253</v>
      </c>
      <c r="B19" s="29">
        <f>E7</f>
        <v>20</v>
      </c>
      <c r="C19" s="95" t="s">
        <v>166</v>
      </c>
      <c r="D19" s="94"/>
      <c r="E19" s="29"/>
      <c r="F19" s="29"/>
      <c r="G19" s="29"/>
      <c r="H19" s="29"/>
      <c r="I19" s="29"/>
      <c r="J19" s="29"/>
      <c r="K19" s="29"/>
      <c r="L19" s="30"/>
      <c r="M19" s="111"/>
      <c r="N19" s="111"/>
      <c r="O19" s="111"/>
      <c r="P19" s="120"/>
      <c r="Q19" s="35"/>
      <c r="R19" s="35"/>
      <c r="S19" s="35"/>
      <c r="T19" s="35"/>
      <c r="U19" s="35"/>
      <c r="V19" s="35"/>
      <c r="W19" s="111"/>
      <c r="X19" s="111"/>
      <c r="Y19" s="111"/>
      <c r="Z19" s="111"/>
      <c r="AA19" s="111"/>
    </row>
    <row r="20" spans="1:27" ht="15">
      <c r="A20" t="s">
        <v>341</v>
      </c>
      <c r="B20">
        <v>11.101104065492001</v>
      </c>
      <c r="C20" s="95" t="s">
        <v>166</v>
      </c>
      <c r="D20">
        <f>H12 - 0.67*(B9/E9)*B20*B13*(B15-B20/2)</f>
        <v>5.3234398365020752E-6</v>
      </c>
      <c r="E20" s="29"/>
      <c r="F20" s="29"/>
      <c r="G20" s="29"/>
      <c r="H20" s="29"/>
      <c r="I20" s="29"/>
      <c r="J20" s="29"/>
      <c r="K20" s="29"/>
      <c r="L20" s="30"/>
      <c r="M20" s="111"/>
      <c r="N20" s="111"/>
      <c r="O20" s="111"/>
      <c r="P20" s="120"/>
      <c r="Q20" s="35"/>
      <c r="R20" s="35"/>
      <c r="S20" s="35"/>
      <c r="T20" s="35"/>
      <c r="U20" s="35"/>
      <c r="V20" s="35"/>
      <c r="W20" s="111"/>
      <c r="X20" s="111"/>
      <c r="Y20" s="111"/>
      <c r="Z20" s="111"/>
      <c r="AA20" s="111"/>
    </row>
    <row r="21" spans="1:27">
      <c r="A21" s="47" t="s">
        <v>342</v>
      </c>
      <c r="B21" s="35">
        <f>B20/0.8</f>
        <v>13.876380081864999</v>
      </c>
      <c r="C21" s="116" t="s">
        <v>166</v>
      </c>
      <c r="D21" s="35"/>
      <c r="E21" s="35"/>
      <c r="F21" s="35"/>
      <c r="G21" s="35"/>
      <c r="H21" s="35"/>
      <c r="I21" s="35"/>
      <c r="J21" s="116"/>
      <c r="K21" s="35"/>
      <c r="L21" s="4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111"/>
      <c r="X21" s="111"/>
      <c r="Y21" s="111"/>
      <c r="Z21" s="111"/>
      <c r="AA21" s="111"/>
    </row>
    <row r="22" spans="1:27">
      <c r="A22" s="47" t="s">
        <v>343</v>
      </c>
      <c r="B22" s="35">
        <f>B21/B18</f>
        <v>9.9117000584749995E-2</v>
      </c>
      <c r="C22" s="35"/>
      <c r="D22" s="35"/>
      <c r="E22" s="35"/>
      <c r="F22" s="35"/>
      <c r="G22" s="35"/>
      <c r="H22" s="35"/>
      <c r="I22" s="35"/>
      <c r="J22" s="116"/>
      <c r="K22" s="35"/>
      <c r="L22" s="4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111"/>
      <c r="X22" s="111"/>
      <c r="Y22" s="111"/>
      <c r="Z22" s="111"/>
      <c r="AA22" s="111"/>
    </row>
    <row r="23" spans="1:27">
      <c r="A23" s="47" t="s">
        <v>344</v>
      </c>
      <c r="B23">
        <f>2*0.003/(3*(0.003+B10/(E10*B11)))</f>
        <v>0.43809523809523809</v>
      </c>
      <c r="C23" s="35"/>
      <c r="D23" s="35"/>
      <c r="E23" s="35"/>
      <c r="F23" s="35"/>
      <c r="G23" s="35"/>
      <c r="H23" s="35"/>
      <c r="I23" s="35"/>
      <c r="J23" s="116"/>
      <c r="K23" s="35"/>
      <c r="L23" s="48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111"/>
      <c r="X23" s="111"/>
      <c r="Y23" s="111"/>
      <c r="Z23" s="111"/>
      <c r="AA23" s="111"/>
    </row>
    <row r="24" spans="1:27">
      <c r="A24" s="35" t="s">
        <v>349</v>
      </c>
      <c r="B24">
        <f xml:space="preserve">  0.125*B18</f>
        <v>17.5</v>
      </c>
      <c r="C24" s="35" t="s">
        <v>350</v>
      </c>
      <c r="E24" s="35"/>
      <c r="F24" s="35"/>
      <c r="G24" s="35"/>
      <c r="H24" s="35"/>
      <c r="I24" s="35"/>
      <c r="K24" s="35"/>
      <c r="L24" s="48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111"/>
      <c r="Z24" s="111"/>
      <c r="AA24" s="111"/>
    </row>
    <row r="25" spans="1:27">
      <c r="A25" s="35" t="s">
        <v>351</v>
      </c>
      <c r="B25">
        <f>0.8*B24</f>
        <v>14</v>
      </c>
      <c r="C25" s="35"/>
      <c r="E25" s="35"/>
      <c r="F25" s="35"/>
      <c r="G25" s="35"/>
      <c r="H25" s="35"/>
      <c r="I25" s="35"/>
      <c r="K25" s="35"/>
      <c r="L25" s="48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111"/>
      <c r="Z25" s="111"/>
      <c r="AA25" s="111"/>
    </row>
    <row r="26" spans="1:27">
      <c r="A26" s="28" t="s">
        <v>346</v>
      </c>
      <c r="B26" s="35">
        <f>0.67*(B9/E9)*(E10/B10)*B25*B13</f>
        <v>599.27777777777783</v>
      </c>
      <c r="C26" s="35" t="s">
        <v>169</v>
      </c>
      <c r="E26" s="35"/>
      <c r="F26" s="35"/>
      <c r="G26" s="35"/>
      <c r="H26" s="35"/>
      <c r="I26" s="35"/>
      <c r="J26" s="35"/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111"/>
      <c r="Z26" s="111"/>
      <c r="AA26" s="111"/>
    </row>
    <row r="27" spans="1:27" ht="15">
      <c r="A27" s="28" t="s">
        <v>345</v>
      </c>
      <c r="B27" s="35">
        <f xml:space="preserve"> 0.6*B18*B13/B10</f>
        <v>233.33333333333334</v>
      </c>
      <c r="C27" s="35" t="s">
        <v>169</v>
      </c>
      <c r="D27" s="35"/>
      <c r="E27" s="35"/>
      <c r="F27" s="35"/>
      <c r="G27" s="35"/>
      <c r="H27" s="35"/>
      <c r="I27" s="35"/>
      <c r="J27" s="35"/>
      <c r="K27" s="35"/>
      <c r="L27" s="48"/>
      <c r="N27" s="35"/>
      <c r="O27" s="35"/>
      <c r="P27" s="120"/>
      <c r="Q27" s="35"/>
      <c r="R27" s="35"/>
      <c r="S27" s="35"/>
      <c r="T27" s="35"/>
      <c r="U27" s="35"/>
      <c r="V27" s="35"/>
      <c r="W27" s="35"/>
      <c r="X27" s="35"/>
      <c r="Y27" s="111"/>
      <c r="Z27" s="111"/>
      <c r="AA27" s="111"/>
    </row>
    <row r="28" spans="1:27">
      <c r="A28" s="110" t="s">
        <v>348</v>
      </c>
      <c r="B28" s="111">
        <v>10</v>
      </c>
      <c r="C28" s="35"/>
      <c r="E28" s="111"/>
      <c r="F28" s="111"/>
      <c r="G28" s="111"/>
      <c r="H28" s="111"/>
      <c r="I28" s="111"/>
      <c r="J28" s="111"/>
      <c r="K28" s="111"/>
      <c r="L28" s="112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111"/>
      <c r="Z28" s="111"/>
      <c r="AA28" s="111"/>
    </row>
    <row r="29" spans="1:27">
      <c r="A29" s="110" t="s">
        <v>347</v>
      </c>
      <c r="B29" s="35">
        <f>B26/(3.14*B28*B28/4)</f>
        <v>7.6341118188251951</v>
      </c>
      <c r="C29" s="35"/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111"/>
      <c r="Y29" s="111"/>
      <c r="Z29" s="111"/>
    </row>
    <row r="30" spans="1:27">
      <c r="A30" s="47"/>
      <c r="B30" s="35"/>
      <c r="C30" s="35"/>
      <c r="E30" s="35"/>
      <c r="F30" s="35"/>
      <c r="G30" s="35"/>
      <c r="H30" s="35"/>
      <c r="I30" s="35"/>
      <c r="J30" s="35"/>
      <c r="K30" s="35"/>
      <c r="L30" s="48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</row>
    <row r="31" spans="1:27">
      <c r="A31" s="166"/>
      <c r="B31" s="167"/>
      <c r="C31" s="47"/>
      <c r="D31" s="167"/>
      <c r="E31" s="167"/>
      <c r="F31" s="167"/>
      <c r="G31" s="167"/>
      <c r="H31" s="167"/>
      <c r="I31" s="167"/>
      <c r="J31" s="167"/>
      <c r="K31" s="167"/>
      <c r="L31" s="168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</row>
    <row r="32" spans="1:27">
      <c r="A32" s="110"/>
      <c r="B32" s="111"/>
      <c r="C32" s="111"/>
      <c r="D32" s="111"/>
      <c r="E32" s="111"/>
      <c r="F32" s="111"/>
      <c r="G32" s="111"/>
      <c r="H32" s="111"/>
      <c r="I32" s="111"/>
      <c r="J32" s="116"/>
      <c r="K32" s="111"/>
      <c r="L32" s="112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</row>
    <row r="33" spans="1:27">
      <c r="A33" s="110"/>
      <c r="B33" s="111"/>
      <c r="C33" s="111"/>
      <c r="E33" s="111"/>
      <c r="F33" s="111"/>
      <c r="G33" s="111"/>
      <c r="H33" s="111"/>
      <c r="I33" s="111"/>
      <c r="J33" s="111"/>
      <c r="K33" s="111"/>
      <c r="L33" s="112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</row>
    <row r="34" spans="1:27">
      <c r="A34" s="110"/>
      <c r="B34" s="111"/>
      <c r="C34" s="111"/>
      <c r="E34" s="111"/>
      <c r="F34" s="111"/>
      <c r="G34" s="111"/>
      <c r="H34" s="111"/>
      <c r="I34" s="111"/>
      <c r="J34" s="111"/>
      <c r="K34" s="111"/>
      <c r="L34" s="112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</row>
    <row r="36" spans="1:27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48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</row>
    <row r="37" spans="1:27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48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</row>
    <row r="38" spans="1:27">
      <c r="A38" s="164" t="s">
        <v>117</v>
      </c>
      <c r="B38" s="164"/>
      <c r="C38" s="164"/>
      <c r="D38" s="164" t="s">
        <v>311</v>
      </c>
      <c r="E38" s="164"/>
      <c r="F38" s="164"/>
      <c r="G38" s="164"/>
      <c r="H38" s="164"/>
      <c r="I38" s="164"/>
      <c r="J38" s="164"/>
      <c r="K38" s="164"/>
      <c r="L38" s="165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</row>
    <row r="39" spans="1:27">
      <c r="A39" s="110" t="s">
        <v>266</v>
      </c>
      <c r="C39" s="111"/>
      <c r="D39" t="s">
        <v>213</v>
      </c>
      <c r="E39" s="35"/>
      <c r="F39" s="35"/>
      <c r="G39" s="35"/>
      <c r="H39" s="35"/>
      <c r="I39" s="35"/>
      <c r="J39" s="35"/>
      <c r="K39" s="35"/>
      <c r="L39" s="48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</row>
    <row r="40" spans="1:27">
      <c r="A40" s="47" t="s">
        <v>268</v>
      </c>
      <c r="B40" s="35"/>
      <c r="C40" s="35"/>
      <c r="D40" t="s">
        <v>168</v>
      </c>
      <c r="E40" s="35"/>
      <c r="F40" s="35"/>
      <c r="G40" s="35"/>
      <c r="H40" s="35"/>
      <c r="I40" s="35"/>
      <c r="J40" s="35"/>
      <c r="K40" s="35"/>
      <c r="L40" s="48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</row>
    <row r="41" spans="1:27">
      <c r="A41" s="47" t="s">
        <v>267</v>
      </c>
      <c r="C41" s="35"/>
      <c r="D41" t="s">
        <v>168</v>
      </c>
      <c r="E41" s="35"/>
      <c r="F41" s="35"/>
      <c r="G41" s="35"/>
      <c r="H41" s="35"/>
      <c r="I41" s="35"/>
      <c r="J41" s="116"/>
      <c r="K41" s="35"/>
      <c r="L41" s="48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</row>
    <row r="42" spans="1:27">
      <c r="A42" s="166" t="s">
        <v>270</v>
      </c>
      <c r="B42" s="35"/>
      <c r="C42" s="35"/>
      <c r="D42" t="s">
        <v>168</v>
      </c>
      <c r="E42" s="167"/>
      <c r="F42" s="167"/>
      <c r="G42" s="167"/>
      <c r="H42" s="167"/>
      <c r="I42" s="167"/>
      <c r="J42" s="167"/>
      <c r="K42" s="167"/>
      <c r="L42" s="168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</row>
    <row r="43" spans="1:27">
      <c r="A43" s="47"/>
      <c r="B43" s="35"/>
      <c r="C43" s="35"/>
      <c r="D43" s="35" t="s">
        <v>269</v>
      </c>
      <c r="E43" s="35"/>
      <c r="F43" s="35"/>
      <c r="G43" s="35"/>
      <c r="H43" s="35"/>
      <c r="I43" s="35"/>
      <c r="J43" s="116"/>
      <c r="K43" s="35"/>
      <c r="L43" s="4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</row>
    <row r="44" spans="1:27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48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</row>
    <row r="45" spans="1:27" ht="15">
      <c r="E45" s="141"/>
      <c r="F45" s="35"/>
      <c r="G45" s="35"/>
      <c r="H45" s="35"/>
      <c r="I45" s="35"/>
      <c r="J45" s="35"/>
      <c r="K45" s="35"/>
      <c r="L45" s="48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</row>
    <row r="46" spans="1:27" ht="15" thickBot="1">
      <c r="A46" s="113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5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</row>
    <row r="47" spans="1:27" ht="15.75" thickBot="1">
      <c r="A47" s="169" t="s">
        <v>271</v>
      </c>
      <c r="B47" s="57"/>
      <c r="C47" s="57"/>
      <c r="D47" s="57"/>
      <c r="E47" s="57"/>
      <c r="F47" s="57"/>
      <c r="G47" s="57"/>
      <c r="H47" s="57"/>
      <c r="I47" s="57"/>
      <c r="J47" s="43"/>
      <c r="K47" s="57"/>
      <c r="L47" s="58"/>
      <c r="M47" s="111"/>
      <c r="N47" s="111"/>
      <c r="O47" s="111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5" thickBot="1">
      <c r="A48" s="32" t="s">
        <v>33</v>
      </c>
      <c r="B48" s="38" t="s">
        <v>165</v>
      </c>
      <c r="C48" s="33"/>
      <c r="D48" s="33"/>
      <c r="E48" s="33"/>
      <c r="F48" s="33"/>
      <c r="G48" s="33"/>
      <c r="H48" s="33"/>
      <c r="I48" s="33"/>
      <c r="J48" s="33"/>
      <c r="K48" s="33"/>
      <c r="L48" s="34"/>
      <c r="M48" s="111"/>
      <c r="N48" s="111"/>
      <c r="O48" s="111"/>
    </row>
    <row r="49" spans="1:15">
      <c r="A49" s="125"/>
      <c r="B49" s="126"/>
      <c r="C49" s="51"/>
      <c r="D49" s="126" t="s">
        <v>121</v>
      </c>
      <c r="E49" s="126">
        <v>15</v>
      </c>
      <c r="F49" s="127" t="s">
        <v>166</v>
      </c>
      <c r="G49" s="128" t="s">
        <v>251</v>
      </c>
      <c r="H49" s="126">
        <v>4.5</v>
      </c>
      <c r="I49" s="52" t="s">
        <v>254</v>
      </c>
      <c r="J49" s="37"/>
      <c r="K49" s="126"/>
      <c r="L49" s="65"/>
      <c r="M49" s="42"/>
      <c r="N49" s="42"/>
      <c r="O49" s="42"/>
    </row>
    <row r="50" spans="1:15">
      <c r="A50" s="37"/>
      <c r="B50" s="37"/>
      <c r="C50" s="52"/>
      <c r="D50" s="37"/>
      <c r="E50" s="37"/>
      <c r="F50" s="52"/>
      <c r="G50" s="37" t="s">
        <v>252</v>
      </c>
      <c r="H50" s="37">
        <v>4</v>
      </c>
      <c r="I50" s="52" t="s">
        <v>254</v>
      </c>
      <c r="J50" s="37"/>
      <c r="K50" s="37"/>
      <c r="L50" s="63"/>
      <c r="M50" s="42"/>
      <c r="N50" s="42"/>
      <c r="O50" s="42"/>
    </row>
    <row r="51" spans="1:15">
      <c r="A51" s="36" t="s">
        <v>35</v>
      </c>
      <c r="B51" s="37">
        <v>20</v>
      </c>
      <c r="C51" s="52" t="s">
        <v>168</v>
      </c>
      <c r="D51" s="37"/>
      <c r="E51" s="37"/>
      <c r="F51" s="52"/>
      <c r="G51" s="37"/>
      <c r="H51" s="37"/>
      <c r="I51" s="52"/>
      <c r="J51" s="145"/>
      <c r="K51" s="37"/>
      <c r="L51" s="63"/>
      <c r="M51" s="42"/>
      <c r="N51" s="42"/>
      <c r="O51" s="42"/>
    </row>
    <row r="52" spans="1:15" ht="15">
      <c r="A52" s="36" t="s">
        <v>36</v>
      </c>
      <c r="B52" s="37">
        <v>415</v>
      </c>
      <c r="C52" s="130" t="s">
        <v>168</v>
      </c>
      <c r="D52" s="37"/>
      <c r="E52" s="37"/>
      <c r="F52" s="52"/>
      <c r="G52" s="37"/>
      <c r="H52" s="37"/>
      <c r="I52" s="52"/>
      <c r="J52" s="37"/>
      <c r="K52" s="37"/>
      <c r="L52" s="63"/>
      <c r="M52" s="42"/>
      <c r="N52" s="42"/>
      <c r="O52" s="42"/>
    </row>
    <row r="53" spans="1:15">
      <c r="A53" s="36"/>
      <c r="B53" s="37"/>
      <c r="C53" s="52"/>
      <c r="D53" s="37"/>
      <c r="E53" s="37"/>
      <c r="F53" s="52"/>
      <c r="G53" s="37"/>
      <c r="H53" s="37"/>
      <c r="I53" s="52"/>
      <c r="J53" s="37"/>
      <c r="K53" s="37"/>
      <c r="L53" s="63"/>
      <c r="M53" s="42"/>
      <c r="N53" s="42"/>
      <c r="O53" s="42"/>
    </row>
    <row r="54" spans="1:15">
      <c r="A54" s="36" t="s">
        <v>128</v>
      </c>
      <c r="B54" s="37">
        <v>5000</v>
      </c>
      <c r="C54" s="52" t="s">
        <v>166</v>
      </c>
      <c r="D54" s="37"/>
      <c r="E54" s="37"/>
      <c r="F54" s="52"/>
      <c r="G54" s="37" t="s">
        <v>124</v>
      </c>
      <c r="H54" s="37">
        <v>90000000</v>
      </c>
      <c r="I54" s="95" t="s">
        <v>167</v>
      </c>
      <c r="J54" s="37"/>
      <c r="K54" s="37"/>
      <c r="L54" s="63"/>
      <c r="M54" s="42"/>
      <c r="N54" s="42"/>
      <c r="O54" s="42"/>
    </row>
    <row r="55" spans="1:15">
      <c r="A55" s="36" t="s">
        <v>129</v>
      </c>
      <c r="B55" s="37">
        <v>8750</v>
      </c>
      <c r="C55" s="52" t="s">
        <v>166</v>
      </c>
      <c r="D55" s="37"/>
      <c r="E55" s="37"/>
      <c r="F55" s="52"/>
      <c r="G55" s="37" t="s">
        <v>38</v>
      </c>
      <c r="H55" s="37">
        <v>846000</v>
      </c>
      <c r="I55" s="52" t="s">
        <v>110</v>
      </c>
      <c r="J55" s="37"/>
      <c r="K55" s="37"/>
      <c r="L55" s="63"/>
      <c r="M55" s="42"/>
      <c r="N55" s="42"/>
      <c r="O55" s="42"/>
    </row>
    <row r="56" spans="1:15">
      <c r="A56" s="144" t="s">
        <v>264</v>
      </c>
      <c r="B56" s="37">
        <v>180</v>
      </c>
      <c r="C56" s="52" t="s">
        <v>166</v>
      </c>
      <c r="D56" s="37"/>
      <c r="E56" s="37"/>
      <c r="F56" s="52"/>
      <c r="G56" s="37"/>
      <c r="H56" s="37"/>
      <c r="I56" s="52"/>
      <c r="J56" s="37"/>
      <c r="K56" s="37"/>
      <c r="L56" s="63"/>
      <c r="M56" s="42"/>
      <c r="N56" s="42"/>
      <c r="O56" s="42"/>
    </row>
    <row r="57" spans="1:15" ht="15" thickBot="1">
      <c r="A57" s="131" t="s">
        <v>272</v>
      </c>
      <c r="B57" s="132">
        <f>B56-15-12</f>
        <v>153</v>
      </c>
      <c r="C57" s="53" t="s">
        <v>166</v>
      </c>
      <c r="D57" s="132"/>
      <c r="E57" s="132"/>
      <c r="F57" s="53"/>
      <c r="G57" s="132"/>
      <c r="H57" s="132"/>
      <c r="I57" s="53"/>
      <c r="J57" s="132"/>
      <c r="K57" s="132"/>
      <c r="L57" s="64"/>
      <c r="M57" s="42"/>
      <c r="N57" s="42"/>
      <c r="O57" s="42"/>
    </row>
    <row r="58" spans="1:15" ht="15">
      <c r="A58" s="41" t="s">
        <v>273</v>
      </c>
      <c r="B58" s="42"/>
      <c r="C58" s="42">
        <f>B54/(40*0.8)</f>
        <v>156.25</v>
      </c>
      <c r="D58" s="117" t="s">
        <v>166</v>
      </c>
      <c r="E58" s="42"/>
      <c r="F58" s="42"/>
      <c r="G58" s="42"/>
      <c r="H58" s="42"/>
      <c r="I58" s="42"/>
      <c r="J58" s="116"/>
      <c r="K58" s="42"/>
      <c r="L58" s="49"/>
      <c r="M58" s="42"/>
      <c r="N58" s="42"/>
      <c r="O58" s="42"/>
    </row>
    <row r="59" spans="1:15" ht="15">
      <c r="A59" s="41" t="s">
        <v>274</v>
      </c>
      <c r="B59" s="42"/>
      <c r="C59" s="42">
        <f>B57</f>
        <v>153</v>
      </c>
      <c r="D59" s="117" t="s">
        <v>166</v>
      </c>
      <c r="E59" s="42"/>
      <c r="F59" s="42"/>
      <c r="G59" s="42"/>
      <c r="H59" s="42"/>
      <c r="I59" s="42"/>
      <c r="J59" s="116"/>
      <c r="K59" s="42"/>
      <c r="L59" s="49"/>
      <c r="M59" s="42"/>
      <c r="N59" s="42"/>
      <c r="O59" s="42"/>
    </row>
    <row r="60" spans="1:15" ht="15">
      <c r="A60" s="41" t="s">
        <v>153</v>
      </c>
      <c r="B60" s="42"/>
      <c r="C60" s="42">
        <f>B56</f>
        <v>180</v>
      </c>
      <c r="D60" s="117" t="s">
        <v>166</v>
      </c>
      <c r="E60" s="42"/>
      <c r="F60" s="42"/>
      <c r="G60" s="42"/>
      <c r="H60" s="42"/>
      <c r="I60" s="42"/>
      <c r="J60" s="42"/>
      <c r="K60" s="42"/>
      <c r="L60" s="49"/>
      <c r="M60" s="111"/>
      <c r="N60" s="111"/>
      <c r="O60" s="111"/>
    </row>
    <row r="61" spans="1:15" ht="15">
      <c r="A61" s="41"/>
      <c r="B61" s="42"/>
      <c r="C61" s="42"/>
      <c r="D61" s="117"/>
      <c r="E61" s="42"/>
      <c r="F61" s="42"/>
      <c r="G61" s="42"/>
      <c r="H61" s="42"/>
      <c r="I61" s="42"/>
      <c r="J61" s="42"/>
      <c r="K61" s="42"/>
      <c r="L61" s="49"/>
      <c r="M61" s="42"/>
      <c r="N61" s="42"/>
      <c r="O61" s="42"/>
    </row>
    <row r="62" spans="1:15" ht="15">
      <c r="A62" s="41"/>
      <c r="B62" s="42"/>
      <c r="C62" s="42"/>
      <c r="D62" s="117"/>
      <c r="E62" s="42"/>
      <c r="F62" s="42"/>
      <c r="G62" s="42"/>
      <c r="H62" s="42"/>
      <c r="I62" s="42"/>
      <c r="J62" s="42"/>
      <c r="K62" s="42"/>
      <c r="L62" s="49"/>
      <c r="M62" s="42"/>
      <c r="N62" s="42"/>
      <c r="O62" s="42"/>
    </row>
    <row r="63" spans="1:15" ht="15">
      <c r="A63" s="41" t="s">
        <v>275</v>
      </c>
      <c r="B63" s="42"/>
      <c r="C63" s="42">
        <f>B55/B54</f>
        <v>1.75</v>
      </c>
      <c r="D63" s="117"/>
      <c r="E63" s="42" t="s">
        <v>276</v>
      </c>
      <c r="F63" s="42"/>
      <c r="G63" s="42"/>
      <c r="H63" s="42"/>
      <c r="I63" s="42"/>
      <c r="J63" s="116"/>
      <c r="K63" s="42"/>
      <c r="L63" s="49"/>
      <c r="M63" s="42"/>
      <c r="N63" s="42"/>
      <c r="O63" s="42"/>
    </row>
    <row r="64" spans="1:15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9"/>
      <c r="M64" s="42"/>
      <c r="N64" s="42"/>
      <c r="O64" s="42"/>
    </row>
    <row r="65" spans="1:15">
      <c r="A65" s="41" t="s">
        <v>277</v>
      </c>
      <c r="B65" s="42"/>
      <c r="C65" s="42">
        <f>1.5*(H49+H50)</f>
        <v>12.75</v>
      </c>
      <c r="D65" s="42" t="s">
        <v>254</v>
      </c>
      <c r="E65" s="42"/>
      <c r="F65" s="42"/>
      <c r="G65" s="42"/>
      <c r="H65" s="42"/>
      <c r="I65" s="42"/>
      <c r="J65" s="42"/>
      <c r="K65" s="42"/>
      <c r="L65" s="49"/>
      <c r="M65" s="42"/>
      <c r="N65" s="42"/>
      <c r="O65" s="42"/>
    </row>
    <row r="66" spans="1:15" ht="15">
      <c r="A66" s="110" t="s">
        <v>278</v>
      </c>
      <c r="B66" s="111"/>
      <c r="C66" s="117">
        <f>C65</f>
        <v>12.75</v>
      </c>
      <c r="D66" s="42" t="s">
        <v>279</v>
      </c>
      <c r="E66" s="111"/>
      <c r="F66" s="111"/>
      <c r="G66" s="111"/>
      <c r="H66" s="111"/>
      <c r="I66" s="111"/>
      <c r="J66" s="111"/>
      <c r="K66" s="111"/>
      <c r="L66" s="112"/>
      <c r="M66" s="42"/>
      <c r="N66" s="42"/>
      <c r="O66" s="42"/>
    </row>
    <row r="67" spans="1:15">
      <c r="A67" s="41"/>
      <c r="B67" s="42"/>
      <c r="C67" s="135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</row>
    <row r="68" spans="1:15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</row>
    <row r="69" spans="1:15">
      <c r="A69" s="41"/>
      <c r="B69" s="42"/>
      <c r="C69" s="42"/>
      <c r="D69" s="111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</row>
    <row r="70" spans="1:15">
      <c r="A70" s="41"/>
      <c r="B70" s="42"/>
      <c r="C70" s="42"/>
      <c r="D70" s="42"/>
      <c r="E70" s="42"/>
      <c r="F70" s="42"/>
      <c r="G70" s="42"/>
      <c r="H70" s="42"/>
      <c r="I70" s="42"/>
      <c r="J70" s="116"/>
      <c r="K70" s="42"/>
      <c r="L70" s="49"/>
      <c r="M70" s="42"/>
      <c r="N70" s="42"/>
      <c r="O70" s="42"/>
    </row>
    <row r="71" spans="1:15">
      <c r="A71" s="41"/>
      <c r="B71" s="42"/>
      <c r="C71" s="94"/>
      <c r="D71" s="42"/>
      <c r="E71" s="42"/>
      <c r="F71" s="42"/>
      <c r="G71" s="42"/>
      <c r="H71" s="42"/>
      <c r="I71" s="42"/>
      <c r="J71" s="42"/>
      <c r="K71" s="42"/>
      <c r="L71" s="49"/>
      <c r="M71" s="42"/>
      <c r="N71" s="42"/>
      <c r="O71" s="42"/>
    </row>
    <row r="72" spans="1:15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9"/>
      <c r="M72" s="42"/>
      <c r="N72" s="42"/>
      <c r="O72" s="42"/>
    </row>
    <row r="73" spans="1:15">
      <c r="A73" s="41"/>
      <c r="B73" s="42"/>
      <c r="C73" s="42"/>
      <c r="D73" s="42"/>
      <c r="E73" s="42"/>
      <c r="F73" s="42"/>
      <c r="G73" s="42"/>
      <c r="H73" s="42"/>
      <c r="I73" s="42"/>
      <c r="J73" s="116"/>
      <c r="K73" s="42"/>
      <c r="L73" s="49"/>
      <c r="M73" s="42"/>
      <c r="N73" s="42"/>
      <c r="O73" s="42"/>
    </row>
    <row r="74" spans="1:15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9"/>
      <c r="M74" s="42"/>
      <c r="N74" s="42"/>
      <c r="O74" s="42"/>
    </row>
    <row r="75" spans="1:15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9"/>
      <c r="M75" s="42"/>
      <c r="N75" s="42"/>
      <c r="O75" s="42"/>
    </row>
    <row r="76" spans="1:15">
      <c r="A76" s="41"/>
      <c r="B76" s="42"/>
      <c r="C76" s="42"/>
      <c r="D76" s="42"/>
      <c r="E76" s="42"/>
      <c r="F76" s="42"/>
      <c r="G76" s="42"/>
      <c r="H76" s="42"/>
      <c r="I76" s="42"/>
      <c r="J76" s="116"/>
      <c r="K76" s="42"/>
      <c r="L76" s="49"/>
      <c r="M76" s="42"/>
      <c r="N76" s="42"/>
      <c r="O76" s="42"/>
    </row>
    <row r="77" spans="1:15">
      <c r="A77" s="41"/>
      <c r="B77" s="42"/>
      <c r="C77" s="42"/>
      <c r="D77" s="42"/>
      <c r="E77" s="42"/>
      <c r="F77" s="42"/>
      <c r="G77" s="42"/>
      <c r="H77" s="42"/>
      <c r="I77" s="42"/>
      <c r="K77" s="42"/>
      <c r="L77" s="49"/>
      <c r="M77" s="42"/>
      <c r="N77" s="42"/>
      <c r="O77" s="42"/>
    </row>
    <row r="78" spans="1:15">
      <c r="A78" s="41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9"/>
      <c r="M78" s="42"/>
      <c r="N78" s="42"/>
      <c r="O78" s="42"/>
    </row>
    <row r="79" spans="1:15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9"/>
      <c r="M79" s="42"/>
      <c r="N79" s="42"/>
      <c r="O79" s="42"/>
    </row>
    <row r="80" spans="1:15">
      <c r="A80" s="41"/>
      <c r="B80" s="42"/>
      <c r="C80" s="42"/>
      <c r="D80" s="42"/>
      <c r="E80" s="42"/>
      <c r="F80" s="42"/>
      <c r="G80" s="42"/>
      <c r="H80" s="42"/>
      <c r="I80" s="42"/>
      <c r="J80" s="116"/>
      <c r="K80" s="42"/>
      <c r="L80" s="49"/>
      <c r="M80" s="42"/>
      <c r="N80" s="42"/>
      <c r="O80" s="42"/>
    </row>
    <row r="81" spans="1:15">
      <c r="A81" s="41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</row>
    <row r="82" spans="1:15">
      <c r="A82" s="41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9"/>
      <c r="M82" s="42"/>
      <c r="N82" s="42"/>
      <c r="O82" s="42"/>
    </row>
    <row r="83" spans="1:15">
      <c r="A83" s="41"/>
      <c r="B83" s="42"/>
      <c r="C83" s="42"/>
      <c r="D83" s="42"/>
      <c r="E83" s="42"/>
      <c r="F83" s="42"/>
      <c r="G83" s="42"/>
      <c r="H83" s="42"/>
      <c r="I83" s="42"/>
      <c r="J83" s="116"/>
      <c r="K83" s="42"/>
      <c r="L83" s="49"/>
      <c r="M83" s="42"/>
      <c r="N83" s="42"/>
      <c r="O83" s="42"/>
    </row>
    <row r="84" spans="1:15" ht="15">
      <c r="A84" s="111"/>
      <c r="B84" s="42"/>
      <c r="C84" s="42"/>
      <c r="D84" s="117"/>
      <c r="E84" s="94"/>
      <c r="F84" s="29"/>
      <c r="G84" s="29"/>
      <c r="H84" s="29"/>
      <c r="I84" s="29"/>
      <c r="J84" s="29"/>
      <c r="K84" s="42"/>
      <c r="L84" s="49"/>
      <c r="M84" s="42"/>
      <c r="N84" s="42"/>
      <c r="O84" s="42"/>
    </row>
    <row r="85" spans="1:15" ht="15">
      <c r="A85" s="42"/>
      <c r="B85" s="42"/>
      <c r="C85" s="135"/>
      <c r="D85" s="117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</row>
    <row r="86" spans="1:15" ht="15">
      <c r="A86" s="111"/>
      <c r="B86" s="42"/>
      <c r="C86" s="135"/>
      <c r="D86" s="117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111"/>
      <c r="B87" s="111"/>
      <c r="C87" s="122"/>
      <c r="D87" s="17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 ht="15">
      <c r="A88" s="42"/>
      <c r="B88" s="111"/>
      <c r="C88" s="122"/>
      <c r="D88" s="117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 ht="15.75" thickBot="1">
      <c r="A89" s="42"/>
      <c r="B89" s="111"/>
      <c r="C89" s="135"/>
      <c r="D89" s="117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 ht="15">
      <c r="A90" s="59"/>
      <c r="B90" s="173"/>
      <c r="C90" s="142"/>
      <c r="D90" s="174"/>
      <c r="E90" s="142"/>
      <c r="F90" s="175"/>
      <c r="G90" s="142"/>
      <c r="H90" s="60"/>
      <c r="I90" s="60"/>
      <c r="J90" s="60"/>
      <c r="K90" s="60"/>
      <c r="L90" s="61"/>
      <c r="M90" s="42"/>
      <c r="N90" s="42"/>
      <c r="O90" s="42"/>
    </row>
    <row r="91" spans="1:15" ht="15">
      <c r="A91" s="41"/>
      <c r="B91" s="111"/>
      <c r="C91" s="29"/>
      <c r="D91" s="117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>
      <c r="A92" s="41"/>
      <c r="B92" s="42"/>
      <c r="C92" s="42"/>
      <c r="D92" s="42"/>
      <c r="E92" s="42"/>
      <c r="F92" s="42"/>
      <c r="G92" s="42"/>
      <c r="H92" s="42"/>
      <c r="I92" s="42"/>
      <c r="J92" s="29"/>
      <c r="K92" s="42"/>
      <c r="L92" s="49"/>
      <c r="M92" s="42"/>
      <c r="N92" s="42"/>
      <c r="O92" s="42"/>
    </row>
    <row r="93" spans="1:15">
      <c r="A93" s="41"/>
      <c r="B93" s="42"/>
      <c r="C93" s="122"/>
      <c r="D93" s="42"/>
      <c r="E93" s="42"/>
      <c r="F93" s="42"/>
      <c r="G93" s="42"/>
      <c r="H93" s="42"/>
      <c r="I93" s="42"/>
      <c r="J93" s="29"/>
      <c r="K93" s="42"/>
      <c r="L93" s="49"/>
      <c r="M93" s="42"/>
      <c r="N93" s="42"/>
      <c r="O93" s="42"/>
    </row>
    <row r="94" spans="1:15">
      <c r="A94" s="41"/>
      <c r="B94" s="29"/>
      <c r="C94" s="135"/>
      <c r="D94" s="42"/>
      <c r="E94" s="29"/>
      <c r="F94" s="29"/>
      <c r="G94" s="29"/>
      <c r="H94" s="29"/>
      <c r="I94" s="42"/>
      <c r="J94" s="29"/>
      <c r="K94" s="29"/>
      <c r="L94" s="49"/>
    </row>
    <row r="95" spans="1:15">
      <c r="A95" s="28"/>
      <c r="B95" s="29"/>
      <c r="C95" s="29"/>
      <c r="D95" s="94"/>
      <c r="E95" s="29"/>
      <c r="F95" s="29"/>
      <c r="G95" s="29"/>
      <c r="H95" s="29"/>
      <c r="I95" s="29"/>
      <c r="J95" s="29"/>
      <c r="K95" s="29"/>
      <c r="L95" s="49"/>
    </row>
    <row r="96" spans="1:15">
      <c r="A96" s="28"/>
      <c r="B96" s="29"/>
      <c r="C96" s="29"/>
      <c r="D96" s="35"/>
      <c r="E96" s="29"/>
      <c r="F96" s="35"/>
      <c r="G96" s="29"/>
      <c r="H96" s="35"/>
      <c r="I96" s="42"/>
      <c r="J96" s="29"/>
      <c r="K96" s="29"/>
      <c r="L96" s="49"/>
    </row>
    <row r="97" spans="1:12">
      <c r="A97" s="28"/>
      <c r="B97" s="29"/>
      <c r="C97" s="29"/>
      <c r="D97" s="35"/>
      <c r="E97" s="29"/>
      <c r="F97" s="35"/>
      <c r="G97" s="29"/>
      <c r="H97" s="35"/>
      <c r="I97" s="42"/>
      <c r="J97" s="29"/>
      <c r="K97" s="29"/>
      <c r="L97" s="49"/>
    </row>
    <row r="98" spans="1:12" ht="15" thickBot="1">
      <c r="A98" s="28"/>
      <c r="B98" s="29"/>
      <c r="C98" s="29"/>
      <c r="D98" s="29"/>
      <c r="E98" s="29"/>
      <c r="F98" s="29"/>
      <c r="G98" s="29"/>
      <c r="H98" s="29"/>
      <c r="I98" s="42"/>
      <c r="J98" s="29"/>
      <c r="K98" s="29"/>
      <c r="L98" s="49"/>
    </row>
    <row r="99" spans="1:12">
      <c r="A99" s="177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76"/>
    </row>
    <row r="100" spans="1:12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30"/>
    </row>
    <row r="101" spans="1:12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30"/>
    </row>
    <row r="102" spans="1:12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30"/>
    </row>
    <row r="103" spans="1:12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30"/>
    </row>
    <row r="104" spans="1:12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30"/>
    </row>
    <row r="105" spans="1:12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30"/>
    </row>
    <row r="106" spans="1:12" ht="15" thickBot="1">
      <c r="A106" s="136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8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210" t="s">
        <v>47</v>
      </c>
      <c r="G1" s="210"/>
      <c r="H1" s="210"/>
      <c r="I1" s="210"/>
      <c r="J1" s="210"/>
      <c r="K1" s="210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210"/>
      <c r="G2" s="210"/>
      <c r="H2" s="210"/>
      <c r="I2" s="210"/>
      <c r="J2" s="210"/>
      <c r="K2" s="210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210"/>
      <c r="G3" s="210"/>
      <c r="H3" s="210"/>
      <c r="I3" s="210"/>
      <c r="J3" s="210"/>
      <c r="K3" s="210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210"/>
      <c r="G4" s="210"/>
      <c r="H4" s="210"/>
      <c r="I4" s="210"/>
      <c r="J4" s="210"/>
      <c r="K4" s="210"/>
      <c r="L4" s="50"/>
      <c r="M4" s="50"/>
      <c r="N4" s="50"/>
      <c r="O4" s="50"/>
      <c r="P4" s="50"/>
      <c r="Q4" s="50"/>
    </row>
    <row r="9" spans="1:30">
      <c r="A9" t="s">
        <v>91</v>
      </c>
    </row>
    <row r="10" spans="1:30">
      <c r="Z10" s="25"/>
      <c r="AA10" s="25"/>
      <c r="AB10" s="25"/>
      <c r="AC10" s="25"/>
      <c r="AD10" s="25"/>
    </row>
    <row r="11" spans="1:30">
      <c r="O11" t="s">
        <v>69</v>
      </c>
    </row>
    <row r="122" spans="14:21">
      <c r="O122" t="s">
        <v>85</v>
      </c>
      <c r="R122" t="s">
        <v>88</v>
      </c>
    </row>
    <row r="124" spans="14:21">
      <c r="U124" t="s">
        <v>104</v>
      </c>
    </row>
    <row r="125" spans="14:21">
      <c r="N125" t="s">
        <v>86</v>
      </c>
    </row>
    <row r="135" spans="14:21">
      <c r="N135" t="s">
        <v>87</v>
      </c>
    </row>
    <row r="139" spans="14:21">
      <c r="U139" t="s">
        <v>90</v>
      </c>
    </row>
    <row r="142" spans="14:21">
      <c r="O142" t="s">
        <v>89</v>
      </c>
    </row>
    <row r="168" spans="14:18">
      <c r="O168" t="s">
        <v>85</v>
      </c>
      <c r="R168" t="s">
        <v>88</v>
      </c>
    </row>
    <row r="171" spans="14:18">
      <c r="N171" t="s">
        <v>86</v>
      </c>
    </row>
    <row r="181" spans="14:15">
      <c r="N181" t="s">
        <v>87</v>
      </c>
    </row>
    <row r="188" spans="14:15">
      <c r="O188" t="s">
        <v>89</v>
      </c>
    </row>
    <row r="215" spans="15:15">
      <c r="O215" t="s">
        <v>97</v>
      </c>
    </row>
    <row r="256" spans="15:15">
      <c r="O256" t="s">
        <v>98</v>
      </c>
    </row>
    <row r="257" spans="15:16">
      <c r="O257" t="s">
        <v>100</v>
      </c>
      <c r="P257" t="s">
        <v>99</v>
      </c>
    </row>
    <row r="283" spans="15:19">
      <c r="O283" t="s">
        <v>103</v>
      </c>
      <c r="S283" s="22" t="s">
        <v>114</v>
      </c>
    </row>
    <row r="306" spans="14:14">
      <c r="N306" t="s">
        <v>93</v>
      </c>
    </row>
    <row r="307" spans="14:14" ht="18.75">
      <c r="N307" s="93" t="s">
        <v>101</v>
      </c>
    </row>
    <row r="309" spans="14:14" ht="18.75">
      <c r="N309" s="93" t="s">
        <v>102</v>
      </c>
    </row>
    <row r="314" spans="14:14">
      <c r="N314" t="s">
        <v>92</v>
      </c>
    </row>
    <row r="320" spans="14:14">
      <c r="N320" t="s">
        <v>111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210" t="s">
        <v>47</v>
      </c>
      <c r="G1" s="210"/>
      <c r="H1" s="210"/>
      <c r="I1" s="210"/>
      <c r="J1" s="210"/>
      <c r="K1" s="210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210"/>
      <c r="G2" s="210"/>
      <c r="H2" s="210"/>
      <c r="I2" s="210"/>
      <c r="J2" s="210"/>
      <c r="K2" s="210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210"/>
      <c r="G3" s="210"/>
      <c r="H3" s="210"/>
      <c r="I3" s="210"/>
      <c r="J3" s="210"/>
      <c r="K3" s="210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210"/>
      <c r="G4" s="210"/>
      <c r="H4" s="210"/>
      <c r="I4" s="210"/>
      <c r="J4" s="210"/>
      <c r="K4" s="210"/>
      <c r="L4" s="50"/>
      <c r="M4" s="50"/>
      <c r="N4" s="50"/>
      <c r="O4" s="50"/>
      <c r="P4" s="50"/>
      <c r="Q4" s="50"/>
    </row>
    <row r="6" spans="1:17">
      <c r="A6" t="s">
        <v>91</v>
      </c>
      <c r="N6" t="s">
        <v>69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E492"/>
  <sheetViews>
    <sheetView topLeftCell="A13" zoomScale="145" zoomScaleNormal="145" workbookViewId="0">
      <selection activeCell="AB111" sqref="AB111"/>
    </sheetView>
  </sheetViews>
  <sheetFormatPr defaultRowHeight="14.25"/>
  <sheetData>
    <row r="1" spans="1:109">
      <c r="A1" s="50"/>
      <c r="B1" s="50"/>
      <c r="C1" s="50"/>
      <c r="D1" s="50"/>
      <c r="E1" s="50"/>
      <c r="F1" s="210" t="s">
        <v>47</v>
      </c>
      <c r="G1" s="210"/>
      <c r="H1" s="210"/>
      <c r="I1" s="210"/>
      <c r="J1" s="210"/>
      <c r="K1" s="21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</row>
    <row r="2" spans="1:109">
      <c r="A2" s="50"/>
      <c r="B2" s="50"/>
      <c r="C2" s="50"/>
      <c r="D2" s="50"/>
      <c r="E2" s="50"/>
      <c r="F2" s="210"/>
      <c r="G2" s="210"/>
      <c r="H2" s="210"/>
      <c r="I2" s="210"/>
      <c r="J2" s="210"/>
      <c r="K2" s="21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</row>
    <row r="3" spans="1:109">
      <c r="A3" s="50"/>
      <c r="B3" s="50"/>
      <c r="C3" s="50"/>
      <c r="D3" s="50"/>
      <c r="E3" s="50"/>
      <c r="F3" s="210"/>
      <c r="G3" s="210"/>
      <c r="H3" s="210"/>
      <c r="I3" s="210"/>
      <c r="J3" s="210"/>
      <c r="K3" s="21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</row>
    <row r="4" spans="1:109">
      <c r="A4" s="50"/>
      <c r="B4" s="50"/>
      <c r="C4" s="50"/>
      <c r="D4" s="50"/>
      <c r="E4" s="50"/>
      <c r="F4" s="210"/>
      <c r="G4" s="210"/>
      <c r="H4" s="210"/>
      <c r="I4" s="210"/>
      <c r="J4" s="210"/>
      <c r="K4" s="21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</row>
    <row r="5" spans="1:109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</row>
    <row r="6" spans="1:109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</row>
    <row r="9" spans="1:10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O9" s="24"/>
      <c r="AP9" s="24"/>
      <c r="AQ9" s="98" t="s">
        <v>69</v>
      </c>
      <c r="AR9" s="98"/>
      <c r="AS9" s="98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</row>
    <row r="10" spans="1:109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98" t="s">
        <v>91</v>
      </c>
      <c r="AD10" s="98"/>
      <c r="AE10" s="98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</row>
    <row r="11" spans="1:109">
      <c r="A11" s="98" t="s">
        <v>91</v>
      </c>
      <c r="B11" s="98"/>
      <c r="C11" s="24"/>
      <c r="D11" s="24"/>
      <c r="E11" s="24"/>
      <c r="F11" s="24"/>
      <c r="G11" s="24"/>
      <c r="H11" s="24"/>
      <c r="I11" s="24"/>
      <c r="J11" s="24"/>
      <c r="K11" s="24"/>
      <c r="N11" s="98" t="s">
        <v>69</v>
      </c>
      <c r="O11" s="98"/>
      <c r="P11" s="98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1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188" t="s">
        <v>288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 t="s">
        <v>284</v>
      </c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15">
      <c r="A15" s="188" t="s">
        <v>288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43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</row>
    <row r="169" spans="1:10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</row>
    <row r="170" spans="1:109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</row>
    <row r="171" spans="1:109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</row>
    <row r="172" spans="1:109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</row>
    <row r="173" spans="1:109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</row>
    <row r="174" spans="1:109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</row>
    <row r="175" spans="1:109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</row>
    <row r="176" spans="1:109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</row>
    <row r="177" spans="1:109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</row>
    <row r="178" spans="1:109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</row>
    <row r="179" spans="1:10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</row>
    <row r="180" spans="1:109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</row>
    <row r="181" spans="1:109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</row>
    <row r="182" spans="1:109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</row>
    <row r="183" spans="1:109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</row>
    <row r="184" spans="1:109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</row>
    <row r="185" spans="1:109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</row>
    <row r="186" spans="1:109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</row>
    <row r="187" spans="1:109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</row>
    <row r="188" spans="1:109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</row>
    <row r="189" spans="1:10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</row>
    <row r="190" spans="1:109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</row>
    <row r="191" spans="1:109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</row>
    <row r="192" spans="1:109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</row>
    <row r="193" spans="1:109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</row>
    <row r="194" spans="1:109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</row>
    <row r="195" spans="1:109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</row>
    <row r="196" spans="1:109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</row>
    <row r="197" spans="1:109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</row>
    <row r="198" spans="1:109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</row>
    <row r="199" spans="1:10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</row>
    <row r="200" spans="1:109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</row>
    <row r="201" spans="1:109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</row>
    <row r="202" spans="1:109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</row>
    <row r="203" spans="1:109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</row>
    <row r="204" spans="1:109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</row>
    <row r="205" spans="1:109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</row>
    <row r="206" spans="1:109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</row>
    <row r="207" spans="1:109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</row>
    <row r="208" spans="1:109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</row>
    <row r="209" spans="1:1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</row>
    <row r="210" spans="1:109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</row>
    <row r="211" spans="1:109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</row>
    <row r="212" spans="1:109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</row>
    <row r="213" spans="1:109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</row>
    <row r="214" spans="1:109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</row>
    <row r="215" spans="1:109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</row>
    <row r="216" spans="1:109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</row>
    <row r="217" spans="1:109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</row>
    <row r="218" spans="1:109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</row>
    <row r="219" spans="1:10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</row>
    <row r="220" spans="1:109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</row>
    <row r="221" spans="1:109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</row>
    <row r="222" spans="1:109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</row>
    <row r="223" spans="1:109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</row>
    <row r="224" spans="1:109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</row>
    <row r="225" spans="1:109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</row>
    <row r="226" spans="1:109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</row>
    <row r="227" spans="1:109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</row>
    <row r="228" spans="1:109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</row>
    <row r="229" spans="1:10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</row>
    <row r="230" spans="1:109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</row>
    <row r="231" spans="1:109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</row>
    <row r="232" spans="1:109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</row>
    <row r="233" spans="1:109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</row>
    <row r="234" spans="1:109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</row>
    <row r="235" spans="1:109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</row>
    <row r="236" spans="1:109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</row>
    <row r="237" spans="1:109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</row>
    <row r="238" spans="1:109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</row>
    <row r="239" spans="1:10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</row>
    <row r="240" spans="1:109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</row>
    <row r="241" spans="1:109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</row>
    <row r="242" spans="1:109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</row>
    <row r="243" spans="1:109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</row>
    <row r="244" spans="1:109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</row>
    <row r="245" spans="1:109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</row>
    <row r="246" spans="1:109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</row>
    <row r="247" spans="1:109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</row>
    <row r="248" spans="1:109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</row>
    <row r="249" spans="1:10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</row>
    <row r="250" spans="1:109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</row>
    <row r="251" spans="1:109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</row>
    <row r="252" spans="1:109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</row>
    <row r="253" spans="1:109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</row>
    <row r="254" spans="1:109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</row>
    <row r="255" spans="1:109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</row>
    <row r="256" spans="1:109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</row>
    <row r="257" spans="1:109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  <c r="CS257" s="24"/>
      <c r="CT257" s="24"/>
      <c r="CU257" s="24"/>
      <c r="CV257" s="24"/>
      <c r="CW257" s="24"/>
      <c r="CX257" s="24"/>
      <c r="CY257" s="24"/>
      <c r="CZ257" s="24"/>
      <c r="DA257" s="24"/>
      <c r="DB257" s="24"/>
      <c r="DC257" s="24"/>
      <c r="DD257" s="24"/>
      <c r="DE257" s="24"/>
    </row>
    <row r="258" spans="1:109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</row>
    <row r="259" spans="1:10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  <c r="DA259" s="24"/>
      <c r="DB259" s="24"/>
      <c r="DC259" s="24"/>
      <c r="DD259" s="24"/>
      <c r="DE259" s="24"/>
    </row>
    <row r="260" spans="1:109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</row>
    <row r="261" spans="1:109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</row>
    <row r="262" spans="1:109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</row>
    <row r="263" spans="1:109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</row>
    <row r="264" spans="1:109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</row>
    <row r="265" spans="1:109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</row>
    <row r="266" spans="1:109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</row>
    <row r="267" spans="1:109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</row>
    <row r="268" spans="1:109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</row>
    <row r="269" spans="1:10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</row>
    <row r="270" spans="1:109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</row>
    <row r="271" spans="1:109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</row>
    <row r="272" spans="1:109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</row>
    <row r="273" spans="1:109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</row>
    <row r="274" spans="1:109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</row>
    <row r="275" spans="1:109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</row>
    <row r="276" spans="1:109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</row>
    <row r="277" spans="1:109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</row>
    <row r="278" spans="1:109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</row>
    <row r="279" spans="1:10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</row>
    <row r="280" spans="1:109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</row>
    <row r="281" spans="1:109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</row>
    <row r="282" spans="1:109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</row>
    <row r="283" spans="1:109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</row>
    <row r="284" spans="1:109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</row>
    <row r="285" spans="1:109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</row>
    <row r="286" spans="1:109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</row>
    <row r="287" spans="1:109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</row>
    <row r="288" spans="1:109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</row>
    <row r="289" spans="1:10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</row>
    <row r="290" spans="1:109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</row>
    <row r="291" spans="1:109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</row>
    <row r="292" spans="1:109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</row>
    <row r="293" spans="1:109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</row>
    <row r="294" spans="1:109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</row>
    <row r="295" spans="1:109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</row>
    <row r="296" spans="1:109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</row>
    <row r="297" spans="1:109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</row>
    <row r="298" spans="1:109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</row>
    <row r="299" spans="1:10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</row>
    <row r="300" spans="1:109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</row>
    <row r="301" spans="1:109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</row>
    <row r="302" spans="1:109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/>
    </row>
    <row r="303" spans="1:109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  <c r="DA303" s="24"/>
      <c r="DB303" s="24"/>
      <c r="DC303" s="24"/>
      <c r="DD303" s="24"/>
      <c r="DE303" s="24"/>
    </row>
    <row r="304" spans="1:109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</row>
    <row r="305" spans="1:109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  <c r="DA305" s="24"/>
      <c r="DB305" s="24"/>
      <c r="DC305" s="24"/>
      <c r="DD305" s="24"/>
      <c r="DE305" s="24"/>
    </row>
    <row r="306" spans="1:109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  <c r="DD306" s="24"/>
      <c r="DE306" s="24"/>
    </row>
    <row r="307" spans="1:109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</row>
    <row r="308" spans="1:109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</row>
    <row r="309" spans="1:1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"/>
      <c r="CU309" s="24"/>
      <c r="CV309" s="24"/>
      <c r="CW309" s="24"/>
      <c r="CX309" s="24"/>
      <c r="CY309" s="24"/>
      <c r="CZ309" s="24"/>
      <c r="DA309" s="24"/>
      <c r="DB309" s="24"/>
      <c r="DC309" s="24"/>
      <c r="DD309" s="24"/>
      <c r="DE309" s="24"/>
    </row>
    <row r="310" spans="1:109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  <c r="CS310" s="24"/>
      <c r="CT310" s="24"/>
      <c r="CU310" s="24"/>
      <c r="CV310" s="24"/>
      <c r="CW310" s="24"/>
      <c r="CX310" s="24"/>
      <c r="CY310" s="24"/>
      <c r="CZ310" s="24"/>
      <c r="DA310" s="24"/>
      <c r="DB310" s="24"/>
      <c r="DC310" s="24"/>
      <c r="DD310" s="24"/>
      <c r="DE310" s="24"/>
    </row>
    <row r="311" spans="1:109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"/>
      <c r="CU311" s="24"/>
      <c r="CV311" s="24"/>
      <c r="CW311" s="24"/>
      <c r="CX311" s="24"/>
      <c r="CY311" s="24"/>
      <c r="CZ311" s="24"/>
      <c r="DA311" s="24"/>
      <c r="DB311" s="24"/>
      <c r="DC311" s="24"/>
      <c r="DD311" s="24"/>
      <c r="DE311" s="24"/>
    </row>
    <row r="312" spans="1:109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  <c r="CS312" s="24"/>
      <c r="CT312" s="24"/>
      <c r="CU312" s="24"/>
      <c r="CV312" s="24"/>
      <c r="CW312" s="24"/>
      <c r="CX312" s="24"/>
      <c r="CY312" s="24"/>
      <c r="CZ312" s="24"/>
      <c r="DA312" s="24"/>
      <c r="DB312" s="24"/>
      <c r="DC312" s="24"/>
      <c r="DD312" s="24"/>
      <c r="DE312" s="24"/>
    </row>
    <row r="313" spans="1:109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  <c r="CS313" s="24"/>
      <c r="CT313" s="24"/>
      <c r="CU313" s="24"/>
      <c r="CV313" s="24"/>
      <c r="CW313" s="24"/>
      <c r="CX313" s="24"/>
      <c r="CY313" s="24"/>
      <c r="CZ313" s="24"/>
      <c r="DA313" s="24"/>
      <c r="DB313" s="24"/>
      <c r="DC313" s="24"/>
      <c r="DD313" s="24"/>
      <c r="DE313" s="24"/>
    </row>
    <row r="314" spans="1:109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  <c r="CS314" s="24"/>
      <c r="CT314" s="24"/>
      <c r="CU314" s="24"/>
      <c r="CV314" s="24"/>
      <c r="CW314" s="24"/>
      <c r="CX314" s="24"/>
      <c r="CY314" s="24"/>
      <c r="CZ314" s="24"/>
      <c r="DA314" s="24"/>
      <c r="DB314" s="24"/>
      <c r="DC314" s="24"/>
      <c r="DD314" s="24"/>
      <c r="DE314" s="24"/>
    </row>
    <row r="315" spans="1:109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109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109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109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10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109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37"/>
  <sheetViews>
    <sheetView zoomScaleNormal="100" workbookViewId="0">
      <selection activeCell="D34" sqref="D34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231" t="s">
        <v>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3"/>
      <c r="Q1" s="89"/>
      <c r="R1" s="89"/>
      <c r="S1" s="89"/>
      <c r="T1" s="89"/>
      <c r="U1" s="89"/>
      <c r="V1" s="89"/>
      <c r="W1" s="89"/>
    </row>
    <row r="2" spans="1:23" ht="12.7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6"/>
      <c r="Q2" s="89"/>
      <c r="R2" s="89"/>
      <c r="S2" s="89"/>
      <c r="T2" s="89"/>
      <c r="U2" s="89"/>
      <c r="V2" s="89"/>
      <c r="W2" s="89"/>
    </row>
    <row r="3" spans="1:23" ht="12.75" customHeight="1">
      <c r="A3" s="234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6"/>
      <c r="Q3" s="89"/>
      <c r="R3" s="89"/>
      <c r="S3" s="89"/>
      <c r="T3" s="89"/>
      <c r="U3" s="89"/>
      <c r="V3" s="89"/>
      <c r="W3" s="89"/>
    </row>
    <row r="4" spans="1:23" ht="12.75" customHeight="1" thickBot="1">
      <c r="A4" s="237"/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9"/>
      <c r="Q4" s="89"/>
      <c r="R4" s="89"/>
      <c r="S4" s="89"/>
      <c r="T4" s="89"/>
      <c r="U4" s="89"/>
      <c r="V4" s="89"/>
      <c r="W4" s="89"/>
    </row>
    <row r="5" spans="1:23" ht="12.75" customHeight="1">
      <c r="A5" s="72"/>
      <c r="B5" s="73"/>
      <c r="C5" s="74"/>
      <c r="D5" s="75"/>
      <c r="E5" s="72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71"/>
      <c r="R5" s="71"/>
      <c r="S5" s="71"/>
      <c r="T5" s="71"/>
      <c r="U5" s="71"/>
      <c r="V5" s="71"/>
      <c r="W5" s="71"/>
    </row>
    <row r="6" spans="1:23">
      <c r="A6" s="76"/>
      <c r="B6" s="77"/>
      <c r="C6" s="66"/>
      <c r="D6" s="78"/>
      <c r="E6" s="76"/>
      <c r="F6" s="66"/>
      <c r="G6" s="66"/>
      <c r="H6" s="66"/>
      <c r="I6" s="66"/>
      <c r="J6" s="66"/>
      <c r="K6" s="66"/>
      <c r="L6" s="66"/>
      <c r="M6" s="66"/>
      <c r="N6" s="66"/>
      <c r="O6" s="66"/>
      <c r="P6" s="78"/>
    </row>
    <row r="7" spans="1:23" ht="15.75">
      <c r="A7" s="76"/>
      <c r="B7" s="79" t="s">
        <v>230</v>
      </c>
      <c r="C7" s="66"/>
      <c r="D7" s="78"/>
      <c r="E7" s="76"/>
      <c r="F7" s="66"/>
      <c r="G7" s="66"/>
      <c r="H7" s="66"/>
      <c r="I7" s="66"/>
      <c r="J7" s="66"/>
      <c r="K7" s="66"/>
      <c r="L7" s="66"/>
      <c r="M7" s="66"/>
      <c r="N7" s="66"/>
      <c r="O7" s="66"/>
      <c r="P7" s="78"/>
    </row>
    <row r="8" spans="1:23">
      <c r="A8" s="76"/>
      <c r="B8" s="77"/>
      <c r="C8" s="66"/>
      <c r="D8" s="78"/>
      <c r="E8" s="76"/>
      <c r="F8" s="66"/>
      <c r="G8" s="66"/>
      <c r="H8" s="66"/>
      <c r="I8" s="66"/>
      <c r="J8" s="66"/>
      <c r="K8" s="66"/>
      <c r="L8" s="66"/>
      <c r="M8" s="66"/>
      <c r="N8" s="66"/>
      <c r="O8" s="66"/>
      <c r="P8" s="78"/>
    </row>
    <row r="9" spans="1:23" ht="13.5" thickBot="1">
      <c r="A9" s="76"/>
      <c r="B9" s="77"/>
      <c r="C9" s="66"/>
      <c r="D9" s="78"/>
      <c r="E9" s="80"/>
      <c r="F9" s="81"/>
      <c r="G9" s="81"/>
      <c r="H9" s="81"/>
      <c r="I9" s="81"/>
      <c r="J9" s="81"/>
      <c r="K9" s="81"/>
      <c r="L9" s="81"/>
      <c r="M9" s="81"/>
      <c r="N9" s="81"/>
      <c r="O9" s="81"/>
      <c r="P9" s="82"/>
      <c r="Q9" s="11"/>
    </row>
    <row r="10" spans="1:23" ht="14.25" customHeight="1" thickBot="1">
      <c r="A10" s="108"/>
      <c r="B10" s="109"/>
      <c r="C10" s="194" t="s">
        <v>49</v>
      </c>
      <c r="D10" s="195" t="s">
        <v>119</v>
      </c>
      <c r="E10" s="211" t="s">
        <v>50</v>
      </c>
      <c r="F10" s="212"/>
      <c r="G10" s="212"/>
      <c r="H10" s="211" t="s">
        <v>52</v>
      </c>
      <c r="I10" s="213"/>
      <c r="J10" s="211" t="s">
        <v>53</v>
      </c>
      <c r="K10" s="213"/>
      <c r="L10" s="211" t="s">
        <v>54</v>
      </c>
      <c r="M10" s="213"/>
      <c r="N10" s="211" t="s">
        <v>51</v>
      </c>
      <c r="O10" s="212"/>
      <c r="P10" s="213"/>
    </row>
    <row r="11" spans="1:23" ht="14.25" customHeight="1" thickBot="1">
      <c r="A11" s="240" t="s">
        <v>118</v>
      </c>
      <c r="B11" s="219" t="s">
        <v>291</v>
      </c>
      <c r="C11" s="222" t="s">
        <v>70</v>
      </c>
      <c r="D11" s="229" t="s">
        <v>112</v>
      </c>
      <c r="E11" s="226" t="s">
        <v>28</v>
      </c>
      <c r="F11" s="227"/>
      <c r="G11" s="227"/>
      <c r="H11" s="217"/>
      <c r="I11" s="218"/>
      <c r="J11" s="217"/>
      <c r="K11" s="218"/>
      <c r="L11" s="217"/>
      <c r="M11" s="218"/>
      <c r="N11" s="214"/>
      <c r="O11" s="215"/>
      <c r="P11" s="216"/>
    </row>
    <row r="12" spans="1:23" ht="14.25" customHeight="1" thickBot="1">
      <c r="A12" s="241"/>
      <c r="B12" s="220"/>
      <c r="C12" s="223"/>
      <c r="D12" s="230"/>
      <c r="E12" s="224" t="s">
        <v>29</v>
      </c>
      <c r="F12" s="225"/>
      <c r="G12" s="225"/>
      <c r="H12" s="217"/>
      <c r="I12" s="218"/>
      <c r="J12" s="217"/>
      <c r="K12" s="218"/>
      <c r="L12" s="217"/>
      <c r="M12" s="218"/>
      <c r="N12" s="214"/>
      <c r="O12" s="215"/>
      <c r="P12" s="216"/>
    </row>
    <row r="13" spans="1:23" ht="14.25" customHeight="1" thickBot="1">
      <c r="A13" s="241"/>
      <c r="B13" s="220"/>
      <c r="C13" s="228" t="s">
        <v>71</v>
      </c>
      <c r="D13" s="229" t="s">
        <v>112</v>
      </c>
      <c r="E13" s="226" t="s">
        <v>28</v>
      </c>
      <c r="F13" s="227"/>
      <c r="G13" s="227"/>
      <c r="H13" s="217"/>
      <c r="I13" s="218"/>
      <c r="J13" s="217"/>
      <c r="K13" s="218"/>
      <c r="L13" s="217"/>
      <c r="M13" s="218"/>
      <c r="N13" s="214"/>
      <c r="O13" s="215"/>
      <c r="P13" s="216"/>
    </row>
    <row r="14" spans="1:23" ht="14.25" customHeight="1" thickBot="1">
      <c r="A14" s="241"/>
      <c r="B14" s="220"/>
      <c r="C14" s="228"/>
      <c r="D14" s="230"/>
      <c r="E14" s="224" t="s">
        <v>29</v>
      </c>
      <c r="F14" s="225"/>
      <c r="G14" s="225"/>
      <c r="H14" s="217"/>
      <c r="I14" s="218"/>
      <c r="J14" s="217"/>
      <c r="K14" s="218"/>
      <c r="L14" s="217"/>
      <c r="M14" s="218"/>
      <c r="N14" s="214"/>
      <c r="O14" s="215"/>
      <c r="P14" s="216"/>
    </row>
    <row r="15" spans="1:23" ht="14.25" customHeight="1" thickBot="1">
      <c r="A15" s="241"/>
      <c r="B15" s="220"/>
      <c r="C15" s="222" t="s">
        <v>293</v>
      </c>
      <c r="D15" s="229" t="s">
        <v>112</v>
      </c>
      <c r="E15" s="226" t="s">
        <v>28</v>
      </c>
      <c r="F15" s="227"/>
      <c r="G15" s="222"/>
      <c r="H15" s="178"/>
      <c r="I15" s="179"/>
      <c r="J15" s="178"/>
      <c r="K15" s="179"/>
      <c r="L15" s="217"/>
      <c r="M15" s="218"/>
      <c r="N15" s="180"/>
      <c r="O15" s="181"/>
      <c r="P15" s="182"/>
    </row>
    <row r="16" spans="1:23" ht="14.25" customHeight="1" thickBot="1">
      <c r="A16" s="241"/>
      <c r="B16" s="221"/>
      <c r="C16" s="223"/>
      <c r="D16" s="230"/>
      <c r="E16" s="243"/>
      <c r="F16" s="244"/>
      <c r="G16" s="223"/>
      <c r="H16" s="178"/>
      <c r="I16" s="179"/>
      <c r="J16" s="178"/>
      <c r="K16" s="179"/>
      <c r="L16" s="217"/>
      <c r="M16" s="218"/>
      <c r="N16" s="180"/>
      <c r="O16" s="181"/>
      <c r="P16" s="182"/>
    </row>
    <row r="17" spans="1:16" ht="14.25" customHeight="1" thickBot="1">
      <c r="A17" s="241"/>
      <c r="B17" s="219" t="s">
        <v>292</v>
      </c>
      <c r="C17" s="222" t="s">
        <v>70</v>
      </c>
      <c r="D17" s="229" t="s">
        <v>112</v>
      </c>
      <c r="E17" s="226" t="s">
        <v>28</v>
      </c>
      <c r="F17" s="227"/>
      <c r="G17" s="227"/>
      <c r="H17" s="217"/>
      <c r="I17" s="218"/>
      <c r="J17" s="217"/>
      <c r="K17" s="218"/>
      <c r="L17" s="217"/>
      <c r="M17" s="218"/>
      <c r="N17" s="214"/>
      <c r="O17" s="215"/>
      <c r="P17" s="216"/>
    </row>
    <row r="18" spans="1:16" ht="14.25" customHeight="1" thickBot="1">
      <c r="A18" s="241"/>
      <c r="B18" s="220"/>
      <c r="C18" s="223"/>
      <c r="D18" s="230"/>
      <c r="E18" s="224" t="s">
        <v>29</v>
      </c>
      <c r="F18" s="225"/>
      <c r="G18" s="225"/>
      <c r="H18" s="217"/>
      <c r="I18" s="218"/>
      <c r="J18" s="217"/>
      <c r="K18" s="218"/>
      <c r="L18" s="217"/>
      <c r="M18" s="218"/>
      <c r="N18" s="214"/>
      <c r="O18" s="215"/>
      <c r="P18" s="216"/>
    </row>
    <row r="19" spans="1:16" ht="14.25" customHeight="1" thickBot="1">
      <c r="A19" s="241"/>
      <c r="B19" s="220"/>
      <c r="C19" s="228" t="s">
        <v>71</v>
      </c>
      <c r="D19" s="229" t="s">
        <v>112</v>
      </c>
      <c r="E19" s="226" t="s">
        <v>28</v>
      </c>
      <c r="F19" s="227"/>
      <c r="G19" s="227"/>
      <c r="H19" s="217"/>
      <c r="I19" s="218"/>
      <c r="J19" s="217"/>
      <c r="K19" s="218"/>
      <c r="L19" s="217"/>
      <c r="M19" s="218"/>
      <c r="N19" s="214"/>
      <c r="O19" s="215"/>
      <c r="P19" s="216"/>
    </row>
    <row r="20" spans="1:16" ht="15" customHeight="1" thickBot="1">
      <c r="A20" s="242"/>
      <c r="B20" s="221"/>
      <c r="C20" s="223"/>
      <c r="D20" s="230"/>
      <c r="E20" s="243" t="s">
        <v>29</v>
      </c>
      <c r="F20" s="244"/>
      <c r="G20" s="244"/>
      <c r="H20" s="217"/>
      <c r="I20" s="218"/>
      <c r="J20" s="217"/>
      <c r="K20" s="218"/>
      <c r="L20" s="217"/>
      <c r="M20" s="218"/>
      <c r="N20" s="214"/>
      <c r="O20" s="215"/>
      <c r="P20" s="216"/>
    </row>
    <row r="37" spans="1:18">
      <c r="A37" s="69"/>
      <c r="B37" s="69"/>
      <c r="C37" s="70"/>
      <c r="D37" s="70"/>
      <c r="E37" s="70"/>
      <c r="F37" s="70"/>
      <c r="G37" s="68"/>
      <c r="H37" s="68"/>
      <c r="I37" s="68"/>
      <c r="J37" s="68"/>
      <c r="K37" s="68"/>
      <c r="L37" s="68"/>
      <c r="M37" s="68"/>
      <c r="N37" s="67"/>
      <c r="O37" s="67"/>
      <c r="P37" s="67"/>
      <c r="Q37" s="67"/>
      <c r="R37" s="67"/>
    </row>
  </sheetData>
  <mergeCells count="62">
    <mergeCell ref="E15:G16"/>
    <mergeCell ref="D11:D12"/>
    <mergeCell ref="E20:G20"/>
    <mergeCell ref="E17:G17"/>
    <mergeCell ref="E18:G18"/>
    <mergeCell ref="H19:I19"/>
    <mergeCell ref="H20:I20"/>
    <mergeCell ref="L16:M16"/>
    <mergeCell ref="L17:M17"/>
    <mergeCell ref="L18:M18"/>
    <mergeCell ref="L19:M19"/>
    <mergeCell ref="L20:M20"/>
    <mergeCell ref="J19:K19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L15:M15"/>
    <mergeCell ref="A11:A20"/>
    <mergeCell ref="B17:B20"/>
    <mergeCell ref="B11:B16"/>
    <mergeCell ref="C15:C16"/>
    <mergeCell ref="E10:G10"/>
    <mergeCell ref="E12:G12"/>
    <mergeCell ref="E13:G13"/>
    <mergeCell ref="E11:G11"/>
    <mergeCell ref="C11:C12"/>
    <mergeCell ref="C13:C14"/>
    <mergeCell ref="C17:C18"/>
    <mergeCell ref="C19:C20"/>
    <mergeCell ref="E14:G14"/>
    <mergeCell ref="D17:D18"/>
    <mergeCell ref="D13:D14"/>
    <mergeCell ref="D19:D20"/>
    <mergeCell ref="D15:D16"/>
    <mergeCell ref="H13:I13"/>
    <mergeCell ref="L11:M11"/>
    <mergeCell ref="L12:M12"/>
    <mergeCell ref="L13:M13"/>
    <mergeCell ref="L10:M10"/>
    <mergeCell ref="H10:I10"/>
    <mergeCell ref="H11:I11"/>
    <mergeCell ref="H12:I12"/>
    <mergeCell ref="N10:P10"/>
    <mergeCell ref="N11:P11"/>
    <mergeCell ref="N12:P12"/>
    <mergeCell ref="N13:P13"/>
    <mergeCell ref="N20:P20"/>
    <mergeCell ref="N14:P14"/>
    <mergeCell ref="N17:P17"/>
    <mergeCell ref="N18:P18"/>
    <mergeCell ref="N19:P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S32"/>
  <sheetViews>
    <sheetView topLeftCell="C1" zoomScale="145" zoomScaleNormal="145" workbookViewId="0">
      <selection activeCell="H6" sqref="H6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3.25" style="12" customWidth="1"/>
    <col min="36" max="36" width="3.25" customWidth="1"/>
  </cols>
  <sheetData>
    <row r="1" spans="1:36">
      <c r="A1" s="250"/>
      <c r="B1" s="250"/>
      <c r="C1" s="250"/>
      <c r="D1" s="250"/>
      <c r="E1" s="247" t="s">
        <v>72</v>
      </c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</row>
    <row r="2" spans="1:36">
      <c r="A2" s="250"/>
      <c r="B2" s="250"/>
      <c r="C2" s="250"/>
      <c r="D2" s="250"/>
      <c r="E2" s="23"/>
      <c r="F2" s="23"/>
      <c r="G2" s="23"/>
      <c r="H2" s="23"/>
      <c r="I2" s="250" t="s">
        <v>15</v>
      </c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53"/>
      <c r="AJ2" s="153"/>
    </row>
    <row r="3" spans="1:36">
      <c r="A3" s="250"/>
      <c r="B3" s="250"/>
      <c r="C3" s="250"/>
      <c r="D3" s="250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3">
        <v>1</v>
      </c>
      <c r="AJ3" s="13">
        <v>2</v>
      </c>
    </row>
    <row r="4" spans="1:36">
      <c r="A4" s="251" t="s">
        <v>55</v>
      </c>
      <c r="B4" s="255" t="s">
        <v>57</v>
      </c>
      <c r="C4" s="255"/>
      <c r="D4" s="255"/>
      <c r="E4" s="15"/>
      <c r="F4" s="15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251"/>
      <c r="B5" s="255" t="s">
        <v>58</v>
      </c>
      <c r="C5" s="255"/>
      <c r="D5" s="255"/>
      <c r="E5" s="16"/>
      <c r="F5" s="83"/>
      <c r="G5" s="83"/>
      <c r="H5" s="83"/>
      <c r="I5" s="83"/>
      <c r="J5" s="83"/>
      <c r="K5" s="83"/>
      <c r="L5" s="83"/>
      <c r="M5" s="15"/>
      <c r="N5" s="15"/>
      <c r="O5" s="15"/>
      <c r="P5" s="15"/>
      <c r="Q5" s="15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251"/>
      <c r="B6" s="255" t="s">
        <v>64</v>
      </c>
      <c r="C6" s="255"/>
      <c r="D6" s="255"/>
      <c r="E6" s="16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15"/>
      <c r="S6" s="15"/>
      <c r="T6" s="15"/>
      <c r="U6" s="15"/>
      <c r="V6" s="15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251"/>
      <c r="B7" s="255" t="s">
        <v>56</v>
      </c>
      <c r="C7" s="255"/>
      <c r="D7" s="255"/>
      <c r="E7" s="16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6">
      <c r="A9" s="250"/>
      <c r="B9" s="250"/>
      <c r="C9" s="250"/>
      <c r="D9" s="250"/>
      <c r="E9" s="247" t="s">
        <v>72</v>
      </c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</row>
    <row r="10" spans="1:36">
      <c r="A10" s="250"/>
      <c r="B10" s="250"/>
      <c r="C10" s="250"/>
      <c r="D10" s="250"/>
      <c r="E10" s="23"/>
      <c r="F10" s="23"/>
      <c r="G10" s="23"/>
      <c r="H10" s="23"/>
      <c r="I10" s="250" t="s">
        <v>15</v>
      </c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53"/>
      <c r="AI10" s="153"/>
      <c r="AJ10" s="23"/>
    </row>
    <row r="11" spans="1:36">
      <c r="A11" s="250"/>
      <c r="B11" s="250"/>
      <c r="C11" s="250"/>
      <c r="D11" s="250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  <c r="AI11" s="13">
        <v>1</v>
      </c>
      <c r="AJ11" s="13">
        <v>2</v>
      </c>
    </row>
    <row r="12" spans="1:36">
      <c r="A12" s="85"/>
      <c r="B12" s="23" t="s">
        <v>59</v>
      </c>
      <c r="C12" s="258" t="s">
        <v>63</v>
      </c>
      <c r="D12" s="259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  <c r="AI12" s="13"/>
      <c r="AJ12" s="13"/>
    </row>
    <row r="13" spans="1:36">
      <c r="A13" s="253"/>
      <c r="B13" s="249"/>
      <c r="C13" s="245" t="s">
        <v>295</v>
      </c>
      <c r="D13" s="23" t="s">
        <v>60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  <c r="AI13" s="13"/>
      <c r="AJ13" s="13"/>
    </row>
    <row r="14" spans="1:36">
      <c r="A14" s="253"/>
      <c r="B14" s="249"/>
      <c r="C14" s="249"/>
      <c r="D14" s="23" t="s">
        <v>294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  <c r="AI14" s="13"/>
      <c r="AJ14" s="13"/>
    </row>
    <row r="15" spans="1:36">
      <c r="A15" s="253"/>
      <c r="B15" s="249"/>
      <c r="C15" s="249"/>
      <c r="D15" s="23" t="s">
        <v>61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  <c r="AI15" s="13"/>
      <c r="AJ15" s="13"/>
    </row>
    <row r="16" spans="1:36">
      <c r="A16" s="253"/>
      <c r="B16" s="249"/>
      <c r="C16" s="249"/>
      <c r="D16" s="23" t="s">
        <v>62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  <c r="AI16" s="13"/>
      <c r="AJ16" s="13"/>
    </row>
    <row r="17" spans="1:45">
      <c r="A17" s="253"/>
      <c r="B17" s="152"/>
      <c r="C17" s="245" t="s">
        <v>231</v>
      </c>
      <c r="D17" s="154" t="s">
        <v>232</v>
      </c>
      <c r="E17" s="13"/>
      <c r="F17" s="13"/>
      <c r="G17" s="14"/>
      <c r="H17" s="14"/>
      <c r="I17" s="13"/>
      <c r="J17" s="13"/>
      <c r="K17" s="13"/>
      <c r="L17" s="19"/>
      <c r="M17" s="19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  <c r="AI17" s="13"/>
      <c r="AJ17" s="13"/>
    </row>
    <row r="18" spans="1:45">
      <c r="A18" s="253"/>
      <c r="B18" s="152"/>
      <c r="C18" s="246"/>
      <c r="D18" s="154" t="s">
        <v>233</v>
      </c>
      <c r="E18" s="13"/>
      <c r="F18" s="13"/>
      <c r="G18" s="14"/>
      <c r="H18" s="14"/>
      <c r="I18" s="13"/>
      <c r="J18" s="13"/>
      <c r="K18" s="13"/>
      <c r="L18" s="13"/>
      <c r="M18" s="13"/>
      <c r="N18" s="19"/>
      <c r="O18" s="19"/>
      <c r="P18" s="19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  <c r="AI18" s="13"/>
      <c r="AJ18" s="13"/>
    </row>
    <row r="19" spans="1:45">
      <c r="A19" s="253"/>
      <c r="B19" s="253" t="s">
        <v>126</v>
      </c>
      <c r="C19" s="245" t="s">
        <v>126</v>
      </c>
      <c r="D19" s="86" t="s">
        <v>105</v>
      </c>
      <c r="E19" s="14"/>
      <c r="F19" s="14"/>
      <c r="G19" s="14"/>
      <c r="H19" s="14"/>
      <c r="I19" s="13"/>
      <c r="J19" s="13"/>
      <c r="K19" s="13"/>
      <c r="L19" s="13"/>
      <c r="M19" s="13"/>
      <c r="N19" s="13"/>
      <c r="O19" s="13"/>
      <c r="P19" s="13"/>
      <c r="Q19" s="19"/>
      <c r="R19" s="14"/>
      <c r="S19" s="14"/>
      <c r="T19" s="13"/>
      <c r="U19" s="13"/>
      <c r="V19" s="13"/>
      <c r="W19" s="13"/>
      <c r="X19" s="13"/>
      <c r="Y19" s="14"/>
      <c r="Z19" s="14"/>
      <c r="AA19" s="13"/>
      <c r="AB19" s="13"/>
      <c r="AC19" s="13"/>
      <c r="AD19" s="13"/>
      <c r="AE19" s="13"/>
      <c r="AF19" s="14"/>
      <c r="AG19" s="14"/>
      <c r="AH19" s="13"/>
      <c r="AI19" s="13"/>
      <c r="AJ19" s="13"/>
    </row>
    <row r="20" spans="1:45">
      <c r="A20" s="253"/>
      <c r="B20" s="253"/>
      <c r="C20" s="246"/>
      <c r="D20" s="86" t="s">
        <v>106</v>
      </c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3"/>
      <c r="R20" s="19"/>
      <c r="S20" s="19"/>
      <c r="T20" s="13"/>
      <c r="U20" s="13"/>
      <c r="V20" s="13"/>
      <c r="W20" s="13"/>
      <c r="X20" s="13"/>
      <c r="Y20" s="14"/>
      <c r="Z20" s="14"/>
      <c r="AA20" s="13"/>
      <c r="AB20" s="13"/>
      <c r="AC20" s="13"/>
      <c r="AD20" s="13"/>
      <c r="AE20" s="13"/>
      <c r="AF20" s="14"/>
      <c r="AG20" s="14"/>
      <c r="AH20" s="13"/>
      <c r="AI20" s="13"/>
      <c r="AJ20" s="13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53"/>
      <c r="B21" s="252" t="s">
        <v>65</v>
      </c>
      <c r="C21" s="256" t="s">
        <v>66</v>
      </c>
      <c r="D21" s="257"/>
      <c r="E21" s="14"/>
      <c r="F21" s="14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4"/>
      <c r="S21" s="14"/>
      <c r="T21" s="19"/>
      <c r="U21" s="19"/>
      <c r="V21" s="13"/>
      <c r="W21" s="13"/>
      <c r="X21" s="13"/>
      <c r="Y21" s="14"/>
      <c r="Z21" s="14"/>
      <c r="AA21" s="13"/>
      <c r="AB21" s="13"/>
      <c r="AC21" s="13"/>
      <c r="AD21" s="13"/>
      <c r="AE21" s="13"/>
      <c r="AF21" s="14"/>
      <c r="AG21" s="14"/>
      <c r="AH21" s="13"/>
      <c r="AI21" s="13"/>
      <c r="AJ21" s="13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53"/>
      <c r="B22" s="252"/>
      <c r="C22" s="256" t="s">
        <v>67</v>
      </c>
      <c r="D22" s="257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4"/>
      <c r="T22" s="13"/>
      <c r="U22" s="13"/>
      <c r="V22" s="19"/>
      <c r="W22" s="13"/>
      <c r="X22" s="13"/>
      <c r="Y22" s="14"/>
      <c r="Z22" s="14"/>
      <c r="AA22" s="13"/>
      <c r="AB22" s="13"/>
      <c r="AC22" s="13"/>
      <c r="AD22" s="13"/>
      <c r="AE22" s="13"/>
      <c r="AF22" s="14"/>
      <c r="AG22" s="14"/>
      <c r="AH22" s="13"/>
      <c r="AI22" s="13"/>
      <c r="AJ22" s="13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53"/>
      <c r="B23" s="252" t="s">
        <v>68</v>
      </c>
      <c r="C23" s="252" t="s">
        <v>16</v>
      </c>
      <c r="D23" s="84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4"/>
      <c r="T23" s="13"/>
      <c r="U23" s="13"/>
      <c r="V23" s="13"/>
      <c r="W23" s="19"/>
      <c r="X23" s="19"/>
      <c r="Y23" s="14"/>
      <c r="Z23" s="14"/>
      <c r="AA23" s="13"/>
      <c r="AB23" s="13"/>
      <c r="AC23" s="13"/>
      <c r="AD23" s="13"/>
      <c r="AE23" s="13"/>
      <c r="AF23" s="14"/>
      <c r="AG23" s="14"/>
      <c r="AH23" s="13"/>
      <c r="AI23" s="13"/>
      <c r="AJ23" s="13"/>
      <c r="AK23" s="87"/>
      <c r="AL23" s="87"/>
      <c r="AM23" s="87"/>
      <c r="AN23" s="87"/>
      <c r="AO23" s="87"/>
      <c r="AP23" s="87"/>
      <c r="AQ23" s="87"/>
      <c r="AR23" s="29"/>
      <c r="AS23" s="29"/>
    </row>
    <row r="24" spans="1:45">
      <c r="A24" s="253"/>
      <c r="B24" s="252"/>
      <c r="C24" s="252"/>
      <c r="D24" s="84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4"/>
      <c r="T24" s="13"/>
      <c r="U24" s="13"/>
      <c r="V24" s="13"/>
      <c r="W24" s="13"/>
      <c r="X24" s="13"/>
      <c r="Y24" s="19"/>
      <c r="Z24" s="19"/>
      <c r="AA24" s="13"/>
      <c r="AB24" s="13"/>
      <c r="AC24" s="13"/>
      <c r="AD24" s="13"/>
      <c r="AE24" s="13"/>
      <c r="AF24" s="14"/>
      <c r="AG24" s="14"/>
      <c r="AH24" s="13"/>
      <c r="AI24" s="13"/>
      <c r="AJ24" s="13"/>
      <c r="AK24" s="87"/>
      <c r="AL24" s="87"/>
      <c r="AM24" s="87"/>
      <c r="AN24" s="87"/>
      <c r="AO24" s="87"/>
      <c r="AP24" s="87"/>
      <c r="AQ24" s="87"/>
      <c r="AR24" s="29"/>
      <c r="AS24" s="29"/>
    </row>
    <row r="25" spans="1:45">
      <c r="A25" s="253"/>
      <c r="B25" s="252"/>
      <c r="C25" s="252"/>
      <c r="D25" s="84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4"/>
      <c r="T25" s="13"/>
      <c r="U25" s="13"/>
      <c r="V25" s="13"/>
      <c r="W25" s="13"/>
      <c r="X25" s="13"/>
      <c r="Y25" s="14"/>
      <c r="Z25" s="14"/>
      <c r="AA25" s="19"/>
      <c r="AB25" s="19"/>
      <c r="AC25" s="13"/>
      <c r="AD25" s="13"/>
      <c r="AE25" s="13"/>
      <c r="AF25" s="14"/>
      <c r="AG25" s="14"/>
      <c r="AH25" s="13"/>
      <c r="AI25" s="13"/>
      <c r="AJ25" s="13"/>
      <c r="AK25" s="87"/>
      <c r="AL25" s="87"/>
      <c r="AM25" s="87"/>
      <c r="AN25" s="87"/>
      <c r="AO25" s="87"/>
      <c r="AP25" s="87"/>
      <c r="AQ25" s="87"/>
      <c r="AR25" s="29"/>
      <c r="AS25" s="29"/>
    </row>
    <row r="26" spans="1:45">
      <c r="A26" s="253"/>
      <c r="B26" s="252"/>
      <c r="C26" s="252"/>
      <c r="D26" s="84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4"/>
      <c r="T26" s="13"/>
      <c r="U26" s="13"/>
      <c r="V26" s="13"/>
      <c r="W26" s="13"/>
      <c r="X26" s="13"/>
      <c r="Y26" s="14"/>
      <c r="Z26" s="14"/>
      <c r="AA26" s="13"/>
      <c r="AB26" s="19"/>
      <c r="AC26" s="19"/>
      <c r="AD26" s="13"/>
      <c r="AE26" s="13"/>
      <c r="AF26" s="14"/>
      <c r="AG26" s="14"/>
      <c r="AH26" s="13"/>
      <c r="AI26" s="13"/>
      <c r="AJ26" s="13"/>
      <c r="AK26" s="87"/>
      <c r="AL26" s="87"/>
      <c r="AM26" s="87"/>
      <c r="AN26" s="87"/>
      <c r="AO26" s="87"/>
      <c r="AP26" s="87"/>
      <c r="AQ26" s="87"/>
      <c r="AR26" s="29"/>
      <c r="AS26" s="29"/>
    </row>
    <row r="27" spans="1:45">
      <c r="A27" s="253"/>
      <c r="B27" s="252"/>
      <c r="C27" s="252" t="s">
        <v>21</v>
      </c>
      <c r="D27" s="84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14"/>
      <c r="T27" s="13"/>
      <c r="U27" s="13"/>
      <c r="V27" s="13"/>
      <c r="W27" s="13"/>
      <c r="X27" s="13"/>
      <c r="Y27" s="14"/>
      <c r="Z27" s="14"/>
      <c r="AA27" s="13"/>
      <c r="AB27" s="13"/>
      <c r="AC27" s="13"/>
      <c r="AD27" s="19"/>
      <c r="AE27" s="19"/>
      <c r="AF27" s="14"/>
      <c r="AG27" s="14"/>
      <c r="AH27" s="13"/>
      <c r="AI27" s="13"/>
      <c r="AJ27" s="13"/>
      <c r="AK27" s="87"/>
      <c r="AL27" s="87"/>
      <c r="AM27" s="87"/>
      <c r="AN27" s="87"/>
      <c r="AO27" s="87"/>
      <c r="AP27" s="87"/>
      <c r="AQ27" s="87"/>
      <c r="AR27" s="29"/>
      <c r="AS27" s="29"/>
    </row>
    <row r="28" spans="1:45">
      <c r="A28" s="253"/>
      <c r="B28" s="252"/>
      <c r="C28" s="252"/>
      <c r="D28" s="84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4"/>
      <c r="T28" s="13"/>
      <c r="U28" s="13"/>
      <c r="V28" s="13"/>
      <c r="W28" s="13"/>
      <c r="X28" s="13"/>
      <c r="Y28" s="14"/>
      <c r="Z28" s="14"/>
      <c r="AA28" s="13"/>
      <c r="AB28" s="13"/>
      <c r="AC28" s="13"/>
      <c r="AD28" s="13"/>
      <c r="AE28" s="19"/>
      <c r="AF28" s="19"/>
      <c r="AG28" s="14"/>
      <c r="AH28" s="13"/>
      <c r="AI28" s="13"/>
      <c r="AJ28" s="13"/>
      <c r="AK28" s="87"/>
      <c r="AL28" s="87"/>
      <c r="AM28" s="87"/>
      <c r="AN28" s="87"/>
      <c r="AO28" s="87"/>
      <c r="AP28" s="87"/>
      <c r="AQ28" s="87"/>
      <c r="AR28" s="29"/>
      <c r="AS28" s="29"/>
    </row>
    <row r="29" spans="1:45">
      <c r="A29" s="253"/>
      <c r="B29" s="252"/>
      <c r="C29" s="252"/>
      <c r="D29" s="84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4"/>
      <c r="S29" s="14"/>
      <c r="T29" s="13"/>
      <c r="U29" s="13"/>
      <c r="V29" s="13"/>
      <c r="W29" s="13"/>
      <c r="X29" s="13"/>
      <c r="Y29" s="14"/>
      <c r="Z29" s="14"/>
      <c r="AA29" s="13"/>
      <c r="AB29" s="13"/>
      <c r="AC29" s="13"/>
      <c r="AD29" s="13"/>
      <c r="AE29" s="13"/>
      <c r="AF29" s="19"/>
      <c r="AG29" s="19"/>
      <c r="AH29" s="13"/>
      <c r="AI29" s="13"/>
      <c r="AJ29" s="13"/>
      <c r="AK29" s="87"/>
      <c r="AL29" s="87"/>
      <c r="AM29" s="87"/>
      <c r="AN29" s="87"/>
      <c r="AO29" s="87"/>
      <c r="AP29" s="87"/>
      <c r="AQ29" s="87"/>
      <c r="AR29" s="29"/>
      <c r="AS29" s="29"/>
    </row>
    <row r="30" spans="1:45">
      <c r="A30" s="253"/>
      <c r="B30" s="252"/>
      <c r="C30" s="252" t="s">
        <v>22</v>
      </c>
      <c r="D30" s="84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4"/>
      <c r="T30" s="13"/>
      <c r="U30" s="13"/>
      <c r="V30" s="13"/>
      <c r="W30" s="13"/>
      <c r="X30" s="13"/>
      <c r="Y30" s="14"/>
      <c r="Z30" s="14"/>
      <c r="AA30" s="13"/>
      <c r="AB30" s="13"/>
      <c r="AC30" s="13"/>
      <c r="AD30" s="13"/>
      <c r="AE30" s="13"/>
      <c r="AF30" s="14"/>
      <c r="AG30" s="14"/>
      <c r="AH30" s="19"/>
      <c r="AI30" s="19"/>
      <c r="AJ30" s="13"/>
      <c r="AK30" s="87"/>
      <c r="AL30" s="87"/>
      <c r="AM30" s="87"/>
      <c r="AN30" s="87"/>
      <c r="AO30" s="87"/>
      <c r="AP30" s="87"/>
      <c r="AQ30" s="87"/>
      <c r="AR30" s="29"/>
      <c r="AS30" s="29"/>
    </row>
    <row r="31" spans="1:45">
      <c r="A31" s="254"/>
      <c r="B31" s="252"/>
      <c r="C31" s="252"/>
      <c r="D31" s="84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4"/>
      <c r="S31" s="14"/>
      <c r="T31" s="13"/>
      <c r="U31" s="13"/>
      <c r="V31" s="13"/>
      <c r="W31" s="13"/>
      <c r="X31" s="13"/>
      <c r="Y31" s="14"/>
      <c r="Z31" s="14"/>
      <c r="AA31" s="13"/>
      <c r="AB31" s="13"/>
      <c r="AC31" s="13"/>
      <c r="AD31" s="13"/>
      <c r="AE31" s="13"/>
      <c r="AF31" s="14"/>
      <c r="AG31" s="14"/>
      <c r="AH31" s="13"/>
      <c r="AI31" s="19"/>
      <c r="AJ31" s="19"/>
      <c r="AK31" s="87"/>
      <c r="AL31" s="87"/>
      <c r="AM31" s="87"/>
      <c r="AN31" s="87"/>
      <c r="AO31" s="87"/>
      <c r="AP31" s="87"/>
      <c r="AQ31" s="87"/>
      <c r="AR31" s="29"/>
      <c r="AS31" s="29"/>
    </row>
    <row r="32" spans="1:45">
      <c r="B32" s="88"/>
      <c r="C32" s="88"/>
      <c r="D32" s="88"/>
      <c r="AI32" s="87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5"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B13:B16"/>
    <mergeCell ref="C12:D12"/>
    <mergeCell ref="C17:C18"/>
    <mergeCell ref="E9:AJ9"/>
    <mergeCell ref="E1:AJ1"/>
    <mergeCell ref="C13:C16"/>
    <mergeCell ref="A1:D3"/>
    <mergeCell ref="I2:T2"/>
    <mergeCell ref="A4:A7"/>
    <mergeCell ref="A9:D11"/>
    <mergeCell ref="I10:T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H104"/>
  <sheetViews>
    <sheetView tabSelected="1" topLeftCell="A16" zoomScale="130" zoomScaleNormal="130" workbookViewId="0">
      <selection activeCell="B22" sqref="B22:Q39"/>
    </sheetView>
  </sheetViews>
  <sheetFormatPr defaultRowHeight="14.25"/>
  <cols>
    <col min="1" max="1" width="3" customWidth="1"/>
  </cols>
  <sheetData>
    <row r="1" spans="1:34">
      <c r="A1" s="260" t="s">
        <v>11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2"/>
    </row>
    <row r="2" spans="1:34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5"/>
      <c r="S2">
        <v>1</v>
      </c>
    </row>
    <row r="3" spans="1:34">
      <c r="A3" s="263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</row>
    <row r="4" spans="1:34" ht="15" thickBot="1">
      <c r="A4" s="266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8"/>
    </row>
    <row r="5" spans="1:34">
      <c r="A5" s="90">
        <v>1</v>
      </c>
      <c r="B5" s="269" t="s">
        <v>235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1"/>
    </row>
    <row r="6" spans="1:34">
      <c r="A6" s="91">
        <f>A5+1</f>
        <v>2</v>
      </c>
      <c r="B6" s="269" t="s">
        <v>236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1"/>
    </row>
    <row r="7" spans="1:34">
      <c r="A7" s="91">
        <f t="shared" ref="A7:A56" si="0">A6+1</f>
        <v>3</v>
      </c>
      <c r="B7" s="270" t="s">
        <v>237</v>
      </c>
      <c r="C7" s="270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1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4">
      <c r="A8" s="91">
        <f t="shared" si="0"/>
        <v>4</v>
      </c>
      <c r="B8" s="270" t="s">
        <v>238</v>
      </c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1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 spans="1:34">
      <c r="A9" s="91">
        <f t="shared" si="0"/>
        <v>5</v>
      </c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1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 spans="1:34">
      <c r="A10" s="91">
        <f t="shared" si="0"/>
        <v>6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1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 spans="1:34">
      <c r="A11" s="91">
        <f t="shared" si="0"/>
        <v>7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1"/>
      <c r="Y11" s="35"/>
      <c r="Z11" s="35"/>
      <c r="AA11" s="35"/>
      <c r="AB11" s="35"/>
      <c r="AC11" s="35"/>
      <c r="AD11" s="35"/>
      <c r="AE11" s="35"/>
      <c r="AF11" s="35"/>
      <c r="AG11" s="35"/>
      <c r="AH11" s="35"/>
    </row>
    <row r="12" spans="1:34">
      <c r="A12" s="91">
        <f t="shared" si="0"/>
        <v>8</v>
      </c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1"/>
      <c r="Y12" s="35"/>
      <c r="Z12" s="35"/>
      <c r="AA12" s="35"/>
      <c r="AB12" s="35"/>
      <c r="AC12" s="35"/>
      <c r="AD12" s="35"/>
      <c r="AE12" s="35"/>
      <c r="AF12" s="35"/>
      <c r="AG12" s="35"/>
      <c r="AH12" s="35"/>
    </row>
    <row r="13" spans="1:34">
      <c r="A13" s="91">
        <f t="shared" si="0"/>
        <v>9</v>
      </c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1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 spans="1:34">
      <c r="A14" s="91">
        <f t="shared" si="0"/>
        <v>10</v>
      </c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1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4">
      <c r="A15" s="91">
        <f t="shared" si="0"/>
        <v>11</v>
      </c>
      <c r="B15" s="27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8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 spans="1:34">
      <c r="A16" s="91">
        <f t="shared" si="0"/>
        <v>12</v>
      </c>
      <c r="B16" s="270" t="s">
        <v>331</v>
      </c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1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1:34">
      <c r="A17" s="91">
        <f t="shared" si="0"/>
        <v>13</v>
      </c>
      <c r="B17" s="270" t="s">
        <v>334</v>
      </c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1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 spans="1:34">
      <c r="A18" s="91">
        <f t="shared" si="0"/>
        <v>14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1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 spans="1:34">
      <c r="A19" s="91">
        <f t="shared" si="0"/>
        <v>15</v>
      </c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1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 spans="1:34">
      <c r="A20" s="91">
        <f t="shared" si="0"/>
        <v>16</v>
      </c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1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spans="1:34">
      <c r="A21" s="91">
        <f t="shared" si="0"/>
        <v>17</v>
      </c>
      <c r="B21" s="270"/>
      <c r="C21" s="270"/>
      <c r="D21" s="270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1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spans="1:34">
      <c r="A22" s="91">
        <f t="shared" si="0"/>
        <v>18</v>
      </c>
      <c r="B22" s="270" t="s">
        <v>296</v>
      </c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1"/>
      <c r="Y22" s="35"/>
      <c r="Z22" s="35"/>
      <c r="AA22" s="35"/>
      <c r="AB22" s="35"/>
      <c r="AC22" s="35"/>
      <c r="AD22" s="35"/>
      <c r="AE22" s="35"/>
      <c r="AF22" s="35"/>
      <c r="AG22" s="35"/>
      <c r="AH22" s="35"/>
    </row>
    <row r="23" spans="1:34">
      <c r="A23" s="91">
        <f t="shared" si="0"/>
        <v>19</v>
      </c>
      <c r="B23" s="270" t="s">
        <v>359</v>
      </c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1"/>
      <c r="Y23" s="35"/>
      <c r="Z23" s="35"/>
      <c r="AA23" s="35"/>
      <c r="AB23" s="35"/>
      <c r="AC23" s="35"/>
      <c r="AD23" s="35"/>
      <c r="AE23" s="35"/>
      <c r="AF23" s="35"/>
      <c r="AG23" s="35"/>
      <c r="AH23" s="35"/>
    </row>
    <row r="24" spans="1:34">
      <c r="A24" s="91">
        <f t="shared" si="0"/>
        <v>20</v>
      </c>
      <c r="B24" s="270" t="s">
        <v>307</v>
      </c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1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spans="1:34">
      <c r="A25" s="91">
        <f t="shared" si="0"/>
        <v>21</v>
      </c>
      <c r="B25" s="270" t="s">
        <v>365</v>
      </c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1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spans="1:34">
      <c r="A26" s="91">
        <f t="shared" si="0"/>
        <v>22</v>
      </c>
      <c r="B26" s="270" t="s">
        <v>303</v>
      </c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1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spans="1:34">
      <c r="A27" s="91">
        <f t="shared" si="0"/>
        <v>23</v>
      </c>
      <c r="B27" s="270" t="s">
        <v>323</v>
      </c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1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4">
      <c r="A28" s="91">
        <f t="shared" si="0"/>
        <v>24</v>
      </c>
      <c r="B28" s="270" t="s">
        <v>362</v>
      </c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1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1:34">
      <c r="A29" s="91">
        <f t="shared" si="0"/>
        <v>25</v>
      </c>
      <c r="B29" s="276" t="s">
        <v>363</v>
      </c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8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1:34">
      <c r="A30" s="91">
        <f t="shared" si="0"/>
        <v>26</v>
      </c>
      <c r="B30" s="270" t="s">
        <v>315</v>
      </c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1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1:34">
      <c r="A31" s="91">
        <f t="shared" si="0"/>
        <v>27</v>
      </c>
      <c r="B31" s="270" t="s">
        <v>333</v>
      </c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1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1:34">
      <c r="A32" s="91">
        <f t="shared" si="0"/>
        <v>28</v>
      </c>
      <c r="B32" s="270" t="s">
        <v>332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1"/>
      <c r="Y32" s="35"/>
      <c r="Z32" s="35"/>
      <c r="AA32" s="35"/>
      <c r="AB32" s="35"/>
      <c r="AC32" s="35"/>
      <c r="AD32" s="35"/>
      <c r="AE32" s="35"/>
      <c r="AF32" s="35"/>
      <c r="AG32" s="35"/>
      <c r="AH32" s="35"/>
    </row>
    <row r="33" spans="1:34">
      <c r="A33" s="91">
        <f t="shared" si="0"/>
        <v>29</v>
      </c>
      <c r="B33" s="276" t="s">
        <v>312</v>
      </c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8"/>
      <c r="Y33" s="35"/>
      <c r="Z33" s="35"/>
      <c r="AA33" s="35"/>
      <c r="AB33" s="35"/>
      <c r="AC33" s="35"/>
      <c r="AD33" s="35"/>
      <c r="AE33" s="35"/>
      <c r="AF33" s="35"/>
      <c r="AG33" s="35"/>
      <c r="AH33" s="35"/>
    </row>
    <row r="34" spans="1:34">
      <c r="A34" s="91">
        <f t="shared" si="0"/>
        <v>30</v>
      </c>
      <c r="B34" s="270" t="s">
        <v>352</v>
      </c>
      <c r="C34" s="270"/>
      <c r="D34" s="270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1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spans="1:34">
      <c r="A35" s="91">
        <f t="shared" si="0"/>
        <v>31</v>
      </c>
      <c r="B35" s="270" t="s">
        <v>361</v>
      </c>
      <c r="C35" s="270"/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1"/>
      <c r="Y35" s="35"/>
      <c r="Z35" s="35"/>
      <c r="AA35" s="35"/>
      <c r="AB35" s="35"/>
      <c r="AC35" s="35"/>
      <c r="AD35" s="35"/>
      <c r="AE35" s="35"/>
      <c r="AF35" s="35"/>
      <c r="AG35" s="35"/>
      <c r="AH35" s="35"/>
    </row>
    <row r="36" spans="1:34">
      <c r="A36" s="91">
        <f t="shared" si="0"/>
        <v>32</v>
      </c>
      <c r="B36" s="270" t="s">
        <v>364</v>
      </c>
      <c r="C36" s="270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1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spans="1:34">
      <c r="A37" s="91">
        <f t="shared" si="0"/>
        <v>33</v>
      </c>
      <c r="B37" s="276" t="s">
        <v>366</v>
      </c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8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spans="1:34">
      <c r="A38" s="91">
        <f t="shared" si="0"/>
        <v>34</v>
      </c>
      <c r="B38" s="270" t="s">
        <v>367</v>
      </c>
      <c r="C38" s="270"/>
      <c r="D38" s="270"/>
      <c r="E38" s="270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1"/>
      <c r="S38">
        <v>2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spans="1:34">
      <c r="A39" s="91">
        <f t="shared" si="0"/>
        <v>35</v>
      </c>
      <c r="B39" s="270" t="s">
        <v>360</v>
      </c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1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spans="1:34">
      <c r="A40" s="91">
        <f t="shared" si="0"/>
        <v>36</v>
      </c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1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:34">
      <c r="A41" s="91">
        <f t="shared" si="0"/>
        <v>37</v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7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spans="1:34">
      <c r="A42" s="91">
        <f t="shared" si="0"/>
        <v>38</v>
      </c>
      <c r="B42" s="276" t="s">
        <v>369</v>
      </c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8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spans="1:34">
      <c r="A43" s="91"/>
      <c r="B43" s="276" t="s">
        <v>374</v>
      </c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8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spans="1:34">
      <c r="A44" s="91"/>
      <c r="B44" s="276" t="s">
        <v>373</v>
      </c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8"/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spans="1:34">
      <c r="A45" s="91"/>
      <c r="B45" s="276" t="s">
        <v>360</v>
      </c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8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 spans="1:34">
      <c r="A46" s="91"/>
      <c r="B46" s="276" t="s">
        <v>370</v>
      </c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8"/>
      <c r="Y46" s="35"/>
      <c r="Z46" s="35"/>
      <c r="AA46" s="35"/>
      <c r="AB46" s="35"/>
      <c r="AC46" s="35"/>
      <c r="AD46" s="35"/>
      <c r="AE46" s="35"/>
      <c r="AF46" s="35"/>
      <c r="AG46" s="35"/>
      <c r="AH46" s="35"/>
    </row>
    <row r="47" spans="1:34">
      <c r="A47" s="91"/>
      <c r="B47" s="276" t="s">
        <v>371</v>
      </c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8"/>
      <c r="Y47" s="35"/>
      <c r="Z47" s="35"/>
      <c r="AA47" s="35"/>
      <c r="AB47" s="35"/>
      <c r="AC47" s="35"/>
      <c r="AD47" s="35"/>
      <c r="AE47" s="35"/>
      <c r="AF47" s="35"/>
      <c r="AG47" s="35"/>
      <c r="AH47" s="35"/>
    </row>
    <row r="48" spans="1:34">
      <c r="A48" s="91"/>
      <c r="B48" s="276" t="s">
        <v>372</v>
      </c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8"/>
      <c r="Y48" s="35"/>
      <c r="Z48" s="35"/>
      <c r="AA48" s="35"/>
      <c r="AB48" s="35"/>
      <c r="AC48" s="35"/>
      <c r="AD48" s="35"/>
      <c r="AE48" s="35"/>
      <c r="AF48" s="35"/>
      <c r="AG48" s="35"/>
      <c r="AH48" s="35"/>
    </row>
    <row r="49" spans="1:34">
      <c r="A49" s="91"/>
      <c r="B49" s="276" t="s">
        <v>375</v>
      </c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8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>
      <c r="A50" s="91"/>
      <c r="B50" s="27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8"/>
      <c r="Y50" s="35"/>
      <c r="Z50" s="35"/>
      <c r="AA50" s="35"/>
      <c r="AB50" s="35"/>
      <c r="AC50" s="35"/>
      <c r="AD50" s="35"/>
      <c r="AE50" s="35"/>
      <c r="AF50" s="35"/>
      <c r="AG50" s="35"/>
      <c r="AH50" s="35"/>
    </row>
    <row r="51" spans="1:34">
      <c r="A51" s="91"/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8"/>
      <c r="Y51" s="35"/>
      <c r="Z51" s="35"/>
      <c r="AA51" s="35"/>
      <c r="AB51" s="35"/>
      <c r="AC51" s="35"/>
      <c r="AD51" s="35"/>
      <c r="AE51" s="35"/>
      <c r="AF51" s="35"/>
      <c r="AG51" s="35"/>
      <c r="AH51" s="35"/>
    </row>
    <row r="52" spans="1:34">
      <c r="A52" s="91"/>
      <c r="B52" s="27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8"/>
      <c r="Y52" s="35"/>
      <c r="Z52" s="35"/>
      <c r="AA52" s="35"/>
      <c r="AB52" s="35"/>
      <c r="AC52" s="35"/>
      <c r="AD52" s="35"/>
      <c r="AE52" s="35"/>
      <c r="AF52" s="35"/>
      <c r="AG52" s="35"/>
      <c r="AH52" s="35"/>
    </row>
    <row r="53" spans="1:34">
      <c r="A53" s="91"/>
      <c r="B53" s="27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8"/>
      <c r="Y53" s="35"/>
      <c r="Z53" s="35"/>
      <c r="AA53" s="35"/>
      <c r="AB53" s="35"/>
      <c r="AC53" s="35"/>
      <c r="AD53" s="35"/>
      <c r="AE53" s="35"/>
      <c r="AF53" s="35"/>
      <c r="AG53" s="35"/>
      <c r="AH53" s="35"/>
    </row>
    <row r="54" spans="1:34">
      <c r="A54" s="91"/>
      <c r="B54" s="27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8"/>
      <c r="Y54" s="35"/>
      <c r="Z54" s="35"/>
      <c r="AA54" s="35"/>
      <c r="AB54" s="35"/>
      <c r="AC54" s="35"/>
      <c r="AD54" s="35"/>
      <c r="AE54" s="35"/>
      <c r="AF54" s="35"/>
      <c r="AG54" s="35"/>
      <c r="AH54" s="35"/>
    </row>
    <row r="55" spans="1:34">
      <c r="A55" s="91">
        <f>A42+1</f>
        <v>39</v>
      </c>
      <c r="B55" s="276" t="s">
        <v>368</v>
      </c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8"/>
      <c r="Y55" s="35"/>
      <c r="Z55" s="35"/>
      <c r="AA55" s="35"/>
      <c r="AB55" s="35"/>
      <c r="AC55" s="35"/>
      <c r="AD55" s="35"/>
      <c r="AE55" s="35"/>
      <c r="AF55" s="35"/>
      <c r="AG55" s="35"/>
      <c r="AH55" s="35"/>
    </row>
    <row r="56" spans="1:34" ht="15" thickBot="1">
      <c r="A56" s="91">
        <f t="shared" si="0"/>
        <v>40</v>
      </c>
      <c r="B56" s="272" t="s">
        <v>376</v>
      </c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3"/>
      <c r="Y56" s="35"/>
      <c r="Z56" s="35"/>
      <c r="AA56" s="35"/>
      <c r="AB56" s="35"/>
      <c r="AC56" s="35"/>
      <c r="AD56" s="35"/>
      <c r="AE56" s="35"/>
      <c r="AF56" s="35"/>
      <c r="AG56" s="35"/>
      <c r="AH56" s="35"/>
    </row>
    <row r="57" spans="1:34"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spans="1:34">
      <c r="Y58" s="35"/>
      <c r="Z58" s="35"/>
      <c r="AA58" s="35"/>
      <c r="AB58" s="35"/>
      <c r="AC58" s="35"/>
      <c r="AD58" s="35"/>
      <c r="AE58" s="35"/>
      <c r="AF58" s="35"/>
      <c r="AG58" s="35"/>
      <c r="AH58" s="35"/>
    </row>
    <row r="59" spans="1:34"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87" spans="19:19">
      <c r="S87">
        <v>4</v>
      </c>
    </row>
    <row r="104" spans="19:19">
      <c r="S104">
        <v>5</v>
      </c>
    </row>
  </sheetData>
  <mergeCells count="52">
    <mergeCell ref="B51:Q51"/>
    <mergeCell ref="B52:Q52"/>
    <mergeCell ref="B53:Q53"/>
    <mergeCell ref="B44:Q44"/>
    <mergeCell ref="B33:Q33"/>
    <mergeCell ref="B29:Q29"/>
    <mergeCell ref="B37:Q37"/>
    <mergeCell ref="B42:Q42"/>
    <mergeCell ref="B43:Q43"/>
    <mergeCell ref="B39:Q39"/>
    <mergeCell ref="B40:Q40"/>
    <mergeCell ref="B55:Q55"/>
    <mergeCell ref="B56:Q56"/>
    <mergeCell ref="B34:Q34"/>
    <mergeCell ref="B35:Q35"/>
    <mergeCell ref="B36:Q36"/>
    <mergeCell ref="B38:Q38"/>
    <mergeCell ref="B54:Q54"/>
    <mergeCell ref="B45:Q45"/>
    <mergeCell ref="B46:Q46"/>
    <mergeCell ref="B47:Q47"/>
    <mergeCell ref="B48:Q48"/>
    <mergeCell ref="B49:Q49"/>
    <mergeCell ref="B50:Q50"/>
    <mergeCell ref="B28:Q28"/>
    <mergeCell ref="B30:Q30"/>
    <mergeCell ref="B31:Q31"/>
    <mergeCell ref="B32:Q32"/>
    <mergeCell ref="B24:Q24"/>
    <mergeCell ref="B25:Q25"/>
    <mergeCell ref="B26:Q26"/>
    <mergeCell ref="B27:Q27"/>
    <mergeCell ref="B19:Q19"/>
    <mergeCell ref="B20:Q20"/>
    <mergeCell ref="B21:Q21"/>
    <mergeCell ref="B22:Q22"/>
    <mergeCell ref="B23:Q23"/>
    <mergeCell ref="B14:Q14"/>
    <mergeCell ref="B15:Q15"/>
    <mergeCell ref="B16:Q16"/>
    <mergeCell ref="B17:Q17"/>
    <mergeCell ref="B18:Q18"/>
    <mergeCell ref="B9:Q9"/>
    <mergeCell ref="B10:Q10"/>
    <mergeCell ref="B11:Q11"/>
    <mergeCell ref="B12:Q12"/>
    <mergeCell ref="B13:Q13"/>
    <mergeCell ref="A1:Q4"/>
    <mergeCell ref="B5:Q5"/>
    <mergeCell ref="B6:Q6"/>
    <mergeCell ref="B7:Q7"/>
    <mergeCell ref="B8:Q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99"/>
    <col min="30" max="55" width="9" style="25"/>
    <col min="56" max="56" width="9" style="100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205" t="s">
        <v>8</v>
      </c>
      <c r="K1" s="205"/>
      <c r="L1" s="205"/>
      <c r="M1" s="205"/>
      <c r="N1" s="205"/>
      <c r="O1" s="20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04"/>
      <c r="AD1" s="105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0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205"/>
      <c r="K2" s="205"/>
      <c r="L2" s="205"/>
      <c r="M2" s="205"/>
      <c r="N2" s="205"/>
      <c r="O2" s="20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04"/>
      <c r="AD2" s="105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0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205"/>
      <c r="K3" s="205"/>
      <c r="L3" s="205"/>
      <c r="M3" s="205"/>
      <c r="N3" s="205"/>
      <c r="O3" s="20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04"/>
      <c r="AD3" s="105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0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205"/>
      <c r="K4" s="205"/>
      <c r="L4" s="205"/>
      <c r="M4" s="205"/>
      <c r="N4" s="205"/>
      <c r="O4" s="20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04"/>
      <c r="AD4" s="105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0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98" t="s">
        <v>28</v>
      </c>
      <c r="F5" s="98"/>
      <c r="AC5" s="103"/>
      <c r="AD5" s="98" t="s">
        <v>29</v>
      </c>
      <c r="AE5" s="98"/>
      <c r="BD5" s="98" t="s">
        <v>75</v>
      </c>
      <c r="BE5" s="98"/>
    </row>
    <row r="6" spans="4:108" ht="14.25" customHeight="1">
      <c r="E6" s="25" t="s">
        <v>173</v>
      </c>
      <c r="AC6" s="103"/>
      <c r="AD6" s="25" t="s">
        <v>173</v>
      </c>
    </row>
    <row r="7" spans="4:108" ht="14.25" customHeight="1">
      <c r="F7" s="107"/>
      <c r="G7" s="25" t="s">
        <v>175</v>
      </c>
      <c r="AC7" s="103"/>
    </row>
    <row r="8" spans="4:108">
      <c r="G8" s="25" t="s">
        <v>187</v>
      </c>
      <c r="AC8" s="101"/>
      <c r="AD8" s="25" t="s">
        <v>150</v>
      </c>
      <c r="BF8" s="25" t="s">
        <v>127</v>
      </c>
    </row>
    <row r="9" spans="4:108">
      <c r="G9" s="25" t="s">
        <v>188</v>
      </c>
      <c r="AC9" s="101"/>
      <c r="AD9" s="25" t="s">
        <v>177</v>
      </c>
    </row>
    <row r="10" spans="4:108">
      <c r="AC10" s="101"/>
      <c r="AD10" s="25" t="s">
        <v>174</v>
      </c>
    </row>
    <row r="11" spans="4:108">
      <c r="G11" s="25" t="s">
        <v>130</v>
      </c>
      <c r="AC11" s="101"/>
      <c r="AD11" s="25" t="s">
        <v>176</v>
      </c>
    </row>
    <row r="12" spans="4:108">
      <c r="AC12" s="101"/>
    </row>
    <row r="13" spans="4:108">
      <c r="AC13" s="101"/>
      <c r="AD13" s="35"/>
    </row>
    <row r="14" spans="4:108">
      <c r="AC14" s="101"/>
      <c r="AD14" s="35"/>
    </row>
    <row r="15" spans="4:108">
      <c r="AC15" s="101"/>
    </row>
    <row r="16" spans="4:108">
      <c r="AC16" s="101"/>
      <c r="AD16" s="35"/>
    </row>
    <row r="17" spans="4:32">
      <c r="AC17" s="101"/>
      <c r="AD17" s="35"/>
      <c r="AF17" s="102"/>
    </row>
    <row r="18" spans="4:32">
      <c r="AC18" s="101"/>
      <c r="AD18" s="35"/>
    </row>
    <row r="19" spans="4:32">
      <c r="AC19" s="101"/>
    </row>
    <row r="20" spans="4:32">
      <c r="AC20" s="101"/>
    </row>
    <row r="21" spans="4:32">
      <c r="AC21" s="101"/>
      <c r="AD21" s="35"/>
    </row>
    <row r="22" spans="4:32">
      <c r="AC22" s="101"/>
      <c r="AD22" s="35"/>
    </row>
    <row r="23" spans="4:32">
      <c r="AC23" s="101"/>
      <c r="AD23" s="35"/>
    </row>
    <row r="24" spans="4:32">
      <c r="AC24" s="101"/>
      <c r="AD24" s="35"/>
    </row>
    <row r="25" spans="4:32">
      <c r="AC25" s="101"/>
      <c r="AD25" s="35"/>
    </row>
    <row r="26" spans="4:32">
      <c r="AC26" s="101"/>
      <c r="AD26" s="35"/>
    </row>
    <row r="27" spans="4:32">
      <c r="AC27" s="101"/>
      <c r="AD27" s="35"/>
    </row>
    <row r="28" spans="4:32">
      <c r="AC28" s="101"/>
      <c r="AD28" s="35"/>
    </row>
    <row r="29" spans="4:32">
      <c r="AC29" s="101"/>
      <c r="AD29" s="35"/>
    </row>
    <row r="30" spans="4:32">
      <c r="AC30" s="101"/>
      <c r="AD30" s="35"/>
    </row>
    <row r="31" spans="4:32">
      <c r="AC31" s="101"/>
      <c r="AD31" s="35"/>
    </row>
    <row r="32" spans="4:32">
      <c r="D32" s="102"/>
      <c r="AC32" s="101"/>
      <c r="AD32" s="35"/>
    </row>
    <row r="33" spans="29:30">
      <c r="AC33" s="101"/>
      <c r="AD33" s="35"/>
    </row>
    <row r="34" spans="29:30">
      <c r="AC34" s="101"/>
      <c r="AD34" s="35"/>
    </row>
    <row r="35" spans="29:30">
      <c r="AC35" s="101"/>
      <c r="AD35" s="35"/>
    </row>
    <row r="36" spans="29:30">
      <c r="AC36" s="101"/>
      <c r="AD36" s="35"/>
    </row>
    <row r="37" spans="29:30">
      <c r="AC37" s="101"/>
      <c r="AD37" s="35"/>
    </row>
    <row r="38" spans="29:30">
      <c r="AC38" s="101"/>
      <c r="AD38" s="35"/>
    </row>
    <row r="39" spans="29:30">
      <c r="AC39" s="101"/>
      <c r="AD39" s="35"/>
    </row>
    <row r="40" spans="29:30">
      <c r="AC40" s="101"/>
      <c r="AD40" s="35"/>
    </row>
    <row r="41" spans="29:30">
      <c r="AC41" s="101"/>
      <c r="AD41" s="35"/>
    </row>
    <row r="42" spans="29:30">
      <c r="AC42" s="101"/>
      <c r="AD42" s="35"/>
    </row>
    <row r="43" spans="29:30">
      <c r="AC43" s="101"/>
      <c r="AD43" s="35"/>
    </row>
    <row r="44" spans="29:30">
      <c r="AC44" s="101"/>
      <c r="AD44" s="35"/>
    </row>
    <row r="45" spans="29:30">
      <c r="AC45" s="101"/>
      <c r="AD45" s="35"/>
    </row>
    <row r="46" spans="29:30">
      <c r="AC46" s="101"/>
      <c r="AD46" s="35"/>
    </row>
    <row r="47" spans="29:30">
      <c r="AC47" s="101"/>
      <c r="AD47" s="35"/>
    </row>
    <row r="48" spans="29:30">
      <c r="AC48" s="101"/>
      <c r="AD48" s="35"/>
    </row>
    <row r="49" spans="4:53">
      <c r="AC49" s="101"/>
      <c r="AD49" s="35"/>
    </row>
    <row r="50" spans="4:53">
      <c r="AC50" s="101"/>
      <c r="AD50" s="35"/>
    </row>
    <row r="51" spans="4:53">
      <c r="D51" s="102" t="s">
        <v>178</v>
      </c>
      <c r="AC51" s="101"/>
      <c r="AD51" s="35"/>
    </row>
    <row r="52" spans="4:53">
      <c r="AC52" s="101"/>
      <c r="AD52" s="35"/>
    </row>
    <row r="53" spans="4:53">
      <c r="AC53" s="101"/>
      <c r="AD53" s="35"/>
    </row>
    <row r="54" spans="4:53">
      <c r="AC54" s="101"/>
      <c r="AD54" s="35"/>
    </row>
    <row r="55" spans="4:53">
      <c r="AC55" s="101"/>
      <c r="AD55" s="35"/>
    </row>
    <row r="56" spans="4:53">
      <c r="AC56" s="101"/>
      <c r="AD56" s="35"/>
      <c r="AK56" s="102"/>
    </row>
    <row r="57" spans="4:53">
      <c r="F57" s="102"/>
      <c r="L57" s="25" t="s">
        <v>170</v>
      </c>
      <c r="AC57" s="101"/>
      <c r="AD57" s="35"/>
    </row>
    <row r="58" spans="4:53">
      <c r="AC58" s="101"/>
      <c r="AD58" s="35"/>
      <c r="AJ58" s="102"/>
      <c r="BA58" s="102"/>
    </row>
    <row r="59" spans="4:53">
      <c r="AC59" s="101"/>
      <c r="AD59" s="35"/>
    </row>
    <row r="60" spans="4:53">
      <c r="AC60" s="101"/>
      <c r="AD60" s="35"/>
    </row>
    <row r="61" spans="4:53">
      <c r="AC61" s="101"/>
      <c r="AD61" s="35"/>
    </row>
    <row r="62" spans="4:53">
      <c r="M62" s="102"/>
      <c r="AC62" s="101"/>
      <c r="AD62" s="35"/>
    </row>
    <row r="63" spans="4:53">
      <c r="AC63" s="101"/>
      <c r="AD63" s="35"/>
    </row>
    <row r="64" spans="4:53">
      <c r="AC64" s="101"/>
      <c r="AD64" s="35"/>
    </row>
    <row r="65" spans="12:68">
      <c r="S65" s="25" t="s">
        <v>30</v>
      </c>
      <c r="AC65" s="101"/>
      <c r="AD65" s="35"/>
    </row>
    <row r="66" spans="12:68">
      <c r="AC66" s="101"/>
      <c r="AD66" s="35"/>
    </row>
    <row r="67" spans="12:68">
      <c r="AC67" s="101"/>
      <c r="AD67" s="35"/>
      <c r="BP67" s="102"/>
    </row>
    <row r="68" spans="12:68">
      <c r="AC68" s="101"/>
      <c r="AD68" s="35"/>
    </row>
    <row r="69" spans="12:68">
      <c r="AC69" s="101"/>
      <c r="AD69" s="35"/>
    </row>
    <row r="70" spans="12:68">
      <c r="L70" s="25" t="s">
        <v>30</v>
      </c>
      <c r="AC70" s="101"/>
      <c r="AD70" s="35"/>
    </row>
    <row r="71" spans="12:68">
      <c r="AC71" s="101"/>
      <c r="AD71" s="35"/>
    </row>
    <row r="72" spans="12:68">
      <c r="AC72" s="101"/>
      <c r="AD72" s="35"/>
    </row>
    <row r="73" spans="12:68">
      <c r="AC73" s="101"/>
      <c r="AD73" s="35"/>
    </row>
    <row r="74" spans="12:68">
      <c r="AC74" s="101"/>
      <c r="AD74" s="35"/>
    </row>
    <row r="75" spans="12:68">
      <c r="AC75" s="101"/>
      <c r="AD75" s="35"/>
    </row>
    <row r="76" spans="12:68">
      <c r="AC76" s="101"/>
      <c r="AD76" s="35"/>
    </row>
    <row r="77" spans="12:68">
      <c r="AC77" s="101"/>
      <c r="AD77" s="35"/>
    </row>
    <row r="78" spans="12:68">
      <c r="AC78" s="101"/>
      <c r="AD78" s="35"/>
    </row>
    <row r="79" spans="12:68">
      <c r="AC79" s="101"/>
      <c r="AD79" s="35"/>
    </row>
    <row r="80" spans="12:68">
      <c r="AC80" s="101"/>
      <c r="AD80" s="35"/>
    </row>
    <row r="81" spans="29:30">
      <c r="AC81" s="101"/>
      <c r="AD81" s="35"/>
    </row>
    <row r="82" spans="29:30">
      <c r="AC82" s="101"/>
      <c r="AD82" s="35"/>
    </row>
    <row r="83" spans="29:30">
      <c r="AC83" s="101"/>
      <c r="AD83" s="35"/>
    </row>
    <row r="84" spans="29:30">
      <c r="AC84" s="101"/>
      <c r="AD84" s="35"/>
    </row>
    <row r="85" spans="29:30">
      <c r="AC85" s="101"/>
      <c r="AD85" s="35"/>
    </row>
    <row r="86" spans="29:30">
      <c r="AC86" s="101"/>
      <c r="AD86" s="35"/>
    </row>
    <row r="87" spans="29:30">
      <c r="AC87" s="101"/>
      <c r="AD87" s="35"/>
    </row>
    <row r="88" spans="29:30">
      <c r="AC88" s="101"/>
      <c r="AD88" s="35"/>
    </row>
    <row r="89" spans="29:30">
      <c r="AC89" s="101"/>
      <c r="AD89" s="35"/>
    </row>
    <row r="90" spans="29:30">
      <c r="AC90" s="101"/>
      <c r="AD90" s="35"/>
    </row>
    <row r="91" spans="29:30">
      <c r="AC91" s="101"/>
      <c r="AD91" s="35"/>
    </row>
    <row r="92" spans="29:30">
      <c r="AC92" s="101"/>
      <c r="AD92" s="35"/>
    </row>
    <row r="93" spans="29:30">
      <c r="AC93" s="101"/>
      <c r="AD93" s="35"/>
    </row>
    <row r="94" spans="29:30">
      <c r="AC94" s="101"/>
      <c r="AD94" s="35"/>
    </row>
    <row r="95" spans="29:30">
      <c r="AC95" s="101"/>
      <c r="AD95" s="35"/>
    </row>
    <row r="96" spans="29:30">
      <c r="AC96" s="101"/>
      <c r="AD96" s="35"/>
    </row>
    <row r="97" spans="20:30">
      <c r="AC97" s="101"/>
      <c r="AD97" s="35"/>
    </row>
    <row r="98" spans="20:30">
      <c r="AC98" s="101"/>
      <c r="AD98" s="35"/>
    </row>
    <row r="99" spans="20:30">
      <c r="AC99" s="101"/>
      <c r="AD99" s="35"/>
    </row>
    <row r="100" spans="20:30">
      <c r="AC100" s="101"/>
      <c r="AD100" s="35"/>
    </row>
    <row r="101" spans="20:30">
      <c r="AC101" s="101"/>
      <c r="AD101" s="35"/>
    </row>
    <row r="102" spans="20:30">
      <c r="AC102" s="101"/>
      <c r="AD102" s="35"/>
    </row>
    <row r="103" spans="20:30">
      <c r="AC103" s="101"/>
      <c r="AD103" s="35"/>
    </row>
    <row r="104" spans="20:30">
      <c r="AC104" s="101"/>
      <c r="AD104" s="35"/>
    </row>
    <row r="105" spans="20:30">
      <c r="AC105" s="101"/>
      <c r="AD105" s="35"/>
    </row>
    <row r="106" spans="20:30">
      <c r="AC106" s="101"/>
      <c r="AD106" s="35"/>
    </row>
    <row r="107" spans="20:30">
      <c r="T107" s="25" t="s">
        <v>186</v>
      </c>
      <c r="AC107" s="101"/>
      <c r="AD107" s="35"/>
    </row>
    <row r="108" spans="20:30">
      <c r="AC108" s="101"/>
      <c r="AD108" s="35"/>
    </row>
    <row r="109" spans="20:30">
      <c r="AC109" s="101"/>
      <c r="AD109" s="35"/>
    </row>
    <row r="110" spans="20:30">
      <c r="AC110" s="101"/>
      <c r="AD110" s="35"/>
    </row>
    <row r="111" spans="20:30">
      <c r="AC111" s="101"/>
      <c r="AD111" s="35"/>
    </row>
    <row r="112" spans="20:30">
      <c r="AC112" s="101"/>
      <c r="AD112" s="35"/>
    </row>
    <row r="113" spans="29:30">
      <c r="AC113" s="101"/>
      <c r="AD113" s="35"/>
    </row>
    <row r="114" spans="29:30">
      <c r="AC114" s="101"/>
      <c r="AD114" s="35"/>
    </row>
    <row r="115" spans="29:30">
      <c r="AC115" s="101"/>
      <c r="AD115" s="35"/>
    </row>
    <row r="116" spans="29:30">
      <c r="AC116" s="101"/>
      <c r="AD116" s="35"/>
    </row>
    <row r="117" spans="29:30">
      <c r="AC117" s="101"/>
      <c r="AD117" s="35"/>
    </row>
    <row r="118" spans="29:30">
      <c r="AC118" s="101"/>
      <c r="AD118" s="35"/>
    </row>
    <row r="119" spans="29:30">
      <c r="AC119" s="101"/>
      <c r="AD119" s="35"/>
    </row>
    <row r="120" spans="29:30">
      <c r="AC120" s="101"/>
      <c r="AD120" s="35"/>
    </row>
    <row r="121" spans="29:30">
      <c r="AC121" s="101"/>
      <c r="AD121" s="35"/>
    </row>
    <row r="122" spans="29:30">
      <c r="AC122" s="101"/>
      <c r="AD122" s="35"/>
    </row>
    <row r="123" spans="29:30">
      <c r="AC123" s="101"/>
      <c r="AD123" s="35"/>
    </row>
    <row r="124" spans="29:30">
      <c r="AC124" s="101"/>
      <c r="AD124" s="35"/>
    </row>
    <row r="125" spans="29:30">
      <c r="AC125" s="101"/>
      <c r="AD125" s="35"/>
    </row>
    <row r="126" spans="29:30">
      <c r="AC126" s="101"/>
      <c r="AD126" s="35"/>
    </row>
    <row r="127" spans="29:30">
      <c r="AC127" s="101"/>
      <c r="AD127" s="35"/>
    </row>
    <row r="128" spans="29:30">
      <c r="AC128" s="101"/>
      <c r="AD128" s="35"/>
    </row>
    <row r="129" spans="29:30">
      <c r="AC129" s="101"/>
      <c r="AD129" s="35"/>
    </row>
    <row r="130" spans="29:30">
      <c r="AC130" s="101"/>
      <c r="AD130" s="35"/>
    </row>
    <row r="131" spans="29:30">
      <c r="AC131" s="101"/>
      <c r="AD131" s="35"/>
    </row>
    <row r="132" spans="29:30">
      <c r="AC132" s="101"/>
      <c r="AD132" s="35"/>
    </row>
    <row r="133" spans="29:30">
      <c r="AC133" s="101"/>
      <c r="AD133" s="35"/>
    </row>
    <row r="134" spans="29:30">
      <c r="AC134" s="101"/>
      <c r="AD134" s="35"/>
    </row>
    <row r="135" spans="29:30">
      <c r="AC135" s="101"/>
      <c r="AD135" s="35"/>
    </row>
    <row r="136" spans="29:30">
      <c r="AC136" s="101"/>
      <c r="AD136" s="35"/>
    </row>
    <row r="137" spans="29:30">
      <c r="AC137" s="101"/>
      <c r="AD137" s="35"/>
    </row>
    <row r="138" spans="29:30">
      <c r="AC138" s="101"/>
      <c r="AD138" s="35"/>
    </row>
    <row r="139" spans="29:30">
      <c r="AC139" s="101"/>
      <c r="AD139" s="35"/>
    </row>
    <row r="140" spans="29:30">
      <c r="AC140" s="101"/>
      <c r="AD140" s="35"/>
    </row>
    <row r="141" spans="29:30">
      <c r="AC141" s="101"/>
      <c r="AD141" s="35"/>
    </row>
    <row r="142" spans="29:30">
      <c r="AC142" s="101"/>
      <c r="AD142" s="35"/>
    </row>
    <row r="143" spans="29:30">
      <c r="AC143" s="101"/>
      <c r="AD143" s="35"/>
    </row>
    <row r="144" spans="29:30">
      <c r="AC144" s="101"/>
      <c r="AD144" s="35"/>
    </row>
    <row r="145" spans="29:30">
      <c r="AC145" s="101"/>
      <c r="AD145" s="35"/>
    </row>
    <row r="146" spans="29:30">
      <c r="AC146" s="101"/>
      <c r="AD146" s="35"/>
    </row>
    <row r="147" spans="29:30">
      <c r="AC147" s="101"/>
      <c r="AD147" s="35"/>
    </row>
    <row r="148" spans="29:30">
      <c r="AC148" s="101"/>
      <c r="AD148" s="35"/>
    </row>
    <row r="149" spans="29:30">
      <c r="AC149" s="101"/>
      <c r="AD149" s="35"/>
    </row>
    <row r="150" spans="29:30">
      <c r="AC150" s="101"/>
      <c r="AD150" s="35"/>
    </row>
    <row r="151" spans="29:30">
      <c r="AC151" s="101"/>
      <c r="AD151" s="35"/>
    </row>
    <row r="152" spans="29:30">
      <c r="AC152" s="101"/>
      <c r="AD152" s="35"/>
    </row>
    <row r="153" spans="29:30">
      <c r="AC153" s="101"/>
      <c r="AD153" s="35"/>
    </row>
    <row r="154" spans="29:30">
      <c r="AC154" s="101"/>
      <c r="AD154" s="35"/>
    </row>
    <row r="155" spans="29:30">
      <c r="AC155" s="101"/>
      <c r="AD155" s="35"/>
    </row>
    <row r="156" spans="29:30">
      <c r="AC156" s="101"/>
      <c r="AD156" s="35"/>
    </row>
    <row r="157" spans="29:30">
      <c r="AC157" s="101"/>
      <c r="AD157" s="35"/>
    </row>
    <row r="158" spans="29:30">
      <c r="AC158" s="101"/>
      <c r="AD158" s="35"/>
    </row>
    <row r="159" spans="29:30">
      <c r="AC159" s="101"/>
      <c r="AD159" s="35"/>
    </row>
    <row r="160" spans="29:30">
      <c r="AC160" s="101"/>
      <c r="AD160" s="35"/>
    </row>
    <row r="161" spans="29:30">
      <c r="AC161" s="101"/>
      <c r="AD161" s="35"/>
    </row>
    <row r="162" spans="29:30">
      <c r="AC162" s="101"/>
      <c r="AD162" s="35"/>
    </row>
    <row r="163" spans="29:30">
      <c r="AC163" s="101"/>
      <c r="AD163" s="35"/>
    </row>
    <row r="164" spans="29:30">
      <c r="AC164" s="101"/>
      <c r="AD164" s="35"/>
    </row>
    <row r="165" spans="29:30">
      <c r="AC165" s="101"/>
      <c r="AD165" s="35"/>
    </row>
    <row r="166" spans="29:30">
      <c r="AC166" s="101"/>
      <c r="AD166" s="35"/>
    </row>
    <row r="167" spans="29:30">
      <c r="AC167" s="101"/>
      <c r="AD167" s="35"/>
    </row>
    <row r="168" spans="29:30">
      <c r="AC168" s="101"/>
      <c r="AD168" s="35"/>
    </row>
    <row r="169" spans="29:30">
      <c r="AC169" s="101"/>
      <c r="AD169" s="35"/>
    </row>
    <row r="170" spans="29:30">
      <c r="AC170" s="101"/>
      <c r="AD170" s="35"/>
    </row>
    <row r="171" spans="29:30">
      <c r="AC171" s="101"/>
      <c r="AD171" s="35"/>
    </row>
    <row r="172" spans="29:30">
      <c r="AC172" s="101"/>
      <c r="AD172" s="35"/>
    </row>
    <row r="173" spans="29:30">
      <c r="AC173" s="101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501"/>
  <sheetViews>
    <sheetView topLeftCell="D1" zoomScale="130" zoomScaleNormal="130" workbookViewId="0">
      <selection activeCell="J3" sqref="J3"/>
    </sheetView>
  </sheetViews>
  <sheetFormatPr defaultRowHeight="14.25"/>
  <cols>
    <col min="14" max="14" width="12.25" bestFit="1" customWidth="1"/>
    <col min="15" max="15" width="10.375" bestFit="1" customWidth="1"/>
  </cols>
  <sheetData>
    <row r="1" spans="6:20"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245</v>
      </c>
      <c r="L1" t="s">
        <v>246</v>
      </c>
      <c r="N1" t="s">
        <v>244</v>
      </c>
      <c r="O1" t="s">
        <v>258</v>
      </c>
      <c r="P1" t="s">
        <v>257</v>
      </c>
      <c r="Q1" t="s">
        <v>248</v>
      </c>
      <c r="R1" t="s">
        <v>247</v>
      </c>
    </row>
    <row r="2" spans="6:20">
      <c r="F2">
        <v>250</v>
      </c>
      <c r="G2">
        <v>500</v>
      </c>
      <c r="H2">
        <v>415</v>
      </c>
      <c r="I2">
        <v>20</v>
      </c>
      <c r="J2">
        <v>1000</v>
      </c>
      <c r="K2">
        <v>1</v>
      </c>
      <c r="L2">
        <f>K2/G2</f>
        <v>2E-3</v>
      </c>
      <c r="N2">
        <f>0.36*L2*J2*H2*(1-0.42*L2)*F2*G2*G2*I2</f>
        <v>373186260000.00006</v>
      </c>
      <c r="O2">
        <f>0.87 *H2*J2*G2*(1-J2*H2/(F2*G2*I2))</f>
        <v>150557850</v>
      </c>
      <c r="P2">
        <f>1.2-((1.2^2)-(6.68*O2/(I2*F2*G2*G2))^0.5)</f>
        <v>0.656984476119849</v>
      </c>
      <c r="Q2">
        <f>0.87*H2*J2/(0.36*I2*F2*G2)</f>
        <v>0.40116666666666673</v>
      </c>
      <c r="R2">
        <v>0.48</v>
      </c>
      <c r="T2" t="s">
        <v>249</v>
      </c>
    </row>
    <row r="3" spans="6:20">
      <c r="F3">
        <v>250</v>
      </c>
      <c r="G3">
        <v>500</v>
      </c>
      <c r="H3">
        <v>415</v>
      </c>
      <c r="I3">
        <v>20</v>
      </c>
      <c r="J3">
        <v>1000</v>
      </c>
      <c r="K3">
        <f>K2+1</f>
        <v>2</v>
      </c>
      <c r="L3">
        <f>K3/G3</f>
        <v>4.0000000000000001E-3</v>
      </c>
      <c r="N3">
        <f>0.36*L3*J3*H3*(1-0.42*L3)*F3*G3*G3*I3</f>
        <v>745745040000</v>
      </c>
      <c r="O3">
        <f t="shared" ref="O3:O59" si="0">0.87 *H3*J3*G3*(1-J3*H3/(F3*G3*I3))</f>
        <v>150557850</v>
      </c>
      <c r="P3">
        <f t="shared" ref="P3:P66" si="1">1.2-((1.2^2)-(6.68*N3/(I3*F3*G3*G3))^0.5)</f>
        <v>62.888927551163107</v>
      </c>
    </row>
    <row r="4" spans="6:20">
      <c r="F4">
        <v>250</v>
      </c>
      <c r="G4">
        <v>500</v>
      </c>
      <c r="H4">
        <v>415</v>
      </c>
      <c r="I4">
        <v>20</v>
      </c>
      <c r="J4">
        <v>1000</v>
      </c>
      <c r="K4">
        <f t="shared" ref="K4:K49" si="2">K3+1</f>
        <v>3</v>
      </c>
      <c r="L4">
        <f t="shared" ref="L4:L49" si="3">K4/G4</f>
        <v>6.0000000000000001E-3</v>
      </c>
      <c r="N4">
        <f t="shared" ref="N4:N49" si="4">0.36*L4*J4*H4*(1-0.42*L4)*F4*G4*G4*I4</f>
        <v>1117676340000.0002</v>
      </c>
      <c r="O4">
        <f t="shared" si="0"/>
        <v>150557850</v>
      </c>
      <c r="P4">
        <f t="shared" si="1"/>
        <v>77.044295694274155</v>
      </c>
    </row>
    <row r="5" spans="6:20">
      <c r="F5">
        <v>250</v>
      </c>
      <c r="G5">
        <v>500</v>
      </c>
      <c r="H5">
        <v>415</v>
      </c>
      <c r="I5">
        <v>20</v>
      </c>
      <c r="J5">
        <v>1000</v>
      </c>
      <c r="K5">
        <f t="shared" si="2"/>
        <v>4</v>
      </c>
      <c r="L5">
        <f t="shared" si="3"/>
        <v>8.0000000000000002E-3</v>
      </c>
      <c r="N5">
        <f t="shared" si="4"/>
        <v>1488980160000</v>
      </c>
      <c r="O5">
        <f t="shared" si="0"/>
        <v>150557850</v>
      </c>
      <c r="P5">
        <f t="shared" si="1"/>
        <v>88.962634350337439</v>
      </c>
    </row>
    <row r="6" spans="6:20">
      <c r="F6">
        <v>250</v>
      </c>
      <c r="G6">
        <v>500</v>
      </c>
      <c r="H6">
        <v>415</v>
      </c>
      <c r="I6">
        <v>20</v>
      </c>
      <c r="J6">
        <v>1000</v>
      </c>
      <c r="K6">
        <f t="shared" si="2"/>
        <v>5</v>
      </c>
      <c r="L6">
        <f t="shared" si="3"/>
        <v>0.01</v>
      </c>
      <c r="N6">
        <f t="shared" si="4"/>
        <v>1859656500000.0002</v>
      </c>
      <c r="O6">
        <f t="shared" si="0"/>
        <v>150557850</v>
      </c>
      <c r="P6">
        <f t="shared" si="1"/>
        <v>99.449539752172612</v>
      </c>
    </row>
    <row r="7" spans="6:20">
      <c r="F7">
        <v>250</v>
      </c>
      <c r="G7">
        <v>500</v>
      </c>
      <c r="H7">
        <v>415</v>
      </c>
      <c r="I7">
        <v>20</v>
      </c>
      <c r="J7">
        <v>1000</v>
      </c>
      <c r="K7">
        <f t="shared" si="2"/>
        <v>6</v>
      </c>
      <c r="L7">
        <f t="shared" si="3"/>
        <v>1.2E-2</v>
      </c>
      <c r="N7">
        <f t="shared" si="4"/>
        <v>2229705360000.0005</v>
      </c>
      <c r="O7">
        <f t="shared" si="0"/>
        <v>150557850</v>
      </c>
      <c r="P7">
        <f t="shared" si="1"/>
        <v>108.91835031659284</v>
      </c>
    </row>
    <row r="8" spans="6:20">
      <c r="F8">
        <v>250</v>
      </c>
      <c r="G8">
        <v>500</v>
      </c>
      <c r="H8">
        <v>415</v>
      </c>
      <c r="I8">
        <v>20</v>
      </c>
      <c r="J8">
        <v>1000</v>
      </c>
      <c r="K8">
        <f t="shared" si="2"/>
        <v>7</v>
      </c>
      <c r="L8">
        <f t="shared" si="3"/>
        <v>1.4E-2</v>
      </c>
      <c r="N8">
        <f t="shared" si="4"/>
        <v>2599126739999.9995</v>
      </c>
      <c r="O8">
        <f t="shared" si="0"/>
        <v>150557850</v>
      </c>
      <c r="P8">
        <f t="shared" si="1"/>
        <v>117.61471267013465</v>
      </c>
    </row>
    <row r="9" spans="6:20">
      <c r="F9">
        <v>250</v>
      </c>
      <c r="G9">
        <v>500</v>
      </c>
      <c r="H9">
        <v>415</v>
      </c>
      <c r="I9">
        <v>20</v>
      </c>
      <c r="J9">
        <v>1000</v>
      </c>
      <c r="K9">
        <f t="shared" si="2"/>
        <v>8</v>
      </c>
      <c r="L9">
        <f t="shared" si="3"/>
        <v>1.6E-2</v>
      </c>
      <c r="N9">
        <f t="shared" si="4"/>
        <v>2967920640000</v>
      </c>
      <c r="O9">
        <f t="shared" si="0"/>
        <v>150557850</v>
      </c>
      <c r="P9">
        <f t="shared" si="1"/>
        <v>125.69874661977545</v>
      </c>
    </row>
    <row r="10" spans="6:20">
      <c r="F10">
        <v>250</v>
      </c>
      <c r="G10">
        <v>500</v>
      </c>
      <c r="H10">
        <v>415</v>
      </c>
      <c r="I10">
        <v>20</v>
      </c>
      <c r="J10">
        <v>1000</v>
      </c>
      <c r="K10">
        <f t="shared" si="2"/>
        <v>9</v>
      </c>
      <c r="L10">
        <f t="shared" si="3"/>
        <v>1.7999999999999999E-2</v>
      </c>
      <c r="N10">
        <f t="shared" si="4"/>
        <v>3336087060000</v>
      </c>
      <c r="O10">
        <f t="shared" si="0"/>
        <v>150557850</v>
      </c>
      <c r="P10">
        <f t="shared" si="1"/>
        <v>133.2817182657563</v>
      </c>
    </row>
    <row r="11" spans="6:20">
      <c r="F11">
        <v>250</v>
      </c>
      <c r="G11">
        <v>500</v>
      </c>
      <c r="H11">
        <v>415</v>
      </c>
      <c r="I11">
        <v>20</v>
      </c>
      <c r="J11">
        <v>1000</v>
      </c>
      <c r="K11">
        <f t="shared" si="2"/>
        <v>10</v>
      </c>
      <c r="L11">
        <f t="shared" si="3"/>
        <v>0.02</v>
      </c>
      <c r="N11">
        <f t="shared" si="4"/>
        <v>3703626000000</v>
      </c>
      <c r="O11">
        <f t="shared" si="0"/>
        <v>150557850</v>
      </c>
      <c r="P11">
        <f t="shared" si="1"/>
        <v>140.44467345094844</v>
      </c>
    </row>
    <row r="12" spans="6:20">
      <c r="F12">
        <v>250</v>
      </c>
      <c r="G12">
        <v>500</v>
      </c>
      <c r="H12">
        <v>415</v>
      </c>
      <c r="I12">
        <v>20</v>
      </c>
      <c r="J12">
        <v>1000</v>
      </c>
      <c r="K12">
        <f t="shared" si="2"/>
        <v>11</v>
      </c>
      <c r="L12">
        <f t="shared" si="3"/>
        <v>2.1999999999999999E-2</v>
      </c>
      <c r="N12">
        <f t="shared" si="4"/>
        <v>4070537460000</v>
      </c>
      <c r="O12">
        <f t="shared" si="0"/>
        <v>150557850</v>
      </c>
      <c r="P12">
        <f t="shared" si="1"/>
        <v>147.24882054664346</v>
      </c>
    </row>
    <row r="13" spans="6:20">
      <c r="F13">
        <v>250</v>
      </c>
      <c r="G13">
        <v>500</v>
      </c>
      <c r="H13">
        <v>415</v>
      </c>
      <c r="I13">
        <v>20</v>
      </c>
      <c r="J13">
        <v>1000</v>
      </c>
      <c r="K13">
        <f t="shared" si="2"/>
        <v>12</v>
      </c>
      <c r="L13">
        <f t="shared" si="3"/>
        <v>2.4E-2</v>
      </c>
      <c r="N13">
        <f t="shared" si="4"/>
        <v>4436821440000</v>
      </c>
      <c r="O13">
        <f t="shared" si="0"/>
        <v>150557850</v>
      </c>
      <c r="P13">
        <f t="shared" si="1"/>
        <v>153.74173195337164</v>
      </c>
    </row>
    <row r="14" spans="6:20">
      <c r="F14">
        <v>250</v>
      </c>
      <c r="G14">
        <v>500</v>
      </c>
      <c r="H14">
        <v>415</v>
      </c>
      <c r="I14">
        <v>20</v>
      </c>
      <c r="J14">
        <v>1000</v>
      </c>
      <c r="K14">
        <f t="shared" si="2"/>
        <v>13</v>
      </c>
      <c r="L14">
        <f t="shared" si="3"/>
        <v>2.5999999999999999E-2</v>
      </c>
      <c r="N14">
        <f t="shared" si="4"/>
        <v>4802477939999.999</v>
      </c>
      <c r="O14">
        <f t="shared" si="0"/>
        <v>150557850</v>
      </c>
      <c r="P14">
        <f t="shared" si="1"/>
        <v>159.96125502429746</v>
      </c>
    </row>
    <row r="15" spans="6:20">
      <c r="F15">
        <v>250</v>
      </c>
      <c r="G15">
        <v>500</v>
      </c>
      <c r="H15">
        <v>415</v>
      </c>
      <c r="I15">
        <v>20</v>
      </c>
      <c r="J15">
        <v>1000</v>
      </c>
      <c r="K15">
        <f t="shared" si="2"/>
        <v>14</v>
      </c>
      <c r="L15">
        <f t="shared" si="3"/>
        <v>2.8000000000000001E-2</v>
      </c>
      <c r="N15">
        <f t="shared" si="4"/>
        <v>5167506959999.999</v>
      </c>
      <c r="O15">
        <f t="shared" si="0"/>
        <v>150557850</v>
      </c>
      <c r="P15">
        <f t="shared" si="1"/>
        <v>165.93808879103162</v>
      </c>
    </row>
    <row r="16" spans="6:20">
      <c r="F16">
        <v>250</v>
      </c>
      <c r="G16">
        <v>500</v>
      </c>
      <c r="H16">
        <v>415</v>
      </c>
      <c r="I16">
        <v>20</v>
      </c>
      <c r="J16">
        <v>1000</v>
      </c>
      <c r="K16">
        <f t="shared" si="2"/>
        <v>15</v>
      </c>
      <c r="L16">
        <f t="shared" si="3"/>
        <v>0.03</v>
      </c>
      <c r="N16">
        <f t="shared" si="4"/>
        <v>5531908500000.001</v>
      </c>
      <c r="O16">
        <f t="shared" si="0"/>
        <v>150557850</v>
      </c>
      <c r="P16">
        <f t="shared" si="1"/>
        <v>171.69754396291697</v>
      </c>
    </row>
    <row r="17" spans="6:17">
      <c r="F17">
        <v>250</v>
      </c>
      <c r="G17">
        <v>500</v>
      </c>
      <c r="H17">
        <v>415</v>
      </c>
      <c r="I17">
        <v>20</v>
      </c>
      <c r="J17">
        <v>1000</v>
      </c>
      <c r="K17">
        <f t="shared" si="2"/>
        <v>16</v>
      </c>
      <c r="L17">
        <f t="shared" si="3"/>
        <v>3.2000000000000001E-2</v>
      </c>
      <c r="N17">
        <f t="shared" si="4"/>
        <v>5895682560000</v>
      </c>
      <c r="O17">
        <f t="shared" si="0"/>
        <v>150557850</v>
      </c>
      <c r="P17">
        <f t="shared" si="1"/>
        <v>177.26078197191131</v>
      </c>
    </row>
    <row r="18" spans="6:17">
      <c r="F18">
        <v>250</v>
      </c>
      <c r="G18">
        <v>500</v>
      </c>
      <c r="H18">
        <v>415</v>
      </c>
      <c r="I18">
        <v>20</v>
      </c>
      <c r="J18">
        <v>1000</v>
      </c>
      <c r="K18">
        <f t="shared" si="2"/>
        <v>17</v>
      </c>
      <c r="L18">
        <f t="shared" si="3"/>
        <v>3.4000000000000002E-2</v>
      </c>
      <c r="N18">
        <f t="shared" si="4"/>
        <v>6258829140000</v>
      </c>
      <c r="O18">
        <f t="shared" si="0"/>
        <v>150557850</v>
      </c>
      <c r="P18">
        <f t="shared" si="1"/>
        <v>182.64571000534733</v>
      </c>
    </row>
    <row r="19" spans="6:17">
      <c r="F19">
        <v>250</v>
      </c>
      <c r="G19">
        <v>500</v>
      </c>
      <c r="H19">
        <v>415</v>
      </c>
      <c r="I19">
        <v>20</v>
      </c>
      <c r="J19">
        <v>1000</v>
      </c>
      <c r="K19">
        <f t="shared" si="2"/>
        <v>18</v>
      </c>
      <c r="L19">
        <f t="shared" si="3"/>
        <v>3.5999999999999997E-2</v>
      </c>
      <c r="N19">
        <f t="shared" si="4"/>
        <v>6621348240000</v>
      </c>
      <c r="O19">
        <f t="shared" si="0"/>
        <v>150557850</v>
      </c>
      <c r="P19">
        <f t="shared" si="1"/>
        <v>187.86764204189046</v>
      </c>
    </row>
    <row r="20" spans="6:17">
      <c r="F20">
        <v>250</v>
      </c>
      <c r="G20">
        <v>500</v>
      </c>
      <c r="H20">
        <v>415</v>
      </c>
      <c r="I20">
        <v>20</v>
      </c>
      <c r="J20">
        <v>1000</v>
      </c>
      <c r="K20">
        <f t="shared" si="2"/>
        <v>19</v>
      </c>
      <c r="L20">
        <f t="shared" si="3"/>
        <v>3.7999999999999999E-2</v>
      </c>
      <c r="N20">
        <f t="shared" si="4"/>
        <v>6983239860000</v>
      </c>
      <c r="O20">
        <f t="shared" si="0"/>
        <v>150557850</v>
      </c>
      <c r="P20">
        <f t="shared" si="1"/>
        <v>192.93979659332908</v>
      </c>
    </row>
    <row r="21" spans="6:17">
      <c r="F21">
        <v>250</v>
      </c>
      <c r="G21">
        <v>500</v>
      </c>
      <c r="H21">
        <v>415</v>
      </c>
      <c r="I21">
        <v>20</v>
      </c>
      <c r="J21">
        <v>1000</v>
      </c>
      <c r="K21">
        <f t="shared" si="2"/>
        <v>20</v>
      </c>
      <c r="L21">
        <f t="shared" si="3"/>
        <v>0.04</v>
      </c>
      <c r="N21">
        <f t="shared" si="4"/>
        <v>7344503999999.999</v>
      </c>
      <c r="O21">
        <f t="shared" si="0"/>
        <v>150557850</v>
      </c>
      <c r="P21">
        <f t="shared" si="1"/>
        <v>197.87367791245507</v>
      </c>
    </row>
    <row r="22" spans="6:17">
      <c r="F22">
        <v>250</v>
      </c>
      <c r="G22">
        <v>500</v>
      </c>
      <c r="H22">
        <v>415</v>
      </c>
      <c r="I22">
        <v>20</v>
      </c>
      <c r="J22">
        <v>1000</v>
      </c>
      <c r="K22">
        <f t="shared" si="2"/>
        <v>21</v>
      </c>
      <c r="L22">
        <f t="shared" si="3"/>
        <v>4.2000000000000003E-2</v>
      </c>
      <c r="N22">
        <f t="shared" si="4"/>
        <v>7705140660000</v>
      </c>
      <c r="O22">
        <f t="shared" si="0"/>
        <v>150557850</v>
      </c>
      <c r="P22">
        <f t="shared" si="1"/>
        <v>202.67937237986914</v>
      </c>
    </row>
    <row r="23" spans="6:17">
      <c r="F23">
        <v>250</v>
      </c>
      <c r="G23">
        <v>500</v>
      </c>
      <c r="H23">
        <v>415</v>
      </c>
      <c r="I23">
        <v>20</v>
      </c>
      <c r="J23">
        <v>1000</v>
      </c>
      <c r="K23">
        <f t="shared" si="2"/>
        <v>22</v>
      </c>
      <c r="L23">
        <f t="shared" si="3"/>
        <v>4.3999999999999997E-2</v>
      </c>
      <c r="N23">
        <f t="shared" si="4"/>
        <v>8065149840000</v>
      </c>
      <c r="O23">
        <f t="shared" si="0"/>
        <v>150557850</v>
      </c>
      <c r="P23">
        <f t="shared" si="1"/>
        <v>207.36578206051968</v>
      </c>
      <c r="Q23" t="s">
        <v>255</v>
      </c>
    </row>
    <row r="24" spans="6:17">
      <c r="F24">
        <v>250</v>
      </c>
      <c r="G24">
        <v>500</v>
      </c>
      <c r="H24">
        <v>415</v>
      </c>
      <c r="I24">
        <v>20</v>
      </c>
      <c r="J24">
        <v>1000</v>
      </c>
      <c r="K24">
        <f t="shared" si="2"/>
        <v>23</v>
      </c>
      <c r="L24">
        <f t="shared" si="3"/>
        <v>4.5999999999999999E-2</v>
      </c>
      <c r="N24">
        <f t="shared" si="4"/>
        <v>8424531540000</v>
      </c>
      <c r="O24">
        <f t="shared" si="0"/>
        <v>150557850</v>
      </c>
      <c r="P24">
        <f t="shared" si="1"/>
        <v>211.94081098383992</v>
      </c>
      <c r="Q24" t="s">
        <v>256</v>
      </c>
    </row>
    <row r="25" spans="6:17">
      <c r="F25">
        <v>250</v>
      </c>
      <c r="G25">
        <v>500</v>
      </c>
      <c r="H25">
        <v>415</v>
      </c>
      <c r="I25">
        <v>20</v>
      </c>
      <c r="J25">
        <v>1000</v>
      </c>
      <c r="K25">
        <f t="shared" si="2"/>
        <v>24</v>
      </c>
      <c r="L25">
        <f t="shared" si="3"/>
        <v>4.8000000000000001E-2</v>
      </c>
      <c r="N25">
        <f t="shared" si="4"/>
        <v>8783285760000.001</v>
      </c>
      <c r="O25">
        <f t="shared" si="0"/>
        <v>150557850</v>
      </c>
      <c r="P25">
        <f t="shared" si="1"/>
        <v>216.41151534535825</v>
      </c>
    </row>
    <row r="26" spans="6:17">
      <c r="F26">
        <v>250</v>
      </c>
      <c r="G26">
        <v>500</v>
      </c>
      <c r="H26">
        <v>415</v>
      </c>
      <c r="I26">
        <v>20</v>
      </c>
      <c r="J26">
        <v>1000</v>
      </c>
      <c r="K26">
        <f t="shared" si="2"/>
        <v>25</v>
      </c>
      <c r="L26">
        <f t="shared" si="3"/>
        <v>0.05</v>
      </c>
      <c r="N26">
        <f t="shared" si="4"/>
        <v>9141412500000</v>
      </c>
      <c r="O26">
        <f t="shared" si="0"/>
        <v>150557850</v>
      </c>
      <c r="P26">
        <f t="shared" si="1"/>
        <v>220.78422582151487</v>
      </c>
    </row>
    <row r="27" spans="6:17">
      <c r="F27">
        <v>250</v>
      </c>
      <c r="G27">
        <v>500</v>
      </c>
      <c r="H27">
        <v>415</v>
      </c>
      <c r="I27">
        <v>20</v>
      </c>
      <c r="J27">
        <v>1000</v>
      </c>
      <c r="K27">
        <f t="shared" si="2"/>
        <v>26</v>
      </c>
      <c r="L27">
        <f t="shared" si="3"/>
        <v>5.1999999999999998E-2</v>
      </c>
      <c r="N27">
        <f t="shared" si="4"/>
        <v>9498911759999.998</v>
      </c>
      <c r="O27">
        <f t="shared" si="0"/>
        <v>150557850</v>
      </c>
      <c r="P27">
        <f t="shared" si="1"/>
        <v>225.06464807775268</v>
      </c>
      <c r="Q27" t="s">
        <v>262</v>
      </c>
    </row>
    <row r="28" spans="6:17">
      <c r="F28">
        <v>250</v>
      </c>
      <c r="G28">
        <v>500</v>
      </c>
      <c r="H28">
        <v>415</v>
      </c>
      <c r="I28">
        <v>20</v>
      </c>
      <c r="J28">
        <v>1000</v>
      </c>
      <c r="K28">
        <f t="shared" si="2"/>
        <v>27</v>
      </c>
      <c r="L28">
        <f t="shared" si="3"/>
        <v>5.3999999999999999E-2</v>
      </c>
      <c r="N28">
        <f t="shared" si="4"/>
        <v>9855783539999.998</v>
      </c>
      <c r="O28">
        <f t="shared" si="0"/>
        <v>150557850</v>
      </c>
      <c r="P28">
        <f t="shared" si="1"/>
        <v>229.25794604257351</v>
      </c>
      <c r="Q28" t="s">
        <v>259</v>
      </c>
    </row>
    <row r="29" spans="6:17">
      <c r="F29">
        <v>250</v>
      </c>
      <c r="G29">
        <v>500</v>
      </c>
      <c r="H29">
        <v>415</v>
      </c>
      <c r="I29">
        <v>20</v>
      </c>
      <c r="J29">
        <v>1000</v>
      </c>
      <c r="K29">
        <f t="shared" si="2"/>
        <v>28</v>
      </c>
      <c r="L29">
        <f t="shared" si="3"/>
        <v>5.6000000000000001E-2</v>
      </c>
      <c r="N29">
        <f t="shared" si="4"/>
        <v>10212027840000</v>
      </c>
      <c r="O29">
        <f>0.87 *H29*J29*G29*(1-J29*H29/(F29*G29*I29))</f>
        <v>150557850</v>
      </c>
      <c r="P29">
        <f t="shared" si="1"/>
        <v>233.3688114283363</v>
      </c>
      <c r="Q29" t="s">
        <v>260</v>
      </c>
    </row>
    <row r="30" spans="6:17">
      <c r="F30">
        <v>250</v>
      </c>
      <c r="G30">
        <v>500</v>
      </c>
      <c r="H30">
        <v>415</v>
      </c>
      <c r="I30">
        <v>20</v>
      </c>
      <c r="J30">
        <v>1000</v>
      </c>
      <c r="K30">
        <f t="shared" si="2"/>
        <v>29</v>
      </c>
      <c r="L30">
        <f t="shared" si="3"/>
        <v>5.8000000000000003E-2</v>
      </c>
      <c r="N30">
        <f t="shared" si="4"/>
        <v>10567644659999.998</v>
      </c>
      <c r="O30">
        <f t="shared" si="0"/>
        <v>150557850</v>
      </c>
      <c r="P30">
        <f t="shared" si="1"/>
        <v>237.4015221779224</v>
      </c>
    </row>
    <row r="31" spans="6:17">
      <c r="F31">
        <v>250</v>
      </c>
      <c r="G31">
        <v>500</v>
      </c>
      <c r="H31">
        <v>415</v>
      </c>
      <c r="I31">
        <v>20</v>
      </c>
      <c r="J31">
        <v>1000</v>
      </c>
      <c r="K31">
        <f t="shared" si="2"/>
        <v>30</v>
      </c>
      <c r="L31">
        <f t="shared" si="3"/>
        <v>0.06</v>
      </c>
      <c r="N31">
        <f t="shared" si="4"/>
        <v>10922634000000.002</v>
      </c>
      <c r="O31">
        <f t="shared" si="0"/>
        <v>150557850</v>
      </c>
      <c r="P31">
        <f>1.2-((1.2^2)-(6.68*N31/(I31*F31*G31*G31))^0.5)</f>
        <v>241.35999192052969</v>
      </c>
      <c r="Q31" t="s">
        <v>263</v>
      </c>
    </row>
    <row r="32" spans="6:17">
      <c r="F32">
        <v>250</v>
      </c>
      <c r="G32">
        <v>500</v>
      </c>
      <c r="H32">
        <v>415</v>
      </c>
      <c r="I32">
        <v>20</v>
      </c>
      <c r="J32">
        <v>1000</v>
      </c>
      <c r="K32">
        <f t="shared" si="2"/>
        <v>31</v>
      </c>
      <c r="L32">
        <f t="shared" si="3"/>
        <v>6.2E-2</v>
      </c>
      <c r="N32">
        <f t="shared" si="4"/>
        <v>11276995860000</v>
      </c>
      <c r="O32">
        <f t="shared" si="0"/>
        <v>150557850</v>
      </c>
      <c r="P32">
        <f t="shared" si="1"/>
        <v>245.24781207188269</v>
      </c>
      <c r="Q32" t="s">
        <v>261</v>
      </c>
    </row>
    <row r="33" spans="6:16">
      <c r="F33">
        <v>250</v>
      </c>
      <c r="G33">
        <v>500</v>
      </c>
      <c r="H33">
        <v>415</v>
      </c>
      <c r="I33">
        <v>20</v>
      </c>
      <c r="J33">
        <v>1000</v>
      </c>
      <c r="K33">
        <f t="shared" si="2"/>
        <v>32</v>
      </c>
      <c r="L33">
        <f t="shared" si="3"/>
        <v>6.4000000000000001E-2</v>
      </c>
      <c r="N33">
        <f t="shared" si="4"/>
        <v>11630730240000</v>
      </c>
      <c r="O33">
        <f t="shared" si="0"/>
        <v>150557850</v>
      </c>
      <c r="P33">
        <f t="shared" si="1"/>
        <v>249.0682878737889</v>
      </c>
    </row>
    <row r="34" spans="6:16">
      <c r="F34">
        <v>250</v>
      </c>
      <c r="G34">
        <v>500</v>
      </c>
      <c r="H34">
        <v>415</v>
      </c>
      <c r="I34">
        <v>20</v>
      </c>
      <c r="J34">
        <v>1000</v>
      </c>
      <c r="K34">
        <f t="shared" si="2"/>
        <v>33</v>
      </c>
      <c r="L34">
        <f t="shared" si="3"/>
        <v>6.6000000000000003E-2</v>
      </c>
      <c r="N34">
        <f t="shared" si="4"/>
        <v>11983837140000.004</v>
      </c>
      <c r="O34">
        <f t="shared" si="0"/>
        <v>150557850</v>
      </c>
      <c r="P34">
        <f t="shared" si="1"/>
        <v>252.82446940682922</v>
      </c>
    </row>
    <row r="35" spans="6:16">
      <c r="F35">
        <v>250</v>
      </c>
      <c r="G35">
        <v>500</v>
      </c>
      <c r="H35">
        <v>415</v>
      </c>
      <c r="I35">
        <v>20</v>
      </c>
      <c r="J35">
        <v>1000</v>
      </c>
      <c r="K35">
        <f t="shared" si="2"/>
        <v>34</v>
      </c>
      <c r="L35">
        <f t="shared" si="3"/>
        <v>6.8000000000000005E-2</v>
      </c>
      <c r="N35">
        <f t="shared" si="4"/>
        <v>12336316560000</v>
      </c>
      <c r="O35">
        <f t="shared" si="0"/>
        <v>150557850</v>
      </c>
      <c r="P35">
        <f t="shared" si="1"/>
        <v>256.5191784077835</v>
      </c>
    </row>
    <row r="36" spans="6:16">
      <c r="F36">
        <v>250</v>
      </c>
      <c r="G36">
        <v>500</v>
      </c>
      <c r="H36">
        <v>415</v>
      </c>
      <c r="I36">
        <v>20</v>
      </c>
      <c r="J36">
        <v>1000</v>
      </c>
      <c r="K36">
        <f t="shared" si="2"/>
        <v>35</v>
      </c>
      <c r="L36">
        <f t="shared" si="3"/>
        <v>7.0000000000000007E-2</v>
      </c>
      <c r="N36">
        <f t="shared" si="4"/>
        <v>12688168499999.998</v>
      </c>
      <c r="O36">
        <f t="shared" si="0"/>
        <v>150557850</v>
      </c>
      <c r="P36">
        <f t="shared" si="1"/>
        <v>260.15503156550432</v>
      </c>
    </row>
    <row r="37" spans="6:16">
      <c r="F37">
        <v>250</v>
      </c>
      <c r="G37">
        <v>500</v>
      </c>
      <c r="H37">
        <v>415</v>
      </c>
      <c r="I37">
        <v>20</v>
      </c>
      <c r="J37">
        <v>1000</v>
      </c>
      <c r="K37">
        <f t="shared" si="2"/>
        <v>36</v>
      </c>
      <c r="L37">
        <f t="shared" si="3"/>
        <v>7.1999999999999995E-2</v>
      </c>
      <c r="N37">
        <f t="shared" si="4"/>
        <v>13039392959999.998</v>
      </c>
      <c r="O37">
        <f t="shared" si="0"/>
        <v>150557850</v>
      </c>
      <c r="P37">
        <f t="shared" si="1"/>
        <v>263.73446084468094</v>
      </c>
    </row>
    <row r="38" spans="6:16">
      <c r="F38">
        <v>250</v>
      </c>
      <c r="G38">
        <v>500</v>
      </c>
      <c r="H38">
        <v>415</v>
      </c>
      <c r="I38">
        <v>20</v>
      </c>
      <c r="J38">
        <v>1000</v>
      </c>
      <c r="K38">
        <f t="shared" si="2"/>
        <v>37</v>
      </c>
      <c r="L38">
        <f t="shared" si="3"/>
        <v>7.3999999999999996E-2</v>
      </c>
      <c r="N38">
        <f t="shared" si="4"/>
        <v>13389989939999.998</v>
      </c>
      <c r="O38">
        <f t="shared" si="0"/>
        <v>150557850</v>
      </c>
      <c r="P38">
        <f t="shared" si="1"/>
        <v>267.25973128838837</v>
      </c>
    </row>
    <row r="39" spans="6:16">
      <c r="F39">
        <v>250</v>
      </c>
      <c r="G39">
        <v>500</v>
      </c>
      <c r="H39">
        <v>415</v>
      </c>
      <c r="I39">
        <v>20</v>
      </c>
      <c r="J39">
        <v>1000</v>
      </c>
      <c r="K39">
        <f t="shared" si="2"/>
        <v>38</v>
      </c>
      <c r="L39">
        <f t="shared" si="3"/>
        <v>7.5999999999999998E-2</v>
      </c>
      <c r="N39">
        <f t="shared" si="4"/>
        <v>13739959440000</v>
      </c>
      <c r="O39">
        <f t="shared" si="0"/>
        <v>150557850</v>
      </c>
      <c r="P39">
        <f t="shared" si="1"/>
        <v>270.73295667162063</v>
      </c>
    </row>
    <row r="40" spans="6:16">
      <c r="F40">
        <v>250</v>
      </c>
      <c r="G40">
        <v>500</v>
      </c>
      <c r="H40">
        <v>415</v>
      </c>
      <c r="I40">
        <v>20</v>
      </c>
      <c r="J40">
        <v>1000</v>
      </c>
      <c r="K40">
        <f t="shared" si="2"/>
        <v>39</v>
      </c>
      <c r="L40">
        <f t="shared" si="3"/>
        <v>7.8E-2</v>
      </c>
      <c r="N40">
        <f t="shared" si="4"/>
        <v>14089301460000</v>
      </c>
      <c r="O40">
        <f t="shared" si="0"/>
        <v>150557850</v>
      </c>
      <c r="P40">
        <f t="shared" si="1"/>
        <v>274.15611331474793</v>
      </c>
    </row>
    <row r="41" spans="6:16">
      <c r="F41">
        <v>250</v>
      </c>
      <c r="G41">
        <v>500</v>
      </c>
      <c r="H41">
        <v>415</v>
      </c>
      <c r="I41">
        <v>20</v>
      </c>
      <c r="J41">
        <v>1000</v>
      </c>
      <c r="K41">
        <f t="shared" si="2"/>
        <v>40</v>
      </c>
      <c r="L41">
        <f t="shared" si="3"/>
        <v>0.08</v>
      </c>
      <c r="N41">
        <f t="shared" si="4"/>
        <v>14438016000000</v>
      </c>
      <c r="O41">
        <f t="shared" si="0"/>
        <v>150557850</v>
      </c>
      <c r="P41">
        <f t="shared" si="1"/>
        <v>277.53105231467151</v>
      </c>
    </row>
    <row r="42" spans="6:16">
      <c r="F42">
        <v>250</v>
      </c>
      <c r="G42">
        <v>500</v>
      </c>
      <c r="H42">
        <v>415</v>
      </c>
      <c r="I42">
        <v>20</v>
      </c>
      <c r="J42">
        <v>1000</v>
      </c>
      <c r="K42">
        <f t="shared" si="2"/>
        <v>41</v>
      </c>
      <c r="L42">
        <f t="shared" si="3"/>
        <v>8.2000000000000003E-2</v>
      </c>
      <c r="N42">
        <f t="shared" si="4"/>
        <v>14786103059999.998</v>
      </c>
      <c r="O42">
        <f>0.87 *H42*J42*G42*(1-J42*H42/(F42*G42*I42))</f>
        <v>150557850</v>
      </c>
      <c r="P42">
        <f t="shared" si="1"/>
        <v>280.85951040981911</v>
      </c>
    </row>
    <row r="43" spans="6:16">
      <c r="F43">
        <v>250</v>
      </c>
      <c r="G43">
        <v>500</v>
      </c>
      <c r="H43">
        <v>415</v>
      </c>
      <c r="I43">
        <v>20</v>
      </c>
      <c r="J43">
        <v>1000</v>
      </c>
      <c r="K43">
        <f t="shared" si="2"/>
        <v>42</v>
      </c>
      <c r="L43">
        <f t="shared" si="3"/>
        <v>8.4000000000000005E-2</v>
      </c>
      <c r="N43">
        <f t="shared" si="4"/>
        <v>15133562639999.998</v>
      </c>
      <c r="O43">
        <f t="shared" si="0"/>
        <v>150557850</v>
      </c>
      <c r="P43">
        <f t="shared" si="1"/>
        <v>284.14311966106567</v>
      </c>
    </row>
    <row r="44" spans="6:16">
      <c r="F44">
        <v>250</v>
      </c>
      <c r="G44">
        <v>500</v>
      </c>
      <c r="H44">
        <v>415</v>
      </c>
      <c r="I44">
        <v>20</v>
      </c>
      <c r="J44">
        <v>1000</v>
      </c>
      <c r="K44">
        <f t="shared" si="2"/>
        <v>43</v>
      </c>
      <c r="L44">
        <f t="shared" si="3"/>
        <v>8.5999999999999993E-2</v>
      </c>
      <c r="N44">
        <f t="shared" si="4"/>
        <v>15480394740000</v>
      </c>
      <c r="O44">
        <f t="shared" si="0"/>
        <v>150557850</v>
      </c>
      <c r="P44">
        <f t="shared" si="1"/>
        <v>287.3834161026532</v>
      </c>
    </row>
    <row r="45" spans="6:16">
      <c r="F45">
        <v>250</v>
      </c>
      <c r="G45">
        <v>500</v>
      </c>
      <c r="H45">
        <v>415</v>
      </c>
      <c r="I45">
        <v>20</v>
      </c>
      <c r="J45">
        <v>1000</v>
      </c>
      <c r="K45">
        <f t="shared" si="2"/>
        <v>44</v>
      </c>
      <c r="L45">
        <f t="shared" si="3"/>
        <v>8.7999999999999995E-2</v>
      </c>
      <c r="N45">
        <f t="shared" si="4"/>
        <v>15826599360000</v>
      </c>
      <c r="O45">
        <f t="shared" si="0"/>
        <v>150557850</v>
      </c>
      <c r="P45">
        <f t="shared" si="1"/>
        <v>290.58184749402852</v>
      </c>
    </row>
    <row r="46" spans="6:16">
      <c r="F46">
        <v>250</v>
      </c>
      <c r="G46">
        <v>500</v>
      </c>
      <c r="H46">
        <v>415</v>
      </c>
      <c r="I46">
        <v>20</v>
      </c>
      <c r="J46">
        <v>1000</v>
      </c>
      <c r="K46">
        <f t="shared" si="2"/>
        <v>45</v>
      </c>
      <c r="L46">
        <f t="shared" si="3"/>
        <v>0.09</v>
      </c>
      <c r="N46">
        <f t="shared" si="4"/>
        <v>16172176500000</v>
      </c>
      <c r="O46">
        <f t="shared" si="0"/>
        <v>150557850</v>
      </c>
      <c r="P46">
        <f t="shared" si="1"/>
        <v>293.73978028429099</v>
      </c>
    </row>
    <row r="47" spans="6:16">
      <c r="F47">
        <v>250</v>
      </c>
      <c r="G47">
        <v>500</v>
      </c>
      <c r="H47">
        <v>415</v>
      </c>
      <c r="I47">
        <v>20</v>
      </c>
      <c r="J47">
        <v>1000</v>
      </c>
      <c r="K47">
        <f t="shared" si="2"/>
        <v>46</v>
      </c>
      <c r="L47">
        <f t="shared" si="3"/>
        <v>9.1999999999999998E-2</v>
      </c>
      <c r="N47">
        <f t="shared" si="4"/>
        <v>16517126159999.998</v>
      </c>
      <c r="O47">
        <f t="shared" si="0"/>
        <v>150557850</v>
      </c>
      <c r="P47">
        <f t="shared" si="1"/>
        <v>296.85850588490001</v>
      </c>
    </row>
    <row r="48" spans="6:16">
      <c r="F48">
        <v>250</v>
      </c>
      <c r="G48">
        <v>500</v>
      </c>
      <c r="H48">
        <v>415</v>
      </c>
      <c r="I48">
        <v>20</v>
      </c>
      <c r="J48">
        <v>1000</v>
      </c>
      <c r="K48">
        <f t="shared" si="2"/>
        <v>47</v>
      </c>
      <c r="L48">
        <f t="shared" si="3"/>
        <v>9.4E-2</v>
      </c>
      <c r="N48">
        <f t="shared" si="4"/>
        <v>16861448340000.004</v>
      </c>
      <c r="O48">
        <f t="shared" si="0"/>
        <v>150557850</v>
      </c>
      <c r="P48">
        <f t="shared" si="1"/>
        <v>299.9392463328536</v>
      </c>
    </row>
    <row r="49" spans="6:16">
      <c r="F49">
        <v>250</v>
      </c>
      <c r="G49">
        <v>500</v>
      </c>
      <c r="H49">
        <v>415</v>
      </c>
      <c r="I49">
        <v>20</v>
      </c>
      <c r="J49">
        <v>1000</v>
      </c>
      <c r="K49">
        <f t="shared" si="2"/>
        <v>48</v>
      </c>
      <c r="L49">
        <f t="shared" si="3"/>
        <v>9.6000000000000002E-2</v>
      </c>
      <c r="N49">
        <f t="shared" si="4"/>
        <v>17205143040000</v>
      </c>
      <c r="O49">
        <f>0.87 *H49*J49*G49*(1-J49*H49/(F49*G49*I49))</f>
        <v>150557850</v>
      </c>
      <c r="P49">
        <f t="shared" si="1"/>
        <v>302.98315941523992</v>
      </c>
    </row>
    <row r="50" spans="6:16">
      <c r="F50">
        <v>250</v>
      </c>
      <c r="G50">
        <v>500</v>
      </c>
      <c r="H50">
        <v>415</v>
      </c>
      <c r="I50">
        <v>20</v>
      </c>
      <c r="J50">
        <v>1000</v>
      </c>
      <c r="K50">
        <f t="shared" ref="K50:K113" si="5">K49+1</f>
        <v>49</v>
      </c>
      <c r="L50">
        <f t="shared" ref="L50:L113" si="6">K50/G50</f>
        <v>9.8000000000000004E-2</v>
      </c>
      <c r="N50">
        <f t="shared" ref="N50:N113" si="7">0.36*L50*J50*H50*(1-0.42*L50)*F50*G50*G50*I50</f>
        <v>17548210260000</v>
      </c>
      <c r="O50">
        <f t="shared" si="0"/>
        <v>150557850</v>
      </c>
      <c r="P50">
        <f t="shared" si="1"/>
        <v>305.99134331651942</v>
      </c>
    </row>
    <row r="51" spans="6:16">
      <c r="F51">
        <v>250</v>
      </c>
      <c r="G51">
        <v>500</v>
      </c>
      <c r="H51">
        <v>415</v>
      </c>
      <c r="I51">
        <v>20</v>
      </c>
      <c r="J51">
        <v>1000</v>
      </c>
      <c r="K51">
        <f t="shared" si="5"/>
        <v>50</v>
      </c>
      <c r="L51">
        <f t="shared" si="6"/>
        <v>0.1</v>
      </c>
      <c r="N51">
        <f t="shared" si="7"/>
        <v>17890649999999.996</v>
      </c>
      <c r="O51">
        <f t="shared" si="0"/>
        <v>150557850</v>
      </c>
      <c r="P51">
        <f t="shared" si="1"/>
        <v>308.96484084179531</v>
      </c>
    </row>
    <row r="52" spans="6:16">
      <c r="F52">
        <v>250</v>
      </c>
      <c r="G52">
        <v>500</v>
      </c>
      <c r="H52">
        <v>415</v>
      </c>
      <c r="I52">
        <v>20</v>
      </c>
      <c r="J52">
        <v>1000</v>
      </c>
      <c r="K52">
        <f t="shared" si="5"/>
        <v>51</v>
      </c>
      <c r="L52">
        <f t="shared" si="6"/>
        <v>0.10199999999999999</v>
      </c>
      <c r="N52">
        <f t="shared" si="7"/>
        <v>18232462260000</v>
      </c>
      <c r="O52">
        <f t="shared" si="0"/>
        <v>150557850</v>
      </c>
      <c r="P52">
        <f t="shared" si="1"/>
        <v>311.90464326244648</v>
      </c>
    </row>
    <row r="53" spans="6:16">
      <c r="F53">
        <v>250</v>
      </c>
      <c r="G53">
        <v>500</v>
      </c>
      <c r="H53">
        <v>415</v>
      </c>
      <c r="I53">
        <v>20</v>
      </c>
      <c r="J53">
        <v>1000</v>
      </c>
      <c r="K53">
        <f t="shared" si="5"/>
        <v>52</v>
      </c>
      <c r="L53">
        <f t="shared" si="6"/>
        <v>0.104</v>
      </c>
      <c r="N53">
        <f t="shared" si="7"/>
        <v>18573647039999.996</v>
      </c>
      <c r="O53">
        <f t="shared" si="0"/>
        <v>150557850</v>
      </c>
      <c r="P53">
        <f t="shared" si="1"/>
        <v>314.81169382461661</v>
      </c>
    </row>
    <row r="54" spans="6:16">
      <c r="F54">
        <v>250</v>
      </c>
      <c r="G54">
        <v>500</v>
      </c>
      <c r="H54">
        <v>415</v>
      </c>
      <c r="I54">
        <v>20</v>
      </c>
      <c r="J54">
        <v>1000</v>
      </c>
      <c r="K54">
        <f t="shared" si="5"/>
        <v>53</v>
      </c>
      <c r="L54">
        <f t="shared" si="6"/>
        <v>0.106</v>
      </c>
      <c r="N54">
        <f t="shared" si="7"/>
        <v>18914204339999.996</v>
      </c>
      <c r="O54">
        <f t="shared" si="0"/>
        <v>150557850</v>
      </c>
      <c r="P54">
        <f t="shared" si="1"/>
        <v>317.68689095601832</v>
      </c>
    </row>
    <row r="55" spans="6:16">
      <c r="F55">
        <v>250</v>
      </c>
      <c r="G55">
        <v>500</v>
      </c>
      <c r="H55">
        <v>415</v>
      </c>
      <c r="I55">
        <v>20</v>
      </c>
      <c r="J55">
        <v>1000</v>
      </c>
      <c r="K55">
        <f t="shared" si="5"/>
        <v>54</v>
      </c>
      <c r="L55">
        <f t="shared" si="6"/>
        <v>0.108</v>
      </c>
      <c r="N55">
        <f t="shared" si="7"/>
        <v>19254134160000</v>
      </c>
      <c r="O55">
        <f t="shared" si="0"/>
        <v>150557850</v>
      </c>
      <c r="P55">
        <f t="shared" si="1"/>
        <v>320.53109120218426</v>
      </c>
    </row>
    <row r="56" spans="6:16">
      <c r="F56">
        <v>250</v>
      </c>
      <c r="G56">
        <v>500</v>
      </c>
      <c r="H56">
        <v>415</v>
      </c>
      <c r="I56">
        <v>20</v>
      </c>
      <c r="J56">
        <v>1000</v>
      </c>
      <c r="K56">
        <f t="shared" si="5"/>
        <v>55</v>
      </c>
      <c r="L56">
        <f t="shared" si="6"/>
        <v>0.11</v>
      </c>
      <c r="N56">
        <f t="shared" si="7"/>
        <v>19593436499999.996</v>
      </c>
      <c r="O56">
        <f t="shared" si="0"/>
        <v>150557850</v>
      </c>
      <c r="P56">
        <f t="shared" si="1"/>
        <v>323.34511191956892</v>
      </c>
    </row>
    <row r="57" spans="6:16">
      <c r="F57">
        <v>250</v>
      </c>
      <c r="G57">
        <v>500</v>
      </c>
      <c r="H57">
        <v>415</v>
      </c>
      <c r="I57">
        <v>20</v>
      </c>
      <c r="J57">
        <v>1000</v>
      </c>
      <c r="K57">
        <f t="shared" si="5"/>
        <v>56</v>
      </c>
      <c r="L57">
        <f t="shared" si="6"/>
        <v>0.112</v>
      </c>
      <c r="N57">
        <f t="shared" si="7"/>
        <v>19932111360000</v>
      </c>
      <c r="O57">
        <f t="shared" si="0"/>
        <v>150557850</v>
      </c>
      <c r="P57">
        <f t="shared" si="1"/>
        <v>326.12973374968459</v>
      </c>
    </row>
    <row r="58" spans="6:16">
      <c r="F58">
        <v>250</v>
      </c>
      <c r="G58">
        <v>500</v>
      </c>
      <c r="H58">
        <v>415</v>
      </c>
      <c r="I58">
        <v>20</v>
      </c>
      <c r="J58">
        <v>1000</v>
      </c>
      <c r="K58">
        <f t="shared" si="5"/>
        <v>57</v>
      </c>
      <c r="L58">
        <f t="shared" si="6"/>
        <v>0.114</v>
      </c>
      <c r="N58">
        <f t="shared" si="7"/>
        <v>20270158739999.996</v>
      </c>
      <c r="O58">
        <f t="shared" si="0"/>
        <v>150557850</v>
      </c>
      <c r="P58">
        <f t="shared" si="1"/>
        <v>328.88570289565655</v>
      </c>
    </row>
    <row r="59" spans="6:16">
      <c r="F59">
        <v>250</v>
      </c>
      <c r="G59">
        <v>500</v>
      </c>
      <c r="H59">
        <v>415</v>
      </c>
      <c r="I59">
        <v>20</v>
      </c>
      <c r="J59">
        <v>1000</v>
      </c>
      <c r="K59">
        <f t="shared" si="5"/>
        <v>58</v>
      </c>
      <c r="L59">
        <f t="shared" si="6"/>
        <v>0.11600000000000001</v>
      </c>
      <c r="N59">
        <f t="shared" si="7"/>
        <v>20607578639999.996</v>
      </c>
      <c r="O59">
        <f t="shared" si="0"/>
        <v>150557850</v>
      </c>
      <c r="P59">
        <f t="shared" si="1"/>
        <v>331.61373322016431</v>
      </c>
    </row>
    <row r="60" spans="6:16">
      <c r="F60">
        <v>250</v>
      </c>
      <c r="G60">
        <v>500</v>
      </c>
      <c r="H60">
        <v>415</v>
      </c>
      <c r="I60">
        <v>20</v>
      </c>
      <c r="J60">
        <v>1000</v>
      </c>
      <c r="K60">
        <f t="shared" si="5"/>
        <v>59</v>
      </c>
      <c r="L60">
        <f t="shared" si="6"/>
        <v>0.11799999999999999</v>
      </c>
      <c r="N60">
        <f t="shared" si="7"/>
        <v>20944371059999.996</v>
      </c>
      <c r="P60">
        <f t="shared" si="1"/>
        <v>334.31450818161153</v>
      </c>
    </row>
    <row r="61" spans="6:16">
      <c r="F61">
        <v>250</v>
      </c>
      <c r="G61">
        <v>500</v>
      </c>
      <c r="H61">
        <v>415</v>
      </c>
      <c r="I61">
        <v>20</v>
      </c>
      <c r="J61">
        <v>1000</v>
      </c>
      <c r="K61">
        <f t="shared" si="5"/>
        <v>60</v>
      </c>
      <c r="L61">
        <f t="shared" si="6"/>
        <v>0.12</v>
      </c>
      <c r="N61">
        <f t="shared" si="7"/>
        <v>21280536000000</v>
      </c>
      <c r="P61">
        <f t="shared" si="1"/>
        <v>336.98868262352772</v>
      </c>
    </row>
    <row r="62" spans="6:16">
      <c r="F62">
        <v>250</v>
      </c>
      <c r="G62">
        <v>500</v>
      </c>
      <c r="H62">
        <v>415</v>
      </c>
      <c r="I62">
        <v>20</v>
      </c>
      <c r="J62">
        <v>1000</v>
      </c>
      <c r="K62">
        <f t="shared" si="5"/>
        <v>61</v>
      </c>
      <c r="L62">
        <f t="shared" si="6"/>
        <v>0.122</v>
      </c>
      <c r="N62">
        <f t="shared" si="7"/>
        <v>21616073460000.004</v>
      </c>
      <c r="P62">
        <f t="shared" si="1"/>
        <v>339.63688443058322</v>
      </c>
    </row>
    <row r="63" spans="6:16">
      <c r="F63">
        <v>250</v>
      </c>
      <c r="G63">
        <v>500</v>
      </c>
      <c r="H63">
        <v>415</v>
      </c>
      <c r="I63">
        <v>20</v>
      </c>
      <c r="J63">
        <v>1000</v>
      </c>
      <c r="K63">
        <f t="shared" si="5"/>
        <v>62</v>
      </c>
      <c r="L63">
        <f t="shared" si="6"/>
        <v>0.124</v>
      </c>
      <c r="N63">
        <f t="shared" si="7"/>
        <v>21950983440000</v>
      </c>
      <c r="P63">
        <f t="shared" si="1"/>
        <v>342.25971606318154</v>
      </c>
    </row>
    <row r="64" spans="6:16">
      <c r="F64">
        <v>250</v>
      </c>
      <c r="G64">
        <v>500</v>
      </c>
      <c r="H64">
        <v>415</v>
      </c>
      <c r="I64">
        <v>20</v>
      </c>
      <c r="J64">
        <v>1000</v>
      </c>
      <c r="K64">
        <f t="shared" si="5"/>
        <v>63</v>
      </c>
      <c r="L64">
        <f t="shared" si="6"/>
        <v>0.126</v>
      </c>
      <c r="N64">
        <f t="shared" si="7"/>
        <v>22285265940000.004</v>
      </c>
      <c r="P64">
        <f t="shared" si="1"/>
        <v>344.85775598134512</v>
      </c>
    </row>
    <row r="65" spans="6:16">
      <c r="F65">
        <v>250</v>
      </c>
      <c r="G65">
        <v>500</v>
      </c>
      <c r="H65">
        <v>415</v>
      </c>
      <c r="I65">
        <v>20</v>
      </c>
      <c r="J65">
        <v>1000</v>
      </c>
      <c r="K65">
        <f t="shared" si="5"/>
        <v>64</v>
      </c>
      <c r="L65">
        <f t="shared" si="6"/>
        <v>0.128</v>
      </c>
      <c r="N65">
        <f t="shared" si="7"/>
        <v>22618920960000</v>
      </c>
      <c r="P65">
        <f t="shared" si="1"/>
        <v>347.43155996750727</v>
      </c>
    </row>
    <row r="66" spans="6:16">
      <c r="F66">
        <v>250</v>
      </c>
      <c r="G66">
        <v>500</v>
      </c>
      <c r="H66">
        <v>415</v>
      </c>
      <c r="I66">
        <v>20</v>
      </c>
      <c r="J66">
        <v>1000</v>
      </c>
      <c r="K66">
        <f t="shared" si="5"/>
        <v>65</v>
      </c>
      <c r="L66">
        <f t="shared" si="6"/>
        <v>0.13</v>
      </c>
      <c r="N66">
        <f t="shared" si="7"/>
        <v>22951948499999.996</v>
      </c>
      <c r="P66">
        <f t="shared" si="1"/>
        <v>349.98166235685648</v>
      </c>
    </row>
    <row r="67" spans="6:16">
      <c r="F67">
        <v>250</v>
      </c>
      <c r="G67">
        <v>500</v>
      </c>
      <c r="H67">
        <v>415</v>
      </c>
      <c r="I67">
        <v>20</v>
      </c>
      <c r="J67">
        <v>1000</v>
      </c>
      <c r="K67">
        <f t="shared" si="5"/>
        <v>66</v>
      </c>
      <c r="L67">
        <f t="shared" si="6"/>
        <v>0.13200000000000001</v>
      </c>
      <c r="N67">
        <f t="shared" si="7"/>
        <v>23284348560000</v>
      </c>
      <c r="P67">
        <f t="shared" ref="P67:P130" si="8">1.2-((1.2^2)-(6.68*N67/(I67*F67*G67*G67))^0.5)</f>
        <v>352.5085771830129</v>
      </c>
    </row>
    <row r="68" spans="6:16">
      <c r="F68">
        <v>250</v>
      </c>
      <c r="G68">
        <v>500</v>
      </c>
      <c r="H68">
        <v>415</v>
      </c>
      <c r="I68">
        <v>20</v>
      </c>
      <c r="J68">
        <v>1000</v>
      </c>
      <c r="K68">
        <f t="shared" si="5"/>
        <v>67</v>
      </c>
      <c r="L68">
        <f t="shared" si="6"/>
        <v>0.13400000000000001</v>
      </c>
      <c r="N68">
        <f t="shared" si="7"/>
        <v>23616121140000</v>
      </c>
      <c r="P68">
        <f t="shared" si="8"/>
        <v>355.01279924605802</v>
      </c>
    </row>
    <row r="69" spans="6:16">
      <c r="F69">
        <v>250</v>
      </c>
      <c r="G69">
        <v>500</v>
      </c>
      <c r="H69">
        <v>415</v>
      </c>
      <c r="I69">
        <v>20</v>
      </c>
      <c r="J69">
        <v>1000</v>
      </c>
      <c r="K69">
        <f t="shared" si="5"/>
        <v>68</v>
      </c>
      <c r="L69">
        <f t="shared" si="6"/>
        <v>0.13600000000000001</v>
      </c>
      <c r="N69">
        <f t="shared" si="7"/>
        <v>23947266240000</v>
      </c>
      <c r="P69">
        <f t="shared" si="8"/>
        <v>357.49480510925963</v>
      </c>
    </row>
    <row r="70" spans="6:16">
      <c r="F70">
        <v>250</v>
      </c>
      <c r="G70">
        <v>500</v>
      </c>
      <c r="H70">
        <v>415</v>
      </c>
      <c r="I70">
        <v>20</v>
      </c>
      <c r="J70">
        <v>1000</v>
      </c>
      <c r="K70">
        <f t="shared" si="5"/>
        <v>69</v>
      </c>
      <c r="L70">
        <f t="shared" si="6"/>
        <v>0.13800000000000001</v>
      </c>
      <c r="N70">
        <f t="shared" si="7"/>
        <v>24277783860000</v>
      </c>
      <c r="P70">
        <f t="shared" si="8"/>
        <v>359.95505403022958</v>
      </c>
    </row>
    <row r="71" spans="6:16">
      <c r="F71">
        <v>250</v>
      </c>
      <c r="G71">
        <v>500</v>
      </c>
      <c r="H71">
        <v>415</v>
      </c>
      <c r="I71">
        <v>20</v>
      </c>
      <c r="J71">
        <v>1000</v>
      </c>
      <c r="K71">
        <f t="shared" si="5"/>
        <v>70</v>
      </c>
      <c r="L71">
        <f t="shared" si="6"/>
        <v>0.14000000000000001</v>
      </c>
      <c r="N71">
        <f t="shared" si="7"/>
        <v>24607674000000.004</v>
      </c>
      <c r="P71">
        <f t="shared" si="8"/>
        <v>362.39398883171447</v>
      </c>
    </row>
    <row r="72" spans="6:16">
      <c r="F72">
        <v>250</v>
      </c>
      <c r="G72">
        <v>500</v>
      </c>
      <c r="H72">
        <v>415</v>
      </c>
      <c r="I72">
        <v>20</v>
      </c>
      <c r="J72">
        <v>1000</v>
      </c>
      <c r="K72">
        <f t="shared" si="5"/>
        <v>71</v>
      </c>
      <c r="L72">
        <f t="shared" si="6"/>
        <v>0.14199999999999999</v>
      </c>
      <c r="N72">
        <f t="shared" si="7"/>
        <v>24936936659999.992</v>
      </c>
      <c r="P72">
        <f t="shared" si="8"/>
        <v>364.81203671673978</v>
      </c>
    </row>
    <row r="73" spans="6:16">
      <c r="F73">
        <v>250</v>
      </c>
      <c r="G73">
        <v>500</v>
      </c>
      <c r="H73">
        <v>415</v>
      </c>
      <c r="I73">
        <v>20</v>
      </c>
      <c r="J73">
        <v>1000</v>
      </c>
      <c r="K73">
        <f t="shared" si="5"/>
        <v>72</v>
      </c>
      <c r="L73">
        <f t="shared" si="6"/>
        <v>0.14399999999999999</v>
      </c>
      <c r="N73">
        <f t="shared" si="7"/>
        <v>25265571840000</v>
      </c>
      <c r="P73">
        <f t="shared" si="8"/>
        <v>367.20961003239614</v>
      </c>
    </row>
    <row r="74" spans="6:16">
      <c r="F74">
        <v>250</v>
      </c>
      <c r="G74">
        <v>500</v>
      </c>
      <c r="H74">
        <v>415</v>
      </c>
      <c r="I74">
        <v>20</v>
      </c>
      <c r="J74">
        <v>1000</v>
      </c>
      <c r="K74">
        <f t="shared" si="5"/>
        <v>73</v>
      </c>
      <c r="L74">
        <f t="shared" si="6"/>
        <v>0.14599999999999999</v>
      </c>
      <c r="N74">
        <f t="shared" si="7"/>
        <v>25593579539999.996</v>
      </c>
      <c r="P74">
        <f t="shared" si="8"/>
        <v>369.58710698616989</v>
      </c>
    </row>
    <row r="75" spans="6:16">
      <c r="F75">
        <v>250</v>
      </c>
      <c r="G75">
        <v>500</v>
      </c>
      <c r="H75">
        <v>415</v>
      </c>
      <c r="I75">
        <v>20</v>
      </c>
      <c r="J75">
        <v>1000</v>
      </c>
      <c r="K75">
        <f t="shared" si="5"/>
        <v>74</v>
      </c>
      <c r="L75">
        <f t="shared" si="6"/>
        <v>0.14799999999999999</v>
      </c>
      <c r="N75">
        <f t="shared" si="7"/>
        <v>25920959760000</v>
      </c>
      <c r="P75">
        <f t="shared" si="8"/>
        <v>371.94491231837975</v>
      </c>
    </row>
    <row r="76" spans="6:16">
      <c r="F76">
        <v>250</v>
      </c>
      <c r="G76">
        <v>500</v>
      </c>
      <c r="H76">
        <v>415</v>
      </c>
      <c r="I76">
        <v>20</v>
      </c>
      <c r="J76">
        <v>1000</v>
      </c>
      <c r="K76">
        <f t="shared" si="5"/>
        <v>75</v>
      </c>
      <c r="L76">
        <f t="shared" si="6"/>
        <v>0.15</v>
      </c>
      <c r="N76">
        <f t="shared" si="7"/>
        <v>26247712500000.004</v>
      </c>
      <c r="P76">
        <f t="shared" si="8"/>
        <v>374.28339793396088</v>
      </c>
    </row>
    <row r="77" spans="6:16">
      <c r="F77">
        <v>250</v>
      </c>
      <c r="G77">
        <v>500</v>
      </c>
      <c r="H77">
        <v>415</v>
      </c>
      <c r="I77">
        <v>20</v>
      </c>
      <c r="J77">
        <v>1000</v>
      </c>
      <c r="K77">
        <f t="shared" si="5"/>
        <v>76</v>
      </c>
      <c r="L77">
        <f t="shared" si="6"/>
        <v>0.152</v>
      </c>
      <c r="N77">
        <f t="shared" si="7"/>
        <v>26573837759999.996</v>
      </c>
      <c r="P77">
        <f t="shared" si="8"/>
        <v>376.60292349656771</v>
      </c>
    </row>
    <row r="78" spans="6:16">
      <c r="F78">
        <v>250</v>
      </c>
      <c r="G78">
        <v>500</v>
      </c>
      <c r="H78">
        <v>415</v>
      </c>
      <c r="I78">
        <v>20</v>
      </c>
      <c r="J78">
        <v>1000</v>
      </c>
      <c r="K78">
        <f t="shared" si="5"/>
        <v>77</v>
      </c>
      <c r="L78">
        <f t="shared" si="6"/>
        <v>0.154</v>
      </c>
      <c r="N78">
        <f t="shared" si="7"/>
        <v>26899335539999.996</v>
      </c>
      <c r="P78">
        <f t="shared" si="8"/>
        <v>378.90383698770574</v>
      </c>
    </row>
    <row r="79" spans="6:16">
      <c r="F79">
        <v>250</v>
      </c>
      <c r="G79">
        <v>500</v>
      </c>
      <c r="H79">
        <v>415</v>
      </c>
      <c r="I79">
        <v>20</v>
      </c>
      <c r="J79">
        <v>1000</v>
      </c>
      <c r="K79">
        <f t="shared" si="5"/>
        <v>78</v>
      </c>
      <c r="L79">
        <f t="shared" si="6"/>
        <v>0.156</v>
      </c>
      <c r="N79">
        <f t="shared" si="7"/>
        <v>27224205839999.996</v>
      </c>
      <c r="P79">
        <f t="shared" si="8"/>
        <v>381.18647523337967</v>
      </c>
    </row>
    <row r="80" spans="6:16">
      <c r="F80">
        <v>250</v>
      </c>
      <c r="G80">
        <v>500</v>
      </c>
      <c r="H80">
        <v>415</v>
      </c>
      <c r="I80">
        <v>20</v>
      </c>
      <c r="J80">
        <v>1000</v>
      </c>
      <c r="K80">
        <f t="shared" si="5"/>
        <v>79</v>
      </c>
      <c r="L80">
        <f t="shared" si="6"/>
        <v>0.158</v>
      </c>
      <c r="N80">
        <f t="shared" si="7"/>
        <v>27548448660000.004</v>
      </c>
      <c r="P80">
        <f t="shared" si="8"/>
        <v>383.45116440053715</v>
      </c>
    </row>
    <row r="81" spans="6:16">
      <c r="F81">
        <v>250</v>
      </c>
      <c r="G81">
        <v>500</v>
      </c>
      <c r="H81">
        <v>415</v>
      </c>
      <c r="I81">
        <v>20</v>
      </c>
      <c r="J81">
        <v>1000</v>
      </c>
      <c r="K81">
        <f t="shared" si="5"/>
        <v>80</v>
      </c>
      <c r="L81">
        <f t="shared" si="6"/>
        <v>0.16</v>
      </c>
      <c r="N81">
        <f t="shared" si="7"/>
        <v>27872064000000</v>
      </c>
      <c r="P81">
        <f t="shared" si="8"/>
        <v>385.69822046540037</v>
      </c>
    </row>
    <row r="82" spans="6:16">
      <c r="F82">
        <v>250</v>
      </c>
      <c r="G82">
        <v>500</v>
      </c>
      <c r="H82">
        <v>415</v>
      </c>
      <c r="I82">
        <v>20</v>
      </c>
      <c r="J82">
        <v>1000</v>
      </c>
      <c r="K82">
        <f t="shared" si="5"/>
        <v>81</v>
      </c>
      <c r="L82">
        <f t="shared" si="6"/>
        <v>0.16200000000000001</v>
      </c>
      <c r="N82">
        <f t="shared" si="7"/>
        <v>28195051859999.996</v>
      </c>
      <c r="P82">
        <f t="shared" si="8"/>
        <v>387.92794965560972</v>
      </c>
    </row>
    <row r="83" spans="6:16">
      <c r="F83">
        <v>250</v>
      </c>
      <c r="G83">
        <v>500</v>
      </c>
      <c r="H83">
        <v>415</v>
      </c>
      <c r="I83">
        <v>20</v>
      </c>
      <c r="J83">
        <v>1000</v>
      </c>
      <c r="K83">
        <f t="shared" si="5"/>
        <v>82</v>
      </c>
      <c r="L83">
        <f t="shared" si="6"/>
        <v>0.16400000000000001</v>
      </c>
      <c r="N83">
        <f t="shared" si="7"/>
        <v>28517412240000</v>
      </c>
      <c r="P83">
        <f t="shared" si="8"/>
        <v>390.14064886794785</v>
      </c>
    </row>
    <row r="84" spans="6:16">
      <c r="F84">
        <v>250</v>
      </c>
      <c r="G84">
        <v>500</v>
      </c>
      <c r="H84">
        <v>415</v>
      </c>
      <c r="I84">
        <v>20</v>
      </c>
      <c r="J84">
        <v>1000</v>
      </c>
      <c r="K84">
        <f t="shared" si="5"/>
        <v>83</v>
      </c>
      <c r="L84">
        <f t="shared" si="6"/>
        <v>0.16600000000000001</v>
      </c>
      <c r="N84">
        <f t="shared" si="7"/>
        <v>28839145139999.996</v>
      </c>
      <c r="P84">
        <f t="shared" si="8"/>
        <v>392.33660606327521</v>
      </c>
    </row>
    <row r="85" spans="6:16">
      <c r="F85">
        <v>250</v>
      </c>
      <c r="G85">
        <v>500</v>
      </c>
      <c r="H85">
        <v>415</v>
      </c>
      <c r="I85">
        <v>20</v>
      </c>
      <c r="J85">
        <v>1000</v>
      </c>
      <c r="K85">
        <f t="shared" si="5"/>
        <v>84</v>
      </c>
      <c r="L85">
        <f t="shared" si="6"/>
        <v>0.16800000000000001</v>
      </c>
      <c r="N85">
        <f t="shared" si="7"/>
        <v>29160250560000</v>
      </c>
      <c r="P85">
        <f t="shared" si="8"/>
        <v>394.51610064018007</v>
      </c>
    </row>
    <row r="86" spans="6:16">
      <c r="F86">
        <v>250</v>
      </c>
      <c r="G86">
        <v>500</v>
      </c>
      <c r="H86">
        <v>415</v>
      </c>
      <c r="I86">
        <v>20</v>
      </c>
      <c r="J86">
        <v>1000</v>
      </c>
      <c r="K86">
        <f t="shared" si="5"/>
        <v>85</v>
      </c>
      <c r="L86">
        <f t="shared" si="6"/>
        <v>0.17</v>
      </c>
      <c r="N86">
        <f t="shared" si="7"/>
        <v>29480728500000</v>
      </c>
      <c r="P86">
        <f t="shared" si="8"/>
        <v>396.67940378872891</v>
      </c>
    </row>
    <row r="87" spans="6:16">
      <c r="F87">
        <v>250</v>
      </c>
      <c r="G87">
        <v>500</v>
      </c>
      <c r="H87">
        <v>415</v>
      </c>
      <c r="I87">
        <v>20</v>
      </c>
      <c r="J87">
        <v>1000</v>
      </c>
      <c r="K87">
        <f t="shared" si="5"/>
        <v>86</v>
      </c>
      <c r="L87">
        <f t="shared" si="6"/>
        <v>0.17199999999999999</v>
      </c>
      <c r="N87">
        <f t="shared" si="7"/>
        <v>29800578959999.996</v>
      </c>
      <c r="P87">
        <f t="shared" si="8"/>
        <v>398.82677882559955</v>
      </c>
    </row>
    <row r="88" spans="6:16">
      <c r="F88">
        <v>250</v>
      </c>
      <c r="G88">
        <v>500</v>
      </c>
      <c r="H88">
        <v>415</v>
      </c>
      <c r="I88">
        <v>20</v>
      </c>
      <c r="J88">
        <v>1000</v>
      </c>
      <c r="K88">
        <f t="shared" si="5"/>
        <v>87</v>
      </c>
      <c r="L88">
        <f t="shared" si="6"/>
        <v>0.17399999999999999</v>
      </c>
      <c r="N88">
        <f t="shared" si="7"/>
        <v>30119801939999.992</v>
      </c>
      <c r="P88">
        <f t="shared" si="8"/>
        <v>400.95848151178234</v>
      </c>
    </row>
    <row r="89" spans="6:16">
      <c r="F89">
        <v>250</v>
      </c>
      <c r="G89">
        <v>500</v>
      </c>
      <c r="H89">
        <v>415</v>
      </c>
      <c r="I89">
        <v>20</v>
      </c>
      <c r="J89">
        <v>1000</v>
      </c>
      <c r="K89">
        <f t="shared" si="5"/>
        <v>88</v>
      </c>
      <c r="L89">
        <f t="shared" si="6"/>
        <v>0.17599999999999999</v>
      </c>
      <c r="N89">
        <f t="shared" si="7"/>
        <v>30438397440000.004</v>
      </c>
      <c r="P89">
        <f t="shared" si="8"/>
        <v>403.0747603539449</v>
      </c>
    </row>
    <row r="90" spans="6:16">
      <c r="F90">
        <v>250</v>
      </c>
      <c r="G90">
        <v>500</v>
      </c>
      <c r="H90">
        <v>415</v>
      </c>
      <c r="I90">
        <v>20</v>
      </c>
      <c r="J90">
        <v>1000</v>
      </c>
      <c r="K90">
        <f t="shared" si="5"/>
        <v>89</v>
      </c>
      <c r="L90">
        <f t="shared" si="6"/>
        <v>0.17799999999999999</v>
      </c>
      <c r="N90">
        <f t="shared" si="7"/>
        <v>30756365460000</v>
      </c>
      <c r="P90">
        <f t="shared" si="8"/>
        <v>405.17585689047735</v>
      </c>
    </row>
    <row r="91" spans="6:16">
      <c r="F91">
        <v>250</v>
      </c>
      <c r="G91">
        <v>500</v>
      </c>
      <c r="H91">
        <v>415</v>
      </c>
      <c r="I91">
        <v>20</v>
      </c>
      <c r="J91">
        <v>1000</v>
      </c>
      <c r="K91">
        <f t="shared" si="5"/>
        <v>90</v>
      </c>
      <c r="L91">
        <f t="shared" si="6"/>
        <v>0.18</v>
      </c>
      <c r="N91">
        <f t="shared" si="7"/>
        <v>31073706000000</v>
      </c>
      <c r="P91">
        <f t="shared" si="8"/>
        <v>407.26200596316085</v>
      </c>
    </row>
    <row r="92" spans="6:16">
      <c r="F92">
        <v>250</v>
      </c>
      <c r="G92">
        <v>500</v>
      </c>
      <c r="H92">
        <v>415</v>
      </c>
      <c r="I92">
        <v>20</v>
      </c>
      <c r="J92">
        <v>1000</v>
      </c>
      <c r="K92">
        <f t="shared" si="5"/>
        <v>91</v>
      </c>
      <c r="L92">
        <f t="shared" si="6"/>
        <v>0.182</v>
      </c>
      <c r="N92">
        <f t="shared" si="7"/>
        <v>31390419060000</v>
      </c>
      <c r="P92">
        <f t="shared" si="8"/>
        <v>409.33343597533275</v>
      </c>
    </row>
    <row r="93" spans="6:16">
      <c r="F93">
        <v>250</v>
      </c>
      <c r="G93">
        <v>500</v>
      </c>
      <c r="H93">
        <v>415</v>
      </c>
      <c r="I93">
        <v>20</v>
      </c>
      <c r="J93">
        <v>1000</v>
      </c>
      <c r="K93">
        <f t="shared" si="5"/>
        <v>92</v>
      </c>
      <c r="L93">
        <f t="shared" si="6"/>
        <v>0.184</v>
      </c>
      <c r="N93">
        <f t="shared" si="7"/>
        <v>31706504639999.996</v>
      </c>
      <c r="P93">
        <f t="shared" si="8"/>
        <v>411.39036913736089</v>
      </c>
    </row>
    <row r="94" spans="6:16">
      <c r="F94">
        <v>250</v>
      </c>
      <c r="G94">
        <v>500</v>
      </c>
      <c r="H94">
        <v>415</v>
      </c>
      <c r="I94">
        <v>20</v>
      </c>
      <c r="J94">
        <v>1000</v>
      </c>
      <c r="K94">
        <f t="shared" si="5"/>
        <v>93</v>
      </c>
      <c r="L94">
        <f t="shared" si="6"/>
        <v>0.186</v>
      </c>
      <c r="N94">
        <f t="shared" si="7"/>
        <v>32021962739999.996</v>
      </c>
      <c r="P94">
        <f t="shared" si="8"/>
        <v>413.43302170018285</v>
      </c>
    </row>
    <row r="95" spans="6:16">
      <c r="F95">
        <v>250</v>
      </c>
      <c r="G95">
        <v>500</v>
      </c>
      <c r="H95">
        <v>415</v>
      </c>
      <c r="I95">
        <v>20</v>
      </c>
      <c r="J95">
        <v>1000</v>
      </c>
      <c r="K95">
        <f t="shared" si="5"/>
        <v>94</v>
      </c>
      <c r="L95">
        <f t="shared" si="6"/>
        <v>0.188</v>
      </c>
      <c r="N95">
        <f t="shared" si="7"/>
        <v>32336793360000.004</v>
      </c>
      <c r="P95">
        <f t="shared" si="8"/>
        <v>415.461604177612</v>
      </c>
    </row>
    <row r="96" spans="6:16">
      <c r="F96">
        <v>250</v>
      </c>
      <c r="G96">
        <v>500</v>
      </c>
      <c r="H96">
        <v>415</v>
      </c>
      <c r="I96">
        <v>20</v>
      </c>
      <c r="J96">
        <v>1000</v>
      </c>
      <c r="K96">
        <f t="shared" si="5"/>
        <v>95</v>
      </c>
      <c r="L96">
        <f t="shared" si="6"/>
        <v>0.19</v>
      </c>
      <c r="N96">
        <f t="shared" si="7"/>
        <v>32650996500000.004</v>
      </c>
      <c r="P96">
        <f t="shared" si="8"/>
        <v>417.47632155806411</v>
      </c>
    </row>
    <row r="97" spans="6:16">
      <c r="F97">
        <v>250</v>
      </c>
      <c r="G97">
        <v>500</v>
      </c>
      <c r="H97">
        <v>415</v>
      </c>
      <c r="I97">
        <v>20</v>
      </c>
      <c r="J97">
        <v>1000</v>
      </c>
      <c r="K97">
        <f t="shared" si="5"/>
        <v>96</v>
      </c>
      <c r="L97">
        <f t="shared" si="6"/>
        <v>0.192</v>
      </c>
      <c r="N97">
        <f t="shared" si="7"/>
        <v>32964572160000</v>
      </c>
      <c r="P97">
        <f t="shared" si="8"/>
        <v>419.47737350631553</v>
      </c>
    </row>
    <row r="98" spans="6:16">
      <c r="F98">
        <v>250</v>
      </c>
      <c r="G98">
        <v>500</v>
      </c>
      <c r="H98">
        <v>415</v>
      </c>
      <c r="I98">
        <v>20</v>
      </c>
      <c r="J98">
        <v>1000</v>
      </c>
      <c r="K98">
        <f t="shared" si="5"/>
        <v>97</v>
      </c>
      <c r="L98">
        <f t="shared" si="6"/>
        <v>0.19400000000000001</v>
      </c>
      <c r="N98">
        <f t="shared" si="7"/>
        <v>33277520340000</v>
      </c>
      <c r="P98">
        <f t="shared" si="8"/>
        <v>421.46495455586006</v>
      </c>
    </row>
    <row r="99" spans="6:16">
      <c r="F99">
        <v>250</v>
      </c>
      <c r="G99">
        <v>500</v>
      </c>
      <c r="H99">
        <v>415</v>
      </c>
      <c r="I99">
        <v>20</v>
      </c>
      <c r="J99">
        <v>1000</v>
      </c>
      <c r="K99">
        <f t="shared" si="5"/>
        <v>98</v>
      </c>
      <c r="L99">
        <f t="shared" si="6"/>
        <v>0.19600000000000001</v>
      </c>
      <c r="N99">
        <f t="shared" si="7"/>
        <v>33589841040000.008</v>
      </c>
      <c r="P99">
        <f t="shared" si="8"/>
        <v>423.43925429239511</v>
      </c>
    </row>
    <row r="100" spans="6:16">
      <c r="F100">
        <v>250</v>
      </c>
      <c r="G100">
        <v>500</v>
      </c>
      <c r="H100">
        <v>415</v>
      </c>
      <c r="I100">
        <v>20</v>
      </c>
      <c r="J100">
        <v>1000</v>
      </c>
      <c r="K100">
        <f t="shared" si="5"/>
        <v>99</v>
      </c>
      <c r="L100">
        <f t="shared" si="6"/>
        <v>0.19800000000000001</v>
      </c>
      <c r="N100">
        <f t="shared" si="7"/>
        <v>33901534260000</v>
      </c>
      <c r="P100">
        <f t="shared" si="8"/>
        <v>425.40045752893366</v>
      </c>
    </row>
    <row r="101" spans="6:16">
      <c r="F101">
        <v>250</v>
      </c>
      <c r="G101">
        <v>500</v>
      </c>
      <c r="H101">
        <v>415</v>
      </c>
      <c r="I101">
        <v>20</v>
      </c>
      <c r="J101">
        <v>1000</v>
      </c>
      <c r="K101">
        <f t="shared" si="5"/>
        <v>100</v>
      </c>
      <c r="L101">
        <f t="shared" si="6"/>
        <v>0.2</v>
      </c>
      <c r="N101">
        <f t="shared" si="7"/>
        <v>34212600000000</v>
      </c>
      <c r="P101">
        <f t="shared" si="8"/>
        <v>427.3487444730041</v>
      </c>
    </row>
    <row r="102" spans="6:16">
      <c r="F102">
        <v>250</v>
      </c>
      <c r="G102">
        <v>500</v>
      </c>
      <c r="H102">
        <v>415</v>
      </c>
      <c r="I102">
        <v>20</v>
      </c>
      <c r="J102">
        <v>1000</v>
      </c>
      <c r="K102">
        <f t="shared" si="5"/>
        <v>101</v>
      </c>
      <c r="L102">
        <f t="shared" si="6"/>
        <v>0.20200000000000001</v>
      </c>
      <c r="N102">
        <f t="shared" si="7"/>
        <v>34523038260000.008</v>
      </c>
      <c r="P102">
        <f t="shared" si="8"/>
        <v>429.2842908863712</v>
      </c>
    </row>
    <row r="103" spans="6:16">
      <c r="F103">
        <v>250</v>
      </c>
      <c r="G103">
        <v>500</v>
      </c>
      <c r="H103">
        <v>415</v>
      </c>
      <c r="I103">
        <v>20</v>
      </c>
      <c r="J103">
        <v>1000</v>
      </c>
      <c r="K103">
        <f t="shared" si="5"/>
        <v>102</v>
      </c>
      <c r="L103">
        <f t="shared" si="6"/>
        <v>0.20399999999999999</v>
      </c>
      <c r="N103">
        <f t="shared" si="7"/>
        <v>34832849040000</v>
      </c>
      <c r="P103">
        <f t="shared" si="8"/>
        <v>431.20726823768393</v>
      </c>
    </row>
    <row r="104" spans="6:16">
      <c r="F104">
        <v>250</v>
      </c>
      <c r="G104">
        <v>500</v>
      </c>
      <c r="H104">
        <v>415</v>
      </c>
      <c r="I104">
        <v>20</v>
      </c>
      <c r="J104">
        <v>1000</v>
      </c>
      <c r="K104">
        <f t="shared" si="5"/>
        <v>103</v>
      </c>
      <c r="L104">
        <f t="shared" si="6"/>
        <v>0.20599999999999999</v>
      </c>
      <c r="N104">
        <f t="shared" si="7"/>
        <v>35142032340000</v>
      </c>
      <c r="P104">
        <f t="shared" si="8"/>
        <v>433.11784384842969</v>
      </c>
    </row>
    <row r="105" spans="6:16">
      <c r="F105">
        <v>250</v>
      </c>
      <c r="G105">
        <v>500</v>
      </c>
      <c r="H105">
        <v>415</v>
      </c>
      <c r="I105">
        <v>20</v>
      </c>
      <c r="J105">
        <v>1000</v>
      </c>
      <c r="K105">
        <f t="shared" si="5"/>
        <v>104</v>
      </c>
      <c r="L105">
        <f t="shared" si="6"/>
        <v>0.20799999999999999</v>
      </c>
      <c r="N105">
        <f t="shared" si="7"/>
        <v>35450588159999.992</v>
      </c>
      <c r="P105">
        <f t="shared" si="8"/>
        <v>435.01618103254998</v>
      </c>
    </row>
    <row r="106" spans="6:16">
      <c r="F106">
        <v>250</v>
      </c>
      <c r="G106">
        <v>500</v>
      </c>
      <c r="H106">
        <v>415</v>
      </c>
      <c r="I106">
        <v>20</v>
      </c>
      <c r="J106">
        <v>1000</v>
      </c>
      <c r="K106">
        <f t="shared" si="5"/>
        <v>105</v>
      </c>
      <c r="L106">
        <f t="shared" si="6"/>
        <v>0.21</v>
      </c>
      <c r="N106">
        <f t="shared" si="7"/>
        <v>35758516499999.992</v>
      </c>
      <c r="P106">
        <f t="shared" si="8"/>
        <v>436.90243923005227</v>
      </c>
    </row>
    <row r="107" spans="6:16">
      <c r="F107">
        <v>250</v>
      </c>
      <c r="G107">
        <v>500</v>
      </c>
      <c r="H107">
        <v>415</v>
      </c>
      <c r="I107">
        <v>20</v>
      </c>
      <c r="J107">
        <v>1000</v>
      </c>
      <c r="K107">
        <f t="shared" si="5"/>
        <v>106</v>
      </c>
      <c r="L107">
        <f t="shared" si="6"/>
        <v>0.21199999999999999</v>
      </c>
      <c r="N107">
        <f t="shared" si="7"/>
        <v>36065817359999.992</v>
      </c>
      <c r="P107">
        <f t="shared" si="8"/>
        <v>438.77677413492978</v>
      </c>
    </row>
    <row r="108" spans="6:16">
      <c r="F108">
        <v>250</v>
      </c>
      <c r="G108">
        <v>500</v>
      </c>
      <c r="H108">
        <v>415</v>
      </c>
      <c r="I108">
        <v>20</v>
      </c>
      <c r="J108">
        <v>1000</v>
      </c>
      <c r="K108">
        <f t="shared" si="5"/>
        <v>107</v>
      </c>
      <c r="L108">
        <f t="shared" si="6"/>
        <v>0.214</v>
      </c>
      <c r="N108">
        <f t="shared" si="7"/>
        <v>36372490739999.992</v>
      </c>
      <c r="P108">
        <f t="shared" si="8"/>
        <v>440.63933781768446</v>
      </c>
    </row>
    <row r="109" spans="6:16">
      <c r="F109">
        <v>250</v>
      </c>
      <c r="G109">
        <v>500</v>
      </c>
      <c r="H109">
        <v>415</v>
      </c>
      <c r="I109">
        <v>20</v>
      </c>
      <c r="J109">
        <v>1000</v>
      </c>
      <c r="K109">
        <f t="shared" si="5"/>
        <v>108</v>
      </c>
      <c r="L109">
        <f t="shared" si="6"/>
        <v>0.216</v>
      </c>
      <c r="N109">
        <f t="shared" si="7"/>
        <v>36678536640000</v>
      </c>
      <c r="P109">
        <f t="shared" si="8"/>
        <v>442.49027884272834</v>
      </c>
    </row>
    <row r="110" spans="6:16">
      <c r="F110">
        <v>250</v>
      </c>
      <c r="G110">
        <v>500</v>
      </c>
      <c r="H110">
        <v>415</v>
      </c>
      <c r="I110">
        <v>20</v>
      </c>
      <c r="J110">
        <v>1000</v>
      </c>
      <c r="K110">
        <f t="shared" si="5"/>
        <v>109</v>
      </c>
      <c r="L110">
        <f t="shared" si="6"/>
        <v>0.218</v>
      </c>
      <c r="N110">
        <f t="shared" si="7"/>
        <v>36983955060000</v>
      </c>
      <c r="P110">
        <f t="shared" si="8"/>
        <v>444.32974238092271</v>
      </c>
    </row>
    <row r="111" spans="6:16">
      <c r="F111">
        <v>250</v>
      </c>
      <c r="G111">
        <v>500</v>
      </c>
      <c r="H111">
        <v>415</v>
      </c>
      <c r="I111">
        <v>20</v>
      </c>
      <c r="J111">
        <v>1000</v>
      </c>
      <c r="K111">
        <f t="shared" si="5"/>
        <v>110</v>
      </c>
      <c r="L111">
        <f t="shared" si="6"/>
        <v>0.22</v>
      </c>
      <c r="N111">
        <f t="shared" si="7"/>
        <v>37288745999999.992</v>
      </c>
      <c r="P111">
        <f t="shared" si="8"/>
        <v>446.15787031750045</v>
      </c>
    </row>
    <row r="112" spans="6:16">
      <c r="F112">
        <v>250</v>
      </c>
      <c r="G112">
        <v>500</v>
      </c>
      <c r="H112">
        <v>415</v>
      </c>
      <c r="I112">
        <v>20</v>
      </c>
      <c r="J112">
        <v>1000</v>
      </c>
      <c r="K112">
        <f t="shared" si="5"/>
        <v>111</v>
      </c>
      <c r="L112">
        <f t="shared" si="6"/>
        <v>0.222</v>
      </c>
      <c r="N112">
        <f t="shared" si="7"/>
        <v>37592909460000.008</v>
      </c>
      <c r="P112">
        <f t="shared" si="8"/>
        <v>447.97480135560005</v>
      </c>
    </row>
    <row r="113" spans="6:16">
      <c r="F113">
        <v>250</v>
      </c>
      <c r="G113">
        <v>500</v>
      </c>
      <c r="H113">
        <v>415</v>
      </c>
      <c r="I113">
        <v>20</v>
      </c>
      <c r="J113">
        <v>1000</v>
      </c>
      <c r="K113">
        <f t="shared" si="5"/>
        <v>112</v>
      </c>
      <c r="L113">
        <f t="shared" si="6"/>
        <v>0.224</v>
      </c>
      <c r="N113">
        <f t="shared" si="7"/>
        <v>37896445440000</v>
      </c>
      <c r="P113">
        <f t="shared" si="8"/>
        <v>449.78067111562774</v>
      </c>
    </row>
    <row r="114" spans="6:16">
      <c r="F114">
        <v>250</v>
      </c>
      <c r="G114">
        <v>500</v>
      </c>
      <c r="H114">
        <v>415</v>
      </c>
      <c r="I114">
        <v>20</v>
      </c>
      <c r="J114">
        <v>1000</v>
      </c>
      <c r="K114">
        <f t="shared" ref="K114:K177" si="9">K113+1</f>
        <v>113</v>
      </c>
      <c r="L114">
        <f t="shared" ref="L114:L177" si="10">K114/G114</f>
        <v>0.22600000000000001</v>
      </c>
      <c r="N114">
        <f t="shared" ref="N114:N177" si="11">0.36*L114*J114*H114*(1-0.42*L114)*F114*G114*G114*I114</f>
        <v>38199353940000.008</v>
      </c>
      <c r="P114">
        <f t="shared" si="8"/>
        <v>451.57561223065323</v>
      </c>
    </row>
    <row r="115" spans="6:16">
      <c r="F115">
        <v>250</v>
      </c>
      <c r="G115">
        <v>500</v>
      </c>
      <c r="H115">
        <v>415</v>
      </c>
      <c r="I115">
        <v>20</v>
      </c>
      <c r="J115">
        <v>1000</v>
      </c>
      <c r="K115">
        <f t="shared" si="9"/>
        <v>114</v>
      </c>
      <c r="L115">
        <f t="shared" si="10"/>
        <v>0.22800000000000001</v>
      </c>
      <c r="N115">
        <f t="shared" si="11"/>
        <v>38501634960000</v>
      </c>
      <c r="P115">
        <f t="shared" si="8"/>
        <v>453.35975443802874</v>
      </c>
    </row>
    <row r="116" spans="6:16">
      <c r="F116">
        <v>250</v>
      </c>
      <c r="G116">
        <v>500</v>
      </c>
      <c r="H116">
        <v>415</v>
      </c>
      <c r="I116">
        <v>20</v>
      </c>
      <c r="J116">
        <v>1000</v>
      </c>
      <c r="K116">
        <f t="shared" si="9"/>
        <v>115</v>
      </c>
      <c r="L116">
        <f t="shared" si="10"/>
        <v>0.23</v>
      </c>
      <c r="N116">
        <f t="shared" si="11"/>
        <v>38803288500000</v>
      </c>
      <c r="P116">
        <f t="shared" si="8"/>
        <v>455.13322466741499</v>
      </c>
    </row>
    <row r="117" spans="6:16">
      <c r="F117">
        <v>250</v>
      </c>
      <c r="G117">
        <v>500</v>
      </c>
      <c r="H117">
        <v>415</v>
      </c>
      <c r="I117">
        <v>20</v>
      </c>
      <c r="J117">
        <v>1000</v>
      </c>
      <c r="K117">
        <f t="shared" si="9"/>
        <v>116</v>
      </c>
      <c r="L117">
        <f t="shared" si="10"/>
        <v>0.23200000000000001</v>
      </c>
      <c r="N117">
        <f t="shared" si="11"/>
        <v>39104314560000</v>
      </c>
      <c r="P117">
        <f t="shared" si="8"/>
        <v>456.89614712538321</v>
      </c>
    </row>
    <row r="118" spans="6:16">
      <c r="F118">
        <v>250</v>
      </c>
      <c r="G118">
        <v>500</v>
      </c>
      <c r="H118">
        <v>415</v>
      </c>
      <c r="I118">
        <v>20</v>
      </c>
      <c r="J118">
        <v>1000</v>
      </c>
      <c r="K118">
        <f t="shared" si="9"/>
        <v>117</v>
      </c>
      <c r="L118">
        <f t="shared" si="10"/>
        <v>0.23400000000000001</v>
      </c>
      <c r="N118">
        <f t="shared" si="11"/>
        <v>39404713140000</v>
      </c>
      <c r="P118">
        <f t="shared" si="8"/>
        <v>458.64864337675647</v>
      </c>
    </row>
    <row r="119" spans="6:16">
      <c r="F119">
        <v>250</v>
      </c>
      <c r="G119">
        <v>500</v>
      </c>
      <c r="H119">
        <v>415</v>
      </c>
      <c r="I119">
        <v>20</v>
      </c>
      <c r="J119">
        <v>1000</v>
      </c>
      <c r="K119">
        <f t="shared" si="9"/>
        <v>118</v>
      </c>
      <c r="L119">
        <f t="shared" si="10"/>
        <v>0.23599999999999999</v>
      </c>
      <c r="N119">
        <f t="shared" si="11"/>
        <v>39704484239999.992</v>
      </c>
      <c r="P119">
        <f t="shared" si="8"/>
        <v>460.39083242284158</v>
      </c>
    </row>
    <row r="120" spans="6:16">
      <c r="F120">
        <v>250</v>
      </c>
      <c r="G120">
        <v>500</v>
      </c>
      <c r="H120">
        <v>415</v>
      </c>
      <c r="I120">
        <v>20</v>
      </c>
      <c r="J120">
        <v>1000</v>
      </c>
      <c r="K120">
        <f t="shared" si="9"/>
        <v>119</v>
      </c>
      <c r="L120">
        <f t="shared" si="10"/>
        <v>0.23799999999999999</v>
      </c>
      <c r="N120">
        <f t="shared" si="11"/>
        <v>40003627859999.992</v>
      </c>
      <c r="P120">
        <f t="shared" si="8"/>
        <v>462.12283077669633</v>
      </c>
    </row>
    <row r="121" spans="6:16">
      <c r="F121">
        <v>250</v>
      </c>
      <c r="G121">
        <v>500</v>
      </c>
      <c r="H121">
        <v>415</v>
      </c>
      <c r="I121">
        <v>20</v>
      </c>
      <c r="J121">
        <v>1000</v>
      </c>
      <c r="K121">
        <f t="shared" si="9"/>
        <v>120</v>
      </c>
      <c r="L121">
        <f t="shared" si="10"/>
        <v>0.24</v>
      </c>
      <c r="N121">
        <f t="shared" si="11"/>
        <v>40302144000000</v>
      </c>
      <c r="P121">
        <f t="shared" si="8"/>
        <v>463.84475253556866</v>
      </c>
    </row>
    <row r="122" spans="6:16">
      <c r="F122">
        <v>250</v>
      </c>
      <c r="G122">
        <v>500</v>
      </c>
      <c r="H122">
        <v>415</v>
      </c>
      <c r="I122">
        <v>20</v>
      </c>
      <c r="J122">
        <v>1000</v>
      </c>
      <c r="K122">
        <f t="shared" si="9"/>
        <v>121</v>
      </c>
      <c r="L122">
        <f t="shared" si="10"/>
        <v>0.24199999999999999</v>
      </c>
      <c r="N122">
        <f t="shared" si="11"/>
        <v>40600032660000</v>
      </c>
      <c r="P122">
        <f t="shared" si="8"/>
        <v>465.55670945063576</v>
      </c>
    </row>
    <row r="123" spans="6:16">
      <c r="F123">
        <v>250</v>
      </c>
      <c r="G123">
        <v>500</v>
      </c>
      <c r="H123">
        <v>415</v>
      </c>
      <c r="I123">
        <v>20</v>
      </c>
      <c r="J123">
        <v>1000</v>
      </c>
      <c r="K123">
        <f t="shared" si="9"/>
        <v>122</v>
      </c>
      <c r="L123">
        <f t="shared" si="10"/>
        <v>0.24399999999999999</v>
      </c>
      <c r="N123">
        <f t="shared" si="11"/>
        <v>40897293839999.992</v>
      </c>
      <c r="P123">
        <f t="shared" si="8"/>
        <v>467.25881099416705</v>
      </c>
    </row>
    <row r="124" spans="6:16">
      <c r="F124">
        <v>250</v>
      </c>
      <c r="G124">
        <v>500</v>
      </c>
      <c r="H124">
        <v>415</v>
      </c>
      <c r="I124">
        <v>20</v>
      </c>
      <c r="J124">
        <v>1000</v>
      </c>
      <c r="K124">
        <f t="shared" si="9"/>
        <v>123</v>
      </c>
      <c r="L124">
        <f t="shared" si="10"/>
        <v>0.246</v>
      </c>
      <c r="N124">
        <f t="shared" si="11"/>
        <v>41193927540000.008</v>
      </c>
      <c r="P124">
        <f t="shared" si="8"/>
        <v>468.95116442422488</v>
      </c>
    </row>
    <row r="125" spans="6:16">
      <c r="F125">
        <v>250</v>
      </c>
      <c r="G125">
        <v>500</v>
      </c>
      <c r="H125">
        <v>415</v>
      </c>
      <c r="I125">
        <v>20</v>
      </c>
      <c r="J125">
        <v>1000</v>
      </c>
      <c r="K125">
        <f t="shared" si="9"/>
        <v>124</v>
      </c>
      <c r="L125">
        <f t="shared" si="10"/>
        <v>0.248</v>
      </c>
      <c r="N125">
        <f t="shared" si="11"/>
        <v>41489933759999.992</v>
      </c>
      <c r="P125">
        <f t="shared" si="8"/>
        <v>470.63387484701246</v>
      </c>
    </row>
    <row r="126" spans="6:16">
      <c r="F126">
        <v>250</v>
      </c>
      <c r="G126">
        <v>500</v>
      </c>
      <c r="H126">
        <v>415</v>
      </c>
      <c r="I126">
        <v>20</v>
      </c>
      <c r="J126">
        <v>1000</v>
      </c>
      <c r="K126">
        <f t="shared" si="9"/>
        <v>125</v>
      </c>
      <c r="L126">
        <f t="shared" si="10"/>
        <v>0.25</v>
      </c>
      <c r="N126">
        <f t="shared" si="11"/>
        <v>41785312500000</v>
      </c>
      <c r="P126">
        <f t="shared" si="8"/>
        <v>472.30704527697554</v>
      </c>
    </row>
    <row r="127" spans="6:16">
      <c r="F127">
        <v>250</v>
      </c>
      <c r="G127">
        <v>500</v>
      </c>
      <c r="H127">
        <v>415</v>
      </c>
      <c r="I127">
        <v>20</v>
      </c>
      <c r="J127">
        <v>1000</v>
      </c>
      <c r="K127">
        <f t="shared" si="9"/>
        <v>126</v>
      </c>
      <c r="L127">
        <f t="shared" si="10"/>
        <v>0.252</v>
      </c>
      <c r="N127">
        <f t="shared" si="11"/>
        <v>42080063760000</v>
      </c>
      <c r="P127">
        <f t="shared" si="8"/>
        <v>473.97077669475203</v>
      </c>
    </row>
    <row r="128" spans="6:16">
      <c r="F128">
        <v>250</v>
      </c>
      <c r="G128">
        <v>500</v>
      </c>
      <c r="H128">
        <v>415</v>
      </c>
      <c r="I128">
        <v>20</v>
      </c>
      <c r="J128">
        <v>1000</v>
      </c>
      <c r="K128">
        <f t="shared" si="9"/>
        <v>127</v>
      </c>
      <c r="L128">
        <f t="shared" si="10"/>
        <v>0.254</v>
      </c>
      <c r="N128">
        <f t="shared" si="11"/>
        <v>42374187540000.008</v>
      </c>
      <c r="P128">
        <f t="shared" si="8"/>
        <v>475.62516810306681</v>
      </c>
    </row>
    <row r="129" spans="6:16">
      <c r="F129">
        <v>250</v>
      </c>
      <c r="G129">
        <v>500</v>
      </c>
      <c r="H129">
        <v>415</v>
      </c>
      <c r="I129">
        <v>20</v>
      </c>
      <c r="J129">
        <v>1000</v>
      </c>
      <c r="K129">
        <f t="shared" si="9"/>
        <v>128</v>
      </c>
      <c r="L129">
        <f t="shared" si="10"/>
        <v>0.25600000000000001</v>
      </c>
      <c r="N129">
        <f t="shared" si="11"/>
        <v>42667683839999.992</v>
      </c>
      <c r="P129">
        <f t="shared" si="8"/>
        <v>477.27031658065772</v>
      </c>
    </row>
    <row r="130" spans="6:16">
      <c r="F130">
        <v>250</v>
      </c>
      <c r="G130">
        <v>500</v>
      </c>
      <c r="H130">
        <v>415</v>
      </c>
      <c r="I130">
        <v>20</v>
      </c>
      <c r="J130">
        <v>1000</v>
      </c>
      <c r="K130">
        <f t="shared" si="9"/>
        <v>129</v>
      </c>
      <c r="L130">
        <f t="shared" si="10"/>
        <v>0.25800000000000001</v>
      </c>
      <c r="N130">
        <f t="shared" si="11"/>
        <v>42960552660000.008</v>
      </c>
      <c r="P130">
        <f t="shared" si="8"/>
        <v>478.90631733431911</v>
      </c>
    </row>
    <row r="131" spans="6:16">
      <c r="F131">
        <v>250</v>
      </c>
      <c r="G131">
        <v>500</v>
      </c>
      <c r="H131">
        <v>415</v>
      </c>
      <c r="I131">
        <v>20</v>
      </c>
      <c r="J131">
        <v>1000</v>
      </c>
      <c r="K131">
        <f t="shared" si="9"/>
        <v>130</v>
      </c>
      <c r="L131">
        <f t="shared" si="10"/>
        <v>0.26</v>
      </c>
      <c r="N131">
        <f t="shared" si="11"/>
        <v>43252794000000</v>
      </c>
      <c r="P131">
        <f t="shared" ref="P131:P194" si="12">1.2-((1.2^2)-(6.68*N131/(I131*F131*G131*G131))^0.5)</f>
        <v>480.53326374913985</v>
      </c>
    </row>
    <row r="132" spans="6:16">
      <c r="F132">
        <v>250</v>
      </c>
      <c r="G132">
        <v>500</v>
      </c>
      <c r="H132">
        <v>415</v>
      </c>
      <c r="I132">
        <v>20</v>
      </c>
      <c r="J132">
        <v>1000</v>
      </c>
      <c r="K132">
        <f t="shared" si="9"/>
        <v>131</v>
      </c>
      <c r="L132">
        <f t="shared" si="10"/>
        <v>0.26200000000000001</v>
      </c>
      <c r="N132">
        <f t="shared" si="11"/>
        <v>43544407860000</v>
      </c>
      <c r="P132">
        <f t="shared" si="12"/>
        <v>482.15124743701557</v>
      </c>
    </row>
    <row r="133" spans="6:16">
      <c r="F133">
        <v>250</v>
      </c>
      <c r="G133">
        <v>500</v>
      </c>
      <c r="H133">
        <v>415</v>
      </c>
      <c r="I133">
        <v>20</v>
      </c>
      <c r="J133">
        <v>1000</v>
      </c>
      <c r="K133">
        <f t="shared" si="9"/>
        <v>132</v>
      </c>
      <c r="L133">
        <f t="shared" si="10"/>
        <v>0.26400000000000001</v>
      </c>
      <c r="N133">
        <f t="shared" si="11"/>
        <v>43835394240000.008</v>
      </c>
      <c r="P133">
        <f t="shared" si="12"/>
        <v>483.76035828350376</v>
      </c>
    </row>
    <row r="134" spans="6:16">
      <c r="F134">
        <v>250</v>
      </c>
      <c r="G134">
        <v>500</v>
      </c>
      <c r="H134">
        <v>415</v>
      </c>
      <c r="I134">
        <v>20</v>
      </c>
      <c r="J134">
        <v>1000</v>
      </c>
      <c r="K134">
        <f t="shared" si="9"/>
        <v>133</v>
      </c>
      <c r="L134">
        <f t="shared" si="10"/>
        <v>0.26600000000000001</v>
      </c>
      <c r="N134">
        <f t="shared" si="11"/>
        <v>44125753139999.984</v>
      </c>
      <c r="P134">
        <f t="shared" si="12"/>
        <v>485.36068449309244</v>
      </c>
    </row>
    <row r="135" spans="6:16">
      <c r="F135">
        <v>250</v>
      </c>
      <c r="G135">
        <v>500</v>
      </c>
      <c r="H135">
        <v>415</v>
      </c>
      <c r="I135">
        <v>20</v>
      </c>
      <c r="J135">
        <v>1000</v>
      </c>
      <c r="K135">
        <f t="shared" si="9"/>
        <v>134</v>
      </c>
      <c r="L135">
        <f t="shared" si="10"/>
        <v>0.26800000000000002</v>
      </c>
      <c r="N135">
        <f t="shared" si="11"/>
        <v>44415484559999.992</v>
      </c>
      <c r="P135">
        <f t="shared" si="12"/>
        <v>486.95231263294778</v>
      </c>
    </row>
    <row r="136" spans="6:16">
      <c r="F136">
        <v>250</v>
      </c>
      <c r="G136">
        <v>500</v>
      </c>
      <c r="H136">
        <v>415</v>
      </c>
      <c r="I136">
        <v>20</v>
      </c>
      <c r="J136">
        <v>1000</v>
      </c>
      <c r="K136">
        <f t="shared" si="9"/>
        <v>135</v>
      </c>
      <c r="L136">
        <f t="shared" si="10"/>
        <v>0.27</v>
      </c>
      <c r="N136">
        <f t="shared" si="11"/>
        <v>44704588500000</v>
      </c>
      <c r="P136">
        <f t="shared" si="12"/>
        <v>488.5353276752009</v>
      </c>
    </row>
    <row r="137" spans="6:16">
      <c r="F137">
        <v>250</v>
      </c>
      <c r="G137">
        <v>500</v>
      </c>
      <c r="H137">
        <v>415</v>
      </c>
      <c r="I137">
        <v>20</v>
      </c>
      <c r="J137">
        <v>1000</v>
      </c>
      <c r="K137">
        <f t="shared" si="9"/>
        <v>136</v>
      </c>
      <c r="L137">
        <f t="shared" si="10"/>
        <v>0.27200000000000002</v>
      </c>
      <c r="N137">
        <f t="shared" si="11"/>
        <v>44993064960000</v>
      </c>
      <c r="P137">
        <f t="shared" si="12"/>
        <v>490.10981303783524</v>
      </c>
    </row>
    <row r="138" spans="6:16">
      <c r="F138">
        <v>250</v>
      </c>
      <c r="G138">
        <v>500</v>
      </c>
      <c r="H138">
        <v>415</v>
      </c>
      <c r="I138">
        <v>20</v>
      </c>
      <c r="J138">
        <v>1000</v>
      </c>
      <c r="K138">
        <f t="shared" si="9"/>
        <v>137</v>
      </c>
      <c r="L138">
        <f t="shared" si="10"/>
        <v>0.27400000000000002</v>
      </c>
      <c r="N138">
        <f t="shared" si="11"/>
        <v>45280913940000</v>
      </c>
      <c r="P138">
        <f t="shared" si="12"/>
        <v>491.67585062423024</v>
      </c>
    </row>
    <row r="139" spans="6:16">
      <c r="F139">
        <v>250</v>
      </c>
      <c r="G139">
        <v>500</v>
      </c>
      <c r="H139">
        <v>415</v>
      </c>
      <c r="I139">
        <v>20</v>
      </c>
      <c r="J139">
        <v>1000</v>
      </c>
      <c r="K139">
        <f t="shared" si="9"/>
        <v>138</v>
      </c>
      <c r="L139">
        <f t="shared" si="10"/>
        <v>0.27600000000000002</v>
      </c>
      <c r="N139">
        <f t="shared" si="11"/>
        <v>45568135440000</v>
      </c>
      <c r="P139">
        <f t="shared" si="12"/>
        <v>493.23352086141358</v>
      </c>
    </row>
    <row r="140" spans="6:16">
      <c r="F140">
        <v>250</v>
      </c>
      <c r="G140">
        <v>500</v>
      </c>
      <c r="H140">
        <v>415</v>
      </c>
      <c r="I140">
        <v>20</v>
      </c>
      <c r="J140">
        <v>1000</v>
      </c>
      <c r="K140">
        <f t="shared" si="9"/>
        <v>139</v>
      </c>
      <c r="L140">
        <f t="shared" si="10"/>
        <v>0.27800000000000002</v>
      </c>
      <c r="N140">
        <f t="shared" si="11"/>
        <v>45854729460000</v>
      </c>
      <c r="P140">
        <f t="shared" si="12"/>
        <v>494.78290273707535</v>
      </c>
    </row>
    <row r="141" spans="6:16">
      <c r="F141">
        <v>250</v>
      </c>
      <c r="G141">
        <v>500</v>
      </c>
      <c r="H141">
        <v>415</v>
      </c>
      <c r="I141">
        <v>20</v>
      </c>
      <c r="J141">
        <v>1000</v>
      </c>
      <c r="K141">
        <f t="shared" si="9"/>
        <v>140</v>
      </c>
      <c r="L141">
        <f t="shared" si="10"/>
        <v>0.28000000000000003</v>
      </c>
      <c r="N141">
        <f t="shared" si="11"/>
        <v>46140696000000</v>
      </c>
      <c r="P141">
        <f t="shared" si="12"/>
        <v>496.32407383539135</v>
      </c>
    </row>
    <row r="142" spans="6:16">
      <c r="F142">
        <v>250</v>
      </c>
      <c r="G142">
        <v>500</v>
      </c>
      <c r="H142">
        <v>415</v>
      </c>
      <c r="I142">
        <v>20</v>
      </c>
      <c r="J142">
        <v>1000</v>
      </c>
      <c r="K142">
        <f t="shared" si="9"/>
        <v>141</v>
      </c>
      <c r="L142">
        <f t="shared" si="10"/>
        <v>0.28199999999999997</v>
      </c>
      <c r="N142">
        <f t="shared" si="11"/>
        <v>46426035059999.992</v>
      </c>
      <c r="P142">
        <f t="shared" si="12"/>
        <v>497.85711037170245</v>
      </c>
    </row>
    <row r="143" spans="6:16">
      <c r="F143">
        <v>250</v>
      </c>
      <c r="G143">
        <v>500</v>
      </c>
      <c r="H143">
        <v>415</v>
      </c>
      <c r="I143">
        <v>20</v>
      </c>
      <c r="J143">
        <v>1000</v>
      </c>
      <c r="K143">
        <f t="shared" si="9"/>
        <v>142</v>
      </c>
      <c r="L143">
        <f t="shared" si="10"/>
        <v>0.28399999999999997</v>
      </c>
      <c r="N143">
        <f t="shared" si="11"/>
        <v>46710746640000</v>
      </c>
      <c r="P143">
        <f t="shared" si="12"/>
        <v>499.38208722609534</v>
      </c>
    </row>
    <row r="144" spans="6:16">
      <c r="F144">
        <v>250</v>
      </c>
      <c r="G144">
        <v>500</v>
      </c>
      <c r="H144">
        <v>415</v>
      </c>
      <c r="I144">
        <v>20</v>
      </c>
      <c r="J144">
        <v>1000</v>
      </c>
      <c r="K144">
        <f t="shared" si="9"/>
        <v>143</v>
      </c>
      <c r="L144">
        <f t="shared" si="10"/>
        <v>0.28599999999999998</v>
      </c>
      <c r="N144">
        <f t="shared" si="11"/>
        <v>46994830740000</v>
      </c>
      <c r="P144">
        <f t="shared" si="12"/>
        <v>500.89907797592474</v>
      </c>
    </row>
    <row r="145" spans="6:16">
      <c r="F145">
        <v>250</v>
      </c>
      <c r="G145">
        <v>500</v>
      </c>
      <c r="H145">
        <v>415</v>
      </c>
      <c r="I145">
        <v>20</v>
      </c>
      <c r="J145">
        <v>1000</v>
      </c>
      <c r="K145">
        <f t="shared" si="9"/>
        <v>144</v>
      </c>
      <c r="L145">
        <f t="shared" si="10"/>
        <v>0.28799999999999998</v>
      </c>
      <c r="N145">
        <f t="shared" si="11"/>
        <v>47278287360000</v>
      </c>
      <c r="P145">
        <f t="shared" si="12"/>
        <v>502.40815492732088</v>
      </c>
    </row>
    <row r="146" spans="6:16">
      <c r="F146">
        <v>250</v>
      </c>
      <c r="G146">
        <v>500</v>
      </c>
      <c r="H146">
        <v>415</v>
      </c>
      <c r="I146">
        <v>20</v>
      </c>
      <c r="J146">
        <v>1000</v>
      </c>
      <c r="K146">
        <f t="shared" si="9"/>
        <v>145</v>
      </c>
      <c r="L146">
        <f t="shared" si="10"/>
        <v>0.28999999999999998</v>
      </c>
      <c r="N146">
        <f t="shared" si="11"/>
        <v>47561116499999.992</v>
      </c>
      <c r="P146">
        <f t="shared" si="12"/>
        <v>503.90938914571734</v>
      </c>
    </row>
    <row r="147" spans="6:16">
      <c r="F147">
        <v>250</v>
      </c>
      <c r="G147">
        <v>500</v>
      </c>
      <c r="H147">
        <v>415</v>
      </c>
      <c r="I147">
        <v>20</v>
      </c>
      <c r="J147">
        <v>1000</v>
      </c>
      <c r="K147">
        <f t="shared" si="9"/>
        <v>146</v>
      </c>
      <c r="L147">
        <f t="shared" si="10"/>
        <v>0.29199999999999998</v>
      </c>
      <c r="N147">
        <f t="shared" si="11"/>
        <v>47843318160000</v>
      </c>
      <c r="P147">
        <f t="shared" si="12"/>
        <v>505.40285048543893</v>
      </c>
    </row>
    <row r="148" spans="6:16">
      <c r="F148">
        <v>250</v>
      </c>
      <c r="G148">
        <v>500</v>
      </c>
      <c r="H148">
        <v>415</v>
      </c>
      <c r="I148">
        <v>20</v>
      </c>
      <c r="J148">
        <v>1000</v>
      </c>
      <c r="K148">
        <f t="shared" si="9"/>
        <v>147</v>
      </c>
      <c r="L148">
        <f t="shared" si="10"/>
        <v>0.29399999999999998</v>
      </c>
      <c r="N148">
        <f t="shared" si="11"/>
        <v>48124892339999.992</v>
      </c>
      <c r="P148">
        <f t="shared" si="12"/>
        <v>506.88860761838305</v>
      </c>
    </row>
    <row r="149" spans="6:16">
      <c r="F149">
        <v>250</v>
      </c>
      <c r="G149">
        <v>500</v>
      </c>
      <c r="H149">
        <v>415</v>
      </c>
      <c r="I149">
        <v>20</v>
      </c>
      <c r="J149">
        <v>1000</v>
      </c>
      <c r="K149">
        <f t="shared" si="9"/>
        <v>148</v>
      </c>
      <c r="L149">
        <f t="shared" si="10"/>
        <v>0.29599999999999999</v>
      </c>
      <c r="N149">
        <f t="shared" si="11"/>
        <v>48405839039999.992</v>
      </c>
      <c r="P149">
        <f t="shared" si="12"/>
        <v>508.36672806182963</v>
      </c>
    </row>
    <row r="150" spans="6:16">
      <c r="F150">
        <v>250</v>
      </c>
      <c r="G150">
        <v>500</v>
      </c>
      <c r="H150">
        <v>415</v>
      </c>
      <c r="I150">
        <v>20</v>
      </c>
      <c r="J150">
        <v>1000</v>
      </c>
      <c r="K150">
        <f t="shared" si="9"/>
        <v>149</v>
      </c>
      <c r="L150">
        <f t="shared" si="10"/>
        <v>0.29799999999999999</v>
      </c>
      <c r="N150">
        <f t="shared" si="11"/>
        <v>48686158260000</v>
      </c>
      <c r="P150">
        <f t="shared" si="12"/>
        <v>509.83727820541071</v>
      </c>
    </row>
    <row r="151" spans="6:16">
      <c r="F151">
        <v>250</v>
      </c>
      <c r="G151">
        <v>500</v>
      </c>
      <c r="H151">
        <v>415</v>
      </c>
      <c r="I151">
        <v>20</v>
      </c>
      <c r="J151">
        <v>1000</v>
      </c>
      <c r="K151">
        <f t="shared" si="9"/>
        <v>150</v>
      </c>
      <c r="L151">
        <f t="shared" si="10"/>
        <v>0.3</v>
      </c>
      <c r="N151">
        <f t="shared" si="11"/>
        <v>48965850000000</v>
      </c>
      <c r="P151">
        <f t="shared" si="12"/>
        <v>511.30032333727121</v>
      </c>
    </row>
    <row r="152" spans="6:16">
      <c r="F152">
        <v>250</v>
      </c>
      <c r="G152">
        <v>500</v>
      </c>
      <c r="H152">
        <v>415</v>
      </c>
      <c r="I152">
        <v>20</v>
      </c>
      <c r="J152">
        <v>1000</v>
      </c>
      <c r="K152">
        <f t="shared" si="9"/>
        <v>151</v>
      </c>
      <c r="L152">
        <f t="shared" si="10"/>
        <v>0.30199999999999999</v>
      </c>
      <c r="N152">
        <f t="shared" si="11"/>
        <v>49244914260000.008</v>
      </c>
      <c r="P152">
        <f t="shared" si="12"/>
        <v>512.75592766945044</v>
      </c>
    </row>
    <row r="153" spans="6:16">
      <c r="F153">
        <v>250</v>
      </c>
      <c r="G153">
        <v>500</v>
      </c>
      <c r="H153">
        <v>415</v>
      </c>
      <c r="I153">
        <v>20</v>
      </c>
      <c r="J153">
        <v>1000</v>
      </c>
      <c r="K153">
        <f t="shared" si="9"/>
        <v>152</v>
      </c>
      <c r="L153">
        <f t="shared" si="10"/>
        <v>0.30399999999999999</v>
      </c>
      <c r="N153">
        <f t="shared" si="11"/>
        <v>49523351039999.992</v>
      </c>
      <c r="P153">
        <f t="shared" si="12"/>
        <v>514.20415436251187</v>
      </c>
    </row>
    <row r="154" spans="6:16">
      <c r="F154">
        <v>250</v>
      </c>
      <c r="G154">
        <v>500</v>
      </c>
      <c r="H154">
        <v>415</v>
      </c>
      <c r="I154">
        <v>20</v>
      </c>
      <c r="J154">
        <v>1000</v>
      </c>
      <c r="K154">
        <f t="shared" si="9"/>
        <v>153</v>
      </c>
      <c r="L154">
        <f t="shared" si="10"/>
        <v>0.30599999999999999</v>
      </c>
      <c r="N154">
        <f t="shared" si="11"/>
        <v>49801160340000.008</v>
      </c>
      <c r="P154">
        <f t="shared" si="12"/>
        <v>515.64506554944967</v>
      </c>
    </row>
    <row r="155" spans="6:16">
      <c r="F155">
        <v>250</v>
      </c>
      <c r="G155">
        <v>500</v>
      </c>
      <c r="H155">
        <v>415</v>
      </c>
      <c r="I155">
        <v>20</v>
      </c>
      <c r="J155">
        <v>1000</v>
      </c>
      <c r="K155">
        <f t="shared" si="9"/>
        <v>154</v>
      </c>
      <c r="L155">
        <f t="shared" si="10"/>
        <v>0.308</v>
      </c>
      <c r="N155">
        <f t="shared" si="11"/>
        <v>50078342159999.992</v>
      </c>
      <c r="P155">
        <f t="shared" si="12"/>
        <v>517.07872235889545</v>
      </c>
    </row>
    <row r="156" spans="6:16">
      <c r="F156">
        <v>250</v>
      </c>
      <c r="G156">
        <v>500</v>
      </c>
      <c r="H156">
        <v>415</v>
      </c>
      <c r="I156">
        <v>20</v>
      </c>
      <c r="J156">
        <v>1000</v>
      </c>
      <c r="K156">
        <f t="shared" si="9"/>
        <v>155</v>
      </c>
      <c r="L156">
        <f t="shared" si="10"/>
        <v>0.31</v>
      </c>
      <c r="N156">
        <f t="shared" si="11"/>
        <v>50354896500000</v>
      </c>
      <c r="P156">
        <f t="shared" si="12"/>
        <v>518.50518493765321</v>
      </c>
    </row>
    <row r="157" spans="6:16">
      <c r="F157">
        <v>250</v>
      </c>
      <c r="G157">
        <v>500</v>
      </c>
      <c r="H157">
        <v>415</v>
      </c>
      <c r="I157">
        <v>20</v>
      </c>
      <c r="J157">
        <v>1000</v>
      </c>
      <c r="K157">
        <f t="shared" si="9"/>
        <v>156</v>
      </c>
      <c r="L157">
        <f t="shared" si="10"/>
        <v>0.312</v>
      </c>
      <c r="N157">
        <f t="shared" si="11"/>
        <v>50630823359999.992</v>
      </c>
      <c r="P157">
        <f t="shared" si="12"/>
        <v>519.92451247258305</v>
      </c>
    </row>
    <row r="158" spans="6:16">
      <c r="F158">
        <v>250</v>
      </c>
      <c r="G158">
        <v>500</v>
      </c>
      <c r="H158">
        <v>415</v>
      </c>
      <c r="I158">
        <v>20</v>
      </c>
      <c r="J158">
        <v>1000</v>
      </c>
      <c r="K158">
        <f t="shared" si="9"/>
        <v>157</v>
      </c>
      <c r="L158">
        <f t="shared" si="10"/>
        <v>0.314</v>
      </c>
      <c r="N158">
        <f t="shared" si="11"/>
        <v>50906122740000.008</v>
      </c>
      <c r="P158">
        <f t="shared" si="12"/>
        <v>521.33676321185942</v>
      </c>
    </row>
    <row r="159" spans="6:16">
      <c r="F159">
        <v>250</v>
      </c>
      <c r="G159">
        <v>500</v>
      </c>
      <c r="H159">
        <v>415</v>
      </c>
      <c r="I159">
        <v>20</v>
      </c>
      <c r="J159">
        <v>1000</v>
      </c>
      <c r="K159">
        <f t="shared" si="9"/>
        <v>158</v>
      </c>
      <c r="L159">
        <f t="shared" si="10"/>
        <v>0.316</v>
      </c>
      <c r="N159">
        <f t="shared" si="11"/>
        <v>51180794640000.008</v>
      </c>
      <c r="P159">
        <f t="shared" si="12"/>
        <v>522.74199448562285</v>
      </c>
    </row>
    <row r="160" spans="6:16">
      <c r="F160">
        <v>250</v>
      </c>
      <c r="G160">
        <v>500</v>
      </c>
      <c r="H160">
        <v>415</v>
      </c>
      <c r="I160">
        <v>20</v>
      </c>
      <c r="J160">
        <v>1000</v>
      </c>
      <c r="K160">
        <f t="shared" si="9"/>
        <v>159</v>
      </c>
      <c r="L160">
        <f t="shared" si="10"/>
        <v>0.318</v>
      </c>
      <c r="N160">
        <f t="shared" si="11"/>
        <v>51454839060000</v>
      </c>
      <c r="P160">
        <f t="shared" si="12"/>
        <v>524.14026272604883</v>
      </c>
    </row>
    <row r="161" spans="6:16">
      <c r="F161">
        <v>250</v>
      </c>
      <c r="G161">
        <v>500</v>
      </c>
      <c r="H161">
        <v>415</v>
      </c>
      <c r="I161">
        <v>20</v>
      </c>
      <c r="J161">
        <v>1000</v>
      </c>
      <c r="K161">
        <f t="shared" si="9"/>
        <v>160</v>
      </c>
      <c r="L161">
        <f t="shared" si="10"/>
        <v>0.32</v>
      </c>
      <c r="N161">
        <f t="shared" si="11"/>
        <v>51728256000000.008</v>
      </c>
      <c r="P161">
        <f t="shared" si="12"/>
        <v>525.53162348685203</v>
      </c>
    </row>
    <row r="162" spans="6:16">
      <c r="F162">
        <v>250</v>
      </c>
      <c r="G162">
        <v>500</v>
      </c>
      <c r="H162">
        <v>415</v>
      </c>
      <c r="I162">
        <v>20</v>
      </c>
      <c r="J162">
        <v>1000</v>
      </c>
      <c r="K162">
        <f t="shared" si="9"/>
        <v>161</v>
      </c>
      <c r="L162">
        <f t="shared" si="10"/>
        <v>0.32200000000000001</v>
      </c>
      <c r="N162">
        <f t="shared" si="11"/>
        <v>52001045460000</v>
      </c>
      <c r="P162">
        <f t="shared" si="12"/>
        <v>526.91613146224518</v>
      </c>
    </row>
    <row r="163" spans="6:16">
      <c r="F163">
        <v>250</v>
      </c>
      <c r="G163">
        <v>500</v>
      </c>
      <c r="H163">
        <v>415</v>
      </c>
      <c r="I163">
        <v>20</v>
      </c>
      <c r="J163">
        <v>1000</v>
      </c>
      <c r="K163">
        <f t="shared" si="9"/>
        <v>162</v>
      </c>
      <c r="L163">
        <f t="shared" si="10"/>
        <v>0.32400000000000001</v>
      </c>
      <c r="N163">
        <f t="shared" si="11"/>
        <v>52273207440000</v>
      </c>
      <c r="P163">
        <f t="shared" si="12"/>
        <v>528.29384050537385</v>
      </c>
    </row>
    <row r="164" spans="6:16">
      <c r="F164">
        <v>250</v>
      </c>
      <c r="G164">
        <v>500</v>
      </c>
      <c r="H164">
        <v>415</v>
      </c>
      <c r="I164">
        <v>20</v>
      </c>
      <c r="J164">
        <v>1000</v>
      </c>
      <c r="K164">
        <f t="shared" si="9"/>
        <v>163</v>
      </c>
      <c r="L164">
        <f t="shared" si="10"/>
        <v>0.32600000000000001</v>
      </c>
      <c r="N164">
        <f t="shared" si="11"/>
        <v>52544741940000</v>
      </c>
      <c r="P164">
        <f t="shared" si="12"/>
        <v>529.66480364623987</v>
      </c>
    </row>
    <row r="165" spans="6:16">
      <c r="F165">
        <v>250</v>
      </c>
      <c r="G165">
        <v>500</v>
      </c>
      <c r="H165">
        <v>415</v>
      </c>
      <c r="I165">
        <v>20</v>
      </c>
      <c r="J165">
        <v>1000</v>
      </c>
      <c r="K165">
        <f t="shared" si="9"/>
        <v>164</v>
      </c>
      <c r="L165">
        <f t="shared" si="10"/>
        <v>0.32800000000000001</v>
      </c>
      <c r="N165">
        <f t="shared" si="11"/>
        <v>52815648960000</v>
      </c>
      <c r="P165">
        <f t="shared" si="12"/>
        <v>531.02907310913554</v>
      </c>
    </row>
    <row r="166" spans="6:16">
      <c r="F166">
        <v>250</v>
      </c>
      <c r="G166">
        <v>500</v>
      </c>
      <c r="H166">
        <v>415</v>
      </c>
      <c r="I166">
        <v>20</v>
      </c>
      <c r="J166">
        <v>1000</v>
      </c>
      <c r="K166">
        <f t="shared" si="9"/>
        <v>165</v>
      </c>
      <c r="L166">
        <f t="shared" si="10"/>
        <v>0.33</v>
      </c>
      <c r="N166">
        <f t="shared" si="11"/>
        <v>53085928500000</v>
      </c>
      <c r="P166">
        <f t="shared" si="12"/>
        <v>532.38670032960238</v>
      </c>
    </row>
    <row r="167" spans="6:16">
      <c r="F167">
        <v>250</v>
      </c>
      <c r="G167">
        <v>500</v>
      </c>
      <c r="H167">
        <v>415</v>
      </c>
      <c r="I167">
        <v>20</v>
      </c>
      <c r="J167">
        <v>1000</v>
      </c>
      <c r="K167">
        <f t="shared" si="9"/>
        <v>166</v>
      </c>
      <c r="L167">
        <f t="shared" si="10"/>
        <v>0.33200000000000002</v>
      </c>
      <c r="N167">
        <f t="shared" si="11"/>
        <v>53355580560000</v>
      </c>
      <c r="P167">
        <f t="shared" si="12"/>
        <v>533.73773597092975</v>
      </c>
    </row>
    <row r="168" spans="6:16">
      <c r="F168">
        <v>250</v>
      </c>
      <c r="G168">
        <v>500</v>
      </c>
      <c r="H168">
        <v>415</v>
      </c>
      <c r="I168">
        <v>20</v>
      </c>
      <c r="J168">
        <v>1000</v>
      </c>
      <c r="K168">
        <f t="shared" si="9"/>
        <v>167</v>
      </c>
      <c r="L168">
        <f t="shared" si="10"/>
        <v>0.33400000000000002</v>
      </c>
      <c r="N168">
        <f t="shared" si="11"/>
        <v>53624605140000</v>
      </c>
      <c r="P168">
        <f t="shared" si="12"/>
        <v>535.08222994021082</v>
      </c>
    </row>
    <row r="169" spans="6:16">
      <c r="F169">
        <v>250</v>
      </c>
      <c r="G169">
        <v>500</v>
      </c>
      <c r="H169">
        <v>415</v>
      </c>
      <c r="I169">
        <v>20</v>
      </c>
      <c r="J169">
        <v>1000</v>
      </c>
      <c r="K169">
        <f t="shared" si="9"/>
        <v>168</v>
      </c>
      <c r="L169">
        <f t="shared" si="10"/>
        <v>0.33600000000000002</v>
      </c>
      <c r="N169">
        <f t="shared" si="11"/>
        <v>53893002239999.992</v>
      </c>
      <c r="P169">
        <f t="shared" si="12"/>
        <v>536.42023140396748</v>
      </c>
    </row>
    <row r="170" spans="6:16">
      <c r="F170">
        <v>250</v>
      </c>
      <c r="G170">
        <v>500</v>
      </c>
      <c r="H170">
        <v>415</v>
      </c>
      <c r="I170">
        <v>20</v>
      </c>
      <c r="J170">
        <v>1000</v>
      </c>
      <c r="K170">
        <f t="shared" si="9"/>
        <v>169</v>
      </c>
      <c r="L170">
        <f t="shared" si="10"/>
        <v>0.33800000000000002</v>
      </c>
      <c r="N170">
        <f t="shared" si="11"/>
        <v>54160771860000.008</v>
      </c>
      <c r="P170">
        <f t="shared" si="12"/>
        <v>537.75178880336091</v>
      </c>
    </row>
    <row r="171" spans="6:16">
      <c r="F171">
        <v>250</v>
      </c>
      <c r="G171">
        <v>500</v>
      </c>
      <c r="H171">
        <v>415</v>
      </c>
      <c r="I171">
        <v>20</v>
      </c>
      <c r="J171">
        <v>1000</v>
      </c>
      <c r="K171">
        <f t="shared" si="9"/>
        <v>170</v>
      </c>
      <c r="L171">
        <f t="shared" si="10"/>
        <v>0.34</v>
      </c>
      <c r="N171">
        <f t="shared" si="11"/>
        <v>54427914000000</v>
      </c>
      <c r="P171">
        <f t="shared" si="12"/>
        <v>539.07694986899867</v>
      </c>
    </row>
    <row r="172" spans="6:16">
      <c r="F172">
        <v>250</v>
      </c>
      <c r="G172">
        <v>500</v>
      </c>
      <c r="H172">
        <v>415</v>
      </c>
      <c r="I172">
        <v>20</v>
      </c>
      <c r="J172">
        <v>1000</v>
      </c>
      <c r="K172">
        <f t="shared" si="9"/>
        <v>171</v>
      </c>
      <c r="L172">
        <f t="shared" si="10"/>
        <v>0.34200000000000003</v>
      </c>
      <c r="N172">
        <f t="shared" si="11"/>
        <v>54694428660000</v>
      </c>
      <c r="P172">
        <f t="shared" si="12"/>
        <v>540.39576163535469</v>
      </c>
    </row>
    <row r="173" spans="6:16">
      <c r="F173">
        <v>250</v>
      </c>
      <c r="G173">
        <v>500</v>
      </c>
      <c r="H173">
        <v>415</v>
      </c>
      <c r="I173">
        <v>20</v>
      </c>
      <c r="J173">
        <v>1000</v>
      </c>
      <c r="K173">
        <f t="shared" si="9"/>
        <v>172</v>
      </c>
      <c r="L173">
        <f t="shared" si="10"/>
        <v>0.34399999999999997</v>
      </c>
      <c r="N173">
        <f t="shared" si="11"/>
        <v>54960315840000.008</v>
      </c>
      <c r="P173">
        <f t="shared" si="12"/>
        <v>541.70827045481019</v>
      </c>
    </row>
    <row r="174" spans="6:16">
      <c r="F174">
        <v>250</v>
      </c>
      <c r="G174">
        <v>500</v>
      </c>
      <c r="H174">
        <v>415</v>
      </c>
      <c r="I174">
        <v>20</v>
      </c>
      <c r="J174">
        <v>1000</v>
      </c>
      <c r="K174">
        <f t="shared" si="9"/>
        <v>173</v>
      </c>
      <c r="L174">
        <f t="shared" si="10"/>
        <v>0.34599999999999997</v>
      </c>
      <c r="N174">
        <f t="shared" si="11"/>
        <v>55225575540000</v>
      </c>
      <c r="P174">
        <f t="shared" si="12"/>
        <v>543.01452201133122</v>
      </c>
    </row>
    <row r="175" spans="6:16">
      <c r="F175">
        <v>250</v>
      </c>
      <c r="G175">
        <v>500</v>
      </c>
      <c r="H175">
        <v>415</v>
      </c>
      <c r="I175">
        <v>20</v>
      </c>
      <c r="J175">
        <v>1000</v>
      </c>
      <c r="K175">
        <f t="shared" si="9"/>
        <v>174</v>
      </c>
      <c r="L175">
        <f t="shared" si="10"/>
        <v>0.34799999999999998</v>
      </c>
      <c r="N175">
        <f t="shared" si="11"/>
        <v>55490207760000</v>
      </c>
      <c r="P175">
        <f t="shared" si="12"/>
        <v>544.31456133379322</v>
      </c>
    </row>
    <row r="176" spans="6:16">
      <c r="F176">
        <v>250</v>
      </c>
      <c r="G176">
        <v>500</v>
      </c>
      <c r="H176">
        <v>415</v>
      </c>
      <c r="I176">
        <v>20</v>
      </c>
      <c r="J176">
        <v>1000</v>
      </c>
      <c r="K176">
        <f t="shared" si="9"/>
        <v>175</v>
      </c>
      <c r="L176">
        <f t="shared" si="10"/>
        <v>0.35</v>
      </c>
      <c r="N176">
        <f t="shared" si="11"/>
        <v>55754212499999.992</v>
      </c>
      <c r="P176">
        <f t="shared" si="12"/>
        <v>545.60843280896211</v>
      </c>
    </row>
    <row r="177" spans="6:16">
      <c r="F177">
        <v>250</v>
      </c>
      <c r="G177">
        <v>500</v>
      </c>
      <c r="H177">
        <v>415</v>
      </c>
      <c r="I177">
        <v>20</v>
      </c>
      <c r="J177">
        <v>1000</v>
      </c>
      <c r="K177">
        <f t="shared" si="9"/>
        <v>176</v>
      </c>
      <c r="L177">
        <f t="shared" si="10"/>
        <v>0.35199999999999998</v>
      </c>
      <c r="N177">
        <f t="shared" si="11"/>
        <v>56017589760000</v>
      </c>
      <c r="P177">
        <f t="shared" si="12"/>
        <v>546.89618019414502</v>
      </c>
    </row>
    <row r="178" spans="6:16">
      <c r="F178">
        <v>250</v>
      </c>
      <c r="G178">
        <v>500</v>
      </c>
      <c r="H178">
        <v>415</v>
      </c>
      <c r="I178">
        <v>20</v>
      </c>
      <c r="J178">
        <v>1000</v>
      </c>
      <c r="K178">
        <f t="shared" ref="K178:K241" si="13">K177+1</f>
        <v>177</v>
      </c>
      <c r="L178">
        <f t="shared" ref="L178:L241" si="14">K178/G178</f>
        <v>0.35399999999999998</v>
      </c>
      <c r="N178">
        <f t="shared" ref="N178:N241" si="15">0.36*L178*J178*H178*(1-0.42*L178)*F178*G178*G178*I178</f>
        <v>56280339540000.008</v>
      </c>
      <c r="P178">
        <f t="shared" si="12"/>
        <v>548.17784662952033</v>
      </c>
    </row>
    <row r="179" spans="6:16">
      <c r="F179">
        <v>250</v>
      </c>
      <c r="G179">
        <v>500</v>
      </c>
      <c r="H179">
        <v>415</v>
      </c>
      <c r="I179">
        <v>20</v>
      </c>
      <c r="J179">
        <v>1000</v>
      </c>
      <c r="K179">
        <f t="shared" si="13"/>
        <v>178</v>
      </c>
      <c r="L179">
        <f t="shared" si="14"/>
        <v>0.35599999999999998</v>
      </c>
      <c r="N179">
        <f t="shared" si="15"/>
        <v>56542461840000</v>
      </c>
      <c r="P179">
        <f t="shared" si="12"/>
        <v>549.45347465015448</v>
      </c>
    </row>
    <row r="180" spans="6:16">
      <c r="F180">
        <v>250</v>
      </c>
      <c r="G180">
        <v>500</v>
      </c>
      <c r="H180">
        <v>415</v>
      </c>
      <c r="I180">
        <v>20</v>
      </c>
      <c r="J180">
        <v>1000</v>
      </c>
      <c r="K180">
        <f t="shared" si="13"/>
        <v>179</v>
      </c>
      <c r="L180">
        <f t="shared" si="14"/>
        <v>0.35799999999999998</v>
      </c>
      <c r="N180">
        <f t="shared" si="15"/>
        <v>56803956659999.992</v>
      </c>
      <c r="P180">
        <f t="shared" si="12"/>
        <v>550.72310619771986</v>
      </c>
    </row>
    <row r="181" spans="6:16">
      <c r="F181">
        <v>250</v>
      </c>
      <c r="G181">
        <v>500</v>
      </c>
      <c r="H181">
        <v>415</v>
      </c>
      <c r="I181">
        <v>20</v>
      </c>
      <c r="J181">
        <v>1000</v>
      </c>
      <c r="K181">
        <f t="shared" si="13"/>
        <v>180</v>
      </c>
      <c r="L181">
        <f t="shared" si="14"/>
        <v>0.36</v>
      </c>
      <c r="N181">
        <f t="shared" si="15"/>
        <v>57064823999999.992</v>
      </c>
      <c r="P181">
        <f t="shared" si="12"/>
        <v>551.98678263191835</v>
      </c>
    </row>
    <row r="182" spans="6:16">
      <c r="F182">
        <v>250</v>
      </c>
      <c r="G182">
        <v>500</v>
      </c>
      <c r="H182">
        <v>415</v>
      </c>
      <c r="I182">
        <v>20</v>
      </c>
      <c r="J182">
        <v>1000</v>
      </c>
      <c r="K182">
        <f t="shared" si="13"/>
        <v>181</v>
      </c>
      <c r="L182">
        <f t="shared" si="14"/>
        <v>0.36199999999999999</v>
      </c>
      <c r="N182">
        <f t="shared" si="15"/>
        <v>57325063860000</v>
      </c>
      <c r="P182">
        <f t="shared" si="12"/>
        <v>553.24454474162144</v>
      </c>
    </row>
    <row r="183" spans="6:16">
      <c r="F183">
        <v>250</v>
      </c>
      <c r="G183">
        <v>500</v>
      </c>
      <c r="H183">
        <v>415</v>
      </c>
      <c r="I183">
        <v>20</v>
      </c>
      <c r="J183">
        <v>1000</v>
      </c>
      <c r="K183">
        <f t="shared" si="13"/>
        <v>182</v>
      </c>
      <c r="L183">
        <f t="shared" si="14"/>
        <v>0.36399999999999999</v>
      </c>
      <c r="N183">
        <f t="shared" si="15"/>
        <v>57584676240000</v>
      </c>
      <c r="P183">
        <f t="shared" si="12"/>
        <v>554.49643275573669</v>
      </c>
    </row>
    <row r="184" spans="6:16">
      <c r="F184">
        <v>250</v>
      </c>
      <c r="G184">
        <v>500</v>
      </c>
      <c r="H184">
        <v>415</v>
      </c>
      <c r="I184">
        <v>20</v>
      </c>
      <c r="J184">
        <v>1000</v>
      </c>
      <c r="K184">
        <f t="shared" si="13"/>
        <v>183</v>
      </c>
      <c r="L184">
        <f t="shared" si="14"/>
        <v>0.36599999999999999</v>
      </c>
      <c r="N184">
        <f t="shared" si="15"/>
        <v>57843661139999.992</v>
      </c>
      <c r="P184">
        <f t="shared" si="12"/>
        <v>555.74248635380582</v>
      </c>
    </row>
    <row r="185" spans="6:16">
      <c r="F185">
        <v>250</v>
      </c>
      <c r="G185">
        <v>500</v>
      </c>
      <c r="H185">
        <v>415</v>
      </c>
      <c r="I185">
        <v>20</v>
      </c>
      <c r="J185">
        <v>1000</v>
      </c>
      <c r="K185">
        <f t="shared" si="13"/>
        <v>184</v>
      </c>
      <c r="L185">
        <f t="shared" si="14"/>
        <v>0.36799999999999999</v>
      </c>
      <c r="N185">
        <f t="shared" si="15"/>
        <v>58102018560000</v>
      </c>
      <c r="P185">
        <f t="shared" si="12"/>
        <v>556.98274467634576</v>
      </c>
    </row>
    <row r="186" spans="6:16">
      <c r="F186">
        <v>250</v>
      </c>
      <c r="G186">
        <v>500</v>
      </c>
      <c r="H186">
        <v>415</v>
      </c>
      <c r="I186">
        <v>20</v>
      </c>
      <c r="J186">
        <v>1000</v>
      </c>
      <c r="K186">
        <f t="shared" si="13"/>
        <v>185</v>
      </c>
      <c r="L186">
        <f t="shared" si="14"/>
        <v>0.37</v>
      </c>
      <c r="N186">
        <f t="shared" si="15"/>
        <v>58359748500000</v>
      </c>
      <c r="P186">
        <f t="shared" si="12"/>
        <v>558.21724633493648</v>
      </c>
    </row>
    <row r="187" spans="6:16">
      <c r="F187">
        <v>250</v>
      </c>
      <c r="G187">
        <v>500</v>
      </c>
      <c r="H187">
        <v>415</v>
      </c>
      <c r="I187">
        <v>20</v>
      </c>
      <c r="J187">
        <v>1000</v>
      </c>
      <c r="K187">
        <f t="shared" si="13"/>
        <v>186</v>
      </c>
      <c r="L187">
        <f t="shared" si="14"/>
        <v>0.372</v>
      </c>
      <c r="N187">
        <f t="shared" si="15"/>
        <v>58616850960000</v>
      </c>
      <c r="P187">
        <f t="shared" si="12"/>
        <v>559.44602942206802</v>
      </c>
    </row>
    <row r="188" spans="6:16">
      <c r="F188">
        <v>250</v>
      </c>
      <c r="G188">
        <v>500</v>
      </c>
      <c r="H188">
        <v>415</v>
      </c>
      <c r="I188">
        <v>20</v>
      </c>
      <c r="J188">
        <v>1000</v>
      </c>
      <c r="K188">
        <f t="shared" si="13"/>
        <v>187</v>
      </c>
      <c r="L188">
        <f t="shared" si="14"/>
        <v>0.374</v>
      </c>
      <c r="N188">
        <f t="shared" si="15"/>
        <v>58873325940000</v>
      </c>
      <c r="P188">
        <f t="shared" si="12"/>
        <v>560.66913152074824</v>
      </c>
    </row>
    <row r="189" spans="6:16">
      <c r="F189">
        <v>250</v>
      </c>
      <c r="G189">
        <v>500</v>
      </c>
      <c r="H189">
        <v>415</v>
      </c>
      <c r="I189">
        <v>20</v>
      </c>
      <c r="J189">
        <v>1000</v>
      </c>
      <c r="K189">
        <f t="shared" si="13"/>
        <v>188</v>
      </c>
      <c r="L189">
        <f t="shared" si="14"/>
        <v>0.376</v>
      </c>
      <c r="N189">
        <f t="shared" si="15"/>
        <v>59129173440000.008</v>
      </c>
      <c r="P189">
        <f t="shared" si="12"/>
        <v>561.88658971388293</v>
      </c>
    </row>
    <row r="190" spans="6:16">
      <c r="F190">
        <v>250</v>
      </c>
      <c r="G190">
        <v>500</v>
      </c>
      <c r="H190">
        <v>415</v>
      </c>
      <c r="I190">
        <v>20</v>
      </c>
      <c r="J190">
        <v>1000</v>
      </c>
      <c r="K190">
        <f t="shared" si="13"/>
        <v>189</v>
      </c>
      <c r="L190">
        <f t="shared" si="14"/>
        <v>0.378</v>
      </c>
      <c r="N190">
        <f t="shared" si="15"/>
        <v>59384393460000</v>
      </c>
      <c r="P190">
        <f t="shared" si="12"/>
        <v>563.09844059343231</v>
      </c>
    </row>
    <row r="191" spans="6:16">
      <c r="F191">
        <v>250</v>
      </c>
      <c r="G191">
        <v>500</v>
      </c>
      <c r="H191">
        <v>415</v>
      </c>
      <c r="I191">
        <v>20</v>
      </c>
      <c r="J191">
        <v>1000</v>
      </c>
      <c r="K191">
        <f t="shared" si="13"/>
        <v>190</v>
      </c>
      <c r="L191">
        <f t="shared" si="14"/>
        <v>0.38</v>
      </c>
      <c r="N191">
        <f t="shared" si="15"/>
        <v>59638986000000.016</v>
      </c>
      <c r="P191">
        <f t="shared" si="12"/>
        <v>564.30472026935126</v>
      </c>
    </row>
    <row r="192" spans="6:16">
      <c r="F192">
        <v>250</v>
      </c>
      <c r="G192">
        <v>500</v>
      </c>
      <c r="H192">
        <v>415</v>
      </c>
      <c r="I192">
        <v>20</v>
      </c>
      <c r="J192">
        <v>1000</v>
      </c>
      <c r="K192">
        <f t="shared" si="13"/>
        <v>191</v>
      </c>
      <c r="L192">
        <f t="shared" si="14"/>
        <v>0.38200000000000001</v>
      </c>
      <c r="N192">
        <f t="shared" si="15"/>
        <v>59892951060000.008</v>
      </c>
      <c r="P192">
        <f t="shared" si="12"/>
        <v>565.50546437831918</v>
      </c>
    </row>
    <row r="193" spans="6:16">
      <c r="F193">
        <v>250</v>
      </c>
      <c r="G193">
        <v>500</v>
      </c>
      <c r="H193">
        <v>415</v>
      </c>
      <c r="I193">
        <v>20</v>
      </c>
      <c r="J193">
        <v>1000</v>
      </c>
      <c r="K193">
        <f t="shared" si="13"/>
        <v>192</v>
      </c>
      <c r="L193">
        <f t="shared" si="14"/>
        <v>0.38400000000000001</v>
      </c>
      <c r="N193">
        <f t="shared" si="15"/>
        <v>60146288640000.008</v>
      </c>
      <c r="P193">
        <f t="shared" si="12"/>
        <v>566.70070809226604</v>
      </c>
    </row>
    <row r="194" spans="6:16">
      <c r="F194">
        <v>250</v>
      </c>
      <c r="G194">
        <v>500</v>
      </c>
      <c r="H194">
        <v>415</v>
      </c>
      <c r="I194">
        <v>20</v>
      </c>
      <c r="J194">
        <v>1000</v>
      </c>
      <c r="K194">
        <f t="shared" si="13"/>
        <v>193</v>
      </c>
      <c r="L194">
        <f t="shared" si="14"/>
        <v>0.38600000000000001</v>
      </c>
      <c r="N194">
        <f t="shared" si="15"/>
        <v>60398998740000</v>
      </c>
      <c r="P194">
        <f t="shared" si="12"/>
        <v>567.89048612669956</v>
      </c>
    </row>
    <row r="195" spans="6:16">
      <c r="F195">
        <v>250</v>
      </c>
      <c r="G195">
        <v>500</v>
      </c>
      <c r="H195">
        <v>415</v>
      </c>
      <c r="I195">
        <v>20</v>
      </c>
      <c r="J195">
        <v>1000</v>
      </c>
      <c r="K195">
        <f t="shared" si="13"/>
        <v>194</v>
      </c>
      <c r="L195">
        <f t="shared" si="14"/>
        <v>0.38800000000000001</v>
      </c>
      <c r="N195">
        <f t="shared" si="15"/>
        <v>60651081360000.008</v>
      </c>
      <c r="P195">
        <f t="shared" ref="P195:P258" si="16">1.2-((1.2^2)-(6.68*N195/(I195*F195*G195*G195))^0.5)</f>
        <v>569.07483274884032</v>
      </c>
    </row>
    <row r="196" spans="6:16">
      <c r="F196">
        <v>250</v>
      </c>
      <c r="G196">
        <v>500</v>
      </c>
      <c r="H196">
        <v>415</v>
      </c>
      <c r="I196">
        <v>20</v>
      </c>
      <c r="J196">
        <v>1000</v>
      </c>
      <c r="K196">
        <f t="shared" si="13"/>
        <v>195</v>
      </c>
      <c r="L196">
        <f t="shared" si="14"/>
        <v>0.39</v>
      </c>
      <c r="N196">
        <f t="shared" si="15"/>
        <v>60902536500000</v>
      </c>
      <c r="P196">
        <f t="shared" si="16"/>
        <v>570.25378178556866</v>
      </c>
    </row>
    <row r="197" spans="6:16">
      <c r="F197">
        <v>250</v>
      </c>
      <c r="G197">
        <v>500</v>
      </c>
      <c r="H197">
        <v>415</v>
      </c>
      <c r="I197">
        <v>20</v>
      </c>
      <c r="J197">
        <v>1000</v>
      </c>
      <c r="K197">
        <f t="shared" si="13"/>
        <v>196</v>
      </c>
      <c r="L197">
        <f t="shared" si="14"/>
        <v>0.39200000000000002</v>
      </c>
      <c r="N197">
        <f t="shared" si="15"/>
        <v>61153364160000</v>
      </c>
      <c r="P197">
        <f t="shared" si="16"/>
        <v>571.42736663119047</v>
      </c>
    </row>
    <row r="198" spans="6:16">
      <c r="F198">
        <v>250</v>
      </c>
      <c r="G198">
        <v>500</v>
      </c>
      <c r="H198">
        <v>415</v>
      </c>
      <c r="I198">
        <v>20</v>
      </c>
      <c r="J198">
        <v>1000</v>
      </c>
      <c r="K198">
        <f t="shared" si="13"/>
        <v>197</v>
      </c>
      <c r="L198">
        <f t="shared" si="14"/>
        <v>0.39400000000000002</v>
      </c>
      <c r="N198">
        <f t="shared" si="15"/>
        <v>61403564340000</v>
      </c>
      <c r="P198">
        <f t="shared" si="16"/>
        <v>572.59562025502566</v>
      </c>
    </row>
    <row r="199" spans="6:16">
      <c r="F199">
        <v>250</v>
      </c>
      <c r="G199">
        <v>500</v>
      </c>
      <c r="H199">
        <v>415</v>
      </c>
      <c r="I199">
        <v>20</v>
      </c>
      <c r="J199">
        <v>1000</v>
      </c>
      <c r="K199">
        <f t="shared" si="13"/>
        <v>198</v>
      </c>
      <c r="L199">
        <f t="shared" si="14"/>
        <v>0.39600000000000002</v>
      </c>
      <c r="N199">
        <f t="shared" si="15"/>
        <v>61653137040000</v>
      </c>
      <c r="P199">
        <f t="shared" si="16"/>
        <v>573.75857520882403</v>
      </c>
    </row>
    <row r="200" spans="6:16">
      <c r="F200">
        <v>250</v>
      </c>
      <c r="G200">
        <v>500</v>
      </c>
      <c r="H200">
        <v>415</v>
      </c>
      <c r="I200">
        <v>20</v>
      </c>
      <c r="J200">
        <v>1000</v>
      </c>
      <c r="K200">
        <f t="shared" si="13"/>
        <v>199</v>
      </c>
      <c r="L200">
        <f t="shared" si="14"/>
        <v>0.39800000000000002</v>
      </c>
      <c r="N200">
        <f t="shared" si="15"/>
        <v>61902082260000</v>
      </c>
      <c r="P200">
        <f t="shared" si="16"/>
        <v>574.91626363401451</v>
      </c>
    </row>
    <row r="201" spans="6:16">
      <c r="F201">
        <v>250</v>
      </c>
      <c r="G201">
        <v>500</v>
      </c>
      <c r="H201">
        <v>415</v>
      </c>
      <c r="I201">
        <v>20</v>
      </c>
      <c r="J201">
        <v>1000</v>
      </c>
      <c r="K201">
        <f t="shared" si="13"/>
        <v>200</v>
      </c>
      <c r="L201">
        <f t="shared" si="14"/>
        <v>0.4</v>
      </c>
      <c r="N201">
        <f t="shared" si="15"/>
        <v>62150400000000</v>
      </c>
      <c r="P201">
        <f t="shared" si="16"/>
        <v>576.0687172687916</v>
      </c>
    </row>
    <row r="202" spans="6:16">
      <c r="F202">
        <v>250</v>
      </c>
      <c r="G202">
        <v>500</v>
      </c>
      <c r="H202">
        <v>415</v>
      </c>
      <c r="I202">
        <v>20</v>
      </c>
      <c r="J202">
        <v>1000</v>
      </c>
      <c r="K202">
        <f t="shared" si="13"/>
        <v>201</v>
      </c>
      <c r="L202">
        <f t="shared" si="14"/>
        <v>0.40200000000000002</v>
      </c>
      <c r="N202">
        <f t="shared" si="15"/>
        <v>62398090260000.008</v>
      </c>
      <c r="P202">
        <f t="shared" si="16"/>
        <v>577.21596745504337</v>
      </c>
    </row>
    <row r="203" spans="6:16">
      <c r="F203">
        <v>250</v>
      </c>
      <c r="G203">
        <v>500</v>
      </c>
      <c r="H203">
        <v>415</v>
      </c>
      <c r="I203">
        <v>20</v>
      </c>
      <c r="J203">
        <v>1000</v>
      </c>
      <c r="K203">
        <f t="shared" si="13"/>
        <v>202</v>
      </c>
      <c r="L203">
        <f t="shared" si="14"/>
        <v>0.40400000000000003</v>
      </c>
      <c r="N203">
        <f t="shared" si="15"/>
        <v>62645153040000.008</v>
      </c>
      <c r="P203">
        <f t="shared" si="16"/>
        <v>578.35804514512495</v>
      </c>
    </row>
    <row r="204" spans="6:16">
      <c r="F204">
        <v>250</v>
      </c>
      <c r="G204">
        <v>500</v>
      </c>
      <c r="H204">
        <v>415</v>
      </c>
      <c r="I204">
        <v>20</v>
      </c>
      <c r="J204">
        <v>1000</v>
      </c>
      <c r="K204">
        <f t="shared" si="13"/>
        <v>203</v>
      </c>
      <c r="L204">
        <f t="shared" si="14"/>
        <v>0.40600000000000003</v>
      </c>
      <c r="N204">
        <f t="shared" si="15"/>
        <v>62891588340000.008</v>
      </c>
      <c r="P204">
        <f t="shared" si="16"/>
        <v>579.49498090848374</v>
      </c>
    </row>
    <row r="205" spans="6:16">
      <c r="F205">
        <v>250</v>
      </c>
      <c r="G205">
        <v>500</v>
      </c>
      <c r="H205">
        <v>415</v>
      </c>
      <c r="I205">
        <v>20</v>
      </c>
      <c r="J205">
        <v>1000</v>
      </c>
      <c r="K205">
        <f t="shared" si="13"/>
        <v>204</v>
      </c>
      <c r="L205">
        <f t="shared" si="14"/>
        <v>0.40799999999999997</v>
      </c>
      <c r="N205">
        <f t="shared" si="15"/>
        <v>63137396159999.992</v>
      </c>
      <c r="P205">
        <f t="shared" si="16"/>
        <v>580.62680493813718</v>
      </c>
    </row>
    <row r="206" spans="6:16">
      <c r="F206">
        <v>250</v>
      </c>
      <c r="G206">
        <v>500</v>
      </c>
      <c r="H206">
        <v>415</v>
      </c>
      <c r="I206">
        <v>20</v>
      </c>
      <c r="J206">
        <v>1000</v>
      </c>
      <c r="K206">
        <f t="shared" si="13"/>
        <v>205</v>
      </c>
      <c r="L206">
        <f t="shared" si="14"/>
        <v>0.41</v>
      </c>
      <c r="N206">
        <f t="shared" si="15"/>
        <v>63382576499999.992</v>
      </c>
      <c r="P206">
        <f t="shared" si="16"/>
        <v>581.75354705700988</v>
      </c>
    </row>
    <row r="207" spans="6:16">
      <c r="F207">
        <v>250</v>
      </c>
      <c r="G207">
        <v>500</v>
      </c>
      <c r="H207">
        <v>415</v>
      </c>
      <c r="I207">
        <v>20</v>
      </c>
      <c r="J207">
        <v>1000</v>
      </c>
      <c r="K207">
        <f t="shared" si="13"/>
        <v>206</v>
      </c>
      <c r="L207">
        <f t="shared" si="14"/>
        <v>0.41199999999999998</v>
      </c>
      <c r="N207">
        <f t="shared" si="15"/>
        <v>63627129360000</v>
      </c>
      <c r="P207">
        <f t="shared" si="16"/>
        <v>582.87523672413158</v>
      </c>
    </row>
    <row r="208" spans="6:16">
      <c r="F208">
        <v>250</v>
      </c>
      <c r="G208">
        <v>500</v>
      </c>
      <c r="H208">
        <v>415</v>
      </c>
      <c r="I208">
        <v>20</v>
      </c>
      <c r="J208">
        <v>1000</v>
      </c>
      <c r="K208">
        <f t="shared" si="13"/>
        <v>207</v>
      </c>
      <c r="L208">
        <f t="shared" si="14"/>
        <v>0.41399999999999998</v>
      </c>
      <c r="N208">
        <f t="shared" si="15"/>
        <v>63871054740000</v>
      </c>
      <c r="P208">
        <f t="shared" si="16"/>
        <v>583.9919030407018</v>
      </c>
    </row>
    <row r="209" spans="6:16">
      <c r="F209">
        <v>250</v>
      </c>
      <c r="G209">
        <v>500</v>
      </c>
      <c r="H209">
        <v>415</v>
      </c>
      <c r="I209">
        <v>20</v>
      </c>
      <c r="J209">
        <v>1000</v>
      </c>
      <c r="K209">
        <f t="shared" si="13"/>
        <v>208</v>
      </c>
      <c r="L209">
        <f t="shared" si="14"/>
        <v>0.41599999999999998</v>
      </c>
      <c r="N209">
        <f t="shared" si="15"/>
        <v>64114352639999.984</v>
      </c>
      <c r="P209">
        <f t="shared" si="16"/>
        <v>585.10357475602302</v>
      </c>
    </row>
    <row r="210" spans="6:16">
      <c r="F210">
        <v>250</v>
      </c>
      <c r="G210">
        <v>500</v>
      </c>
      <c r="H210">
        <v>415</v>
      </c>
      <c r="I210">
        <v>20</v>
      </c>
      <c r="J210">
        <v>1000</v>
      </c>
      <c r="K210">
        <f t="shared" si="13"/>
        <v>209</v>
      </c>
      <c r="L210">
        <f t="shared" si="14"/>
        <v>0.41799999999999998</v>
      </c>
      <c r="N210">
        <f t="shared" si="15"/>
        <v>64357023059999.984</v>
      </c>
      <c r="P210">
        <f t="shared" si="16"/>
        <v>586.21028027330658</v>
      </c>
    </row>
    <row r="211" spans="6:16">
      <c r="F211">
        <v>250</v>
      </c>
      <c r="G211">
        <v>500</v>
      </c>
      <c r="H211">
        <v>415</v>
      </c>
      <c r="I211">
        <v>20</v>
      </c>
      <c r="J211">
        <v>1000</v>
      </c>
      <c r="K211">
        <f t="shared" si="13"/>
        <v>210</v>
      </c>
      <c r="L211">
        <f t="shared" si="14"/>
        <v>0.42</v>
      </c>
      <c r="N211">
        <f t="shared" si="15"/>
        <v>64599066000000</v>
      </c>
      <c r="P211">
        <f t="shared" si="16"/>
        <v>587.31204765535449</v>
      </c>
    </row>
    <row r="212" spans="6:16">
      <c r="F212">
        <v>250</v>
      </c>
      <c r="G212">
        <v>500</v>
      </c>
      <c r="H212">
        <v>415</v>
      </c>
      <c r="I212">
        <v>20</v>
      </c>
      <c r="J212">
        <v>1000</v>
      </c>
      <c r="K212">
        <f t="shared" si="13"/>
        <v>211</v>
      </c>
      <c r="L212">
        <f t="shared" si="14"/>
        <v>0.42199999999999999</v>
      </c>
      <c r="N212">
        <f t="shared" si="15"/>
        <v>64840481460000</v>
      </c>
      <c r="P212">
        <f t="shared" si="16"/>
        <v>588.40890463011988</v>
      </c>
    </row>
    <row r="213" spans="6:16">
      <c r="F213">
        <v>250</v>
      </c>
      <c r="G213">
        <v>500</v>
      </c>
      <c r="H213">
        <v>415</v>
      </c>
      <c r="I213">
        <v>20</v>
      </c>
      <c r="J213">
        <v>1000</v>
      </c>
      <c r="K213">
        <f t="shared" si="13"/>
        <v>212</v>
      </c>
      <c r="L213">
        <f t="shared" si="14"/>
        <v>0.42399999999999999</v>
      </c>
      <c r="N213">
        <f t="shared" si="15"/>
        <v>65081269439999.984</v>
      </c>
      <c r="P213">
        <f t="shared" si="16"/>
        <v>589.50087859615087</v>
      </c>
    </row>
    <row r="214" spans="6:16">
      <c r="F214">
        <v>250</v>
      </c>
      <c r="G214">
        <v>500</v>
      </c>
      <c r="H214">
        <v>415</v>
      </c>
      <c r="I214">
        <v>20</v>
      </c>
      <c r="J214">
        <v>1000</v>
      </c>
      <c r="K214">
        <f t="shared" si="13"/>
        <v>213</v>
      </c>
      <c r="L214">
        <f t="shared" si="14"/>
        <v>0.42599999999999999</v>
      </c>
      <c r="N214">
        <f t="shared" si="15"/>
        <v>65321429940000</v>
      </c>
      <c r="P214">
        <f t="shared" si="16"/>
        <v>590.58799662791876</v>
      </c>
    </row>
    <row r="215" spans="6:16">
      <c r="F215">
        <v>250</v>
      </c>
      <c r="G215">
        <v>500</v>
      </c>
      <c r="H215">
        <v>415</v>
      </c>
      <c r="I215">
        <v>20</v>
      </c>
      <c r="J215">
        <v>1000</v>
      </c>
      <c r="K215">
        <f t="shared" si="13"/>
        <v>214</v>
      </c>
      <c r="L215">
        <f t="shared" si="14"/>
        <v>0.42799999999999999</v>
      </c>
      <c r="N215">
        <f t="shared" si="15"/>
        <v>65560962959999.992</v>
      </c>
      <c r="P215">
        <f t="shared" si="16"/>
        <v>591.67028548103463</v>
      </c>
    </row>
    <row r="216" spans="6:16">
      <c r="F216">
        <v>250</v>
      </c>
      <c r="G216">
        <v>500</v>
      </c>
      <c r="H216">
        <v>415</v>
      </c>
      <c r="I216">
        <v>20</v>
      </c>
      <c r="J216">
        <v>1000</v>
      </c>
      <c r="K216">
        <f t="shared" si="13"/>
        <v>215</v>
      </c>
      <c r="L216">
        <f t="shared" si="14"/>
        <v>0.43</v>
      </c>
      <c r="N216">
        <f t="shared" si="15"/>
        <v>65799868500000</v>
      </c>
      <c r="P216">
        <f t="shared" si="16"/>
        <v>592.74777159735766</v>
      </c>
    </row>
    <row r="217" spans="6:16">
      <c r="F217">
        <v>250</v>
      </c>
      <c r="G217">
        <v>500</v>
      </c>
      <c r="H217">
        <v>415</v>
      </c>
      <c r="I217">
        <v>20</v>
      </c>
      <c r="J217">
        <v>1000</v>
      </c>
      <c r="K217">
        <f t="shared" si="13"/>
        <v>216</v>
      </c>
      <c r="L217">
        <f t="shared" si="14"/>
        <v>0.432</v>
      </c>
      <c r="N217">
        <f t="shared" si="15"/>
        <v>66038146559999.992</v>
      </c>
      <c r="P217">
        <f t="shared" si="16"/>
        <v>593.82048110999597</v>
      </c>
    </row>
    <row r="218" spans="6:16">
      <c r="F218">
        <v>250</v>
      </c>
      <c r="G218">
        <v>500</v>
      </c>
      <c r="H218">
        <v>415</v>
      </c>
      <c r="I218">
        <v>20</v>
      </c>
      <c r="J218">
        <v>1000</v>
      </c>
      <c r="K218">
        <f t="shared" si="13"/>
        <v>217</v>
      </c>
      <c r="L218">
        <f t="shared" si="14"/>
        <v>0.434</v>
      </c>
      <c r="N218">
        <f t="shared" si="15"/>
        <v>66275797140000</v>
      </c>
      <c r="P218">
        <f t="shared" si="16"/>
        <v>594.88843984820619</v>
      </c>
    </row>
    <row r="219" spans="6:16">
      <c r="F219">
        <v>250</v>
      </c>
      <c r="G219">
        <v>500</v>
      </c>
      <c r="H219">
        <v>415</v>
      </c>
      <c r="I219">
        <v>20</v>
      </c>
      <c r="J219">
        <v>1000</v>
      </c>
      <c r="K219">
        <f t="shared" si="13"/>
        <v>218</v>
      </c>
      <c r="L219">
        <f t="shared" si="14"/>
        <v>0.436</v>
      </c>
      <c r="N219">
        <f t="shared" si="15"/>
        <v>66512820240000</v>
      </c>
      <c r="P219">
        <f t="shared" si="16"/>
        <v>595.95167334218945</v>
      </c>
    </row>
    <row r="220" spans="6:16">
      <c r="F220">
        <v>250</v>
      </c>
      <c r="G220">
        <v>500</v>
      </c>
      <c r="H220">
        <v>415</v>
      </c>
      <c r="I220">
        <v>20</v>
      </c>
      <c r="J220">
        <v>1000</v>
      </c>
      <c r="K220">
        <f t="shared" si="13"/>
        <v>219</v>
      </c>
      <c r="L220">
        <f t="shared" si="14"/>
        <v>0.438</v>
      </c>
      <c r="N220">
        <f t="shared" si="15"/>
        <v>66749215859999.984</v>
      </c>
      <c r="P220">
        <f t="shared" si="16"/>
        <v>597.01020682779165</v>
      </c>
    </row>
    <row r="221" spans="6:16">
      <c r="F221">
        <v>250</v>
      </c>
      <c r="G221">
        <v>500</v>
      </c>
      <c r="H221">
        <v>415</v>
      </c>
      <c r="I221">
        <v>20</v>
      </c>
      <c r="J221">
        <v>1000</v>
      </c>
      <c r="K221">
        <f t="shared" si="13"/>
        <v>220</v>
      </c>
      <c r="L221">
        <f t="shared" si="14"/>
        <v>0.44</v>
      </c>
      <c r="N221">
        <f t="shared" si="15"/>
        <v>66984983999999.984</v>
      </c>
      <c r="P221">
        <f t="shared" si="16"/>
        <v>598.06406525110617</v>
      </c>
    </row>
    <row r="222" spans="6:16">
      <c r="F222">
        <v>250</v>
      </c>
      <c r="G222">
        <v>500</v>
      </c>
      <c r="H222">
        <v>415</v>
      </c>
      <c r="I222">
        <v>20</v>
      </c>
      <c r="J222">
        <v>1000</v>
      </c>
      <c r="K222">
        <f t="shared" si="13"/>
        <v>221</v>
      </c>
      <c r="L222">
        <f t="shared" si="14"/>
        <v>0.442</v>
      </c>
      <c r="N222">
        <f t="shared" si="15"/>
        <v>67220124659999.984</v>
      </c>
      <c r="P222">
        <f t="shared" si="16"/>
        <v>599.11327327298375</v>
      </c>
    </row>
    <row r="223" spans="6:16">
      <c r="F223">
        <v>250</v>
      </c>
      <c r="G223">
        <v>500</v>
      </c>
      <c r="H223">
        <v>415</v>
      </c>
      <c r="I223">
        <v>20</v>
      </c>
      <c r="J223">
        <v>1000</v>
      </c>
      <c r="K223">
        <f t="shared" si="13"/>
        <v>222</v>
      </c>
      <c r="L223">
        <f t="shared" si="14"/>
        <v>0.44400000000000001</v>
      </c>
      <c r="N223">
        <f t="shared" si="15"/>
        <v>67454637840000.008</v>
      </c>
      <c r="P223">
        <f t="shared" si="16"/>
        <v>600.15785527345122</v>
      </c>
    </row>
    <row r="224" spans="6:16">
      <c r="F224">
        <v>250</v>
      </c>
      <c r="G224">
        <v>500</v>
      </c>
      <c r="H224">
        <v>415</v>
      </c>
      <c r="I224">
        <v>20</v>
      </c>
      <c r="J224">
        <v>1000</v>
      </c>
      <c r="K224">
        <f t="shared" si="13"/>
        <v>223</v>
      </c>
      <c r="L224">
        <f t="shared" si="14"/>
        <v>0.44600000000000001</v>
      </c>
      <c r="N224">
        <f t="shared" si="15"/>
        <v>67688523539999.992</v>
      </c>
      <c r="P224">
        <f t="shared" si="16"/>
        <v>601.19783535604074</v>
      </c>
    </row>
    <row r="225" spans="6:16">
      <c r="F225">
        <v>250</v>
      </c>
      <c r="G225">
        <v>500</v>
      </c>
      <c r="H225">
        <v>415</v>
      </c>
      <c r="I225">
        <v>20</v>
      </c>
      <c r="J225">
        <v>1000</v>
      </c>
      <c r="K225">
        <f t="shared" si="13"/>
        <v>224</v>
      </c>
      <c r="L225">
        <f t="shared" si="14"/>
        <v>0.44800000000000001</v>
      </c>
      <c r="N225">
        <f t="shared" si="15"/>
        <v>67921781759999.992</v>
      </c>
      <c r="P225">
        <f t="shared" si="16"/>
        <v>602.23323735203371</v>
      </c>
    </row>
    <row r="226" spans="6:16">
      <c r="F226">
        <v>250</v>
      </c>
      <c r="G226">
        <v>500</v>
      </c>
      <c r="H226">
        <v>415</v>
      </c>
      <c r="I226">
        <v>20</v>
      </c>
      <c r="J226">
        <v>1000</v>
      </c>
      <c r="K226">
        <f t="shared" si="13"/>
        <v>225</v>
      </c>
      <c r="L226">
        <f t="shared" si="14"/>
        <v>0.45</v>
      </c>
      <c r="N226">
        <f t="shared" si="15"/>
        <v>68154412500000</v>
      </c>
      <c r="P226">
        <f t="shared" si="16"/>
        <v>603.26408482461818</v>
      </c>
    </row>
    <row r="227" spans="6:16">
      <c r="F227">
        <v>250</v>
      </c>
      <c r="G227">
        <v>500</v>
      </c>
      <c r="H227">
        <v>415</v>
      </c>
      <c r="I227">
        <v>20</v>
      </c>
      <c r="J227">
        <v>1000</v>
      </c>
      <c r="K227">
        <f t="shared" si="13"/>
        <v>226</v>
      </c>
      <c r="L227">
        <f t="shared" si="14"/>
        <v>0.45200000000000001</v>
      </c>
      <c r="N227">
        <f t="shared" si="15"/>
        <v>68386415760000</v>
      </c>
      <c r="P227">
        <f t="shared" si="16"/>
        <v>604.2904010729651</v>
      </c>
    </row>
    <row r="228" spans="6:16">
      <c r="F228">
        <v>250</v>
      </c>
      <c r="G228">
        <v>500</v>
      </c>
      <c r="H228">
        <v>415</v>
      </c>
      <c r="I228">
        <v>20</v>
      </c>
      <c r="J228">
        <v>1000</v>
      </c>
      <c r="K228">
        <f t="shared" si="13"/>
        <v>227</v>
      </c>
      <c r="L228">
        <f t="shared" si="14"/>
        <v>0.45400000000000001</v>
      </c>
      <c r="N228">
        <f t="shared" si="15"/>
        <v>68617791540000.008</v>
      </c>
      <c r="P228">
        <f t="shared" si="16"/>
        <v>605.31220913622303</v>
      </c>
    </row>
    <row r="229" spans="6:16">
      <c r="F229">
        <v>250</v>
      </c>
      <c r="G229">
        <v>500</v>
      </c>
      <c r="H229">
        <v>415</v>
      </c>
      <c r="I229">
        <v>20</v>
      </c>
      <c r="J229">
        <v>1000</v>
      </c>
      <c r="K229">
        <f t="shared" si="13"/>
        <v>228</v>
      </c>
      <c r="L229">
        <f t="shared" si="14"/>
        <v>0.45600000000000002</v>
      </c>
      <c r="N229">
        <f t="shared" si="15"/>
        <v>68848539839999.992</v>
      </c>
      <c r="P229">
        <f t="shared" si="16"/>
        <v>606.32953179743538</v>
      </c>
    </row>
    <row r="230" spans="6:16">
      <c r="F230">
        <v>250</v>
      </c>
      <c r="G230">
        <v>500</v>
      </c>
      <c r="H230">
        <v>415</v>
      </c>
      <c r="I230">
        <v>20</v>
      </c>
      <c r="J230">
        <v>1000</v>
      </c>
      <c r="K230">
        <f t="shared" si="13"/>
        <v>229</v>
      </c>
      <c r="L230">
        <f t="shared" si="14"/>
        <v>0.45800000000000002</v>
      </c>
      <c r="N230">
        <f t="shared" si="15"/>
        <v>69078660660000</v>
      </c>
      <c r="P230">
        <f t="shared" si="16"/>
        <v>607.34239158737967</v>
      </c>
    </row>
    <row r="231" spans="6:16">
      <c r="F231">
        <v>250</v>
      </c>
      <c r="G231">
        <v>500</v>
      </c>
      <c r="H231">
        <v>415</v>
      </c>
      <c r="I231">
        <v>20</v>
      </c>
      <c r="J231">
        <v>1000</v>
      </c>
      <c r="K231">
        <f t="shared" si="13"/>
        <v>230</v>
      </c>
      <c r="L231">
        <f t="shared" si="14"/>
        <v>0.46</v>
      </c>
      <c r="N231">
        <f t="shared" si="15"/>
        <v>69308153999999.992</v>
      </c>
      <c r="P231">
        <f t="shared" si="16"/>
        <v>608.35081078833252</v>
      </c>
    </row>
    <row r="232" spans="6:16">
      <c r="F232">
        <v>250</v>
      </c>
      <c r="G232">
        <v>500</v>
      </c>
      <c r="H232">
        <v>415</v>
      </c>
      <c r="I232">
        <v>20</v>
      </c>
      <c r="J232">
        <v>1000</v>
      </c>
      <c r="K232">
        <f t="shared" si="13"/>
        <v>231</v>
      </c>
      <c r="L232">
        <f t="shared" si="14"/>
        <v>0.46200000000000002</v>
      </c>
      <c r="N232">
        <f t="shared" si="15"/>
        <v>69537019860000</v>
      </c>
      <c r="P232">
        <f t="shared" si="16"/>
        <v>609.35481143776144</v>
      </c>
    </row>
    <row r="233" spans="6:16">
      <c r="F233">
        <v>250</v>
      </c>
      <c r="G233">
        <v>500</v>
      </c>
      <c r="H233">
        <v>415</v>
      </c>
      <c r="I233">
        <v>20</v>
      </c>
      <c r="J233">
        <v>1000</v>
      </c>
      <c r="K233">
        <f t="shared" si="13"/>
        <v>232</v>
      </c>
      <c r="L233">
        <f t="shared" si="14"/>
        <v>0.46400000000000002</v>
      </c>
      <c r="N233">
        <f t="shared" si="15"/>
        <v>69765258239999.992</v>
      </c>
      <c r="P233">
        <f t="shared" si="16"/>
        <v>610.35441533194512</v>
      </c>
    </row>
    <row r="234" spans="6:16">
      <c r="F234">
        <v>250</v>
      </c>
      <c r="G234">
        <v>500</v>
      </c>
      <c r="H234">
        <v>415</v>
      </c>
      <c r="I234">
        <v>20</v>
      </c>
      <c r="J234">
        <v>1000</v>
      </c>
      <c r="K234">
        <f t="shared" si="13"/>
        <v>233</v>
      </c>
      <c r="L234">
        <f t="shared" si="14"/>
        <v>0.46600000000000003</v>
      </c>
      <c r="N234">
        <f t="shared" si="15"/>
        <v>69992869139999.992</v>
      </c>
      <c r="P234">
        <f t="shared" si="16"/>
        <v>611.34964402952403</v>
      </c>
    </row>
    <row r="235" spans="6:16">
      <c r="F235">
        <v>250</v>
      </c>
      <c r="G235">
        <v>500</v>
      </c>
      <c r="H235">
        <v>415</v>
      </c>
      <c r="I235">
        <v>20</v>
      </c>
      <c r="J235">
        <v>1000</v>
      </c>
      <c r="K235">
        <f t="shared" si="13"/>
        <v>234</v>
      </c>
      <c r="L235">
        <f t="shared" si="14"/>
        <v>0.46800000000000003</v>
      </c>
      <c r="N235">
        <f t="shared" si="15"/>
        <v>70219852559999.992</v>
      </c>
      <c r="P235">
        <f t="shared" si="16"/>
        <v>612.34051885498286</v>
      </c>
    </row>
    <row r="236" spans="6:16">
      <c r="F236">
        <v>250</v>
      </c>
      <c r="G236">
        <v>500</v>
      </c>
      <c r="H236">
        <v>415</v>
      </c>
      <c r="I236">
        <v>20</v>
      </c>
      <c r="J236">
        <v>1000</v>
      </c>
      <c r="K236">
        <f t="shared" si="13"/>
        <v>235</v>
      </c>
      <c r="L236">
        <f t="shared" si="14"/>
        <v>0.47</v>
      </c>
      <c r="N236">
        <f t="shared" si="15"/>
        <v>70446208500000.016</v>
      </c>
      <c r="P236">
        <f t="shared" si="16"/>
        <v>613.32706090206636</v>
      </c>
    </row>
    <row r="237" spans="6:16">
      <c r="F237">
        <v>250</v>
      </c>
      <c r="G237">
        <v>500</v>
      </c>
      <c r="H237">
        <v>415</v>
      </c>
      <c r="I237">
        <v>20</v>
      </c>
      <c r="J237">
        <v>1000</v>
      </c>
      <c r="K237">
        <f t="shared" si="13"/>
        <v>236</v>
      </c>
      <c r="L237">
        <f t="shared" si="14"/>
        <v>0.47199999999999998</v>
      </c>
      <c r="N237">
        <f t="shared" si="15"/>
        <v>70671936960000</v>
      </c>
      <c r="P237">
        <f t="shared" si="16"/>
        <v>614.30929103713072</v>
      </c>
    </row>
    <row r="238" spans="6:16">
      <c r="F238">
        <v>250</v>
      </c>
      <c r="G238">
        <v>500</v>
      </c>
      <c r="H238">
        <v>415</v>
      </c>
      <c r="I238">
        <v>20</v>
      </c>
      <c r="J238">
        <v>1000</v>
      </c>
      <c r="K238">
        <f t="shared" si="13"/>
        <v>237</v>
      </c>
      <c r="L238">
        <f t="shared" si="14"/>
        <v>0.47399999999999998</v>
      </c>
      <c r="N238">
        <f t="shared" si="15"/>
        <v>70897037940000</v>
      </c>
      <c r="P238">
        <f t="shared" si="16"/>
        <v>615.28722990243091</v>
      </c>
    </row>
    <row r="239" spans="6:16">
      <c r="F239">
        <v>250</v>
      </c>
      <c r="G239">
        <v>500</v>
      </c>
      <c r="H239">
        <v>415</v>
      </c>
      <c r="I239">
        <v>20</v>
      </c>
      <c r="J239">
        <v>1000</v>
      </c>
      <c r="K239">
        <f t="shared" si="13"/>
        <v>238</v>
      </c>
      <c r="L239">
        <f t="shared" si="14"/>
        <v>0.47599999999999998</v>
      </c>
      <c r="N239">
        <f t="shared" si="15"/>
        <v>71121511439999.984</v>
      </c>
      <c r="P239">
        <f t="shared" si="16"/>
        <v>616.26089791934601</v>
      </c>
    </row>
    <row r="240" spans="6:16">
      <c r="F240">
        <v>250</v>
      </c>
      <c r="G240">
        <v>500</v>
      </c>
      <c r="H240">
        <v>415</v>
      </c>
      <c r="I240">
        <v>20</v>
      </c>
      <c r="J240">
        <v>1000</v>
      </c>
      <c r="K240">
        <f t="shared" si="13"/>
        <v>239</v>
      </c>
      <c r="L240">
        <f t="shared" si="14"/>
        <v>0.47799999999999998</v>
      </c>
      <c r="N240">
        <f t="shared" si="15"/>
        <v>71345357459999.984</v>
      </c>
      <c r="P240">
        <f t="shared" si="16"/>
        <v>617.23031529154491</v>
      </c>
    </row>
    <row r="241" spans="6:16">
      <c r="F241">
        <v>250</v>
      </c>
      <c r="G241">
        <v>500</v>
      </c>
      <c r="H241">
        <v>415</v>
      </c>
      <c r="I241">
        <v>20</v>
      </c>
      <c r="J241">
        <v>1000</v>
      </c>
      <c r="K241">
        <f t="shared" si="13"/>
        <v>240</v>
      </c>
      <c r="L241">
        <f t="shared" si="14"/>
        <v>0.48</v>
      </c>
      <c r="N241">
        <f t="shared" si="15"/>
        <v>71568576000000.016</v>
      </c>
      <c r="P241">
        <f t="shared" si="16"/>
        <v>618.19550200809147</v>
      </c>
    </row>
    <row r="242" spans="6:16">
      <c r="F242">
        <v>250</v>
      </c>
      <c r="G242">
        <v>500</v>
      </c>
      <c r="H242">
        <v>415</v>
      </c>
      <c r="I242">
        <v>20</v>
      </c>
      <c r="J242">
        <v>1000</v>
      </c>
      <c r="K242">
        <f t="shared" ref="K242:K305" si="17">K241+1</f>
        <v>241</v>
      </c>
      <c r="L242">
        <f t="shared" ref="L242:L305" si="18">K242/G242</f>
        <v>0.48199999999999998</v>
      </c>
      <c r="N242">
        <f t="shared" ref="N242:N305" si="19">0.36*L242*J242*H242*(1-0.42*L242)*F242*G242*G242*I242</f>
        <v>71791167059999.984</v>
      </c>
      <c r="P242">
        <f t="shared" si="16"/>
        <v>619.15647784649207</v>
      </c>
    </row>
    <row r="243" spans="6:16">
      <c r="F243">
        <v>250</v>
      </c>
      <c r="G243">
        <v>500</v>
      </c>
      <c r="H243">
        <v>415</v>
      </c>
      <c r="I243">
        <v>20</v>
      </c>
      <c r="J243">
        <v>1000</v>
      </c>
      <c r="K243">
        <f t="shared" si="17"/>
        <v>242</v>
      </c>
      <c r="L243">
        <f t="shared" si="18"/>
        <v>0.48399999999999999</v>
      </c>
      <c r="N243">
        <f t="shared" si="19"/>
        <v>72013130639999.984</v>
      </c>
      <c r="P243">
        <f t="shared" si="16"/>
        <v>620.11326237568858</v>
      </c>
    </row>
    <row r="244" spans="6:16">
      <c r="F244">
        <v>250</v>
      </c>
      <c r="G244">
        <v>500</v>
      </c>
      <c r="H244">
        <v>415</v>
      </c>
      <c r="I244">
        <v>20</v>
      </c>
      <c r="J244">
        <v>1000</v>
      </c>
      <c r="K244">
        <f t="shared" si="17"/>
        <v>243</v>
      </c>
      <c r="L244">
        <f t="shared" si="18"/>
        <v>0.48599999999999999</v>
      </c>
      <c r="N244">
        <f t="shared" si="19"/>
        <v>72234466740000</v>
      </c>
      <c r="P244">
        <f t="shared" si="16"/>
        <v>621.06587495899316</v>
      </c>
    </row>
    <row r="245" spans="6:16">
      <c r="F245">
        <v>250</v>
      </c>
      <c r="G245">
        <v>500</v>
      </c>
      <c r="H245">
        <v>415</v>
      </c>
      <c r="I245">
        <v>20</v>
      </c>
      <c r="J245">
        <v>1000</v>
      </c>
      <c r="K245">
        <f t="shared" si="17"/>
        <v>244</v>
      </c>
      <c r="L245">
        <f t="shared" si="18"/>
        <v>0.48799999999999999</v>
      </c>
      <c r="N245">
        <f t="shared" si="19"/>
        <v>72455175359999.984</v>
      </c>
      <c r="P245">
        <f t="shared" si="16"/>
        <v>622.01433475697047</v>
      </c>
    </row>
    <row r="246" spans="6:16">
      <c r="F246">
        <v>250</v>
      </c>
      <c r="G246">
        <v>500</v>
      </c>
      <c r="H246">
        <v>415</v>
      </c>
      <c r="I246">
        <v>20</v>
      </c>
      <c r="J246">
        <v>1000</v>
      </c>
      <c r="K246">
        <f t="shared" si="17"/>
        <v>245</v>
      </c>
      <c r="L246">
        <f t="shared" si="18"/>
        <v>0.49</v>
      </c>
      <c r="N246">
        <f t="shared" si="19"/>
        <v>72675256500000</v>
      </c>
      <c r="P246">
        <f t="shared" si="16"/>
        <v>622.95866073026832</v>
      </c>
    </row>
    <row r="247" spans="6:16">
      <c r="F247">
        <v>250</v>
      </c>
      <c r="G247">
        <v>500</v>
      </c>
      <c r="H247">
        <v>415</v>
      </c>
      <c r="I247">
        <v>20</v>
      </c>
      <c r="J247">
        <v>1000</v>
      </c>
      <c r="K247">
        <f t="shared" si="17"/>
        <v>246</v>
      </c>
      <c r="L247">
        <f t="shared" si="18"/>
        <v>0.49199999999999999</v>
      </c>
      <c r="N247">
        <f t="shared" si="19"/>
        <v>72894710160000.016</v>
      </c>
      <c r="P247">
        <f t="shared" si="16"/>
        <v>623.89887164239349</v>
      </c>
    </row>
    <row r="248" spans="6:16">
      <c r="F248">
        <v>250</v>
      </c>
      <c r="G248">
        <v>500</v>
      </c>
      <c r="H248">
        <v>415</v>
      </c>
      <c r="I248">
        <v>20</v>
      </c>
      <c r="J248">
        <v>1000</v>
      </c>
      <c r="K248">
        <f t="shared" si="17"/>
        <v>247</v>
      </c>
      <c r="L248">
        <f t="shared" si="18"/>
        <v>0.49399999999999999</v>
      </c>
      <c r="N248">
        <f t="shared" si="19"/>
        <v>73113536340000.016</v>
      </c>
      <c r="P248">
        <f t="shared" si="16"/>
        <v>624.83498606244041</v>
      </c>
    </row>
    <row r="249" spans="6:16">
      <c r="F249">
        <v>250</v>
      </c>
      <c r="G249">
        <v>500</v>
      </c>
      <c r="H249">
        <v>415</v>
      </c>
      <c r="I249">
        <v>20</v>
      </c>
      <c r="J249">
        <v>1000</v>
      </c>
      <c r="K249">
        <f t="shared" si="17"/>
        <v>248</v>
      </c>
      <c r="L249">
        <f t="shared" si="18"/>
        <v>0.496</v>
      </c>
      <c r="N249">
        <f t="shared" si="19"/>
        <v>73331735040000.016</v>
      </c>
      <c r="P249">
        <f t="shared" si="16"/>
        <v>625.76702236776862</v>
      </c>
    </row>
    <row r="250" spans="6:16">
      <c r="F250">
        <v>250</v>
      </c>
      <c r="G250">
        <v>500</v>
      </c>
      <c r="H250">
        <v>415</v>
      </c>
      <c r="I250">
        <v>20</v>
      </c>
      <c r="J250">
        <v>1000</v>
      </c>
      <c r="K250">
        <f t="shared" si="17"/>
        <v>249</v>
      </c>
      <c r="L250">
        <f t="shared" si="18"/>
        <v>0.498</v>
      </c>
      <c r="N250">
        <f t="shared" si="19"/>
        <v>73549306259999.984</v>
      </c>
      <c r="P250">
        <f t="shared" si="16"/>
        <v>626.69499874663234</v>
      </c>
    </row>
    <row r="251" spans="6:16">
      <c r="F251">
        <v>250</v>
      </c>
      <c r="G251">
        <v>500</v>
      </c>
      <c r="H251">
        <v>415</v>
      </c>
      <c r="I251">
        <v>20</v>
      </c>
      <c r="J251">
        <v>1000</v>
      </c>
      <c r="K251">
        <f t="shared" si="17"/>
        <v>250</v>
      </c>
      <c r="L251">
        <f t="shared" si="18"/>
        <v>0.5</v>
      </c>
      <c r="N251">
        <f t="shared" si="19"/>
        <v>73766250000000</v>
      </c>
      <c r="P251">
        <f t="shared" si="16"/>
        <v>627.61893320076285</v>
      </c>
    </row>
    <row r="252" spans="6:16">
      <c r="F252">
        <v>250</v>
      </c>
      <c r="G252">
        <v>500</v>
      </c>
      <c r="H252">
        <v>415</v>
      </c>
      <c r="I252">
        <v>20</v>
      </c>
      <c r="J252">
        <v>1000</v>
      </c>
      <c r="K252">
        <f t="shared" si="17"/>
        <v>251</v>
      </c>
      <c r="L252">
        <f t="shared" si="18"/>
        <v>0.502</v>
      </c>
      <c r="N252">
        <f t="shared" si="19"/>
        <v>73982566260000</v>
      </c>
      <c r="P252">
        <f t="shared" si="16"/>
        <v>628.53884354790432</v>
      </c>
    </row>
    <row r="253" spans="6:16">
      <c r="F253">
        <v>250</v>
      </c>
      <c r="G253">
        <v>500</v>
      </c>
      <c r="H253">
        <v>415</v>
      </c>
      <c r="I253">
        <v>20</v>
      </c>
      <c r="J253">
        <v>1000</v>
      </c>
      <c r="K253">
        <f t="shared" si="17"/>
        <v>252</v>
      </c>
      <c r="L253">
        <f t="shared" si="18"/>
        <v>0.504</v>
      </c>
      <c r="N253">
        <f t="shared" si="19"/>
        <v>74198255040000.016</v>
      </c>
      <c r="P253">
        <f t="shared" si="16"/>
        <v>629.45474742430565</v>
      </c>
    </row>
    <row r="254" spans="6:16">
      <c r="F254">
        <v>250</v>
      </c>
      <c r="G254">
        <v>500</v>
      </c>
      <c r="H254">
        <v>415</v>
      </c>
      <c r="I254">
        <v>20</v>
      </c>
      <c r="J254">
        <v>1000</v>
      </c>
      <c r="K254">
        <f t="shared" si="17"/>
        <v>253</v>
      </c>
      <c r="L254">
        <f t="shared" si="18"/>
        <v>0.50600000000000001</v>
      </c>
      <c r="N254">
        <f t="shared" si="19"/>
        <v>74413316340000</v>
      </c>
      <c r="P254">
        <f t="shared" si="16"/>
        <v>630.36666228716615</v>
      </c>
    </row>
    <row r="255" spans="6:16">
      <c r="F255">
        <v>250</v>
      </c>
      <c r="G255">
        <v>500</v>
      </c>
      <c r="H255">
        <v>415</v>
      </c>
      <c r="I255">
        <v>20</v>
      </c>
      <c r="J255">
        <v>1000</v>
      </c>
      <c r="K255">
        <f t="shared" si="17"/>
        <v>254</v>
      </c>
      <c r="L255">
        <f t="shared" si="18"/>
        <v>0.50800000000000001</v>
      </c>
      <c r="N255">
        <f t="shared" si="19"/>
        <v>74627750160000</v>
      </c>
      <c r="P255">
        <f t="shared" si="16"/>
        <v>631.27460541704022</v>
      </c>
    </row>
    <row r="256" spans="6:16">
      <c r="F256">
        <v>250</v>
      </c>
      <c r="G256">
        <v>500</v>
      </c>
      <c r="H256">
        <v>415</v>
      </c>
      <c r="I256">
        <v>20</v>
      </c>
      <c r="J256">
        <v>1000</v>
      </c>
      <c r="K256">
        <f t="shared" si="17"/>
        <v>255</v>
      </c>
      <c r="L256">
        <f t="shared" si="18"/>
        <v>0.51</v>
      </c>
      <c r="N256">
        <f t="shared" si="19"/>
        <v>74841556500000</v>
      </c>
      <c r="P256">
        <f t="shared" si="16"/>
        <v>632.17859392019773</v>
      </c>
    </row>
    <row r="257" spans="6:16">
      <c r="F257">
        <v>250</v>
      </c>
      <c r="G257">
        <v>500</v>
      </c>
      <c r="H257">
        <v>415</v>
      </c>
      <c r="I257">
        <v>20</v>
      </c>
      <c r="J257">
        <v>1000</v>
      </c>
      <c r="K257">
        <f t="shared" si="17"/>
        <v>256</v>
      </c>
      <c r="L257">
        <f t="shared" si="18"/>
        <v>0.51200000000000001</v>
      </c>
      <c r="N257">
        <f t="shared" si="19"/>
        <v>75054735360000</v>
      </c>
      <c r="P257">
        <f t="shared" si="16"/>
        <v>633.07864473094423</v>
      </c>
    </row>
    <row r="258" spans="6:16">
      <c r="F258">
        <v>250</v>
      </c>
      <c r="G258">
        <v>500</v>
      </c>
      <c r="H258">
        <v>415</v>
      </c>
      <c r="I258">
        <v>20</v>
      </c>
      <c r="J258">
        <v>1000</v>
      </c>
      <c r="K258">
        <f t="shared" si="17"/>
        <v>257</v>
      </c>
      <c r="L258">
        <f t="shared" si="18"/>
        <v>0.51400000000000001</v>
      </c>
      <c r="N258">
        <f t="shared" si="19"/>
        <v>75267286740000.016</v>
      </c>
      <c r="P258">
        <f t="shared" si="16"/>
        <v>633.97477461390008</v>
      </c>
    </row>
    <row r="259" spans="6:16">
      <c r="F259">
        <v>250</v>
      </c>
      <c r="G259">
        <v>500</v>
      </c>
      <c r="H259">
        <v>415</v>
      </c>
      <c r="I259">
        <v>20</v>
      </c>
      <c r="J259">
        <v>1000</v>
      </c>
      <c r="K259">
        <f t="shared" si="17"/>
        <v>258</v>
      </c>
      <c r="L259">
        <f t="shared" si="18"/>
        <v>0.51600000000000001</v>
      </c>
      <c r="N259">
        <f t="shared" si="19"/>
        <v>75479210640000.016</v>
      </c>
      <c r="P259">
        <f t="shared" ref="P259:P322" si="20">1.2-((1.2^2)-(6.68*N259/(I259*F259*G259*G259))^0.5)</f>
        <v>634.86700016623968</v>
      </c>
    </row>
    <row r="260" spans="6:16">
      <c r="F260">
        <v>250</v>
      </c>
      <c r="G260">
        <v>500</v>
      </c>
      <c r="H260">
        <v>415</v>
      </c>
      <c r="I260">
        <v>20</v>
      </c>
      <c r="J260">
        <v>1000</v>
      </c>
      <c r="K260">
        <f t="shared" si="17"/>
        <v>259</v>
      </c>
      <c r="L260">
        <f t="shared" si="18"/>
        <v>0.51800000000000002</v>
      </c>
      <c r="N260">
        <f t="shared" si="19"/>
        <v>75690507060000.016</v>
      </c>
      <c r="P260">
        <f t="shared" si="20"/>
        <v>635.75533781989316</v>
      </c>
    </row>
    <row r="261" spans="6:16">
      <c r="F261">
        <v>250</v>
      </c>
      <c r="G261">
        <v>500</v>
      </c>
      <c r="H261">
        <v>415</v>
      </c>
      <c r="I261">
        <v>20</v>
      </c>
      <c r="J261">
        <v>1000</v>
      </c>
      <c r="K261">
        <f t="shared" si="17"/>
        <v>260</v>
      </c>
      <c r="L261">
        <f t="shared" si="18"/>
        <v>0.52</v>
      </c>
      <c r="N261">
        <f t="shared" si="19"/>
        <v>75901176000000</v>
      </c>
      <c r="P261">
        <f t="shared" si="20"/>
        <v>636.63980384370802</v>
      </c>
    </row>
    <row r="262" spans="6:16">
      <c r="F262">
        <v>250</v>
      </c>
      <c r="G262">
        <v>500</v>
      </c>
      <c r="H262">
        <v>415</v>
      </c>
      <c r="I262">
        <v>20</v>
      </c>
      <c r="J262">
        <v>1000</v>
      </c>
      <c r="K262">
        <f t="shared" si="17"/>
        <v>261</v>
      </c>
      <c r="L262">
        <f t="shared" si="18"/>
        <v>0.52200000000000002</v>
      </c>
      <c r="N262">
        <f t="shared" si="19"/>
        <v>76111217460000</v>
      </c>
      <c r="P262">
        <f t="shared" si="20"/>
        <v>637.52041434557543</v>
      </c>
    </row>
    <row r="263" spans="6:16">
      <c r="F263">
        <v>250</v>
      </c>
      <c r="G263">
        <v>500</v>
      </c>
      <c r="H263">
        <v>415</v>
      </c>
      <c r="I263">
        <v>20</v>
      </c>
      <c r="J263">
        <v>1000</v>
      </c>
      <c r="K263">
        <f t="shared" si="17"/>
        <v>262</v>
      </c>
      <c r="L263">
        <f t="shared" si="18"/>
        <v>0.52400000000000002</v>
      </c>
      <c r="N263">
        <f t="shared" si="19"/>
        <v>76320631439999.984</v>
      </c>
      <c r="P263">
        <f t="shared" si="20"/>
        <v>638.39718527451862</v>
      </c>
    </row>
    <row r="264" spans="6:16">
      <c r="F264">
        <v>250</v>
      </c>
      <c r="G264">
        <v>500</v>
      </c>
      <c r="H264">
        <v>415</v>
      </c>
      <c r="I264">
        <v>20</v>
      </c>
      <c r="J264">
        <v>1000</v>
      </c>
      <c r="K264">
        <f t="shared" si="17"/>
        <v>263</v>
      </c>
      <c r="L264">
        <f t="shared" si="18"/>
        <v>0.52600000000000002</v>
      </c>
      <c r="N264">
        <f t="shared" si="19"/>
        <v>76529417940000.016</v>
      </c>
      <c r="P264">
        <f t="shared" si="20"/>
        <v>639.27013242274745</v>
      </c>
    </row>
    <row r="265" spans="6:16">
      <c r="F265">
        <v>250</v>
      </c>
      <c r="G265">
        <v>500</v>
      </c>
      <c r="H265">
        <v>415</v>
      </c>
      <c r="I265">
        <v>20</v>
      </c>
      <c r="J265">
        <v>1000</v>
      </c>
      <c r="K265">
        <f t="shared" si="17"/>
        <v>264</v>
      </c>
      <c r="L265">
        <f t="shared" si="18"/>
        <v>0.52800000000000002</v>
      </c>
      <c r="N265">
        <f t="shared" si="19"/>
        <v>76737576960000.016</v>
      </c>
      <c r="P265">
        <f t="shared" si="20"/>
        <v>640.13927142767511</v>
      </c>
    </row>
    <row r="266" spans="6:16">
      <c r="F266">
        <v>250</v>
      </c>
      <c r="G266">
        <v>500</v>
      </c>
      <c r="H266">
        <v>415</v>
      </c>
      <c r="I266">
        <v>20</v>
      </c>
      <c r="J266">
        <v>1000</v>
      </c>
      <c r="K266">
        <f t="shared" si="17"/>
        <v>265</v>
      </c>
      <c r="L266">
        <f t="shared" si="18"/>
        <v>0.53</v>
      </c>
      <c r="N266">
        <f t="shared" si="19"/>
        <v>76945108500000</v>
      </c>
      <c r="P266">
        <f t="shared" si="20"/>
        <v>641.00461777390376</v>
      </c>
    </row>
    <row r="267" spans="6:16">
      <c r="F267">
        <v>250</v>
      </c>
      <c r="G267">
        <v>500</v>
      </c>
      <c r="H267">
        <v>415</v>
      </c>
      <c r="I267">
        <v>20</v>
      </c>
      <c r="J267">
        <v>1000</v>
      </c>
      <c r="K267">
        <f t="shared" si="17"/>
        <v>266</v>
      </c>
      <c r="L267">
        <f t="shared" si="18"/>
        <v>0.53200000000000003</v>
      </c>
      <c r="N267">
        <f t="shared" si="19"/>
        <v>77152012559999.984</v>
      </c>
      <c r="P267">
        <f t="shared" si="20"/>
        <v>641.86618679517483</v>
      </c>
    </row>
    <row r="268" spans="6:16">
      <c r="F268">
        <v>250</v>
      </c>
      <c r="G268">
        <v>500</v>
      </c>
      <c r="H268">
        <v>415</v>
      </c>
      <c r="I268">
        <v>20</v>
      </c>
      <c r="J268">
        <v>1000</v>
      </c>
      <c r="K268">
        <f t="shared" si="17"/>
        <v>267</v>
      </c>
      <c r="L268">
        <f t="shared" si="18"/>
        <v>0.53400000000000003</v>
      </c>
      <c r="N268">
        <f t="shared" si="19"/>
        <v>77358289139999.984</v>
      </c>
      <c r="P268">
        <f t="shared" si="20"/>
        <v>642.72399367628657</v>
      </c>
    </row>
    <row r="269" spans="6:16">
      <c r="F269">
        <v>250</v>
      </c>
      <c r="G269">
        <v>500</v>
      </c>
      <c r="H269">
        <v>415</v>
      </c>
      <c r="I269">
        <v>20</v>
      </c>
      <c r="J269">
        <v>1000</v>
      </c>
      <c r="K269">
        <f t="shared" si="17"/>
        <v>268</v>
      </c>
      <c r="L269">
        <f t="shared" si="18"/>
        <v>0.53600000000000003</v>
      </c>
      <c r="N269">
        <f t="shared" si="19"/>
        <v>77563938240000</v>
      </c>
      <c r="P269">
        <f t="shared" si="20"/>
        <v>643.57805345498036</v>
      </c>
    </row>
    <row r="270" spans="6:16">
      <c r="F270">
        <v>250</v>
      </c>
      <c r="G270">
        <v>500</v>
      </c>
      <c r="H270">
        <v>415</v>
      </c>
      <c r="I270">
        <v>20</v>
      </c>
      <c r="J270">
        <v>1000</v>
      </c>
      <c r="K270">
        <f t="shared" si="17"/>
        <v>269</v>
      </c>
      <c r="L270">
        <f t="shared" si="18"/>
        <v>0.53800000000000003</v>
      </c>
      <c r="N270">
        <f t="shared" si="19"/>
        <v>77768959860000.016</v>
      </c>
      <c r="P270">
        <f t="shared" si="20"/>
        <v>644.42838102379437</v>
      </c>
    </row>
    <row r="271" spans="6:16">
      <c r="F271">
        <v>250</v>
      </c>
      <c r="G271">
        <v>500</v>
      </c>
      <c r="H271">
        <v>415</v>
      </c>
      <c r="I271">
        <v>20</v>
      </c>
      <c r="J271">
        <v>1000</v>
      </c>
      <c r="K271">
        <f t="shared" si="17"/>
        <v>270</v>
      </c>
      <c r="L271">
        <f t="shared" si="18"/>
        <v>0.54</v>
      </c>
      <c r="N271">
        <f t="shared" si="19"/>
        <v>77973354000000</v>
      </c>
      <c r="P271">
        <f t="shared" si="20"/>
        <v>645.27499113188685</v>
      </c>
    </row>
    <row r="272" spans="6:16">
      <c r="F272">
        <v>250</v>
      </c>
      <c r="G272">
        <v>500</v>
      </c>
      <c r="H272">
        <v>415</v>
      </c>
      <c r="I272">
        <v>20</v>
      </c>
      <c r="J272">
        <v>1000</v>
      </c>
      <c r="K272">
        <f t="shared" si="17"/>
        <v>271</v>
      </c>
      <c r="L272">
        <f t="shared" si="18"/>
        <v>0.54200000000000004</v>
      </c>
      <c r="N272">
        <f t="shared" si="19"/>
        <v>78177120660000</v>
      </c>
      <c r="P272">
        <f t="shared" si="20"/>
        <v>646.11789838683023</v>
      </c>
    </row>
    <row r="273" spans="6:16">
      <c r="F273">
        <v>250</v>
      </c>
      <c r="G273">
        <v>500</v>
      </c>
      <c r="H273">
        <v>415</v>
      </c>
      <c r="I273">
        <v>20</v>
      </c>
      <c r="J273">
        <v>1000</v>
      </c>
      <c r="K273">
        <f t="shared" si="17"/>
        <v>272</v>
      </c>
      <c r="L273">
        <f t="shared" si="18"/>
        <v>0.54400000000000004</v>
      </c>
      <c r="N273">
        <f t="shared" si="19"/>
        <v>78380259840000.016</v>
      </c>
      <c r="P273">
        <f t="shared" si="20"/>
        <v>646.95711725637352</v>
      </c>
    </row>
    <row r="274" spans="6:16">
      <c r="F274">
        <v>250</v>
      </c>
      <c r="G274">
        <v>500</v>
      </c>
      <c r="H274">
        <v>415</v>
      </c>
      <c r="I274">
        <v>20</v>
      </c>
      <c r="J274">
        <v>1000</v>
      </c>
      <c r="K274">
        <f t="shared" si="17"/>
        <v>273</v>
      </c>
      <c r="L274">
        <f t="shared" si="18"/>
        <v>0.54600000000000004</v>
      </c>
      <c r="N274">
        <f t="shared" si="19"/>
        <v>78582771539999.984</v>
      </c>
      <c r="P274">
        <f t="shared" si="20"/>
        <v>647.79266207017679</v>
      </c>
    </row>
    <row r="275" spans="6:16">
      <c r="F275">
        <v>250</v>
      </c>
      <c r="G275">
        <v>500</v>
      </c>
      <c r="H275">
        <v>415</v>
      </c>
      <c r="I275">
        <v>20</v>
      </c>
      <c r="J275">
        <v>1000</v>
      </c>
      <c r="K275">
        <f t="shared" si="17"/>
        <v>274</v>
      </c>
      <c r="L275">
        <f t="shared" si="18"/>
        <v>0.54800000000000004</v>
      </c>
      <c r="N275">
        <f t="shared" si="19"/>
        <v>78784655759999.984</v>
      </c>
      <c r="P275">
        <f t="shared" si="20"/>
        <v>648.62454702151808</v>
      </c>
    </row>
    <row r="276" spans="6:16">
      <c r="F276">
        <v>250</v>
      </c>
      <c r="G276">
        <v>500</v>
      </c>
      <c r="H276">
        <v>415</v>
      </c>
      <c r="I276">
        <v>20</v>
      </c>
      <c r="J276">
        <v>1000</v>
      </c>
      <c r="K276">
        <f t="shared" si="17"/>
        <v>275</v>
      </c>
      <c r="L276">
        <f t="shared" si="18"/>
        <v>0.55000000000000004</v>
      </c>
      <c r="N276">
        <f t="shared" si="19"/>
        <v>78985912500000</v>
      </c>
      <c r="P276">
        <f t="shared" si="20"/>
        <v>649.45278616897076</v>
      </c>
    </row>
    <row r="277" spans="6:16">
      <c r="F277">
        <v>250</v>
      </c>
      <c r="G277">
        <v>500</v>
      </c>
      <c r="H277">
        <v>415</v>
      </c>
      <c r="I277">
        <v>20</v>
      </c>
      <c r="J277">
        <v>1000</v>
      </c>
      <c r="K277">
        <f t="shared" si="17"/>
        <v>276</v>
      </c>
      <c r="L277">
        <f t="shared" si="18"/>
        <v>0.55200000000000005</v>
      </c>
      <c r="N277">
        <f t="shared" si="19"/>
        <v>79186541760000</v>
      </c>
      <c r="P277">
        <f t="shared" si="20"/>
        <v>650.27739343805399</v>
      </c>
    </row>
    <row r="278" spans="6:16">
      <c r="F278">
        <v>250</v>
      </c>
      <c r="G278">
        <v>500</v>
      </c>
      <c r="H278">
        <v>415</v>
      </c>
      <c r="I278">
        <v>20</v>
      </c>
      <c r="J278">
        <v>1000</v>
      </c>
      <c r="K278">
        <f t="shared" si="17"/>
        <v>277</v>
      </c>
      <c r="L278">
        <f t="shared" si="18"/>
        <v>0.55400000000000005</v>
      </c>
      <c r="N278">
        <f t="shared" si="19"/>
        <v>79386543540000</v>
      </c>
      <c r="P278">
        <f t="shared" si="20"/>
        <v>651.09838262285757</v>
      </c>
    </row>
    <row r="279" spans="6:16">
      <c r="F279">
        <v>250</v>
      </c>
      <c r="G279">
        <v>500</v>
      </c>
      <c r="H279">
        <v>415</v>
      </c>
      <c r="I279">
        <v>20</v>
      </c>
      <c r="J279">
        <v>1000</v>
      </c>
      <c r="K279">
        <f t="shared" si="17"/>
        <v>278</v>
      </c>
      <c r="L279">
        <f t="shared" si="18"/>
        <v>0.55600000000000005</v>
      </c>
      <c r="N279">
        <f t="shared" si="19"/>
        <v>79585917840000</v>
      </c>
      <c r="P279">
        <f t="shared" si="20"/>
        <v>651.91576738763877</v>
      </c>
    </row>
    <row r="280" spans="6:16">
      <c r="F280">
        <v>250</v>
      </c>
      <c r="G280">
        <v>500</v>
      </c>
      <c r="H280">
        <v>415</v>
      </c>
      <c r="I280">
        <v>20</v>
      </c>
      <c r="J280">
        <v>1000</v>
      </c>
      <c r="K280">
        <f t="shared" si="17"/>
        <v>279</v>
      </c>
      <c r="L280">
        <f t="shared" si="18"/>
        <v>0.55800000000000005</v>
      </c>
      <c r="N280">
        <f t="shared" si="19"/>
        <v>79784664660000</v>
      </c>
      <c r="P280">
        <f t="shared" si="20"/>
        <v>652.72956126839483</v>
      </c>
    </row>
    <row r="281" spans="6:16">
      <c r="F281">
        <v>250</v>
      </c>
      <c r="G281">
        <v>500</v>
      </c>
      <c r="H281">
        <v>415</v>
      </c>
      <c r="I281">
        <v>20</v>
      </c>
      <c r="J281">
        <v>1000</v>
      </c>
      <c r="K281">
        <f t="shared" si="17"/>
        <v>280</v>
      </c>
      <c r="L281">
        <f t="shared" si="18"/>
        <v>0.56000000000000005</v>
      </c>
      <c r="N281">
        <f t="shared" si="19"/>
        <v>79982783999999.984</v>
      </c>
      <c r="P281">
        <f t="shared" si="20"/>
        <v>653.53977767440915</v>
      </c>
    </row>
    <row r="282" spans="6:16">
      <c r="F282">
        <v>250</v>
      </c>
      <c r="G282">
        <v>500</v>
      </c>
      <c r="H282">
        <v>415</v>
      </c>
      <c r="I282">
        <v>20</v>
      </c>
      <c r="J282">
        <v>1000</v>
      </c>
      <c r="K282">
        <f t="shared" si="17"/>
        <v>281</v>
      </c>
      <c r="L282">
        <f t="shared" si="18"/>
        <v>0.56200000000000006</v>
      </c>
      <c r="N282">
        <f t="shared" si="19"/>
        <v>80180275860000</v>
      </c>
      <c r="P282">
        <f t="shared" si="20"/>
        <v>654.34642988977396</v>
      </c>
    </row>
    <row r="283" spans="6:16">
      <c r="F283">
        <v>250</v>
      </c>
      <c r="G283">
        <v>500</v>
      </c>
      <c r="H283">
        <v>415</v>
      </c>
      <c r="I283">
        <v>20</v>
      </c>
      <c r="J283">
        <v>1000</v>
      </c>
      <c r="K283">
        <f t="shared" si="17"/>
        <v>282</v>
      </c>
      <c r="L283">
        <f t="shared" si="18"/>
        <v>0.56399999999999995</v>
      </c>
      <c r="N283">
        <f t="shared" si="19"/>
        <v>80377140239999.984</v>
      </c>
      <c r="P283">
        <f t="shared" si="20"/>
        <v>655.14953107488668</v>
      </c>
    </row>
    <row r="284" spans="6:16">
      <c r="F284">
        <v>250</v>
      </c>
      <c r="G284">
        <v>500</v>
      </c>
      <c r="H284">
        <v>415</v>
      </c>
      <c r="I284">
        <v>20</v>
      </c>
      <c r="J284">
        <v>1000</v>
      </c>
      <c r="K284">
        <f t="shared" si="17"/>
        <v>283</v>
      </c>
      <c r="L284">
        <f t="shared" si="18"/>
        <v>0.56599999999999995</v>
      </c>
      <c r="N284">
        <f t="shared" si="19"/>
        <v>80573377139999.984</v>
      </c>
      <c r="P284">
        <f t="shared" si="20"/>
        <v>655.94909426792503</v>
      </c>
    </row>
    <row r="285" spans="6:16">
      <c r="F285">
        <v>250</v>
      </c>
      <c r="G285">
        <v>500</v>
      </c>
      <c r="H285">
        <v>415</v>
      </c>
      <c r="I285">
        <v>20</v>
      </c>
      <c r="J285">
        <v>1000</v>
      </c>
      <c r="K285">
        <f t="shared" si="17"/>
        <v>284</v>
      </c>
      <c r="L285">
        <f t="shared" si="18"/>
        <v>0.56799999999999995</v>
      </c>
      <c r="N285">
        <f t="shared" si="19"/>
        <v>80768986559999.984</v>
      </c>
      <c r="P285">
        <f t="shared" si="20"/>
        <v>656.74513238629675</v>
      </c>
    </row>
    <row r="286" spans="6:16">
      <c r="F286">
        <v>250</v>
      </c>
      <c r="G286">
        <v>500</v>
      </c>
      <c r="H286">
        <v>415</v>
      </c>
      <c r="I286">
        <v>20</v>
      </c>
      <c r="J286">
        <v>1000</v>
      </c>
      <c r="K286">
        <f t="shared" si="17"/>
        <v>285</v>
      </c>
      <c r="L286">
        <f t="shared" si="18"/>
        <v>0.56999999999999995</v>
      </c>
      <c r="N286">
        <f t="shared" si="19"/>
        <v>80963968500000</v>
      </c>
      <c r="P286">
        <f t="shared" si="20"/>
        <v>657.53765822806724</v>
      </c>
    </row>
    <row r="287" spans="6:16">
      <c r="F287">
        <v>250</v>
      </c>
      <c r="G287">
        <v>500</v>
      </c>
      <c r="H287">
        <v>415</v>
      </c>
      <c r="I287">
        <v>20</v>
      </c>
      <c r="J287">
        <v>1000</v>
      </c>
      <c r="K287">
        <f t="shared" si="17"/>
        <v>286</v>
      </c>
      <c r="L287">
        <f t="shared" si="18"/>
        <v>0.57199999999999995</v>
      </c>
      <c r="N287">
        <f t="shared" si="19"/>
        <v>81158322959999.984</v>
      </c>
      <c r="P287">
        <f t="shared" si="20"/>
        <v>658.32668447336437</v>
      </c>
    </row>
    <row r="288" spans="6:16">
      <c r="F288">
        <v>250</v>
      </c>
      <c r="G288">
        <v>500</v>
      </c>
      <c r="H288">
        <v>415</v>
      </c>
      <c r="I288">
        <v>20</v>
      </c>
      <c r="J288">
        <v>1000</v>
      </c>
      <c r="K288">
        <f t="shared" si="17"/>
        <v>287</v>
      </c>
      <c r="L288">
        <f t="shared" si="18"/>
        <v>0.57399999999999995</v>
      </c>
      <c r="N288">
        <f t="shared" si="19"/>
        <v>81352049939999.984</v>
      </c>
      <c r="P288">
        <f t="shared" si="20"/>
        <v>659.11222368576261</v>
      </c>
    </row>
    <row r="289" spans="6:16">
      <c r="F289">
        <v>250</v>
      </c>
      <c r="G289">
        <v>500</v>
      </c>
      <c r="H289">
        <v>415</v>
      </c>
      <c r="I289">
        <v>20</v>
      </c>
      <c r="J289">
        <v>1000</v>
      </c>
      <c r="K289">
        <f t="shared" si="17"/>
        <v>288</v>
      </c>
      <c r="L289">
        <f t="shared" si="18"/>
        <v>0.57599999999999996</v>
      </c>
      <c r="N289">
        <f t="shared" si="19"/>
        <v>81545149440000</v>
      </c>
      <c r="P289">
        <f t="shared" si="20"/>
        <v>659.89428831364296</v>
      </c>
    </row>
    <row r="290" spans="6:16">
      <c r="F290">
        <v>250</v>
      </c>
      <c r="G290">
        <v>500</v>
      </c>
      <c r="H290">
        <v>415</v>
      </c>
      <c r="I290">
        <v>20</v>
      </c>
      <c r="J290">
        <v>1000</v>
      </c>
      <c r="K290">
        <f t="shared" si="17"/>
        <v>289</v>
      </c>
      <c r="L290">
        <f t="shared" si="18"/>
        <v>0.57799999999999996</v>
      </c>
      <c r="N290">
        <f t="shared" si="19"/>
        <v>81737621460000</v>
      </c>
      <c r="P290">
        <f t="shared" si="20"/>
        <v>660.67289069153435</v>
      </c>
    </row>
    <row r="291" spans="6:16">
      <c r="F291">
        <v>250</v>
      </c>
      <c r="G291">
        <v>500</v>
      </c>
      <c r="H291">
        <v>415</v>
      </c>
      <c r="I291">
        <v>20</v>
      </c>
      <c r="J291">
        <v>1000</v>
      </c>
      <c r="K291">
        <f t="shared" si="17"/>
        <v>290</v>
      </c>
      <c r="L291">
        <f t="shared" si="18"/>
        <v>0.57999999999999996</v>
      </c>
      <c r="N291">
        <f t="shared" si="19"/>
        <v>81929466000000</v>
      </c>
      <c r="P291">
        <f t="shared" si="20"/>
        <v>661.44804304143202</v>
      </c>
    </row>
    <row r="292" spans="6:16">
      <c r="F292">
        <v>250</v>
      </c>
      <c r="G292">
        <v>500</v>
      </c>
      <c r="H292">
        <v>415</v>
      </c>
      <c r="I292">
        <v>20</v>
      </c>
      <c r="J292">
        <v>1000</v>
      </c>
      <c r="K292">
        <f t="shared" si="17"/>
        <v>291</v>
      </c>
      <c r="L292">
        <f t="shared" si="18"/>
        <v>0.58199999999999996</v>
      </c>
      <c r="N292">
        <f t="shared" si="19"/>
        <v>82120683059999.984</v>
      </c>
      <c r="P292">
        <f t="shared" si="20"/>
        <v>662.21975747409738</v>
      </c>
    </row>
    <row r="293" spans="6:16">
      <c r="F293">
        <v>250</v>
      </c>
      <c r="G293">
        <v>500</v>
      </c>
      <c r="H293">
        <v>415</v>
      </c>
      <c r="I293">
        <v>20</v>
      </c>
      <c r="J293">
        <v>1000</v>
      </c>
      <c r="K293">
        <f t="shared" si="17"/>
        <v>292</v>
      </c>
      <c r="L293">
        <f t="shared" si="18"/>
        <v>0.58399999999999996</v>
      </c>
      <c r="N293">
        <f t="shared" si="19"/>
        <v>82311272640000</v>
      </c>
      <c r="P293">
        <f t="shared" si="20"/>
        <v>662.98804599033656</v>
      </c>
    </row>
    <row r="294" spans="6:16">
      <c r="F294">
        <v>250</v>
      </c>
      <c r="G294">
        <v>500</v>
      </c>
      <c r="H294">
        <v>415</v>
      </c>
      <c r="I294">
        <v>20</v>
      </c>
      <c r="J294">
        <v>1000</v>
      </c>
      <c r="K294">
        <f t="shared" si="17"/>
        <v>293</v>
      </c>
      <c r="L294">
        <f t="shared" si="18"/>
        <v>0.58599999999999997</v>
      </c>
      <c r="N294">
        <f t="shared" si="19"/>
        <v>82501234740000</v>
      </c>
      <c r="P294">
        <f t="shared" si="20"/>
        <v>663.75292048225936</v>
      </c>
    </row>
    <row r="295" spans="6:16">
      <c r="F295">
        <v>250</v>
      </c>
      <c r="G295">
        <v>500</v>
      </c>
      <c r="H295">
        <v>415</v>
      </c>
      <c r="I295">
        <v>20</v>
      </c>
      <c r="J295">
        <v>1000</v>
      </c>
      <c r="K295">
        <f t="shared" si="17"/>
        <v>294</v>
      </c>
      <c r="L295">
        <f t="shared" si="18"/>
        <v>0.58799999999999997</v>
      </c>
      <c r="N295">
        <f t="shared" si="19"/>
        <v>82690569360000.016</v>
      </c>
      <c r="P295">
        <f t="shared" si="20"/>
        <v>664.51439273451967</v>
      </c>
    </row>
    <row r="296" spans="6:16">
      <c r="F296">
        <v>250</v>
      </c>
      <c r="G296">
        <v>500</v>
      </c>
      <c r="H296">
        <v>415</v>
      </c>
      <c r="I296">
        <v>20</v>
      </c>
      <c r="J296">
        <v>1000</v>
      </c>
      <c r="K296">
        <f t="shared" si="17"/>
        <v>295</v>
      </c>
      <c r="L296">
        <f t="shared" si="18"/>
        <v>0.59</v>
      </c>
      <c r="N296">
        <f t="shared" si="19"/>
        <v>82879276499999.969</v>
      </c>
      <c r="P296">
        <f t="shared" si="20"/>
        <v>665.27247442553607</v>
      </c>
    </row>
    <row r="297" spans="6:16">
      <c r="F297">
        <v>250</v>
      </c>
      <c r="G297">
        <v>500</v>
      </c>
      <c r="H297">
        <v>415</v>
      </c>
      <c r="I297">
        <v>20</v>
      </c>
      <c r="J297">
        <v>1000</v>
      </c>
      <c r="K297">
        <f t="shared" si="17"/>
        <v>296</v>
      </c>
      <c r="L297">
        <f t="shared" si="18"/>
        <v>0.59199999999999997</v>
      </c>
      <c r="N297">
        <f t="shared" si="19"/>
        <v>83067356160000</v>
      </c>
      <c r="P297">
        <f t="shared" si="20"/>
        <v>666.02717712869514</v>
      </c>
    </row>
    <row r="298" spans="6:16">
      <c r="F298">
        <v>250</v>
      </c>
      <c r="G298">
        <v>500</v>
      </c>
      <c r="H298">
        <v>415</v>
      </c>
      <c r="I298">
        <v>20</v>
      </c>
      <c r="J298">
        <v>1000</v>
      </c>
      <c r="K298">
        <f t="shared" si="17"/>
        <v>297</v>
      </c>
      <c r="L298">
        <f t="shared" si="18"/>
        <v>0.59399999999999997</v>
      </c>
      <c r="N298">
        <f t="shared" si="19"/>
        <v>83254808340000</v>
      </c>
      <c r="P298">
        <f t="shared" si="20"/>
        <v>666.77851231353395</v>
      </c>
    </row>
    <row r="299" spans="6:16">
      <c r="F299">
        <v>250</v>
      </c>
      <c r="G299">
        <v>500</v>
      </c>
      <c r="H299">
        <v>415</v>
      </c>
      <c r="I299">
        <v>20</v>
      </c>
      <c r="J299">
        <v>1000</v>
      </c>
      <c r="K299">
        <f t="shared" si="17"/>
        <v>298</v>
      </c>
      <c r="L299">
        <f t="shared" si="18"/>
        <v>0.59599999999999997</v>
      </c>
      <c r="N299">
        <f t="shared" si="19"/>
        <v>83441633040000</v>
      </c>
      <c r="P299">
        <f t="shared" si="20"/>
        <v>667.52649134690785</v>
      </c>
    </row>
    <row r="300" spans="6:16">
      <c r="F300">
        <v>250</v>
      </c>
      <c r="G300">
        <v>500</v>
      </c>
      <c r="H300">
        <v>415</v>
      </c>
      <c r="I300">
        <v>20</v>
      </c>
      <c r="J300">
        <v>1000</v>
      </c>
      <c r="K300">
        <f t="shared" si="17"/>
        <v>299</v>
      </c>
      <c r="L300">
        <f t="shared" si="18"/>
        <v>0.59799999999999998</v>
      </c>
      <c r="N300">
        <f t="shared" si="19"/>
        <v>83627830259999.984</v>
      </c>
      <c r="P300">
        <f t="shared" si="20"/>
        <v>668.27112549413857</v>
      </c>
    </row>
    <row r="301" spans="6:16">
      <c r="F301">
        <v>250</v>
      </c>
      <c r="G301">
        <v>500</v>
      </c>
      <c r="H301">
        <v>415</v>
      </c>
      <c r="I301">
        <v>20</v>
      </c>
      <c r="J301">
        <v>1000</v>
      </c>
      <c r="K301">
        <f t="shared" si="17"/>
        <v>300</v>
      </c>
      <c r="L301">
        <f t="shared" si="18"/>
        <v>0.6</v>
      </c>
      <c r="N301">
        <f t="shared" si="19"/>
        <v>83813400000000</v>
      </c>
      <c r="P301">
        <f t="shared" si="20"/>
        <v>669.01242592014557</v>
      </c>
    </row>
    <row r="302" spans="6:16">
      <c r="F302">
        <v>250</v>
      </c>
      <c r="G302">
        <v>500</v>
      </c>
      <c r="H302">
        <v>415</v>
      </c>
      <c r="I302">
        <v>20</v>
      </c>
      <c r="J302">
        <v>1000</v>
      </c>
      <c r="K302">
        <f t="shared" si="17"/>
        <v>301</v>
      </c>
      <c r="L302">
        <f t="shared" si="18"/>
        <v>0.60199999999999998</v>
      </c>
      <c r="N302">
        <f t="shared" si="19"/>
        <v>83998342260000.016</v>
      </c>
      <c r="P302">
        <f t="shared" si="20"/>
        <v>669.75040369056035</v>
      </c>
    </row>
    <row r="303" spans="6:16">
      <c r="F303">
        <v>250</v>
      </c>
      <c r="G303">
        <v>500</v>
      </c>
      <c r="H303">
        <v>415</v>
      </c>
      <c r="I303">
        <v>20</v>
      </c>
      <c r="J303">
        <v>1000</v>
      </c>
      <c r="K303">
        <f t="shared" si="17"/>
        <v>302</v>
      </c>
      <c r="L303">
        <f t="shared" si="18"/>
        <v>0.60399999999999998</v>
      </c>
      <c r="N303">
        <f t="shared" si="19"/>
        <v>84182657040000.016</v>
      </c>
      <c r="P303">
        <f t="shared" si="20"/>
        <v>670.48506977282432</v>
      </c>
    </row>
    <row r="304" spans="6:16">
      <c r="F304">
        <v>250</v>
      </c>
      <c r="G304">
        <v>500</v>
      </c>
      <c r="H304">
        <v>415</v>
      </c>
      <c r="I304">
        <v>20</v>
      </c>
      <c r="J304">
        <v>1000</v>
      </c>
      <c r="K304">
        <f t="shared" si="17"/>
        <v>303</v>
      </c>
      <c r="L304">
        <f t="shared" si="18"/>
        <v>0.60599999999999998</v>
      </c>
      <c r="N304">
        <f t="shared" si="19"/>
        <v>84366344340000</v>
      </c>
      <c r="P304">
        <f t="shared" si="20"/>
        <v>671.21643503727034</v>
      </c>
    </row>
    <row r="305" spans="6:16">
      <c r="F305">
        <v>250</v>
      </c>
      <c r="G305">
        <v>500</v>
      </c>
      <c r="H305">
        <v>415</v>
      </c>
      <c r="I305">
        <v>20</v>
      </c>
      <c r="J305">
        <v>1000</v>
      </c>
      <c r="K305">
        <f t="shared" si="17"/>
        <v>304</v>
      </c>
      <c r="L305">
        <f t="shared" si="18"/>
        <v>0.60799999999999998</v>
      </c>
      <c r="N305">
        <f t="shared" si="19"/>
        <v>84549404159999.984</v>
      </c>
      <c r="P305">
        <f t="shared" si="20"/>
        <v>671.94451025818785</v>
      </c>
    </row>
    <row r="306" spans="6:16">
      <c r="F306">
        <v>250</v>
      </c>
      <c r="G306">
        <v>500</v>
      </c>
      <c r="H306">
        <v>415</v>
      </c>
      <c r="I306">
        <v>20</v>
      </c>
      <c r="J306">
        <v>1000</v>
      </c>
      <c r="K306">
        <f t="shared" ref="K306:K369" si="21">K305+1</f>
        <v>305</v>
      </c>
      <c r="L306">
        <f t="shared" ref="L306:L369" si="22">K306/G306</f>
        <v>0.61</v>
      </c>
      <c r="N306">
        <f t="shared" ref="N306:N369" si="23">0.36*L306*J306*H306*(1-0.42*L306)*F306*G306*G306*I306</f>
        <v>84731836500000</v>
      </c>
      <c r="P306">
        <f t="shared" si="20"/>
        <v>672.66930611487305</v>
      </c>
    </row>
    <row r="307" spans="6:16">
      <c r="F307">
        <v>250</v>
      </c>
      <c r="G307">
        <v>500</v>
      </c>
      <c r="H307">
        <v>415</v>
      </c>
      <c r="I307">
        <v>20</v>
      </c>
      <c r="J307">
        <v>1000</v>
      </c>
      <c r="K307">
        <f t="shared" si="21"/>
        <v>306</v>
      </c>
      <c r="L307">
        <f t="shared" si="22"/>
        <v>0.61199999999999999</v>
      </c>
      <c r="N307">
        <f t="shared" si="23"/>
        <v>84913641360000</v>
      </c>
      <c r="P307">
        <f t="shared" si="20"/>
        <v>673.39083319266194</v>
      </c>
    </row>
    <row r="308" spans="6:16">
      <c r="F308">
        <v>250</v>
      </c>
      <c r="G308">
        <v>500</v>
      </c>
      <c r="H308">
        <v>415</v>
      </c>
      <c r="I308">
        <v>20</v>
      </c>
      <c r="J308">
        <v>1000</v>
      </c>
      <c r="K308">
        <f t="shared" si="21"/>
        <v>307</v>
      </c>
      <c r="L308">
        <f t="shared" si="22"/>
        <v>0.61399999999999999</v>
      </c>
      <c r="N308">
        <f t="shared" si="23"/>
        <v>85094818740000</v>
      </c>
      <c r="P308">
        <f t="shared" si="20"/>
        <v>674.10910198395015</v>
      </c>
    </row>
    <row r="309" spans="6:16">
      <c r="F309">
        <v>250</v>
      </c>
      <c r="G309">
        <v>500</v>
      </c>
      <c r="H309">
        <v>415</v>
      </c>
      <c r="I309">
        <v>20</v>
      </c>
      <c r="J309">
        <v>1000</v>
      </c>
      <c r="K309">
        <f t="shared" si="21"/>
        <v>308</v>
      </c>
      <c r="L309">
        <f t="shared" si="22"/>
        <v>0.61599999999999999</v>
      </c>
      <c r="N309">
        <f t="shared" si="23"/>
        <v>85275368639999.984</v>
      </c>
      <c r="P309">
        <f t="shared" si="20"/>
        <v>674.82412288919625</v>
      </c>
    </row>
    <row r="310" spans="6:16">
      <c r="F310">
        <v>250</v>
      </c>
      <c r="G310">
        <v>500</v>
      </c>
      <c r="H310">
        <v>415</v>
      </c>
      <c r="I310">
        <v>20</v>
      </c>
      <c r="J310">
        <v>1000</v>
      </c>
      <c r="K310">
        <f t="shared" si="21"/>
        <v>309</v>
      </c>
      <c r="L310">
        <f t="shared" si="22"/>
        <v>0.61799999999999999</v>
      </c>
      <c r="N310">
        <f t="shared" si="23"/>
        <v>85455291060000.016</v>
      </c>
      <c r="P310">
        <f t="shared" si="20"/>
        <v>675.53590621791193</v>
      </c>
    </row>
    <row r="311" spans="6:16">
      <c r="F311">
        <v>250</v>
      </c>
      <c r="G311">
        <v>500</v>
      </c>
      <c r="H311">
        <v>415</v>
      </c>
      <c r="I311">
        <v>20</v>
      </c>
      <c r="J311">
        <v>1000</v>
      </c>
      <c r="K311">
        <f t="shared" si="21"/>
        <v>310</v>
      </c>
      <c r="L311">
        <f t="shared" si="22"/>
        <v>0.62</v>
      </c>
      <c r="N311">
        <f t="shared" si="23"/>
        <v>85634586000000</v>
      </c>
      <c r="P311">
        <f t="shared" si="20"/>
        <v>676.24446218963521</v>
      </c>
    </row>
    <row r="312" spans="6:16">
      <c r="F312">
        <v>250</v>
      </c>
      <c r="G312">
        <v>500</v>
      </c>
      <c r="H312">
        <v>415</v>
      </c>
      <c r="I312">
        <v>20</v>
      </c>
      <c r="J312">
        <v>1000</v>
      </c>
      <c r="K312">
        <f t="shared" si="21"/>
        <v>311</v>
      </c>
      <c r="L312">
        <f t="shared" si="22"/>
        <v>0.622</v>
      </c>
      <c r="N312">
        <f t="shared" si="23"/>
        <v>85813253459999.984</v>
      </c>
      <c r="P312">
        <f t="shared" si="20"/>
        <v>676.94980093489289</v>
      </c>
    </row>
    <row r="313" spans="6:16">
      <c r="F313">
        <v>250</v>
      </c>
      <c r="G313">
        <v>500</v>
      </c>
      <c r="H313">
        <v>415</v>
      </c>
      <c r="I313">
        <v>20</v>
      </c>
      <c r="J313">
        <v>1000</v>
      </c>
      <c r="K313">
        <f t="shared" si="21"/>
        <v>312</v>
      </c>
      <c r="L313">
        <f t="shared" si="22"/>
        <v>0.624</v>
      </c>
      <c r="N313">
        <f t="shared" si="23"/>
        <v>85991293439999.984</v>
      </c>
      <c r="P313">
        <f t="shared" si="20"/>
        <v>677.6519324961464</v>
      </c>
    </row>
    <row r="314" spans="6:16">
      <c r="F314">
        <v>250</v>
      </c>
      <c r="G314">
        <v>500</v>
      </c>
      <c r="H314">
        <v>415</v>
      </c>
      <c r="I314">
        <v>20</v>
      </c>
      <c r="J314">
        <v>1000</v>
      </c>
      <c r="K314">
        <f t="shared" si="21"/>
        <v>313</v>
      </c>
      <c r="L314">
        <f t="shared" si="22"/>
        <v>0.626</v>
      </c>
      <c r="N314">
        <f t="shared" si="23"/>
        <v>86168705940000</v>
      </c>
      <c r="P314">
        <f t="shared" si="20"/>
        <v>678.35086682872463</v>
      </c>
    </row>
    <row r="315" spans="6:16">
      <c r="F315">
        <v>250</v>
      </c>
      <c r="G315">
        <v>500</v>
      </c>
      <c r="H315">
        <v>415</v>
      </c>
      <c r="I315">
        <v>20</v>
      </c>
      <c r="J315">
        <v>1000</v>
      </c>
      <c r="K315">
        <f t="shared" si="21"/>
        <v>314</v>
      </c>
      <c r="L315">
        <f t="shared" si="22"/>
        <v>0.628</v>
      </c>
      <c r="N315">
        <f t="shared" si="23"/>
        <v>86345490960000</v>
      </c>
      <c r="P315">
        <f t="shared" si="20"/>
        <v>679.04661380174423</v>
      </c>
    </row>
    <row r="316" spans="6:16">
      <c r="F316">
        <v>250</v>
      </c>
      <c r="G316">
        <v>500</v>
      </c>
      <c r="H316">
        <v>415</v>
      </c>
      <c r="I316">
        <v>20</v>
      </c>
      <c r="J316">
        <v>1000</v>
      </c>
      <c r="K316">
        <f t="shared" si="21"/>
        <v>315</v>
      </c>
      <c r="L316">
        <f t="shared" si="22"/>
        <v>0.63</v>
      </c>
      <c r="N316">
        <f t="shared" si="23"/>
        <v>86521648500000.016</v>
      </c>
      <c r="P316">
        <f t="shared" si="20"/>
        <v>679.73918319901532</v>
      </c>
    </row>
    <row r="317" spans="6:16">
      <c r="F317">
        <v>250</v>
      </c>
      <c r="G317">
        <v>500</v>
      </c>
      <c r="H317">
        <v>415</v>
      </c>
      <c r="I317">
        <v>20</v>
      </c>
      <c r="J317">
        <v>1000</v>
      </c>
      <c r="K317">
        <f t="shared" si="21"/>
        <v>316</v>
      </c>
      <c r="L317">
        <f t="shared" si="22"/>
        <v>0.63200000000000001</v>
      </c>
      <c r="N317">
        <f t="shared" si="23"/>
        <v>86697178559999.984</v>
      </c>
      <c r="P317">
        <f t="shared" si="20"/>
        <v>680.42858471993543</v>
      </c>
    </row>
    <row r="318" spans="6:16">
      <c r="F318">
        <v>250</v>
      </c>
      <c r="G318">
        <v>500</v>
      </c>
      <c r="H318">
        <v>415</v>
      </c>
      <c r="I318">
        <v>20</v>
      </c>
      <c r="J318">
        <v>1000</v>
      </c>
      <c r="K318">
        <f t="shared" si="21"/>
        <v>317</v>
      </c>
      <c r="L318">
        <f t="shared" si="22"/>
        <v>0.63400000000000001</v>
      </c>
      <c r="N318">
        <f t="shared" si="23"/>
        <v>86872081139999.984</v>
      </c>
      <c r="P318">
        <f t="shared" si="20"/>
        <v>681.11482798037025</v>
      </c>
    </row>
    <row r="319" spans="6:16">
      <c r="F319">
        <v>250</v>
      </c>
      <c r="G319">
        <v>500</v>
      </c>
      <c r="H319">
        <v>415</v>
      </c>
      <c r="I319">
        <v>20</v>
      </c>
      <c r="J319">
        <v>1000</v>
      </c>
      <c r="K319">
        <f t="shared" si="21"/>
        <v>318</v>
      </c>
      <c r="L319">
        <f t="shared" si="22"/>
        <v>0.63600000000000001</v>
      </c>
      <c r="N319">
        <f t="shared" si="23"/>
        <v>87046356240000</v>
      </c>
      <c r="P319">
        <f t="shared" si="20"/>
        <v>681.79792251352126</v>
      </c>
    </row>
    <row r="320" spans="6:16">
      <c r="F320">
        <v>250</v>
      </c>
      <c r="G320">
        <v>500</v>
      </c>
      <c r="H320">
        <v>415</v>
      </c>
      <c r="I320">
        <v>20</v>
      </c>
      <c r="J320">
        <v>1000</v>
      </c>
      <c r="K320">
        <f t="shared" si="21"/>
        <v>319</v>
      </c>
      <c r="L320">
        <f t="shared" si="22"/>
        <v>0.63800000000000001</v>
      </c>
      <c r="N320">
        <f t="shared" si="23"/>
        <v>87220003860000</v>
      </c>
      <c r="P320">
        <f t="shared" si="20"/>
        <v>682.47787777078167</v>
      </c>
    </row>
    <row r="321" spans="6:16">
      <c r="F321">
        <v>250</v>
      </c>
      <c r="G321">
        <v>500</v>
      </c>
      <c r="H321">
        <v>415</v>
      </c>
      <c r="I321">
        <v>20</v>
      </c>
      <c r="J321">
        <v>1000</v>
      </c>
      <c r="K321">
        <f t="shared" si="21"/>
        <v>320</v>
      </c>
      <c r="L321">
        <f t="shared" si="22"/>
        <v>0.64</v>
      </c>
      <c r="N321">
        <f t="shared" si="23"/>
        <v>87393024000000</v>
      </c>
      <c r="P321">
        <f t="shared" si="20"/>
        <v>683.15470312258049</v>
      </c>
    </row>
    <row r="322" spans="6:16">
      <c r="F322">
        <v>250</v>
      </c>
      <c r="G322">
        <v>500</v>
      </c>
      <c r="H322">
        <v>415</v>
      </c>
      <c r="I322">
        <v>20</v>
      </c>
      <c r="J322">
        <v>1000</v>
      </c>
      <c r="K322">
        <f t="shared" si="21"/>
        <v>321</v>
      </c>
      <c r="L322">
        <f t="shared" si="22"/>
        <v>0.64200000000000002</v>
      </c>
      <c r="N322">
        <f t="shared" si="23"/>
        <v>87565416660000.016</v>
      </c>
      <c r="P322">
        <f t="shared" si="20"/>
        <v>683.82840785921405</v>
      </c>
    </row>
    <row r="323" spans="6:16">
      <c r="F323">
        <v>250</v>
      </c>
      <c r="G323">
        <v>500</v>
      </c>
      <c r="H323">
        <v>415</v>
      </c>
      <c r="I323">
        <v>20</v>
      </c>
      <c r="J323">
        <v>1000</v>
      </c>
      <c r="K323">
        <f t="shared" si="21"/>
        <v>322</v>
      </c>
      <c r="L323">
        <f t="shared" si="22"/>
        <v>0.64400000000000002</v>
      </c>
      <c r="N323">
        <f t="shared" si="23"/>
        <v>87737181839999.984</v>
      </c>
      <c r="P323">
        <f t="shared" ref="P323:P386" si="24">1.2-((1.2^2)-(6.68*N323/(I323*F323*G323*G323))^0.5)</f>
        <v>684.49900119166568</v>
      </c>
    </row>
    <row r="324" spans="6:16">
      <c r="F324">
        <v>250</v>
      </c>
      <c r="G324">
        <v>500</v>
      </c>
      <c r="H324">
        <v>415</v>
      </c>
      <c r="I324">
        <v>20</v>
      </c>
      <c r="J324">
        <v>1000</v>
      </c>
      <c r="K324">
        <f t="shared" si="21"/>
        <v>323</v>
      </c>
      <c r="L324">
        <f t="shared" si="22"/>
        <v>0.64600000000000002</v>
      </c>
      <c r="N324">
        <f t="shared" si="23"/>
        <v>87908319540000</v>
      </c>
      <c r="P324">
        <f t="shared" si="24"/>
        <v>685.16649225241508</v>
      </c>
    </row>
    <row r="325" spans="6:16">
      <c r="F325">
        <v>250</v>
      </c>
      <c r="G325">
        <v>500</v>
      </c>
      <c r="H325">
        <v>415</v>
      </c>
      <c r="I325">
        <v>20</v>
      </c>
      <c r="J325">
        <v>1000</v>
      </c>
      <c r="K325">
        <f t="shared" si="21"/>
        <v>324</v>
      </c>
      <c r="L325">
        <f t="shared" si="22"/>
        <v>0.64800000000000002</v>
      </c>
      <c r="N325">
        <f t="shared" si="23"/>
        <v>88078829760000.016</v>
      </c>
      <c r="P325">
        <f t="shared" si="24"/>
        <v>685.83089009623495</v>
      </c>
    </row>
    <row r="326" spans="6:16">
      <c r="F326">
        <v>250</v>
      </c>
      <c r="G326">
        <v>500</v>
      </c>
      <c r="H326">
        <v>415</v>
      </c>
      <c r="I326">
        <v>20</v>
      </c>
      <c r="J326">
        <v>1000</v>
      </c>
      <c r="K326">
        <f t="shared" si="21"/>
        <v>325</v>
      </c>
      <c r="L326">
        <f t="shared" si="22"/>
        <v>0.65</v>
      </c>
      <c r="N326">
        <f t="shared" si="23"/>
        <v>88248712500000</v>
      </c>
      <c r="P326">
        <f t="shared" si="24"/>
        <v>686.4922037009768</v>
      </c>
    </row>
    <row r="327" spans="6:16">
      <c r="F327">
        <v>250</v>
      </c>
      <c r="G327">
        <v>500</v>
      </c>
      <c r="H327">
        <v>415</v>
      </c>
      <c r="I327">
        <v>20</v>
      </c>
      <c r="J327">
        <v>1000</v>
      </c>
      <c r="K327">
        <f t="shared" si="21"/>
        <v>326</v>
      </c>
      <c r="L327">
        <f t="shared" si="22"/>
        <v>0.65200000000000002</v>
      </c>
      <c r="N327">
        <f t="shared" si="23"/>
        <v>88417967760000</v>
      </c>
      <c r="P327">
        <f t="shared" si="24"/>
        <v>687.15044196834742</v>
      </c>
    </row>
    <row r="328" spans="6:16">
      <c r="F328">
        <v>250</v>
      </c>
      <c r="G328">
        <v>500</v>
      </c>
      <c r="H328">
        <v>415</v>
      </c>
      <c r="I328">
        <v>20</v>
      </c>
      <c r="J328">
        <v>1000</v>
      </c>
      <c r="K328">
        <f t="shared" si="21"/>
        <v>327</v>
      </c>
      <c r="L328">
        <f t="shared" si="22"/>
        <v>0.65400000000000003</v>
      </c>
      <c r="N328">
        <f t="shared" si="23"/>
        <v>88586595540000</v>
      </c>
      <c r="P328">
        <f t="shared" si="24"/>
        <v>687.80561372467162</v>
      </c>
    </row>
    <row r="329" spans="6:16">
      <c r="F329">
        <v>250</v>
      </c>
      <c r="G329">
        <v>500</v>
      </c>
      <c r="H329">
        <v>415</v>
      </c>
      <c r="I329">
        <v>20</v>
      </c>
      <c r="J329">
        <v>1000</v>
      </c>
      <c r="K329">
        <f t="shared" si="21"/>
        <v>328</v>
      </c>
      <c r="L329">
        <f t="shared" si="22"/>
        <v>0.65600000000000003</v>
      </c>
      <c r="N329">
        <f t="shared" si="23"/>
        <v>88754595840000</v>
      </c>
      <c r="P329">
        <f t="shared" si="24"/>
        <v>688.45772772164707</v>
      </c>
    </row>
    <row r="330" spans="6:16">
      <c r="F330">
        <v>250</v>
      </c>
      <c r="G330">
        <v>500</v>
      </c>
      <c r="H330">
        <v>415</v>
      </c>
      <c r="I330">
        <v>20</v>
      </c>
      <c r="J330">
        <v>1000</v>
      </c>
      <c r="K330">
        <f t="shared" si="21"/>
        <v>329</v>
      </c>
      <c r="L330">
        <f t="shared" si="22"/>
        <v>0.65800000000000003</v>
      </c>
      <c r="N330">
        <f t="shared" si="23"/>
        <v>88921968660000</v>
      </c>
      <c r="P330">
        <f t="shared" si="24"/>
        <v>689.10679263708766</v>
      </c>
    </row>
    <row r="331" spans="6:16">
      <c r="F331">
        <v>250</v>
      </c>
      <c r="G331">
        <v>500</v>
      </c>
      <c r="H331">
        <v>415</v>
      </c>
      <c r="I331">
        <v>20</v>
      </c>
      <c r="J331">
        <v>1000</v>
      </c>
      <c r="K331">
        <f t="shared" si="21"/>
        <v>330</v>
      </c>
      <c r="L331">
        <f t="shared" si="22"/>
        <v>0.66</v>
      </c>
      <c r="N331">
        <f t="shared" si="23"/>
        <v>89088714000000</v>
      </c>
      <c r="P331">
        <f t="shared" si="24"/>
        <v>689.75281707565625</v>
      </c>
    </row>
    <row r="332" spans="6:16">
      <c r="F332">
        <v>250</v>
      </c>
      <c r="G332">
        <v>500</v>
      </c>
      <c r="H332">
        <v>415</v>
      </c>
      <c r="I332">
        <v>20</v>
      </c>
      <c r="J332">
        <v>1000</v>
      </c>
      <c r="K332">
        <f t="shared" si="21"/>
        <v>331</v>
      </c>
      <c r="L332">
        <f t="shared" si="22"/>
        <v>0.66200000000000003</v>
      </c>
      <c r="N332">
        <f t="shared" si="23"/>
        <v>89254831859999.984</v>
      </c>
      <c r="P332">
        <f t="shared" si="24"/>
        <v>690.39580956958775</v>
      </c>
    </row>
    <row r="333" spans="6:16">
      <c r="F333">
        <v>250</v>
      </c>
      <c r="G333">
        <v>500</v>
      </c>
      <c r="H333">
        <v>415</v>
      </c>
      <c r="I333">
        <v>20</v>
      </c>
      <c r="J333">
        <v>1000</v>
      </c>
      <c r="K333">
        <f t="shared" si="21"/>
        <v>332</v>
      </c>
      <c r="L333">
        <f t="shared" si="22"/>
        <v>0.66400000000000003</v>
      </c>
      <c r="N333">
        <f t="shared" si="23"/>
        <v>89420322240000</v>
      </c>
      <c r="P333">
        <f t="shared" si="24"/>
        <v>691.03577857940309</v>
      </c>
    </row>
    <row r="334" spans="6:16">
      <c r="F334">
        <v>250</v>
      </c>
      <c r="G334">
        <v>500</v>
      </c>
      <c r="H334">
        <v>415</v>
      </c>
      <c r="I334">
        <v>20</v>
      </c>
      <c r="J334">
        <v>1000</v>
      </c>
      <c r="K334">
        <f t="shared" si="21"/>
        <v>333</v>
      </c>
      <c r="L334">
        <f t="shared" si="22"/>
        <v>0.66600000000000004</v>
      </c>
      <c r="N334">
        <f t="shared" si="23"/>
        <v>89585185139999.984</v>
      </c>
      <c r="P334">
        <f t="shared" si="24"/>
        <v>691.67273249461152</v>
      </c>
    </row>
    <row r="335" spans="6:16">
      <c r="F335">
        <v>250</v>
      </c>
      <c r="G335">
        <v>500</v>
      </c>
      <c r="H335">
        <v>415</v>
      </c>
      <c r="I335">
        <v>20</v>
      </c>
      <c r="J335">
        <v>1000</v>
      </c>
      <c r="K335">
        <f t="shared" si="21"/>
        <v>334</v>
      </c>
      <c r="L335">
        <f t="shared" si="22"/>
        <v>0.66800000000000004</v>
      </c>
      <c r="N335">
        <f t="shared" si="23"/>
        <v>89749420560000</v>
      </c>
      <c r="P335">
        <f t="shared" si="24"/>
        <v>692.30667963440555</v>
      </c>
    </row>
    <row r="336" spans="6:16">
      <c r="F336">
        <v>250</v>
      </c>
      <c r="G336">
        <v>500</v>
      </c>
      <c r="H336">
        <v>415</v>
      </c>
      <c r="I336">
        <v>20</v>
      </c>
      <c r="J336">
        <v>1000</v>
      </c>
      <c r="K336">
        <f t="shared" si="21"/>
        <v>335</v>
      </c>
      <c r="L336">
        <f t="shared" si="22"/>
        <v>0.67</v>
      </c>
      <c r="N336">
        <f t="shared" si="23"/>
        <v>89913028500000</v>
      </c>
      <c r="P336">
        <f t="shared" si="24"/>
        <v>692.93762824834437</v>
      </c>
    </row>
    <row r="337" spans="6:16">
      <c r="F337">
        <v>250</v>
      </c>
      <c r="G337">
        <v>500</v>
      </c>
      <c r="H337">
        <v>415</v>
      </c>
      <c r="I337">
        <v>20</v>
      </c>
      <c r="J337">
        <v>1000</v>
      </c>
      <c r="K337">
        <f t="shared" si="21"/>
        <v>336</v>
      </c>
      <c r="L337">
        <f t="shared" si="22"/>
        <v>0.67200000000000004</v>
      </c>
      <c r="N337">
        <f t="shared" si="23"/>
        <v>90076008959999.984</v>
      </c>
      <c r="P337">
        <f t="shared" si="24"/>
        <v>693.56558651702994</v>
      </c>
    </row>
    <row r="338" spans="6:16">
      <c r="F338">
        <v>250</v>
      </c>
      <c r="G338">
        <v>500</v>
      </c>
      <c r="H338">
        <v>415</v>
      </c>
      <c r="I338">
        <v>20</v>
      </c>
      <c r="J338">
        <v>1000</v>
      </c>
      <c r="K338">
        <f t="shared" si="21"/>
        <v>337</v>
      </c>
      <c r="L338">
        <f t="shared" si="22"/>
        <v>0.67400000000000004</v>
      </c>
      <c r="N338">
        <f t="shared" si="23"/>
        <v>90238361940000</v>
      </c>
      <c r="P338">
        <f t="shared" si="24"/>
        <v>694.19056255277246</v>
      </c>
    </row>
    <row r="339" spans="6:16">
      <c r="F339">
        <v>250</v>
      </c>
      <c r="G339">
        <v>500</v>
      </c>
      <c r="H339">
        <v>415</v>
      </c>
      <c r="I339">
        <v>20</v>
      </c>
      <c r="J339">
        <v>1000</v>
      </c>
      <c r="K339">
        <f t="shared" si="21"/>
        <v>338</v>
      </c>
      <c r="L339">
        <f t="shared" si="22"/>
        <v>0.67600000000000005</v>
      </c>
      <c r="N339">
        <f t="shared" si="23"/>
        <v>90400087440000</v>
      </c>
      <c r="P339">
        <f t="shared" si="24"/>
        <v>694.81256440024731</v>
      </c>
    </row>
    <row r="340" spans="6:16">
      <c r="F340">
        <v>250</v>
      </c>
      <c r="G340">
        <v>500</v>
      </c>
      <c r="H340">
        <v>415</v>
      </c>
      <c r="I340">
        <v>20</v>
      </c>
      <c r="J340">
        <v>1000</v>
      </c>
      <c r="K340">
        <f t="shared" si="21"/>
        <v>339</v>
      </c>
      <c r="L340">
        <f t="shared" si="22"/>
        <v>0.67800000000000005</v>
      </c>
      <c r="N340">
        <f t="shared" si="23"/>
        <v>90561185460000.016</v>
      </c>
      <c r="P340">
        <f t="shared" si="24"/>
        <v>695.43160003714399</v>
      </c>
    </row>
    <row r="341" spans="6:16">
      <c r="F341">
        <v>250</v>
      </c>
      <c r="G341">
        <v>500</v>
      </c>
      <c r="H341">
        <v>415</v>
      </c>
      <c r="I341">
        <v>20</v>
      </c>
      <c r="J341">
        <v>1000</v>
      </c>
      <c r="K341">
        <f t="shared" si="21"/>
        <v>340</v>
      </c>
      <c r="L341">
        <f t="shared" si="22"/>
        <v>0.68</v>
      </c>
      <c r="N341">
        <f t="shared" si="23"/>
        <v>90721655999999.984</v>
      </c>
      <c r="P341">
        <f t="shared" si="24"/>
        <v>696.04767737480449</v>
      </c>
    </row>
    <row r="342" spans="6:16">
      <c r="F342">
        <v>250</v>
      </c>
      <c r="G342">
        <v>500</v>
      </c>
      <c r="H342">
        <v>415</v>
      </c>
      <c r="I342">
        <v>20</v>
      </c>
      <c r="J342">
        <v>1000</v>
      </c>
      <c r="K342">
        <f t="shared" si="21"/>
        <v>341</v>
      </c>
      <c r="L342">
        <f t="shared" si="22"/>
        <v>0.68200000000000005</v>
      </c>
      <c r="N342">
        <f t="shared" si="23"/>
        <v>90881499060000.016</v>
      </c>
      <c r="P342">
        <f t="shared" si="24"/>
        <v>696.66080425885582</v>
      </c>
    </row>
    <row r="343" spans="6:16">
      <c r="F343">
        <v>250</v>
      </c>
      <c r="G343">
        <v>500</v>
      </c>
      <c r="H343">
        <v>415</v>
      </c>
      <c r="I343">
        <v>20</v>
      </c>
      <c r="J343">
        <v>1000</v>
      </c>
      <c r="K343">
        <f t="shared" si="21"/>
        <v>342</v>
      </c>
      <c r="L343">
        <f t="shared" si="22"/>
        <v>0.68400000000000005</v>
      </c>
      <c r="N343">
        <f t="shared" si="23"/>
        <v>91040714640000</v>
      </c>
      <c r="P343">
        <f t="shared" si="24"/>
        <v>697.27098846983051</v>
      </c>
    </row>
    <row r="344" spans="6:16">
      <c r="F344">
        <v>250</v>
      </c>
      <c r="G344">
        <v>500</v>
      </c>
      <c r="H344">
        <v>415</v>
      </c>
      <c r="I344">
        <v>20</v>
      </c>
      <c r="J344">
        <v>1000</v>
      </c>
      <c r="K344">
        <f t="shared" si="21"/>
        <v>343</v>
      </c>
      <c r="L344">
        <f t="shared" si="22"/>
        <v>0.68600000000000005</v>
      </c>
      <c r="N344">
        <f t="shared" si="23"/>
        <v>91199302740000.016</v>
      </c>
      <c r="P344">
        <f t="shared" si="24"/>
        <v>697.87823772378283</v>
      </c>
    </row>
    <row r="345" spans="6:16">
      <c r="F345">
        <v>250</v>
      </c>
      <c r="G345">
        <v>500</v>
      </c>
      <c r="H345">
        <v>415</v>
      </c>
      <c r="I345">
        <v>20</v>
      </c>
      <c r="J345">
        <v>1000</v>
      </c>
      <c r="K345">
        <f t="shared" si="21"/>
        <v>344</v>
      </c>
      <c r="L345">
        <f t="shared" si="22"/>
        <v>0.68799999999999994</v>
      </c>
      <c r="N345">
        <f t="shared" si="23"/>
        <v>91357263360000.016</v>
      </c>
      <c r="P345">
        <f t="shared" si="24"/>
        <v>698.48255967289344</v>
      </c>
    </row>
    <row r="346" spans="6:16">
      <c r="F346">
        <v>250</v>
      </c>
      <c r="G346">
        <v>500</v>
      </c>
      <c r="H346">
        <v>415</v>
      </c>
      <c r="I346">
        <v>20</v>
      </c>
      <c r="J346">
        <v>1000</v>
      </c>
      <c r="K346">
        <f t="shared" si="21"/>
        <v>345</v>
      </c>
      <c r="L346">
        <f t="shared" si="22"/>
        <v>0.69</v>
      </c>
      <c r="N346">
        <f t="shared" si="23"/>
        <v>91514596499999.984</v>
      </c>
      <c r="P346">
        <f t="shared" si="24"/>
        <v>699.08396190606823</v>
      </c>
    </row>
    <row r="347" spans="6:16">
      <c r="F347">
        <v>250</v>
      </c>
      <c r="G347">
        <v>500</v>
      </c>
      <c r="H347">
        <v>415</v>
      </c>
      <c r="I347">
        <v>20</v>
      </c>
      <c r="J347">
        <v>1000</v>
      </c>
      <c r="K347">
        <f t="shared" si="21"/>
        <v>346</v>
      </c>
      <c r="L347">
        <f t="shared" si="22"/>
        <v>0.69199999999999995</v>
      </c>
      <c r="N347">
        <f t="shared" si="23"/>
        <v>91671302160000</v>
      </c>
      <c r="P347">
        <f t="shared" si="24"/>
        <v>699.68245194952851</v>
      </c>
    </row>
    <row r="348" spans="6:16">
      <c r="F348">
        <v>250</v>
      </c>
      <c r="G348">
        <v>500</v>
      </c>
      <c r="H348">
        <v>415</v>
      </c>
      <c r="I348">
        <v>20</v>
      </c>
      <c r="J348">
        <v>1000</v>
      </c>
      <c r="K348">
        <f t="shared" si="21"/>
        <v>347</v>
      </c>
      <c r="L348">
        <f t="shared" si="22"/>
        <v>0.69399999999999995</v>
      </c>
      <c r="N348">
        <f t="shared" si="23"/>
        <v>91827380340000</v>
      </c>
      <c r="P348">
        <f t="shared" si="24"/>
        <v>700.27803726739251</v>
      </c>
    </row>
    <row r="349" spans="6:16">
      <c r="F349">
        <v>250</v>
      </c>
      <c r="G349">
        <v>500</v>
      </c>
      <c r="H349">
        <v>415</v>
      </c>
      <c r="I349">
        <v>20</v>
      </c>
      <c r="J349">
        <v>1000</v>
      </c>
      <c r="K349">
        <f t="shared" si="21"/>
        <v>348</v>
      </c>
      <c r="L349">
        <f t="shared" si="22"/>
        <v>0.69599999999999995</v>
      </c>
      <c r="N349">
        <f t="shared" si="23"/>
        <v>91982831040000</v>
      </c>
      <c r="P349">
        <f t="shared" si="24"/>
        <v>700.87072526225131</v>
      </c>
    </row>
    <row r="350" spans="6:16">
      <c r="F350">
        <v>250</v>
      </c>
      <c r="G350">
        <v>500</v>
      </c>
      <c r="H350">
        <v>415</v>
      </c>
      <c r="I350">
        <v>20</v>
      </c>
      <c r="J350">
        <v>1000</v>
      </c>
      <c r="K350">
        <f t="shared" si="21"/>
        <v>349</v>
      </c>
      <c r="L350">
        <f t="shared" si="22"/>
        <v>0.69799999999999995</v>
      </c>
      <c r="N350">
        <f t="shared" si="23"/>
        <v>92137654260000</v>
      </c>
      <c r="P350">
        <f t="shared" si="24"/>
        <v>701.46052327573477</v>
      </c>
    </row>
    <row r="351" spans="6:16">
      <c r="F351">
        <v>250</v>
      </c>
      <c r="G351">
        <v>500</v>
      </c>
      <c r="H351">
        <v>415</v>
      </c>
      <c r="I351">
        <v>20</v>
      </c>
      <c r="J351">
        <v>1000</v>
      </c>
      <c r="K351">
        <f t="shared" si="21"/>
        <v>350</v>
      </c>
      <c r="L351">
        <f t="shared" si="22"/>
        <v>0.7</v>
      </c>
      <c r="N351">
        <f t="shared" si="23"/>
        <v>92291850000000</v>
      </c>
      <c r="P351">
        <f t="shared" si="24"/>
        <v>702.04743858907227</v>
      </c>
    </row>
    <row r="352" spans="6:16">
      <c r="F352">
        <v>250</v>
      </c>
      <c r="G352">
        <v>500</v>
      </c>
      <c r="H352">
        <v>415</v>
      </c>
      <c r="I352">
        <v>20</v>
      </c>
      <c r="J352">
        <v>1000</v>
      </c>
      <c r="K352">
        <f t="shared" si="21"/>
        <v>351</v>
      </c>
      <c r="L352">
        <f t="shared" si="22"/>
        <v>0.70199999999999996</v>
      </c>
      <c r="N352">
        <f t="shared" si="23"/>
        <v>92445418260000.016</v>
      </c>
      <c r="P352">
        <f t="shared" si="24"/>
        <v>702.63147842364469</v>
      </c>
    </row>
    <row r="353" spans="6:16">
      <c r="F353">
        <v>250</v>
      </c>
      <c r="G353">
        <v>500</v>
      </c>
      <c r="H353">
        <v>415</v>
      </c>
      <c r="I353">
        <v>20</v>
      </c>
      <c r="J353">
        <v>1000</v>
      </c>
      <c r="K353">
        <f t="shared" si="21"/>
        <v>352</v>
      </c>
      <c r="L353">
        <f t="shared" si="22"/>
        <v>0.70399999999999996</v>
      </c>
      <c r="N353">
        <f t="shared" si="23"/>
        <v>92598359040000.016</v>
      </c>
      <c r="P353">
        <f t="shared" si="24"/>
        <v>703.21264994152955</v>
      </c>
    </row>
    <row r="354" spans="6:16">
      <c r="F354">
        <v>250</v>
      </c>
      <c r="G354">
        <v>500</v>
      </c>
      <c r="H354">
        <v>415</v>
      </c>
      <c r="I354">
        <v>20</v>
      </c>
      <c r="J354">
        <v>1000</v>
      </c>
      <c r="K354">
        <f t="shared" si="21"/>
        <v>353</v>
      </c>
      <c r="L354">
        <f t="shared" si="22"/>
        <v>0.70599999999999996</v>
      </c>
      <c r="N354">
        <f t="shared" si="23"/>
        <v>92750672340000</v>
      </c>
      <c r="P354">
        <f t="shared" si="24"/>
        <v>703.79096024603916</v>
      </c>
    </row>
    <row r="355" spans="6:16">
      <c r="F355">
        <v>250</v>
      </c>
      <c r="G355">
        <v>500</v>
      </c>
      <c r="H355">
        <v>415</v>
      </c>
      <c r="I355">
        <v>20</v>
      </c>
      <c r="J355">
        <v>1000</v>
      </c>
      <c r="K355">
        <f t="shared" si="21"/>
        <v>354</v>
      </c>
      <c r="L355">
        <f t="shared" si="22"/>
        <v>0.70799999999999996</v>
      </c>
      <c r="N355">
        <f t="shared" si="23"/>
        <v>92902358160000</v>
      </c>
      <c r="P355">
        <f t="shared" si="24"/>
        <v>704.3664163822524</v>
      </c>
    </row>
    <row r="356" spans="6:16">
      <c r="F356">
        <v>250</v>
      </c>
      <c r="G356">
        <v>500</v>
      </c>
      <c r="H356">
        <v>415</v>
      </c>
      <c r="I356">
        <v>20</v>
      </c>
      <c r="J356">
        <v>1000</v>
      </c>
      <c r="K356">
        <f t="shared" si="21"/>
        <v>355</v>
      </c>
      <c r="L356">
        <f t="shared" si="22"/>
        <v>0.71</v>
      </c>
      <c r="N356">
        <f t="shared" si="23"/>
        <v>93053416500000</v>
      </c>
      <c r="P356">
        <f t="shared" si="24"/>
        <v>704.93902533753794</v>
      </c>
    </row>
    <row r="357" spans="6:16">
      <c r="F357">
        <v>250</v>
      </c>
      <c r="G357">
        <v>500</v>
      </c>
      <c r="H357">
        <v>415</v>
      </c>
      <c r="I357">
        <v>20</v>
      </c>
      <c r="J357">
        <v>1000</v>
      </c>
      <c r="K357">
        <f t="shared" si="21"/>
        <v>356</v>
      </c>
      <c r="L357">
        <f t="shared" si="22"/>
        <v>0.71199999999999997</v>
      </c>
      <c r="N357">
        <f t="shared" si="23"/>
        <v>93203847360000</v>
      </c>
      <c r="P357">
        <f t="shared" si="24"/>
        <v>705.50879404207274</v>
      </c>
    </row>
    <row r="358" spans="6:16">
      <c r="F358">
        <v>250</v>
      </c>
      <c r="G358">
        <v>500</v>
      </c>
      <c r="H358">
        <v>415</v>
      </c>
      <c r="I358">
        <v>20</v>
      </c>
      <c r="J358">
        <v>1000</v>
      </c>
      <c r="K358">
        <f t="shared" si="21"/>
        <v>357</v>
      </c>
      <c r="L358">
        <f t="shared" si="22"/>
        <v>0.71399999999999997</v>
      </c>
      <c r="N358">
        <f t="shared" si="23"/>
        <v>93353650740000</v>
      </c>
      <c r="P358">
        <f t="shared" si="24"/>
        <v>706.07572936935219</v>
      </c>
    </row>
    <row r="359" spans="6:16">
      <c r="F359">
        <v>250</v>
      </c>
      <c r="G359">
        <v>500</v>
      </c>
      <c r="H359">
        <v>415</v>
      </c>
      <c r="I359">
        <v>20</v>
      </c>
      <c r="J359">
        <v>1000</v>
      </c>
      <c r="K359">
        <f t="shared" si="21"/>
        <v>358</v>
      </c>
      <c r="L359">
        <f t="shared" si="22"/>
        <v>0.71599999999999997</v>
      </c>
      <c r="N359">
        <f t="shared" si="23"/>
        <v>93502826640000</v>
      </c>
      <c r="P359">
        <f t="shared" si="24"/>
        <v>706.63983813669483</v>
      </c>
    </row>
    <row r="360" spans="6:16">
      <c r="F360">
        <v>250</v>
      </c>
      <c r="G360">
        <v>500</v>
      </c>
      <c r="H360">
        <v>415</v>
      </c>
      <c r="I360">
        <v>20</v>
      </c>
      <c r="J360">
        <v>1000</v>
      </c>
      <c r="K360">
        <f t="shared" si="21"/>
        <v>359</v>
      </c>
      <c r="L360">
        <f t="shared" si="22"/>
        <v>0.71799999999999997</v>
      </c>
      <c r="N360">
        <f t="shared" si="23"/>
        <v>93651375059999.984</v>
      </c>
      <c r="P360">
        <f t="shared" si="24"/>
        <v>707.20112710574006</v>
      </c>
    </row>
    <row r="361" spans="6:16">
      <c r="F361">
        <v>250</v>
      </c>
      <c r="G361">
        <v>500</v>
      </c>
      <c r="H361">
        <v>415</v>
      </c>
      <c r="I361">
        <v>20</v>
      </c>
      <c r="J361">
        <v>1000</v>
      </c>
      <c r="K361">
        <f t="shared" si="21"/>
        <v>360</v>
      </c>
      <c r="L361">
        <f t="shared" si="22"/>
        <v>0.72</v>
      </c>
      <c r="N361">
        <f t="shared" si="23"/>
        <v>93799296000000</v>
      </c>
      <c r="P361">
        <f t="shared" si="24"/>
        <v>707.75960298293955</v>
      </c>
    </row>
    <row r="362" spans="6:16">
      <c r="F362">
        <v>250</v>
      </c>
      <c r="G362">
        <v>500</v>
      </c>
      <c r="H362">
        <v>415</v>
      </c>
      <c r="I362">
        <v>20</v>
      </c>
      <c r="J362">
        <v>1000</v>
      </c>
      <c r="K362">
        <f t="shared" si="21"/>
        <v>361</v>
      </c>
      <c r="L362">
        <f t="shared" si="22"/>
        <v>0.72199999999999998</v>
      </c>
      <c r="N362">
        <f t="shared" si="23"/>
        <v>93946589460000</v>
      </c>
      <c r="P362">
        <f t="shared" si="24"/>
        <v>708.31527242004199</v>
      </c>
    </row>
    <row r="363" spans="6:16">
      <c r="F363">
        <v>250</v>
      </c>
      <c r="G363">
        <v>500</v>
      </c>
      <c r="H363">
        <v>415</v>
      </c>
      <c r="I363">
        <v>20</v>
      </c>
      <c r="J363">
        <v>1000</v>
      </c>
      <c r="K363">
        <f t="shared" si="21"/>
        <v>362</v>
      </c>
      <c r="L363">
        <f t="shared" si="22"/>
        <v>0.72399999999999998</v>
      </c>
      <c r="N363">
        <f t="shared" si="23"/>
        <v>94093255440000.016</v>
      </c>
      <c r="P363">
        <f t="shared" si="24"/>
        <v>708.86814201457321</v>
      </c>
    </row>
    <row r="364" spans="6:16">
      <c r="F364">
        <v>250</v>
      </c>
      <c r="G364">
        <v>500</v>
      </c>
      <c r="H364">
        <v>415</v>
      </c>
      <c r="I364">
        <v>20</v>
      </c>
      <c r="J364">
        <v>1000</v>
      </c>
      <c r="K364">
        <f t="shared" si="21"/>
        <v>363</v>
      </c>
      <c r="L364">
        <f t="shared" si="22"/>
        <v>0.72599999999999998</v>
      </c>
      <c r="N364">
        <f t="shared" si="23"/>
        <v>94239293940000</v>
      </c>
      <c r="P364">
        <f t="shared" si="24"/>
        <v>709.41821831030745</v>
      </c>
    </row>
    <row r="365" spans="6:16">
      <c r="F365">
        <v>250</v>
      </c>
      <c r="G365">
        <v>500</v>
      </c>
      <c r="H365">
        <v>415</v>
      </c>
      <c r="I365">
        <v>20</v>
      </c>
      <c r="J365">
        <v>1000</v>
      </c>
      <c r="K365">
        <f t="shared" si="21"/>
        <v>364</v>
      </c>
      <c r="L365">
        <f t="shared" si="22"/>
        <v>0.72799999999999998</v>
      </c>
      <c r="N365">
        <f t="shared" si="23"/>
        <v>94384704960000</v>
      </c>
      <c r="P365">
        <f t="shared" si="24"/>
        <v>709.965507797736</v>
      </c>
    </row>
    <row r="366" spans="6:16">
      <c r="F366">
        <v>250</v>
      </c>
      <c r="G366">
        <v>500</v>
      </c>
      <c r="H366">
        <v>415</v>
      </c>
      <c r="I366">
        <v>20</v>
      </c>
      <c r="J366">
        <v>1000</v>
      </c>
      <c r="K366">
        <f t="shared" si="21"/>
        <v>365</v>
      </c>
      <c r="L366">
        <f t="shared" si="22"/>
        <v>0.73</v>
      </c>
      <c r="N366">
        <f t="shared" si="23"/>
        <v>94529488500000</v>
      </c>
      <c r="P366">
        <f t="shared" si="24"/>
        <v>710.51001691452666</v>
      </c>
    </row>
    <row r="367" spans="6:16">
      <c r="F367">
        <v>250</v>
      </c>
      <c r="G367">
        <v>500</v>
      </c>
      <c r="H367">
        <v>415</v>
      </c>
      <c r="I367">
        <v>20</v>
      </c>
      <c r="J367">
        <v>1000</v>
      </c>
      <c r="K367">
        <f t="shared" si="21"/>
        <v>366</v>
      </c>
      <c r="L367">
        <f t="shared" si="22"/>
        <v>0.73199999999999998</v>
      </c>
      <c r="N367">
        <f t="shared" si="23"/>
        <v>94673644560000</v>
      </c>
      <c r="P367">
        <f t="shared" si="24"/>
        <v>711.05175204598004</v>
      </c>
    </row>
    <row r="368" spans="6:16">
      <c r="F368">
        <v>250</v>
      </c>
      <c r="G368">
        <v>500</v>
      </c>
      <c r="H368">
        <v>415</v>
      </c>
      <c r="I368">
        <v>20</v>
      </c>
      <c r="J368">
        <v>1000</v>
      </c>
      <c r="K368">
        <f t="shared" si="21"/>
        <v>367</v>
      </c>
      <c r="L368">
        <f t="shared" si="22"/>
        <v>0.73399999999999999</v>
      </c>
      <c r="N368">
        <f t="shared" si="23"/>
        <v>94817173139999.984</v>
      </c>
      <c r="P368">
        <f t="shared" si="24"/>
        <v>711.59071952547811</v>
      </c>
    </row>
    <row r="369" spans="6:16">
      <c r="F369">
        <v>250</v>
      </c>
      <c r="G369">
        <v>500</v>
      </c>
      <c r="H369">
        <v>415</v>
      </c>
      <c r="I369">
        <v>20</v>
      </c>
      <c r="J369">
        <v>1000</v>
      </c>
      <c r="K369">
        <f t="shared" si="21"/>
        <v>368</v>
      </c>
      <c r="L369">
        <f t="shared" si="22"/>
        <v>0.73599999999999999</v>
      </c>
      <c r="N369">
        <f t="shared" si="23"/>
        <v>94960074239999.984</v>
      </c>
      <c r="P369">
        <f t="shared" si="24"/>
        <v>712.12692563492863</v>
      </c>
    </row>
    <row r="370" spans="6:16">
      <c r="F370">
        <v>250</v>
      </c>
      <c r="G370">
        <v>500</v>
      </c>
      <c r="H370">
        <v>415</v>
      </c>
      <c r="I370">
        <v>20</v>
      </c>
      <c r="J370">
        <v>1000</v>
      </c>
      <c r="K370">
        <f t="shared" ref="K370:K433" si="25">K369+1</f>
        <v>369</v>
      </c>
      <c r="L370">
        <f t="shared" ref="L370:L433" si="26">K370/G370</f>
        <v>0.73799999999999999</v>
      </c>
      <c r="N370">
        <f t="shared" ref="N370:N433" si="27">0.36*L370*J370*H370*(1-0.42*L370)*F370*G370*G370*I370</f>
        <v>95102347859999.984</v>
      </c>
      <c r="P370">
        <f t="shared" si="24"/>
        <v>712.66037660520271</v>
      </c>
    </row>
    <row r="371" spans="6:16">
      <c r="F371">
        <v>250</v>
      </c>
      <c r="G371">
        <v>500</v>
      </c>
      <c r="H371">
        <v>415</v>
      </c>
      <c r="I371">
        <v>20</v>
      </c>
      <c r="J371">
        <v>1000</v>
      </c>
      <c r="K371">
        <f t="shared" si="25"/>
        <v>370</v>
      </c>
      <c r="L371">
        <f t="shared" si="26"/>
        <v>0.74</v>
      </c>
      <c r="N371">
        <f t="shared" si="27"/>
        <v>95243993999999.984</v>
      </c>
      <c r="P371">
        <f t="shared" si="24"/>
        <v>713.19107861656823</v>
      </c>
    </row>
    <row r="372" spans="6:16">
      <c r="F372">
        <v>250</v>
      </c>
      <c r="G372">
        <v>500</v>
      </c>
      <c r="H372">
        <v>415</v>
      </c>
      <c r="I372">
        <v>20</v>
      </c>
      <c r="J372">
        <v>1000</v>
      </c>
      <c r="K372">
        <f t="shared" si="25"/>
        <v>371</v>
      </c>
      <c r="L372">
        <f t="shared" si="26"/>
        <v>0.74199999999999999</v>
      </c>
      <c r="N372">
        <f t="shared" si="27"/>
        <v>95385012659999.984</v>
      </c>
      <c r="P372">
        <f t="shared" si="24"/>
        <v>713.71903779911622</v>
      </c>
    </row>
    <row r="373" spans="6:16">
      <c r="F373">
        <v>250</v>
      </c>
      <c r="G373">
        <v>500</v>
      </c>
      <c r="H373">
        <v>415</v>
      </c>
      <c r="I373">
        <v>20</v>
      </c>
      <c r="J373">
        <v>1000</v>
      </c>
      <c r="K373">
        <f t="shared" si="25"/>
        <v>372</v>
      </c>
      <c r="L373">
        <f t="shared" si="26"/>
        <v>0.74399999999999999</v>
      </c>
      <c r="N373">
        <f t="shared" si="27"/>
        <v>95525403840000</v>
      </c>
      <c r="P373">
        <f t="shared" si="24"/>
        <v>714.24426023318381</v>
      </c>
    </row>
    <row r="374" spans="6:16">
      <c r="F374">
        <v>250</v>
      </c>
      <c r="G374">
        <v>500</v>
      </c>
      <c r="H374">
        <v>415</v>
      </c>
      <c r="I374">
        <v>20</v>
      </c>
      <c r="J374">
        <v>1000</v>
      </c>
      <c r="K374">
        <f t="shared" si="25"/>
        <v>373</v>
      </c>
      <c r="L374">
        <f t="shared" si="26"/>
        <v>0.746</v>
      </c>
      <c r="N374">
        <f t="shared" si="27"/>
        <v>95665167539999.984</v>
      </c>
      <c r="P374">
        <f t="shared" si="24"/>
        <v>714.76675194976997</v>
      </c>
    </row>
    <row r="375" spans="6:16">
      <c r="F375">
        <v>250</v>
      </c>
      <c r="G375">
        <v>500</v>
      </c>
      <c r="H375">
        <v>415</v>
      </c>
      <c r="I375">
        <v>20</v>
      </c>
      <c r="J375">
        <v>1000</v>
      </c>
      <c r="K375">
        <f t="shared" si="25"/>
        <v>374</v>
      </c>
      <c r="L375">
        <f t="shared" si="26"/>
        <v>0.748</v>
      </c>
      <c r="N375">
        <f t="shared" si="27"/>
        <v>95804303759999.984</v>
      </c>
      <c r="P375">
        <f t="shared" si="24"/>
        <v>715.28651893094775</v>
      </c>
    </row>
    <row r="376" spans="6:16">
      <c r="F376">
        <v>250</v>
      </c>
      <c r="G376">
        <v>500</v>
      </c>
      <c r="H376">
        <v>415</v>
      </c>
      <c r="I376">
        <v>20</v>
      </c>
      <c r="J376">
        <v>1000</v>
      </c>
      <c r="K376">
        <f t="shared" si="25"/>
        <v>375</v>
      </c>
      <c r="L376">
        <f t="shared" si="26"/>
        <v>0.75</v>
      </c>
      <c r="N376">
        <f t="shared" si="27"/>
        <v>95942812500000</v>
      </c>
      <c r="P376">
        <f t="shared" si="24"/>
        <v>715.80356711027014</v>
      </c>
    </row>
    <row r="377" spans="6:16">
      <c r="F377">
        <v>250</v>
      </c>
      <c r="G377">
        <v>500</v>
      </c>
      <c r="H377">
        <v>415</v>
      </c>
      <c r="I377">
        <v>20</v>
      </c>
      <c r="J377">
        <v>1000</v>
      </c>
      <c r="K377">
        <f t="shared" si="25"/>
        <v>376</v>
      </c>
      <c r="L377">
        <f t="shared" si="26"/>
        <v>0.752</v>
      </c>
      <c r="N377">
        <f t="shared" si="27"/>
        <v>96080693760000.016</v>
      </c>
      <c r="P377">
        <f t="shared" si="24"/>
        <v>716.31790237317182</v>
      </c>
    </row>
    <row r="378" spans="6:16">
      <c r="F378">
        <v>250</v>
      </c>
      <c r="G378">
        <v>500</v>
      </c>
      <c r="H378">
        <v>415</v>
      </c>
      <c r="I378">
        <v>20</v>
      </c>
      <c r="J378">
        <v>1000</v>
      </c>
      <c r="K378">
        <f t="shared" si="25"/>
        <v>377</v>
      </c>
      <c r="L378">
        <f t="shared" si="26"/>
        <v>0.754</v>
      </c>
      <c r="N378">
        <f t="shared" si="27"/>
        <v>96217947539999.984</v>
      </c>
      <c r="P378">
        <f t="shared" si="24"/>
        <v>716.82953055736505</v>
      </c>
    </row>
    <row r="379" spans="6:16">
      <c r="F379">
        <v>250</v>
      </c>
      <c r="G379">
        <v>500</v>
      </c>
      <c r="H379">
        <v>415</v>
      </c>
      <c r="I379">
        <v>20</v>
      </c>
      <c r="J379">
        <v>1000</v>
      </c>
      <c r="K379">
        <f t="shared" si="25"/>
        <v>378</v>
      </c>
      <c r="L379">
        <f t="shared" si="26"/>
        <v>0.75600000000000001</v>
      </c>
      <c r="N379">
        <f t="shared" si="27"/>
        <v>96354573840000.016</v>
      </c>
      <c r="P379">
        <f t="shared" si="24"/>
        <v>717.33845745323219</v>
      </c>
    </row>
    <row r="380" spans="6:16">
      <c r="F380">
        <v>250</v>
      </c>
      <c r="G380">
        <v>500</v>
      </c>
      <c r="H380">
        <v>415</v>
      </c>
      <c r="I380">
        <v>20</v>
      </c>
      <c r="J380">
        <v>1000</v>
      </c>
      <c r="K380">
        <f t="shared" si="25"/>
        <v>379</v>
      </c>
      <c r="L380">
        <f t="shared" si="26"/>
        <v>0.75800000000000001</v>
      </c>
      <c r="N380">
        <f t="shared" si="27"/>
        <v>96490572659999.984</v>
      </c>
      <c r="P380">
        <f t="shared" si="24"/>
        <v>717.84468880421059</v>
      </c>
    </row>
    <row r="381" spans="6:16">
      <c r="F381">
        <v>250</v>
      </c>
      <c r="G381">
        <v>500</v>
      </c>
      <c r="H381">
        <v>415</v>
      </c>
      <c r="I381">
        <v>20</v>
      </c>
      <c r="J381">
        <v>1000</v>
      </c>
      <c r="K381">
        <f t="shared" si="25"/>
        <v>380</v>
      </c>
      <c r="L381">
        <f t="shared" si="26"/>
        <v>0.76</v>
      </c>
      <c r="N381">
        <f t="shared" si="27"/>
        <v>96625944000000.016</v>
      </c>
      <c r="P381">
        <f t="shared" si="24"/>
        <v>718.34823030717678</v>
      </c>
    </row>
    <row r="382" spans="6:16">
      <c r="F382">
        <v>250</v>
      </c>
      <c r="G382">
        <v>500</v>
      </c>
      <c r="H382">
        <v>415</v>
      </c>
      <c r="I382">
        <v>20</v>
      </c>
      <c r="J382">
        <v>1000</v>
      </c>
      <c r="K382">
        <f t="shared" si="25"/>
        <v>381</v>
      </c>
      <c r="L382">
        <f t="shared" si="26"/>
        <v>0.76200000000000001</v>
      </c>
      <c r="N382">
        <f t="shared" si="27"/>
        <v>96760687860000</v>
      </c>
      <c r="P382">
        <f t="shared" si="24"/>
        <v>718.84908761282145</v>
      </c>
    </row>
    <row r="383" spans="6:16">
      <c r="F383">
        <v>250</v>
      </c>
      <c r="G383">
        <v>500</v>
      </c>
      <c r="H383">
        <v>415</v>
      </c>
      <c r="I383">
        <v>20</v>
      </c>
      <c r="J383">
        <v>1000</v>
      </c>
      <c r="K383">
        <f t="shared" si="25"/>
        <v>382</v>
      </c>
      <c r="L383">
        <f t="shared" si="26"/>
        <v>0.76400000000000001</v>
      </c>
      <c r="N383">
        <f t="shared" si="27"/>
        <v>96894804239999.984</v>
      </c>
      <c r="P383">
        <f t="shared" si="24"/>
        <v>719.34726632602383</v>
      </c>
    </row>
    <row r="384" spans="6:16">
      <c r="F384">
        <v>250</v>
      </c>
      <c r="G384">
        <v>500</v>
      </c>
      <c r="H384">
        <v>415</v>
      </c>
      <c r="I384">
        <v>20</v>
      </c>
      <c r="J384">
        <v>1000</v>
      </c>
      <c r="K384">
        <f t="shared" si="25"/>
        <v>383</v>
      </c>
      <c r="L384">
        <f t="shared" si="26"/>
        <v>0.76600000000000001</v>
      </c>
      <c r="N384">
        <f t="shared" si="27"/>
        <v>97028293140000</v>
      </c>
      <c r="P384">
        <f t="shared" si="24"/>
        <v>719.84277200621875</v>
      </c>
    </row>
    <row r="385" spans="6:16">
      <c r="F385">
        <v>250</v>
      </c>
      <c r="G385">
        <v>500</v>
      </c>
      <c r="H385">
        <v>415</v>
      </c>
      <c r="I385">
        <v>20</v>
      </c>
      <c r="J385">
        <v>1000</v>
      </c>
      <c r="K385">
        <f t="shared" si="25"/>
        <v>384</v>
      </c>
      <c r="L385">
        <f t="shared" si="26"/>
        <v>0.76800000000000002</v>
      </c>
      <c r="N385">
        <f t="shared" si="27"/>
        <v>97161154560000.016</v>
      </c>
      <c r="P385">
        <f t="shared" si="24"/>
        <v>720.33561016776036</v>
      </c>
    </row>
    <row r="386" spans="6:16">
      <c r="F386">
        <v>250</v>
      </c>
      <c r="G386">
        <v>500</v>
      </c>
      <c r="H386">
        <v>415</v>
      </c>
      <c r="I386">
        <v>20</v>
      </c>
      <c r="J386">
        <v>1000</v>
      </c>
      <c r="K386">
        <f t="shared" si="25"/>
        <v>385</v>
      </c>
      <c r="L386">
        <f t="shared" si="26"/>
        <v>0.77</v>
      </c>
      <c r="N386">
        <f t="shared" si="27"/>
        <v>97293388500000</v>
      </c>
      <c r="P386">
        <f t="shared" si="24"/>
        <v>720.82578628028114</v>
      </c>
    </row>
    <row r="387" spans="6:16">
      <c r="F387">
        <v>250</v>
      </c>
      <c r="G387">
        <v>500</v>
      </c>
      <c r="H387">
        <v>415</v>
      </c>
      <c r="I387">
        <v>20</v>
      </c>
      <c r="J387">
        <v>1000</v>
      </c>
      <c r="K387">
        <f t="shared" si="25"/>
        <v>386</v>
      </c>
      <c r="L387">
        <f t="shared" si="26"/>
        <v>0.77200000000000002</v>
      </c>
      <c r="N387">
        <f t="shared" si="27"/>
        <v>97424994960000.016</v>
      </c>
      <c r="P387">
        <f t="shared" ref="P387:P395" si="28">1.2-((1.2^2)-(6.68*N387/(I387*F387*G387*G387))^0.5)</f>
        <v>721.31330576904713</v>
      </c>
    </row>
    <row r="388" spans="6:16">
      <c r="F388">
        <v>250</v>
      </c>
      <c r="G388">
        <v>500</v>
      </c>
      <c r="H388">
        <v>415</v>
      </c>
      <c r="I388">
        <v>20</v>
      </c>
      <c r="J388">
        <v>1000</v>
      </c>
      <c r="K388">
        <f t="shared" si="25"/>
        <v>387</v>
      </c>
      <c r="L388">
        <f t="shared" si="26"/>
        <v>0.77400000000000002</v>
      </c>
      <c r="N388">
        <f t="shared" si="27"/>
        <v>97555973940000</v>
      </c>
      <c r="P388">
        <f t="shared" si="28"/>
        <v>721.79817401530784</v>
      </c>
    </row>
    <row r="389" spans="6:16">
      <c r="F389">
        <v>250</v>
      </c>
      <c r="G389">
        <v>500</v>
      </c>
      <c r="H389">
        <v>415</v>
      </c>
      <c r="I389">
        <v>20</v>
      </c>
      <c r="J389">
        <v>1000</v>
      </c>
      <c r="K389">
        <f t="shared" si="25"/>
        <v>388</v>
      </c>
      <c r="L389">
        <f t="shared" si="26"/>
        <v>0.77600000000000002</v>
      </c>
      <c r="N389">
        <f t="shared" si="27"/>
        <v>97686325440000</v>
      </c>
      <c r="P389">
        <f t="shared" si="28"/>
        <v>722.28039635664265</v>
      </c>
    </row>
    <row r="390" spans="6:16">
      <c r="F390">
        <v>250</v>
      </c>
      <c r="G390">
        <v>500</v>
      </c>
      <c r="H390">
        <v>415</v>
      </c>
      <c r="I390">
        <v>20</v>
      </c>
      <c r="J390">
        <v>1000</v>
      </c>
      <c r="K390">
        <f t="shared" si="25"/>
        <v>389</v>
      </c>
      <c r="L390">
        <f t="shared" si="26"/>
        <v>0.77800000000000002</v>
      </c>
      <c r="N390">
        <f t="shared" si="27"/>
        <v>97816049460000</v>
      </c>
      <c r="P390">
        <f t="shared" si="28"/>
        <v>722.75997808730256</v>
      </c>
    </row>
    <row r="391" spans="6:16">
      <c r="F391">
        <v>250</v>
      </c>
      <c r="G391">
        <v>500</v>
      </c>
      <c r="H391">
        <v>415</v>
      </c>
      <c r="I391">
        <v>20</v>
      </c>
      <c r="J391">
        <v>1000</v>
      </c>
      <c r="K391">
        <f t="shared" si="25"/>
        <v>390</v>
      </c>
      <c r="L391">
        <f t="shared" si="26"/>
        <v>0.78</v>
      </c>
      <c r="N391">
        <f t="shared" si="27"/>
        <v>97945146000000</v>
      </c>
      <c r="P391">
        <f t="shared" si="28"/>
        <v>723.23692445854829</v>
      </c>
    </row>
    <row r="392" spans="6:16">
      <c r="F392">
        <v>250</v>
      </c>
      <c r="G392">
        <v>500</v>
      </c>
      <c r="H392">
        <v>415</v>
      </c>
      <c r="I392">
        <v>20</v>
      </c>
      <c r="J392">
        <v>1000</v>
      </c>
      <c r="K392">
        <f t="shared" si="25"/>
        <v>391</v>
      </c>
      <c r="L392">
        <f t="shared" si="26"/>
        <v>0.78200000000000003</v>
      </c>
      <c r="N392">
        <f t="shared" si="27"/>
        <v>98073615059999.984</v>
      </c>
      <c r="P392">
        <f t="shared" si="28"/>
        <v>723.71124067898381</v>
      </c>
    </row>
    <row r="393" spans="6:16">
      <c r="F393">
        <v>250</v>
      </c>
      <c r="G393">
        <v>500</v>
      </c>
      <c r="H393">
        <v>415</v>
      </c>
      <c r="I393">
        <v>20</v>
      </c>
      <c r="J393">
        <v>1000</v>
      </c>
      <c r="K393">
        <f t="shared" si="25"/>
        <v>392</v>
      </c>
      <c r="L393">
        <f t="shared" si="26"/>
        <v>0.78400000000000003</v>
      </c>
      <c r="N393">
        <f t="shared" si="27"/>
        <v>98201456639999.984</v>
      </c>
      <c r="P393">
        <f t="shared" si="28"/>
        <v>724.18293191488624</v>
      </c>
    </row>
    <row r="394" spans="6:16">
      <c r="F394">
        <v>250</v>
      </c>
      <c r="G394">
        <v>500</v>
      </c>
      <c r="H394">
        <v>415</v>
      </c>
      <c r="I394">
        <v>20</v>
      </c>
      <c r="J394">
        <v>1000</v>
      </c>
      <c r="K394">
        <f t="shared" si="25"/>
        <v>393</v>
      </c>
      <c r="L394">
        <f t="shared" si="26"/>
        <v>0.78600000000000003</v>
      </c>
      <c r="N394">
        <f t="shared" si="27"/>
        <v>98328670740000</v>
      </c>
      <c r="P394">
        <f t="shared" si="28"/>
        <v>724.65200329053152</v>
      </c>
    </row>
    <row r="395" spans="6:16">
      <c r="F395">
        <v>250</v>
      </c>
      <c r="G395">
        <v>500</v>
      </c>
      <c r="H395">
        <v>415</v>
      </c>
      <c r="I395">
        <v>20</v>
      </c>
      <c r="J395">
        <v>1000</v>
      </c>
      <c r="K395">
        <f t="shared" si="25"/>
        <v>394</v>
      </c>
      <c r="L395">
        <f t="shared" si="26"/>
        <v>0.78800000000000003</v>
      </c>
      <c r="N395">
        <f t="shared" si="27"/>
        <v>98455257360000.016</v>
      </c>
      <c r="P395">
        <f t="shared" si="28"/>
        <v>725.11845988851621</v>
      </c>
    </row>
    <row r="396" spans="6:16">
      <c r="F396">
        <v>250</v>
      </c>
      <c r="G396">
        <v>500</v>
      </c>
      <c r="H396">
        <v>415</v>
      </c>
      <c r="I396">
        <v>20</v>
      </c>
      <c r="J396">
        <v>1000</v>
      </c>
      <c r="K396">
        <f t="shared" si="25"/>
        <v>395</v>
      </c>
      <c r="L396">
        <f t="shared" si="26"/>
        <v>0.79</v>
      </c>
      <c r="N396">
        <f t="shared" si="27"/>
        <v>98581216499999.984</v>
      </c>
    </row>
    <row r="397" spans="6:16">
      <c r="F397">
        <v>250</v>
      </c>
      <c r="G397">
        <v>500</v>
      </c>
      <c r="H397">
        <v>415</v>
      </c>
      <c r="I397">
        <v>20</v>
      </c>
      <c r="J397">
        <v>1000</v>
      </c>
      <c r="K397">
        <f t="shared" si="25"/>
        <v>396</v>
      </c>
      <c r="L397">
        <f t="shared" si="26"/>
        <v>0.79200000000000004</v>
      </c>
      <c r="N397">
        <f t="shared" si="27"/>
        <v>98706548160000</v>
      </c>
    </row>
    <row r="398" spans="6:16">
      <c r="F398">
        <v>250</v>
      </c>
      <c r="G398">
        <v>500</v>
      </c>
      <c r="H398">
        <v>415</v>
      </c>
      <c r="I398">
        <v>20</v>
      </c>
      <c r="J398">
        <v>1000</v>
      </c>
      <c r="K398">
        <f t="shared" si="25"/>
        <v>397</v>
      </c>
      <c r="L398">
        <f t="shared" si="26"/>
        <v>0.79400000000000004</v>
      </c>
      <c r="N398">
        <f t="shared" si="27"/>
        <v>98831252340000</v>
      </c>
    </row>
    <row r="399" spans="6:16">
      <c r="F399">
        <v>250</v>
      </c>
      <c r="G399">
        <v>500</v>
      </c>
      <c r="H399">
        <v>415</v>
      </c>
      <c r="I399">
        <v>20</v>
      </c>
      <c r="J399">
        <v>1000</v>
      </c>
      <c r="K399">
        <f t="shared" si="25"/>
        <v>398</v>
      </c>
      <c r="L399">
        <f t="shared" si="26"/>
        <v>0.79600000000000004</v>
      </c>
      <c r="N399">
        <f t="shared" si="27"/>
        <v>98955329040000</v>
      </c>
    </row>
    <row r="400" spans="6:16">
      <c r="F400">
        <v>250</v>
      </c>
      <c r="G400">
        <v>500</v>
      </c>
      <c r="H400">
        <v>415</v>
      </c>
      <c r="I400">
        <v>20</v>
      </c>
      <c r="J400">
        <v>1000</v>
      </c>
      <c r="K400">
        <f t="shared" si="25"/>
        <v>399</v>
      </c>
      <c r="L400">
        <f t="shared" si="26"/>
        <v>0.79800000000000004</v>
      </c>
      <c r="N400">
        <f t="shared" si="27"/>
        <v>99078778259999.984</v>
      </c>
    </row>
    <row r="401" spans="6:14">
      <c r="F401">
        <v>250</v>
      </c>
      <c r="G401">
        <v>500</v>
      </c>
      <c r="H401">
        <v>415</v>
      </c>
      <c r="I401">
        <v>20</v>
      </c>
      <c r="J401">
        <v>1000</v>
      </c>
      <c r="K401">
        <f t="shared" si="25"/>
        <v>400</v>
      </c>
      <c r="L401">
        <f t="shared" si="26"/>
        <v>0.8</v>
      </c>
      <c r="N401">
        <f t="shared" si="27"/>
        <v>99201599999999.984</v>
      </c>
    </row>
    <row r="402" spans="6:14">
      <c r="F402">
        <v>250</v>
      </c>
      <c r="G402">
        <v>500</v>
      </c>
      <c r="H402">
        <v>415</v>
      </c>
      <c r="I402">
        <v>20</v>
      </c>
      <c r="J402">
        <v>1000</v>
      </c>
      <c r="K402">
        <f t="shared" si="25"/>
        <v>401</v>
      </c>
      <c r="L402">
        <f t="shared" si="26"/>
        <v>0.80200000000000005</v>
      </c>
      <c r="N402">
        <f t="shared" si="27"/>
        <v>99323794260000</v>
      </c>
    </row>
    <row r="403" spans="6:14">
      <c r="F403">
        <v>250</v>
      </c>
      <c r="G403">
        <v>500</v>
      </c>
      <c r="H403">
        <v>415</v>
      </c>
      <c r="I403">
        <v>20</v>
      </c>
      <c r="J403">
        <v>1000</v>
      </c>
      <c r="K403">
        <f t="shared" si="25"/>
        <v>402</v>
      </c>
      <c r="L403">
        <f t="shared" si="26"/>
        <v>0.80400000000000005</v>
      </c>
      <c r="N403">
        <f t="shared" si="27"/>
        <v>99445361040000.016</v>
      </c>
    </row>
    <row r="404" spans="6:14">
      <c r="F404">
        <v>250</v>
      </c>
      <c r="G404">
        <v>500</v>
      </c>
      <c r="H404">
        <v>415</v>
      </c>
      <c r="I404">
        <v>20</v>
      </c>
      <c r="J404">
        <v>1000</v>
      </c>
      <c r="K404">
        <f t="shared" si="25"/>
        <v>403</v>
      </c>
      <c r="L404">
        <f t="shared" si="26"/>
        <v>0.80600000000000005</v>
      </c>
      <c r="N404">
        <f t="shared" si="27"/>
        <v>99566300340000.016</v>
      </c>
    </row>
    <row r="405" spans="6:14">
      <c r="F405">
        <v>250</v>
      </c>
      <c r="G405">
        <v>500</v>
      </c>
      <c r="H405">
        <v>415</v>
      </c>
      <c r="I405">
        <v>20</v>
      </c>
      <c r="J405">
        <v>1000</v>
      </c>
      <c r="K405">
        <f t="shared" si="25"/>
        <v>404</v>
      </c>
      <c r="L405">
        <f t="shared" si="26"/>
        <v>0.80800000000000005</v>
      </c>
      <c r="N405">
        <f t="shared" si="27"/>
        <v>99686612160000.016</v>
      </c>
    </row>
    <row r="406" spans="6:14">
      <c r="F406">
        <v>250</v>
      </c>
      <c r="G406">
        <v>500</v>
      </c>
      <c r="H406">
        <v>415</v>
      </c>
      <c r="I406">
        <v>20</v>
      </c>
      <c r="J406">
        <v>1000</v>
      </c>
      <c r="K406">
        <f t="shared" si="25"/>
        <v>405</v>
      </c>
      <c r="L406">
        <f t="shared" si="26"/>
        <v>0.81</v>
      </c>
      <c r="N406">
        <f t="shared" si="27"/>
        <v>99806296500000</v>
      </c>
    </row>
    <row r="407" spans="6:14">
      <c r="F407">
        <v>250</v>
      </c>
      <c r="G407">
        <v>500</v>
      </c>
      <c r="H407">
        <v>415</v>
      </c>
      <c r="I407">
        <v>20</v>
      </c>
      <c r="J407">
        <v>1000</v>
      </c>
      <c r="K407">
        <f t="shared" si="25"/>
        <v>406</v>
      </c>
      <c r="L407">
        <f t="shared" si="26"/>
        <v>0.81200000000000006</v>
      </c>
      <c r="N407">
        <f t="shared" si="27"/>
        <v>99925353360000.016</v>
      </c>
    </row>
    <row r="408" spans="6:14">
      <c r="F408">
        <v>250</v>
      </c>
      <c r="G408">
        <v>500</v>
      </c>
      <c r="H408">
        <v>415</v>
      </c>
      <c r="I408">
        <v>20</v>
      </c>
      <c r="J408">
        <v>1000</v>
      </c>
      <c r="K408">
        <f t="shared" si="25"/>
        <v>407</v>
      </c>
      <c r="L408">
        <f t="shared" si="26"/>
        <v>0.81399999999999995</v>
      </c>
      <c r="N408">
        <f t="shared" si="27"/>
        <v>100043782740000</v>
      </c>
    </row>
    <row r="409" spans="6:14">
      <c r="F409">
        <v>250</v>
      </c>
      <c r="G409">
        <v>500</v>
      </c>
      <c r="H409">
        <v>415</v>
      </c>
      <c r="I409">
        <v>20</v>
      </c>
      <c r="J409">
        <v>1000</v>
      </c>
      <c r="K409">
        <f t="shared" si="25"/>
        <v>408</v>
      </c>
      <c r="L409">
        <f t="shared" si="26"/>
        <v>0.81599999999999995</v>
      </c>
      <c r="N409">
        <f t="shared" si="27"/>
        <v>100161584640000</v>
      </c>
    </row>
    <row r="410" spans="6:14">
      <c r="F410">
        <v>250</v>
      </c>
      <c r="G410">
        <v>500</v>
      </c>
      <c r="H410">
        <v>415</v>
      </c>
      <c r="I410">
        <v>20</v>
      </c>
      <c r="J410">
        <v>1000</v>
      </c>
      <c r="K410">
        <f t="shared" si="25"/>
        <v>409</v>
      </c>
      <c r="L410">
        <f t="shared" si="26"/>
        <v>0.81799999999999995</v>
      </c>
      <c r="N410">
        <f t="shared" si="27"/>
        <v>100278759060000</v>
      </c>
    </row>
    <row r="411" spans="6:14">
      <c r="F411">
        <v>250</v>
      </c>
      <c r="G411">
        <v>500</v>
      </c>
      <c r="H411">
        <v>415</v>
      </c>
      <c r="I411">
        <v>20</v>
      </c>
      <c r="J411">
        <v>1000</v>
      </c>
      <c r="K411">
        <f t="shared" si="25"/>
        <v>410</v>
      </c>
      <c r="L411">
        <f t="shared" si="26"/>
        <v>0.82</v>
      </c>
      <c r="N411">
        <f t="shared" si="27"/>
        <v>100395306000000</v>
      </c>
    </row>
    <row r="412" spans="6:14">
      <c r="F412">
        <v>250</v>
      </c>
      <c r="G412">
        <v>500</v>
      </c>
      <c r="H412">
        <v>415</v>
      </c>
      <c r="I412">
        <v>20</v>
      </c>
      <c r="J412">
        <v>1000</v>
      </c>
      <c r="K412">
        <f t="shared" si="25"/>
        <v>411</v>
      </c>
      <c r="L412">
        <f t="shared" si="26"/>
        <v>0.82199999999999995</v>
      </c>
      <c r="N412">
        <f t="shared" si="27"/>
        <v>100511225459999.98</v>
      </c>
    </row>
    <row r="413" spans="6:14">
      <c r="F413">
        <v>250</v>
      </c>
      <c r="G413">
        <v>500</v>
      </c>
      <c r="H413">
        <v>415</v>
      </c>
      <c r="I413">
        <v>20</v>
      </c>
      <c r="J413">
        <v>1000</v>
      </c>
      <c r="K413">
        <f t="shared" si="25"/>
        <v>412</v>
      </c>
      <c r="L413">
        <f t="shared" si="26"/>
        <v>0.82399999999999995</v>
      </c>
      <c r="N413">
        <f t="shared" si="27"/>
        <v>100626517440000</v>
      </c>
    </row>
    <row r="414" spans="6:14">
      <c r="F414">
        <v>250</v>
      </c>
      <c r="G414">
        <v>500</v>
      </c>
      <c r="H414">
        <v>415</v>
      </c>
      <c r="I414">
        <v>20</v>
      </c>
      <c r="J414">
        <v>1000</v>
      </c>
      <c r="K414">
        <f t="shared" si="25"/>
        <v>413</v>
      </c>
      <c r="L414">
        <f t="shared" si="26"/>
        <v>0.82599999999999996</v>
      </c>
      <c r="N414">
        <f t="shared" si="27"/>
        <v>100741181940000</v>
      </c>
    </row>
    <row r="415" spans="6:14">
      <c r="F415">
        <v>250</v>
      </c>
      <c r="G415">
        <v>500</v>
      </c>
      <c r="H415">
        <v>415</v>
      </c>
      <c r="I415">
        <v>20</v>
      </c>
      <c r="J415">
        <v>1000</v>
      </c>
      <c r="K415">
        <f t="shared" si="25"/>
        <v>414</v>
      </c>
      <c r="L415">
        <f t="shared" si="26"/>
        <v>0.82799999999999996</v>
      </c>
      <c r="N415">
        <f t="shared" si="27"/>
        <v>100855218960000</v>
      </c>
    </row>
    <row r="416" spans="6:14">
      <c r="F416">
        <v>250</v>
      </c>
      <c r="G416">
        <v>500</v>
      </c>
      <c r="H416">
        <v>415</v>
      </c>
      <c r="I416">
        <v>20</v>
      </c>
      <c r="J416">
        <v>1000</v>
      </c>
      <c r="K416">
        <f t="shared" si="25"/>
        <v>415</v>
      </c>
      <c r="L416">
        <f t="shared" si="26"/>
        <v>0.83</v>
      </c>
      <c r="N416">
        <f t="shared" si="27"/>
        <v>100968628499999.98</v>
      </c>
    </row>
    <row r="417" spans="6:14">
      <c r="F417">
        <v>250</v>
      </c>
      <c r="G417">
        <v>500</v>
      </c>
      <c r="H417">
        <v>415</v>
      </c>
      <c r="I417">
        <v>20</v>
      </c>
      <c r="J417">
        <v>1000</v>
      </c>
      <c r="K417">
        <f t="shared" si="25"/>
        <v>416</v>
      </c>
      <c r="L417">
        <f t="shared" si="26"/>
        <v>0.83199999999999996</v>
      </c>
      <c r="N417">
        <f t="shared" si="27"/>
        <v>101081410559999.98</v>
      </c>
    </row>
    <row r="418" spans="6:14">
      <c r="F418">
        <v>250</v>
      </c>
      <c r="G418">
        <v>500</v>
      </c>
      <c r="H418">
        <v>415</v>
      </c>
      <c r="I418">
        <v>20</v>
      </c>
      <c r="J418">
        <v>1000</v>
      </c>
      <c r="K418">
        <f t="shared" si="25"/>
        <v>417</v>
      </c>
      <c r="L418">
        <f t="shared" si="26"/>
        <v>0.83399999999999996</v>
      </c>
      <c r="N418">
        <f t="shared" si="27"/>
        <v>101193565139999.98</v>
      </c>
    </row>
    <row r="419" spans="6:14">
      <c r="F419">
        <v>250</v>
      </c>
      <c r="G419">
        <v>500</v>
      </c>
      <c r="H419">
        <v>415</v>
      </c>
      <c r="I419">
        <v>20</v>
      </c>
      <c r="J419">
        <v>1000</v>
      </c>
      <c r="K419">
        <f t="shared" si="25"/>
        <v>418</v>
      </c>
      <c r="L419">
        <f t="shared" si="26"/>
        <v>0.83599999999999997</v>
      </c>
      <c r="N419">
        <f t="shared" si="27"/>
        <v>101305092239999.98</v>
      </c>
    </row>
    <row r="420" spans="6:14">
      <c r="F420">
        <v>250</v>
      </c>
      <c r="G420">
        <v>500</v>
      </c>
      <c r="H420">
        <v>415</v>
      </c>
      <c r="I420">
        <v>20</v>
      </c>
      <c r="J420">
        <v>1000</v>
      </c>
      <c r="K420">
        <f t="shared" si="25"/>
        <v>419</v>
      </c>
      <c r="L420">
        <f t="shared" si="26"/>
        <v>0.83799999999999997</v>
      </c>
      <c r="N420">
        <f t="shared" si="27"/>
        <v>101415991859999.98</v>
      </c>
    </row>
    <row r="421" spans="6:14">
      <c r="F421">
        <v>250</v>
      </c>
      <c r="G421">
        <v>500</v>
      </c>
      <c r="H421">
        <v>415</v>
      </c>
      <c r="I421">
        <v>20</v>
      </c>
      <c r="J421">
        <v>1000</v>
      </c>
      <c r="K421">
        <f t="shared" si="25"/>
        <v>420</v>
      </c>
      <c r="L421">
        <f t="shared" si="26"/>
        <v>0.84</v>
      </c>
      <c r="N421">
        <f t="shared" si="27"/>
        <v>101526263999999.98</v>
      </c>
    </row>
    <row r="422" spans="6:14">
      <c r="F422">
        <v>250</v>
      </c>
      <c r="G422">
        <v>500</v>
      </c>
      <c r="H422">
        <v>415</v>
      </c>
      <c r="I422">
        <v>20</v>
      </c>
      <c r="J422">
        <v>1000</v>
      </c>
      <c r="K422">
        <f t="shared" si="25"/>
        <v>421</v>
      </c>
      <c r="L422">
        <f t="shared" si="26"/>
        <v>0.84199999999999997</v>
      </c>
      <c r="N422">
        <f t="shared" si="27"/>
        <v>101635908660000</v>
      </c>
    </row>
    <row r="423" spans="6:14">
      <c r="F423">
        <v>250</v>
      </c>
      <c r="G423">
        <v>500</v>
      </c>
      <c r="H423">
        <v>415</v>
      </c>
      <c r="I423">
        <v>20</v>
      </c>
      <c r="J423">
        <v>1000</v>
      </c>
      <c r="K423">
        <f t="shared" si="25"/>
        <v>422</v>
      </c>
      <c r="L423">
        <f t="shared" si="26"/>
        <v>0.84399999999999997</v>
      </c>
      <c r="N423">
        <f t="shared" si="27"/>
        <v>101744925840000</v>
      </c>
    </row>
    <row r="424" spans="6:14">
      <c r="F424">
        <v>250</v>
      </c>
      <c r="G424">
        <v>500</v>
      </c>
      <c r="H424">
        <v>415</v>
      </c>
      <c r="I424">
        <v>20</v>
      </c>
      <c r="J424">
        <v>1000</v>
      </c>
      <c r="K424">
        <f t="shared" si="25"/>
        <v>423</v>
      </c>
      <c r="L424">
        <f t="shared" si="26"/>
        <v>0.84599999999999997</v>
      </c>
      <c r="N424">
        <f t="shared" si="27"/>
        <v>101853315540000</v>
      </c>
    </row>
    <row r="425" spans="6:14">
      <c r="F425">
        <v>250</v>
      </c>
      <c r="G425">
        <v>500</v>
      </c>
      <c r="H425">
        <v>415</v>
      </c>
      <c r="I425">
        <v>20</v>
      </c>
      <c r="J425">
        <v>1000</v>
      </c>
      <c r="K425">
        <f t="shared" si="25"/>
        <v>424</v>
      </c>
      <c r="L425">
        <f t="shared" si="26"/>
        <v>0.84799999999999998</v>
      </c>
      <c r="N425">
        <f t="shared" si="27"/>
        <v>101961077759999.98</v>
      </c>
    </row>
    <row r="426" spans="6:14">
      <c r="F426">
        <v>250</v>
      </c>
      <c r="G426">
        <v>500</v>
      </c>
      <c r="H426">
        <v>415</v>
      </c>
      <c r="I426">
        <v>20</v>
      </c>
      <c r="J426">
        <v>1000</v>
      </c>
      <c r="K426">
        <f t="shared" si="25"/>
        <v>425</v>
      </c>
      <c r="L426">
        <f t="shared" si="26"/>
        <v>0.85</v>
      </c>
      <c r="N426">
        <f t="shared" si="27"/>
        <v>102068212500000</v>
      </c>
    </row>
    <row r="427" spans="6:14">
      <c r="F427">
        <v>250</v>
      </c>
      <c r="G427">
        <v>500</v>
      </c>
      <c r="H427">
        <v>415</v>
      </c>
      <c r="I427">
        <v>20</v>
      </c>
      <c r="J427">
        <v>1000</v>
      </c>
      <c r="K427">
        <f t="shared" si="25"/>
        <v>426</v>
      </c>
      <c r="L427">
        <f t="shared" si="26"/>
        <v>0.85199999999999998</v>
      </c>
      <c r="N427">
        <f t="shared" si="27"/>
        <v>102174719760000</v>
      </c>
    </row>
    <row r="428" spans="6:14">
      <c r="F428">
        <v>250</v>
      </c>
      <c r="G428">
        <v>500</v>
      </c>
      <c r="H428">
        <v>415</v>
      </c>
      <c r="I428">
        <v>20</v>
      </c>
      <c r="J428">
        <v>1000</v>
      </c>
      <c r="K428">
        <f t="shared" si="25"/>
        <v>427</v>
      </c>
      <c r="L428">
        <f t="shared" si="26"/>
        <v>0.85399999999999998</v>
      </c>
      <c r="N428">
        <f t="shared" si="27"/>
        <v>102280599540000</v>
      </c>
    </row>
    <row r="429" spans="6:14">
      <c r="F429">
        <v>250</v>
      </c>
      <c r="G429">
        <v>500</v>
      </c>
      <c r="H429">
        <v>415</v>
      </c>
      <c r="I429">
        <v>20</v>
      </c>
      <c r="J429">
        <v>1000</v>
      </c>
      <c r="K429">
        <f t="shared" si="25"/>
        <v>428</v>
      </c>
      <c r="L429">
        <f t="shared" si="26"/>
        <v>0.85599999999999998</v>
      </c>
      <c r="N429">
        <f t="shared" si="27"/>
        <v>102385851839999.98</v>
      </c>
    </row>
    <row r="430" spans="6:14">
      <c r="F430">
        <v>250</v>
      </c>
      <c r="G430">
        <v>500</v>
      </c>
      <c r="H430">
        <v>415</v>
      </c>
      <c r="I430">
        <v>20</v>
      </c>
      <c r="J430">
        <v>1000</v>
      </c>
      <c r="K430">
        <f t="shared" si="25"/>
        <v>429</v>
      </c>
      <c r="L430">
        <f t="shared" si="26"/>
        <v>0.85799999999999998</v>
      </c>
      <c r="N430">
        <f t="shared" si="27"/>
        <v>102490476660000.02</v>
      </c>
    </row>
    <row r="431" spans="6:14">
      <c r="F431">
        <v>250</v>
      </c>
      <c r="G431">
        <v>500</v>
      </c>
      <c r="H431">
        <v>415</v>
      </c>
      <c r="I431">
        <v>20</v>
      </c>
      <c r="J431">
        <v>1000</v>
      </c>
      <c r="K431">
        <f t="shared" si="25"/>
        <v>430</v>
      </c>
      <c r="L431">
        <f t="shared" si="26"/>
        <v>0.86</v>
      </c>
      <c r="N431">
        <f t="shared" si="27"/>
        <v>102594473999999.98</v>
      </c>
    </row>
    <row r="432" spans="6:14">
      <c r="F432">
        <v>250</v>
      </c>
      <c r="G432">
        <v>500</v>
      </c>
      <c r="H432">
        <v>415</v>
      </c>
      <c r="I432">
        <v>20</v>
      </c>
      <c r="J432">
        <v>1000</v>
      </c>
      <c r="K432">
        <f t="shared" si="25"/>
        <v>431</v>
      </c>
      <c r="L432">
        <f t="shared" si="26"/>
        <v>0.86199999999999999</v>
      </c>
      <c r="N432">
        <f t="shared" si="27"/>
        <v>102697843860000.02</v>
      </c>
    </row>
    <row r="433" spans="6:14">
      <c r="F433">
        <v>250</v>
      </c>
      <c r="G433">
        <v>500</v>
      </c>
      <c r="H433">
        <v>415</v>
      </c>
      <c r="I433">
        <v>20</v>
      </c>
      <c r="J433">
        <v>1000</v>
      </c>
      <c r="K433">
        <f t="shared" si="25"/>
        <v>432</v>
      </c>
      <c r="L433">
        <f t="shared" si="26"/>
        <v>0.86399999999999999</v>
      </c>
      <c r="N433">
        <f t="shared" si="27"/>
        <v>102800586240000</v>
      </c>
    </row>
    <row r="434" spans="6:14">
      <c r="F434">
        <v>250</v>
      </c>
      <c r="G434">
        <v>500</v>
      </c>
      <c r="H434">
        <v>415</v>
      </c>
      <c r="I434">
        <v>20</v>
      </c>
      <c r="J434">
        <v>1000</v>
      </c>
      <c r="K434">
        <f t="shared" ref="K434:K497" si="29">K433+1</f>
        <v>433</v>
      </c>
      <c r="L434">
        <f t="shared" ref="L434:L497" si="30">K434/G434</f>
        <v>0.86599999999999999</v>
      </c>
      <c r="N434">
        <f t="shared" ref="N434:N497" si="31">0.36*L434*J434*H434*(1-0.42*L434)*F434*G434*G434*I434</f>
        <v>102902701139999.98</v>
      </c>
    </row>
    <row r="435" spans="6:14">
      <c r="F435">
        <v>250</v>
      </c>
      <c r="G435">
        <v>500</v>
      </c>
      <c r="H435">
        <v>415</v>
      </c>
      <c r="I435">
        <v>20</v>
      </c>
      <c r="J435">
        <v>1000</v>
      </c>
      <c r="K435">
        <f t="shared" si="29"/>
        <v>434</v>
      </c>
      <c r="L435">
        <f t="shared" si="30"/>
        <v>0.86799999999999999</v>
      </c>
      <c r="N435">
        <f t="shared" si="31"/>
        <v>103004188559999.98</v>
      </c>
    </row>
    <row r="436" spans="6:14">
      <c r="F436">
        <v>250</v>
      </c>
      <c r="G436">
        <v>500</v>
      </c>
      <c r="H436">
        <v>415</v>
      </c>
      <c r="I436">
        <v>20</v>
      </c>
      <c r="J436">
        <v>1000</v>
      </c>
      <c r="K436">
        <f t="shared" si="29"/>
        <v>435</v>
      </c>
      <c r="L436">
        <f t="shared" si="30"/>
        <v>0.87</v>
      </c>
      <c r="N436">
        <f t="shared" si="31"/>
        <v>103105048500000.02</v>
      </c>
    </row>
    <row r="437" spans="6:14">
      <c r="F437">
        <v>250</v>
      </c>
      <c r="G437">
        <v>500</v>
      </c>
      <c r="H437">
        <v>415</v>
      </c>
      <c r="I437">
        <v>20</v>
      </c>
      <c r="J437">
        <v>1000</v>
      </c>
      <c r="K437">
        <f t="shared" si="29"/>
        <v>436</v>
      </c>
      <c r="L437">
        <f t="shared" si="30"/>
        <v>0.872</v>
      </c>
      <c r="N437">
        <f t="shared" si="31"/>
        <v>103205280959999.98</v>
      </c>
    </row>
    <row r="438" spans="6:14">
      <c r="F438">
        <v>250</v>
      </c>
      <c r="G438">
        <v>500</v>
      </c>
      <c r="H438">
        <v>415</v>
      </c>
      <c r="I438">
        <v>20</v>
      </c>
      <c r="J438">
        <v>1000</v>
      </c>
      <c r="K438">
        <f t="shared" si="29"/>
        <v>437</v>
      </c>
      <c r="L438">
        <f t="shared" si="30"/>
        <v>0.874</v>
      </c>
      <c r="N438">
        <f t="shared" si="31"/>
        <v>103304885940000</v>
      </c>
    </row>
    <row r="439" spans="6:14">
      <c r="F439">
        <v>250</v>
      </c>
      <c r="G439">
        <v>500</v>
      </c>
      <c r="H439">
        <v>415</v>
      </c>
      <c r="I439">
        <v>20</v>
      </c>
      <c r="J439">
        <v>1000</v>
      </c>
      <c r="K439">
        <f t="shared" si="29"/>
        <v>438</v>
      </c>
      <c r="L439">
        <f t="shared" si="30"/>
        <v>0.876</v>
      </c>
      <c r="N439">
        <f t="shared" si="31"/>
        <v>103403863439999.98</v>
      </c>
    </row>
    <row r="440" spans="6:14">
      <c r="F440">
        <v>250</v>
      </c>
      <c r="G440">
        <v>500</v>
      </c>
      <c r="H440">
        <v>415</v>
      </c>
      <c r="I440">
        <v>20</v>
      </c>
      <c r="J440">
        <v>1000</v>
      </c>
      <c r="K440">
        <f t="shared" si="29"/>
        <v>439</v>
      </c>
      <c r="L440">
        <f t="shared" si="30"/>
        <v>0.878</v>
      </c>
      <c r="N440">
        <f t="shared" si="31"/>
        <v>103502213459999.98</v>
      </c>
    </row>
    <row r="441" spans="6:14">
      <c r="F441">
        <v>250</v>
      </c>
      <c r="G441">
        <v>500</v>
      </c>
      <c r="H441">
        <v>415</v>
      </c>
      <c r="I441">
        <v>20</v>
      </c>
      <c r="J441">
        <v>1000</v>
      </c>
      <c r="K441">
        <f t="shared" si="29"/>
        <v>440</v>
      </c>
      <c r="L441">
        <f t="shared" si="30"/>
        <v>0.88</v>
      </c>
      <c r="N441">
        <f t="shared" si="31"/>
        <v>103599936000000</v>
      </c>
    </row>
    <row r="442" spans="6:14">
      <c r="F442">
        <v>250</v>
      </c>
      <c r="G442">
        <v>500</v>
      </c>
      <c r="H442">
        <v>415</v>
      </c>
      <c r="I442">
        <v>20</v>
      </c>
      <c r="J442">
        <v>1000</v>
      </c>
      <c r="K442">
        <f t="shared" si="29"/>
        <v>441</v>
      </c>
      <c r="L442">
        <f t="shared" si="30"/>
        <v>0.88200000000000001</v>
      </c>
      <c r="N442">
        <f t="shared" si="31"/>
        <v>103697031059999.98</v>
      </c>
    </row>
    <row r="443" spans="6:14">
      <c r="F443">
        <v>250</v>
      </c>
      <c r="G443">
        <v>500</v>
      </c>
      <c r="H443">
        <v>415</v>
      </c>
      <c r="I443">
        <v>20</v>
      </c>
      <c r="J443">
        <v>1000</v>
      </c>
      <c r="K443">
        <f t="shared" si="29"/>
        <v>442</v>
      </c>
      <c r="L443">
        <f t="shared" si="30"/>
        <v>0.88400000000000001</v>
      </c>
      <c r="N443">
        <f t="shared" si="31"/>
        <v>103793498639999.98</v>
      </c>
    </row>
    <row r="444" spans="6:14">
      <c r="F444">
        <v>250</v>
      </c>
      <c r="G444">
        <v>500</v>
      </c>
      <c r="H444">
        <v>415</v>
      </c>
      <c r="I444">
        <v>20</v>
      </c>
      <c r="J444">
        <v>1000</v>
      </c>
      <c r="K444">
        <f t="shared" si="29"/>
        <v>443</v>
      </c>
      <c r="L444">
        <f t="shared" si="30"/>
        <v>0.88600000000000001</v>
      </c>
      <c r="N444">
        <f t="shared" si="31"/>
        <v>103889338740000</v>
      </c>
    </row>
    <row r="445" spans="6:14">
      <c r="F445">
        <v>250</v>
      </c>
      <c r="G445">
        <v>500</v>
      </c>
      <c r="H445">
        <v>415</v>
      </c>
      <c r="I445">
        <v>20</v>
      </c>
      <c r="J445">
        <v>1000</v>
      </c>
      <c r="K445">
        <f t="shared" si="29"/>
        <v>444</v>
      </c>
      <c r="L445">
        <f t="shared" si="30"/>
        <v>0.88800000000000001</v>
      </c>
      <c r="N445">
        <f t="shared" si="31"/>
        <v>103984551360000.02</v>
      </c>
    </row>
    <row r="446" spans="6:14">
      <c r="F446">
        <v>250</v>
      </c>
      <c r="G446">
        <v>500</v>
      </c>
      <c r="H446">
        <v>415</v>
      </c>
      <c r="I446">
        <v>20</v>
      </c>
      <c r="J446">
        <v>1000</v>
      </c>
      <c r="K446">
        <f t="shared" si="29"/>
        <v>445</v>
      </c>
      <c r="L446">
        <f t="shared" si="30"/>
        <v>0.89</v>
      </c>
      <c r="N446">
        <f t="shared" si="31"/>
        <v>104079136500000.02</v>
      </c>
    </row>
    <row r="447" spans="6:14">
      <c r="F447">
        <v>250</v>
      </c>
      <c r="G447">
        <v>500</v>
      </c>
      <c r="H447">
        <v>415</v>
      </c>
      <c r="I447">
        <v>20</v>
      </c>
      <c r="J447">
        <v>1000</v>
      </c>
      <c r="K447">
        <f t="shared" si="29"/>
        <v>446</v>
      </c>
      <c r="L447">
        <f t="shared" si="30"/>
        <v>0.89200000000000002</v>
      </c>
      <c r="N447">
        <f t="shared" si="31"/>
        <v>104173094160000</v>
      </c>
    </row>
    <row r="448" spans="6:14">
      <c r="F448">
        <v>250</v>
      </c>
      <c r="G448">
        <v>500</v>
      </c>
      <c r="H448">
        <v>415</v>
      </c>
      <c r="I448">
        <v>20</v>
      </c>
      <c r="J448">
        <v>1000</v>
      </c>
      <c r="K448">
        <f t="shared" si="29"/>
        <v>447</v>
      </c>
      <c r="L448">
        <f t="shared" si="30"/>
        <v>0.89400000000000002</v>
      </c>
      <c r="N448">
        <f t="shared" si="31"/>
        <v>104266424339999.98</v>
      </c>
    </row>
    <row r="449" spans="6:14">
      <c r="F449">
        <v>250</v>
      </c>
      <c r="G449">
        <v>500</v>
      </c>
      <c r="H449">
        <v>415</v>
      </c>
      <c r="I449">
        <v>20</v>
      </c>
      <c r="J449">
        <v>1000</v>
      </c>
      <c r="K449">
        <f t="shared" si="29"/>
        <v>448</v>
      </c>
      <c r="L449">
        <f t="shared" si="30"/>
        <v>0.89600000000000002</v>
      </c>
      <c r="N449">
        <f t="shared" si="31"/>
        <v>104359127040000</v>
      </c>
    </row>
    <row r="450" spans="6:14">
      <c r="F450">
        <v>250</v>
      </c>
      <c r="G450">
        <v>500</v>
      </c>
      <c r="H450">
        <v>415</v>
      </c>
      <c r="I450">
        <v>20</v>
      </c>
      <c r="J450">
        <v>1000</v>
      </c>
      <c r="K450">
        <f t="shared" si="29"/>
        <v>449</v>
      </c>
      <c r="L450">
        <f t="shared" si="30"/>
        <v>0.89800000000000002</v>
      </c>
      <c r="N450">
        <f t="shared" si="31"/>
        <v>104451202260000.03</v>
      </c>
    </row>
    <row r="451" spans="6:14">
      <c r="F451">
        <v>250</v>
      </c>
      <c r="G451">
        <v>500</v>
      </c>
      <c r="H451">
        <v>415</v>
      </c>
      <c r="I451">
        <v>20</v>
      </c>
      <c r="J451">
        <v>1000</v>
      </c>
      <c r="K451">
        <f t="shared" si="29"/>
        <v>450</v>
      </c>
      <c r="L451">
        <f t="shared" si="30"/>
        <v>0.9</v>
      </c>
      <c r="N451">
        <f t="shared" si="31"/>
        <v>104542650000000</v>
      </c>
    </row>
    <row r="452" spans="6:14">
      <c r="F452">
        <v>250</v>
      </c>
      <c r="G452">
        <v>500</v>
      </c>
      <c r="H452">
        <v>415</v>
      </c>
      <c r="I452">
        <v>20</v>
      </c>
      <c r="J452">
        <v>1000</v>
      </c>
      <c r="K452">
        <f t="shared" si="29"/>
        <v>451</v>
      </c>
      <c r="L452">
        <f t="shared" si="30"/>
        <v>0.90200000000000002</v>
      </c>
      <c r="N452">
        <f t="shared" si="31"/>
        <v>104633470259999.98</v>
      </c>
    </row>
    <row r="453" spans="6:14">
      <c r="F453">
        <v>250</v>
      </c>
      <c r="G453">
        <v>500</v>
      </c>
      <c r="H453">
        <v>415</v>
      </c>
      <c r="I453">
        <v>20</v>
      </c>
      <c r="J453">
        <v>1000</v>
      </c>
      <c r="K453">
        <f t="shared" si="29"/>
        <v>452</v>
      </c>
      <c r="L453">
        <f t="shared" si="30"/>
        <v>0.90400000000000003</v>
      </c>
      <c r="N453">
        <f t="shared" si="31"/>
        <v>104723663040000.02</v>
      </c>
    </row>
    <row r="454" spans="6:14">
      <c r="F454">
        <v>250</v>
      </c>
      <c r="G454">
        <v>500</v>
      </c>
      <c r="H454">
        <v>415</v>
      </c>
      <c r="I454">
        <v>20</v>
      </c>
      <c r="J454">
        <v>1000</v>
      </c>
      <c r="K454">
        <f t="shared" si="29"/>
        <v>453</v>
      </c>
      <c r="L454">
        <f t="shared" si="30"/>
        <v>0.90600000000000003</v>
      </c>
      <c r="N454">
        <f t="shared" si="31"/>
        <v>104813228340000.02</v>
      </c>
    </row>
    <row r="455" spans="6:14">
      <c r="F455">
        <v>250</v>
      </c>
      <c r="G455">
        <v>500</v>
      </c>
      <c r="H455">
        <v>415</v>
      </c>
      <c r="I455">
        <v>20</v>
      </c>
      <c r="J455">
        <v>1000</v>
      </c>
      <c r="K455">
        <f t="shared" si="29"/>
        <v>454</v>
      </c>
      <c r="L455">
        <f t="shared" si="30"/>
        <v>0.90800000000000003</v>
      </c>
      <c r="N455">
        <f t="shared" si="31"/>
        <v>104902166160000.02</v>
      </c>
    </row>
    <row r="456" spans="6:14">
      <c r="F456">
        <v>250</v>
      </c>
      <c r="G456">
        <v>500</v>
      </c>
      <c r="H456">
        <v>415</v>
      </c>
      <c r="I456">
        <v>20</v>
      </c>
      <c r="J456">
        <v>1000</v>
      </c>
      <c r="K456">
        <f t="shared" si="29"/>
        <v>455</v>
      </c>
      <c r="L456">
        <f t="shared" si="30"/>
        <v>0.91</v>
      </c>
      <c r="N456">
        <f t="shared" si="31"/>
        <v>104990476500000</v>
      </c>
    </row>
    <row r="457" spans="6:14">
      <c r="F457">
        <v>250</v>
      </c>
      <c r="G457">
        <v>500</v>
      </c>
      <c r="H457">
        <v>415</v>
      </c>
      <c r="I457">
        <v>20</v>
      </c>
      <c r="J457">
        <v>1000</v>
      </c>
      <c r="K457">
        <f t="shared" si="29"/>
        <v>456</v>
      </c>
      <c r="L457">
        <f t="shared" si="30"/>
        <v>0.91200000000000003</v>
      </c>
      <c r="N457">
        <f t="shared" si="31"/>
        <v>105078159359999.98</v>
      </c>
    </row>
    <row r="458" spans="6:14">
      <c r="F458">
        <v>250</v>
      </c>
      <c r="G458">
        <v>500</v>
      </c>
      <c r="H458">
        <v>415</v>
      </c>
      <c r="I458">
        <v>20</v>
      </c>
      <c r="J458">
        <v>1000</v>
      </c>
      <c r="K458">
        <f t="shared" si="29"/>
        <v>457</v>
      </c>
      <c r="L458">
        <f t="shared" si="30"/>
        <v>0.91400000000000003</v>
      </c>
      <c r="N458">
        <f t="shared" si="31"/>
        <v>105165214740000.02</v>
      </c>
    </row>
    <row r="459" spans="6:14">
      <c r="F459">
        <v>250</v>
      </c>
      <c r="G459">
        <v>500</v>
      </c>
      <c r="H459">
        <v>415</v>
      </c>
      <c r="I459">
        <v>20</v>
      </c>
      <c r="J459">
        <v>1000</v>
      </c>
      <c r="K459">
        <f t="shared" si="29"/>
        <v>458</v>
      </c>
      <c r="L459">
        <f t="shared" si="30"/>
        <v>0.91600000000000004</v>
      </c>
      <c r="N459">
        <f t="shared" si="31"/>
        <v>105251642640000</v>
      </c>
    </row>
    <row r="460" spans="6:14">
      <c r="F460">
        <v>250</v>
      </c>
      <c r="G460">
        <v>500</v>
      </c>
      <c r="H460">
        <v>415</v>
      </c>
      <c r="I460">
        <v>20</v>
      </c>
      <c r="J460">
        <v>1000</v>
      </c>
      <c r="K460">
        <f t="shared" si="29"/>
        <v>459</v>
      </c>
      <c r="L460">
        <f t="shared" si="30"/>
        <v>0.91800000000000004</v>
      </c>
      <c r="N460">
        <f t="shared" si="31"/>
        <v>105337443060000</v>
      </c>
    </row>
    <row r="461" spans="6:14">
      <c r="F461">
        <v>250</v>
      </c>
      <c r="G461">
        <v>500</v>
      </c>
      <c r="H461">
        <v>415</v>
      </c>
      <c r="I461">
        <v>20</v>
      </c>
      <c r="J461">
        <v>1000</v>
      </c>
      <c r="K461">
        <f t="shared" si="29"/>
        <v>460</v>
      </c>
      <c r="L461">
        <f t="shared" si="30"/>
        <v>0.92</v>
      </c>
      <c r="N461">
        <f t="shared" si="31"/>
        <v>105422615999999.98</v>
      </c>
    </row>
    <row r="462" spans="6:14">
      <c r="F462">
        <v>250</v>
      </c>
      <c r="G462">
        <v>500</v>
      </c>
      <c r="H462">
        <v>415</v>
      </c>
      <c r="I462">
        <v>20</v>
      </c>
      <c r="J462">
        <v>1000</v>
      </c>
      <c r="K462">
        <f t="shared" si="29"/>
        <v>461</v>
      </c>
      <c r="L462">
        <f t="shared" si="30"/>
        <v>0.92200000000000004</v>
      </c>
      <c r="N462">
        <f t="shared" si="31"/>
        <v>105507161460000.02</v>
      </c>
    </row>
    <row r="463" spans="6:14">
      <c r="F463">
        <v>250</v>
      </c>
      <c r="G463">
        <v>500</v>
      </c>
      <c r="H463">
        <v>415</v>
      </c>
      <c r="I463">
        <v>20</v>
      </c>
      <c r="J463">
        <v>1000</v>
      </c>
      <c r="K463">
        <f t="shared" si="29"/>
        <v>462</v>
      </c>
      <c r="L463">
        <f t="shared" si="30"/>
        <v>0.92400000000000004</v>
      </c>
      <c r="N463">
        <f t="shared" si="31"/>
        <v>105591079440000.02</v>
      </c>
    </row>
    <row r="464" spans="6:14">
      <c r="F464">
        <v>250</v>
      </c>
      <c r="G464">
        <v>500</v>
      </c>
      <c r="H464">
        <v>415</v>
      </c>
      <c r="I464">
        <v>20</v>
      </c>
      <c r="J464">
        <v>1000</v>
      </c>
      <c r="K464">
        <f t="shared" si="29"/>
        <v>463</v>
      </c>
      <c r="L464">
        <f t="shared" si="30"/>
        <v>0.92600000000000005</v>
      </c>
      <c r="N464">
        <f t="shared" si="31"/>
        <v>105674369940000</v>
      </c>
    </row>
    <row r="465" spans="6:14">
      <c r="F465">
        <v>250</v>
      </c>
      <c r="G465">
        <v>500</v>
      </c>
      <c r="H465">
        <v>415</v>
      </c>
      <c r="I465">
        <v>20</v>
      </c>
      <c r="J465">
        <v>1000</v>
      </c>
      <c r="K465">
        <f t="shared" si="29"/>
        <v>464</v>
      </c>
      <c r="L465">
        <f t="shared" si="30"/>
        <v>0.92800000000000005</v>
      </c>
      <c r="N465">
        <f t="shared" si="31"/>
        <v>105757032959999.98</v>
      </c>
    </row>
    <row r="466" spans="6:14">
      <c r="F466">
        <v>250</v>
      </c>
      <c r="G466">
        <v>500</v>
      </c>
      <c r="H466">
        <v>415</v>
      </c>
      <c r="I466">
        <v>20</v>
      </c>
      <c r="J466">
        <v>1000</v>
      </c>
      <c r="K466">
        <f t="shared" si="29"/>
        <v>465</v>
      </c>
      <c r="L466">
        <f t="shared" si="30"/>
        <v>0.93</v>
      </c>
      <c r="N466">
        <f t="shared" si="31"/>
        <v>105839068500000</v>
      </c>
    </row>
    <row r="467" spans="6:14">
      <c r="F467">
        <v>250</v>
      </c>
      <c r="G467">
        <v>500</v>
      </c>
      <c r="H467">
        <v>415</v>
      </c>
      <c r="I467">
        <v>20</v>
      </c>
      <c r="J467">
        <v>1000</v>
      </c>
      <c r="K467">
        <f t="shared" si="29"/>
        <v>466</v>
      </c>
      <c r="L467">
        <f t="shared" si="30"/>
        <v>0.93200000000000005</v>
      </c>
      <c r="N467">
        <f t="shared" si="31"/>
        <v>105920476560000</v>
      </c>
    </row>
    <row r="468" spans="6:14">
      <c r="F468">
        <v>250</v>
      </c>
      <c r="G468">
        <v>500</v>
      </c>
      <c r="H468">
        <v>415</v>
      </c>
      <c r="I468">
        <v>20</v>
      </c>
      <c r="J468">
        <v>1000</v>
      </c>
      <c r="K468">
        <f t="shared" si="29"/>
        <v>467</v>
      </c>
      <c r="L468">
        <f t="shared" si="30"/>
        <v>0.93400000000000005</v>
      </c>
      <c r="N468">
        <f t="shared" si="31"/>
        <v>106001257140000.02</v>
      </c>
    </row>
    <row r="469" spans="6:14">
      <c r="F469">
        <v>250</v>
      </c>
      <c r="G469">
        <v>500</v>
      </c>
      <c r="H469">
        <v>415</v>
      </c>
      <c r="I469">
        <v>20</v>
      </c>
      <c r="J469">
        <v>1000</v>
      </c>
      <c r="K469">
        <f t="shared" si="29"/>
        <v>468</v>
      </c>
      <c r="L469">
        <f t="shared" si="30"/>
        <v>0.93600000000000005</v>
      </c>
      <c r="N469">
        <f t="shared" si="31"/>
        <v>106081410239999.98</v>
      </c>
    </row>
    <row r="470" spans="6:14">
      <c r="F470">
        <v>250</v>
      </c>
      <c r="G470">
        <v>500</v>
      </c>
      <c r="H470">
        <v>415</v>
      </c>
      <c r="I470">
        <v>20</v>
      </c>
      <c r="J470">
        <v>1000</v>
      </c>
      <c r="K470">
        <f t="shared" si="29"/>
        <v>469</v>
      </c>
      <c r="L470">
        <f t="shared" si="30"/>
        <v>0.93799999999999994</v>
      </c>
      <c r="N470">
        <f t="shared" si="31"/>
        <v>106160935860000.02</v>
      </c>
    </row>
    <row r="471" spans="6:14">
      <c r="F471">
        <v>250</v>
      </c>
      <c r="G471">
        <v>500</v>
      </c>
      <c r="H471">
        <v>415</v>
      </c>
      <c r="I471">
        <v>20</v>
      </c>
      <c r="J471">
        <v>1000</v>
      </c>
      <c r="K471">
        <f t="shared" si="29"/>
        <v>470</v>
      </c>
      <c r="L471">
        <f t="shared" si="30"/>
        <v>0.94</v>
      </c>
      <c r="N471">
        <f t="shared" si="31"/>
        <v>106239833999999.98</v>
      </c>
    </row>
    <row r="472" spans="6:14">
      <c r="F472">
        <v>250</v>
      </c>
      <c r="G472">
        <v>500</v>
      </c>
      <c r="H472">
        <v>415</v>
      </c>
      <c r="I472">
        <v>20</v>
      </c>
      <c r="J472">
        <v>1000</v>
      </c>
      <c r="K472">
        <f t="shared" si="29"/>
        <v>471</v>
      </c>
      <c r="L472">
        <f t="shared" si="30"/>
        <v>0.94199999999999995</v>
      </c>
      <c r="N472">
        <f t="shared" si="31"/>
        <v>106318104659999.98</v>
      </c>
    </row>
    <row r="473" spans="6:14">
      <c r="F473">
        <v>250</v>
      </c>
      <c r="G473">
        <v>500</v>
      </c>
      <c r="H473">
        <v>415</v>
      </c>
      <c r="I473">
        <v>20</v>
      </c>
      <c r="J473">
        <v>1000</v>
      </c>
      <c r="K473">
        <f t="shared" si="29"/>
        <v>472</v>
      </c>
      <c r="L473">
        <f t="shared" si="30"/>
        <v>0.94399999999999995</v>
      </c>
      <c r="N473">
        <f t="shared" si="31"/>
        <v>106395747839999.98</v>
      </c>
    </row>
    <row r="474" spans="6:14">
      <c r="F474">
        <v>250</v>
      </c>
      <c r="G474">
        <v>500</v>
      </c>
      <c r="H474">
        <v>415</v>
      </c>
      <c r="I474">
        <v>20</v>
      </c>
      <c r="J474">
        <v>1000</v>
      </c>
      <c r="K474">
        <f t="shared" si="29"/>
        <v>473</v>
      </c>
      <c r="L474">
        <f t="shared" si="30"/>
        <v>0.94599999999999995</v>
      </c>
      <c r="N474">
        <f t="shared" si="31"/>
        <v>106472763540000</v>
      </c>
    </row>
    <row r="475" spans="6:14">
      <c r="F475">
        <v>250</v>
      </c>
      <c r="G475">
        <v>500</v>
      </c>
      <c r="H475">
        <v>415</v>
      </c>
      <c r="I475">
        <v>20</v>
      </c>
      <c r="J475">
        <v>1000</v>
      </c>
      <c r="K475">
        <f t="shared" si="29"/>
        <v>474</v>
      </c>
      <c r="L475">
        <f t="shared" si="30"/>
        <v>0.94799999999999995</v>
      </c>
      <c r="N475">
        <f t="shared" si="31"/>
        <v>106549151760000</v>
      </c>
    </row>
    <row r="476" spans="6:14">
      <c r="F476">
        <v>250</v>
      </c>
      <c r="G476">
        <v>500</v>
      </c>
      <c r="H476">
        <v>415</v>
      </c>
      <c r="I476">
        <v>20</v>
      </c>
      <c r="J476">
        <v>1000</v>
      </c>
      <c r="K476">
        <f t="shared" si="29"/>
        <v>475</v>
      </c>
      <c r="L476">
        <f t="shared" si="30"/>
        <v>0.95</v>
      </c>
      <c r="N476">
        <f t="shared" si="31"/>
        <v>106624912499999.98</v>
      </c>
    </row>
    <row r="477" spans="6:14">
      <c r="F477">
        <v>250</v>
      </c>
      <c r="G477">
        <v>500</v>
      </c>
      <c r="H477">
        <v>415</v>
      </c>
      <c r="I477">
        <v>20</v>
      </c>
      <c r="J477">
        <v>1000</v>
      </c>
      <c r="K477">
        <f t="shared" si="29"/>
        <v>476</v>
      </c>
      <c r="L477">
        <f t="shared" si="30"/>
        <v>0.95199999999999996</v>
      </c>
      <c r="N477">
        <f t="shared" si="31"/>
        <v>106700045760000</v>
      </c>
    </row>
    <row r="478" spans="6:14">
      <c r="F478">
        <v>250</v>
      </c>
      <c r="G478">
        <v>500</v>
      </c>
      <c r="H478">
        <v>415</v>
      </c>
      <c r="I478">
        <v>20</v>
      </c>
      <c r="J478">
        <v>1000</v>
      </c>
      <c r="K478">
        <f t="shared" si="29"/>
        <v>477</v>
      </c>
      <c r="L478">
        <f t="shared" si="30"/>
        <v>0.95399999999999996</v>
      </c>
      <c r="N478">
        <f t="shared" si="31"/>
        <v>106774551540000</v>
      </c>
    </row>
    <row r="479" spans="6:14">
      <c r="F479">
        <v>250</v>
      </c>
      <c r="G479">
        <v>500</v>
      </c>
      <c r="H479">
        <v>415</v>
      </c>
      <c r="I479">
        <v>20</v>
      </c>
      <c r="J479">
        <v>1000</v>
      </c>
      <c r="K479">
        <f t="shared" si="29"/>
        <v>478</v>
      </c>
      <c r="L479">
        <f t="shared" si="30"/>
        <v>0.95599999999999996</v>
      </c>
      <c r="N479">
        <f t="shared" si="31"/>
        <v>106848429840000</v>
      </c>
    </row>
    <row r="480" spans="6:14">
      <c r="F480">
        <v>250</v>
      </c>
      <c r="G480">
        <v>500</v>
      </c>
      <c r="H480">
        <v>415</v>
      </c>
      <c r="I480">
        <v>20</v>
      </c>
      <c r="J480">
        <v>1000</v>
      </c>
      <c r="K480">
        <f t="shared" si="29"/>
        <v>479</v>
      </c>
      <c r="L480">
        <f t="shared" si="30"/>
        <v>0.95799999999999996</v>
      </c>
      <c r="N480">
        <f t="shared" si="31"/>
        <v>106921680659999.98</v>
      </c>
    </row>
    <row r="481" spans="6:14">
      <c r="F481">
        <v>250</v>
      </c>
      <c r="G481">
        <v>500</v>
      </c>
      <c r="H481">
        <v>415</v>
      </c>
      <c r="I481">
        <v>20</v>
      </c>
      <c r="J481">
        <v>1000</v>
      </c>
      <c r="K481">
        <f t="shared" si="29"/>
        <v>480</v>
      </c>
      <c r="L481">
        <f t="shared" si="30"/>
        <v>0.96</v>
      </c>
      <c r="N481">
        <f t="shared" si="31"/>
        <v>106994303999999.98</v>
      </c>
    </row>
    <row r="482" spans="6:14">
      <c r="F482">
        <v>250</v>
      </c>
      <c r="G482">
        <v>500</v>
      </c>
      <c r="H482">
        <v>415</v>
      </c>
      <c r="I482">
        <v>20</v>
      </c>
      <c r="J482">
        <v>1000</v>
      </c>
      <c r="K482">
        <f t="shared" si="29"/>
        <v>481</v>
      </c>
      <c r="L482">
        <f t="shared" si="30"/>
        <v>0.96199999999999997</v>
      </c>
      <c r="N482">
        <f t="shared" si="31"/>
        <v>107066299859999.98</v>
      </c>
    </row>
    <row r="483" spans="6:14">
      <c r="F483">
        <v>250</v>
      </c>
      <c r="G483">
        <v>500</v>
      </c>
      <c r="H483">
        <v>415</v>
      </c>
      <c r="I483">
        <v>20</v>
      </c>
      <c r="J483">
        <v>1000</v>
      </c>
      <c r="K483">
        <f t="shared" si="29"/>
        <v>482</v>
      </c>
      <c r="L483">
        <f t="shared" si="30"/>
        <v>0.96399999999999997</v>
      </c>
      <c r="N483">
        <f t="shared" si="31"/>
        <v>107137668240000</v>
      </c>
    </row>
    <row r="484" spans="6:14">
      <c r="F484">
        <v>250</v>
      </c>
      <c r="G484">
        <v>500</v>
      </c>
      <c r="H484">
        <v>415</v>
      </c>
      <c r="I484">
        <v>20</v>
      </c>
      <c r="J484">
        <v>1000</v>
      </c>
      <c r="K484">
        <f t="shared" si="29"/>
        <v>483</v>
      </c>
      <c r="L484">
        <f t="shared" si="30"/>
        <v>0.96599999999999997</v>
      </c>
      <c r="N484">
        <f t="shared" si="31"/>
        <v>107208409139999.98</v>
      </c>
    </row>
    <row r="485" spans="6:14">
      <c r="F485">
        <v>250</v>
      </c>
      <c r="G485">
        <v>500</v>
      </c>
      <c r="H485">
        <v>415</v>
      </c>
      <c r="I485">
        <v>20</v>
      </c>
      <c r="J485">
        <v>1000</v>
      </c>
      <c r="K485">
        <f t="shared" si="29"/>
        <v>484</v>
      </c>
      <c r="L485">
        <f t="shared" si="30"/>
        <v>0.96799999999999997</v>
      </c>
      <c r="N485">
        <f t="shared" si="31"/>
        <v>107278522560000</v>
      </c>
    </row>
    <row r="486" spans="6:14">
      <c r="F486">
        <v>250</v>
      </c>
      <c r="G486">
        <v>500</v>
      </c>
      <c r="H486">
        <v>415</v>
      </c>
      <c r="I486">
        <v>20</v>
      </c>
      <c r="J486">
        <v>1000</v>
      </c>
      <c r="K486">
        <f t="shared" si="29"/>
        <v>485</v>
      </c>
      <c r="L486">
        <f t="shared" si="30"/>
        <v>0.97</v>
      </c>
      <c r="N486">
        <f t="shared" si="31"/>
        <v>107348008499999.98</v>
      </c>
    </row>
    <row r="487" spans="6:14">
      <c r="F487">
        <v>250</v>
      </c>
      <c r="G487">
        <v>500</v>
      </c>
      <c r="H487">
        <v>415</v>
      </c>
      <c r="I487">
        <v>20</v>
      </c>
      <c r="J487">
        <v>1000</v>
      </c>
      <c r="K487">
        <f t="shared" si="29"/>
        <v>486</v>
      </c>
      <c r="L487">
        <f t="shared" si="30"/>
        <v>0.97199999999999998</v>
      </c>
      <c r="N487">
        <f t="shared" si="31"/>
        <v>107416866960000</v>
      </c>
    </row>
    <row r="488" spans="6:14">
      <c r="F488">
        <v>250</v>
      </c>
      <c r="G488">
        <v>500</v>
      </c>
      <c r="H488">
        <v>415</v>
      </c>
      <c r="I488">
        <v>20</v>
      </c>
      <c r="J488">
        <v>1000</v>
      </c>
      <c r="K488">
        <f t="shared" si="29"/>
        <v>487</v>
      </c>
      <c r="L488">
        <f t="shared" si="30"/>
        <v>0.97399999999999998</v>
      </c>
      <c r="N488">
        <f t="shared" si="31"/>
        <v>107485097939999.98</v>
      </c>
    </row>
    <row r="489" spans="6:14">
      <c r="F489">
        <v>250</v>
      </c>
      <c r="G489">
        <v>500</v>
      </c>
      <c r="H489">
        <v>415</v>
      </c>
      <c r="I489">
        <v>20</v>
      </c>
      <c r="J489">
        <v>1000</v>
      </c>
      <c r="K489">
        <f t="shared" si="29"/>
        <v>488</v>
      </c>
      <c r="L489">
        <f t="shared" si="30"/>
        <v>0.97599999999999998</v>
      </c>
      <c r="N489">
        <f t="shared" si="31"/>
        <v>107552701440000</v>
      </c>
    </row>
    <row r="490" spans="6:14">
      <c r="F490">
        <v>250</v>
      </c>
      <c r="G490">
        <v>500</v>
      </c>
      <c r="H490">
        <v>415</v>
      </c>
      <c r="I490">
        <v>20</v>
      </c>
      <c r="J490">
        <v>1000</v>
      </c>
      <c r="K490">
        <f t="shared" si="29"/>
        <v>489</v>
      </c>
      <c r="L490">
        <f t="shared" si="30"/>
        <v>0.97799999999999998</v>
      </c>
      <c r="N490">
        <f t="shared" si="31"/>
        <v>107619677460000</v>
      </c>
    </row>
    <row r="491" spans="6:14">
      <c r="F491">
        <v>250</v>
      </c>
      <c r="G491">
        <v>500</v>
      </c>
      <c r="H491">
        <v>415</v>
      </c>
      <c r="I491">
        <v>20</v>
      </c>
      <c r="J491">
        <v>1000</v>
      </c>
      <c r="K491">
        <f t="shared" si="29"/>
        <v>490</v>
      </c>
      <c r="L491">
        <f t="shared" si="30"/>
        <v>0.98</v>
      </c>
      <c r="N491">
        <f t="shared" si="31"/>
        <v>107686026000000</v>
      </c>
    </row>
    <row r="492" spans="6:14">
      <c r="F492">
        <v>250</v>
      </c>
      <c r="G492">
        <v>500</v>
      </c>
      <c r="H492">
        <v>415</v>
      </c>
      <c r="I492">
        <v>20</v>
      </c>
      <c r="J492">
        <v>1000</v>
      </c>
      <c r="K492">
        <f t="shared" si="29"/>
        <v>491</v>
      </c>
      <c r="L492">
        <f t="shared" si="30"/>
        <v>0.98199999999999998</v>
      </c>
      <c r="N492">
        <f t="shared" si="31"/>
        <v>107751747060000</v>
      </c>
    </row>
    <row r="493" spans="6:14">
      <c r="F493">
        <v>250</v>
      </c>
      <c r="G493">
        <v>500</v>
      </c>
      <c r="H493">
        <v>415</v>
      </c>
      <c r="I493">
        <v>20</v>
      </c>
      <c r="J493">
        <v>1000</v>
      </c>
      <c r="K493">
        <f t="shared" si="29"/>
        <v>492</v>
      </c>
      <c r="L493">
        <f t="shared" si="30"/>
        <v>0.98399999999999999</v>
      </c>
      <c r="N493">
        <f t="shared" si="31"/>
        <v>107816840640000.02</v>
      </c>
    </row>
    <row r="494" spans="6:14">
      <c r="F494">
        <v>250</v>
      </c>
      <c r="G494">
        <v>500</v>
      </c>
      <c r="H494">
        <v>415</v>
      </c>
      <c r="I494">
        <v>20</v>
      </c>
      <c r="J494">
        <v>1000</v>
      </c>
      <c r="K494">
        <f t="shared" si="29"/>
        <v>493</v>
      </c>
      <c r="L494">
        <f t="shared" si="30"/>
        <v>0.98599999999999999</v>
      </c>
      <c r="N494">
        <f t="shared" si="31"/>
        <v>107881306739999.98</v>
      </c>
    </row>
    <row r="495" spans="6:14">
      <c r="F495">
        <v>250</v>
      </c>
      <c r="G495">
        <v>500</v>
      </c>
      <c r="H495">
        <v>415</v>
      </c>
      <c r="I495">
        <v>20</v>
      </c>
      <c r="J495">
        <v>1000</v>
      </c>
      <c r="K495">
        <f t="shared" si="29"/>
        <v>494</v>
      </c>
      <c r="L495">
        <f t="shared" si="30"/>
        <v>0.98799999999999999</v>
      </c>
      <c r="N495">
        <f t="shared" si="31"/>
        <v>107945145360000</v>
      </c>
    </row>
    <row r="496" spans="6:14">
      <c r="F496">
        <v>250</v>
      </c>
      <c r="G496">
        <v>500</v>
      </c>
      <c r="H496">
        <v>415</v>
      </c>
      <c r="I496">
        <v>20</v>
      </c>
      <c r="J496">
        <v>1000</v>
      </c>
      <c r="K496">
        <f t="shared" si="29"/>
        <v>495</v>
      </c>
      <c r="L496">
        <f t="shared" si="30"/>
        <v>0.99</v>
      </c>
      <c r="N496">
        <f t="shared" si="31"/>
        <v>108008356500000</v>
      </c>
    </row>
    <row r="497" spans="6:14">
      <c r="F497">
        <v>250</v>
      </c>
      <c r="G497">
        <v>500</v>
      </c>
      <c r="H497">
        <v>415</v>
      </c>
      <c r="I497">
        <v>20</v>
      </c>
      <c r="J497">
        <v>1000</v>
      </c>
      <c r="K497">
        <f t="shared" si="29"/>
        <v>496</v>
      </c>
      <c r="L497">
        <f t="shared" si="30"/>
        <v>0.99199999999999999</v>
      </c>
      <c r="N497">
        <f t="shared" si="31"/>
        <v>108070940160000</v>
      </c>
    </row>
    <row r="498" spans="6:14">
      <c r="F498">
        <v>250</v>
      </c>
      <c r="G498">
        <v>500</v>
      </c>
      <c r="H498">
        <v>415</v>
      </c>
      <c r="I498">
        <v>20</v>
      </c>
      <c r="J498">
        <v>1000</v>
      </c>
      <c r="K498">
        <f t="shared" ref="K498:K501" si="32">K497+1</f>
        <v>497</v>
      </c>
      <c r="L498">
        <f t="shared" ref="L498:L501" si="33">K498/G498</f>
        <v>0.99399999999999999</v>
      </c>
      <c r="N498">
        <f t="shared" ref="N498:N501" si="34">0.36*L498*J498*H498*(1-0.42*L498)*F498*G498*G498*I498</f>
        <v>108132896340000</v>
      </c>
    </row>
    <row r="499" spans="6:14">
      <c r="F499">
        <v>250</v>
      </c>
      <c r="G499">
        <v>500</v>
      </c>
      <c r="H499">
        <v>415</v>
      </c>
      <c r="I499">
        <v>20</v>
      </c>
      <c r="J499">
        <v>1000</v>
      </c>
      <c r="K499">
        <f t="shared" si="32"/>
        <v>498</v>
      </c>
      <c r="L499">
        <f t="shared" si="33"/>
        <v>0.996</v>
      </c>
      <c r="N499">
        <f t="shared" si="34"/>
        <v>108194225039999.98</v>
      </c>
    </row>
    <row r="500" spans="6:14">
      <c r="F500">
        <v>250</v>
      </c>
      <c r="G500">
        <v>500</v>
      </c>
      <c r="H500">
        <v>415</v>
      </c>
      <c r="I500">
        <v>20</v>
      </c>
      <c r="J500">
        <v>1000</v>
      </c>
      <c r="K500">
        <f t="shared" si="32"/>
        <v>499</v>
      </c>
      <c r="L500">
        <f t="shared" si="33"/>
        <v>0.998</v>
      </c>
      <c r="N500">
        <f t="shared" si="34"/>
        <v>108254926260000</v>
      </c>
    </row>
    <row r="501" spans="6:14">
      <c r="F501">
        <v>250</v>
      </c>
      <c r="G501">
        <v>500</v>
      </c>
      <c r="H501">
        <v>415</v>
      </c>
      <c r="I501">
        <v>20</v>
      </c>
      <c r="J501">
        <v>1000</v>
      </c>
      <c r="K501">
        <f t="shared" si="32"/>
        <v>500</v>
      </c>
      <c r="L501">
        <f t="shared" si="33"/>
        <v>1</v>
      </c>
      <c r="N501">
        <f t="shared" si="34"/>
        <v>108315000000000.02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E144"/>
  <sheetViews>
    <sheetView zoomScaleNormal="100" workbookViewId="0">
      <selection activeCell="CB8" sqref="CB8"/>
    </sheetView>
  </sheetViews>
  <sheetFormatPr defaultRowHeight="14.25"/>
  <cols>
    <col min="1" max="1" width="9" style="155"/>
    <col min="2" max="23" width="9" style="25"/>
    <col min="24" max="28" width="9.375" style="25" customWidth="1"/>
    <col min="29" max="29" width="9" style="155"/>
    <col min="30" max="55" width="9" style="25"/>
    <col min="56" max="56" width="9" style="155"/>
    <col min="57" max="76" width="9" style="25"/>
    <col min="77" max="77" width="9" style="282"/>
    <col min="78" max="16384" width="9" style="25"/>
  </cols>
  <sheetData>
    <row r="1" spans="1:109">
      <c r="A1" s="26"/>
      <c r="B1" s="26"/>
      <c r="C1" s="26"/>
      <c r="D1" s="26"/>
      <c r="E1" s="26"/>
      <c r="F1" s="26"/>
      <c r="G1" s="26"/>
      <c r="H1" s="26"/>
      <c r="I1" s="26"/>
      <c r="J1" s="205" t="s">
        <v>8</v>
      </c>
      <c r="K1" s="205"/>
      <c r="L1" s="205"/>
      <c r="M1" s="205"/>
      <c r="N1" s="205"/>
      <c r="O1" s="20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105"/>
      <c r="AE1" s="26"/>
      <c r="AF1" s="26"/>
      <c r="AG1" s="26"/>
      <c r="AH1" s="26"/>
      <c r="AI1" s="26"/>
      <c r="AJ1" s="205" t="s">
        <v>8</v>
      </c>
      <c r="AK1" s="205"/>
      <c r="AL1" s="205"/>
      <c r="AM1" s="205"/>
      <c r="AN1" s="205"/>
      <c r="AO1" s="205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05" t="s">
        <v>8</v>
      </c>
      <c r="BL1" s="205"/>
      <c r="BM1" s="205"/>
      <c r="BN1" s="205"/>
      <c r="BO1" s="205"/>
      <c r="BP1" s="205"/>
      <c r="BQ1" s="26"/>
      <c r="BR1" s="26"/>
      <c r="BS1" s="26"/>
      <c r="BT1" s="26"/>
      <c r="BU1" s="26"/>
      <c r="BV1" s="26"/>
      <c r="BW1" s="26"/>
      <c r="BX1" s="26"/>
      <c r="BY1" s="279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</row>
    <row r="2" spans="1:109">
      <c r="A2" s="26"/>
      <c r="B2" s="26"/>
      <c r="C2" s="26"/>
      <c r="D2" s="26"/>
      <c r="E2" s="26"/>
      <c r="F2" s="26"/>
      <c r="G2" s="26"/>
      <c r="H2" s="26"/>
      <c r="I2" s="26"/>
      <c r="J2" s="205"/>
      <c r="K2" s="205"/>
      <c r="L2" s="205"/>
      <c r="M2" s="205"/>
      <c r="N2" s="205"/>
      <c r="O2" s="20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105"/>
      <c r="AE2" s="26"/>
      <c r="AF2" s="26"/>
      <c r="AG2" s="26"/>
      <c r="AH2" s="26"/>
      <c r="AI2" s="26"/>
      <c r="AJ2" s="205"/>
      <c r="AK2" s="205"/>
      <c r="AL2" s="205"/>
      <c r="AM2" s="205"/>
      <c r="AN2" s="205"/>
      <c r="AO2" s="205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05"/>
      <c r="BL2" s="205"/>
      <c r="BM2" s="205"/>
      <c r="BN2" s="205"/>
      <c r="BO2" s="205"/>
      <c r="BP2" s="205"/>
      <c r="BQ2" s="26"/>
      <c r="BR2" s="26"/>
      <c r="BS2" s="26"/>
      <c r="BT2" s="26"/>
      <c r="BU2" s="26"/>
      <c r="BV2" s="26"/>
      <c r="BW2" s="26"/>
      <c r="BX2" s="26"/>
      <c r="BY2" s="280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</row>
    <row r="3" spans="1:109" ht="14.25" customHeight="1">
      <c r="A3" s="26"/>
      <c r="B3" s="26"/>
      <c r="C3" s="26"/>
      <c r="D3" s="26"/>
      <c r="E3" s="26"/>
      <c r="F3" s="26"/>
      <c r="G3" s="26"/>
      <c r="H3" s="26"/>
      <c r="I3" s="26"/>
      <c r="J3" s="205"/>
      <c r="K3" s="205"/>
      <c r="L3" s="205"/>
      <c r="M3" s="205"/>
      <c r="N3" s="205"/>
      <c r="O3" s="20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105"/>
      <c r="AE3" s="26"/>
      <c r="AF3" s="26"/>
      <c r="AG3" s="26"/>
      <c r="AH3" s="26"/>
      <c r="AI3" s="26"/>
      <c r="AJ3" s="205"/>
      <c r="AK3" s="205"/>
      <c r="AL3" s="205"/>
      <c r="AM3" s="205"/>
      <c r="AN3" s="205"/>
      <c r="AO3" s="205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05"/>
      <c r="BL3" s="205"/>
      <c r="BM3" s="205"/>
      <c r="BN3" s="205"/>
      <c r="BO3" s="205"/>
      <c r="BP3" s="205"/>
      <c r="BQ3" s="26"/>
      <c r="BR3" s="26"/>
      <c r="BS3" s="26"/>
      <c r="BT3" s="26"/>
      <c r="BU3" s="26"/>
      <c r="BV3" s="26"/>
      <c r="BW3" s="26"/>
      <c r="BX3" s="26"/>
      <c r="BY3" s="280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</row>
    <row r="4" spans="1:109" ht="14.25" customHeight="1">
      <c r="A4" s="26"/>
      <c r="B4" s="26"/>
      <c r="C4" s="26"/>
      <c r="D4" s="26"/>
      <c r="E4" s="26"/>
      <c r="F4" s="26"/>
      <c r="G4" s="26"/>
      <c r="H4" s="26"/>
      <c r="I4" s="26"/>
      <c r="J4" s="205"/>
      <c r="K4" s="205"/>
      <c r="L4" s="205"/>
      <c r="M4" s="205"/>
      <c r="N4" s="205"/>
      <c r="O4" s="20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105"/>
      <c r="AE4" s="26"/>
      <c r="AF4" s="26"/>
      <c r="AG4" s="26"/>
      <c r="AH4" s="26"/>
      <c r="AI4" s="26"/>
      <c r="AJ4" s="205"/>
      <c r="AK4" s="205"/>
      <c r="AL4" s="205"/>
      <c r="AM4" s="205"/>
      <c r="AN4" s="205"/>
      <c r="AO4" s="205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05"/>
      <c r="BL4" s="205"/>
      <c r="BM4" s="205"/>
      <c r="BN4" s="205"/>
      <c r="BO4" s="205"/>
      <c r="BP4" s="205"/>
      <c r="BQ4" s="26"/>
      <c r="BR4" s="26"/>
      <c r="BS4" s="26"/>
      <c r="BT4" s="26"/>
      <c r="BU4" s="26"/>
      <c r="BV4" s="26"/>
      <c r="BW4" s="26"/>
      <c r="BX4" s="26"/>
      <c r="BY4" s="280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</row>
    <row r="5" spans="1:109" ht="14.25" customHeight="1">
      <c r="B5" s="98" t="s">
        <v>28</v>
      </c>
      <c r="C5" s="98"/>
      <c r="AD5" s="98" t="s">
        <v>29</v>
      </c>
      <c r="AE5" s="98"/>
      <c r="AI5" s="25" t="s">
        <v>301</v>
      </c>
      <c r="BE5" s="156" t="s">
        <v>75</v>
      </c>
      <c r="BF5" s="157"/>
      <c r="BZ5" s="157" t="s">
        <v>356</v>
      </c>
      <c r="CA5" s="157"/>
      <c r="CB5" s="157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109" ht="14.25" customHeight="1">
      <c r="B6" s="25" t="s">
        <v>173</v>
      </c>
      <c r="AD6" s="25" t="s">
        <v>173</v>
      </c>
      <c r="BE6" s="25" t="s">
        <v>173</v>
      </c>
      <c r="BY6" s="281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109" ht="14.25" customHeight="1">
      <c r="E7" t="s">
        <v>298</v>
      </c>
      <c r="F7" s="107"/>
      <c r="AF7" s="25" t="s">
        <v>302</v>
      </c>
      <c r="BY7" s="281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109">
      <c r="E8" s="25" t="s">
        <v>283</v>
      </c>
      <c r="BG8" s="25" t="s">
        <v>234</v>
      </c>
      <c r="BY8" s="281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109">
      <c r="BY9" s="281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109">
      <c r="BY10" s="281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109">
      <c r="BY11" s="28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109">
      <c r="BY12" s="281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109">
      <c r="BY13" s="281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109">
      <c r="BY14" s="281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109">
      <c r="BY15" s="281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109">
      <c r="B16" s="25" t="s">
        <v>355</v>
      </c>
      <c r="BY16" s="281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30:99">
      <c r="BY17" s="281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30:99">
      <c r="BY18" s="281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30:99">
      <c r="BY19" s="281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30:99">
      <c r="BY20" s="281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30:99">
      <c r="AD21" s="25" t="s">
        <v>355</v>
      </c>
      <c r="BY21" s="28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30:99">
      <c r="BY22" s="281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30:99">
      <c r="BY23" s="281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30:99">
      <c r="BY24" s="281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30:99">
      <c r="BY25" s="281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30:99">
      <c r="BY26" s="281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30:99">
      <c r="BY27" s="281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30:99">
      <c r="BY28" s="281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30:99">
      <c r="BY29" s="281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30:99">
      <c r="BY30" s="281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30:99">
      <c r="BY31" s="28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30:99">
      <c r="BY32" s="281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77:99">
      <c r="BY33" s="281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77:99">
      <c r="BY34" s="281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77:99">
      <c r="BY35" s="281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77:99">
      <c r="BY36" s="281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77:99">
      <c r="BY37" s="281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77:99">
      <c r="BY38" s="281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77:99">
      <c r="BY39" s="281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77:99">
      <c r="BY40" s="281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77:99">
      <c r="BY41" s="28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77:99">
      <c r="BY42" s="281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77:99">
      <c r="BY43" s="281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77:99">
      <c r="BY44" s="281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77:99">
      <c r="BY45" s="281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77:99">
      <c r="BY46" s="281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77:99">
      <c r="BY47" s="281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77:99">
      <c r="BY48" s="281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5:99">
      <c r="BY49" s="281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5:99">
      <c r="BY50" s="281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5:99">
      <c r="BY51" s="28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5:99">
      <c r="O52" s="25" t="s">
        <v>299</v>
      </c>
      <c r="AD52" s="25" t="s">
        <v>304</v>
      </c>
      <c r="BY52" s="281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5:99">
      <c r="BY53" s="281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5:99">
      <c r="BY54" s="281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5:99">
      <c r="BY55" s="281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5:99">
      <c r="BY56" s="281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5:99">
      <c r="O57" s="25" t="s">
        <v>300</v>
      </c>
      <c r="BY57" s="281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5:99">
      <c r="E58" s="25" t="s">
        <v>284</v>
      </c>
      <c r="BY58" s="281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5:99">
      <c r="E59" s="25" t="s">
        <v>285</v>
      </c>
      <c r="BY59" s="281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5:99">
      <c r="BY60" s="281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5:99">
      <c r="BY61" s="28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5:99">
      <c r="BY62" s="281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5:99">
      <c r="BY63" s="281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5:99">
      <c r="BY64" s="281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77:99">
      <c r="BY65" s="281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77:99">
      <c r="BY66" s="281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77:99">
      <c r="BY67" s="281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77:99">
      <c r="BY68" s="281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 t="s">
        <v>357</v>
      </c>
      <c r="CO68"/>
      <c r="CP68"/>
      <c r="CQ68"/>
      <c r="CR68"/>
      <c r="CS68"/>
      <c r="CT68"/>
      <c r="CU68"/>
    </row>
    <row r="69" spans="77:99">
      <c r="BY69" s="281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 t="s">
        <v>358</v>
      </c>
      <c r="CO69"/>
      <c r="CP69"/>
      <c r="CQ69"/>
      <c r="CR69"/>
      <c r="CS69"/>
      <c r="CT69"/>
      <c r="CU69"/>
    </row>
    <row r="70" spans="77:99">
      <c r="BY70" s="281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77:99">
      <c r="BY71" s="28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77:99">
      <c r="BY72" s="281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77:99">
      <c r="BY73" s="281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77:99">
      <c r="BY74" s="281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77:99">
      <c r="BY75" s="281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77:99">
      <c r="BY76" s="281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77:99">
      <c r="BY77" s="281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77:99">
      <c r="BY78" s="281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77:99">
      <c r="BY79" s="281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77:99">
      <c r="BY80" s="281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</row>
    <row r="81" spans="77:99">
      <c r="BY81" s="2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</row>
    <row r="82" spans="77:99">
      <c r="BY82" s="281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</row>
    <row r="83" spans="77:99">
      <c r="BY83" s="281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</row>
    <row r="84" spans="77:99">
      <c r="BY84" s="281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</row>
    <row r="85" spans="77:99">
      <c r="BY85" s="281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77:99">
      <c r="BY86" s="281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77:99">
      <c r="BY87" s="281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77:99">
      <c r="BY88" s="281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77:99">
      <c r="BY89" s="281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77:99">
      <c r="BY90" s="281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77:99">
      <c r="BY91" s="28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77:99">
      <c r="BY92" s="281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77:99">
      <c r="BY93" s="281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77:99">
      <c r="BY94" s="281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77:99">
      <c r="BY95" s="281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77:99">
      <c r="BY96" s="281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</row>
    <row r="97" spans="77:99">
      <c r="BY97" s="281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</row>
    <row r="98" spans="77:99">
      <c r="BY98" s="281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</row>
    <row r="99" spans="77:99">
      <c r="BY99" s="281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</row>
    <row r="100" spans="77:99">
      <c r="BY100" s="281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</row>
    <row r="101" spans="77:99">
      <c r="BY101" s="28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</row>
    <row r="102" spans="77:99">
      <c r="BY102" s="281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</row>
    <row r="103" spans="77:99">
      <c r="BY103" s="281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</row>
    <row r="104" spans="77:99">
      <c r="BY104" s="281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</row>
    <row r="105" spans="77:99">
      <c r="BY105" s="281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</row>
    <row r="106" spans="77:99">
      <c r="BY106" s="281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</row>
    <row r="132" spans="30:30">
      <c r="AD132" s="25" t="s">
        <v>305</v>
      </c>
    </row>
    <row r="133" spans="30:30">
      <c r="AD133" s="25" t="s">
        <v>306</v>
      </c>
    </row>
    <row r="134" spans="30:30">
      <c r="AD134" s="25" t="s">
        <v>313</v>
      </c>
    </row>
    <row r="143" spans="30:30">
      <c r="AD143" s="274" t="s">
        <v>311</v>
      </c>
    </row>
    <row r="144" spans="30:30">
      <c r="AD144" s="25" t="s">
        <v>314</v>
      </c>
    </row>
  </sheetData>
  <mergeCells count="3">
    <mergeCell ref="J1:O4"/>
    <mergeCell ref="AJ1:AO4"/>
    <mergeCell ref="BK1:BP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V111"/>
  <sheetViews>
    <sheetView zoomScaleNormal="100" workbookViewId="0">
      <selection activeCell="B40" sqref="B40"/>
    </sheetView>
  </sheetViews>
  <sheetFormatPr defaultRowHeight="14.25"/>
  <sheetData>
    <row r="1" spans="1:22">
      <c r="A1" s="140"/>
      <c r="B1" s="140"/>
      <c r="C1" s="140"/>
      <c r="D1" s="140"/>
      <c r="E1" s="206" t="s">
        <v>10</v>
      </c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140"/>
      <c r="U1" s="140"/>
      <c r="V1" s="140"/>
    </row>
    <row r="2" spans="1:22">
      <c r="A2" s="140"/>
      <c r="B2" s="140"/>
      <c r="C2" s="140"/>
      <c r="D2" s="140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140"/>
      <c r="U2" s="140"/>
      <c r="V2" s="140"/>
    </row>
    <row r="3" spans="1:22">
      <c r="A3" s="140"/>
      <c r="B3" s="140"/>
      <c r="C3" s="140"/>
      <c r="D3" s="140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140"/>
      <c r="U3" s="140"/>
      <c r="V3" s="140"/>
    </row>
    <row r="4" spans="1:22">
      <c r="A4" s="140"/>
      <c r="B4" s="140"/>
      <c r="C4" s="140"/>
      <c r="D4" s="140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140"/>
      <c r="U4" s="140"/>
      <c r="V4" s="140"/>
    </row>
    <row r="5" spans="1:22">
      <c r="I5" s="8"/>
    </row>
    <row r="17" spans="20:20">
      <c r="T17" t="s">
        <v>172</v>
      </c>
    </row>
    <row r="18" spans="20:20">
      <c r="T18" t="s">
        <v>116</v>
      </c>
    </row>
    <row r="19" spans="20:20">
      <c r="T19" t="s">
        <v>289</v>
      </c>
    </row>
    <row r="25" spans="20:20">
      <c r="T25" t="s">
        <v>172</v>
      </c>
    </row>
    <row r="26" spans="20:20">
      <c r="T26" t="s">
        <v>116</v>
      </c>
    </row>
    <row r="27" spans="20:20">
      <c r="T27" t="s">
        <v>289</v>
      </c>
    </row>
    <row r="32" spans="20:20">
      <c r="T32" t="s">
        <v>172</v>
      </c>
    </row>
    <row r="33" spans="20:20">
      <c r="T33" t="s">
        <v>116</v>
      </c>
    </row>
    <row r="34" spans="20:20">
      <c r="T34" t="s">
        <v>289</v>
      </c>
    </row>
    <row r="44" spans="20:20">
      <c r="T44" t="s">
        <v>280</v>
      </c>
    </row>
    <row r="46" spans="20:20">
      <c r="T46" t="s">
        <v>286</v>
      </c>
    </row>
    <row r="47" spans="20:20">
      <c r="T47" t="s">
        <v>287</v>
      </c>
    </row>
    <row r="48" spans="20:20">
      <c r="T48" t="s">
        <v>282</v>
      </c>
    </row>
    <row r="49" spans="7:20">
      <c r="T49" t="s">
        <v>281</v>
      </c>
    </row>
    <row r="50" spans="7:20">
      <c r="T50" t="s">
        <v>282</v>
      </c>
    </row>
    <row r="51" spans="7:20">
      <c r="T51" t="s">
        <v>281</v>
      </c>
    </row>
    <row r="53" spans="7:20">
      <c r="T53" t="s">
        <v>290</v>
      </c>
    </row>
    <row r="57" spans="7:20">
      <c r="G57" t="s">
        <v>172</v>
      </c>
      <c r="J57" t="s">
        <v>172</v>
      </c>
      <c r="M57" t="s">
        <v>172</v>
      </c>
    </row>
    <row r="58" spans="7:20">
      <c r="G58" t="s">
        <v>116</v>
      </c>
      <c r="J58" t="s">
        <v>116</v>
      </c>
      <c r="M58" t="s">
        <v>116</v>
      </c>
    </row>
    <row r="69" spans="20:20">
      <c r="T69" t="s">
        <v>172</v>
      </c>
    </row>
    <row r="70" spans="20:20">
      <c r="T70" t="s">
        <v>116</v>
      </c>
    </row>
    <row r="76" spans="20:20">
      <c r="T76" t="s">
        <v>172</v>
      </c>
    </row>
    <row r="77" spans="20:20">
      <c r="T77" t="s">
        <v>116</v>
      </c>
    </row>
    <row r="83" spans="20:20">
      <c r="T83" t="s">
        <v>172</v>
      </c>
    </row>
    <row r="84" spans="20:20">
      <c r="T84" t="s">
        <v>116</v>
      </c>
    </row>
    <row r="97" spans="7:20">
      <c r="T97" t="s">
        <v>280</v>
      </c>
    </row>
    <row r="98" spans="7:20">
      <c r="T98" t="s">
        <v>286</v>
      </c>
    </row>
    <row r="99" spans="7:20">
      <c r="T99" t="s">
        <v>287</v>
      </c>
    </row>
    <row r="100" spans="7:20">
      <c r="T100" t="s">
        <v>308</v>
      </c>
    </row>
    <row r="101" spans="7:20">
      <c r="T101" t="s">
        <v>308</v>
      </c>
    </row>
    <row r="110" spans="7:20">
      <c r="G110" t="s">
        <v>172</v>
      </c>
      <c r="J110" t="s">
        <v>172</v>
      </c>
      <c r="M110" t="s">
        <v>172</v>
      </c>
    </row>
    <row r="111" spans="7:20">
      <c r="G111" t="s">
        <v>116</v>
      </c>
      <c r="J111" t="s">
        <v>116</v>
      </c>
      <c r="M111" t="s">
        <v>116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56"/>
  <sheetViews>
    <sheetView topLeftCell="A31" zoomScale="115" zoomScaleNormal="115" workbookViewId="0">
      <selection activeCell="J61" sqref="J61"/>
    </sheetView>
  </sheetViews>
  <sheetFormatPr defaultRowHeight="14.25"/>
  <cols>
    <col min="1" max="16384" width="9" style="52"/>
  </cols>
  <sheetData>
    <row r="1" spans="1:15">
      <c r="A1" s="207" t="s">
        <v>48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</row>
    <row r="2" spans="1:15">
      <c r="A2" s="207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>
      <c r="A3" s="207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>
      <c r="A4" s="207"/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</row>
    <row r="5" spans="1:15">
      <c r="A5" s="52" t="s">
        <v>309</v>
      </c>
    </row>
    <row r="14" spans="1:15" ht="15">
      <c r="A14" s="158" t="s">
        <v>310</v>
      </c>
      <c r="B14" s="157"/>
      <c r="C14" s="157"/>
      <c r="D14" s="157"/>
    </row>
    <row r="19" spans="1:10" ht="15">
      <c r="A19" s="160" t="s">
        <v>288</v>
      </c>
      <c r="F19" s="160" t="s">
        <v>276</v>
      </c>
      <c r="H19" s="52" t="s">
        <v>311</v>
      </c>
    </row>
    <row r="21" spans="1:10" ht="15">
      <c r="A21" s="275" t="s">
        <v>316</v>
      </c>
      <c r="B21" s="275"/>
      <c r="C21" s="275"/>
      <c r="D21" s="275"/>
      <c r="E21" s="275"/>
      <c r="F21" s="275"/>
      <c r="G21" s="275"/>
      <c r="H21" s="275"/>
      <c r="J21" s="159"/>
    </row>
    <row r="29" spans="1:10" ht="15">
      <c r="A29" s="159" t="s">
        <v>317</v>
      </c>
    </row>
    <row r="30" spans="1:10">
      <c r="B30" s="52" t="s">
        <v>318</v>
      </c>
    </row>
    <row r="34" spans="1:10" ht="15">
      <c r="A34" s="159" t="s">
        <v>319</v>
      </c>
    </row>
    <row r="35" spans="1:10" ht="18">
      <c r="B35" s="162"/>
      <c r="J35" s="160"/>
    </row>
    <row r="42" spans="1:10" ht="15">
      <c r="A42" s="159" t="s">
        <v>320</v>
      </c>
    </row>
    <row r="52" spans="1:1" ht="15">
      <c r="A52" s="159" t="s">
        <v>321</v>
      </c>
    </row>
    <row r="62" spans="1:1" ht="15">
      <c r="A62" s="52" t="s">
        <v>322</v>
      </c>
    </row>
    <row r="66" spans="1:10" ht="15">
      <c r="B66" s="275"/>
      <c r="C66" s="24"/>
      <c r="D66" s="24"/>
      <c r="E66" s="24"/>
      <c r="F66" s="24"/>
      <c r="G66" s="24"/>
      <c r="J66" s="275"/>
    </row>
    <row r="74" spans="1:10" ht="15">
      <c r="A74" s="52" t="s">
        <v>324</v>
      </c>
      <c r="J74" s="160"/>
    </row>
    <row r="80" spans="1:10">
      <c r="A80" s="52" t="s">
        <v>325</v>
      </c>
    </row>
    <row r="82" spans="1:10" ht="18">
      <c r="B82" s="162"/>
      <c r="J82" s="160"/>
    </row>
    <row r="88" spans="1:10">
      <c r="A88" s="52" t="s">
        <v>326</v>
      </c>
    </row>
    <row r="101" spans="1:1">
      <c r="A101" s="52" t="s">
        <v>327</v>
      </c>
    </row>
    <row r="113" spans="2:10" ht="15">
      <c r="B113" s="159"/>
      <c r="C113"/>
      <c r="D113"/>
      <c r="E113"/>
      <c r="F113"/>
      <c r="G113"/>
      <c r="J113" s="159"/>
    </row>
    <row r="121" spans="2:10" ht="15">
      <c r="J121" s="160"/>
    </row>
    <row r="129" spans="2:10" ht="18">
      <c r="B129" s="162"/>
      <c r="J129" s="160"/>
    </row>
    <row r="160" spans="2:10" ht="15">
      <c r="B160" s="159"/>
      <c r="C160"/>
      <c r="D160"/>
      <c r="E160"/>
      <c r="F160"/>
      <c r="G160"/>
      <c r="J160" s="159"/>
    </row>
    <row r="168" spans="2:10" ht="15">
      <c r="J168" s="160"/>
    </row>
    <row r="176" spans="2:10" ht="18">
      <c r="B176" s="162"/>
      <c r="J176" s="160"/>
    </row>
    <row r="192" spans="2:2" ht="15">
      <c r="B192" s="160"/>
    </row>
    <row r="193" spans="11:11" ht="15">
      <c r="K193" s="160"/>
    </row>
    <row r="214" spans="11:11" ht="15">
      <c r="K214" s="160"/>
    </row>
    <row r="231" spans="1:11" ht="15">
      <c r="D231" s="160"/>
      <c r="K231" s="160"/>
    </row>
    <row r="239" spans="1:11" ht="15">
      <c r="A239" s="160"/>
      <c r="K239" s="160"/>
    </row>
    <row r="250" spans="1:11" ht="15">
      <c r="A250" s="160"/>
      <c r="K250" s="160"/>
    </row>
    <row r="258" spans="1:11" ht="15">
      <c r="A258" s="160"/>
    </row>
    <row r="260" spans="1:11" ht="15">
      <c r="K260" s="160"/>
    </row>
    <row r="263" spans="1:11" ht="15">
      <c r="A263" s="160"/>
      <c r="K263" s="160"/>
    </row>
    <row r="273" spans="1:11" ht="15">
      <c r="A273" s="160"/>
      <c r="K273" s="160"/>
    </row>
    <row r="274" spans="1:11" ht="15">
      <c r="K274" s="160"/>
    </row>
    <row r="277" spans="1:11">
      <c r="C277" s="163"/>
    </row>
    <row r="282" spans="1:11">
      <c r="C282" s="163"/>
    </row>
    <row r="290" spans="1:11" ht="15">
      <c r="A290" s="160"/>
      <c r="K290" s="160"/>
    </row>
    <row r="300" spans="1:11">
      <c r="J300" s="139"/>
    </row>
    <row r="314" spans="11:11" ht="15">
      <c r="K314" s="160"/>
    </row>
    <row r="334" spans="2:11" ht="15">
      <c r="B334" s="170"/>
      <c r="C334" s="170"/>
      <c r="K334" s="160"/>
    </row>
    <row r="335" spans="2:11">
      <c r="C335" s="163"/>
    </row>
    <row r="336" spans="2:11">
      <c r="C336" s="171"/>
    </row>
    <row r="337" spans="1:11">
      <c r="D337" s="170"/>
    </row>
    <row r="342" spans="1:11" ht="15">
      <c r="A342" s="160"/>
      <c r="K342" s="160"/>
    </row>
    <row r="410" spans="1:1" ht="15.75">
      <c r="A410" s="161"/>
    </row>
    <row r="429" spans="1:11" ht="15">
      <c r="A429" s="160"/>
      <c r="K429" s="160"/>
    </row>
    <row r="458" spans="1:11" ht="15">
      <c r="A458" s="160"/>
      <c r="K458" s="160"/>
    </row>
    <row r="490" spans="1:11" ht="15">
      <c r="A490" s="160"/>
      <c r="K490" s="160"/>
    </row>
    <row r="504" spans="1:11">
      <c r="A504" s="183"/>
      <c r="B504"/>
      <c r="C504"/>
      <c r="D504"/>
      <c r="E504"/>
      <c r="F504"/>
      <c r="G504"/>
      <c r="H504"/>
      <c r="K504" s="184"/>
    </row>
    <row r="514" spans="1:4" ht="15">
      <c r="A514" s="160"/>
    </row>
    <row r="523" spans="1:4">
      <c r="D523" s="193"/>
    </row>
    <row r="524" spans="1:4">
      <c r="D524" s="192"/>
    </row>
    <row r="530" spans="1:11" ht="15">
      <c r="A530" s="185"/>
    </row>
    <row r="532" spans="1:11" ht="15">
      <c r="B532"/>
      <c r="K532" s="187"/>
    </row>
    <row r="535" spans="1:11" ht="15">
      <c r="B535" s="187"/>
      <c r="K535" s="187"/>
    </row>
    <row r="538" spans="1:11" ht="15">
      <c r="B538"/>
      <c r="K538" s="187"/>
    </row>
    <row r="551" spans="1:11" ht="15">
      <c r="A551" s="160"/>
    </row>
    <row r="553" spans="1:11" ht="15">
      <c r="K553" s="186"/>
    </row>
    <row r="581" spans="1:11" ht="15">
      <c r="A581" s="160"/>
    </row>
    <row r="582" spans="1:11" ht="15">
      <c r="K582" s="186"/>
    </row>
    <row r="611" spans="1:11" ht="18">
      <c r="A611" s="162"/>
      <c r="K611" s="186"/>
    </row>
    <row r="616" spans="1:11">
      <c r="A616"/>
    </row>
    <row r="617" spans="1:11" ht="18.75">
      <c r="H617" s="189"/>
    </row>
    <row r="618" spans="1:11" ht="18.75">
      <c r="H618" s="189"/>
    </row>
    <row r="624" spans="1:11" ht="18.75">
      <c r="A624" s="189"/>
      <c r="H624" s="189"/>
    </row>
    <row r="625" spans="1:8" ht="18.75">
      <c r="A625" s="189"/>
      <c r="H625" s="189"/>
    </row>
    <row r="626" spans="1:8">
      <c r="A626" s="190"/>
    </row>
    <row r="627" spans="1:8" ht="18.75">
      <c r="A627" s="189"/>
    </row>
    <row r="628" spans="1:8" ht="18.75">
      <c r="A628" s="189"/>
      <c r="C628" s="189"/>
    </row>
    <row r="629" spans="1:8" ht="18.75">
      <c r="A629" s="189"/>
      <c r="C629" s="189"/>
      <c r="H629" s="189"/>
    </row>
    <row r="631" spans="1:8" ht="18.75">
      <c r="A631" s="189"/>
      <c r="C631" s="189"/>
    </row>
    <row r="632" spans="1:8" ht="18.75">
      <c r="H632" s="189"/>
    </row>
    <row r="644" spans="1:8" ht="18.75">
      <c r="A644" s="189"/>
    </row>
    <row r="645" spans="1:8" ht="18.75">
      <c r="A645" s="189"/>
    </row>
    <row r="649" spans="1:8" ht="18.75">
      <c r="A649" s="189"/>
      <c r="H649" s="191"/>
    </row>
    <row r="650" spans="1:8" ht="18.75">
      <c r="A650" s="189"/>
      <c r="H650" s="189"/>
    </row>
    <row r="651" spans="1:8" ht="18.75">
      <c r="A651" s="189"/>
    </row>
    <row r="653" spans="1:8">
      <c r="A653"/>
    </row>
    <row r="656" spans="1:8">
      <c r="A656"/>
      <c r="H656"/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202" t="s">
        <v>14</v>
      </c>
      <c r="B1" s="202"/>
      <c r="C1" s="202"/>
      <c r="D1" s="202"/>
      <c r="E1" s="202"/>
      <c r="F1" s="202"/>
      <c r="G1" s="202" t="s">
        <v>30</v>
      </c>
      <c r="H1" s="202"/>
      <c r="I1" s="202"/>
      <c r="J1" s="202"/>
      <c r="K1" s="202"/>
      <c r="L1" s="202"/>
      <c r="M1" s="27"/>
      <c r="N1" s="27"/>
      <c r="O1" s="27"/>
    </row>
    <row r="2" spans="1:30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7"/>
      <c r="N2" s="27"/>
      <c r="O2" s="27"/>
    </row>
    <row r="3" spans="1:30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7"/>
      <c r="N3" s="27"/>
      <c r="O3" s="27"/>
    </row>
    <row r="4" spans="1:30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7"/>
      <c r="N4" s="27"/>
      <c r="O4" s="27"/>
    </row>
    <row r="5" spans="1:30">
      <c r="A5" t="s">
        <v>27</v>
      </c>
    </row>
    <row r="10" spans="1:30">
      <c r="AD10" t="s">
        <v>77</v>
      </c>
    </row>
    <row r="20" spans="3:14">
      <c r="C20" t="s">
        <v>95</v>
      </c>
    </row>
    <row r="31" spans="3:14">
      <c r="N31" t="s">
        <v>96</v>
      </c>
    </row>
    <row r="34" spans="73:91">
      <c r="BU34" t="s">
        <v>80</v>
      </c>
    </row>
    <row r="36" spans="73:91">
      <c r="CE36" t="s">
        <v>84</v>
      </c>
    </row>
    <row r="37" spans="73:91">
      <c r="BU37" t="s">
        <v>79</v>
      </c>
    </row>
    <row r="38" spans="73:91">
      <c r="CM38" s="92">
        <v>41.3</v>
      </c>
    </row>
    <row r="56" spans="9:73">
      <c r="I56" s="208" t="s">
        <v>76</v>
      </c>
      <c r="J56" s="208"/>
      <c r="K56" s="208"/>
      <c r="L56" s="208"/>
      <c r="BU56" t="s">
        <v>78</v>
      </c>
    </row>
    <row r="67" spans="73:73">
      <c r="BU67" t="s">
        <v>81</v>
      </c>
    </row>
    <row r="102" spans="33:33">
      <c r="AG102" t="s">
        <v>82</v>
      </c>
    </row>
    <row r="137" spans="35:35">
      <c r="AI137" t="s">
        <v>83</v>
      </c>
    </row>
    <row r="141" spans="35:35">
      <c r="AI141" t="s">
        <v>94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202" t="s">
        <v>14</v>
      </c>
      <c r="B1" s="202"/>
      <c r="C1" s="202"/>
      <c r="D1" s="202"/>
      <c r="E1" s="202"/>
      <c r="F1" s="202"/>
      <c r="G1" s="202" t="s">
        <v>30</v>
      </c>
      <c r="H1" s="202"/>
      <c r="I1" s="202"/>
      <c r="J1" s="202"/>
      <c r="K1" s="202"/>
      <c r="L1" s="202"/>
      <c r="M1" s="27"/>
      <c r="N1" s="27"/>
      <c r="O1" s="27"/>
    </row>
    <row r="2" spans="1:15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7"/>
      <c r="N2" s="27"/>
      <c r="O2" s="27"/>
    </row>
    <row r="3" spans="1:1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7"/>
      <c r="N3" s="27"/>
      <c r="O3" s="27"/>
    </row>
    <row r="4" spans="1:15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7"/>
      <c r="N4" s="27"/>
      <c r="O4" s="27"/>
    </row>
    <row r="5" spans="1:15">
      <c r="A5" t="s">
        <v>27</v>
      </c>
    </row>
    <row r="17" spans="3:24">
      <c r="C17" t="s">
        <v>107</v>
      </c>
      <c r="N17" t="s">
        <v>109</v>
      </c>
      <c r="X17" t="s">
        <v>108</v>
      </c>
    </row>
    <row r="38" spans="91:91">
      <c r="CM38" s="92"/>
    </row>
    <row r="56" spans="9:12">
      <c r="I56" s="208"/>
      <c r="J56" s="208"/>
      <c r="K56" s="208"/>
      <c r="L56" s="208"/>
    </row>
    <row r="102" spans="33:33">
      <c r="AG102" t="s">
        <v>82</v>
      </c>
    </row>
    <row r="213" spans="1:1">
      <c r="A213" t="s">
        <v>113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M213"/>
  <sheetViews>
    <sheetView topLeftCell="BG1" workbookViewId="0">
      <selection activeCell="BR22" sqref="BR22"/>
    </sheetView>
  </sheetViews>
  <sheetFormatPr defaultRowHeight="14.25"/>
  <cols>
    <col min="1" max="16384" width="9" style="24"/>
  </cols>
  <sheetData>
    <row r="1" spans="1:14">
      <c r="A1" s="205" t="s">
        <v>14</v>
      </c>
      <c r="B1" s="205"/>
      <c r="C1" s="205"/>
      <c r="D1" s="205"/>
      <c r="E1" s="205"/>
      <c r="F1" s="205"/>
      <c r="G1" s="205" t="s">
        <v>30</v>
      </c>
      <c r="H1" s="205"/>
      <c r="I1" s="205"/>
      <c r="J1" s="205"/>
      <c r="K1" s="205"/>
      <c r="L1" s="205"/>
      <c r="M1" s="26"/>
      <c r="N1" s="26"/>
    </row>
    <row r="2" spans="1:14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6"/>
      <c r="N2" s="26"/>
    </row>
    <row r="3" spans="1:14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6"/>
      <c r="N3" s="26"/>
    </row>
    <row r="4" spans="1:14">
      <c r="A4" s="205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6"/>
      <c r="N4" s="26"/>
    </row>
    <row r="5" spans="1:14">
      <c r="A5" s="24" t="s">
        <v>27</v>
      </c>
    </row>
    <row r="17" spans="3:24">
      <c r="C17" s="24" t="s">
        <v>107</v>
      </c>
      <c r="N17" s="24" t="s">
        <v>109</v>
      </c>
      <c r="X17" s="24" t="s">
        <v>108</v>
      </c>
    </row>
    <row r="38" spans="91:91">
      <c r="CM38" s="97"/>
    </row>
    <row r="56" spans="9:12">
      <c r="I56" s="209"/>
      <c r="J56" s="209"/>
      <c r="K56" s="209"/>
      <c r="L56" s="209"/>
    </row>
    <row r="102" spans="33:33">
      <c r="AG102" s="24" t="s">
        <v>82</v>
      </c>
    </row>
    <row r="213" spans="1:1">
      <c r="A213" s="24" t="s">
        <v>113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9"/>
  <sheetViews>
    <sheetView workbookViewId="0">
      <selection activeCell="A9" sqref="A9:C9"/>
    </sheetView>
  </sheetViews>
  <sheetFormatPr defaultRowHeight="14.25"/>
  <sheetData>
    <row r="1" spans="1:15">
      <c r="A1" s="202" t="s">
        <v>14</v>
      </c>
      <c r="B1" s="202"/>
      <c r="C1" s="202"/>
      <c r="D1" s="202"/>
      <c r="E1" s="202"/>
      <c r="F1" s="202"/>
      <c r="G1" s="202" t="s">
        <v>30</v>
      </c>
      <c r="H1" s="202"/>
      <c r="I1" s="202"/>
      <c r="J1" s="202"/>
      <c r="K1" s="202"/>
      <c r="L1" s="202"/>
      <c r="M1" s="27"/>
      <c r="N1" s="27"/>
      <c r="O1" s="27"/>
    </row>
    <row r="2" spans="1:15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7"/>
      <c r="N2" s="27"/>
      <c r="O2" s="27"/>
    </row>
    <row r="3" spans="1:1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7"/>
      <c r="N3" s="27"/>
      <c r="O3" s="27"/>
    </row>
    <row r="4" spans="1:15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7"/>
      <c r="N4" s="27"/>
      <c r="O4" s="27"/>
    </row>
    <row r="9" spans="1:15">
      <c r="A9" t="s">
        <v>113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2017-10-11T08:54:57Z</dcterms:modified>
</cp:coreProperties>
</file>