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LIDSNAKE\Desktop\Project\"/>
    </mc:Choice>
  </mc:AlternateContent>
  <bookViews>
    <workbookView xWindow="0" yWindow="0" windowWidth="20490" windowHeight="83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O4" i="1"/>
  <c r="G51" i="1"/>
  <c r="D51" i="1"/>
  <c r="B47" i="1"/>
  <c r="B39" i="1"/>
  <c r="E6" i="1"/>
  <c r="B37" i="1"/>
  <c r="J37" i="1" s="1"/>
  <c r="F37" i="1"/>
  <c r="D32" i="1"/>
  <c r="I22" i="1"/>
  <c r="I23" i="1"/>
  <c r="B23" i="1" s="1"/>
  <c r="E15" i="1"/>
  <c r="I25" i="1" s="1"/>
  <c r="B25" i="1" s="1"/>
  <c r="D25" i="1" s="1"/>
  <c r="K11" i="1"/>
  <c r="K12" i="1"/>
  <c r="D29" i="1"/>
  <c r="B21" i="1"/>
  <c r="B12" i="1"/>
  <c r="B15" i="1" s="1"/>
  <c r="C10" i="1" l="1"/>
  <c r="B41" i="1"/>
  <c r="B45" i="1" s="1"/>
  <c r="I15" i="1"/>
  <c r="N11" i="1"/>
  <c r="N10" i="1"/>
  <c r="D31" i="1"/>
  <c r="B51" i="1" l="1"/>
  <c r="E47" i="1"/>
</calcChain>
</file>

<file path=xl/sharedStrings.xml><?xml version="1.0" encoding="utf-8"?>
<sst xmlns="http://schemas.openxmlformats.org/spreadsheetml/2006/main" count="54" uniqueCount="51">
  <si>
    <t>b</t>
  </si>
  <si>
    <t>d</t>
  </si>
  <si>
    <t>Mu</t>
  </si>
  <si>
    <t>fcu</t>
  </si>
  <si>
    <t>fs</t>
  </si>
  <si>
    <t xml:space="preserve">Single Reinforcement </t>
  </si>
  <si>
    <t>a</t>
  </si>
  <si>
    <t>A</t>
  </si>
  <si>
    <t>B</t>
  </si>
  <si>
    <t>C</t>
  </si>
  <si>
    <t>c</t>
  </si>
  <si>
    <t>c/d</t>
  </si>
  <si>
    <t>As</t>
  </si>
  <si>
    <t>As min</t>
  </si>
  <si>
    <t>c/d max</t>
  </si>
  <si>
    <t>Ast max</t>
  </si>
  <si>
    <t>Mumax</t>
  </si>
  <si>
    <t>Quadratic Equation solved</t>
  </si>
  <si>
    <t>Check mumax &gt; mu</t>
  </si>
  <si>
    <t>Rmax</t>
  </si>
  <si>
    <t>µ</t>
  </si>
  <si>
    <t>Ratio of Reinforcement to Concrete</t>
  </si>
  <si>
    <t>Diameter of bars</t>
  </si>
  <si>
    <t>Area of bars</t>
  </si>
  <si>
    <t>Number of Bars</t>
  </si>
  <si>
    <t>Check</t>
  </si>
  <si>
    <t>min spacing between bars</t>
  </si>
  <si>
    <t>Qu</t>
  </si>
  <si>
    <t>qu</t>
  </si>
  <si>
    <t>qumax</t>
  </si>
  <si>
    <t>quc</t>
  </si>
  <si>
    <t>qsu</t>
  </si>
  <si>
    <t>shere taken by concrete</t>
  </si>
  <si>
    <t>s</t>
  </si>
  <si>
    <t>Ast</t>
  </si>
  <si>
    <t>Ast min</t>
  </si>
  <si>
    <t>spacing of shear bars</t>
  </si>
  <si>
    <t>Shear Reinforcement</t>
  </si>
  <si>
    <t xml:space="preserve">Check </t>
  </si>
  <si>
    <t>No legs N</t>
  </si>
  <si>
    <t>Dia</t>
  </si>
  <si>
    <t>Design for shear bar</t>
  </si>
  <si>
    <t>@</t>
  </si>
  <si>
    <t>check</t>
  </si>
  <si>
    <t>SPACING CHECK</t>
  </si>
  <si>
    <t>MIN SHEAR AST CHECK</t>
  </si>
  <si>
    <t>MAX SHEAR OF CONCRETE CHECK</t>
  </si>
  <si>
    <t>UNDER REINFORCEMENT , MAX AST , MAX MU CHECK DIRECTLY</t>
  </si>
  <si>
    <t>Moment Carrying capasity of single reinforcement beam</t>
  </si>
  <si>
    <t>Cover</t>
  </si>
  <si>
    <t>top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</si>
</sst>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21</xdr:row>
      <xdr:rowOff>176212</xdr:rowOff>
    </xdr:from>
    <xdr:ext cx="3854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5057775" y="3995737"/>
              <a:ext cx="3854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𝑚𝑎𝑥</m:t>
                    </m:r>
                  </m:oMath>
                </m:oMathPara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5057775" y="3995737"/>
              <a:ext cx="3854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𝑚𝑎𝑥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F5" sqref="F5"/>
    </sheetView>
  </sheetViews>
  <sheetFormatPr defaultRowHeight="14.25" x14ac:dyDescent="0.2"/>
  <cols>
    <col min="2" max="2" width="11.875" bestFit="1" customWidth="1"/>
    <col min="5" max="5" width="11.875" bestFit="1" customWidth="1"/>
    <col min="8" max="8" width="9.875" bestFit="1" customWidth="1"/>
    <col min="10" max="10" width="9.875" bestFit="1" customWidth="1"/>
    <col min="13" max="13" width="11.875" bestFit="1" customWidth="1"/>
    <col min="15" max="15" width="11.875" bestFit="1" customWidth="1"/>
  </cols>
  <sheetData>
    <row r="1" spans="1:15" ht="15.75" x14ac:dyDescent="0.25">
      <c r="A1" s="2" t="s">
        <v>5</v>
      </c>
    </row>
    <row r="4" spans="1:15" x14ac:dyDescent="0.2">
      <c r="A4" t="s">
        <v>0</v>
      </c>
      <c r="B4">
        <v>400</v>
      </c>
      <c r="J4" t="s">
        <v>48</v>
      </c>
      <c r="O4">
        <f>B19*B8*(2*B5-B10)/(1.15*2)</f>
        <v>171429745.60199821</v>
      </c>
    </row>
    <row r="5" spans="1:15" x14ac:dyDescent="0.2">
      <c r="A5" t="s">
        <v>1</v>
      </c>
      <c r="B5">
        <v>520</v>
      </c>
      <c r="D5" t="s">
        <v>49</v>
      </c>
      <c r="E5">
        <v>40</v>
      </c>
      <c r="F5" t="s">
        <v>50</v>
      </c>
    </row>
    <row r="6" spans="1:15" x14ac:dyDescent="0.2">
      <c r="A6" t="s">
        <v>2</v>
      </c>
      <c r="B6" s="1">
        <v>200000000</v>
      </c>
      <c r="D6" t="s">
        <v>27</v>
      </c>
      <c r="E6">
        <f>500000</f>
        <v>500000</v>
      </c>
    </row>
    <row r="7" spans="1:15" x14ac:dyDescent="0.2">
      <c r="A7" t="s">
        <v>3</v>
      </c>
      <c r="B7">
        <v>25</v>
      </c>
    </row>
    <row r="8" spans="1:15" x14ac:dyDescent="0.2">
      <c r="A8" t="s">
        <v>4</v>
      </c>
      <c r="B8">
        <v>400</v>
      </c>
    </row>
    <row r="10" spans="1:15" x14ac:dyDescent="0.2">
      <c r="A10" t="s">
        <v>6</v>
      </c>
      <c r="B10">
        <v>79.954079195118851</v>
      </c>
      <c r="C10">
        <f>K10*B10*B10+K11*B10+K12</f>
        <v>12792.651222985878</v>
      </c>
      <c r="E10" t="s">
        <v>17</v>
      </c>
      <c r="J10" t="s">
        <v>7</v>
      </c>
      <c r="K10">
        <v>1</v>
      </c>
      <c r="M10" t="s">
        <v>6</v>
      </c>
      <c r="N10">
        <f>(-K11+ (SQRT((K11*K11) - (4*K10*K12))) )  /  (2*K10)</f>
        <v>945.261991240729</v>
      </c>
    </row>
    <row r="11" spans="1:15" x14ac:dyDescent="0.2">
      <c r="J11" t="s">
        <v>8</v>
      </c>
      <c r="K11">
        <f>-2*B5</f>
        <v>-1040</v>
      </c>
      <c r="M11" t="s">
        <v>6</v>
      </c>
      <c r="N11">
        <f>(-K11 -  (SQRT(K11*K11 - 4*K10*K12) ) )  /   (2*K10)</f>
        <v>94.738008759270997</v>
      </c>
    </row>
    <row r="12" spans="1:15" x14ac:dyDescent="0.2">
      <c r="A12" t="s">
        <v>10</v>
      </c>
      <c r="B12">
        <f>B10/0.8</f>
        <v>99.942598993898557</v>
      </c>
      <c r="J12" t="s">
        <v>9</v>
      </c>
      <c r="K12">
        <f>2*B6*1.5/(0.67*B7*B4)</f>
        <v>89552.238805970148</v>
      </c>
    </row>
    <row r="15" spans="1:15" x14ac:dyDescent="0.2">
      <c r="A15" t="s">
        <v>11</v>
      </c>
      <c r="B15">
        <f>B12/B5</f>
        <v>0.19219730575749722</v>
      </c>
      <c r="D15" t="s">
        <v>14</v>
      </c>
      <c r="E15">
        <f>460/(690+B8)</f>
        <v>0.42201834862385323</v>
      </c>
      <c r="H15" t="s">
        <v>25</v>
      </c>
      <c r="I15" t="str">
        <f>IF(B15&lt;=E15,"OK","NOTOK")</f>
        <v>OK</v>
      </c>
      <c r="K15" t="s">
        <v>47</v>
      </c>
    </row>
    <row r="19" spans="1:11" x14ac:dyDescent="0.2">
      <c r="A19" t="s">
        <v>12</v>
      </c>
      <c r="B19">
        <f>(0.67*B7*1.15*B10*B4)/(1.5*400)</f>
        <v>1026.7436336639846</v>
      </c>
    </row>
    <row r="21" spans="1:11" x14ac:dyDescent="0.2">
      <c r="A21" t="s">
        <v>13</v>
      </c>
      <c r="B21">
        <f>0.225*SQRT(B7)*B4*B5/B8</f>
        <v>585</v>
      </c>
    </row>
    <row r="22" spans="1:11" x14ac:dyDescent="0.2">
      <c r="H22" t="s">
        <v>20</v>
      </c>
      <c r="I22">
        <f>B19/(B4*B5)</f>
        <v>4.9362674695383876E-3</v>
      </c>
      <c r="K22" t="s">
        <v>21</v>
      </c>
    </row>
    <row r="23" spans="1:11" x14ac:dyDescent="0.2">
      <c r="A23" t="s">
        <v>15</v>
      </c>
      <c r="B23">
        <f>I23*B4*B5</f>
        <v>2254.1284403669729</v>
      </c>
      <c r="I23">
        <f>189*B7/(690*B8+B8*B8)</f>
        <v>1.0837155963302753E-2</v>
      </c>
    </row>
    <row r="25" spans="1:11" x14ac:dyDescent="0.2">
      <c r="A25" t="s">
        <v>16</v>
      </c>
      <c r="B25">
        <f>I25*B7*B4*B5*B5/1.5</f>
        <v>338162727.0431782</v>
      </c>
      <c r="D25" t="str">
        <f>IF(B25&gt;L26,"OK","NOT OK")</f>
        <v>OK</v>
      </c>
      <c r="E25" t="s">
        <v>18</v>
      </c>
      <c r="H25" t="s">
        <v>19</v>
      </c>
      <c r="I25">
        <f>(246/(690+B8))*(1-0.4*E15)</f>
        <v>0.18759027017927785</v>
      </c>
    </row>
    <row r="28" spans="1:11" x14ac:dyDescent="0.2">
      <c r="A28" t="s">
        <v>22</v>
      </c>
      <c r="D28">
        <v>20</v>
      </c>
    </row>
    <row r="29" spans="1:11" x14ac:dyDescent="0.2">
      <c r="A29" t="s">
        <v>23</v>
      </c>
      <c r="D29">
        <f>PI() *D28* D28 / 4</f>
        <v>314.15926535897933</v>
      </c>
    </row>
    <row r="31" spans="1:11" x14ac:dyDescent="0.2">
      <c r="A31" t="s">
        <v>24</v>
      </c>
      <c r="D31">
        <f>ROUNDUP(B19/D29,0)</f>
        <v>4</v>
      </c>
    </row>
    <row r="32" spans="1:11" x14ac:dyDescent="0.2">
      <c r="A32" t="s">
        <v>26</v>
      </c>
      <c r="D32">
        <f>IF(30&gt;D28,30,D28)</f>
        <v>30</v>
      </c>
    </row>
    <row r="35" spans="1:11" ht="15" x14ac:dyDescent="0.25">
      <c r="A35" s="3" t="s">
        <v>37</v>
      </c>
    </row>
    <row r="37" spans="1:11" x14ac:dyDescent="0.2">
      <c r="A37" t="s">
        <v>28</v>
      </c>
      <c r="B37">
        <f>E6/(B4*B5)</f>
        <v>2.4038461538461537</v>
      </c>
      <c r="E37" t="s">
        <v>29</v>
      </c>
      <c r="F37">
        <f>0.7*SQRT(B7/1.5)</f>
        <v>2.857738033247041</v>
      </c>
      <c r="H37" t="s">
        <v>25</v>
      </c>
      <c r="J37" t="str">
        <f>IF(B37&gt;F37,"NOTOK","OK")</f>
        <v>OK</v>
      </c>
      <c r="K37" t="s">
        <v>46</v>
      </c>
    </row>
    <row r="39" spans="1:11" x14ac:dyDescent="0.2">
      <c r="A39" t="s">
        <v>30</v>
      </c>
      <c r="B39">
        <f>0.24*SQRT(B7/1.5)</f>
        <v>0.97979589711327131</v>
      </c>
      <c r="D39" t="s">
        <v>32</v>
      </c>
    </row>
    <row r="41" spans="1:11" x14ac:dyDescent="0.2">
      <c r="A41" t="s">
        <v>31</v>
      </c>
      <c r="B41">
        <f>B37-0.5*B39</f>
        <v>1.913948205289518</v>
      </c>
      <c r="D41" t="s">
        <v>41</v>
      </c>
    </row>
    <row r="43" spans="1:11" x14ac:dyDescent="0.2">
      <c r="A43" t="s">
        <v>33</v>
      </c>
      <c r="B43">
        <v>150</v>
      </c>
      <c r="D43" t="s">
        <v>36</v>
      </c>
    </row>
    <row r="45" spans="1:11" x14ac:dyDescent="0.2">
      <c r="A45" t="s">
        <v>34</v>
      </c>
      <c r="B45">
        <f>B41*B4*B43*1.15/B8</f>
        <v>330.15606541244188</v>
      </c>
    </row>
    <row r="47" spans="1:11" x14ac:dyDescent="0.2">
      <c r="A47" t="s">
        <v>35</v>
      </c>
      <c r="B47">
        <f>0.4*B4*B43/B8</f>
        <v>60</v>
      </c>
      <c r="D47" t="s">
        <v>38</v>
      </c>
      <c r="E47" t="str">
        <f>IF(B45&gt;=B47,"OK","NOTOK")</f>
        <v>OK</v>
      </c>
      <c r="F47" t="s">
        <v>45</v>
      </c>
    </row>
    <row r="50" spans="1:8" x14ac:dyDescent="0.2">
      <c r="A50" t="s">
        <v>39</v>
      </c>
      <c r="B50">
        <v>4</v>
      </c>
    </row>
    <row r="51" spans="1:8" x14ac:dyDescent="0.2">
      <c r="A51" t="s">
        <v>40</v>
      </c>
      <c r="B51">
        <f>ROUNDUP(SQRT(B45*4/(B50*PI())),0)</f>
        <v>11</v>
      </c>
      <c r="C51" t="s">
        <v>42</v>
      </c>
      <c r="D51">
        <f>B43</f>
        <v>150</v>
      </c>
      <c r="F51" t="s">
        <v>43</v>
      </c>
      <c r="G51" t="str">
        <f>IF(D51&lt;=200,"OK","NOTOK")</f>
        <v>OK</v>
      </c>
      <c r="H51" t="s">
        <v>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SOLIDSNAKE</dc:creator>
  <cp:lastModifiedBy>SOLIDSNAKE</cp:lastModifiedBy>
  <dcterms:created xsi:type="dcterms:W3CDTF">2017-03-06T04:41:24Z</dcterms:created>
  <dcterms:modified xsi:type="dcterms:W3CDTF">2017-03-06T09:09:12Z</dcterms:modified>
</cp:coreProperties>
</file>