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das\Desktop\IS_DEVELOPMENT\IS 456 WALL\"/>
    </mc:Choice>
  </mc:AlternateContent>
  <bookViews>
    <workbookView xWindow="0" yWindow="0" windowWidth="15330" windowHeight="8265" activeTab="9"/>
  </bookViews>
  <sheets>
    <sheet name="Scope" sheetId="1" r:id="rId1"/>
    <sheet name="UI Changes" sheetId="2" state="hidden" r:id="rId2"/>
    <sheet name="UI Changes_2" sheetId="30" r:id="rId3"/>
    <sheet name="UI CHECK" sheetId="12" r:id="rId4"/>
    <sheet name="CODE PROVISIONS" sheetId="16" r:id="rId5"/>
    <sheet name="FLOWCHART" sheetId="19" state="hidden" r:id="rId6"/>
    <sheet name="FLOWCHAT2" sheetId="20" state="hidden" r:id="rId7"/>
    <sheet name="FLOWCHAT3" sheetId="24" state="hidden" r:id="rId8"/>
    <sheet name="DesignChat" sheetId="22" state="hidden" r:id="rId9"/>
    <sheet name="FLOWCHART4" sheetId="26" r:id="rId10"/>
    <sheet name="flowchat backup" sheetId="28" state="hidden" r:id="rId11"/>
    <sheet name="DESIGN_PROCEDURE" sheetId="14" state="hidden" r:id="rId12"/>
    <sheet name="DESIGN_PROCEDURE2" sheetId="31" r:id="rId13"/>
    <sheet name="REPORT" sheetId="15" state="hidden" r:id="rId14"/>
    <sheet name="REPORT2" sheetId="23" state="hidden" r:id="rId15"/>
    <sheet name="REPORT3" sheetId="27" r:id="rId16"/>
    <sheet name="TESTCASE" sheetId="17" r:id="rId17"/>
    <sheet name="PLANNING1" sheetId="18" r:id="rId18"/>
    <sheet name="Comments" sheetId="8" r:id="rId19"/>
  </sheets>
  <externalReferences>
    <externalReference r:id="rId20"/>
    <externalReference r:id="rId21"/>
  </externalReferences>
  <definedNames>
    <definedName name="Aa">[1]Interface!$R$31</definedName>
    <definedName name="ac">[1]Interface!$R$14</definedName>
    <definedName name="As">[1]Interface!$R$40</definedName>
    <definedName name="CD">[1]Interface!$R$29</definedName>
    <definedName name="fck">[1]Interface!$X$6</definedName>
    <definedName name="fsk">[1]Interface!$X$14</definedName>
    <definedName name="Fx">[1]Interface!$X$18</definedName>
    <definedName name="fyk">[1]Interface!$X$10</definedName>
    <definedName name="gammac">'[1]Drop Down Menu'!$B$46</definedName>
    <definedName name="gammas">'[1]Drop Down Menu'!$B$48</definedName>
    <definedName name="Mx">[1]Interface!$X$19</definedName>
    <definedName name="UnitArea">[2]UnitCheck!$F$18</definedName>
    <definedName name="UnitAreaFac">[2]UnitCheck!$O$18</definedName>
    <definedName name="UnitForce">[2]UnitCheck!$F$14</definedName>
    <definedName name="UnitForceFac">[2]UnitCheck!$O$14</definedName>
    <definedName name="UnitLength">[2]UnitCheck!$F$15</definedName>
    <definedName name="UnitLengthFac">[2]UnitCheck!$O$15</definedName>
    <definedName name="UnitMoment">[2]UnitCheck!$F$16</definedName>
    <definedName name="UnitScaleFactor">'[2]Sectional Properties'!$C$10</definedName>
    <definedName name="UnitStress">[2]UnitCheck!$F$17</definedName>
    <definedName name="UnitStressFac">[2]UnitCheck!$O$17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2" i="31" l="1"/>
  <c r="C81" i="31"/>
  <c r="I80" i="31"/>
  <c r="B100" i="31" s="1"/>
  <c r="F80" i="31"/>
  <c r="C94" i="31" s="1"/>
  <c r="C80" i="31"/>
  <c r="B69" i="31"/>
  <c r="B68" i="31"/>
  <c r="C72" i="31" s="1"/>
  <c r="B74" i="31" s="1"/>
  <c r="E65" i="31"/>
  <c r="H64" i="31"/>
  <c r="B67" i="31" s="1"/>
  <c r="B70" i="31" s="1"/>
  <c r="C61" i="31"/>
  <c r="B54" i="31"/>
  <c r="B56" i="31" s="1"/>
  <c r="B59" i="31" s="1"/>
  <c r="B50" i="31"/>
  <c r="B49" i="31"/>
  <c r="B47" i="31"/>
  <c r="B42" i="31"/>
  <c r="B39" i="31"/>
  <c r="B38" i="31"/>
  <c r="B40" i="31" s="1"/>
  <c r="B37" i="31"/>
  <c r="E40" i="31" s="1"/>
  <c r="B33" i="31"/>
  <c r="B30" i="31"/>
  <c r="B29" i="31"/>
  <c r="B27" i="31"/>
  <c r="B26" i="31"/>
  <c r="B24" i="31"/>
  <c r="B23" i="31"/>
  <c r="B32" i="31" s="1"/>
  <c r="B19" i="31"/>
  <c r="B18" i="31"/>
  <c r="B17" i="31"/>
  <c r="B69" i="14"/>
  <c r="B67" i="14"/>
  <c r="E65" i="14"/>
  <c r="B68" i="14" s="1"/>
  <c r="H64" i="14"/>
  <c r="B54" i="14"/>
  <c r="B56" i="14" s="1"/>
  <c r="B59" i="14" s="1"/>
  <c r="B50" i="14"/>
  <c r="B49" i="14"/>
  <c r="C61" i="14" s="1"/>
  <c r="B47" i="14"/>
  <c r="B42" i="14"/>
  <c r="B39" i="14"/>
  <c r="B38" i="14"/>
  <c r="B40" i="14" s="1"/>
  <c r="B37" i="14"/>
  <c r="B30" i="14"/>
  <c r="B26" i="14"/>
  <c r="B27" i="14"/>
  <c r="C72" i="14" l="1"/>
  <c r="B74" i="14" s="1"/>
  <c r="B70" i="14"/>
  <c r="E40" i="14"/>
  <c r="C83" i="31"/>
  <c r="B125" i="14"/>
  <c r="B126" i="14" s="1"/>
  <c r="C127" i="14" s="1"/>
  <c r="C113" i="14"/>
  <c r="D115" i="14" s="1"/>
  <c r="C114" i="14"/>
  <c r="C94" i="14"/>
  <c r="I80" i="14"/>
  <c r="B100" i="14" s="1"/>
  <c r="F80" i="14"/>
  <c r="C80" i="14"/>
  <c r="C81" i="14" s="1"/>
  <c r="C82" i="14"/>
  <c r="B33" i="14"/>
  <c r="B29" i="14"/>
  <c r="B24" i="14"/>
  <c r="B23" i="14"/>
  <c r="B32" i="14" s="1"/>
  <c r="C84" i="31" l="1"/>
  <c r="B101" i="31"/>
  <c r="B103" i="31" s="1"/>
  <c r="C83" i="14"/>
  <c r="C87" i="31" l="1"/>
  <c r="A86" i="31"/>
  <c r="C84" i="14"/>
  <c r="C87" i="14" s="1"/>
  <c r="B101" i="14"/>
  <c r="B103" i="14" s="1"/>
  <c r="A86" i="14" l="1"/>
  <c r="B19" i="14"/>
  <c r="B18" i="14"/>
  <c r="B17" i="14"/>
  <c r="A7" i="8" l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6" i="8"/>
  <c r="L13" i="1" l="1"/>
</calcChain>
</file>

<file path=xl/comments1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comments2.xml><?xml version="1.0" encoding="utf-8"?>
<comments xmlns="http://schemas.openxmlformats.org/spreadsheetml/2006/main">
  <authors>
    <author>midas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top
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clear clover bottom
</t>
        </r>
      </text>
    </comment>
    <comment ref="A94" authorId="0" shapeId="0">
      <text>
        <r>
          <rPr>
            <b/>
            <sz val="9"/>
            <color indexed="81"/>
            <rFont val="Tahoma"/>
            <family val="2"/>
          </rPr>
          <t>midas:</t>
        </r>
        <r>
          <rPr>
            <sz val="9"/>
            <color indexed="81"/>
            <rFont val="Tahoma"/>
            <family val="2"/>
          </rPr>
          <t xml:space="preserve">
0.03 * b*D
I.e to avoide cracks
</t>
        </r>
      </text>
    </comment>
  </commentList>
</comments>
</file>

<file path=xl/sharedStrings.xml><?xml version="1.0" encoding="utf-8"?>
<sst xmlns="http://schemas.openxmlformats.org/spreadsheetml/2006/main" count="540" uniqueCount="255">
  <si>
    <t>Development Specifications</t>
  </si>
  <si>
    <t>Project Name:</t>
  </si>
  <si>
    <t>Agency:</t>
  </si>
  <si>
    <t>Project Manager:</t>
  </si>
  <si>
    <t>Last Revision Date:</t>
  </si>
  <si>
    <t>Document Status:</t>
  </si>
  <si>
    <t>Prepared By:</t>
  </si>
  <si>
    <t>Document Scope:</t>
  </si>
  <si>
    <t>Required Changes in UI</t>
  </si>
  <si>
    <t>Required Changes in Report</t>
  </si>
  <si>
    <t>UI Checking</t>
  </si>
  <si>
    <t>Comments / Special Points</t>
  </si>
  <si>
    <t>Date:</t>
  </si>
  <si>
    <t>Test Cases</t>
  </si>
  <si>
    <t>Flow Chart</t>
  </si>
  <si>
    <t>HQ</t>
  </si>
  <si>
    <t>Project Mode</t>
  </si>
  <si>
    <t xml:space="preserve">Detail </t>
  </si>
  <si>
    <t>Summary</t>
  </si>
  <si>
    <t>Input List</t>
  </si>
  <si>
    <t>Input List(excel)</t>
  </si>
  <si>
    <t xml:space="preserve">Simple Model </t>
  </si>
  <si>
    <t xml:space="preserve">Check Model </t>
  </si>
  <si>
    <t>Project Developer:</t>
  </si>
  <si>
    <t>MIDAS MUMBAI</t>
  </si>
  <si>
    <t>PATHAN MUZAFAR ALI KHAN</t>
  </si>
  <si>
    <t>PINAKIN</t>
  </si>
  <si>
    <t>FLOW CHARTS FOR EACH STEPS</t>
  </si>
  <si>
    <t>PROJECT MODE</t>
  </si>
  <si>
    <t>SIMPLE MODE</t>
  </si>
  <si>
    <t xml:space="preserve"> </t>
  </si>
  <si>
    <t>EXCEL REPORT</t>
  </si>
  <si>
    <t>REFERENCES</t>
  </si>
  <si>
    <t>INPUTS</t>
  </si>
  <si>
    <t>b  =</t>
  </si>
  <si>
    <t>fck  =</t>
  </si>
  <si>
    <t>fst  =</t>
  </si>
  <si>
    <t>Shear Reinforcement</t>
  </si>
  <si>
    <t>Vu</t>
  </si>
  <si>
    <t>vu  =</t>
  </si>
  <si>
    <t>Tc   =</t>
  </si>
  <si>
    <t>Tc Max  =</t>
  </si>
  <si>
    <t>tu  =</t>
  </si>
  <si>
    <t xml:space="preserve">d = </t>
  </si>
  <si>
    <t>Asv/sv  =</t>
  </si>
  <si>
    <t>min Asv_sv</t>
  </si>
  <si>
    <t>min Asv_sv  =</t>
  </si>
  <si>
    <t xml:space="preserve">             REPORT</t>
  </si>
  <si>
    <t xml:space="preserve">CODE PROVISION </t>
  </si>
  <si>
    <t>SP 16</t>
  </si>
  <si>
    <t>SP 24</t>
  </si>
  <si>
    <t>FORCE</t>
  </si>
  <si>
    <t>MODEL NAMES</t>
  </si>
  <si>
    <t>COMMENTS</t>
  </si>
  <si>
    <t>GUI TEST</t>
  </si>
  <si>
    <t>REPORT TEST DETAIL</t>
  </si>
  <si>
    <t>REPORT TEST SUMMARY</t>
  </si>
  <si>
    <t>CURRENT PLANNING</t>
  </si>
  <si>
    <t>REPORT GENERATION</t>
  </si>
  <si>
    <t>ENGINE CALCULATION PART</t>
  </si>
  <si>
    <t>GUI  MODIFICATION</t>
  </si>
  <si>
    <t>Adding DB</t>
  </si>
  <si>
    <t>Moment calcutaion</t>
  </si>
  <si>
    <t>shear calculationn</t>
  </si>
  <si>
    <t>Ast (min,max,require)</t>
  </si>
  <si>
    <t>spacing(shear and moment)</t>
  </si>
  <si>
    <t>DATABASE</t>
  </si>
  <si>
    <t xml:space="preserve">LINK </t>
  </si>
  <si>
    <t>LINK</t>
  </si>
  <si>
    <t>Gen Link</t>
  </si>
  <si>
    <t>No Gen Link</t>
  </si>
  <si>
    <t>REPORT</t>
  </si>
  <si>
    <t>Summary Report</t>
  </si>
  <si>
    <t>MOMENT[+/-]</t>
  </si>
  <si>
    <t>SHEAR[+/-]</t>
  </si>
  <si>
    <t>MONTH (EX:Jan Feb Mar)</t>
  </si>
  <si>
    <t>DESIGN+     DEVELOPMENT</t>
  </si>
  <si>
    <t>YET TO CONFIRM</t>
  </si>
  <si>
    <t>CHECKMODE</t>
  </si>
  <si>
    <t>FLEXURE  A  A'</t>
  </si>
  <si>
    <t>SERICEABILITY B B'</t>
  </si>
  <si>
    <t>Moment calculation for Double Reinforcement</t>
  </si>
  <si>
    <t>Moment calculation for  Single Reinforcement</t>
  </si>
  <si>
    <t>MOMENT CALCULATIONS</t>
  </si>
  <si>
    <t>Moment calculation for T BEAM</t>
  </si>
  <si>
    <t xml:space="preserve">         </t>
  </si>
  <si>
    <t>Shear Strength of Concrete</t>
  </si>
  <si>
    <t xml:space="preserve">TORSION </t>
  </si>
  <si>
    <t xml:space="preserve">                         </t>
  </si>
  <si>
    <t>Add Equivalent Moment</t>
  </si>
  <si>
    <t>Remove Beta</t>
  </si>
  <si>
    <t>Include Sesmic min max Ast if Seismic option is selected</t>
  </si>
  <si>
    <t>Me = Mu + Mt</t>
  </si>
  <si>
    <t>Max 0.025 of b d</t>
  </si>
  <si>
    <t>Double Reinforcement Mu= Mulimit + M2</t>
  </si>
  <si>
    <t>Detail Report</t>
  </si>
  <si>
    <t xml:space="preserve">Change to Total Deflection </t>
  </si>
  <si>
    <t>Add Creep and shrinkage Deflections</t>
  </si>
  <si>
    <t>Total Strength V=Vc + Vs</t>
  </si>
  <si>
    <t>Over view of Flow chat</t>
  </si>
  <si>
    <t>Detail of FlowChat</t>
  </si>
  <si>
    <t>Add Equivalent Shear formula from Trosion</t>
  </si>
  <si>
    <t xml:space="preserve">Total Deflection Formulla </t>
  </si>
  <si>
    <t>Span/350</t>
  </si>
  <si>
    <t>Span/250</t>
  </si>
  <si>
    <r>
      <t>Δ</t>
    </r>
    <r>
      <rPr>
        <vertAlign val="subscript"/>
        <sz val="12"/>
        <color theme="1"/>
        <rFont val="Times New Roman"/>
        <family val="1"/>
      </rPr>
      <t>sh</t>
    </r>
    <r>
      <rPr>
        <sz val="12"/>
        <color theme="1"/>
        <rFont val="Times New Roman"/>
        <family val="1"/>
      </rPr>
      <t xml:space="preserve"> = </t>
    </r>
    <r>
      <rPr>
        <sz val="11"/>
        <color theme="1"/>
        <rFont val="Times New Roman"/>
        <family val="1"/>
      </rPr>
      <t>K</t>
    </r>
    <r>
      <rPr>
        <vertAlign val="subscript"/>
        <sz val="12"/>
        <color theme="1"/>
        <rFont val="Times New Roman"/>
        <family val="1"/>
      </rPr>
      <t xml:space="preserve">3  </t>
    </r>
    <r>
      <rPr>
        <sz val="12"/>
        <color theme="1"/>
        <rFont val="Times New Roman"/>
        <family val="1"/>
      </rPr>
      <t xml:space="preserve">Ψ </t>
    </r>
  </si>
  <si>
    <r>
      <t>E</t>
    </r>
    <r>
      <rPr>
        <vertAlign val="subscript"/>
        <sz val="12"/>
        <color theme="1"/>
        <rFont val="Times New Roman"/>
        <family val="1"/>
      </rPr>
      <t xml:space="preserve">ce </t>
    </r>
    <r>
      <rPr>
        <sz val="12"/>
        <color theme="1"/>
        <rFont val="Times New Roman"/>
        <family val="1"/>
      </rPr>
      <t xml:space="preserve"> = </t>
    </r>
  </si>
  <si>
    <t>Double Reinforcement Equation</t>
  </si>
  <si>
    <t>For Tbeam</t>
  </si>
  <si>
    <t>TABLE</t>
  </si>
  <si>
    <t>WINDOW INPUT AND TEXT</t>
  </si>
  <si>
    <t>OverviewFlow chat</t>
  </si>
  <si>
    <t>DETAIL FLOWCHAT</t>
  </si>
  <si>
    <t>STEP BY STEP FLOWCHAT</t>
  </si>
  <si>
    <t>N</t>
  </si>
  <si>
    <t>Include Cracking width</t>
  </si>
  <si>
    <t>Seismic</t>
  </si>
  <si>
    <t>SEISMIC</t>
  </si>
  <si>
    <t>ALL</t>
  </si>
  <si>
    <t xml:space="preserve">DESING ALGORITHEM </t>
  </si>
  <si>
    <t>generallize the equation which work for the both the condition single and double !!!</t>
  </si>
  <si>
    <t>FLOW CHARTS STEPS</t>
  </si>
  <si>
    <t>Vinput/Vprodived Check</t>
  </si>
  <si>
    <t>Checks</t>
  </si>
  <si>
    <t>Shear check</t>
  </si>
  <si>
    <t>COLUMN</t>
  </si>
  <si>
    <t>CONDITION</t>
  </si>
  <si>
    <t>CAPACITY OF COLUMN</t>
  </si>
  <si>
    <t>cc  =</t>
  </si>
  <si>
    <r>
      <t>P</t>
    </r>
    <r>
      <rPr>
        <sz val="8"/>
        <color theme="1"/>
        <rFont val="Arial"/>
        <family val="2"/>
      </rPr>
      <t xml:space="preserve">U  </t>
    </r>
    <r>
      <rPr>
        <sz val="11"/>
        <color theme="1"/>
        <rFont val="Arial"/>
        <family val="2"/>
      </rPr>
      <t>=</t>
    </r>
  </si>
  <si>
    <t>Mux  =</t>
  </si>
  <si>
    <t>Muy  =</t>
  </si>
  <si>
    <t>Delta  =</t>
  </si>
  <si>
    <t>GUI</t>
  </si>
  <si>
    <t>Axial and Moment Check</t>
  </si>
  <si>
    <t>Nothing to Change</t>
  </si>
  <si>
    <t xml:space="preserve">Lx = </t>
  </si>
  <si>
    <t xml:space="preserve">Ly = </t>
  </si>
  <si>
    <t xml:space="preserve">Include Crack width </t>
  </si>
  <si>
    <t>Effective Length</t>
  </si>
  <si>
    <t>lex =</t>
  </si>
  <si>
    <t>ley =</t>
  </si>
  <si>
    <t>pinned both sides</t>
  </si>
  <si>
    <t>ex =</t>
  </si>
  <si>
    <t>ey =</t>
  </si>
  <si>
    <t>eminy =</t>
  </si>
  <si>
    <t>Lex/D =</t>
  </si>
  <si>
    <t>Ley/D =</t>
  </si>
  <si>
    <t>As P   =</t>
  </si>
  <si>
    <t>Asv p =</t>
  </si>
  <si>
    <t>Ts  =</t>
  </si>
  <si>
    <t>S p  =</t>
  </si>
  <si>
    <t>Tc  =</t>
  </si>
  <si>
    <t>Vn =</t>
  </si>
  <si>
    <t>Cracking width</t>
  </si>
  <si>
    <t>Pu  =</t>
  </si>
  <si>
    <t>Check for flexural member</t>
  </si>
  <si>
    <t>flexural consideration</t>
  </si>
  <si>
    <t>Effecitve length inputs as per IS code</t>
  </si>
  <si>
    <t>providedSpaicng/ MaxSpacing</t>
  </si>
  <si>
    <t xml:space="preserve">shear capasity  Section </t>
  </si>
  <si>
    <t>D =</t>
  </si>
  <si>
    <t>d =</t>
  </si>
  <si>
    <t>Ast  =</t>
  </si>
  <si>
    <t>acr  =</t>
  </si>
  <si>
    <t>b =</t>
  </si>
  <si>
    <t>em  =</t>
  </si>
  <si>
    <t>Es  =</t>
  </si>
  <si>
    <t>x =</t>
  </si>
  <si>
    <t xml:space="preserve">fst  = </t>
  </si>
  <si>
    <t>Cmin =</t>
  </si>
  <si>
    <r>
      <t>w</t>
    </r>
    <r>
      <rPr>
        <sz val="9"/>
        <color theme="1"/>
        <rFont val="Arial"/>
        <family val="2"/>
      </rPr>
      <t>cr =</t>
    </r>
  </si>
  <si>
    <t>[412]</t>
  </si>
  <si>
    <t xml:space="preserve">Cracking Width  =  </t>
  </si>
  <si>
    <t>mm and N</t>
  </si>
  <si>
    <t>mm</t>
  </si>
  <si>
    <t>N mm</t>
  </si>
  <si>
    <t>N/mm2</t>
  </si>
  <si>
    <t>mm2</t>
  </si>
  <si>
    <t>CHANGED PM CURVE AS PER IS 456</t>
  </si>
  <si>
    <t>eminx =</t>
  </si>
  <si>
    <t>Minput/Mprovided</t>
  </si>
  <si>
    <r>
      <t>P</t>
    </r>
    <r>
      <rPr>
        <sz val="8"/>
        <color theme="1"/>
        <rFont val="Arial"/>
        <family val="2"/>
      </rPr>
      <t>input/Pprovided</t>
    </r>
  </si>
  <si>
    <t>GUI  CHANGES</t>
  </si>
  <si>
    <t xml:space="preserve">Selection of Tie Bar or Spiral Bar using  Radio Buttion </t>
  </si>
  <si>
    <t>Change PM CUVE i.e single PM curve as per IS Code</t>
  </si>
  <si>
    <t>Seismic design  Applay as per IS 13920</t>
  </si>
  <si>
    <t>Remove/Hide Addition Factiors Inputs</t>
  </si>
  <si>
    <t>Remove</t>
  </si>
  <si>
    <t>IS456:2000  CODE PROVISIONS</t>
  </si>
  <si>
    <t>IS13920:2016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</si>
  <si>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</si>
  <si>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[IS456:2000 25.4]</t>
  </si>
  <si>
    <t>[IS456:2000 40.2.2]</t>
  </si>
  <si>
    <t>[IS456:2000 Table 19]</t>
  </si>
  <si>
    <t>[IS456:2000 Table 20]</t>
  </si>
  <si>
    <t>[IS456:2000 43.2]</t>
  </si>
  <si>
    <t>[IS456:2000 Annex F]</t>
  </si>
  <si>
    <t>`</t>
  </si>
  <si>
    <t xml:space="preserve">WALL_IS 456  SPECIFICATIONS </t>
  </si>
  <si>
    <t>Remove Factors</t>
  </si>
  <si>
    <t>Seismic design  Applay as per IS 13920: Default checked</t>
  </si>
  <si>
    <t>Load Combiniation changes</t>
  </si>
  <si>
    <t>Require area steel/Provided area of Steel</t>
  </si>
  <si>
    <t>Length  =</t>
  </si>
  <si>
    <t>Thickness  =</t>
  </si>
  <si>
    <t>x</t>
  </si>
  <si>
    <t>y</t>
  </si>
  <si>
    <t>Check Boudary elemetns are Required</t>
  </si>
  <si>
    <t>I =</t>
  </si>
  <si>
    <t>mm^4</t>
  </si>
  <si>
    <t xml:space="preserve">A = </t>
  </si>
  <si>
    <t>mm^2</t>
  </si>
  <si>
    <t>Stress fc =</t>
  </si>
  <si>
    <t xml:space="preserve">y = </t>
  </si>
  <si>
    <t>Stess Limit =</t>
  </si>
  <si>
    <t>As Stress are high than limits Boundary element needed</t>
  </si>
  <si>
    <t>N/mm^2</t>
  </si>
  <si>
    <t>Steel Required</t>
  </si>
  <si>
    <t>Hw/Lw =</t>
  </si>
  <si>
    <t>[IS13920:2016 25.4]</t>
  </si>
  <si>
    <t>Asv,min =</t>
  </si>
  <si>
    <t>Ash,min =</t>
  </si>
  <si>
    <t>Per Unit Length</t>
  </si>
  <si>
    <t>Shear</t>
  </si>
  <si>
    <t>tu=</t>
  </si>
  <si>
    <t>tc=</t>
  </si>
  <si>
    <t xml:space="preserve">Vs = </t>
  </si>
  <si>
    <t>kN</t>
  </si>
  <si>
    <t xml:space="preserve">Requre steel </t>
  </si>
  <si>
    <t>As/s =</t>
  </si>
  <si>
    <t>Min provided Asv/sv  =</t>
  </si>
  <si>
    <t>Flexual strength</t>
  </si>
  <si>
    <t>pw=</t>
  </si>
  <si>
    <t>fck =</t>
  </si>
  <si>
    <t>t =</t>
  </si>
  <si>
    <t xml:space="preserve">L= </t>
  </si>
  <si>
    <t>fy =</t>
  </si>
  <si>
    <t xml:space="preserve">λ = </t>
  </si>
  <si>
    <t>β =</t>
  </si>
  <si>
    <t>[IS13920:2016 ANNEX A]</t>
  </si>
  <si>
    <t>X/L =</t>
  </si>
  <si>
    <t>Mu/(fck t L^2)  =</t>
  </si>
  <si>
    <t>Mu=</t>
  </si>
  <si>
    <t>kNm</t>
  </si>
  <si>
    <t>X DIRECTION</t>
  </si>
  <si>
    <t>X AND Y DIRECTION</t>
  </si>
  <si>
    <t>Change in Boundary Element load design parmeters</t>
  </si>
  <si>
    <t>Seismic design  Apply as per IS 13920: Default checked</t>
  </si>
  <si>
    <t>IS 456 WALL TEST CASE IN DESIGN +</t>
  </si>
  <si>
    <t>Default Checked Can't be Unchecked</t>
  </si>
  <si>
    <t>X and Y Direction</t>
  </si>
  <si>
    <t xml:space="preserve">Default Checked </t>
  </si>
  <si>
    <t>Can't be Unchecked</t>
  </si>
  <si>
    <t>Change PM CURVE i.e single PM curve as per IS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</si>
</sst>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>
    <font>
      <sz val="11"/>
      <color theme="1"/>
      <name val="Arial"/>
      <family val="2"/>
    </font>
    <font>
      <sz val="26"/>
      <color theme="1"/>
      <name val="Arial"/>
      <family val="2"/>
    </font>
    <font>
      <sz val="12"/>
      <name val="Arial"/>
      <family val="2"/>
    </font>
    <font>
      <sz val="11"/>
      <color theme="1"/>
      <name val="돋움"/>
      <family val="3"/>
      <charset val="129"/>
    </font>
    <font>
      <b/>
      <sz val="2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돋움"/>
      <family val="2"/>
      <charset val="129"/>
    </font>
    <font>
      <sz val="10"/>
      <color theme="0"/>
      <name val="Arial"/>
      <family val="2"/>
    </font>
    <font>
      <b/>
      <sz val="12"/>
      <color theme="1"/>
      <name val="Arial"/>
      <family val="2"/>
    </font>
    <font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rial"/>
      <family val="2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color theme="0" tint="-0.34998626667073579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23" fillId="0" borderId="0" applyNumberFormat="0" applyFill="0" applyBorder="0" applyAlignment="0" applyProtection="0"/>
  </cellStyleXfs>
  <cellXfs count="2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0" xfId="0" applyFont="1" applyAlignment="1">
      <alignment vertical="center"/>
    </xf>
    <xf numFmtId="0" fontId="3" fillId="0" borderId="0" xfId="1">
      <alignment vertical="center"/>
    </xf>
    <xf numFmtId="0" fontId="5" fillId="0" borderId="0" xfId="2" applyFont="1">
      <alignment vertical="center"/>
    </xf>
    <xf numFmtId="0" fontId="6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0" fontId="5" fillId="0" borderId="0" xfId="0" applyFont="1"/>
    <xf numFmtId="0" fontId="5" fillId="5" borderId="1" xfId="0" applyFont="1" applyFill="1" applyBorder="1"/>
    <xf numFmtId="0" fontId="10" fillId="5" borderId="1" xfId="0" applyFont="1" applyFill="1" applyBorder="1"/>
    <xf numFmtId="0" fontId="5" fillId="6" borderId="1" xfId="0" applyFont="1" applyFill="1" applyBorder="1"/>
    <xf numFmtId="0" fontId="5" fillId="0" borderId="1" xfId="0" applyFont="1" applyBorder="1"/>
    <xf numFmtId="0" fontId="5" fillId="7" borderId="0" xfId="0" applyFont="1" applyFill="1" applyBorder="1" applyAlignment="1">
      <alignment vertical="center"/>
    </xf>
    <xf numFmtId="0" fontId="5" fillId="7" borderId="0" xfId="0" applyFont="1" applyFill="1" applyBorder="1"/>
    <xf numFmtId="0" fontId="5" fillId="8" borderId="1" xfId="0" applyFont="1" applyFill="1" applyBorder="1"/>
    <xf numFmtId="0" fontId="11" fillId="0" borderId="0" xfId="0" applyFont="1"/>
    <xf numFmtId="14" fontId="11" fillId="0" borderId="0" xfId="0" applyNumberFormat="1" applyFont="1"/>
    <xf numFmtId="0" fontId="12" fillId="0" borderId="0" xfId="0" applyFont="1"/>
    <xf numFmtId="0" fontId="5" fillId="5" borderId="1" xfId="0" applyFont="1" applyFill="1" applyBorder="1" applyAlignment="1">
      <alignment horizontal="center"/>
    </xf>
    <xf numFmtId="0" fontId="0" fillId="7" borderId="0" xfId="0" applyFill="1"/>
    <xf numFmtId="0" fontId="0" fillId="0" borderId="0" xfId="0" applyFill="1"/>
    <xf numFmtId="0" fontId="0" fillId="9" borderId="0" xfId="0" applyFill="1"/>
    <xf numFmtId="0" fontId="0" fillId="4" borderId="0" xfId="0" applyFill="1"/>
    <xf numFmtId="0" fontId="0" fillId="0" borderId="14" xfId="0" applyBorder="1"/>
    <xf numFmtId="0" fontId="0" fillId="0" borderId="0" xfId="0" applyBorder="1"/>
    <xf numFmtId="0" fontId="0" fillId="0" borderId="13" xfId="0" applyBorder="1"/>
    <xf numFmtId="0" fontId="11" fillId="8" borderId="20" xfId="0" applyFont="1" applyFill="1" applyBorder="1"/>
    <xf numFmtId="0" fontId="0" fillId="12" borderId="17" xfId="0" applyFill="1" applyBorder="1"/>
    <xf numFmtId="0" fontId="0" fillId="12" borderId="16" xfId="0" applyFill="1" applyBorder="1"/>
    <xf numFmtId="0" fontId="0" fillId="12" borderId="15" xfId="0" applyFill="1" applyBorder="1"/>
    <xf numFmtId="0" fontId="0" fillId="0" borderId="0" xfId="0" applyFill="1" applyBorder="1"/>
    <xf numFmtId="0" fontId="0" fillId="3" borderId="14" xfId="0" applyFill="1" applyBorder="1"/>
    <xf numFmtId="0" fontId="0" fillId="3" borderId="0" xfId="0" applyFill="1" applyBorder="1"/>
    <xf numFmtId="0" fontId="12" fillId="12" borderId="16" xfId="0" applyFont="1" applyFill="1" applyBorder="1"/>
    <xf numFmtId="0" fontId="0" fillId="10" borderId="14" xfId="0" applyFill="1" applyBorder="1"/>
    <xf numFmtId="0" fontId="0" fillId="10" borderId="0" xfId="0" applyFill="1" applyBorder="1"/>
    <xf numFmtId="0" fontId="0" fillId="0" borderId="14" xfId="0" applyFont="1" applyBorder="1"/>
    <xf numFmtId="0" fontId="0" fillId="0" borderId="0" xfId="0" applyFont="1" applyBorder="1"/>
    <xf numFmtId="0" fontId="11" fillId="8" borderId="16" xfId="0" applyFont="1" applyFill="1" applyBorder="1"/>
    <xf numFmtId="0" fontId="11" fillId="8" borderId="18" xfId="0" applyFont="1" applyFill="1" applyBorder="1"/>
    <xf numFmtId="0" fontId="11" fillId="8" borderId="19" xfId="0" applyFont="1" applyFill="1" applyBorder="1"/>
    <xf numFmtId="0" fontId="15" fillId="8" borderId="18" xfId="0" applyFont="1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3" xfId="0" applyFont="1" applyBorder="1"/>
    <xf numFmtId="0" fontId="0" fillId="11" borderId="0" xfId="0" applyFill="1"/>
    <xf numFmtId="0" fontId="0" fillId="7" borderId="18" xfId="0" applyFill="1" applyBorder="1"/>
    <xf numFmtId="0" fontId="0" fillId="7" borderId="0" xfId="0" applyFill="1" applyBorder="1"/>
    <xf numFmtId="0" fontId="0" fillId="7" borderId="11" xfId="0" applyFill="1" applyBorder="1"/>
    <xf numFmtId="0" fontId="0" fillId="0" borderId="11" xfId="0" applyFont="1" applyBorder="1"/>
    <xf numFmtId="0" fontId="0" fillId="0" borderId="10" xfId="0" applyFont="1" applyBorder="1"/>
    <xf numFmtId="0" fontId="0" fillId="8" borderId="17" xfId="0" applyFont="1" applyFill="1" applyBorder="1"/>
    <xf numFmtId="0" fontId="0" fillId="8" borderId="16" xfId="0" applyFont="1" applyFill="1" applyBorder="1"/>
    <xf numFmtId="0" fontId="0" fillId="8" borderId="15" xfId="0" applyFont="1" applyFill="1" applyBorder="1"/>
    <xf numFmtId="0" fontId="0" fillId="0" borderId="20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12" xfId="0" applyFont="1" applyBorder="1"/>
    <xf numFmtId="0" fontId="0" fillId="7" borderId="13" xfId="0" applyFill="1" applyBorder="1"/>
    <xf numFmtId="0" fontId="0" fillId="7" borderId="10" xfId="0" applyFill="1" applyBorder="1"/>
    <xf numFmtId="0" fontId="0" fillId="7" borderId="19" xfId="0" applyFill="1" applyBorder="1"/>
    <xf numFmtId="0" fontId="5" fillId="7" borderId="0" xfId="2" applyFont="1" applyFill="1" applyBorder="1">
      <alignment vertical="center"/>
    </xf>
    <xf numFmtId="0" fontId="8" fillId="0" borderId="0" xfId="2" applyFont="1" applyFill="1" applyBorder="1" applyAlignment="1">
      <alignment horizontal="center" vertical="center"/>
    </xf>
    <xf numFmtId="0" fontId="5" fillId="0" borderId="0" xfId="2" applyFont="1" applyFill="1" applyBorder="1">
      <alignment vertical="center"/>
    </xf>
    <xf numFmtId="0" fontId="5" fillId="0" borderId="0" xfId="2" applyFont="1" applyFill="1" applyBorder="1" applyAlignment="1">
      <alignment horizontal="center" vertical="center"/>
    </xf>
    <xf numFmtId="0" fontId="6" fillId="0" borderId="0" xfId="2" applyFont="1" applyFill="1" applyBorder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9" borderId="2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7" borderId="0" xfId="2" applyFont="1" applyFill="1">
      <alignment vertical="center"/>
    </xf>
    <xf numFmtId="0" fontId="5" fillId="7" borderId="20" xfId="2" applyFont="1" applyFill="1" applyBorder="1">
      <alignment vertical="center"/>
    </xf>
    <xf numFmtId="0" fontId="6" fillId="7" borderId="18" xfId="2" applyFont="1" applyFill="1" applyBorder="1">
      <alignment vertical="center"/>
    </xf>
    <xf numFmtId="0" fontId="5" fillId="7" borderId="18" xfId="2" applyFont="1" applyFill="1" applyBorder="1">
      <alignment vertical="center"/>
    </xf>
    <xf numFmtId="0" fontId="5" fillId="7" borderId="19" xfId="2" applyFont="1" applyFill="1" applyBorder="1">
      <alignment vertical="center"/>
    </xf>
    <xf numFmtId="0" fontId="5" fillId="7" borderId="14" xfId="2" applyFont="1" applyFill="1" applyBorder="1">
      <alignment vertical="center"/>
    </xf>
    <xf numFmtId="0" fontId="6" fillId="7" borderId="0" xfId="2" applyFont="1" applyFill="1" applyBorder="1">
      <alignment vertical="center"/>
    </xf>
    <xf numFmtId="0" fontId="5" fillId="7" borderId="13" xfId="2" applyFont="1" applyFill="1" applyBorder="1">
      <alignment vertical="center"/>
    </xf>
    <xf numFmtId="0" fontId="9" fillId="7" borderId="0" xfId="2" applyFont="1" applyFill="1" applyBorder="1">
      <alignment vertical="center"/>
    </xf>
    <xf numFmtId="0" fontId="5" fillId="7" borderId="12" xfId="2" applyFont="1" applyFill="1" applyBorder="1">
      <alignment vertical="center"/>
    </xf>
    <xf numFmtId="0" fontId="5" fillId="7" borderId="11" xfId="2" applyFont="1" applyFill="1" applyBorder="1">
      <alignment vertical="center"/>
    </xf>
    <xf numFmtId="0" fontId="5" fillId="7" borderId="10" xfId="2" applyFont="1" applyFill="1" applyBorder="1">
      <alignment vertical="center"/>
    </xf>
    <xf numFmtId="0" fontId="5" fillId="7" borderId="1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 vertical="center"/>
    </xf>
    <xf numFmtId="0" fontId="5" fillId="0" borderId="0" xfId="0" applyFont="1" applyBorder="1"/>
    <xf numFmtId="0" fontId="5" fillId="0" borderId="0" xfId="0" applyFont="1" applyAlignment="1">
      <alignment horizontal="center" vertical="center"/>
    </xf>
    <xf numFmtId="0" fontId="4" fillId="7" borderId="0" xfId="1" applyFont="1" applyFill="1" applyAlignment="1">
      <alignment vertical="center"/>
    </xf>
    <xf numFmtId="0" fontId="0" fillId="7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30" xfId="0" applyFont="1" applyFill="1" applyBorder="1" applyAlignment="1">
      <alignment horizontal="center"/>
    </xf>
    <xf numFmtId="0" fontId="17" fillId="0" borderId="0" xfId="0" applyFont="1" applyAlignment="1">
      <alignment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8" xfId="0" applyFont="1" applyBorder="1" applyAlignment="1">
      <alignment horizontal="right"/>
    </xf>
    <xf numFmtId="0" fontId="0" fillId="7" borderId="0" xfId="0" applyFill="1" applyAlignment="1">
      <alignment horizontal="left" vertical="top"/>
    </xf>
    <xf numFmtId="0" fontId="0" fillId="16" borderId="0" xfId="0" applyFill="1"/>
    <xf numFmtId="0" fontId="0" fillId="0" borderId="21" xfId="0" applyFill="1" applyBorder="1"/>
    <xf numFmtId="0" fontId="0" fillId="0" borderId="34" xfId="0" applyFill="1" applyBorder="1"/>
    <xf numFmtId="0" fontId="0" fillId="0" borderId="35" xfId="0" applyFill="1" applyBorder="1"/>
    <xf numFmtId="0" fontId="12" fillId="0" borderId="0" xfId="0" applyFont="1" applyFill="1"/>
    <xf numFmtId="0" fontId="0" fillId="0" borderId="24" xfId="0" applyFill="1" applyBorder="1"/>
    <xf numFmtId="0" fontId="0" fillId="9" borderId="24" xfId="0" applyFill="1" applyBorder="1"/>
    <xf numFmtId="0" fontId="0" fillId="9" borderId="0" xfId="0" applyFill="1" applyBorder="1"/>
    <xf numFmtId="0" fontId="0" fillId="9" borderId="34" xfId="0" applyFill="1" applyBorder="1"/>
    <xf numFmtId="0" fontId="0" fillId="0" borderId="0" xfId="0" applyFill="1" applyAlignment="1"/>
    <xf numFmtId="0" fontId="6" fillId="9" borderId="20" xfId="2" applyFont="1" applyFill="1" applyBorder="1" applyAlignment="1">
      <alignment vertical="center"/>
    </xf>
    <xf numFmtId="0" fontId="6" fillId="9" borderId="18" xfId="2" applyFont="1" applyFill="1" applyBorder="1" applyAlignment="1">
      <alignment vertical="center"/>
    </xf>
    <xf numFmtId="0" fontId="0" fillId="0" borderId="14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 applyBorder="1" applyAlignment="1">
      <alignment horizontal="left"/>
    </xf>
    <xf numFmtId="0" fontId="20" fillId="0" borderId="0" xfId="0" applyFont="1" applyBorder="1" applyAlignment="1">
      <alignment horizontal="right" vertical="center"/>
    </xf>
    <xf numFmtId="0" fontId="0" fillId="10" borderId="13" xfId="0" applyFill="1" applyBorder="1"/>
    <xf numFmtId="0" fontId="0" fillId="15" borderId="0" xfId="0" applyFont="1" applyFill="1" applyBorder="1"/>
    <xf numFmtId="0" fontId="20" fillId="0" borderId="0" xfId="0" applyFont="1" applyFill="1" applyBorder="1" applyAlignment="1">
      <alignment horizontal="right" vertical="center"/>
    </xf>
    <xf numFmtId="0" fontId="11" fillId="0" borderId="0" xfId="0" applyFont="1" applyFill="1" applyBorder="1"/>
    <xf numFmtId="0" fontId="0" fillId="0" borderId="0" xfId="0" applyFont="1" applyFill="1" applyBorder="1" applyAlignment="1">
      <alignment horizontal="right"/>
    </xf>
    <xf numFmtId="0" fontId="5" fillId="0" borderId="14" xfId="0" applyFont="1" applyFill="1" applyBorder="1"/>
    <xf numFmtId="0" fontId="16" fillId="0" borderId="0" xfId="0" applyFont="1" applyBorder="1"/>
    <xf numFmtId="0" fontId="0" fillId="3" borderId="20" xfId="0" applyFill="1" applyBorder="1"/>
    <xf numFmtId="0" fontId="0" fillId="3" borderId="18" xfId="0" applyFill="1" applyBorder="1"/>
    <xf numFmtId="0" fontId="5" fillId="7" borderId="18" xfId="0" applyFont="1" applyFill="1" applyBorder="1"/>
    <xf numFmtId="0" fontId="5" fillId="3" borderId="18" xfId="0" applyFont="1" applyFill="1" applyBorder="1"/>
    <xf numFmtId="0" fontId="0" fillId="0" borderId="18" xfId="0" applyBorder="1" applyAlignment="1">
      <alignment horizontal="left"/>
    </xf>
    <xf numFmtId="0" fontId="20" fillId="0" borderId="0" xfId="0" applyFont="1" applyBorder="1" applyAlignment="1">
      <alignment horizontal="left" vertical="center"/>
    </xf>
    <xf numFmtId="0" fontId="0" fillId="3" borderId="12" xfId="0" applyFill="1" applyBorder="1"/>
    <xf numFmtId="0" fontId="0" fillId="3" borderId="11" xfId="0" applyFill="1" applyBorder="1"/>
    <xf numFmtId="0" fontId="0" fillId="15" borderId="14" xfId="0" applyFont="1" applyFill="1" applyBorder="1"/>
    <xf numFmtId="0" fontId="0" fillId="15" borderId="13" xfId="0" applyFont="1" applyFill="1" applyBorder="1"/>
    <xf numFmtId="0" fontId="0" fillId="0" borderId="0" xfId="0" applyFont="1" applyBorder="1" applyAlignment="1">
      <alignment horizontal="right"/>
    </xf>
    <xf numFmtId="0" fontId="0" fillId="0" borderId="12" xfId="0" applyBorder="1"/>
    <xf numFmtId="0" fontId="0" fillId="0" borderId="11" xfId="0" applyBorder="1"/>
    <xf numFmtId="0" fontId="0" fillId="0" borderId="10" xfId="0" applyBorder="1"/>
    <xf numFmtId="0" fontId="12" fillId="7" borderId="0" xfId="0" applyFont="1" applyFill="1" applyBorder="1"/>
    <xf numFmtId="0" fontId="0" fillId="17" borderId="0" xfId="0" applyFill="1"/>
    <xf numFmtId="0" fontId="20" fillId="0" borderId="0" xfId="0" applyFont="1" applyFill="1" applyBorder="1"/>
    <xf numFmtId="0" fontId="0" fillId="0" borderId="18" xfId="0" applyBorder="1"/>
    <xf numFmtId="0" fontId="23" fillId="7" borderId="0" xfId="3" applyFill="1"/>
    <xf numFmtId="0" fontId="22" fillId="3" borderId="14" xfId="0" applyFont="1" applyFill="1" applyBorder="1"/>
    <xf numFmtId="0" fontId="0" fillId="3" borderId="0" xfId="0" applyFill="1" applyBorder="1" applyAlignment="1">
      <alignment horizontal="right"/>
    </xf>
    <xf numFmtId="0" fontId="25" fillId="2" borderId="0" xfId="0" applyFont="1" applyFill="1" applyBorder="1"/>
    <xf numFmtId="0" fontId="25" fillId="2" borderId="13" xfId="0" applyFont="1" applyFill="1" applyBorder="1"/>
    <xf numFmtId="0" fontId="24" fillId="2" borderId="14" xfId="0" applyFont="1" applyFill="1" applyBorder="1"/>
    <xf numFmtId="0" fontId="22" fillId="0" borderId="14" xfId="0" applyFont="1" applyFill="1" applyBorder="1"/>
    <xf numFmtId="0" fontId="24" fillId="2" borderId="0" xfId="0" applyFont="1" applyFill="1" applyBorder="1"/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9" borderId="0" xfId="0" applyFont="1" applyFill="1" applyAlignment="1">
      <alignment horizontal="center" vertical="center"/>
    </xf>
    <xf numFmtId="0" fontId="4" fillId="17" borderId="0" xfId="1" applyFont="1" applyFill="1" applyAlignment="1">
      <alignment horizontal="center" vertical="center"/>
    </xf>
    <xf numFmtId="0" fontId="4" fillId="17" borderId="0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" fillId="11" borderId="0" xfId="0" applyFont="1" applyFill="1" applyAlignment="1">
      <alignment horizontal="center" vertical="center"/>
    </xf>
    <xf numFmtId="0" fontId="5" fillId="14" borderId="17" xfId="2" applyFont="1" applyFill="1" applyBorder="1" applyAlignment="1">
      <alignment horizontal="center" vertical="center"/>
    </xf>
    <xf numFmtId="0" fontId="5" fillId="14" borderId="15" xfId="2" applyFont="1" applyFill="1" applyBorder="1" applyAlignment="1">
      <alignment horizontal="center" vertical="center"/>
    </xf>
    <xf numFmtId="0" fontId="5" fillId="9" borderId="17" xfId="2" applyFont="1" applyFill="1" applyBorder="1" applyAlignment="1">
      <alignment horizontal="center" vertical="center"/>
    </xf>
    <xf numFmtId="0" fontId="5" fillId="9" borderId="16" xfId="2" applyFont="1" applyFill="1" applyBorder="1" applyAlignment="1">
      <alignment horizontal="center" vertical="center"/>
    </xf>
    <xf numFmtId="0" fontId="5" fillId="9" borderId="15" xfId="2" applyFont="1" applyFill="1" applyBorder="1" applyAlignment="1">
      <alignment horizontal="center" vertical="center"/>
    </xf>
    <xf numFmtId="0" fontId="5" fillId="15" borderId="17" xfId="2" applyFont="1" applyFill="1" applyBorder="1" applyAlignment="1">
      <alignment horizontal="center" vertical="center"/>
    </xf>
    <xf numFmtId="0" fontId="5" fillId="15" borderId="16" xfId="2" applyFont="1" applyFill="1" applyBorder="1" applyAlignment="1">
      <alignment horizontal="center" vertical="center"/>
    </xf>
    <xf numFmtId="0" fontId="5" fillId="15" borderId="15" xfId="2" applyFont="1" applyFill="1" applyBorder="1" applyAlignment="1">
      <alignment horizontal="center" vertical="center"/>
    </xf>
    <xf numFmtId="0" fontId="5" fillId="14" borderId="14" xfId="2" applyFont="1" applyFill="1" applyBorder="1" applyAlignment="1">
      <alignment horizontal="center" vertical="center"/>
    </xf>
    <xf numFmtId="0" fontId="5" fillId="14" borderId="0" xfId="2" applyFont="1" applyFill="1" applyBorder="1" applyAlignment="1">
      <alignment horizontal="center" vertical="center"/>
    </xf>
    <xf numFmtId="0" fontId="5" fillId="14" borderId="20" xfId="2" applyFont="1" applyFill="1" applyBorder="1" applyAlignment="1">
      <alignment horizontal="center" vertical="center"/>
    </xf>
    <xf numFmtId="0" fontId="5" fillId="14" borderId="18" xfId="2" applyFont="1" applyFill="1" applyBorder="1" applyAlignment="1">
      <alignment horizontal="center" vertical="center"/>
    </xf>
    <xf numFmtId="0" fontId="6" fillId="14" borderId="36" xfId="2" applyFont="1" applyFill="1" applyBorder="1" applyAlignment="1">
      <alignment horizontal="center" vertical="center"/>
    </xf>
    <xf numFmtId="0" fontId="6" fillId="14" borderId="38" xfId="2" applyFont="1" applyFill="1" applyBorder="1" applyAlignment="1">
      <alignment horizontal="center" vertical="center"/>
    </xf>
    <xf numFmtId="0" fontId="6" fillId="14" borderId="40" xfId="2" applyFont="1" applyFill="1" applyBorder="1" applyAlignment="1">
      <alignment horizontal="center" vertical="center"/>
    </xf>
    <xf numFmtId="0" fontId="5" fillId="14" borderId="19" xfId="2" applyFont="1" applyFill="1" applyBorder="1" applyAlignment="1">
      <alignment horizontal="center" vertical="center"/>
    </xf>
    <xf numFmtId="0" fontId="5" fillId="14" borderId="10" xfId="2" applyFont="1" applyFill="1" applyBorder="1" applyAlignment="1">
      <alignment horizontal="center" vertical="center"/>
    </xf>
    <xf numFmtId="0" fontId="5" fillId="14" borderId="13" xfId="2" applyFont="1" applyFill="1" applyBorder="1" applyAlignment="1">
      <alignment horizontal="center" vertical="center"/>
    </xf>
    <xf numFmtId="0" fontId="6" fillId="14" borderId="39" xfId="2" applyFont="1" applyFill="1" applyBorder="1" applyAlignment="1">
      <alignment horizontal="center" vertical="center"/>
    </xf>
    <xf numFmtId="0" fontId="6" fillId="14" borderId="35" xfId="2" applyFont="1" applyFill="1" applyBorder="1" applyAlignment="1">
      <alignment horizontal="center" vertical="center"/>
    </xf>
    <xf numFmtId="0" fontId="6" fillId="14" borderId="41" xfId="2" applyFont="1" applyFill="1" applyBorder="1" applyAlignment="1">
      <alignment horizontal="center" vertical="center"/>
    </xf>
    <xf numFmtId="0" fontId="6" fillId="14" borderId="37" xfId="2" applyFont="1" applyFill="1" applyBorder="1" applyAlignment="1">
      <alignment horizontal="center" vertical="center"/>
    </xf>
    <xf numFmtId="0" fontId="6" fillId="14" borderId="42" xfId="2" applyFont="1" applyFill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14" borderId="12" xfId="2" applyFont="1" applyFill="1" applyBorder="1" applyAlignment="1">
      <alignment horizontal="center" vertical="center"/>
    </xf>
    <xf numFmtId="0" fontId="5" fillId="14" borderId="11" xfId="2" applyFont="1" applyFill="1" applyBorder="1" applyAlignment="1">
      <alignment horizontal="center" vertical="center"/>
    </xf>
    <xf numFmtId="0" fontId="4" fillId="4" borderId="20" xfId="1" applyFont="1" applyFill="1" applyBorder="1" applyAlignment="1">
      <alignment horizontal="center" vertical="center"/>
    </xf>
    <xf numFmtId="0" fontId="4" fillId="4" borderId="18" xfId="1" applyFont="1" applyFill="1" applyBorder="1" applyAlignment="1">
      <alignment horizontal="center" vertical="center"/>
    </xf>
    <xf numFmtId="0" fontId="4" fillId="4" borderId="19" xfId="1" applyFont="1" applyFill="1" applyBorder="1" applyAlignment="1">
      <alignment horizontal="center" vertical="center"/>
    </xf>
    <xf numFmtId="0" fontId="4" fillId="4" borderId="14" xfId="1" applyFont="1" applyFill="1" applyBorder="1" applyAlignment="1">
      <alignment horizontal="center" vertical="center"/>
    </xf>
    <xf numFmtId="0" fontId="4" fillId="4" borderId="0" xfId="1" applyFont="1" applyFill="1" applyBorder="1" applyAlignment="1">
      <alignment horizontal="center" vertical="center"/>
    </xf>
    <xf numFmtId="0" fontId="4" fillId="4" borderId="13" xfId="1" applyFont="1" applyFill="1" applyBorder="1" applyAlignment="1">
      <alignment horizontal="center" vertical="center"/>
    </xf>
    <xf numFmtId="0" fontId="4" fillId="4" borderId="12" xfId="1" applyFont="1" applyFill="1" applyBorder="1" applyAlignment="1">
      <alignment horizontal="center" vertical="center"/>
    </xf>
    <xf numFmtId="0" fontId="4" fillId="4" borderId="11" xfId="1" applyFont="1" applyFill="1" applyBorder="1" applyAlignment="1">
      <alignment horizontal="center" vertical="center"/>
    </xf>
    <xf numFmtId="0" fontId="4" fillId="4" borderId="10" xfId="1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/>
    </xf>
    <xf numFmtId="0" fontId="5" fillId="5" borderId="30" xfId="0" applyFont="1" applyFill="1" applyBorder="1" applyAlignment="1">
      <alignment horizontal="center"/>
    </xf>
    <xf numFmtId="0" fontId="4" fillId="13" borderId="20" xfId="1" applyFont="1" applyFill="1" applyBorder="1" applyAlignment="1">
      <alignment horizontal="center" vertical="center"/>
    </xf>
    <xf numFmtId="0" fontId="4" fillId="13" borderId="18" xfId="1" applyFont="1" applyFill="1" applyBorder="1" applyAlignment="1">
      <alignment horizontal="center" vertical="center"/>
    </xf>
    <xf numFmtId="0" fontId="4" fillId="13" borderId="19" xfId="1" applyFont="1" applyFill="1" applyBorder="1" applyAlignment="1">
      <alignment horizontal="center" vertical="center"/>
    </xf>
    <xf numFmtId="0" fontId="4" fillId="13" borderId="14" xfId="1" applyFont="1" applyFill="1" applyBorder="1" applyAlignment="1">
      <alignment horizontal="center" vertical="center"/>
    </xf>
    <xf numFmtId="0" fontId="4" fillId="13" borderId="0" xfId="1" applyFont="1" applyFill="1" applyBorder="1" applyAlignment="1">
      <alignment horizontal="center" vertical="center"/>
    </xf>
    <xf numFmtId="0" fontId="4" fillId="13" borderId="13" xfId="1" applyFont="1" applyFill="1" applyBorder="1" applyAlignment="1">
      <alignment horizontal="center" vertical="center"/>
    </xf>
    <xf numFmtId="0" fontId="4" fillId="13" borderId="12" xfId="1" applyFont="1" applyFill="1" applyBorder="1" applyAlignment="1">
      <alignment horizontal="center" vertical="center"/>
    </xf>
    <xf numFmtId="0" fontId="4" fillId="13" borderId="11" xfId="1" applyFont="1" applyFill="1" applyBorder="1" applyAlignment="1">
      <alignment horizontal="center" vertical="center"/>
    </xf>
    <xf numFmtId="0" fontId="4" fillId="13" borderId="10" xfId="1" applyFont="1" applyFill="1" applyBorder="1" applyAlignment="1">
      <alignment horizontal="center" vertical="center"/>
    </xf>
    <xf numFmtId="0" fontId="0" fillId="7" borderId="2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2" fillId="0" borderId="0" xfId="0" applyFont="1" applyFill="1"/>
    <xf numFmtId="0" fontId="21" fillId="0" borderId="34" xfId="0" applyFont="1" applyFill="1" applyBorder="1" applyAlignment="1">
      <alignment vertical="top"/>
    </xf>
    <xf numFmtId="0" fontId="5" fillId="0" borderId="34" xfId="0" applyFont="1" applyFill="1" applyBorder="1" applyAlignment="1">
      <alignment vertical="top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33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1.png"/><Relationship Id="rId1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52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0.png"/><Relationship Id="rId13" Type="http://schemas.openxmlformats.org/officeDocument/2006/relationships/image" Target="../media/image65.png"/><Relationship Id="rId18" Type="http://schemas.openxmlformats.org/officeDocument/2006/relationships/image" Target="../media/image69.png"/><Relationship Id="rId3" Type="http://schemas.openxmlformats.org/officeDocument/2006/relationships/image" Target="../media/image55.png"/><Relationship Id="rId7" Type="http://schemas.openxmlformats.org/officeDocument/2006/relationships/image" Target="../media/image59.png"/><Relationship Id="rId12" Type="http://schemas.openxmlformats.org/officeDocument/2006/relationships/image" Target="../media/image64.png"/><Relationship Id="rId17" Type="http://schemas.openxmlformats.org/officeDocument/2006/relationships/image" Target="../media/image68.png"/><Relationship Id="rId2" Type="http://schemas.openxmlformats.org/officeDocument/2006/relationships/image" Target="../media/image54.png"/><Relationship Id="rId16" Type="http://schemas.openxmlformats.org/officeDocument/2006/relationships/image" Target="../media/image32.png"/><Relationship Id="rId20" Type="http://schemas.openxmlformats.org/officeDocument/2006/relationships/image" Target="../media/image71.png"/><Relationship Id="rId1" Type="http://schemas.openxmlformats.org/officeDocument/2006/relationships/image" Target="../media/image53.png"/><Relationship Id="rId6" Type="http://schemas.openxmlformats.org/officeDocument/2006/relationships/image" Target="../media/image58.png"/><Relationship Id="rId11" Type="http://schemas.openxmlformats.org/officeDocument/2006/relationships/image" Target="../media/image63.png"/><Relationship Id="rId5" Type="http://schemas.openxmlformats.org/officeDocument/2006/relationships/image" Target="../media/image57.png"/><Relationship Id="rId15" Type="http://schemas.openxmlformats.org/officeDocument/2006/relationships/image" Target="../media/image67.png"/><Relationship Id="rId10" Type="http://schemas.openxmlformats.org/officeDocument/2006/relationships/image" Target="../media/image62.png"/><Relationship Id="rId19" Type="http://schemas.openxmlformats.org/officeDocument/2006/relationships/image" Target="../media/image70.png"/><Relationship Id="rId4" Type="http://schemas.openxmlformats.org/officeDocument/2006/relationships/image" Target="../media/image56.png"/><Relationship Id="rId9" Type="http://schemas.openxmlformats.org/officeDocument/2006/relationships/image" Target="../media/image61.png"/><Relationship Id="rId14" Type="http://schemas.openxmlformats.org/officeDocument/2006/relationships/image" Target="../media/image66.pn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6.png"/><Relationship Id="rId3" Type="http://schemas.openxmlformats.org/officeDocument/2006/relationships/image" Target="../media/image60.png"/><Relationship Id="rId7" Type="http://schemas.openxmlformats.org/officeDocument/2006/relationships/image" Target="../media/image75.png"/><Relationship Id="rId2" Type="http://schemas.openxmlformats.org/officeDocument/2006/relationships/image" Target="../media/image73.png"/><Relationship Id="rId1" Type="http://schemas.openxmlformats.org/officeDocument/2006/relationships/image" Target="../media/image72.png"/><Relationship Id="rId6" Type="http://schemas.openxmlformats.org/officeDocument/2006/relationships/image" Target="../media/image74.png"/><Relationship Id="rId11" Type="http://schemas.openxmlformats.org/officeDocument/2006/relationships/image" Target="../media/image79.png"/><Relationship Id="rId5" Type="http://schemas.openxmlformats.org/officeDocument/2006/relationships/image" Target="../media/image71.png"/><Relationship Id="rId10" Type="http://schemas.openxmlformats.org/officeDocument/2006/relationships/image" Target="../media/image78.png"/><Relationship Id="rId4" Type="http://schemas.openxmlformats.org/officeDocument/2006/relationships/image" Target="../media/image70.png"/><Relationship Id="rId9" Type="http://schemas.openxmlformats.org/officeDocument/2006/relationships/image" Target="../media/image77.pn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7.png"/><Relationship Id="rId13" Type="http://schemas.openxmlformats.org/officeDocument/2006/relationships/image" Target="../media/image92.png"/><Relationship Id="rId3" Type="http://schemas.openxmlformats.org/officeDocument/2006/relationships/image" Target="../media/image82.png"/><Relationship Id="rId7" Type="http://schemas.openxmlformats.org/officeDocument/2006/relationships/image" Target="../media/image86.png"/><Relationship Id="rId12" Type="http://schemas.openxmlformats.org/officeDocument/2006/relationships/image" Target="../media/image91.png"/><Relationship Id="rId2" Type="http://schemas.openxmlformats.org/officeDocument/2006/relationships/image" Target="../media/image81.png"/><Relationship Id="rId1" Type="http://schemas.openxmlformats.org/officeDocument/2006/relationships/image" Target="../media/image80.png"/><Relationship Id="rId6" Type="http://schemas.openxmlformats.org/officeDocument/2006/relationships/image" Target="../media/image85.png"/><Relationship Id="rId11" Type="http://schemas.openxmlformats.org/officeDocument/2006/relationships/image" Target="../media/image90.png"/><Relationship Id="rId5" Type="http://schemas.openxmlformats.org/officeDocument/2006/relationships/image" Target="../media/image84.png"/><Relationship Id="rId10" Type="http://schemas.openxmlformats.org/officeDocument/2006/relationships/image" Target="../media/image89.png"/><Relationship Id="rId4" Type="http://schemas.openxmlformats.org/officeDocument/2006/relationships/image" Target="../media/image83.png"/><Relationship Id="rId9" Type="http://schemas.openxmlformats.org/officeDocument/2006/relationships/image" Target="../media/image88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22.png"/><Relationship Id="rId3" Type="http://schemas.openxmlformats.org/officeDocument/2006/relationships/image" Target="../media/image12.png"/><Relationship Id="rId7" Type="http://schemas.openxmlformats.org/officeDocument/2006/relationships/image" Target="../media/image16.png"/><Relationship Id="rId12" Type="http://schemas.openxmlformats.org/officeDocument/2006/relationships/image" Target="../media/image2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11" Type="http://schemas.openxmlformats.org/officeDocument/2006/relationships/image" Target="../media/image20.png"/><Relationship Id="rId5" Type="http://schemas.openxmlformats.org/officeDocument/2006/relationships/image" Target="../media/image14.png"/><Relationship Id="rId10" Type="http://schemas.openxmlformats.org/officeDocument/2006/relationships/image" Target="../media/image19.png"/><Relationship Id="rId4" Type="http://schemas.openxmlformats.org/officeDocument/2006/relationships/image" Target="../media/image13.png"/><Relationship Id="rId9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18" Type="http://schemas.openxmlformats.org/officeDocument/2006/relationships/image" Target="../media/image40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17" Type="http://schemas.openxmlformats.org/officeDocument/2006/relationships/image" Target="../media/image39.png"/><Relationship Id="rId2" Type="http://schemas.openxmlformats.org/officeDocument/2006/relationships/image" Target="../media/image24.png"/><Relationship Id="rId16" Type="http://schemas.openxmlformats.org/officeDocument/2006/relationships/image" Target="../media/image38.png"/><Relationship Id="rId20" Type="http://schemas.openxmlformats.org/officeDocument/2006/relationships/image" Target="../media/image42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5" Type="http://schemas.openxmlformats.org/officeDocument/2006/relationships/image" Target="../media/image37.png"/><Relationship Id="rId10" Type="http://schemas.openxmlformats.org/officeDocument/2006/relationships/image" Target="../media/image32.png"/><Relationship Id="rId19" Type="http://schemas.openxmlformats.org/officeDocument/2006/relationships/image" Target="../media/image41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25.png"/><Relationship Id="rId7" Type="http://schemas.openxmlformats.org/officeDocument/2006/relationships/image" Target="../media/image44.png"/><Relationship Id="rId12" Type="http://schemas.openxmlformats.org/officeDocument/2006/relationships/image" Target="../media/image49.png"/><Relationship Id="rId2" Type="http://schemas.openxmlformats.org/officeDocument/2006/relationships/image" Target="../media/image23.png"/><Relationship Id="rId1" Type="http://schemas.openxmlformats.org/officeDocument/2006/relationships/image" Target="../media/image43.png"/><Relationship Id="rId6" Type="http://schemas.openxmlformats.org/officeDocument/2006/relationships/image" Target="../media/image37.png"/><Relationship Id="rId11" Type="http://schemas.openxmlformats.org/officeDocument/2006/relationships/image" Target="../media/image48.png"/><Relationship Id="rId5" Type="http://schemas.openxmlformats.org/officeDocument/2006/relationships/image" Target="../media/image30.png"/><Relationship Id="rId10" Type="http://schemas.openxmlformats.org/officeDocument/2006/relationships/image" Target="../media/image47.png"/><Relationship Id="rId4" Type="http://schemas.openxmlformats.org/officeDocument/2006/relationships/image" Target="../media/image26.png"/><Relationship Id="rId9" Type="http://schemas.openxmlformats.org/officeDocument/2006/relationships/image" Target="../media/image46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5.png"/><Relationship Id="rId3" Type="http://schemas.openxmlformats.org/officeDocument/2006/relationships/image" Target="../media/image25.png"/><Relationship Id="rId7" Type="http://schemas.openxmlformats.org/officeDocument/2006/relationships/image" Target="../media/image44.png"/><Relationship Id="rId12" Type="http://schemas.openxmlformats.org/officeDocument/2006/relationships/image" Target="../media/image49.png"/><Relationship Id="rId2" Type="http://schemas.openxmlformats.org/officeDocument/2006/relationships/image" Target="../media/image23.png"/><Relationship Id="rId1" Type="http://schemas.openxmlformats.org/officeDocument/2006/relationships/image" Target="../media/image43.png"/><Relationship Id="rId6" Type="http://schemas.openxmlformats.org/officeDocument/2006/relationships/image" Target="../media/image37.png"/><Relationship Id="rId11" Type="http://schemas.openxmlformats.org/officeDocument/2006/relationships/image" Target="../media/image48.png"/><Relationship Id="rId5" Type="http://schemas.openxmlformats.org/officeDocument/2006/relationships/image" Target="../media/image30.png"/><Relationship Id="rId10" Type="http://schemas.openxmlformats.org/officeDocument/2006/relationships/image" Target="../media/image47.png"/><Relationship Id="rId4" Type="http://schemas.openxmlformats.org/officeDocument/2006/relationships/image" Target="../media/image26.png"/><Relationship Id="rId9" Type="http://schemas.openxmlformats.org/officeDocument/2006/relationships/image" Target="../media/image46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5</xdr:col>
      <xdr:colOff>466725</xdr:colOff>
      <xdr:row>6</xdr:row>
      <xdr:rowOff>80055</xdr:rowOff>
    </xdr:to>
    <xdr:pic>
      <xdr:nvPicPr>
        <xdr:cNvPr id="2" name="Picture 3" descr="사용자교육표지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4132" t="12064" r="56380" b="15088"/>
        <a:stretch>
          <a:fillRect/>
        </a:stretch>
      </xdr:blipFill>
      <xdr:spPr bwMode="auto">
        <a:xfrm>
          <a:off x="2743200" y="542925"/>
          <a:ext cx="2057400" cy="622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212481</xdr:colOff>
      <xdr:row>45</xdr:row>
      <xdr:rowOff>36635</xdr:rowOff>
    </xdr:from>
    <xdr:to>
      <xdr:col>4</xdr:col>
      <xdr:colOff>666751</xdr:colOff>
      <xdr:row>47</xdr:row>
      <xdr:rowOff>29307</xdr:rowOff>
    </xdr:to>
    <xdr:sp macro="" textlink="">
      <xdr:nvSpPr>
        <xdr:cNvPr id="2" name="Rectangle 1"/>
        <xdr:cNvSpPr/>
      </xdr:nvSpPr>
      <xdr:spPr>
        <a:xfrm>
          <a:off x="2278673" y="8279423"/>
          <a:ext cx="1143001" cy="359019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>
              <a:solidFill>
                <a:sysClr val="windowText" lastClr="000000"/>
              </a:solidFill>
            </a:rPr>
            <a:t>Max Dia&lt;=t</a:t>
          </a:r>
          <a:r>
            <a:rPr lang="en-US" sz="500">
              <a:solidFill>
                <a:sysClr val="windowText" lastClr="000000"/>
              </a:solidFill>
            </a:rPr>
            <a:t>w/10</a:t>
          </a:r>
          <a:endParaRPr lang="en-US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219807</xdr:colOff>
      <xdr:row>22</xdr:row>
      <xdr:rowOff>51289</xdr:rowOff>
    </xdr:from>
    <xdr:to>
      <xdr:col>6</xdr:col>
      <xdr:colOff>227134</xdr:colOff>
      <xdr:row>23</xdr:row>
      <xdr:rowOff>43961</xdr:rowOff>
    </xdr:to>
    <xdr:sp macro="" textlink="">
      <xdr:nvSpPr>
        <xdr:cNvPr id="3" name="Rectangle 2"/>
        <xdr:cNvSpPr/>
      </xdr:nvSpPr>
      <xdr:spPr>
        <a:xfrm>
          <a:off x="2974730" y="4081097"/>
          <a:ext cx="1384789" cy="175845"/>
        </a:xfrm>
        <a:prstGeom prst="rect">
          <a:avLst/>
        </a:prstGeom>
        <a:solidFill>
          <a:schemeClr val="bg1">
            <a:alpha val="0"/>
          </a:schemeClr>
        </a:solidFill>
        <a:ln>
          <a:solidFill>
            <a:schemeClr val="bg1">
              <a:alpha val="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>
              <a:solidFill>
                <a:sysClr val="windowText" lastClr="000000"/>
              </a:solidFill>
            </a:rPr>
            <a:t>IS</a:t>
          </a:r>
          <a:r>
            <a:rPr lang="en-US" sz="600" baseline="0">
              <a:solidFill>
                <a:sysClr val="windowText" lastClr="000000"/>
              </a:solidFill>
            </a:rPr>
            <a:t>:13920 </a:t>
          </a:r>
          <a:r>
            <a:rPr lang="en-US" sz="600">
              <a:solidFill>
                <a:sysClr val="windowText" lastClr="000000"/>
              </a:solidFill>
            </a:rPr>
            <a:t>10.1.3</a:t>
          </a:r>
        </a:p>
      </xdr:txBody>
    </xdr:sp>
    <xdr:clientData/>
  </xdr:twoCellAnchor>
  <xdr:twoCellAnchor editAs="oneCell">
    <xdr:from>
      <xdr:col>0</xdr:col>
      <xdr:colOff>0</xdr:colOff>
      <xdr:row>12</xdr:row>
      <xdr:rowOff>139211</xdr:rowOff>
    </xdr:from>
    <xdr:to>
      <xdr:col>12</xdr:col>
      <xdr:colOff>657225</xdr:colOff>
      <xdr:row>139</xdr:row>
      <xdr:rowOff>148736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7288"/>
          <a:ext cx="8921994" cy="232725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183173</xdr:colOff>
      <xdr:row>146</xdr:row>
      <xdr:rowOff>146538</xdr:rowOff>
    </xdr:from>
    <xdr:to>
      <xdr:col>13</xdr:col>
      <xdr:colOff>602273</xdr:colOff>
      <xdr:row>253</xdr:row>
      <xdr:rowOff>30040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635" y="26889807"/>
          <a:ext cx="7995138" cy="19483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16</xdr:col>
      <xdr:colOff>546031</xdr:colOff>
      <xdr:row>94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11518831" cy="17030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8" name="Straight Arrow Connector 7"/>
        <xdr:cNvCxnSpPr/>
      </xdr:nvCxnSpPr>
      <xdr:spPr>
        <a:xfrm flipV="1">
          <a:off x="6562397" y="1110155"/>
          <a:ext cx="0" cy="5977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9" name="Straight Arrow Connector 8"/>
        <xdr:cNvCxnSpPr/>
      </xdr:nvCxnSpPr>
      <xdr:spPr>
        <a:xfrm flipV="1">
          <a:off x="6555828" y="1701362"/>
          <a:ext cx="689742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10" name="TextBox 9"/>
        <xdr:cNvSpPr txBox="1"/>
      </xdr:nvSpPr>
      <xdr:spPr>
        <a:xfrm>
          <a:off x="5768537" y="120418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11" name="TextBox 10"/>
        <xdr:cNvSpPr txBox="1"/>
      </xdr:nvSpPr>
      <xdr:spPr>
        <a:xfrm>
          <a:off x="5776748" y="12700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0" y="12477092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183931</xdr:rowOff>
    </xdr:from>
    <xdr:to>
      <xdr:col>9</xdr:col>
      <xdr:colOff>0</xdr:colOff>
      <xdr:row>9</xdr:row>
      <xdr:rowOff>32845</xdr:rowOff>
    </xdr:to>
    <xdr:cxnSp macro="">
      <xdr:nvCxnSpPr>
        <xdr:cNvPr id="2" name="Straight Arrow Connector 1"/>
        <xdr:cNvCxnSpPr/>
      </xdr:nvCxnSpPr>
      <xdr:spPr>
        <a:xfrm flipV="1">
          <a:off x="6838950" y="1098331"/>
          <a:ext cx="0" cy="5918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676604</xdr:colOff>
      <xdr:row>9</xdr:row>
      <xdr:rowOff>26276</xdr:rowOff>
    </xdr:from>
    <xdr:to>
      <xdr:col>10</xdr:col>
      <xdr:colOff>1</xdr:colOff>
      <xdr:row>9</xdr:row>
      <xdr:rowOff>32845</xdr:rowOff>
    </xdr:to>
    <xdr:cxnSp macro="">
      <xdr:nvCxnSpPr>
        <xdr:cNvPr id="3" name="Straight Arrow Connector 2"/>
        <xdr:cNvCxnSpPr/>
      </xdr:nvCxnSpPr>
      <xdr:spPr>
        <a:xfrm flipV="1">
          <a:off x="6829754" y="1683626"/>
          <a:ext cx="694997" cy="6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482162</xdr:colOff>
      <xdr:row>73</xdr:row>
      <xdr:rowOff>88023</xdr:rowOff>
    </xdr:from>
    <xdr:ext cx="65" cy="172227"/>
    <xdr:sp macro="" textlink="">
      <xdr:nvSpPr>
        <xdr:cNvPr id="4" name="TextBox 3"/>
        <xdr:cNvSpPr txBox="1"/>
      </xdr:nvSpPr>
      <xdr:spPr>
        <a:xfrm>
          <a:off x="5787587" y="13451598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482162</xdr:colOff>
      <xdr:row>68</xdr:row>
      <xdr:rowOff>88023</xdr:rowOff>
    </xdr:from>
    <xdr:ext cx="65" cy="172227"/>
    <xdr:sp macro="" textlink="">
      <xdr:nvSpPr>
        <xdr:cNvPr id="5" name="TextBox 4"/>
        <xdr:cNvSpPr txBox="1"/>
      </xdr:nvSpPr>
      <xdr:spPr>
        <a:xfrm>
          <a:off x="5787587" y="12546723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0</xdr:col>
      <xdr:colOff>0</xdr:colOff>
      <xdr:row>67</xdr:row>
      <xdr:rowOff>48609</xdr:rowOff>
    </xdr:from>
    <xdr:ext cx="2650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0" y="12326334"/>
              <a:ext cx="2650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12</xdr:col>
      <xdr:colOff>189448</xdr:colOff>
      <xdr:row>61</xdr:row>
      <xdr:rowOff>103632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37428"/>
          <a:ext cx="8423964" cy="93118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171450</xdr:rowOff>
    </xdr:from>
    <xdr:to>
      <xdr:col>10</xdr:col>
      <xdr:colOff>568330</xdr:colOff>
      <xdr:row>105</xdr:row>
      <xdr:rowOff>38100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3998"/>
        <a:stretch/>
      </xdr:blipFill>
      <xdr:spPr>
        <a:xfrm>
          <a:off x="10258425" y="11029950"/>
          <a:ext cx="7428571" cy="8010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105</xdr:row>
      <xdr:rowOff>9525</xdr:rowOff>
    </xdr:from>
    <xdr:to>
      <xdr:col>12</xdr:col>
      <xdr:colOff>27543</xdr:colOff>
      <xdr:row>151</xdr:row>
      <xdr:rowOff>160865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87000" y="19011900"/>
          <a:ext cx="8257143" cy="8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12</xdr:col>
      <xdr:colOff>151352</xdr:colOff>
      <xdr:row>201</xdr:row>
      <xdr:rowOff>46511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287000" y="27508200"/>
          <a:ext cx="8380952" cy="89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201</xdr:row>
      <xdr:rowOff>31203</xdr:rowOff>
    </xdr:from>
    <xdr:to>
      <xdr:col>12</xdr:col>
      <xdr:colOff>256114</xdr:colOff>
      <xdr:row>252</xdr:row>
      <xdr:rowOff>20526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36341160"/>
          <a:ext cx="8493597" cy="92022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252</xdr:row>
      <xdr:rowOff>0</xdr:rowOff>
    </xdr:from>
    <xdr:to>
      <xdr:col>11</xdr:col>
      <xdr:colOff>456200</xdr:colOff>
      <xdr:row>303</xdr:row>
      <xdr:rowOff>160751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287000" y="45605700"/>
          <a:ext cx="8000000" cy="9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302</xdr:row>
      <xdr:rowOff>142875</xdr:rowOff>
    </xdr:from>
    <xdr:to>
      <xdr:col>11</xdr:col>
      <xdr:colOff>256227</xdr:colOff>
      <xdr:row>316</xdr:row>
      <xdr:rowOff>124056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06075" y="54797325"/>
          <a:ext cx="7580952" cy="2628571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52</xdr:row>
      <xdr:rowOff>114300</xdr:rowOff>
    </xdr:from>
    <xdr:to>
      <xdr:col>24</xdr:col>
      <xdr:colOff>170618</xdr:colOff>
      <xdr:row>82</xdr:row>
      <xdr:rowOff>113621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0259675" y="9525000"/>
          <a:ext cx="6657143" cy="5428571"/>
        </a:xfrm>
        <a:prstGeom prst="rect">
          <a:avLst/>
        </a:prstGeom>
      </xdr:spPr>
    </xdr:pic>
    <xdr:clientData/>
  </xdr:twoCellAnchor>
  <xdr:twoCellAnchor>
    <xdr:from>
      <xdr:col>5</xdr:col>
      <xdr:colOff>247651</xdr:colOff>
      <xdr:row>121</xdr:row>
      <xdr:rowOff>114302</xdr:rowOff>
    </xdr:from>
    <xdr:to>
      <xdr:col>13</xdr:col>
      <xdr:colOff>114300</xdr:colOff>
      <xdr:row>122</xdr:row>
      <xdr:rowOff>166687</xdr:rowOff>
    </xdr:to>
    <xdr:cxnSp macro="">
      <xdr:nvCxnSpPr>
        <xdr:cNvPr id="18" name="Straight Arrow Connector 17"/>
        <xdr:cNvCxnSpPr>
          <a:stCxn id="31" idx="3"/>
        </xdr:cNvCxnSpPr>
      </xdr:nvCxnSpPr>
      <xdr:spPr>
        <a:xfrm flipV="1">
          <a:off x="13963651" y="22012277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122</xdr:row>
      <xdr:rowOff>47625</xdr:rowOff>
    </xdr:from>
    <xdr:to>
      <xdr:col>5</xdr:col>
      <xdr:colOff>247651</xdr:colOff>
      <xdr:row>123</xdr:row>
      <xdr:rowOff>104774</xdr:rowOff>
    </xdr:to>
    <xdr:sp macro="" textlink="">
      <xdr:nvSpPr>
        <xdr:cNvPr id="31" name="Rectangle 30"/>
        <xdr:cNvSpPr/>
      </xdr:nvSpPr>
      <xdr:spPr>
        <a:xfrm>
          <a:off x="12249151" y="22126575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4483</xdr:colOff>
      <xdr:row>124</xdr:row>
      <xdr:rowOff>164725</xdr:rowOff>
    </xdr:from>
    <xdr:to>
      <xdr:col>4</xdr:col>
      <xdr:colOff>403412</xdr:colOff>
      <xdr:row>126</xdr:row>
      <xdr:rowOff>137832</xdr:rowOff>
    </xdr:to>
    <xdr:sp macro="" textlink="">
      <xdr:nvSpPr>
        <xdr:cNvPr id="32" name="Rectangle 31"/>
        <xdr:cNvSpPr/>
      </xdr:nvSpPr>
      <xdr:spPr>
        <a:xfrm>
          <a:off x="1371601" y="22397196"/>
          <a:ext cx="1766046" cy="33169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666750</xdr:colOff>
      <xdr:row>124</xdr:row>
      <xdr:rowOff>14287</xdr:rowOff>
    </xdr:from>
    <xdr:to>
      <xdr:col>13</xdr:col>
      <xdr:colOff>76200</xdr:colOff>
      <xdr:row>124</xdr:row>
      <xdr:rowOff>142875</xdr:rowOff>
    </xdr:to>
    <xdr:cxnSp macro="">
      <xdr:nvCxnSpPr>
        <xdr:cNvPr id="33" name="Straight Arrow Connector 32"/>
        <xdr:cNvCxnSpPr/>
      </xdr:nvCxnSpPr>
      <xdr:spPr>
        <a:xfrm>
          <a:off x="12325350" y="22455187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137</xdr:row>
      <xdr:rowOff>152400</xdr:rowOff>
    </xdr:from>
    <xdr:to>
      <xdr:col>3</xdr:col>
      <xdr:colOff>85725</xdr:colOff>
      <xdr:row>144</xdr:row>
      <xdr:rowOff>47624</xdr:rowOff>
    </xdr:to>
    <xdr:sp macro="" textlink="">
      <xdr:nvSpPr>
        <xdr:cNvPr id="34" name="Rectangle 33"/>
        <xdr:cNvSpPr/>
      </xdr:nvSpPr>
      <xdr:spPr>
        <a:xfrm>
          <a:off x="11811000" y="24945975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85725</xdr:colOff>
      <xdr:row>134</xdr:row>
      <xdr:rowOff>171450</xdr:rowOff>
    </xdr:from>
    <xdr:to>
      <xdr:col>13</xdr:col>
      <xdr:colOff>57150</xdr:colOff>
      <xdr:row>141</xdr:row>
      <xdr:rowOff>14287</xdr:rowOff>
    </xdr:to>
    <xdr:cxnSp macro="">
      <xdr:nvCxnSpPr>
        <xdr:cNvPr id="35" name="Straight Arrow Connector 34"/>
        <xdr:cNvCxnSpPr/>
      </xdr:nvCxnSpPr>
      <xdr:spPr>
        <a:xfrm flipV="1">
          <a:off x="12430125" y="24422100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323850</xdr:colOff>
      <xdr:row>122</xdr:row>
      <xdr:rowOff>66675</xdr:rowOff>
    </xdr:from>
    <xdr:to>
      <xdr:col>18</xdr:col>
      <xdr:colOff>352163</xdr:colOff>
      <xdr:row>124</xdr:row>
      <xdr:rowOff>161868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twoCellAnchor>
  <xdr:twoCellAnchor editAs="oneCell">
    <xdr:from>
      <xdr:col>13</xdr:col>
      <xdr:colOff>657225</xdr:colOff>
      <xdr:row>135</xdr:row>
      <xdr:rowOff>66675</xdr:rowOff>
    </xdr:from>
    <xdr:to>
      <xdr:col>15</xdr:col>
      <xdr:colOff>609436</xdr:colOff>
      <xdr:row>139</xdr:row>
      <xdr:rowOff>114204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twoCellAnchor>
  <xdr:oneCellAnchor>
    <xdr:from>
      <xdr:col>15</xdr:col>
      <xdr:colOff>323850</xdr:colOff>
      <xdr:row>168</xdr:row>
      <xdr:rowOff>66675</xdr:rowOff>
    </xdr:from>
    <xdr:ext cx="2085714" cy="457143"/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897850" y="22145625"/>
          <a:ext cx="2085714" cy="457143"/>
        </a:xfrm>
        <a:prstGeom prst="rect">
          <a:avLst/>
        </a:prstGeom>
      </xdr:spPr>
    </xdr:pic>
    <xdr:clientData/>
  </xdr:oneCellAnchor>
  <xdr:oneCellAnchor>
    <xdr:from>
      <xdr:col>13</xdr:col>
      <xdr:colOff>657225</xdr:colOff>
      <xdr:row>181</xdr:row>
      <xdr:rowOff>66675</xdr:rowOff>
    </xdr:from>
    <xdr:ext cx="1323810" cy="771429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9859625" y="24498300"/>
          <a:ext cx="1323810" cy="771429"/>
        </a:xfrm>
        <a:prstGeom prst="rect">
          <a:avLst/>
        </a:prstGeom>
      </xdr:spPr>
    </xdr:pic>
    <xdr:clientData/>
  </xdr:oneCellAnchor>
  <xdr:twoCellAnchor>
    <xdr:from>
      <xdr:col>5</xdr:col>
      <xdr:colOff>619126</xdr:colOff>
      <xdr:row>168</xdr:row>
      <xdr:rowOff>171450</xdr:rowOff>
    </xdr:from>
    <xdr:to>
      <xdr:col>13</xdr:col>
      <xdr:colOff>485775</xdr:colOff>
      <xdr:row>170</xdr:row>
      <xdr:rowOff>42860</xdr:rowOff>
    </xdr:to>
    <xdr:cxnSp macro="">
      <xdr:nvCxnSpPr>
        <xdr:cNvPr id="42" name="Straight Arrow Connector 41"/>
        <xdr:cNvCxnSpPr>
          <a:stCxn id="43" idx="3"/>
        </xdr:cNvCxnSpPr>
      </xdr:nvCxnSpPr>
      <xdr:spPr>
        <a:xfrm flipV="1">
          <a:off x="14335126" y="30575250"/>
          <a:ext cx="5353049" cy="2333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276226</xdr:colOff>
      <xdr:row>169</xdr:row>
      <xdr:rowOff>104773</xdr:rowOff>
    </xdr:from>
    <xdr:to>
      <xdr:col>5</xdr:col>
      <xdr:colOff>619126</xdr:colOff>
      <xdr:row>170</xdr:row>
      <xdr:rowOff>161922</xdr:rowOff>
    </xdr:to>
    <xdr:sp macro="" textlink="">
      <xdr:nvSpPr>
        <xdr:cNvPr id="43" name="Rectangle 42"/>
        <xdr:cNvSpPr/>
      </xdr:nvSpPr>
      <xdr:spPr>
        <a:xfrm>
          <a:off x="12620626" y="30689548"/>
          <a:ext cx="1714500" cy="23812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409575</xdr:colOff>
      <xdr:row>170</xdr:row>
      <xdr:rowOff>76197</xdr:rowOff>
    </xdr:from>
    <xdr:to>
      <xdr:col>3</xdr:col>
      <xdr:colOff>342900</xdr:colOff>
      <xdr:row>172</xdr:row>
      <xdr:rowOff>47622</xdr:rowOff>
    </xdr:to>
    <xdr:sp macro="" textlink="">
      <xdr:nvSpPr>
        <xdr:cNvPr id="44" name="Rectangle 43"/>
        <xdr:cNvSpPr/>
      </xdr:nvSpPr>
      <xdr:spPr>
        <a:xfrm>
          <a:off x="12068175" y="30841947"/>
          <a:ext cx="619125" cy="33337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352425</xdr:colOff>
      <xdr:row>171</xdr:row>
      <xdr:rowOff>71435</xdr:rowOff>
    </xdr:from>
    <xdr:to>
      <xdr:col>13</xdr:col>
      <xdr:colOff>447675</xdr:colOff>
      <xdr:row>172</xdr:row>
      <xdr:rowOff>19048</xdr:rowOff>
    </xdr:to>
    <xdr:cxnSp macro="">
      <xdr:nvCxnSpPr>
        <xdr:cNvPr id="45" name="Straight Arrow Connector 44"/>
        <xdr:cNvCxnSpPr/>
      </xdr:nvCxnSpPr>
      <xdr:spPr>
        <a:xfrm>
          <a:off x="12696825" y="31018160"/>
          <a:ext cx="6953250" cy="1285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523875</xdr:colOff>
      <xdr:row>185</xdr:row>
      <xdr:rowOff>28573</xdr:rowOff>
    </xdr:from>
    <xdr:to>
      <xdr:col>3</xdr:col>
      <xdr:colOff>457200</xdr:colOff>
      <xdr:row>191</xdr:row>
      <xdr:rowOff>104772</xdr:rowOff>
    </xdr:to>
    <xdr:sp macro="" textlink="">
      <xdr:nvSpPr>
        <xdr:cNvPr id="46" name="Rectangle 45"/>
        <xdr:cNvSpPr/>
      </xdr:nvSpPr>
      <xdr:spPr>
        <a:xfrm>
          <a:off x="12182475" y="33508948"/>
          <a:ext cx="619125" cy="116204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457200</xdr:colOff>
      <xdr:row>182</xdr:row>
      <xdr:rowOff>47623</xdr:rowOff>
    </xdr:from>
    <xdr:to>
      <xdr:col>13</xdr:col>
      <xdr:colOff>428625</xdr:colOff>
      <xdr:row>188</xdr:row>
      <xdr:rowOff>71435</xdr:rowOff>
    </xdr:to>
    <xdr:cxnSp macro="">
      <xdr:nvCxnSpPr>
        <xdr:cNvPr id="47" name="Straight Arrow Connector 46"/>
        <xdr:cNvCxnSpPr/>
      </xdr:nvCxnSpPr>
      <xdr:spPr>
        <a:xfrm flipV="1">
          <a:off x="12801600" y="32985073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16</xdr:col>
      <xdr:colOff>9525</xdr:colOff>
      <xdr:row>169</xdr:row>
      <xdr:rowOff>123823</xdr:rowOff>
    </xdr:from>
    <xdr:to>
      <xdr:col>19</xdr:col>
      <xdr:colOff>37838</xdr:colOff>
      <xdr:row>172</xdr:row>
      <xdr:rowOff>38041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1269325" y="30708598"/>
          <a:ext cx="2085714" cy="457143"/>
        </a:xfrm>
        <a:prstGeom prst="rect">
          <a:avLst/>
        </a:prstGeom>
      </xdr:spPr>
    </xdr:pic>
    <xdr:clientData/>
  </xdr:twoCellAnchor>
  <xdr:twoCellAnchor>
    <xdr:from>
      <xdr:col>2</xdr:col>
      <xdr:colOff>19051</xdr:colOff>
      <xdr:row>220</xdr:row>
      <xdr:rowOff>133349</xdr:rowOff>
    </xdr:from>
    <xdr:to>
      <xdr:col>3</xdr:col>
      <xdr:colOff>381001</xdr:colOff>
      <xdr:row>222</xdr:row>
      <xdr:rowOff>9524</xdr:rowOff>
    </xdr:to>
    <xdr:sp macro="" textlink="">
      <xdr:nvSpPr>
        <xdr:cNvPr id="50" name="Rectangle 49"/>
        <xdr:cNvSpPr/>
      </xdr:nvSpPr>
      <xdr:spPr>
        <a:xfrm>
          <a:off x="11677651" y="39947849"/>
          <a:ext cx="1047750" cy="238125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214</xdr:row>
      <xdr:rowOff>133348</xdr:rowOff>
    </xdr:from>
    <xdr:to>
      <xdr:col>13</xdr:col>
      <xdr:colOff>352425</xdr:colOff>
      <xdr:row>220</xdr:row>
      <xdr:rowOff>157160</xdr:rowOff>
    </xdr:to>
    <xdr:cxnSp macro="">
      <xdr:nvCxnSpPr>
        <xdr:cNvPr id="51" name="Straight Arrow Connector 50"/>
        <xdr:cNvCxnSpPr/>
      </xdr:nvCxnSpPr>
      <xdr:spPr>
        <a:xfrm flipV="1">
          <a:off x="12725400" y="38861998"/>
          <a:ext cx="6829425" cy="11096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0</xdr:colOff>
      <xdr:row>215</xdr:row>
      <xdr:rowOff>85725</xdr:rowOff>
    </xdr:from>
    <xdr:to>
      <xdr:col>16</xdr:col>
      <xdr:colOff>142687</xdr:colOff>
      <xdr:row>216</xdr:row>
      <xdr:rowOff>161893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9888200" y="38995350"/>
          <a:ext cx="1514286" cy="257143"/>
        </a:xfrm>
        <a:prstGeom prst="rect">
          <a:avLst/>
        </a:prstGeom>
      </xdr:spPr>
    </xdr:pic>
    <xdr:clientData/>
  </xdr:twoCellAnchor>
  <xdr:twoCellAnchor>
    <xdr:from>
      <xdr:col>1</xdr:col>
      <xdr:colOff>174250</xdr:colOff>
      <xdr:row>311</xdr:row>
      <xdr:rowOff>34179</xdr:rowOff>
    </xdr:from>
    <xdr:to>
      <xdr:col>4</xdr:col>
      <xdr:colOff>235323</xdr:colOff>
      <xdr:row>313</xdr:row>
      <xdr:rowOff>123265</xdr:rowOff>
    </xdr:to>
    <xdr:sp macro="" textlink="">
      <xdr:nvSpPr>
        <xdr:cNvPr id="61" name="Rectangle 60"/>
        <xdr:cNvSpPr/>
      </xdr:nvSpPr>
      <xdr:spPr>
        <a:xfrm>
          <a:off x="857809" y="55794650"/>
          <a:ext cx="2111749" cy="44767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246530</xdr:colOff>
      <xdr:row>313</xdr:row>
      <xdr:rowOff>56029</xdr:rowOff>
    </xdr:from>
    <xdr:to>
      <xdr:col>13</xdr:col>
      <xdr:colOff>11206</xdr:colOff>
      <xdr:row>313</xdr:row>
      <xdr:rowOff>123266</xdr:rowOff>
    </xdr:to>
    <xdr:cxnSp macro="">
      <xdr:nvCxnSpPr>
        <xdr:cNvPr id="62" name="Straight Arrow Connector 61"/>
        <xdr:cNvCxnSpPr/>
      </xdr:nvCxnSpPr>
      <xdr:spPr>
        <a:xfrm flipV="1">
          <a:off x="2980765" y="56175088"/>
          <a:ext cx="5916706" cy="6723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360267</xdr:colOff>
      <xdr:row>310</xdr:row>
      <xdr:rowOff>89646</xdr:rowOff>
    </xdr:from>
    <xdr:to>
      <xdr:col>5</xdr:col>
      <xdr:colOff>421340</xdr:colOff>
      <xdr:row>311</xdr:row>
      <xdr:rowOff>6722</xdr:rowOff>
    </xdr:to>
    <xdr:sp macro="" textlink="">
      <xdr:nvSpPr>
        <xdr:cNvPr id="67" name="Rectangle 66"/>
        <xdr:cNvSpPr/>
      </xdr:nvSpPr>
      <xdr:spPr>
        <a:xfrm>
          <a:off x="1727385" y="55670822"/>
          <a:ext cx="2111749" cy="963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387724</xdr:colOff>
      <xdr:row>305</xdr:row>
      <xdr:rowOff>134470</xdr:rowOff>
    </xdr:from>
    <xdr:to>
      <xdr:col>12</xdr:col>
      <xdr:colOff>672353</xdr:colOff>
      <xdr:row>310</xdr:row>
      <xdr:rowOff>118785</xdr:rowOff>
    </xdr:to>
    <xdr:cxnSp macro="">
      <xdr:nvCxnSpPr>
        <xdr:cNvPr id="68" name="Straight Arrow Connector 67"/>
        <xdr:cNvCxnSpPr/>
      </xdr:nvCxnSpPr>
      <xdr:spPr>
        <a:xfrm flipV="1">
          <a:off x="3805518" y="54819176"/>
          <a:ext cx="5069541" cy="8807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635374</xdr:colOff>
      <xdr:row>122</xdr:row>
      <xdr:rowOff>58831</xdr:rowOff>
    </xdr:from>
    <xdr:to>
      <xdr:col>5</xdr:col>
      <xdr:colOff>292474</xdr:colOff>
      <xdr:row>123</xdr:row>
      <xdr:rowOff>115980</xdr:rowOff>
    </xdr:to>
    <xdr:sp macro="" textlink="">
      <xdr:nvSpPr>
        <xdr:cNvPr id="70" name="Rectangle 69"/>
        <xdr:cNvSpPr/>
      </xdr:nvSpPr>
      <xdr:spPr>
        <a:xfrm>
          <a:off x="2002492" y="21932713"/>
          <a:ext cx="1707776" cy="2364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549089</xdr:colOff>
      <xdr:row>255</xdr:row>
      <xdr:rowOff>78441</xdr:rowOff>
    </xdr:from>
    <xdr:to>
      <xdr:col>7</xdr:col>
      <xdr:colOff>582706</xdr:colOff>
      <xdr:row>258</xdr:row>
      <xdr:rowOff>56030</xdr:rowOff>
    </xdr:to>
    <xdr:sp macro="" textlink="">
      <xdr:nvSpPr>
        <xdr:cNvPr id="81" name="Rectangle 80"/>
        <xdr:cNvSpPr/>
      </xdr:nvSpPr>
      <xdr:spPr>
        <a:xfrm>
          <a:off x="1232648" y="45798441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605117</xdr:colOff>
      <xdr:row>255</xdr:row>
      <xdr:rowOff>112059</xdr:rowOff>
    </xdr:from>
    <xdr:to>
      <xdr:col>13</xdr:col>
      <xdr:colOff>627529</xdr:colOff>
      <xdr:row>256</xdr:row>
      <xdr:rowOff>156882</xdr:rowOff>
    </xdr:to>
    <xdr:cxnSp macro="">
      <xdr:nvCxnSpPr>
        <xdr:cNvPr id="83" name="Straight Arrow Connector 82"/>
        <xdr:cNvCxnSpPr/>
      </xdr:nvCxnSpPr>
      <xdr:spPr>
        <a:xfrm flipV="1">
          <a:off x="5390029" y="45832059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112058</xdr:colOff>
      <xdr:row>306</xdr:row>
      <xdr:rowOff>44824</xdr:rowOff>
    </xdr:from>
    <xdr:to>
      <xdr:col>14</xdr:col>
      <xdr:colOff>235883</xdr:colOff>
      <xdr:row>307</xdr:row>
      <xdr:rowOff>168088</xdr:rowOff>
    </xdr:to>
    <xdr:pic>
      <xdr:nvPicPr>
        <xdr:cNvPr id="84" name="Picture 83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8999" y="55267412"/>
          <a:ext cx="123825" cy="3585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437030</xdr:colOff>
      <xdr:row>307</xdr:row>
      <xdr:rowOff>179293</xdr:rowOff>
    </xdr:from>
    <xdr:to>
      <xdr:col>13</xdr:col>
      <xdr:colOff>665630</xdr:colOff>
      <xdr:row>310</xdr:row>
      <xdr:rowOff>20170</xdr:rowOff>
    </xdr:to>
    <xdr:pic>
      <xdr:nvPicPr>
        <xdr:cNvPr id="85" name="Picture 84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23295" y="55278617"/>
          <a:ext cx="228600" cy="4347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0</xdr:colOff>
      <xdr:row>309</xdr:row>
      <xdr:rowOff>0</xdr:rowOff>
    </xdr:from>
    <xdr:to>
      <xdr:col>14</xdr:col>
      <xdr:colOff>617556</xdr:colOff>
      <xdr:row>310</xdr:row>
      <xdr:rowOff>123265</xdr:rowOff>
    </xdr:to>
    <xdr:sp macro="" textlink="">
      <xdr:nvSpPr>
        <xdr:cNvPr id="86" name="Subtitle 2"/>
        <xdr:cNvSpPr>
          <a:spLocks noGrp="1"/>
        </xdr:cNvSpPr>
      </xdr:nvSpPr>
      <xdr:spPr>
        <a:xfrm>
          <a:off x="8886265" y="55513941"/>
          <a:ext cx="1301115" cy="302559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/>
        <a:p>
          <a:pPr>
            <a:lnSpc>
              <a:spcPct val="90000"/>
            </a:lnSpc>
            <a:spcBef>
              <a:spcPts val="1000"/>
            </a:spcBef>
            <a:spcAft>
              <a:spcPts val="0"/>
            </a:spcAft>
          </a:pP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cp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= 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i+cp</a:t>
          </a:r>
          <a:r>
            <a:rPr lang="en-US" sz="11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–  </a:t>
          </a:r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Δ</a:t>
          </a:r>
          <a:r>
            <a:rPr lang="en-US" sz="12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i</a:t>
          </a:r>
          <a:r>
            <a:rPr lang="en-US" sz="10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=</a:t>
          </a:r>
          <a:r>
            <a:rPr lang="en-US" sz="900" baseline="-25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</a:t>
          </a:r>
          <a:endParaRPr lang="en-IN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11205</xdr:colOff>
      <xdr:row>314</xdr:row>
      <xdr:rowOff>44822</xdr:rowOff>
    </xdr:from>
    <xdr:to>
      <xdr:col>16</xdr:col>
      <xdr:colOff>682183</xdr:colOff>
      <xdr:row>316</xdr:row>
      <xdr:rowOff>48139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81029" y="56455234"/>
          <a:ext cx="2038095" cy="3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44824</xdr:colOff>
      <xdr:row>314</xdr:row>
      <xdr:rowOff>67236</xdr:rowOff>
    </xdr:from>
    <xdr:to>
      <xdr:col>20</xdr:col>
      <xdr:colOff>289386</xdr:colOff>
      <xdr:row>316</xdr:row>
      <xdr:rowOff>80077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665324" y="56477648"/>
          <a:ext cx="2295238" cy="371429"/>
        </a:xfrm>
        <a:prstGeom prst="rect">
          <a:avLst/>
        </a:prstGeom>
      </xdr:spPr>
    </xdr:pic>
    <xdr:clientData/>
  </xdr:twoCellAnchor>
  <xdr:twoCellAnchor>
    <xdr:from>
      <xdr:col>1</xdr:col>
      <xdr:colOff>623047</xdr:colOff>
      <xdr:row>281</xdr:row>
      <xdr:rowOff>163606</xdr:rowOff>
    </xdr:from>
    <xdr:to>
      <xdr:col>7</xdr:col>
      <xdr:colOff>656664</xdr:colOff>
      <xdr:row>284</xdr:row>
      <xdr:rowOff>141195</xdr:rowOff>
    </xdr:to>
    <xdr:sp macro="" textlink="">
      <xdr:nvSpPr>
        <xdr:cNvPr id="89" name="Rectangle 88"/>
        <xdr:cNvSpPr/>
      </xdr:nvSpPr>
      <xdr:spPr>
        <a:xfrm>
          <a:off x="1306606" y="50545253"/>
          <a:ext cx="4134970" cy="515471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679075</xdr:colOff>
      <xdr:row>282</xdr:row>
      <xdr:rowOff>17930</xdr:rowOff>
    </xdr:from>
    <xdr:to>
      <xdr:col>14</xdr:col>
      <xdr:colOff>17928</xdr:colOff>
      <xdr:row>283</xdr:row>
      <xdr:rowOff>62753</xdr:rowOff>
    </xdr:to>
    <xdr:cxnSp macro="">
      <xdr:nvCxnSpPr>
        <xdr:cNvPr id="90" name="Straight Arrow Connector 89"/>
        <xdr:cNvCxnSpPr/>
      </xdr:nvCxnSpPr>
      <xdr:spPr>
        <a:xfrm flipV="1">
          <a:off x="5463987" y="50578871"/>
          <a:ext cx="4123765" cy="2241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245409</xdr:colOff>
      <xdr:row>126</xdr:row>
      <xdr:rowOff>110658</xdr:rowOff>
    </xdr:from>
    <xdr:to>
      <xdr:col>19</xdr:col>
      <xdr:colOff>582706</xdr:colOff>
      <xdr:row>129</xdr:row>
      <xdr:rowOff>145677</xdr:rowOff>
    </xdr:to>
    <xdr:cxnSp macro="">
      <xdr:nvCxnSpPr>
        <xdr:cNvPr id="91" name="Straight Arrow Connector 90"/>
        <xdr:cNvCxnSpPr/>
      </xdr:nvCxnSpPr>
      <xdr:spPr>
        <a:xfrm>
          <a:off x="4346762" y="22701717"/>
          <a:ext cx="9223562" cy="5729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560293</xdr:colOff>
      <xdr:row>124</xdr:row>
      <xdr:rowOff>56029</xdr:rowOff>
    </xdr:from>
    <xdr:to>
      <xdr:col>25</xdr:col>
      <xdr:colOff>607919</xdr:colOff>
      <xdr:row>130</xdr:row>
      <xdr:rowOff>8406</xdr:rowOff>
    </xdr:to>
    <xdr:pic>
      <xdr:nvPicPr>
        <xdr:cNvPr id="97" name="Picture 96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9412" t="22452" r="12722" b="64461"/>
        <a:stretch/>
      </xdr:blipFill>
      <xdr:spPr>
        <a:xfrm>
          <a:off x="13547911" y="22288500"/>
          <a:ext cx="4148979" cy="1028141"/>
        </a:xfrm>
        <a:prstGeom prst="rect">
          <a:avLst/>
        </a:prstGeom>
      </xdr:spPr>
    </xdr:pic>
    <xdr:clientData/>
  </xdr:twoCellAnchor>
  <xdr:twoCellAnchor editAs="oneCell">
    <xdr:from>
      <xdr:col>19</xdr:col>
      <xdr:colOff>567575</xdr:colOff>
      <xdr:row>131</xdr:row>
      <xdr:rowOff>169770</xdr:rowOff>
    </xdr:from>
    <xdr:to>
      <xdr:col>26</xdr:col>
      <xdr:colOff>72277</xdr:colOff>
      <xdr:row>137</xdr:row>
      <xdr:rowOff>85726</xdr:rowOff>
    </xdr:to>
    <xdr:pic>
      <xdr:nvPicPr>
        <xdr:cNvPr id="98" name="Picture 97"/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6587" t="22133" r="9907" b="65439"/>
        <a:stretch/>
      </xdr:blipFill>
      <xdr:spPr>
        <a:xfrm>
          <a:off x="13555193" y="23657299"/>
          <a:ext cx="4289613" cy="991721"/>
        </a:xfrm>
        <a:prstGeom prst="rect">
          <a:avLst/>
        </a:prstGeom>
      </xdr:spPr>
    </xdr:pic>
    <xdr:clientData/>
  </xdr:twoCellAnchor>
  <xdr:twoCellAnchor editAs="oneCell">
    <xdr:from>
      <xdr:col>14</xdr:col>
      <xdr:colOff>33617</xdr:colOff>
      <xdr:row>320</xdr:row>
      <xdr:rowOff>44825</xdr:rowOff>
    </xdr:from>
    <xdr:to>
      <xdr:col>18</xdr:col>
      <xdr:colOff>537882</xdr:colOff>
      <xdr:row>325</xdr:row>
      <xdr:rowOff>67236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7085" t="66918" r="23397" b="7076"/>
        <a:stretch/>
      </xdr:blipFill>
      <xdr:spPr>
        <a:xfrm>
          <a:off x="9603441" y="57531001"/>
          <a:ext cx="3238500" cy="918882"/>
        </a:xfrm>
        <a:prstGeom prst="rect">
          <a:avLst/>
        </a:prstGeom>
      </xdr:spPr>
    </xdr:pic>
    <xdr:clientData/>
  </xdr:twoCellAnchor>
  <xdr:twoCellAnchor editAs="oneCell">
    <xdr:from>
      <xdr:col>14</xdr:col>
      <xdr:colOff>51546</xdr:colOff>
      <xdr:row>326</xdr:row>
      <xdr:rowOff>29137</xdr:rowOff>
    </xdr:from>
    <xdr:to>
      <xdr:col>18</xdr:col>
      <xdr:colOff>555811</xdr:colOff>
      <xdr:row>331</xdr:row>
      <xdr:rowOff>156882</xdr:rowOff>
    </xdr:to>
    <xdr:pic>
      <xdr:nvPicPr>
        <xdr:cNvPr id="57" name="Picture 56"/>
        <xdr:cNvPicPr>
          <a:picLocks noChangeAspect="1"/>
        </xdr:cNvPicPr>
      </xdr:nvPicPr>
      <xdr:blipFill rotWithShape="1">
        <a:blip xmlns:r="http://schemas.openxmlformats.org/officeDocument/2006/relationships" r:embed="rId18"/>
        <a:srcRect l="45349" t="30446" r="25133" b="40567"/>
        <a:stretch/>
      </xdr:blipFill>
      <xdr:spPr>
        <a:xfrm>
          <a:off x="9621370" y="58591078"/>
          <a:ext cx="3238500" cy="1024216"/>
        </a:xfrm>
        <a:prstGeom prst="rect">
          <a:avLst/>
        </a:prstGeom>
      </xdr:spPr>
    </xdr:pic>
    <xdr:clientData/>
  </xdr:twoCellAnchor>
  <xdr:twoCellAnchor>
    <xdr:from>
      <xdr:col>3</xdr:col>
      <xdr:colOff>11206</xdr:colOff>
      <xdr:row>315</xdr:row>
      <xdr:rowOff>22412</xdr:rowOff>
    </xdr:from>
    <xdr:to>
      <xdr:col>12</xdr:col>
      <xdr:colOff>504265</xdr:colOff>
      <xdr:row>319</xdr:row>
      <xdr:rowOff>168089</xdr:rowOff>
    </xdr:to>
    <xdr:cxnSp macro="">
      <xdr:nvCxnSpPr>
        <xdr:cNvPr id="5" name="Straight Arrow Connector 4"/>
        <xdr:cNvCxnSpPr/>
      </xdr:nvCxnSpPr>
      <xdr:spPr>
        <a:xfrm>
          <a:off x="2061882" y="56612118"/>
          <a:ext cx="6645089" cy="862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14</xdr:col>
      <xdr:colOff>544286</xdr:colOff>
      <xdr:row>12</xdr:row>
      <xdr:rowOff>13607</xdr:rowOff>
    </xdr:from>
    <xdr:to>
      <xdr:col>24</xdr:col>
      <xdr:colOff>292554</xdr:colOff>
      <xdr:row>52</xdr:row>
      <xdr:rowOff>175531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69286" y="2136321"/>
          <a:ext cx="6551839" cy="72376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119261</xdr:colOff>
      <xdr:row>19</xdr:row>
      <xdr:rowOff>33619</xdr:rowOff>
    </xdr:from>
    <xdr:to>
      <xdr:col>20</xdr:col>
      <xdr:colOff>204107</xdr:colOff>
      <xdr:row>25</xdr:row>
      <xdr:rowOff>44824</xdr:rowOff>
    </xdr:to>
    <xdr:sp macro="" textlink="">
      <xdr:nvSpPr>
        <xdr:cNvPr id="72" name="Rectangle 71"/>
        <xdr:cNvSpPr/>
      </xdr:nvSpPr>
      <xdr:spPr>
        <a:xfrm>
          <a:off x="13046047" y="3394583"/>
          <a:ext cx="765203" cy="1072562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530679</xdr:colOff>
      <xdr:row>46</xdr:row>
      <xdr:rowOff>52826</xdr:rowOff>
    </xdr:from>
    <xdr:to>
      <xdr:col>22</xdr:col>
      <xdr:colOff>625930</xdr:colOff>
      <xdr:row>47</xdr:row>
      <xdr:rowOff>108857</xdr:rowOff>
    </xdr:to>
    <xdr:sp macro="" textlink="">
      <xdr:nvSpPr>
        <xdr:cNvPr id="75" name="Rectangle 74"/>
        <xdr:cNvSpPr/>
      </xdr:nvSpPr>
      <xdr:spPr>
        <a:xfrm>
          <a:off x="10055679" y="8189897"/>
          <a:ext cx="5538108" cy="23292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14</xdr:col>
      <xdr:colOff>517072</xdr:colOff>
      <xdr:row>80</xdr:row>
      <xdr:rowOff>27214</xdr:rowOff>
    </xdr:from>
    <xdr:to>
      <xdr:col>23</xdr:col>
      <xdr:colOff>398690</xdr:colOff>
      <xdr:row>86</xdr:row>
      <xdr:rowOff>12246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42072" y="14178643"/>
          <a:ext cx="6004832" cy="1046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55</xdr:row>
      <xdr:rowOff>171450</xdr:rowOff>
    </xdr:from>
    <xdr:to>
      <xdr:col>9</xdr:col>
      <xdr:colOff>427800</xdr:colOff>
      <xdr:row>96</xdr:row>
      <xdr:rowOff>56237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5075"/>
          <a:ext cx="6600000" cy="73047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76200</xdr:rowOff>
    </xdr:from>
    <xdr:to>
      <xdr:col>11</xdr:col>
      <xdr:colOff>475635</xdr:colOff>
      <xdr:row>56</xdr:row>
      <xdr:rowOff>139700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62050"/>
          <a:ext cx="8019435" cy="911225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48</xdr:row>
      <xdr:rowOff>54912</xdr:rowOff>
    </xdr:from>
    <xdr:to>
      <xdr:col>22</xdr:col>
      <xdr:colOff>489040</xdr:colOff>
      <xdr:row>78</xdr:row>
      <xdr:rowOff>155628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8741712"/>
          <a:ext cx="6661240" cy="5529966"/>
        </a:xfrm>
        <a:prstGeom prst="rect">
          <a:avLst/>
        </a:prstGeom>
      </xdr:spPr>
    </xdr:pic>
    <xdr:clientData/>
  </xdr:twoCellAnchor>
  <xdr:twoCellAnchor editAs="oneCell">
    <xdr:from>
      <xdr:col>13</xdr:col>
      <xdr:colOff>172811</xdr:colOff>
      <xdr:row>7</xdr:row>
      <xdr:rowOff>0</xdr:rowOff>
    </xdr:from>
    <xdr:to>
      <xdr:col>22</xdr:col>
      <xdr:colOff>610976</xdr:colOff>
      <xdr:row>48</xdr:row>
      <xdr:rowOff>116143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8211" y="1266825"/>
          <a:ext cx="6610365" cy="7536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435635</xdr:colOff>
      <xdr:row>14</xdr:row>
      <xdr:rowOff>43671</xdr:rowOff>
    </xdr:from>
    <xdr:to>
      <xdr:col>18</xdr:col>
      <xdr:colOff>520891</xdr:colOff>
      <xdr:row>20</xdr:row>
      <xdr:rowOff>75155</xdr:rowOff>
    </xdr:to>
    <xdr:sp macro="" textlink="">
      <xdr:nvSpPr>
        <xdr:cNvPr id="6" name="Rectangle 5"/>
        <xdr:cNvSpPr/>
      </xdr:nvSpPr>
      <xdr:spPr>
        <a:xfrm>
          <a:off x="12094235" y="2577321"/>
          <a:ext cx="771056" cy="1117334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145597</xdr:colOff>
      <xdr:row>76</xdr:row>
      <xdr:rowOff>62461</xdr:rowOff>
    </xdr:from>
    <xdr:to>
      <xdr:col>22</xdr:col>
      <xdr:colOff>30903</xdr:colOff>
      <xdr:row>82</xdr:row>
      <xdr:rowOff>67772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997" y="13816561"/>
          <a:ext cx="6057506" cy="10911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235609</xdr:colOff>
      <xdr:row>41</xdr:row>
      <xdr:rowOff>171450</xdr:rowOff>
    </xdr:from>
    <xdr:to>
      <xdr:col>21</xdr:col>
      <xdr:colOff>200024</xdr:colOff>
      <xdr:row>43</xdr:row>
      <xdr:rowOff>27529</xdr:rowOff>
    </xdr:to>
    <xdr:sp macro="" textlink="">
      <xdr:nvSpPr>
        <xdr:cNvPr id="8" name="Rectangle 7"/>
        <xdr:cNvSpPr/>
      </xdr:nvSpPr>
      <xdr:spPr>
        <a:xfrm>
          <a:off x="9151009" y="759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311809</xdr:colOff>
      <xdr:row>52</xdr:row>
      <xdr:rowOff>114300</xdr:rowOff>
    </xdr:from>
    <xdr:to>
      <xdr:col>21</xdr:col>
      <xdr:colOff>276224</xdr:colOff>
      <xdr:row>53</xdr:row>
      <xdr:rowOff>151354</xdr:rowOff>
    </xdr:to>
    <xdr:sp macro="" textlink="">
      <xdr:nvSpPr>
        <xdr:cNvPr id="9" name="Rectangle 8"/>
        <xdr:cNvSpPr/>
      </xdr:nvSpPr>
      <xdr:spPr>
        <a:xfrm>
          <a:off x="9227209" y="9525000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292759</xdr:colOff>
      <xdr:row>63</xdr:row>
      <xdr:rowOff>0</xdr:rowOff>
    </xdr:from>
    <xdr:to>
      <xdr:col>21</xdr:col>
      <xdr:colOff>257174</xdr:colOff>
      <xdr:row>64</xdr:row>
      <xdr:rowOff>37054</xdr:rowOff>
    </xdr:to>
    <xdr:sp macro="" textlink="">
      <xdr:nvSpPr>
        <xdr:cNvPr id="10" name="Rectangle 9"/>
        <xdr:cNvSpPr/>
      </xdr:nvSpPr>
      <xdr:spPr>
        <a:xfrm>
          <a:off x="9208159" y="11401425"/>
          <a:ext cx="5450815" cy="21802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340385</xdr:colOff>
      <xdr:row>55</xdr:row>
      <xdr:rowOff>95251</xdr:rowOff>
    </xdr:from>
    <xdr:to>
      <xdr:col>13</xdr:col>
      <xdr:colOff>466725</xdr:colOff>
      <xdr:row>56</xdr:row>
      <xdr:rowOff>85725</xdr:rowOff>
    </xdr:to>
    <xdr:sp macro="" textlink="">
      <xdr:nvSpPr>
        <xdr:cNvPr id="11" name="Rectangle 10"/>
        <xdr:cNvSpPr/>
      </xdr:nvSpPr>
      <xdr:spPr>
        <a:xfrm>
          <a:off x="9255785" y="100488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64</xdr:row>
      <xdr:rowOff>66676</xdr:rowOff>
    </xdr:from>
    <xdr:to>
      <xdr:col>13</xdr:col>
      <xdr:colOff>542925</xdr:colOff>
      <xdr:row>65</xdr:row>
      <xdr:rowOff>57150</xdr:rowOff>
    </xdr:to>
    <xdr:sp macro="" textlink="">
      <xdr:nvSpPr>
        <xdr:cNvPr id="12" name="Rectangle 11"/>
        <xdr:cNvSpPr/>
      </xdr:nvSpPr>
      <xdr:spPr>
        <a:xfrm>
          <a:off x="9331985" y="116490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65</xdr:row>
      <xdr:rowOff>123826</xdr:rowOff>
    </xdr:from>
    <xdr:to>
      <xdr:col>13</xdr:col>
      <xdr:colOff>542925</xdr:colOff>
      <xdr:row>66</xdr:row>
      <xdr:rowOff>114300</xdr:rowOff>
    </xdr:to>
    <xdr:sp macro="" textlink="">
      <xdr:nvSpPr>
        <xdr:cNvPr id="13" name="Rectangle 12"/>
        <xdr:cNvSpPr/>
      </xdr:nvSpPr>
      <xdr:spPr>
        <a:xfrm>
          <a:off x="9331985" y="11887201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416585</xdr:colOff>
      <xdr:row>67</xdr:row>
      <xdr:rowOff>57151</xdr:rowOff>
    </xdr:from>
    <xdr:to>
      <xdr:col>13</xdr:col>
      <xdr:colOff>542925</xdr:colOff>
      <xdr:row>68</xdr:row>
      <xdr:rowOff>47625</xdr:rowOff>
    </xdr:to>
    <xdr:sp macro="" textlink="">
      <xdr:nvSpPr>
        <xdr:cNvPr id="14" name="Rectangle 13"/>
        <xdr:cNvSpPr/>
      </xdr:nvSpPr>
      <xdr:spPr>
        <a:xfrm>
          <a:off x="9331985" y="12182476"/>
          <a:ext cx="126340" cy="171449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323850</xdr:colOff>
      <xdr:row>96</xdr:row>
      <xdr:rowOff>123825</xdr:rowOff>
    </xdr:from>
    <xdr:to>
      <xdr:col>9</xdr:col>
      <xdr:colOff>657225</xdr:colOff>
      <xdr:row>135</xdr:row>
      <xdr:rowOff>58796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17497425"/>
          <a:ext cx="6505575" cy="69929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9</xdr:col>
      <xdr:colOff>361133</xdr:colOff>
      <xdr:row>176</xdr:row>
      <xdr:rowOff>180048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4612600"/>
          <a:ext cx="6533333" cy="7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176</xdr:row>
      <xdr:rowOff>123825</xdr:rowOff>
    </xdr:from>
    <xdr:to>
      <xdr:col>8</xdr:col>
      <xdr:colOff>609600</xdr:colOff>
      <xdr:row>219</xdr:row>
      <xdr:rowOff>135665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575" y="31975425"/>
          <a:ext cx="6067425" cy="77937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218</xdr:row>
      <xdr:rowOff>19050</xdr:rowOff>
    </xdr:from>
    <xdr:to>
      <xdr:col>8</xdr:col>
      <xdr:colOff>94552</xdr:colOff>
      <xdr:row>231</xdr:row>
      <xdr:rowOff>18756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39471600"/>
          <a:ext cx="5580952" cy="2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231</xdr:row>
      <xdr:rowOff>0</xdr:rowOff>
    </xdr:from>
    <xdr:to>
      <xdr:col>8</xdr:col>
      <xdr:colOff>504076</xdr:colOff>
      <xdr:row>272</xdr:row>
      <xdr:rowOff>170501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41805225"/>
          <a:ext cx="5990476" cy="75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272</xdr:row>
      <xdr:rowOff>142875</xdr:rowOff>
    </xdr:from>
    <xdr:to>
      <xdr:col>9</xdr:col>
      <xdr:colOff>246848</xdr:colOff>
      <xdr:row>307</xdr:row>
      <xdr:rowOff>65893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49368075"/>
          <a:ext cx="6419048" cy="6257143"/>
        </a:xfrm>
        <a:prstGeom prst="rect">
          <a:avLst/>
        </a:prstGeom>
      </xdr:spPr>
    </xdr:pic>
    <xdr:clientData/>
  </xdr:twoCellAnchor>
  <xdr:twoCellAnchor>
    <xdr:from>
      <xdr:col>1</xdr:col>
      <xdr:colOff>638176</xdr:colOff>
      <xdr:row>217</xdr:row>
      <xdr:rowOff>57151</xdr:rowOff>
    </xdr:from>
    <xdr:to>
      <xdr:col>2</xdr:col>
      <xdr:colOff>9525</xdr:colOff>
      <xdr:row>218</xdr:row>
      <xdr:rowOff>9526</xdr:rowOff>
    </xdr:to>
    <xdr:sp macro="" textlink="">
      <xdr:nvSpPr>
        <xdr:cNvPr id="21" name="Rectangle 20"/>
        <xdr:cNvSpPr/>
      </xdr:nvSpPr>
      <xdr:spPr>
        <a:xfrm>
          <a:off x="1323976" y="39328726"/>
          <a:ext cx="57149" cy="133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74</xdr:row>
      <xdr:rowOff>133351</xdr:rowOff>
    </xdr:from>
    <xdr:to>
      <xdr:col>4</xdr:col>
      <xdr:colOff>342900</xdr:colOff>
      <xdr:row>76</xdr:row>
      <xdr:rowOff>57151</xdr:rowOff>
    </xdr:to>
    <xdr:sp macro="" textlink="">
      <xdr:nvSpPr>
        <xdr:cNvPr id="9" name="Rectangle 8"/>
        <xdr:cNvSpPr/>
      </xdr:nvSpPr>
      <xdr:spPr>
        <a:xfrm>
          <a:off x="942975" y="13525501"/>
          <a:ext cx="2143125" cy="28575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100 t^2/d for</a:t>
          </a:r>
          <a:r>
            <a:rPr lang="en-US" sz="1100" baseline="0">
              <a:solidFill>
                <a:sysClr val="windowText" lastClr="000000"/>
              </a:solidFill>
            </a:rPr>
            <a:t> cantilever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13</xdr:col>
      <xdr:colOff>111578</xdr:colOff>
      <xdr:row>10</xdr:row>
      <xdr:rowOff>166007</xdr:rowOff>
    </xdr:from>
    <xdr:to>
      <xdr:col>22</xdr:col>
      <xdr:colOff>676793</xdr:colOff>
      <xdr:row>53</xdr:row>
      <xdr:rowOff>126940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6978" y="1975757"/>
          <a:ext cx="6737415" cy="7742858"/>
        </a:xfrm>
        <a:prstGeom prst="rect">
          <a:avLst/>
        </a:prstGeom>
      </xdr:spPr>
    </xdr:pic>
    <xdr:clientData/>
  </xdr:twoCellAnchor>
  <xdr:twoCellAnchor editAs="oneCell">
    <xdr:from>
      <xdr:col>12</xdr:col>
      <xdr:colOff>563335</xdr:colOff>
      <xdr:row>53</xdr:row>
      <xdr:rowOff>36740</xdr:rowOff>
    </xdr:from>
    <xdr:to>
      <xdr:col>23</xdr:col>
      <xdr:colOff>82122</xdr:colOff>
      <xdr:row>93</xdr:row>
      <xdr:rowOff>35835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27621" y="9412061"/>
          <a:ext cx="7002715" cy="7074810"/>
        </a:xfrm>
        <a:prstGeom prst="rect">
          <a:avLst/>
        </a:prstGeom>
      </xdr:spPr>
    </xdr:pic>
    <xdr:clientData/>
  </xdr:twoCellAnchor>
  <xdr:twoCellAnchor editAs="oneCell">
    <xdr:from>
      <xdr:col>13</xdr:col>
      <xdr:colOff>363311</xdr:colOff>
      <xdr:row>91</xdr:row>
      <xdr:rowOff>137433</xdr:rowOff>
    </xdr:from>
    <xdr:to>
      <xdr:col>23</xdr:col>
      <xdr:colOff>225040</xdr:colOff>
      <xdr:row>132</xdr:row>
      <xdr:rowOff>112016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207954" y="16234683"/>
          <a:ext cx="6665300" cy="7227190"/>
        </a:xfrm>
        <a:prstGeom prst="rect">
          <a:avLst/>
        </a:prstGeom>
      </xdr:spPr>
    </xdr:pic>
    <xdr:clientData/>
  </xdr:twoCellAnchor>
  <xdr:twoCellAnchor>
    <xdr:from>
      <xdr:col>2</xdr:col>
      <xdr:colOff>339327</xdr:colOff>
      <xdr:row>342</xdr:row>
      <xdr:rowOff>17859</xdr:rowOff>
    </xdr:from>
    <xdr:to>
      <xdr:col>5</xdr:col>
      <xdr:colOff>172640</xdr:colOff>
      <xdr:row>343</xdr:row>
      <xdr:rowOff>11906</xdr:rowOff>
    </xdr:to>
    <xdr:sp macro="" textlink="">
      <xdr:nvSpPr>
        <xdr:cNvPr id="22" name="Rectangle 21"/>
        <xdr:cNvSpPr/>
      </xdr:nvSpPr>
      <xdr:spPr>
        <a:xfrm>
          <a:off x="1708546" y="61096922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333374</xdr:colOff>
      <xdr:row>348</xdr:row>
      <xdr:rowOff>53579</xdr:rowOff>
    </xdr:from>
    <xdr:to>
      <xdr:col>5</xdr:col>
      <xdr:colOff>166687</xdr:colOff>
      <xdr:row>349</xdr:row>
      <xdr:rowOff>47625</xdr:rowOff>
    </xdr:to>
    <xdr:sp macro="" textlink="">
      <xdr:nvSpPr>
        <xdr:cNvPr id="23" name="Rectangle 22"/>
        <xdr:cNvSpPr/>
      </xdr:nvSpPr>
      <xdr:spPr>
        <a:xfrm>
          <a:off x="1702593" y="62204204"/>
          <a:ext cx="1887141" cy="17264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40821</xdr:colOff>
      <xdr:row>12</xdr:row>
      <xdr:rowOff>136072</xdr:rowOff>
    </xdr:from>
    <xdr:to>
      <xdr:col>9</xdr:col>
      <xdr:colOff>641416</xdr:colOff>
      <xdr:row>51</xdr:row>
      <xdr:rowOff>84869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821" y="2258786"/>
          <a:ext cx="6723809" cy="6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40822</xdr:rowOff>
    </xdr:from>
    <xdr:to>
      <xdr:col>10</xdr:col>
      <xdr:colOff>329762</xdr:colOff>
      <xdr:row>86</xdr:row>
      <xdr:rowOff>72679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8885465"/>
          <a:ext cx="7133333" cy="64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13608</xdr:colOff>
      <xdr:row>85</xdr:row>
      <xdr:rowOff>54429</xdr:rowOff>
    </xdr:from>
    <xdr:to>
      <xdr:col>9</xdr:col>
      <xdr:colOff>528489</xdr:colOff>
      <xdr:row>123</xdr:row>
      <xdr:rowOff>113453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608" y="15090322"/>
          <a:ext cx="6638095" cy="6780952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341</xdr:row>
      <xdr:rowOff>102904</xdr:rowOff>
    </xdr:from>
    <xdr:to>
      <xdr:col>4</xdr:col>
      <xdr:colOff>28064</xdr:colOff>
      <xdr:row>342</xdr:row>
      <xdr:rowOff>96950</xdr:rowOff>
    </xdr:to>
    <xdr:sp macro="" textlink="">
      <xdr:nvSpPr>
        <xdr:cNvPr id="24" name="Rectangle 23"/>
        <xdr:cNvSpPr/>
      </xdr:nvSpPr>
      <xdr:spPr>
        <a:xfrm>
          <a:off x="870857" y="60423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149679</xdr:colOff>
      <xdr:row>348</xdr:row>
      <xdr:rowOff>7654</xdr:rowOff>
    </xdr:from>
    <xdr:to>
      <xdr:col>3</xdr:col>
      <xdr:colOff>667601</xdr:colOff>
      <xdr:row>349</xdr:row>
      <xdr:rowOff>1700</xdr:rowOff>
    </xdr:to>
    <xdr:sp macro="" textlink="">
      <xdr:nvSpPr>
        <xdr:cNvPr id="35" name="Rectangle 34"/>
        <xdr:cNvSpPr/>
      </xdr:nvSpPr>
      <xdr:spPr>
        <a:xfrm>
          <a:off x="830036" y="61566368"/>
          <a:ext cx="1878636" cy="170939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900" b="1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0</xdr:col>
      <xdr:colOff>0</xdr:colOff>
      <xdr:row>123</xdr:row>
      <xdr:rowOff>114300</xdr:rowOff>
    </xdr:from>
    <xdr:to>
      <xdr:col>9</xdr:col>
      <xdr:colOff>294467</xdr:colOff>
      <xdr:row>165</xdr:row>
      <xdr:rowOff>160969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2374225"/>
          <a:ext cx="6466667" cy="7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166</xdr:row>
      <xdr:rowOff>0</xdr:rowOff>
    </xdr:from>
    <xdr:to>
      <xdr:col>9</xdr:col>
      <xdr:colOff>104008</xdr:colOff>
      <xdr:row>204</xdr:row>
      <xdr:rowOff>141998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" y="30041850"/>
          <a:ext cx="6133333" cy="7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204</xdr:row>
      <xdr:rowOff>161925</xdr:rowOff>
    </xdr:from>
    <xdr:to>
      <xdr:col>9</xdr:col>
      <xdr:colOff>504005</xdr:colOff>
      <xdr:row>247</xdr:row>
      <xdr:rowOff>75238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" y="37080825"/>
          <a:ext cx="6561905" cy="7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247</xdr:row>
      <xdr:rowOff>104775</xdr:rowOff>
    </xdr:from>
    <xdr:to>
      <xdr:col>10</xdr:col>
      <xdr:colOff>113443</xdr:colOff>
      <xdr:row>285</xdr:row>
      <xdr:rowOff>56296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4300" y="44805600"/>
          <a:ext cx="6857143" cy="6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283</xdr:row>
      <xdr:rowOff>152400</xdr:rowOff>
    </xdr:from>
    <xdr:to>
      <xdr:col>10</xdr:col>
      <xdr:colOff>56290</xdr:colOff>
      <xdr:row>324</xdr:row>
      <xdr:rowOff>122901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100" y="51368325"/>
          <a:ext cx="6876190" cy="7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369</xdr:row>
      <xdr:rowOff>28575</xdr:rowOff>
    </xdr:from>
    <xdr:to>
      <xdr:col>10</xdr:col>
      <xdr:colOff>170574</xdr:colOff>
      <xdr:row>396</xdr:row>
      <xdr:rowOff>66059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" y="66808350"/>
          <a:ext cx="7009524" cy="49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325</xdr:row>
      <xdr:rowOff>85725</xdr:rowOff>
    </xdr:from>
    <xdr:to>
      <xdr:col>9</xdr:col>
      <xdr:colOff>646862</xdr:colOff>
      <xdr:row>369</xdr:row>
      <xdr:rowOff>56158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4300" y="58902600"/>
          <a:ext cx="6704762" cy="7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16843" y="1464468"/>
          <a:ext cx="11361905" cy="8371428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4932" y="2208067"/>
          <a:ext cx="9761905" cy="76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74" name="Picture 7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73388" y="6175500"/>
          <a:ext cx="3073976" cy="28819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94" name="Rectangle 93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7" name="Straight Arrow Connector 6"/>
        <xdr:cNvCxnSpPr/>
      </xdr:nvCxnSpPr>
      <xdr:spPr>
        <a:xfrm>
          <a:off x="8113568" y="9083386"/>
          <a:ext cx="519546" cy="10910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96" name="Rectangle 95"/>
        <xdr:cNvSpPr/>
      </xdr:nvSpPr>
      <xdr:spPr>
        <a:xfrm>
          <a:off x="2874818" y="8407976"/>
          <a:ext cx="1780740" cy="77065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110" name="Rectangle 109"/>
        <xdr:cNvSpPr/>
      </xdr:nvSpPr>
      <xdr:spPr>
        <a:xfrm>
          <a:off x="2840181" y="8399319"/>
          <a:ext cx="1861705" cy="822614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111" name="Straight Arrow Connector 110"/>
        <xdr:cNvCxnSpPr>
          <a:stCxn id="96" idx="1"/>
        </xdr:cNvCxnSpPr>
      </xdr:nvCxnSpPr>
      <xdr:spPr>
        <a:xfrm flipH="1">
          <a:off x="2433205" y="8793306"/>
          <a:ext cx="441613" cy="29873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14" name="Rectangle 113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7</xdr:col>
      <xdr:colOff>596347</xdr:colOff>
      <xdr:row>30</xdr:row>
      <xdr:rowOff>66261</xdr:rowOff>
    </xdr:from>
    <xdr:to>
      <xdr:col>12</xdr:col>
      <xdr:colOff>173934</xdr:colOff>
      <xdr:row>32</xdr:row>
      <xdr:rowOff>66260</xdr:rowOff>
    </xdr:to>
    <xdr:sp macro="" textlink="">
      <xdr:nvSpPr>
        <xdr:cNvPr id="115" name="Rectangle 114"/>
        <xdr:cNvSpPr/>
      </xdr:nvSpPr>
      <xdr:spPr>
        <a:xfrm>
          <a:off x="5408543" y="5532783"/>
          <a:ext cx="3014869" cy="36443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567733</xdr:colOff>
      <xdr:row>30</xdr:row>
      <xdr:rowOff>59484</xdr:rowOff>
    </xdr:from>
    <xdr:to>
      <xdr:col>12</xdr:col>
      <xdr:colOff>173935</xdr:colOff>
      <xdr:row>32</xdr:row>
      <xdr:rowOff>82826</xdr:rowOff>
    </xdr:to>
    <xdr:sp macro="" textlink="">
      <xdr:nvSpPr>
        <xdr:cNvPr id="116" name="Rectangle 115"/>
        <xdr:cNvSpPr/>
      </xdr:nvSpPr>
      <xdr:spPr>
        <a:xfrm>
          <a:off x="5379929" y="5526006"/>
          <a:ext cx="3043484" cy="387777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18" name="Rectangle 117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21" name="Rectangle 120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22" name="Rectangle 121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23" name="Rectangle 122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24" name="Rectangle 123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25" name="Rectangle 124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339587</xdr:colOff>
      <xdr:row>35</xdr:row>
      <xdr:rowOff>157369</xdr:rowOff>
    </xdr:from>
    <xdr:to>
      <xdr:col>13</xdr:col>
      <xdr:colOff>480391</xdr:colOff>
      <xdr:row>36</xdr:row>
      <xdr:rowOff>149087</xdr:rowOff>
    </xdr:to>
    <xdr:sp macro="" textlink="">
      <xdr:nvSpPr>
        <xdr:cNvPr id="126" name="Rectangle 125"/>
        <xdr:cNvSpPr/>
      </xdr:nvSpPr>
      <xdr:spPr>
        <a:xfrm>
          <a:off x="8589065" y="6534978"/>
          <a:ext cx="828261" cy="17393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323022</xdr:colOff>
      <xdr:row>34</xdr:row>
      <xdr:rowOff>149086</xdr:rowOff>
    </xdr:from>
    <xdr:to>
      <xdr:col>13</xdr:col>
      <xdr:colOff>480391</xdr:colOff>
      <xdr:row>35</xdr:row>
      <xdr:rowOff>149087</xdr:rowOff>
    </xdr:to>
    <xdr:sp macro="" textlink="">
      <xdr:nvSpPr>
        <xdr:cNvPr id="127" name="Rectangle 126"/>
        <xdr:cNvSpPr/>
      </xdr:nvSpPr>
      <xdr:spPr>
        <a:xfrm>
          <a:off x="8572500" y="6344477"/>
          <a:ext cx="844826" cy="1822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Vn.max(KN)</a:t>
          </a:r>
        </a:p>
      </xdr:txBody>
    </xdr:sp>
    <xdr:clientData/>
  </xdr:twoCellAnchor>
  <xdr:twoCellAnchor>
    <xdr:from>
      <xdr:col>12</xdr:col>
      <xdr:colOff>334693</xdr:colOff>
      <xdr:row>46</xdr:row>
      <xdr:rowOff>54590</xdr:rowOff>
    </xdr:from>
    <xdr:to>
      <xdr:col>13</xdr:col>
      <xdr:colOff>488674</xdr:colOff>
      <xdr:row>47</xdr:row>
      <xdr:rowOff>57979</xdr:rowOff>
    </xdr:to>
    <xdr:sp macro="" textlink="">
      <xdr:nvSpPr>
        <xdr:cNvPr id="128" name="Rectangle 127"/>
        <xdr:cNvSpPr/>
      </xdr:nvSpPr>
      <xdr:spPr>
        <a:xfrm>
          <a:off x="8584171" y="8436590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57</xdr:col>
      <xdr:colOff>35718</xdr:colOff>
      <xdr:row>8</xdr:row>
      <xdr:rowOff>35718</xdr:rowOff>
    </xdr:from>
    <xdr:to>
      <xdr:col>73</xdr:col>
      <xdr:colOff>348623</xdr:colOff>
      <xdr:row>55</xdr:row>
      <xdr:rowOff>13240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69193" y="1483518"/>
          <a:ext cx="11285705" cy="8483347"/>
        </a:xfrm>
        <a:prstGeom prst="rect">
          <a:avLst/>
        </a:prstGeom>
      </xdr:spPr>
    </xdr:pic>
    <xdr:clientData/>
  </xdr:twoCellAnchor>
  <xdr:twoCellAnchor editAs="oneCell">
    <xdr:from>
      <xdr:col>4</xdr:col>
      <xdr:colOff>8659</xdr:colOff>
      <xdr:row>12</xdr:row>
      <xdr:rowOff>25976</xdr:rowOff>
    </xdr:from>
    <xdr:to>
      <xdr:col>18</xdr:col>
      <xdr:colOff>193610</xdr:colOff>
      <xdr:row>54</xdr:row>
      <xdr:rowOff>45801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1859" y="2197676"/>
          <a:ext cx="9786151" cy="7620775"/>
        </a:xfrm>
        <a:prstGeom prst="rect">
          <a:avLst/>
        </a:prstGeom>
      </xdr:spPr>
    </xdr:pic>
    <xdr:clientData/>
  </xdr:twoCellAnchor>
  <xdr:twoCellAnchor editAs="oneCell">
    <xdr:from>
      <xdr:col>7</xdr:col>
      <xdr:colOff>484911</xdr:colOff>
      <xdr:row>33</xdr:row>
      <xdr:rowOff>174750</xdr:rowOff>
    </xdr:from>
    <xdr:to>
      <xdr:col>12</xdr:col>
      <xdr:colOff>162265</xdr:colOff>
      <xdr:row>49</xdr:row>
      <xdr:rowOff>159629</xdr:rowOff>
    </xdr:to>
    <xdr:pic>
      <xdr:nvPicPr>
        <xdr:cNvPr id="4" name="Picture 3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85511" y="6146925"/>
          <a:ext cx="3106354" cy="2880479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5" name="Rectangle 4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6" name="Straight Arrow Connector 5"/>
        <xdr:cNvCxnSpPr/>
      </xdr:nvCxnSpPr>
      <xdr:spPr>
        <a:xfrm>
          <a:off x="8132618" y="9040956"/>
          <a:ext cx="521278" cy="1085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7" name="Rectangle 6"/>
        <xdr:cNvSpPr/>
      </xdr:nvSpPr>
      <xdr:spPr>
        <a:xfrm>
          <a:off x="2881745" y="8368144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8" name="Rectangle 7"/>
        <xdr:cNvSpPr/>
      </xdr:nvSpPr>
      <xdr:spPr>
        <a:xfrm>
          <a:off x="2847108" y="8359487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9" name="Straight Arrow Connector 8"/>
        <xdr:cNvCxnSpPr>
          <a:stCxn id="7" idx="1"/>
        </xdr:cNvCxnSpPr>
      </xdr:nvCxnSpPr>
      <xdr:spPr>
        <a:xfrm flipH="1">
          <a:off x="2438400" y="8751742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10" name="Rectangle 9"/>
        <xdr:cNvSpPr/>
      </xdr:nvSpPr>
      <xdr:spPr>
        <a:xfrm>
          <a:off x="5438361" y="5297971"/>
          <a:ext cx="1601857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13" name="Rectangle 12"/>
        <xdr:cNvSpPr/>
      </xdr:nvSpPr>
      <xdr:spPr>
        <a:xfrm>
          <a:off x="8564294" y="4595528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14" name="Rectangle 13"/>
        <xdr:cNvSpPr/>
      </xdr:nvSpPr>
      <xdr:spPr>
        <a:xfrm>
          <a:off x="8556012" y="4965761"/>
          <a:ext cx="2905464" cy="1760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15" name="Rectangle 14"/>
        <xdr:cNvSpPr/>
      </xdr:nvSpPr>
      <xdr:spPr>
        <a:xfrm>
          <a:off x="8553427" y="5166691"/>
          <a:ext cx="858929" cy="18097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16" name="Rectangle 15"/>
        <xdr:cNvSpPr/>
      </xdr:nvSpPr>
      <xdr:spPr>
        <a:xfrm>
          <a:off x="8558578" y="5346252"/>
          <a:ext cx="853778" cy="1906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17" name="Rectangle 16"/>
        <xdr:cNvSpPr/>
      </xdr:nvSpPr>
      <xdr:spPr>
        <a:xfrm>
          <a:off x="8560906" y="5543319"/>
          <a:ext cx="843168" cy="1745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18" name="Rectangle 17"/>
        <xdr:cNvSpPr/>
      </xdr:nvSpPr>
      <xdr:spPr>
        <a:xfrm>
          <a:off x="8566860" y="5725213"/>
          <a:ext cx="837214" cy="1736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19" name="Rectangle 18"/>
        <xdr:cNvSpPr/>
      </xdr:nvSpPr>
      <xdr:spPr>
        <a:xfrm>
          <a:off x="8540612" y="6300994"/>
          <a:ext cx="851038" cy="1760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20" name="Rectangle 19"/>
        <xdr:cNvSpPr/>
      </xdr:nvSpPr>
      <xdr:spPr>
        <a:xfrm>
          <a:off x="8562147" y="8378685"/>
          <a:ext cx="2905953" cy="18428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21" name="Rectangle 20"/>
        <xdr:cNvSpPr/>
      </xdr:nvSpPr>
      <xdr:spPr>
        <a:xfrm>
          <a:off x="8564293" y="6483965"/>
          <a:ext cx="839781" cy="1843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31</xdr:col>
      <xdr:colOff>9525</xdr:colOff>
      <xdr:row>12</xdr:row>
      <xdr:rowOff>9525</xdr:rowOff>
    </xdr:from>
    <xdr:to>
      <xdr:col>45</xdr:col>
      <xdr:colOff>8325</xdr:colOff>
      <xdr:row>58</xdr:row>
      <xdr:rowOff>46580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12200" y="2181225"/>
          <a:ext cx="9600000" cy="8361905"/>
        </a:xfrm>
        <a:prstGeom prst="rect">
          <a:avLst/>
        </a:prstGeom>
      </xdr:spPr>
    </xdr:pic>
    <xdr:clientData/>
  </xdr:twoCellAnchor>
  <xdr:twoCellAnchor>
    <xdr:from>
      <xdr:col>31</xdr:col>
      <xdr:colOff>281420</xdr:colOff>
      <xdr:row>46</xdr:row>
      <xdr:rowOff>75332</xdr:rowOff>
    </xdr:from>
    <xdr:to>
      <xdr:col>34</xdr:col>
      <xdr:colOff>8224</xdr:colOff>
      <xdr:row>50</xdr:row>
      <xdr:rowOff>118628</xdr:rowOff>
    </xdr:to>
    <xdr:sp macro="" textlink="">
      <xdr:nvSpPr>
        <xdr:cNvPr id="28" name="Rectangle 27"/>
        <xdr:cNvSpPr/>
      </xdr:nvSpPr>
      <xdr:spPr>
        <a:xfrm>
          <a:off x="21684095" y="8400182"/>
          <a:ext cx="1784204" cy="76719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246783</xdr:colOff>
      <xdr:row>46</xdr:row>
      <xdr:rowOff>66675</xdr:rowOff>
    </xdr:from>
    <xdr:to>
      <xdr:col>34</xdr:col>
      <xdr:colOff>54552</xdr:colOff>
      <xdr:row>50</xdr:row>
      <xdr:rowOff>161926</xdr:rowOff>
    </xdr:to>
    <xdr:sp macro="" textlink="">
      <xdr:nvSpPr>
        <xdr:cNvPr id="29" name="Rectangle 28"/>
        <xdr:cNvSpPr/>
      </xdr:nvSpPr>
      <xdr:spPr>
        <a:xfrm>
          <a:off x="21649458" y="8391525"/>
          <a:ext cx="1865169" cy="81915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523875</xdr:colOff>
      <xdr:row>48</xdr:row>
      <xdr:rowOff>96980</xdr:rowOff>
    </xdr:from>
    <xdr:to>
      <xdr:col>31</xdr:col>
      <xdr:colOff>281420</xdr:colOff>
      <xdr:row>50</xdr:row>
      <xdr:rowOff>32038</xdr:rowOff>
    </xdr:to>
    <xdr:cxnSp macro="">
      <xdr:nvCxnSpPr>
        <xdr:cNvPr id="30" name="Straight Arrow Connector 29"/>
        <xdr:cNvCxnSpPr>
          <a:stCxn id="28" idx="1"/>
        </xdr:cNvCxnSpPr>
      </xdr:nvCxnSpPr>
      <xdr:spPr>
        <a:xfrm flipH="1">
          <a:off x="21240750" y="8783780"/>
          <a:ext cx="443345" cy="29700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31</xdr:col>
      <xdr:colOff>0</xdr:colOff>
      <xdr:row>70</xdr:row>
      <xdr:rowOff>0</xdr:rowOff>
    </xdr:from>
    <xdr:to>
      <xdr:col>44</xdr:col>
      <xdr:colOff>332219</xdr:colOff>
      <xdr:row>112</xdr:row>
      <xdr:rowOff>113336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435391" y="12755217"/>
          <a:ext cx="9269154" cy="7766467"/>
        </a:xfrm>
        <a:prstGeom prst="rect">
          <a:avLst/>
        </a:prstGeom>
      </xdr:spPr>
    </xdr:pic>
    <xdr:clientData/>
  </xdr:twoCellAnchor>
  <xdr:twoCellAnchor>
    <xdr:from>
      <xdr:col>34</xdr:col>
      <xdr:colOff>323850</xdr:colOff>
      <xdr:row>93</xdr:row>
      <xdr:rowOff>0</xdr:rowOff>
    </xdr:from>
    <xdr:to>
      <xdr:col>43</xdr:col>
      <xdr:colOff>352425</xdr:colOff>
      <xdr:row>109</xdr:row>
      <xdr:rowOff>171450</xdr:rowOff>
    </xdr:to>
    <xdr:sp macro="" textlink="">
      <xdr:nvSpPr>
        <xdr:cNvPr id="33" name="Rectangle 32"/>
        <xdr:cNvSpPr/>
      </xdr:nvSpPr>
      <xdr:spPr>
        <a:xfrm>
          <a:off x="23783925" y="16830675"/>
          <a:ext cx="6200775" cy="3067050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257175</xdr:colOff>
      <xdr:row>94</xdr:row>
      <xdr:rowOff>180974</xdr:rowOff>
    </xdr:from>
    <xdr:to>
      <xdr:col>41</xdr:col>
      <xdr:colOff>85725</xdr:colOff>
      <xdr:row>100</xdr:row>
      <xdr:rowOff>114299</xdr:rowOff>
    </xdr:to>
    <xdr:sp macro="" textlink="">
      <xdr:nvSpPr>
        <xdr:cNvPr id="34" name="Rectangle 33"/>
        <xdr:cNvSpPr/>
      </xdr:nvSpPr>
      <xdr:spPr>
        <a:xfrm>
          <a:off x="27146250" y="17192624"/>
          <a:ext cx="1200150" cy="1019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368577</xdr:colOff>
      <xdr:row>108</xdr:row>
      <xdr:rowOff>176420</xdr:rowOff>
    </xdr:from>
    <xdr:to>
      <xdr:col>34</xdr:col>
      <xdr:colOff>292377</xdr:colOff>
      <xdr:row>110</xdr:row>
      <xdr:rowOff>22777</xdr:rowOff>
    </xdr:to>
    <xdr:sp macro="" textlink="">
      <xdr:nvSpPr>
        <xdr:cNvPr id="37" name="Rectangle 36"/>
        <xdr:cNvSpPr/>
      </xdr:nvSpPr>
      <xdr:spPr>
        <a:xfrm>
          <a:off x="21803968" y="19855898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31</xdr:col>
      <xdr:colOff>0</xdr:colOff>
      <xdr:row>126</xdr:row>
      <xdr:rowOff>0</xdr:rowOff>
    </xdr:from>
    <xdr:to>
      <xdr:col>43</xdr:col>
      <xdr:colOff>169569</xdr:colOff>
      <xdr:row>169</xdr:row>
      <xdr:rowOff>155128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435391" y="22959391"/>
          <a:ext cx="8419048" cy="7990476"/>
        </a:xfrm>
        <a:prstGeom prst="rect">
          <a:avLst/>
        </a:prstGeom>
      </xdr:spPr>
    </xdr:pic>
    <xdr:clientData/>
  </xdr:twoCellAnchor>
  <xdr:twoCellAnchor>
    <xdr:from>
      <xdr:col>31</xdr:col>
      <xdr:colOff>422413</xdr:colOff>
      <xdr:row>146</xdr:row>
      <xdr:rowOff>124240</xdr:rowOff>
    </xdr:from>
    <xdr:to>
      <xdr:col>33</xdr:col>
      <xdr:colOff>654326</xdr:colOff>
      <xdr:row>147</xdr:row>
      <xdr:rowOff>71094</xdr:rowOff>
    </xdr:to>
    <xdr:sp macro="" textlink="">
      <xdr:nvSpPr>
        <xdr:cNvPr id="40" name="Rectangle 39"/>
        <xdr:cNvSpPr/>
      </xdr:nvSpPr>
      <xdr:spPr>
        <a:xfrm>
          <a:off x="21857804" y="26727979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oneCellAnchor>
    <xdr:from>
      <xdr:col>4</xdr:col>
      <xdr:colOff>8659</xdr:colOff>
      <xdr:row>12</xdr:row>
      <xdr:rowOff>25976</xdr:rowOff>
    </xdr:from>
    <xdr:ext cx="9809342" cy="7672955"/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58485" y="2212585"/>
          <a:ext cx="9809342" cy="7672955"/>
        </a:xfrm>
        <a:prstGeom prst="rect">
          <a:avLst/>
        </a:prstGeom>
      </xdr:spPr>
    </xdr:pic>
    <xdr:clientData/>
  </xdr:oneCellAnchor>
  <xdr:oneCellAnchor>
    <xdr:from>
      <xdr:col>7</xdr:col>
      <xdr:colOff>484911</xdr:colOff>
      <xdr:row>33</xdr:row>
      <xdr:rowOff>174750</xdr:rowOff>
    </xdr:from>
    <xdr:ext cx="3114636" cy="2900357"/>
    <xdr:pic>
      <xdr:nvPicPr>
        <xdr:cNvPr id="42" name="Picture 41"/>
        <xdr:cNvPicPr/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97107" y="6187924"/>
          <a:ext cx="3114636" cy="2900357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7</xdr:col>
      <xdr:colOff>389969</xdr:colOff>
      <xdr:row>33</xdr:row>
      <xdr:rowOff>33130</xdr:rowOff>
    </xdr:from>
    <xdr:to>
      <xdr:col>12</xdr:col>
      <xdr:colOff>207065</xdr:colOff>
      <xdr:row>50</xdr:row>
      <xdr:rowOff>41413</xdr:rowOff>
    </xdr:to>
    <xdr:sp macro="" textlink="">
      <xdr:nvSpPr>
        <xdr:cNvPr id="43" name="Rectangle 42"/>
        <xdr:cNvSpPr/>
      </xdr:nvSpPr>
      <xdr:spPr>
        <a:xfrm>
          <a:off x="5202165" y="6046304"/>
          <a:ext cx="3254378" cy="3105979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588818</xdr:colOff>
      <xdr:row>49</xdr:row>
      <xdr:rowOff>173181</xdr:rowOff>
    </xdr:from>
    <xdr:to>
      <xdr:col>12</xdr:col>
      <xdr:colOff>424296</xdr:colOff>
      <xdr:row>55</xdr:row>
      <xdr:rowOff>173182</xdr:rowOff>
    </xdr:to>
    <xdr:cxnSp macro="">
      <xdr:nvCxnSpPr>
        <xdr:cNvPr id="44" name="Straight Arrow Connector 43"/>
        <xdr:cNvCxnSpPr/>
      </xdr:nvCxnSpPr>
      <xdr:spPr>
        <a:xfrm>
          <a:off x="8150840" y="9101833"/>
          <a:ext cx="522934" cy="109330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138545</xdr:colOff>
      <xdr:row>46</xdr:row>
      <xdr:rowOff>43294</xdr:rowOff>
    </xdr:from>
    <xdr:to>
      <xdr:col>6</xdr:col>
      <xdr:colOff>551149</xdr:colOff>
      <xdr:row>50</xdr:row>
      <xdr:rowOff>86590</xdr:rowOff>
    </xdr:to>
    <xdr:sp macro="" textlink="">
      <xdr:nvSpPr>
        <xdr:cNvPr id="45" name="Rectangle 44"/>
        <xdr:cNvSpPr/>
      </xdr:nvSpPr>
      <xdr:spPr>
        <a:xfrm>
          <a:off x="2888371" y="8425294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103908</xdr:colOff>
      <xdr:row>46</xdr:row>
      <xdr:rowOff>34637</xdr:rowOff>
    </xdr:from>
    <xdr:to>
      <xdr:col>6</xdr:col>
      <xdr:colOff>597477</xdr:colOff>
      <xdr:row>50</xdr:row>
      <xdr:rowOff>129888</xdr:rowOff>
    </xdr:to>
    <xdr:sp macro="" textlink="">
      <xdr:nvSpPr>
        <xdr:cNvPr id="46" name="Rectangle 45"/>
        <xdr:cNvSpPr/>
      </xdr:nvSpPr>
      <xdr:spPr>
        <a:xfrm>
          <a:off x="2853734" y="8416637"/>
          <a:ext cx="1868482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381000</xdr:colOff>
      <xdr:row>48</xdr:row>
      <xdr:rowOff>64942</xdr:rowOff>
    </xdr:from>
    <xdr:to>
      <xdr:col>4</xdr:col>
      <xdr:colOff>138545</xdr:colOff>
      <xdr:row>50</xdr:row>
      <xdr:rowOff>0</xdr:rowOff>
    </xdr:to>
    <xdr:cxnSp macro="">
      <xdr:nvCxnSpPr>
        <xdr:cNvPr id="47" name="Straight Arrow Connector 46"/>
        <xdr:cNvCxnSpPr>
          <a:stCxn id="45" idx="1"/>
        </xdr:cNvCxnSpPr>
      </xdr:nvCxnSpPr>
      <xdr:spPr>
        <a:xfrm flipH="1">
          <a:off x="2443370" y="8811377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637761</xdr:colOff>
      <xdr:row>29</xdr:row>
      <xdr:rowOff>49696</xdr:rowOff>
    </xdr:from>
    <xdr:to>
      <xdr:col>10</xdr:col>
      <xdr:colOff>182218</xdr:colOff>
      <xdr:row>29</xdr:row>
      <xdr:rowOff>178768</xdr:rowOff>
    </xdr:to>
    <xdr:sp macro="" textlink="">
      <xdr:nvSpPr>
        <xdr:cNvPr id="48" name="Rectangle 47"/>
        <xdr:cNvSpPr/>
      </xdr:nvSpPr>
      <xdr:spPr>
        <a:xfrm>
          <a:off x="5449957" y="5334000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334694</xdr:colOff>
      <xdr:row>25</xdr:row>
      <xdr:rowOff>71153</xdr:rowOff>
    </xdr:from>
    <xdr:to>
      <xdr:col>16</xdr:col>
      <xdr:colOff>496958</xdr:colOff>
      <xdr:row>26</xdr:row>
      <xdr:rowOff>66261</xdr:rowOff>
    </xdr:to>
    <xdr:sp macro="" textlink="">
      <xdr:nvSpPr>
        <xdr:cNvPr id="49" name="Rectangle 48"/>
        <xdr:cNvSpPr/>
      </xdr:nvSpPr>
      <xdr:spPr>
        <a:xfrm>
          <a:off x="8584172" y="4626588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326412</xdr:colOff>
      <xdr:row>27</xdr:row>
      <xdr:rowOff>79436</xdr:rowOff>
    </xdr:from>
    <xdr:to>
      <xdr:col>16</xdr:col>
      <xdr:colOff>488676</xdr:colOff>
      <xdr:row>28</xdr:row>
      <xdr:rowOff>74544</xdr:rowOff>
    </xdr:to>
    <xdr:sp macro="" textlink="">
      <xdr:nvSpPr>
        <xdr:cNvPr id="50" name="Rectangle 49"/>
        <xdr:cNvSpPr/>
      </xdr:nvSpPr>
      <xdr:spPr>
        <a:xfrm>
          <a:off x="8575890" y="4999306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323827</xdr:colOff>
      <xdr:row>28</xdr:row>
      <xdr:rowOff>99391</xdr:rowOff>
    </xdr:from>
    <xdr:to>
      <xdr:col>13</xdr:col>
      <xdr:colOff>496956</xdr:colOff>
      <xdr:row>29</xdr:row>
      <xdr:rowOff>99392</xdr:rowOff>
    </xdr:to>
    <xdr:sp macro="" textlink="">
      <xdr:nvSpPr>
        <xdr:cNvPr id="51" name="Rectangle 50"/>
        <xdr:cNvSpPr/>
      </xdr:nvSpPr>
      <xdr:spPr>
        <a:xfrm>
          <a:off x="8573305" y="5201478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328978</xdr:colOff>
      <xdr:row>29</xdr:row>
      <xdr:rowOff>97977</xdr:rowOff>
    </xdr:from>
    <xdr:to>
      <xdr:col>13</xdr:col>
      <xdr:colOff>496956</xdr:colOff>
      <xdr:row>30</xdr:row>
      <xdr:rowOff>107674</xdr:rowOff>
    </xdr:to>
    <xdr:sp macro="" textlink="">
      <xdr:nvSpPr>
        <xdr:cNvPr id="52" name="Rectangle 51"/>
        <xdr:cNvSpPr/>
      </xdr:nvSpPr>
      <xdr:spPr>
        <a:xfrm>
          <a:off x="8578456" y="5382281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331306</xdr:colOff>
      <xdr:row>30</xdr:row>
      <xdr:rowOff>114069</xdr:rowOff>
    </xdr:from>
    <xdr:to>
      <xdr:col>13</xdr:col>
      <xdr:colOff>488674</xdr:colOff>
      <xdr:row>31</xdr:row>
      <xdr:rowOff>107674</xdr:rowOff>
    </xdr:to>
    <xdr:sp macro="" textlink="">
      <xdr:nvSpPr>
        <xdr:cNvPr id="53" name="Rectangle 52"/>
        <xdr:cNvSpPr/>
      </xdr:nvSpPr>
      <xdr:spPr>
        <a:xfrm>
          <a:off x="8580784" y="5580591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337260</xdr:colOff>
      <xdr:row>31</xdr:row>
      <xdr:rowOff>114988</xdr:rowOff>
    </xdr:from>
    <xdr:to>
      <xdr:col>13</xdr:col>
      <xdr:colOff>488674</xdr:colOff>
      <xdr:row>32</xdr:row>
      <xdr:rowOff>107673</xdr:rowOff>
    </xdr:to>
    <xdr:sp macro="" textlink="">
      <xdr:nvSpPr>
        <xdr:cNvPr id="54" name="Rectangle 53"/>
        <xdr:cNvSpPr/>
      </xdr:nvSpPr>
      <xdr:spPr>
        <a:xfrm>
          <a:off x="8586738" y="5763727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311012</xdr:colOff>
      <xdr:row>34</xdr:row>
      <xdr:rowOff>147844</xdr:rowOff>
    </xdr:from>
    <xdr:to>
      <xdr:col>13</xdr:col>
      <xdr:colOff>476250</xdr:colOff>
      <xdr:row>35</xdr:row>
      <xdr:rowOff>142875</xdr:rowOff>
    </xdr:to>
    <xdr:sp macro="" textlink="">
      <xdr:nvSpPr>
        <xdr:cNvPr id="55" name="Rectangle 54"/>
        <xdr:cNvSpPr/>
      </xdr:nvSpPr>
      <xdr:spPr>
        <a:xfrm>
          <a:off x="8560490" y="6343235"/>
          <a:ext cx="852695" cy="17724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332547</xdr:colOff>
      <xdr:row>46</xdr:row>
      <xdr:rowOff>53835</xdr:rowOff>
    </xdr:from>
    <xdr:to>
      <xdr:col>16</xdr:col>
      <xdr:colOff>495300</xdr:colOff>
      <xdr:row>47</xdr:row>
      <xdr:rowOff>57149</xdr:rowOff>
    </xdr:to>
    <xdr:sp macro="" textlink="">
      <xdr:nvSpPr>
        <xdr:cNvPr id="56" name="Rectangle 55"/>
        <xdr:cNvSpPr/>
      </xdr:nvSpPr>
      <xdr:spPr>
        <a:xfrm>
          <a:off x="8582025" y="8435835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334693</xdr:colOff>
      <xdr:row>35</xdr:row>
      <xdr:rowOff>149840</xdr:rowOff>
    </xdr:from>
    <xdr:to>
      <xdr:col>13</xdr:col>
      <xdr:colOff>488674</xdr:colOff>
      <xdr:row>36</xdr:row>
      <xdr:rowOff>153229</xdr:rowOff>
    </xdr:to>
    <xdr:sp macro="" textlink="">
      <xdr:nvSpPr>
        <xdr:cNvPr id="57" name="Rectangle 56"/>
        <xdr:cNvSpPr/>
      </xdr:nvSpPr>
      <xdr:spPr>
        <a:xfrm>
          <a:off x="8584171" y="6527449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 editAs="oneCell">
    <xdr:from>
      <xdr:col>0</xdr:col>
      <xdr:colOff>447260</xdr:colOff>
      <xdr:row>31</xdr:row>
      <xdr:rowOff>66261</xdr:rowOff>
    </xdr:from>
    <xdr:to>
      <xdr:col>3</xdr:col>
      <xdr:colOff>403938</xdr:colOff>
      <xdr:row>38</xdr:row>
      <xdr:rowOff>66929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260" y="5715000"/>
          <a:ext cx="2019048" cy="1276190"/>
        </a:xfrm>
        <a:prstGeom prst="rect">
          <a:avLst/>
        </a:prstGeom>
      </xdr:spPr>
    </xdr:pic>
    <xdr:clientData/>
  </xdr:twoCellAnchor>
  <xdr:twoCellAnchor>
    <xdr:from>
      <xdr:col>7</xdr:col>
      <xdr:colOff>480392</xdr:colOff>
      <xdr:row>30</xdr:row>
      <xdr:rowOff>24848</xdr:rowOff>
    </xdr:from>
    <xdr:to>
      <xdr:col>10</xdr:col>
      <xdr:colOff>182219</xdr:colOff>
      <xdr:row>31</xdr:row>
      <xdr:rowOff>8283</xdr:rowOff>
    </xdr:to>
    <xdr:sp macro="" textlink="">
      <xdr:nvSpPr>
        <xdr:cNvPr id="92" name="Rectangle 91"/>
        <xdr:cNvSpPr/>
      </xdr:nvSpPr>
      <xdr:spPr>
        <a:xfrm>
          <a:off x="5292588" y="5491370"/>
          <a:ext cx="1764196" cy="16565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430696</xdr:colOff>
      <xdr:row>31</xdr:row>
      <xdr:rowOff>107675</xdr:rowOff>
    </xdr:from>
    <xdr:to>
      <xdr:col>7</xdr:col>
      <xdr:colOff>584298</xdr:colOff>
      <xdr:row>31</xdr:row>
      <xdr:rowOff>149087</xdr:rowOff>
    </xdr:to>
    <xdr:cxnSp macro="">
      <xdr:nvCxnSpPr>
        <xdr:cNvPr id="32" name="Straight Arrow Connector 31"/>
        <xdr:cNvCxnSpPr>
          <a:stCxn id="93" idx="1"/>
        </xdr:cNvCxnSpPr>
      </xdr:nvCxnSpPr>
      <xdr:spPr>
        <a:xfrm flipH="1" flipV="1">
          <a:off x="2493066" y="5756414"/>
          <a:ext cx="2903428" cy="4141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426930</xdr:colOff>
      <xdr:row>31</xdr:row>
      <xdr:rowOff>76050</xdr:rowOff>
    </xdr:from>
    <xdr:to>
      <xdr:col>3</xdr:col>
      <xdr:colOff>405847</xdr:colOff>
      <xdr:row>38</xdr:row>
      <xdr:rowOff>49695</xdr:rowOff>
    </xdr:to>
    <xdr:sp macro="" textlink="">
      <xdr:nvSpPr>
        <xdr:cNvPr id="94" name="Rectangle 93"/>
        <xdr:cNvSpPr/>
      </xdr:nvSpPr>
      <xdr:spPr>
        <a:xfrm>
          <a:off x="426930" y="5724789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453284</xdr:colOff>
      <xdr:row>31</xdr:row>
      <xdr:rowOff>92990</xdr:rowOff>
    </xdr:from>
    <xdr:to>
      <xdr:col>3</xdr:col>
      <xdr:colOff>405847</xdr:colOff>
      <xdr:row>33</xdr:row>
      <xdr:rowOff>124239</xdr:rowOff>
    </xdr:to>
    <xdr:sp macro="" textlink="">
      <xdr:nvSpPr>
        <xdr:cNvPr id="95" name="Rectangle 94"/>
        <xdr:cNvSpPr/>
      </xdr:nvSpPr>
      <xdr:spPr>
        <a:xfrm>
          <a:off x="453284" y="5741729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584298</xdr:colOff>
      <xdr:row>31</xdr:row>
      <xdr:rowOff>41413</xdr:rowOff>
    </xdr:from>
    <xdr:to>
      <xdr:col>11</xdr:col>
      <xdr:colOff>646043</xdr:colOff>
      <xdr:row>32</xdr:row>
      <xdr:rowOff>74543</xdr:rowOff>
    </xdr:to>
    <xdr:sp macro="" textlink="">
      <xdr:nvSpPr>
        <xdr:cNvPr id="93" name="Rectangle 92"/>
        <xdr:cNvSpPr/>
      </xdr:nvSpPr>
      <xdr:spPr>
        <a:xfrm>
          <a:off x="5396494" y="5690152"/>
          <a:ext cx="2811571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124240</xdr:colOff>
      <xdr:row>74</xdr:row>
      <xdr:rowOff>173934</xdr:rowOff>
    </xdr:from>
    <xdr:to>
      <xdr:col>31</xdr:col>
      <xdr:colOff>530088</xdr:colOff>
      <xdr:row>75</xdr:row>
      <xdr:rowOff>165652</xdr:rowOff>
    </xdr:to>
    <xdr:sp macro="" textlink="">
      <xdr:nvSpPr>
        <xdr:cNvPr id="97" name="Rectangle 96"/>
        <xdr:cNvSpPr/>
      </xdr:nvSpPr>
      <xdr:spPr>
        <a:xfrm>
          <a:off x="21559631" y="13658021"/>
          <a:ext cx="405848" cy="173935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132522</xdr:colOff>
      <xdr:row>17</xdr:row>
      <xdr:rowOff>49696</xdr:rowOff>
    </xdr:from>
    <xdr:to>
      <xdr:col>31</xdr:col>
      <xdr:colOff>571500</xdr:colOff>
      <xdr:row>18</xdr:row>
      <xdr:rowOff>49696</xdr:rowOff>
    </xdr:to>
    <xdr:sp macro="" textlink="">
      <xdr:nvSpPr>
        <xdr:cNvPr id="100" name="Rectangle 99"/>
        <xdr:cNvSpPr/>
      </xdr:nvSpPr>
      <xdr:spPr>
        <a:xfrm>
          <a:off x="21567913" y="3147392"/>
          <a:ext cx="438978" cy="182217"/>
        </a:xfrm>
        <a:prstGeom prst="rect">
          <a:avLst/>
        </a:prstGeom>
        <a:solidFill>
          <a:srgbClr val="FF0000">
            <a:alpha val="15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206875</xdr:colOff>
      <xdr:row>104</xdr:row>
      <xdr:rowOff>25636</xdr:rowOff>
    </xdr:from>
    <xdr:to>
      <xdr:col>33</xdr:col>
      <xdr:colOff>621136</xdr:colOff>
      <xdr:row>108</xdr:row>
      <xdr:rowOff>68933</xdr:rowOff>
    </xdr:to>
    <xdr:sp macro="" textlink="">
      <xdr:nvSpPr>
        <xdr:cNvPr id="101" name="Rectangle 100"/>
        <xdr:cNvSpPr/>
      </xdr:nvSpPr>
      <xdr:spPr>
        <a:xfrm>
          <a:off x="21642266" y="18976245"/>
          <a:ext cx="1789174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31</xdr:col>
      <xdr:colOff>172238</xdr:colOff>
      <xdr:row>104</xdr:row>
      <xdr:rowOff>16979</xdr:rowOff>
    </xdr:from>
    <xdr:to>
      <xdr:col>33</xdr:col>
      <xdr:colOff>667464</xdr:colOff>
      <xdr:row>108</xdr:row>
      <xdr:rowOff>112231</xdr:rowOff>
    </xdr:to>
    <xdr:sp macro="" textlink="">
      <xdr:nvSpPr>
        <xdr:cNvPr id="102" name="Rectangle 101"/>
        <xdr:cNvSpPr/>
      </xdr:nvSpPr>
      <xdr:spPr>
        <a:xfrm>
          <a:off x="21607629" y="18967588"/>
          <a:ext cx="1870139" cy="82412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449330</xdr:colOff>
      <xdr:row>106</xdr:row>
      <xdr:rowOff>47285</xdr:rowOff>
    </xdr:from>
    <xdr:to>
      <xdr:col>31</xdr:col>
      <xdr:colOff>206875</xdr:colOff>
      <xdr:row>107</xdr:row>
      <xdr:rowOff>164560</xdr:rowOff>
    </xdr:to>
    <xdr:cxnSp macro="">
      <xdr:nvCxnSpPr>
        <xdr:cNvPr id="103" name="Straight Arrow Connector 102"/>
        <xdr:cNvCxnSpPr>
          <a:stCxn id="101" idx="1"/>
        </xdr:cNvCxnSpPr>
      </xdr:nvCxnSpPr>
      <xdr:spPr>
        <a:xfrm flipH="1">
          <a:off x="21197265" y="19362328"/>
          <a:ext cx="445001" cy="29949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679174</xdr:colOff>
      <xdr:row>105</xdr:row>
      <xdr:rowOff>22778</xdr:rowOff>
    </xdr:from>
    <xdr:to>
      <xdr:col>34</xdr:col>
      <xdr:colOff>306080</xdr:colOff>
      <xdr:row>109</xdr:row>
      <xdr:rowOff>124239</xdr:rowOff>
    </xdr:to>
    <xdr:cxnSp macro="">
      <xdr:nvCxnSpPr>
        <xdr:cNvPr id="38" name="Straight Arrow Connector 37"/>
        <xdr:cNvCxnSpPr/>
      </xdr:nvCxnSpPr>
      <xdr:spPr>
        <a:xfrm flipV="1">
          <a:off x="22802022" y="19155604"/>
          <a:ext cx="1001819" cy="83033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546653</xdr:colOff>
      <xdr:row>131</xdr:row>
      <xdr:rowOff>8284</xdr:rowOff>
    </xdr:from>
    <xdr:to>
      <xdr:col>32</xdr:col>
      <xdr:colOff>298174</xdr:colOff>
      <xdr:row>131</xdr:row>
      <xdr:rowOff>173936</xdr:rowOff>
    </xdr:to>
    <xdr:sp macro="" textlink="">
      <xdr:nvSpPr>
        <xdr:cNvPr id="106" name="Rectangle 105"/>
        <xdr:cNvSpPr/>
      </xdr:nvSpPr>
      <xdr:spPr>
        <a:xfrm>
          <a:off x="21982044" y="23878762"/>
          <a:ext cx="438978" cy="165652"/>
        </a:xfrm>
        <a:prstGeom prst="rect">
          <a:avLst/>
        </a:prstGeom>
        <a:solidFill>
          <a:srgbClr val="FF0000">
            <a:alpha val="20000"/>
          </a:srgbClr>
        </a:solidFill>
        <a:ln w="222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29</xdr:col>
      <xdr:colOff>306457</xdr:colOff>
      <xdr:row>153</xdr:row>
      <xdr:rowOff>165652</xdr:rowOff>
    </xdr:from>
    <xdr:to>
      <xdr:col>32</xdr:col>
      <xdr:colOff>263135</xdr:colOff>
      <xdr:row>160</xdr:row>
      <xdr:rowOff>166320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366935" y="28044913"/>
          <a:ext cx="2019048" cy="1276190"/>
        </a:xfrm>
        <a:prstGeom prst="rect">
          <a:avLst/>
        </a:prstGeom>
      </xdr:spPr>
    </xdr:pic>
    <xdr:clientData/>
  </xdr:twoCellAnchor>
  <xdr:twoCellAnchor>
    <xdr:from>
      <xdr:col>29</xdr:col>
      <xdr:colOff>312481</xdr:colOff>
      <xdr:row>154</xdr:row>
      <xdr:rowOff>10164</xdr:rowOff>
    </xdr:from>
    <xdr:to>
      <xdr:col>32</xdr:col>
      <xdr:colOff>265044</xdr:colOff>
      <xdr:row>156</xdr:row>
      <xdr:rowOff>41413</xdr:rowOff>
    </xdr:to>
    <xdr:sp macro="" textlink="">
      <xdr:nvSpPr>
        <xdr:cNvPr id="110" name="Rectangle 109"/>
        <xdr:cNvSpPr/>
      </xdr:nvSpPr>
      <xdr:spPr>
        <a:xfrm>
          <a:off x="20372959" y="28071642"/>
          <a:ext cx="2014933" cy="39568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29</xdr:col>
      <xdr:colOff>306457</xdr:colOff>
      <xdr:row>153</xdr:row>
      <xdr:rowOff>165652</xdr:rowOff>
    </xdr:from>
    <xdr:to>
      <xdr:col>32</xdr:col>
      <xdr:colOff>285374</xdr:colOff>
      <xdr:row>160</xdr:row>
      <xdr:rowOff>139297</xdr:rowOff>
    </xdr:to>
    <xdr:sp macro="" textlink="">
      <xdr:nvSpPr>
        <xdr:cNvPr id="111" name="Rectangle 110"/>
        <xdr:cNvSpPr/>
      </xdr:nvSpPr>
      <xdr:spPr>
        <a:xfrm>
          <a:off x="20366935" y="28044913"/>
          <a:ext cx="2041287" cy="1249167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265044</xdr:colOff>
      <xdr:row>149</xdr:row>
      <xdr:rowOff>115958</xdr:rowOff>
    </xdr:from>
    <xdr:to>
      <xdr:col>34</xdr:col>
      <xdr:colOff>243961</xdr:colOff>
      <xdr:row>150</xdr:row>
      <xdr:rowOff>149088</xdr:rowOff>
    </xdr:to>
    <xdr:sp macro="" textlink="">
      <xdr:nvSpPr>
        <xdr:cNvPr id="113" name="Rectangle 112"/>
        <xdr:cNvSpPr/>
      </xdr:nvSpPr>
      <xdr:spPr>
        <a:xfrm>
          <a:off x="21700435" y="27266349"/>
          <a:ext cx="2041287" cy="215348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190500</xdr:colOff>
      <xdr:row>150</xdr:row>
      <xdr:rowOff>149087</xdr:rowOff>
    </xdr:from>
    <xdr:to>
      <xdr:col>31</xdr:col>
      <xdr:colOff>240196</xdr:colOff>
      <xdr:row>153</xdr:row>
      <xdr:rowOff>157369</xdr:rowOff>
    </xdr:to>
    <xdr:cxnSp macro="">
      <xdr:nvCxnSpPr>
        <xdr:cNvPr id="115" name="Straight Arrow Connector 114"/>
        <xdr:cNvCxnSpPr/>
      </xdr:nvCxnSpPr>
      <xdr:spPr>
        <a:xfrm flipH="1">
          <a:off x="20938435" y="27481696"/>
          <a:ext cx="737152" cy="5549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314739</xdr:colOff>
      <xdr:row>58</xdr:row>
      <xdr:rowOff>165649</xdr:rowOff>
    </xdr:from>
    <xdr:to>
      <xdr:col>9</xdr:col>
      <xdr:colOff>315567</xdr:colOff>
      <xdr:row>75</xdr:row>
      <xdr:rowOff>140803</xdr:rowOff>
    </xdr:to>
    <xdr:pic>
      <xdr:nvPicPr>
        <xdr:cNvPr id="117" name="Picture 116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24291" t="50120" r="13560" b="10651"/>
        <a:stretch/>
      </xdr:blipFill>
      <xdr:spPr>
        <a:xfrm>
          <a:off x="314739" y="10734258"/>
          <a:ext cx="6187937" cy="3072849"/>
        </a:xfrm>
        <a:prstGeom prst="rect">
          <a:avLst/>
        </a:prstGeom>
      </xdr:spPr>
    </xdr:pic>
    <xdr:clientData/>
  </xdr:twoCellAnchor>
  <xdr:twoCellAnchor>
    <xdr:from>
      <xdr:col>0</xdr:col>
      <xdr:colOff>318052</xdr:colOff>
      <xdr:row>58</xdr:row>
      <xdr:rowOff>168552</xdr:rowOff>
    </xdr:from>
    <xdr:to>
      <xdr:col>9</xdr:col>
      <xdr:colOff>346626</xdr:colOff>
      <xdr:row>75</xdr:row>
      <xdr:rowOff>159028</xdr:rowOff>
    </xdr:to>
    <xdr:sp macro="" textlink="">
      <xdr:nvSpPr>
        <xdr:cNvPr id="118" name="Rectangle 117"/>
        <xdr:cNvSpPr/>
      </xdr:nvSpPr>
      <xdr:spPr>
        <a:xfrm>
          <a:off x="318052" y="10737161"/>
          <a:ext cx="6215683" cy="3088171"/>
        </a:xfrm>
        <a:prstGeom prst="rect">
          <a:avLst/>
        </a:prstGeom>
        <a:noFill/>
        <a:ln w="635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188428</xdr:colOff>
      <xdr:row>60</xdr:row>
      <xdr:rowOff>134179</xdr:rowOff>
    </xdr:from>
    <xdr:to>
      <xdr:col>7</xdr:col>
      <xdr:colOff>16978</xdr:colOff>
      <xdr:row>66</xdr:row>
      <xdr:rowOff>67503</xdr:rowOff>
    </xdr:to>
    <xdr:sp macro="" textlink="">
      <xdr:nvSpPr>
        <xdr:cNvPr id="24" name="Rectangle 23"/>
        <xdr:cNvSpPr/>
      </xdr:nvSpPr>
      <xdr:spPr>
        <a:xfrm>
          <a:off x="3625711" y="11067222"/>
          <a:ext cx="1203463" cy="10266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4</xdr:col>
      <xdr:colOff>339588</xdr:colOff>
      <xdr:row>51</xdr:row>
      <xdr:rowOff>16565</xdr:rowOff>
    </xdr:from>
    <xdr:to>
      <xdr:col>7</xdr:col>
      <xdr:colOff>314739</xdr:colOff>
      <xdr:row>52</xdr:row>
      <xdr:rowOff>57978</xdr:rowOff>
    </xdr:to>
    <xdr:pic>
      <xdr:nvPicPr>
        <xdr:cNvPr id="22" name="Picture 21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3329" t="91359" r="76208" b="5787"/>
        <a:stretch/>
      </xdr:blipFill>
      <xdr:spPr>
        <a:xfrm>
          <a:off x="3089414" y="9309652"/>
          <a:ext cx="2037521" cy="223630"/>
        </a:xfrm>
        <a:prstGeom prst="rect">
          <a:avLst/>
        </a:prstGeom>
      </xdr:spPr>
    </xdr:pic>
    <xdr:clientData/>
  </xdr:twoCellAnchor>
  <xdr:twoCellAnchor>
    <xdr:from>
      <xdr:col>4</xdr:col>
      <xdr:colOff>345384</xdr:colOff>
      <xdr:row>51</xdr:row>
      <xdr:rowOff>15737</xdr:rowOff>
    </xdr:from>
    <xdr:to>
      <xdr:col>7</xdr:col>
      <xdr:colOff>269184</xdr:colOff>
      <xdr:row>52</xdr:row>
      <xdr:rowOff>44312</xdr:rowOff>
    </xdr:to>
    <xdr:sp macro="" textlink="">
      <xdr:nvSpPr>
        <xdr:cNvPr id="25" name="Rectangle 24"/>
        <xdr:cNvSpPr/>
      </xdr:nvSpPr>
      <xdr:spPr>
        <a:xfrm>
          <a:off x="3095210" y="9308824"/>
          <a:ext cx="1986170" cy="210792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107675</xdr:colOff>
      <xdr:row>52</xdr:row>
      <xdr:rowOff>57979</xdr:rowOff>
    </xdr:from>
    <xdr:to>
      <xdr:col>5</xdr:col>
      <xdr:colOff>132521</xdr:colOff>
      <xdr:row>58</xdr:row>
      <xdr:rowOff>91108</xdr:rowOff>
    </xdr:to>
    <xdr:cxnSp macro="">
      <xdr:nvCxnSpPr>
        <xdr:cNvPr id="26" name="Straight Arrow Connector 25"/>
        <xdr:cNvCxnSpPr/>
      </xdr:nvCxnSpPr>
      <xdr:spPr>
        <a:xfrm flipH="1">
          <a:off x="3544958" y="9533283"/>
          <a:ext cx="24846" cy="112643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506370</xdr:colOff>
      <xdr:row>34</xdr:row>
      <xdr:rowOff>8283</xdr:rowOff>
    </xdr:from>
    <xdr:to>
      <xdr:col>3</xdr:col>
      <xdr:colOff>339587</xdr:colOff>
      <xdr:row>34</xdr:row>
      <xdr:rowOff>157369</xdr:rowOff>
    </xdr:to>
    <xdr:sp macro="" textlink="">
      <xdr:nvSpPr>
        <xdr:cNvPr id="122" name="Rectangle 121"/>
        <xdr:cNvSpPr/>
      </xdr:nvSpPr>
      <xdr:spPr>
        <a:xfrm>
          <a:off x="506370" y="6203674"/>
          <a:ext cx="1895587" cy="14908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load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 on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Boundary Element</a:t>
          </a:r>
        </a:p>
      </xdr:txBody>
    </xdr:sp>
    <xdr:clientData/>
  </xdr:twoCellAnchor>
  <xdr:twoCellAnchor>
    <xdr:from>
      <xdr:col>3</xdr:col>
      <xdr:colOff>397566</xdr:colOff>
      <xdr:row>29</xdr:row>
      <xdr:rowOff>16567</xdr:rowOff>
    </xdr:from>
    <xdr:to>
      <xdr:col>7</xdr:col>
      <xdr:colOff>654326</xdr:colOff>
      <xdr:row>29</xdr:row>
      <xdr:rowOff>33131</xdr:rowOff>
    </xdr:to>
    <xdr:cxnSp macro="">
      <xdr:nvCxnSpPr>
        <xdr:cNvPr id="123" name="Straight Arrow Connector 122"/>
        <xdr:cNvCxnSpPr/>
      </xdr:nvCxnSpPr>
      <xdr:spPr>
        <a:xfrm flipH="1" flipV="1">
          <a:off x="2459936" y="5300871"/>
          <a:ext cx="3006586" cy="1656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414132</xdr:colOff>
      <xdr:row>156</xdr:row>
      <xdr:rowOff>99392</xdr:rowOff>
    </xdr:from>
    <xdr:to>
      <xdr:col>32</xdr:col>
      <xdr:colOff>198784</xdr:colOff>
      <xdr:row>157</xdr:row>
      <xdr:rowOff>74545</xdr:rowOff>
    </xdr:to>
    <xdr:sp macro="" textlink="">
      <xdr:nvSpPr>
        <xdr:cNvPr id="108" name="Rectangle 107"/>
        <xdr:cNvSpPr/>
      </xdr:nvSpPr>
      <xdr:spPr>
        <a:xfrm>
          <a:off x="20474610" y="285253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  <xdr:twoCellAnchor>
    <xdr:from>
      <xdr:col>31</xdr:col>
      <xdr:colOff>273326</xdr:colOff>
      <xdr:row>147</xdr:row>
      <xdr:rowOff>132522</xdr:rowOff>
    </xdr:from>
    <xdr:to>
      <xdr:col>33</xdr:col>
      <xdr:colOff>662608</xdr:colOff>
      <xdr:row>148</xdr:row>
      <xdr:rowOff>91109</xdr:rowOff>
    </xdr:to>
    <xdr:sp macro="" textlink="">
      <xdr:nvSpPr>
        <xdr:cNvPr id="128" name="Rectangle 127"/>
        <xdr:cNvSpPr/>
      </xdr:nvSpPr>
      <xdr:spPr>
        <a:xfrm>
          <a:off x="21708717" y="26918479"/>
          <a:ext cx="1764195" cy="1408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30</xdr:col>
      <xdr:colOff>149087</xdr:colOff>
      <xdr:row>146</xdr:row>
      <xdr:rowOff>107674</xdr:rowOff>
    </xdr:from>
    <xdr:to>
      <xdr:col>31</xdr:col>
      <xdr:colOff>298174</xdr:colOff>
      <xdr:row>147</xdr:row>
      <xdr:rowOff>107673</xdr:rowOff>
    </xdr:to>
    <xdr:cxnSp macro="">
      <xdr:nvCxnSpPr>
        <xdr:cNvPr id="129" name="Straight Arrow Connector 128"/>
        <xdr:cNvCxnSpPr/>
      </xdr:nvCxnSpPr>
      <xdr:spPr>
        <a:xfrm flipH="1">
          <a:off x="20897022" y="26711413"/>
          <a:ext cx="836543" cy="1822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12</xdr:row>
      <xdr:rowOff>0</xdr:rowOff>
    </xdr:from>
    <xdr:to>
      <xdr:col>18</xdr:col>
      <xdr:colOff>184951</xdr:colOff>
      <xdr:row>54</xdr:row>
      <xdr:rowOff>19825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9826" y="2186609"/>
          <a:ext cx="9809342" cy="7672955"/>
        </a:xfrm>
        <a:prstGeom prst="rect">
          <a:avLst/>
        </a:prstGeom>
      </xdr:spPr>
    </xdr:pic>
    <xdr:clientData/>
  </xdr:twoCellAnchor>
  <xdr:twoCellAnchor>
    <xdr:from>
      <xdr:col>15</xdr:col>
      <xdr:colOff>430695</xdr:colOff>
      <xdr:row>31</xdr:row>
      <xdr:rowOff>0</xdr:rowOff>
    </xdr:from>
    <xdr:to>
      <xdr:col>18</xdr:col>
      <xdr:colOff>670893</xdr:colOff>
      <xdr:row>31</xdr:row>
      <xdr:rowOff>115958</xdr:rowOff>
    </xdr:to>
    <xdr:cxnSp macro="">
      <xdr:nvCxnSpPr>
        <xdr:cNvPr id="44" name="Straight Arrow Connector 43"/>
        <xdr:cNvCxnSpPr/>
      </xdr:nvCxnSpPr>
      <xdr:spPr>
        <a:xfrm flipH="1" flipV="1">
          <a:off x="10742543" y="5648739"/>
          <a:ext cx="2302567" cy="11595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129886</xdr:colOff>
      <xdr:row>46</xdr:row>
      <xdr:rowOff>17318</xdr:rowOff>
    </xdr:from>
    <xdr:to>
      <xdr:col>6</xdr:col>
      <xdr:colOff>542490</xdr:colOff>
      <xdr:row>50</xdr:row>
      <xdr:rowOff>60614</xdr:rowOff>
    </xdr:to>
    <xdr:sp macro="" textlink="">
      <xdr:nvSpPr>
        <xdr:cNvPr id="108" name="Rectangle 107"/>
        <xdr:cNvSpPr/>
      </xdr:nvSpPr>
      <xdr:spPr>
        <a:xfrm>
          <a:off x="2879712" y="8399318"/>
          <a:ext cx="1787517" cy="772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7</xdr:col>
      <xdr:colOff>629102</xdr:colOff>
      <xdr:row>29</xdr:row>
      <xdr:rowOff>23720</xdr:rowOff>
    </xdr:from>
    <xdr:to>
      <xdr:col>10</xdr:col>
      <xdr:colOff>173559</xdr:colOff>
      <xdr:row>29</xdr:row>
      <xdr:rowOff>152792</xdr:rowOff>
    </xdr:to>
    <xdr:sp macro="" textlink="">
      <xdr:nvSpPr>
        <xdr:cNvPr id="109" name="Rectangle 108"/>
        <xdr:cNvSpPr/>
      </xdr:nvSpPr>
      <xdr:spPr>
        <a:xfrm>
          <a:off x="5441298" y="5308024"/>
          <a:ext cx="1606826" cy="12907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Apply</a:t>
          </a:r>
          <a:r>
            <a:rPr lang="en-US" sz="80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IS 13920 Design </a:t>
          </a:r>
        </a:p>
      </xdr:txBody>
    </xdr:sp>
    <xdr:clientData/>
  </xdr:twoCellAnchor>
  <xdr:twoCellAnchor>
    <xdr:from>
      <xdr:col>12</xdr:col>
      <xdr:colOff>326035</xdr:colOff>
      <xdr:row>25</xdr:row>
      <xdr:rowOff>45177</xdr:rowOff>
    </xdr:from>
    <xdr:to>
      <xdr:col>16</xdr:col>
      <xdr:colOff>488299</xdr:colOff>
      <xdr:row>26</xdr:row>
      <xdr:rowOff>40285</xdr:rowOff>
    </xdr:to>
    <xdr:sp macro="" textlink="">
      <xdr:nvSpPr>
        <xdr:cNvPr id="111" name="Rectangle 110"/>
        <xdr:cNvSpPr/>
      </xdr:nvSpPr>
      <xdr:spPr>
        <a:xfrm>
          <a:off x="8575513" y="4600612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317753</xdr:colOff>
      <xdr:row>27</xdr:row>
      <xdr:rowOff>53460</xdr:rowOff>
    </xdr:from>
    <xdr:to>
      <xdr:col>16</xdr:col>
      <xdr:colOff>480017</xdr:colOff>
      <xdr:row>28</xdr:row>
      <xdr:rowOff>48568</xdr:rowOff>
    </xdr:to>
    <xdr:sp macro="" textlink="">
      <xdr:nvSpPr>
        <xdr:cNvPr id="112" name="Rectangle 111"/>
        <xdr:cNvSpPr/>
      </xdr:nvSpPr>
      <xdr:spPr>
        <a:xfrm>
          <a:off x="8567231" y="4973330"/>
          <a:ext cx="2912090" cy="177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315168</xdr:colOff>
      <xdr:row>28</xdr:row>
      <xdr:rowOff>73415</xdr:rowOff>
    </xdr:from>
    <xdr:to>
      <xdr:col>13</xdr:col>
      <xdr:colOff>488297</xdr:colOff>
      <xdr:row>29</xdr:row>
      <xdr:rowOff>73416</xdr:rowOff>
    </xdr:to>
    <xdr:sp macro="" textlink="">
      <xdr:nvSpPr>
        <xdr:cNvPr id="113" name="Rectangle 112"/>
        <xdr:cNvSpPr/>
      </xdr:nvSpPr>
      <xdr:spPr>
        <a:xfrm>
          <a:off x="8564646" y="5175502"/>
          <a:ext cx="860586" cy="18221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Pn(KN)</a:t>
          </a:r>
        </a:p>
      </xdr:txBody>
    </xdr:sp>
    <xdr:clientData/>
  </xdr:twoCellAnchor>
  <xdr:twoCellAnchor>
    <xdr:from>
      <xdr:col>12</xdr:col>
      <xdr:colOff>320319</xdr:colOff>
      <xdr:row>29</xdr:row>
      <xdr:rowOff>72001</xdr:rowOff>
    </xdr:from>
    <xdr:to>
      <xdr:col>13</xdr:col>
      <xdr:colOff>488297</xdr:colOff>
      <xdr:row>30</xdr:row>
      <xdr:rowOff>81698</xdr:rowOff>
    </xdr:to>
    <xdr:sp macro="" textlink="">
      <xdr:nvSpPr>
        <xdr:cNvPr id="114" name="Rectangle 113"/>
        <xdr:cNvSpPr/>
      </xdr:nvSpPr>
      <xdr:spPr>
        <a:xfrm>
          <a:off x="8569797" y="5356305"/>
          <a:ext cx="855435" cy="19191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/>
          <a:r>
            <a:rPr lang="en-US" sz="800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Mn(KN.m)</a:t>
          </a:r>
        </a:p>
      </xdr:txBody>
    </xdr:sp>
    <xdr:clientData/>
  </xdr:twoCellAnchor>
  <xdr:twoCellAnchor>
    <xdr:from>
      <xdr:col>12</xdr:col>
      <xdr:colOff>322647</xdr:colOff>
      <xdr:row>30</xdr:row>
      <xdr:rowOff>88093</xdr:rowOff>
    </xdr:from>
    <xdr:to>
      <xdr:col>13</xdr:col>
      <xdr:colOff>480015</xdr:colOff>
      <xdr:row>31</xdr:row>
      <xdr:rowOff>81698</xdr:rowOff>
    </xdr:to>
    <xdr:sp macro="" textlink="">
      <xdr:nvSpPr>
        <xdr:cNvPr id="115" name="Rectangle 114"/>
        <xdr:cNvSpPr/>
      </xdr:nvSpPr>
      <xdr:spPr>
        <a:xfrm>
          <a:off x="8572125" y="5554615"/>
          <a:ext cx="844825" cy="17582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Pu/Pn</a:t>
          </a:r>
        </a:p>
      </xdr:txBody>
    </xdr:sp>
    <xdr:clientData/>
  </xdr:twoCellAnchor>
  <xdr:twoCellAnchor>
    <xdr:from>
      <xdr:col>12</xdr:col>
      <xdr:colOff>328601</xdr:colOff>
      <xdr:row>31</xdr:row>
      <xdr:rowOff>89012</xdr:rowOff>
    </xdr:from>
    <xdr:to>
      <xdr:col>13</xdr:col>
      <xdr:colOff>480015</xdr:colOff>
      <xdr:row>32</xdr:row>
      <xdr:rowOff>81697</xdr:rowOff>
    </xdr:to>
    <xdr:sp macro="" textlink="">
      <xdr:nvSpPr>
        <xdr:cNvPr id="116" name="Rectangle 115"/>
        <xdr:cNvSpPr/>
      </xdr:nvSpPr>
      <xdr:spPr>
        <a:xfrm>
          <a:off x="8578079" y="5737751"/>
          <a:ext cx="838871" cy="17490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Mc/Mn</a:t>
          </a:r>
        </a:p>
      </xdr:txBody>
    </xdr:sp>
    <xdr:clientData/>
  </xdr:twoCellAnchor>
  <xdr:twoCellAnchor>
    <xdr:from>
      <xdr:col>12</xdr:col>
      <xdr:colOff>302352</xdr:colOff>
      <xdr:row>34</xdr:row>
      <xdr:rowOff>121868</xdr:rowOff>
    </xdr:from>
    <xdr:to>
      <xdr:col>13</xdr:col>
      <xdr:colOff>476249</xdr:colOff>
      <xdr:row>35</xdr:row>
      <xdr:rowOff>116899</xdr:rowOff>
    </xdr:to>
    <xdr:sp macro="" textlink="">
      <xdr:nvSpPr>
        <xdr:cNvPr id="117" name="Rectangle 116"/>
        <xdr:cNvSpPr/>
      </xdr:nvSpPr>
      <xdr:spPr>
        <a:xfrm>
          <a:off x="8548281" y="6251886"/>
          <a:ext cx="861057" cy="17532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Vn (KN)</a:t>
          </a:r>
        </a:p>
      </xdr:txBody>
    </xdr:sp>
    <xdr:clientData/>
  </xdr:twoCellAnchor>
  <xdr:twoCellAnchor>
    <xdr:from>
      <xdr:col>12</xdr:col>
      <xdr:colOff>323888</xdr:colOff>
      <xdr:row>46</xdr:row>
      <xdr:rowOff>27859</xdr:rowOff>
    </xdr:from>
    <xdr:to>
      <xdr:col>16</xdr:col>
      <xdr:colOff>486641</xdr:colOff>
      <xdr:row>47</xdr:row>
      <xdr:rowOff>31173</xdr:rowOff>
    </xdr:to>
    <xdr:sp macro="" textlink="">
      <xdr:nvSpPr>
        <xdr:cNvPr id="118" name="Rectangle 117"/>
        <xdr:cNvSpPr/>
      </xdr:nvSpPr>
      <xdr:spPr>
        <a:xfrm>
          <a:off x="8573366" y="8409859"/>
          <a:ext cx="2912579" cy="1855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en-US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12</xdr:col>
      <xdr:colOff>326034</xdr:colOff>
      <xdr:row>35</xdr:row>
      <xdr:rowOff>123864</xdr:rowOff>
    </xdr:from>
    <xdr:to>
      <xdr:col>13</xdr:col>
      <xdr:colOff>480015</xdr:colOff>
      <xdr:row>36</xdr:row>
      <xdr:rowOff>127253</xdr:rowOff>
    </xdr:to>
    <xdr:sp macro="" textlink="">
      <xdr:nvSpPr>
        <xdr:cNvPr id="119" name="Rectangle 118"/>
        <xdr:cNvSpPr/>
      </xdr:nvSpPr>
      <xdr:spPr>
        <a:xfrm>
          <a:off x="8575512" y="6501473"/>
          <a:ext cx="841438" cy="185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Vu/Vn</a:t>
          </a:r>
        </a:p>
      </xdr:txBody>
    </xdr:sp>
    <xdr:clientData/>
  </xdr:twoCellAnchor>
  <xdr:twoCellAnchor>
    <xdr:from>
      <xdr:col>15</xdr:col>
      <xdr:colOff>419364</xdr:colOff>
      <xdr:row>32</xdr:row>
      <xdr:rowOff>5015</xdr:rowOff>
    </xdr:from>
    <xdr:to>
      <xdr:col>19</xdr:col>
      <xdr:colOff>0</xdr:colOff>
      <xdr:row>32</xdr:row>
      <xdr:rowOff>140804</xdr:rowOff>
    </xdr:to>
    <xdr:cxnSp macro="">
      <xdr:nvCxnSpPr>
        <xdr:cNvPr id="120" name="Straight Arrow Connector 119"/>
        <xdr:cNvCxnSpPr/>
      </xdr:nvCxnSpPr>
      <xdr:spPr>
        <a:xfrm flipH="1" flipV="1">
          <a:off x="10731212" y="5835972"/>
          <a:ext cx="2330462" cy="135789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488674</xdr:colOff>
      <xdr:row>36</xdr:row>
      <xdr:rowOff>74544</xdr:rowOff>
    </xdr:from>
    <xdr:to>
      <xdr:col>19</xdr:col>
      <xdr:colOff>1</xdr:colOff>
      <xdr:row>36</xdr:row>
      <xdr:rowOff>157369</xdr:rowOff>
    </xdr:to>
    <xdr:cxnSp macro="">
      <xdr:nvCxnSpPr>
        <xdr:cNvPr id="121" name="Straight Arrow Connector 120"/>
        <xdr:cNvCxnSpPr/>
      </xdr:nvCxnSpPr>
      <xdr:spPr>
        <a:xfrm flipH="1" flipV="1">
          <a:off x="11487978" y="6634370"/>
          <a:ext cx="1573697" cy="82825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447261</xdr:colOff>
      <xdr:row>41</xdr:row>
      <xdr:rowOff>57978</xdr:rowOff>
    </xdr:from>
    <xdr:to>
      <xdr:col>19</xdr:col>
      <xdr:colOff>8283</xdr:colOff>
      <xdr:row>41</xdr:row>
      <xdr:rowOff>149088</xdr:rowOff>
    </xdr:to>
    <xdr:cxnSp macro="">
      <xdr:nvCxnSpPr>
        <xdr:cNvPr id="122" name="Straight Arrow Connector 121"/>
        <xdr:cNvCxnSpPr/>
      </xdr:nvCxnSpPr>
      <xdr:spPr>
        <a:xfrm flipH="1" flipV="1">
          <a:off x="10759109" y="7528891"/>
          <a:ext cx="2310848" cy="911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422413</xdr:colOff>
      <xdr:row>43</xdr:row>
      <xdr:rowOff>165651</xdr:rowOff>
    </xdr:from>
    <xdr:to>
      <xdr:col>19</xdr:col>
      <xdr:colOff>16565</xdr:colOff>
      <xdr:row>44</xdr:row>
      <xdr:rowOff>107674</xdr:rowOff>
    </xdr:to>
    <xdr:cxnSp macro="">
      <xdr:nvCxnSpPr>
        <xdr:cNvPr id="123" name="Straight Arrow Connector 122"/>
        <xdr:cNvCxnSpPr/>
      </xdr:nvCxnSpPr>
      <xdr:spPr>
        <a:xfrm flipH="1" flipV="1">
          <a:off x="10734261" y="8000999"/>
          <a:ext cx="2343978" cy="124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435929</xdr:colOff>
      <xdr:row>49</xdr:row>
      <xdr:rowOff>21581</xdr:rowOff>
    </xdr:from>
    <xdr:to>
      <xdr:col>19</xdr:col>
      <xdr:colOff>8282</xdr:colOff>
      <xdr:row>49</xdr:row>
      <xdr:rowOff>99391</xdr:rowOff>
    </xdr:to>
    <xdr:cxnSp macro="">
      <xdr:nvCxnSpPr>
        <xdr:cNvPr id="125" name="Straight Arrow Connector 124"/>
        <xdr:cNvCxnSpPr/>
      </xdr:nvCxnSpPr>
      <xdr:spPr>
        <a:xfrm flipH="1" flipV="1">
          <a:off x="11435233" y="8950233"/>
          <a:ext cx="1634723" cy="7781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389282</xdr:colOff>
      <xdr:row>33</xdr:row>
      <xdr:rowOff>132522</xdr:rowOff>
    </xdr:from>
    <xdr:to>
      <xdr:col>12</xdr:col>
      <xdr:colOff>66636</xdr:colOff>
      <xdr:row>49</xdr:row>
      <xdr:rowOff>117401</xdr:rowOff>
    </xdr:to>
    <xdr:pic>
      <xdr:nvPicPr>
        <xdr:cNvPr id="126" name="Picture 125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265" r="5607" b="7491"/>
        <a:stretch/>
      </xdr:blipFill>
      <xdr:spPr bwMode="auto">
        <a:xfrm>
          <a:off x="5201478" y="6145696"/>
          <a:ext cx="3114636" cy="2900357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348179</xdr:colOff>
      <xdr:row>32</xdr:row>
      <xdr:rowOff>149086</xdr:rowOff>
    </xdr:from>
    <xdr:to>
      <xdr:col>12</xdr:col>
      <xdr:colOff>165275</xdr:colOff>
      <xdr:row>50</xdr:row>
      <xdr:rowOff>73416</xdr:rowOff>
    </xdr:to>
    <xdr:sp macro="" textlink="">
      <xdr:nvSpPr>
        <xdr:cNvPr id="107" name="Rectangle 106"/>
        <xdr:cNvSpPr/>
      </xdr:nvSpPr>
      <xdr:spPr>
        <a:xfrm>
          <a:off x="5160375" y="5980043"/>
          <a:ext cx="3254378" cy="3204243"/>
        </a:xfrm>
        <a:prstGeom prst="rect">
          <a:avLst/>
        </a:prstGeom>
        <a:solidFill>
          <a:srgbClr val="00B0F0">
            <a:alpha val="37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57979</xdr:colOff>
      <xdr:row>30</xdr:row>
      <xdr:rowOff>8283</xdr:rowOff>
    </xdr:from>
    <xdr:to>
      <xdr:col>10</xdr:col>
      <xdr:colOff>530088</xdr:colOff>
      <xdr:row>30</xdr:row>
      <xdr:rowOff>165653</xdr:rowOff>
    </xdr:to>
    <xdr:sp macro="" textlink="">
      <xdr:nvSpPr>
        <xdr:cNvPr id="23" name="Rectangle 22"/>
        <xdr:cNvSpPr/>
      </xdr:nvSpPr>
      <xdr:spPr>
        <a:xfrm>
          <a:off x="5557631" y="5474805"/>
          <a:ext cx="1847022" cy="15737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800">
              <a:latin typeface="Arial" panose="020B0604020202020204" pitchFamily="34" charset="0"/>
              <a:cs typeface="Arial" panose="020B0604020202020204" pitchFamily="34" charset="0"/>
            </a:rPr>
            <a:t>Additional Boundary Element Load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21980</xdr:rowOff>
    </xdr:from>
    <xdr:to>
      <xdr:col>10</xdr:col>
      <xdr:colOff>446025</xdr:colOff>
      <xdr:row>90</xdr:row>
      <xdr:rowOff>169027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997461"/>
          <a:ext cx="7333333" cy="7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10</xdr:col>
      <xdr:colOff>55549</xdr:colOff>
      <xdr:row>133</xdr:row>
      <xdr:rowOff>106731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423105"/>
          <a:ext cx="6923575" cy="7686626"/>
        </a:xfrm>
        <a:prstGeom prst="rect">
          <a:avLst/>
        </a:prstGeom>
      </xdr:spPr>
    </xdr:pic>
    <xdr:clientData/>
  </xdr:twoCellAnchor>
  <xdr:twoCellAnchor editAs="oneCell">
    <xdr:from>
      <xdr:col>0</xdr:col>
      <xdr:colOff>256442</xdr:colOff>
      <xdr:row>132</xdr:row>
      <xdr:rowOff>65942</xdr:rowOff>
    </xdr:from>
    <xdr:to>
      <xdr:col>10</xdr:col>
      <xdr:colOff>64372</xdr:colOff>
      <xdr:row>172</xdr:row>
      <xdr:rowOff>81876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6442" y="24244788"/>
          <a:ext cx="6695238" cy="73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172</xdr:row>
      <xdr:rowOff>124558</xdr:rowOff>
    </xdr:from>
    <xdr:to>
      <xdr:col>10</xdr:col>
      <xdr:colOff>265073</xdr:colOff>
      <xdr:row>209</xdr:row>
      <xdr:rowOff>4297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630327"/>
          <a:ext cx="7152381" cy="6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29308</xdr:colOff>
      <xdr:row>207</xdr:row>
      <xdr:rowOff>139212</xdr:rowOff>
    </xdr:from>
    <xdr:to>
      <xdr:col>10</xdr:col>
      <xdr:colOff>37238</xdr:colOff>
      <xdr:row>253</xdr:row>
      <xdr:rowOff>65632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308" y="38056039"/>
          <a:ext cx="6895238" cy="83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161193</xdr:colOff>
      <xdr:row>252</xdr:row>
      <xdr:rowOff>183173</xdr:rowOff>
    </xdr:from>
    <xdr:to>
      <xdr:col>9</xdr:col>
      <xdr:colOff>629283</xdr:colOff>
      <xdr:row>295</xdr:row>
      <xdr:rowOff>144825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1193" y="46342788"/>
          <a:ext cx="6666667" cy="78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117231</xdr:colOff>
      <xdr:row>295</xdr:row>
      <xdr:rowOff>146539</xdr:rowOff>
    </xdr:from>
    <xdr:to>
      <xdr:col>10</xdr:col>
      <xdr:colOff>296590</xdr:colOff>
      <xdr:row>317</xdr:row>
      <xdr:rowOff>116732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231" y="54182597"/>
          <a:ext cx="7066667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316</xdr:row>
      <xdr:rowOff>95250</xdr:rowOff>
    </xdr:from>
    <xdr:to>
      <xdr:col>10</xdr:col>
      <xdr:colOff>417454</xdr:colOff>
      <xdr:row>362</xdr:row>
      <xdr:rowOff>2621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57977942"/>
          <a:ext cx="7304762" cy="83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271096</xdr:colOff>
      <xdr:row>361</xdr:row>
      <xdr:rowOff>153865</xdr:rowOff>
    </xdr:from>
    <xdr:to>
      <xdr:col>10</xdr:col>
      <xdr:colOff>326645</xdr:colOff>
      <xdr:row>407</xdr:row>
      <xdr:rowOff>146952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1096" y="66279346"/>
          <a:ext cx="6942857" cy="84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395654</xdr:colOff>
      <xdr:row>406</xdr:row>
      <xdr:rowOff>175846</xdr:rowOff>
    </xdr:from>
    <xdr:to>
      <xdr:col>11</xdr:col>
      <xdr:colOff>86283</xdr:colOff>
      <xdr:row>431</xdr:row>
      <xdr:rowOff>6043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95654" y="74544115"/>
          <a:ext cx="7266667" cy="44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388327</xdr:colOff>
      <xdr:row>430</xdr:row>
      <xdr:rowOff>168519</xdr:rowOff>
    </xdr:from>
    <xdr:to>
      <xdr:col>10</xdr:col>
      <xdr:colOff>681971</xdr:colOff>
      <xdr:row>476</xdr:row>
      <xdr:rowOff>180652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88327" y="78932942"/>
          <a:ext cx="7180952" cy="8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212481</xdr:colOff>
      <xdr:row>476</xdr:row>
      <xdr:rowOff>139212</xdr:rowOff>
    </xdr:from>
    <xdr:to>
      <xdr:col>10</xdr:col>
      <xdr:colOff>144221</xdr:colOff>
      <xdr:row>522</xdr:row>
      <xdr:rowOff>170394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2481" y="87329597"/>
          <a:ext cx="6819048" cy="84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15039</xdr:colOff>
      <xdr:row>8</xdr:row>
      <xdr:rowOff>165434</xdr:rowOff>
    </xdr:from>
    <xdr:to>
      <xdr:col>9</xdr:col>
      <xdr:colOff>386196</xdr:colOff>
      <xdr:row>48</xdr:row>
      <xdr:rowOff>60772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39" y="1609223"/>
          <a:ext cx="6552381" cy="71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22</xdr:row>
      <xdr:rowOff>5140</xdr:rowOff>
    </xdr:from>
    <xdr:to>
      <xdr:col>7</xdr:col>
      <xdr:colOff>638175</xdr:colOff>
      <xdr:row>62</xdr:row>
      <xdr:rowOff>171450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925" y="3986590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76200</xdr:colOff>
      <xdr:row>37</xdr:row>
      <xdr:rowOff>57150</xdr:rowOff>
    </xdr:from>
    <xdr:to>
      <xdr:col>19</xdr:col>
      <xdr:colOff>447029</xdr:colOff>
      <xdr:row>74</xdr:row>
      <xdr:rowOff>94408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05800" y="6753225"/>
          <a:ext cx="5171429" cy="6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132</xdr:row>
      <xdr:rowOff>9525</xdr:rowOff>
    </xdr:from>
    <xdr:to>
      <xdr:col>8</xdr:col>
      <xdr:colOff>666750</xdr:colOff>
      <xdr:row>151</xdr:row>
      <xdr:rowOff>44206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3898225"/>
          <a:ext cx="6153150" cy="3473206"/>
        </a:xfrm>
        <a:prstGeom prst="rect">
          <a:avLst/>
        </a:prstGeom>
      </xdr:spPr>
    </xdr:pic>
    <xdr:clientData/>
  </xdr:twoCellAnchor>
  <xdr:twoCellAnchor editAs="oneCell">
    <xdr:from>
      <xdr:col>1</xdr:col>
      <xdr:colOff>657225</xdr:colOff>
      <xdr:row>165</xdr:row>
      <xdr:rowOff>0</xdr:rowOff>
    </xdr:from>
    <xdr:to>
      <xdr:col>7</xdr:col>
      <xdr:colOff>28575</xdr:colOff>
      <xdr:row>175</xdr:row>
      <xdr:rowOff>38100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" y="29860875"/>
          <a:ext cx="3486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171450</xdr:colOff>
      <xdr:row>37</xdr:row>
      <xdr:rowOff>22483</xdr:rowOff>
    </xdr:from>
    <xdr:to>
      <xdr:col>37</xdr:col>
      <xdr:colOff>352886</xdr:colOff>
      <xdr:row>80</xdr:row>
      <xdr:rowOff>15755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59650" y="6718558"/>
          <a:ext cx="5667836" cy="7775197"/>
        </a:xfrm>
        <a:prstGeom prst="rect">
          <a:avLst/>
        </a:prstGeom>
      </xdr:spPr>
    </xdr:pic>
    <xdr:clientData/>
  </xdr:twoCellAnchor>
  <xdr:twoCellAnchor editAs="oneCell">
    <xdr:from>
      <xdr:col>20</xdr:col>
      <xdr:colOff>661376</xdr:colOff>
      <xdr:row>37</xdr:row>
      <xdr:rowOff>47625</xdr:rowOff>
    </xdr:from>
    <xdr:to>
      <xdr:col>29</xdr:col>
      <xdr:colOff>441766</xdr:colOff>
      <xdr:row>82</xdr:row>
      <xdr:rowOff>86263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77376" y="6743700"/>
          <a:ext cx="5952590" cy="81825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85725</xdr:colOff>
      <xdr:row>37</xdr:row>
      <xdr:rowOff>57150</xdr:rowOff>
    </xdr:from>
    <xdr:to>
      <xdr:col>45</xdr:col>
      <xdr:colOff>648113</xdr:colOff>
      <xdr:row>80</xdr:row>
      <xdr:rowOff>126613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460325" y="6753225"/>
          <a:ext cx="6048788" cy="7851388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85</xdr:row>
      <xdr:rowOff>0</xdr:rowOff>
    </xdr:from>
    <xdr:to>
      <xdr:col>8</xdr:col>
      <xdr:colOff>266700</xdr:colOff>
      <xdr:row>104</xdr:row>
      <xdr:rowOff>148832</xdr:rowOff>
    </xdr:to>
    <xdr:pic>
      <xdr:nvPicPr>
        <xdr:cNvPr id="18" name="Picture 1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533400" y="15382875"/>
          <a:ext cx="5219700" cy="3587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85726</xdr:colOff>
      <xdr:row>56</xdr:row>
      <xdr:rowOff>133350</xdr:rowOff>
    </xdr:from>
    <xdr:to>
      <xdr:col>10</xdr:col>
      <xdr:colOff>600076</xdr:colOff>
      <xdr:row>57</xdr:row>
      <xdr:rowOff>57150</xdr:rowOff>
    </xdr:to>
    <xdr:sp macro="" textlink="">
      <xdr:nvSpPr>
        <xdr:cNvPr id="21" name="Right Arrow 20"/>
        <xdr:cNvSpPr/>
      </xdr:nvSpPr>
      <xdr:spPr>
        <a:xfrm>
          <a:off x="6257926" y="10267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46</xdr:col>
      <xdr:colOff>28575</xdr:colOff>
      <xdr:row>37</xdr:row>
      <xdr:rowOff>47625</xdr:rowOff>
    </xdr:from>
    <xdr:to>
      <xdr:col>54</xdr:col>
      <xdr:colOff>110346</xdr:colOff>
      <xdr:row>81</xdr:row>
      <xdr:rowOff>87522</xdr:rowOff>
    </xdr:to>
    <xdr:pic>
      <xdr:nvPicPr>
        <xdr:cNvPr id="22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75375" y="6743700"/>
          <a:ext cx="5568171" cy="8002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54</xdr:col>
      <xdr:colOff>57150</xdr:colOff>
      <xdr:row>37</xdr:row>
      <xdr:rowOff>0</xdr:rowOff>
    </xdr:from>
    <xdr:to>
      <xdr:col>62</xdr:col>
      <xdr:colOff>657633</xdr:colOff>
      <xdr:row>80</xdr:row>
      <xdr:rowOff>2796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7090350" y="6696075"/>
          <a:ext cx="6086883" cy="7784721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36</xdr:row>
      <xdr:rowOff>0</xdr:rowOff>
    </xdr:from>
    <xdr:to>
      <xdr:col>71</xdr:col>
      <xdr:colOff>224646</xdr:colOff>
      <xdr:row>77</xdr:row>
      <xdr:rowOff>34146</xdr:rowOff>
    </xdr:to>
    <xdr:pic>
      <xdr:nvPicPr>
        <xdr:cNvPr id="27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205400" y="6515100"/>
          <a:ext cx="5711046" cy="74541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71</xdr:col>
      <xdr:colOff>142875</xdr:colOff>
      <xdr:row>37</xdr:row>
      <xdr:rowOff>38100</xdr:rowOff>
    </xdr:from>
    <xdr:to>
      <xdr:col>81</xdr:col>
      <xdr:colOff>342900</xdr:colOff>
      <xdr:row>53</xdr:row>
      <xdr:rowOff>85725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8834675" y="6734175"/>
          <a:ext cx="7058025" cy="2943225"/>
        </a:xfrm>
        <a:prstGeom prst="rect">
          <a:avLst/>
        </a:prstGeom>
      </xdr:spPr>
    </xdr:pic>
    <xdr:clientData/>
  </xdr:twoCellAnchor>
  <xdr:twoCellAnchor editAs="oneCell">
    <xdr:from>
      <xdr:col>72</xdr:col>
      <xdr:colOff>28575</xdr:colOff>
      <xdr:row>57</xdr:row>
      <xdr:rowOff>38099</xdr:rowOff>
    </xdr:from>
    <xdr:to>
      <xdr:col>80</xdr:col>
      <xdr:colOff>210011</xdr:colOff>
      <xdr:row>63</xdr:row>
      <xdr:rowOff>171450</xdr:rowOff>
    </xdr:to>
    <xdr:pic>
      <xdr:nvPicPr>
        <xdr:cNvPr id="29" name="Picture 28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8575" b="75744"/>
        <a:stretch/>
      </xdr:blipFill>
      <xdr:spPr>
        <a:xfrm>
          <a:off x="49406175" y="10353674"/>
          <a:ext cx="5667836" cy="1219201"/>
        </a:xfrm>
        <a:prstGeom prst="rect">
          <a:avLst/>
        </a:prstGeom>
      </xdr:spPr>
    </xdr:pic>
    <xdr:clientData/>
  </xdr:twoCellAnchor>
  <xdr:twoCellAnchor editAs="oneCell">
    <xdr:from>
      <xdr:col>71</xdr:col>
      <xdr:colOff>676276</xdr:colOff>
      <xdr:row>67</xdr:row>
      <xdr:rowOff>1</xdr:rowOff>
    </xdr:from>
    <xdr:to>
      <xdr:col>75</xdr:col>
      <xdr:colOff>390526</xdr:colOff>
      <xdr:row>72</xdr:row>
      <xdr:rowOff>104776</xdr:rowOff>
    </xdr:to>
    <xdr:pic>
      <xdr:nvPicPr>
        <xdr:cNvPr id="30" name="Picture 29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4553" t="22391" r="45074" b="64640"/>
        <a:stretch/>
      </xdr:blipFill>
      <xdr:spPr>
        <a:xfrm>
          <a:off x="49368076" y="12125326"/>
          <a:ext cx="2457450" cy="1009650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84</xdr:row>
      <xdr:rowOff>66675</xdr:rowOff>
    </xdr:from>
    <xdr:to>
      <xdr:col>20</xdr:col>
      <xdr:colOff>447675</xdr:colOff>
      <xdr:row>116</xdr:row>
      <xdr:rowOff>85725</xdr:rowOff>
    </xdr:to>
    <xdr:pic>
      <xdr:nvPicPr>
        <xdr:cNvPr id="31" name="Picture 3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8924925" y="15268575"/>
          <a:ext cx="5238750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96</xdr:row>
      <xdr:rowOff>123825</xdr:rowOff>
    </xdr:from>
    <xdr:to>
      <xdr:col>11</xdr:col>
      <xdr:colOff>561975</xdr:colOff>
      <xdr:row>97</xdr:row>
      <xdr:rowOff>47625</xdr:rowOff>
    </xdr:to>
    <xdr:sp macro="" textlink="">
      <xdr:nvSpPr>
        <xdr:cNvPr id="32" name="Right Arrow 31"/>
        <xdr:cNvSpPr/>
      </xdr:nvSpPr>
      <xdr:spPr>
        <a:xfrm>
          <a:off x="6905625" y="174974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71</xdr:row>
      <xdr:rowOff>19050</xdr:rowOff>
    </xdr:from>
    <xdr:to>
      <xdr:col>4</xdr:col>
      <xdr:colOff>438150</xdr:colOff>
      <xdr:row>79</xdr:row>
      <xdr:rowOff>9525</xdr:rowOff>
    </xdr:to>
    <xdr:sp macro="" textlink="">
      <xdr:nvSpPr>
        <xdr:cNvPr id="34" name="Down Arrow 33"/>
        <xdr:cNvSpPr/>
      </xdr:nvSpPr>
      <xdr:spPr>
        <a:xfrm>
          <a:off x="3009900" y="128682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22</xdr:col>
      <xdr:colOff>9525</xdr:colOff>
      <xdr:row>83</xdr:row>
      <xdr:rowOff>171450</xdr:rowOff>
    </xdr:from>
    <xdr:to>
      <xdr:col>35</xdr:col>
      <xdr:colOff>494125</xdr:colOff>
      <xdr:row>130</xdr:row>
      <xdr:rowOff>122768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097125" y="15192375"/>
          <a:ext cx="9400000" cy="8457143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84</xdr:row>
      <xdr:rowOff>9525</xdr:rowOff>
    </xdr:from>
    <xdr:to>
      <xdr:col>47</xdr:col>
      <xdr:colOff>180096</xdr:colOff>
      <xdr:row>128</xdr:row>
      <xdr:rowOff>170434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5384125" y="15211425"/>
          <a:ext cx="7028571" cy="8123809"/>
        </a:xfrm>
        <a:prstGeom prst="rect">
          <a:avLst/>
        </a:prstGeom>
      </xdr:spPr>
    </xdr:pic>
    <xdr:clientData/>
  </xdr:twoCellAnchor>
  <xdr:twoCellAnchor>
    <xdr:from>
      <xdr:col>4</xdr:col>
      <xdr:colOff>266700</xdr:colOff>
      <xdr:row>113</xdr:row>
      <xdr:rowOff>0</xdr:rowOff>
    </xdr:from>
    <xdr:to>
      <xdr:col>4</xdr:col>
      <xdr:colOff>438150</xdr:colOff>
      <xdr:row>120</xdr:row>
      <xdr:rowOff>171450</xdr:rowOff>
    </xdr:to>
    <xdr:sp macro="" textlink="">
      <xdr:nvSpPr>
        <xdr:cNvPr id="38" name="Down Arrow 37"/>
        <xdr:cNvSpPr/>
      </xdr:nvSpPr>
      <xdr:spPr>
        <a:xfrm>
          <a:off x="3009900" y="20450175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238125</xdr:colOff>
      <xdr:row>152</xdr:row>
      <xdr:rowOff>171450</xdr:rowOff>
    </xdr:from>
    <xdr:to>
      <xdr:col>4</xdr:col>
      <xdr:colOff>409575</xdr:colOff>
      <xdr:row>160</xdr:row>
      <xdr:rowOff>161925</xdr:rowOff>
    </xdr:to>
    <xdr:sp macro="" textlink="">
      <xdr:nvSpPr>
        <xdr:cNvPr id="39" name="Down Arrow 38"/>
        <xdr:cNvSpPr/>
      </xdr:nvSpPr>
      <xdr:spPr>
        <a:xfrm>
          <a:off x="2981325" y="27679650"/>
          <a:ext cx="171450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40" name="Right Arrow 39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13</xdr:col>
      <xdr:colOff>0</xdr:colOff>
      <xdr:row>132</xdr:row>
      <xdr:rowOff>0</xdr:rowOff>
    </xdr:from>
    <xdr:to>
      <xdr:col>21</xdr:col>
      <xdr:colOff>656457</xdr:colOff>
      <xdr:row>182</xdr:row>
      <xdr:rowOff>75059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915400" y="23888700"/>
          <a:ext cx="6142857" cy="9123809"/>
        </a:xfrm>
        <a:prstGeom prst="rect">
          <a:avLst/>
        </a:prstGeom>
      </xdr:spPr>
    </xdr:pic>
    <xdr:clientData/>
  </xdr:twoCellAnchor>
  <xdr:twoCellAnchor editAs="oneCell">
    <xdr:from>
      <xdr:col>23</xdr:col>
      <xdr:colOff>657225</xdr:colOff>
      <xdr:row>133</xdr:row>
      <xdr:rowOff>9525</xdr:rowOff>
    </xdr:from>
    <xdr:to>
      <xdr:col>32</xdr:col>
      <xdr:colOff>651816</xdr:colOff>
      <xdr:row>175</xdr:row>
      <xdr:rowOff>165700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430625" y="24079200"/>
          <a:ext cx="6166791" cy="7757125"/>
        </a:xfrm>
        <a:prstGeom prst="rect">
          <a:avLst/>
        </a:prstGeom>
      </xdr:spPr>
    </xdr:pic>
    <xdr:clientData/>
  </xdr:twoCellAnchor>
  <xdr:twoCellAnchor editAs="oneCell">
    <xdr:from>
      <xdr:col>33</xdr:col>
      <xdr:colOff>676275</xdr:colOff>
      <xdr:row>137</xdr:row>
      <xdr:rowOff>47625</xdr:rowOff>
    </xdr:from>
    <xdr:to>
      <xdr:col>35</xdr:col>
      <xdr:colOff>609600</xdr:colOff>
      <xdr:row>139</xdr:row>
      <xdr:rowOff>76200</xdr:rowOff>
    </xdr:to>
    <xdr:pic>
      <xdr:nvPicPr>
        <xdr:cNvPr id="43" name="Picture 42"/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27339" t="75517" r="51501" b="19448"/>
        <a:stretch/>
      </xdr:blipFill>
      <xdr:spPr>
        <a:xfrm>
          <a:off x="23307675" y="24841200"/>
          <a:ext cx="1304925" cy="390525"/>
        </a:xfrm>
        <a:prstGeom prst="rect">
          <a:avLst/>
        </a:prstGeom>
      </xdr:spPr>
    </xdr:pic>
    <xdr:clientData/>
  </xdr:twoCellAnchor>
  <xdr:twoCellAnchor>
    <xdr:from>
      <xdr:col>20</xdr:col>
      <xdr:colOff>85726</xdr:colOff>
      <xdr:row>54</xdr:row>
      <xdr:rowOff>114300</xdr:rowOff>
    </xdr:from>
    <xdr:to>
      <xdr:col>21</xdr:col>
      <xdr:colOff>600076</xdr:colOff>
      <xdr:row>55</xdr:row>
      <xdr:rowOff>38100</xdr:rowOff>
    </xdr:to>
    <xdr:sp macro="" textlink="">
      <xdr:nvSpPr>
        <xdr:cNvPr id="44" name="Right Arrow 43"/>
        <xdr:cNvSpPr/>
      </xdr:nvSpPr>
      <xdr:spPr>
        <a:xfrm>
          <a:off x="13801726" y="988695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57150</xdr:colOff>
      <xdr:row>97</xdr:row>
      <xdr:rowOff>9525</xdr:rowOff>
    </xdr:from>
    <xdr:to>
      <xdr:col>22</xdr:col>
      <xdr:colOff>571500</xdr:colOff>
      <xdr:row>97</xdr:row>
      <xdr:rowOff>114300</xdr:rowOff>
    </xdr:to>
    <xdr:sp macro="" textlink="">
      <xdr:nvSpPr>
        <xdr:cNvPr id="45" name="Right Arrow 44"/>
        <xdr:cNvSpPr/>
      </xdr:nvSpPr>
      <xdr:spPr>
        <a:xfrm>
          <a:off x="14458950" y="175641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9525</xdr:colOff>
      <xdr:row>140</xdr:row>
      <xdr:rowOff>114300</xdr:rowOff>
    </xdr:from>
    <xdr:to>
      <xdr:col>24</xdr:col>
      <xdr:colOff>523875</xdr:colOff>
      <xdr:row>141</xdr:row>
      <xdr:rowOff>38100</xdr:rowOff>
    </xdr:to>
    <xdr:sp macro="" textlink="">
      <xdr:nvSpPr>
        <xdr:cNvPr id="46" name="Right Arrow 45"/>
        <xdr:cNvSpPr/>
      </xdr:nvSpPr>
      <xdr:spPr>
        <a:xfrm>
          <a:off x="15782925" y="25450800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89</xdr:col>
      <xdr:colOff>276225</xdr:colOff>
      <xdr:row>38</xdr:row>
      <xdr:rowOff>9525</xdr:rowOff>
    </xdr:from>
    <xdr:to>
      <xdr:col>97</xdr:col>
      <xdr:colOff>351730</xdr:colOff>
      <xdr:row>58</xdr:row>
      <xdr:rowOff>18596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1312425" y="6886575"/>
          <a:ext cx="5561905" cy="3628571"/>
        </a:xfrm>
        <a:prstGeom prst="rect">
          <a:avLst/>
        </a:prstGeom>
      </xdr:spPr>
    </xdr:pic>
    <xdr:clientData/>
  </xdr:twoCellAnchor>
  <xdr:twoCellAnchor editAs="oneCell">
    <xdr:from>
      <xdr:col>82</xdr:col>
      <xdr:colOff>38100</xdr:colOff>
      <xdr:row>36</xdr:row>
      <xdr:rowOff>38100</xdr:rowOff>
    </xdr:from>
    <xdr:to>
      <xdr:col>89</xdr:col>
      <xdr:colOff>352425</xdr:colOff>
      <xdr:row>76</xdr:row>
      <xdr:rowOff>114300</xdr:rowOff>
    </xdr:to>
    <xdr:pic>
      <xdr:nvPicPr>
        <xdr:cNvPr id="50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273700" y="6553200"/>
          <a:ext cx="5114925" cy="7315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47</xdr:col>
      <xdr:colOff>485775</xdr:colOff>
      <xdr:row>88</xdr:row>
      <xdr:rowOff>0</xdr:rowOff>
    </xdr:from>
    <xdr:to>
      <xdr:col>56</xdr:col>
      <xdr:colOff>551670</xdr:colOff>
      <xdr:row>110</xdr:row>
      <xdr:rowOff>123312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2718375" y="15925800"/>
          <a:ext cx="6238095" cy="4104762"/>
        </a:xfrm>
        <a:prstGeom prst="rect">
          <a:avLst/>
        </a:prstGeom>
      </xdr:spPr>
    </xdr:pic>
    <xdr:clientData/>
  </xdr:twoCellAnchor>
  <xdr:twoCellAnchor editAs="oneCell">
    <xdr:from>
      <xdr:col>16</xdr:col>
      <xdr:colOff>114300</xdr:colOff>
      <xdr:row>42</xdr:row>
      <xdr:rowOff>19050</xdr:rowOff>
    </xdr:from>
    <xdr:to>
      <xdr:col>19</xdr:col>
      <xdr:colOff>133090</xdr:colOff>
      <xdr:row>43</xdr:row>
      <xdr:rowOff>57123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087100" y="7620000"/>
          <a:ext cx="2076190" cy="2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45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66722" y="2991184"/>
          <a:ext cx="6304659" cy="9969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64943</xdr:colOff>
      <xdr:row>18</xdr:row>
      <xdr:rowOff>56161</xdr:rowOff>
    </xdr:from>
    <xdr:to>
      <xdr:col>7</xdr:col>
      <xdr:colOff>464993</xdr:colOff>
      <xdr:row>59</xdr:row>
      <xdr:rowOff>41496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506" y="3485161"/>
          <a:ext cx="4543425" cy="7795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238124</xdr:colOff>
      <xdr:row>180</xdr:row>
      <xdr:rowOff>157465</xdr:rowOff>
    </xdr:from>
    <xdr:to>
      <xdr:col>7</xdr:col>
      <xdr:colOff>409574</xdr:colOff>
      <xdr:row>188</xdr:row>
      <xdr:rowOff>150321</xdr:rowOff>
    </xdr:to>
    <xdr:sp macro="" textlink="">
      <xdr:nvSpPr>
        <xdr:cNvPr id="23" name="Down Arrow 22"/>
        <xdr:cNvSpPr/>
      </xdr:nvSpPr>
      <xdr:spPr>
        <a:xfrm>
          <a:off x="5060155" y="32304340"/>
          <a:ext cx="171450" cy="1421606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24" name="Right Arrow 23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28" name="Right Arrow 27"/>
        <xdr:cNvSpPr/>
      </xdr:nvSpPr>
      <xdr:spPr>
        <a:xfrm>
          <a:off x="12896852" y="758152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30" name="Right Arrow 29"/>
        <xdr:cNvSpPr/>
      </xdr:nvSpPr>
      <xdr:spPr>
        <a:xfrm>
          <a:off x="14416088" y="25710773"/>
          <a:ext cx="1196975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2264470"/>
          <a:ext cx="6201456" cy="36660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188</xdr:row>
      <xdr:rowOff>182366</xdr:rowOff>
    </xdr:to>
    <xdr:pic>
      <xdr:nvPicPr>
        <xdr:cNvPr id="38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4053267"/>
          <a:ext cx="3513023" cy="1943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42" name="Picture 4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082737"/>
          <a:ext cx="5249594" cy="3486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43" name="Right Arrow 42"/>
        <xdr:cNvSpPr/>
      </xdr:nvSpPr>
      <xdr:spPr>
        <a:xfrm>
          <a:off x="5840413" y="10055225"/>
          <a:ext cx="118903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11</xdr:col>
      <xdr:colOff>159667</xdr:colOff>
      <xdr:row>71</xdr:row>
      <xdr:rowOff>60645</xdr:rowOff>
    </xdr:from>
    <xdr:to>
      <xdr:col>18</xdr:col>
      <xdr:colOff>608022</xdr:colOff>
      <xdr:row>103</xdr:row>
      <xdr:rowOff>79695</xdr:rowOff>
    </xdr:to>
    <xdr:pic>
      <xdr:nvPicPr>
        <xdr:cNvPr id="50" name="Picture 4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755855" y="12740801"/>
          <a:ext cx="5282292" cy="5734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47625</xdr:colOff>
      <xdr:row>104</xdr:row>
      <xdr:rowOff>4762</xdr:rowOff>
    </xdr:from>
    <xdr:to>
      <xdr:col>11</xdr:col>
      <xdr:colOff>561975</xdr:colOff>
      <xdr:row>104</xdr:row>
      <xdr:rowOff>119062</xdr:rowOff>
    </xdr:to>
    <xdr:sp macro="" textlink="">
      <xdr:nvSpPr>
        <xdr:cNvPr id="51" name="Right Arrow 50"/>
        <xdr:cNvSpPr/>
      </xdr:nvSpPr>
      <xdr:spPr>
        <a:xfrm>
          <a:off x="6953250" y="19816762"/>
          <a:ext cx="1204913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57" name="Right Arrow 56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84520" y="24116651"/>
          <a:ext cx="6180956" cy="9009695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2" name="Right Arrow 61"/>
        <xdr:cNvSpPr/>
      </xdr:nvSpPr>
      <xdr:spPr>
        <a:xfrm>
          <a:off x="12725400" y="17297401"/>
          <a:ext cx="1204912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79" name="Down Arrow 78"/>
        <xdr:cNvSpPr/>
      </xdr:nvSpPr>
      <xdr:spPr>
        <a:xfrm>
          <a:off x="6590279" y="21255001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80" name="Down Arrow 79"/>
        <xdr:cNvSpPr/>
      </xdr:nvSpPr>
      <xdr:spPr>
        <a:xfrm>
          <a:off x="6148728" y="13598638"/>
          <a:ext cx="171450" cy="141922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71384" y="14644687"/>
          <a:ext cx="1009524" cy="2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95" name="Picture 94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561760" y="3127822"/>
          <a:ext cx="969037" cy="192468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96" name="Picture 95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19438" y="25070594"/>
          <a:ext cx="955668" cy="190337"/>
        </a:xfrm>
        <a:prstGeom prst="rect">
          <a:avLst/>
        </a:prstGeom>
      </xdr:spPr>
    </xdr:pic>
    <xdr:clientData/>
  </xdr:twoCellAnchor>
  <xdr:twoCellAnchor editAs="oneCell">
    <xdr:from>
      <xdr:col>40</xdr:col>
      <xdr:colOff>157099</xdr:colOff>
      <xdr:row>0</xdr:row>
      <xdr:rowOff>0</xdr:rowOff>
    </xdr:from>
    <xdr:to>
      <xdr:col>50</xdr:col>
      <xdr:colOff>134988</xdr:colOff>
      <xdr:row>105</xdr:row>
      <xdr:rowOff>126207</xdr:rowOff>
    </xdr:to>
    <xdr:pic>
      <xdr:nvPicPr>
        <xdr:cNvPr id="39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79599" y="0"/>
          <a:ext cx="6883514" cy="20128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90" name="Picture 8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521714" y="14872606"/>
          <a:ext cx="593600" cy="5646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47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357" y="22691642"/>
          <a:ext cx="9991642" cy="21310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87312</xdr:colOff>
      <xdr:row>24</xdr:row>
      <xdr:rowOff>55563</xdr:rowOff>
    </xdr:from>
    <xdr:to>
      <xdr:col>18</xdr:col>
      <xdr:colOff>447675</xdr:colOff>
      <xdr:row>61</xdr:row>
      <xdr:rowOff>150814</xdr:rowOff>
    </xdr:to>
    <xdr:pic>
      <xdr:nvPicPr>
        <xdr:cNvPr id="49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00" y="4341813"/>
          <a:ext cx="5194300" cy="6703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2144" y="12901988"/>
          <a:ext cx="11908757" cy="973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680538</xdr:colOff>
      <xdr:row>17</xdr:row>
      <xdr:rowOff>8355</xdr:rowOff>
    </xdr:from>
    <xdr:to>
      <xdr:col>30</xdr:col>
      <xdr:colOff>92105</xdr:colOff>
      <xdr:row>73</xdr:row>
      <xdr:rowOff>152067</xdr:rowOff>
    </xdr:to>
    <xdr:pic>
      <xdr:nvPicPr>
        <xdr:cNvPr id="52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96538" y="3084930"/>
          <a:ext cx="6269567" cy="10278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626918</xdr:colOff>
      <xdr:row>9</xdr:row>
      <xdr:rowOff>170461</xdr:rowOff>
    </xdr:from>
    <xdr:to>
      <xdr:col>7</xdr:col>
      <xdr:colOff>341168</xdr:colOff>
      <xdr:row>50</xdr:row>
      <xdr:rowOff>155796</xdr:rowOff>
    </xdr:to>
    <xdr:pic>
      <xdr:nvPicPr>
        <xdr:cNvPr id="53" name="Picture 5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6918" y="1799236"/>
          <a:ext cx="4514850" cy="7405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9525</xdr:colOff>
      <xdr:row>140</xdr:row>
      <xdr:rowOff>137735</xdr:rowOff>
    </xdr:from>
    <xdr:to>
      <xdr:col>11</xdr:col>
      <xdr:colOff>523875</xdr:colOff>
      <xdr:row>141</xdr:row>
      <xdr:rowOff>61535</xdr:rowOff>
    </xdr:to>
    <xdr:sp macro="" textlink="">
      <xdr:nvSpPr>
        <xdr:cNvPr id="55" name="Right Arrow 54"/>
        <xdr:cNvSpPr/>
      </xdr:nvSpPr>
      <xdr:spPr>
        <a:xfrm>
          <a:off x="6867525" y="2547423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466727</xdr:colOff>
      <xdr:row>39</xdr:row>
      <xdr:rowOff>152022</xdr:rowOff>
    </xdr:from>
    <xdr:to>
      <xdr:col>20</xdr:col>
      <xdr:colOff>290515</xdr:colOff>
      <xdr:row>40</xdr:row>
      <xdr:rowOff>75822</xdr:rowOff>
    </xdr:to>
    <xdr:sp macro="" textlink="">
      <xdr:nvSpPr>
        <xdr:cNvPr id="56" name="Right Arrow 55"/>
        <xdr:cNvSpPr/>
      </xdr:nvSpPr>
      <xdr:spPr>
        <a:xfrm>
          <a:off x="12811127" y="7210047"/>
          <a:ext cx="1195388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80963</xdr:colOff>
      <xdr:row>140</xdr:row>
      <xdr:rowOff>152023</xdr:rowOff>
    </xdr:from>
    <xdr:to>
      <xdr:col>22</xdr:col>
      <xdr:colOff>595313</xdr:colOff>
      <xdr:row>141</xdr:row>
      <xdr:rowOff>75823</xdr:rowOff>
    </xdr:to>
    <xdr:sp macro="" textlink="">
      <xdr:nvSpPr>
        <xdr:cNvPr id="57" name="Right Arrow 56"/>
        <xdr:cNvSpPr/>
      </xdr:nvSpPr>
      <xdr:spPr>
        <a:xfrm>
          <a:off x="14482763" y="25488523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111331</xdr:colOff>
      <xdr:row>116</xdr:row>
      <xdr:rowOff>166470</xdr:rowOff>
    </xdr:from>
    <xdr:to>
      <xdr:col>9</xdr:col>
      <xdr:colOff>97724</xdr:colOff>
      <xdr:row>136</xdr:row>
      <xdr:rowOff>22557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1331" y="21159570"/>
          <a:ext cx="6158593" cy="3475587"/>
        </a:xfrm>
        <a:prstGeom prst="rect">
          <a:avLst/>
        </a:prstGeom>
      </xdr:spPr>
    </xdr:pic>
    <xdr:clientData/>
  </xdr:twoCellAnchor>
  <xdr:twoCellAnchor editAs="oneCell">
    <xdr:from>
      <xdr:col>0</xdr:col>
      <xdr:colOff>494714</xdr:colOff>
      <xdr:row>178</xdr:row>
      <xdr:rowOff>144267</xdr:rowOff>
    </xdr:from>
    <xdr:to>
      <xdr:col>5</xdr:col>
      <xdr:colOff>554924</xdr:colOff>
      <xdr:row>189</xdr:row>
      <xdr:rowOff>1391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714" y="32357817"/>
          <a:ext cx="3489210" cy="1847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288256</xdr:colOff>
      <xdr:row>63</xdr:row>
      <xdr:rowOff>28724</xdr:rowOff>
    </xdr:from>
    <xdr:to>
      <xdr:col>8</xdr:col>
      <xdr:colOff>23376</xdr:colOff>
      <xdr:row>83</xdr:row>
      <xdr:rowOff>6064</xdr:rowOff>
    </xdr:to>
    <xdr:pic>
      <xdr:nvPicPr>
        <xdr:cNvPr id="60" name="Picture 5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b="62351"/>
        <a:stretch/>
      </xdr:blipFill>
      <xdr:spPr bwMode="auto">
        <a:xfrm>
          <a:off x="288256" y="11430149"/>
          <a:ext cx="5221520" cy="35968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379413</xdr:colOff>
      <xdr:row>55</xdr:row>
      <xdr:rowOff>14287</xdr:rowOff>
    </xdr:from>
    <xdr:to>
      <xdr:col>10</xdr:col>
      <xdr:colOff>203200</xdr:colOff>
      <xdr:row>55</xdr:row>
      <xdr:rowOff>120650</xdr:rowOff>
    </xdr:to>
    <xdr:sp macro="" textlink="">
      <xdr:nvSpPr>
        <xdr:cNvPr id="61" name="Right Arrow 60"/>
        <xdr:cNvSpPr/>
      </xdr:nvSpPr>
      <xdr:spPr>
        <a:xfrm>
          <a:off x="5865813" y="9967912"/>
          <a:ext cx="1195387" cy="10636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502567</xdr:colOff>
      <xdr:row>75</xdr:row>
      <xdr:rowOff>155895</xdr:rowOff>
    </xdr:from>
    <xdr:to>
      <xdr:col>18</xdr:col>
      <xdr:colOff>265122</xdr:colOff>
      <xdr:row>107</xdr:row>
      <xdr:rowOff>174945</xdr:rowOff>
    </xdr:to>
    <xdr:pic>
      <xdr:nvPicPr>
        <xdr:cNvPr id="62" name="Picture 6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82" t="39640" r="182" b="-395"/>
        <a:stretch/>
      </xdr:blipFill>
      <xdr:spPr bwMode="auto">
        <a:xfrm>
          <a:off x="7360567" y="13729020"/>
          <a:ext cx="5248955" cy="581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219075</xdr:colOff>
      <xdr:row>106</xdr:row>
      <xdr:rowOff>128587</xdr:rowOff>
    </xdr:from>
    <xdr:to>
      <xdr:col>11</xdr:col>
      <xdr:colOff>47625</xdr:colOff>
      <xdr:row>107</xdr:row>
      <xdr:rowOff>61912</xdr:rowOff>
    </xdr:to>
    <xdr:sp macro="" textlink="">
      <xdr:nvSpPr>
        <xdr:cNvPr id="63" name="Right Arrow 62"/>
        <xdr:cNvSpPr/>
      </xdr:nvSpPr>
      <xdr:spPr>
        <a:xfrm>
          <a:off x="6391275" y="19311937"/>
          <a:ext cx="1200150" cy="1143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9525</xdr:colOff>
      <xdr:row>140</xdr:row>
      <xdr:rowOff>123825</xdr:rowOff>
    </xdr:from>
    <xdr:to>
      <xdr:col>11</xdr:col>
      <xdr:colOff>523875</xdr:colOff>
      <xdr:row>141</xdr:row>
      <xdr:rowOff>47625</xdr:rowOff>
    </xdr:to>
    <xdr:sp macro="" textlink="">
      <xdr:nvSpPr>
        <xdr:cNvPr id="64" name="Right Arrow 63"/>
        <xdr:cNvSpPr/>
      </xdr:nvSpPr>
      <xdr:spPr>
        <a:xfrm>
          <a:off x="6867525" y="25460325"/>
          <a:ext cx="1200150" cy="1047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450582</xdr:colOff>
      <xdr:row>135</xdr:row>
      <xdr:rowOff>6495</xdr:rowOff>
    </xdr:from>
    <xdr:to>
      <xdr:col>16</xdr:col>
      <xdr:colOff>416476</xdr:colOff>
      <xdr:row>185</xdr:row>
      <xdr:rowOff>86502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51182" y="24438120"/>
          <a:ext cx="6138094" cy="9128757"/>
        </a:xfrm>
        <a:prstGeom prst="rect">
          <a:avLst/>
        </a:prstGeom>
      </xdr:spPr>
    </xdr:pic>
    <xdr:clientData/>
  </xdr:twoCellAnchor>
  <xdr:twoCellAnchor>
    <xdr:from>
      <xdr:col>18</xdr:col>
      <xdr:colOff>295275</xdr:colOff>
      <xdr:row>96</xdr:row>
      <xdr:rowOff>152401</xdr:rowOff>
    </xdr:from>
    <xdr:to>
      <xdr:col>20</xdr:col>
      <xdr:colOff>119062</xdr:colOff>
      <xdr:row>97</xdr:row>
      <xdr:rowOff>78582</xdr:rowOff>
    </xdr:to>
    <xdr:sp macro="" textlink="">
      <xdr:nvSpPr>
        <xdr:cNvPr id="66" name="Right Arrow 65"/>
        <xdr:cNvSpPr/>
      </xdr:nvSpPr>
      <xdr:spPr>
        <a:xfrm>
          <a:off x="12639675" y="17526001"/>
          <a:ext cx="1195387" cy="1071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390525</xdr:colOff>
      <xdr:row>119</xdr:row>
      <xdr:rowOff>2345</xdr:rowOff>
    </xdr:from>
    <xdr:to>
      <xdr:col>9</xdr:col>
      <xdr:colOff>561975</xdr:colOff>
      <xdr:row>126</xdr:row>
      <xdr:rowOff>171413</xdr:rowOff>
    </xdr:to>
    <xdr:sp macro="" textlink="">
      <xdr:nvSpPr>
        <xdr:cNvPr id="67" name="Down Arrow 66"/>
        <xdr:cNvSpPr/>
      </xdr:nvSpPr>
      <xdr:spPr>
        <a:xfrm>
          <a:off x="6562725" y="21538370"/>
          <a:ext cx="171450" cy="143589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637835</xdr:colOff>
      <xdr:row>76</xdr:row>
      <xdr:rowOff>25513</xdr:rowOff>
    </xdr:from>
    <xdr:to>
      <xdr:col>9</xdr:col>
      <xdr:colOff>120424</xdr:colOff>
      <xdr:row>84</xdr:row>
      <xdr:rowOff>15988</xdr:rowOff>
    </xdr:to>
    <xdr:sp macro="" textlink="">
      <xdr:nvSpPr>
        <xdr:cNvPr id="68" name="Down Arrow 67"/>
        <xdr:cNvSpPr/>
      </xdr:nvSpPr>
      <xdr:spPr>
        <a:xfrm>
          <a:off x="6124235" y="13779613"/>
          <a:ext cx="168389" cy="14382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23</xdr:col>
      <xdr:colOff>127567</xdr:colOff>
      <xdr:row>81</xdr:row>
      <xdr:rowOff>178593</xdr:rowOff>
    </xdr:from>
    <xdr:to>
      <xdr:col>24</xdr:col>
      <xdr:colOff>448229</xdr:colOff>
      <xdr:row>83</xdr:row>
      <xdr:rowOff>30930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900967" y="14837568"/>
          <a:ext cx="1006462" cy="214287"/>
        </a:xfrm>
        <a:prstGeom prst="rect">
          <a:avLst/>
        </a:prstGeom>
      </xdr:spPr>
    </xdr:pic>
    <xdr:clientData/>
  </xdr:twoCellAnchor>
  <xdr:twoCellAnchor editAs="oneCell">
    <xdr:from>
      <xdr:col>21</xdr:col>
      <xdr:colOff>86267</xdr:colOff>
      <xdr:row>17</xdr:row>
      <xdr:rowOff>144993</xdr:rowOff>
    </xdr:from>
    <xdr:to>
      <xdr:col>22</xdr:col>
      <xdr:colOff>365994</xdr:colOff>
      <xdr:row>18</xdr:row>
      <xdr:rowOff>162001</xdr:rowOff>
    </xdr:to>
    <xdr:pic>
      <xdr:nvPicPr>
        <xdr:cNvPr id="70" name="Picture 69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9907"/>
        <a:stretch/>
      </xdr:blipFill>
      <xdr:spPr>
        <a:xfrm>
          <a:off x="14488067" y="3221568"/>
          <a:ext cx="965527" cy="197983"/>
        </a:xfrm>
        <a:prstGeom prst="rect">
          <a:avLst/>
        </a:prstGeom>
      </xdr:spPr>
    </xdr:pic>
    <xdr:clientData/>
  </xdr:twoCellAnchor>
  <xdr:twoCellAnchor editAs="oneCell">
    <xdr:from>
      <xdr:col>23</xdr:col>
      <xdr:colOff>119063</xdr:colOff>
      <xdr:row>137</xdr:row>
      <xdr:rowOff>59531</xdr:rowOff>
    </xdr:from>
    <xdr:to>
      <xdr:col>24</xdr:col>
      <xdr:colOff>392106</xdr:colOff>
      <xdr:row>138</xdr:row>
      <xdr:rowOff>67306</xdr:rowOff>
    </xdr:to>
    <xdr:pic>
      <xdr:nvPicPr>
        <xdr:cNvPr id="71" name="Picture 7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52271"/>
        <a:stretch/>
      </xdr:blipFill>
      <xdr:spPr>
        <a:xfrm>
          <a:off x="15892463" y="24853106"/>
          <a:ext cx="958843" cy="188750"/>
        </a:xfrm>
        <a:prstGeom prst="rect">
          <a:avLst/>
        </a:prstGeom>
      </xdr:spPr>
    </xdr:pic>
    <xdr:clientData/>
  </xdr:twoCellAnchor>
  <xdr:twoCellAnchor editAs="oneCell">
    <xdr:from>
      <xdr:col>41</xdr:col>
      <xdr:colOff>4699</xdr:colOff>
      <xdr:row>17</xdr:row>
      <xdr:rowOff>47625</xdr:rowOff>
    </xdr:from>
    <xdr:to>
      <xdr:col>50</xdr:col>
      <xdr:colOff>668388</xdr:colOff>
      <xdr:row>122</xdr:row>
      <xdr:rowOff>173832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22499" y="3124200"/>
          <a:ext cx="6835889" cy="191285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408214</xdr:colOff>
      <xdr:row>81</xdr:row>
      <xdr:rowOff>85043</xdr:rowOff>
    </xdr:from>
    <xdr:to>
      <xdr:col>29</xdr:col>
      <xdr:colOff>319189</xdr:colOff>
      <xdr:row>84</xdr:row>
      <xdr:rowOff>102053</xdr:rowOff>
    </xdr:to>
    <xdr:pic>
      <xdr:nvPicPr>
        <xdr:cNvPr id="73" name="Picture 7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56" t="42364" r="40853" b="49165"/>
        <a:stretch/>
      </xdr:blipFill>
      <xdr:spPr bwMode="auto">
        <a:xfrm>
          <a:off x="19610614" y="14744018"/>
          <a:ext cx="596775" cy="5599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533482</xdr:colOff>
      <xdr:row>129</xdr:row>
      <xdr:rowOff>57234</xdr:rowOff>
    </xdr:from>
    <xdr:to>
      <xdr:col>34</xdr:col>
      <xdr:colOff>185486</xdr:colOff>
      <xdr:row>250</xdr:row>
      <xdr:rowOff>137444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82" y="23403009"/>
          <a:ext cx="9939004" cy="219781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163512</xdr:colOff>
      <xdr:row>37</xdr:row>
      <xdr:rowOff>84138</xdr:rowOff>
    </xdr:from>
    <xdr:to>
      <xdr:col>18</xdr:col>
      <xdr:colOff>523875</xdr:colOff>
      <xdr:row>74</xdr:row>
      <xdr:rowOff>179389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7312" y="6780213"/>
          <a:ext cx="5160963" cy="6791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365960</xdr:colOff>
      <xdr:row>73</xdr:row>
      <xdr:rowOff>93370</xdr:rowOff>
    </xdr:from>
    <xdr:to>
      <xdr:col>37</xdr:col>
      <xdr:colOff>556460</xdr:colOff>
      <xdr:row>129</xdr:row>
      <xdr:rowOff>500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1960" y="13304545"/>
          <a:ext cx="11849100" cy="100417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10</xdr:col>
      <xdr:colOff>0</xdr:colOff>
      <xdr:row>113</xdr:row>
      <xdr:rowOff>57150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28775"/>
          <a:ext cx="6858000" cy="18878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Desktop/Design+%20India%20Development%20Specifications/Design+%20India%20Development%20Specifications/2.%20Composite%20column%20design/Composite%20Colum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nakin/AppData/Local/Temp/Rar$DIa0.985/&#44160;&#51613;Report_Desig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Menu"/>
      <sheetName val="Scope"/>
      <sheetName val="Interface"/>
    </sheetNames>
    <sheetDataSet>
      <sheetData sheetId="0">
        <row r="46">
          <cell r="B46">
            <v>1.5</v>
          </cell>
        </row>
        <row r="48">
          <cell r="B48">
            <v>1.1000000000000001</v>
          </cell>
        </row>
      </sheetData>
      <sheetData sheetId="1" refreshError="1"/>
      <sheetData sheetId="2">
        <row r="18">
          <cell r="X18">
            <v>100</v>
          </cell>
        </row>
        <row r="19">
          <cell r="X19">
            <v>50</v>
          </cell>
        </row>
        <row r="29">
          <cell r="R29">
            <v>26.9</v>
          </cell>
        </row>
        <row r="31">
          <cell r="R31">
            <v>1</v>
          </cell>
        </row>
        <row r="40">
          <cell r="R40">
            <v>5026.5482457436692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tCheck"/>
      <sheetName val="Sectional Properties"/>
      <sheetName val="Design_SB2"/>
      <sheetName val="Design_B"/>
      <sheetName val="Design_SR"/>
      <sheetName val="Design_P"/>
      <sheetName val="Design_O"/>
      <sheetName val="Design_SO"/>
      <sheetName val="Design_T"/>
      <sheetName val="Design_ST"/>
      <sheetName val="Design_HT"/>
    </sheetNames>
    <sheetDataSet>
      <sheetData sheetId="0">
        <row r="7">
          <cell r="U7">
            <v>1E-3</v>
          </cell>
        </row>
        <row r="14">
          <cell r="F14" t="str">
            <v>N</v>
          </cell>
          <cell r="O14">
            <v>1</v>
          </cell>
        </row>
        <row r="15">
          <cell r="F15" t="str">
            <v>mm</v>
          </cell>
          <cell r="O15">
            <v>1</v>
          </cell>
        </row>
        <row r="16">
          <cell r="F16" t="str">
            <v>Nㆍmm</v>
          </cell>
        </row>
        <row r="17">
          <cell r="F17" t="str">
            <v>N / mm²</v>
          </cell>
          <cell r="O17">
            <v>1</v>
          </cell>
        </row>
        <row r="18">
          <cell r="F18" t="str">
            <v>mm²</v>
          </cell>
          <cell r="O18">
            <v>1</v>
          </cell>
        </row>
      </sheetData>
      <sheetData sheetId="1">
        <row r="10">
          <cell r="C10">
            <v>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M25"/>
  <sheetViews>
    <sheetView workbookViewId="0">
      <selection activeCell="F14" sqref="F14:L14"/>
    </sheetView>
  </sheetViews>
  <sheetFormatPr defaultRowHeight="14.25"/>
  <cols>
    <col min="5" max="5" width="17.75" customWidth="1"/>
    <col min="11" max="11" width="9.875" bestFit="1" customWidth="1"/>
  </cols>
  <sheetData>
    <row r="4" spans="5:13" ht="14.25" customHeight="1">
      <c r="G4" s="167" t="s">
        <v>0</v>
      </c>
      <c r="H4" s="167"/>
      <c r="I4" s="167"/>
      <c r="J4" s="167"/>
      <c r="K4" s="167"/>
      <c r="L4" s="167"/>
      <c r="M4" s="7"/>
    </row>
    <row r="5" spans="5:13" ht="14.25" customHeight="1">
      <c r="G5" s="167"/>
      <c r="H5" s="167"/>
      <c r="I5" s="167"/>
      <c r="J5" s="167"/>
      <c r="K5" s="167"/>
      <c r="L5" s="167"/>
      <c r="M5" s="7"/>
    </row>
    <row r="6" spans="5:13" ht="14.25" customHeight="1">
      <c r="G6" s="167"/>
      <c r="H6" s="167"/>
      <c r="I6" s="167"/>
      <c r="J6" s="167"/>
      <c r="K6" s="167"/>
      <c r="L6" s="167"/>
      <c r="M6" s="7"/>
    </row>
    <row r="7" spans="5:13" ht="14.25" customHeight="1">
      <c r="G7" s="167"/>
      <c r="H7" s="167"/>
      <c r="I7" s="167"/>
      <c r="J7" s="167"/>
      <c r="K7" s="167"/>
      <c r="L7" s="167"/>
      <c r="M7" s="7"/>
    </row>
    <row r="8" spans="5:13" ht="14.25" customHeight="1">
      <c r="G8" s="7"/>
      <c r="H8" s="7"/>
      <c r="I8" s="7"/>
      <c r="J8" s="7"/>
      <c r="K8" s="7"/>
      <c r="L8" s="7"/>
      <c r="M8" s="7"/>
    </row>
    <row r="10" spans="5:13" ht="15">
      <c r="J10" s="20"/>
      <c r="K10" s="21"/>
    </row>
    <row r="13" spans="5:13" ht="15.75" thickBot="1">
      <c r="K13" s="20" t="s">
        <v>12</v>
      </c>
      <c r="L13" s="21">
        <f ca="1">(TODAY())</f>
        <v>42979</v>
      </c>
    </row>
    <row r="14" spans="5:13" ht="15">
      <c r="E14" s="4" t="s">
        <v>1</v>
      </c>
      <c r="F14" s="168" t="s">
        <v>199</v>
      </c>
      <c r="G14" s="168"/>
      <c r="H14" s="168"/>
      <c r="I14" s="168"/>
      <c r="J14" s="168"/>
      <c r="K14" s="168"/>
      <c r="L14" s="169"/>
    </row>
    <row r="15" spans="5:13" ht="15">
      <c r="E15" s="5" t="s">
        <v>2</v>
      </c>
      <c r="F15" s="163" t="s">
        <v>24</v>
      </c>
      <c r="G15" s="163"/>
      <c r="H15" s="163"/>
      <c r="I15" s="163"/>
      <c r="J15" s="163"/>
      <c r="K15" s="163"/>
      <c r="L15" s="164"/>
    </row>
    <row r="16" spans="5:13" ht="15">
      <c r="E16" s="5" t="s">
        <v>23</v>
      </c>
      <c r="F16" s="163" t="s">
        <v>25</v>
      </c>
      <c r="G16" s="163"/>
      <c r="H16" s="163"/>
      <c r="I16" s="163"/>
      <c r="J16" s="163"/>
      <c r="K16" s="163"/>
      <c r="L16" s="164"/>
    </row>
    <row r="17" spans="5:12" ht="15">
      <c r="E17" s="5" t="s">
        <v>3</v>
      </c>
      <c r="F17" s="163" t="s">
        <v>26</v>
      </c>
      <c r="G17" s="163"/>
      <c r="H17" s="163"/>
      <c r="I17" s="163"/>
      <c r="J17" s="163"/>
      <c r="K17" s="163"/>
      <c r="L17" s="164"/>
    </row>
    <row r="18" spans="5:12" ht="30">
      <c r="E18" s="5" t="s">
        <v>4</v>
      </c>
      <c r="F18" s="163"/>
      <c r="G18" s="163"/>
      <c r="H18" s="163"/>
      <c r="I18" s="163"/>
      <c r="J18" s="163"/>
      <c r="K18" s="163"/>
      <c r="L18" s="164"/>
    </row>
    <row r="19" spans="5:12" ht="15">
      <c r="E19" s="5" t="s">
        <v>5</v>
      </c>
      <c r="F19" s="163" t="s">
        <v>77</v>
      </c>
      <c r="G19" s="163"/>
      <c r="H19" s="163"/>
      <c r="I19" s="163"/>
      <c r="J19" s="163"/>
      <c r="K19" s="163"/>
      <c r="L19" s="164"/>
    </row>
    <row r="20" spans="5:12" ht="15">
      <c r="E20" s="5" t="s">
        <v>6</v>
      </c>
      <c r="F20" s="163" t="s">
        <v>25</v>
      </c>
      <c r="G20" s="163"/>
      <c r="H20" s="163"/>
      <c r="I20" s="163"/>
      <c r="J20" s="163"/>
      <c r="K20" s="163"/>
      <c r="L20" s="164"/>
    </row>
    <row r="21" spans="5:12" ht="33.75" customHeight="1" thickBot="1">
      <c r="E21" s="6" t="s">
        <v>7</v>
      </c>
      <c r="F21" s="165" t="s">
        <v>76</v>
      </c>
      <c r="G21" s="165"/>
      <c r="H21" s="165"/>
      <c r="I21" s="165"/>
      <c r="J21" s="165"/>
      <c r="K21" s="165"/>
      <c r="L21" s="166"/>
    </row>
    <row r="22" spans="5:12" ht="15">
      <c r="E22" s="3"/>
      <c r="F22" s="1"/>
    </row>
    <row r="23" spans="5:12" ht="15">
      <c r="E23" s="3"/>
      <c r="F23" s="1"/>
    </row>
    <row r="24" spans="5:12" ht="15">
      <c r="E24" s="3"/>
      <c r="F24" s="1"/>
    </row>
    <row r="25" spans="5:12" ht="15">
      <c r="E25" s="2"/>
      <c r="F25" s="1"/>
    </row>
  </sheetData>
  <mergeCells count="9">
    <mergeCell ref="F19:L19"/>
    <mergeCell ref="F20:L20"/>
    <mergeCell ref="F21:L21"/>
    <mergeCell ref="G4:L7"/>
    <mergeCell ref="F14:L14"/>
    <mergeCell ref="F15:L15"/>
    <mergeCell ref="F16:L16"/>
    <mergeCell ref="F17:L17"/>
    <mergeCell ref="F18:L18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7"/>
  <sheetViews>
    <sheetView tabSelected="1" topLeftCell="A148" zoomScale="130" zoomScaleNormal="130" workbookViewId="0">
      <selection activeCell="P162" sqref="P162"/>
    </sheetView>
  </sheetViews>
  <sheetFormatPr defaultRowHeight="14.25"/>
  <cols>
    <col min="1" max="16384" width="9" style="24"/>
  </cols>
  <sheetData>
    <row r="1" spans="1:14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6"/>
      <c r="N1" s="26"/>
    </row>
    <row r="2" spans="1:14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6"/>
      <c r="N2" s="26"/>
    </row>
    <row r="3" spans="1:14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6"/>
      <c r="N3" s="26"/>
    </row>
    <row r="4" spans="1:14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6"/>
      <c r="N4" s="26"/>
    </row>
    <row r="5" spans="1:14">
      <c r="A5" s="24" t="s">
        <v>121</v>
      </c>
    </row>
    <row r="10" spans="1:14">
      <c r="H10" s="24" t="s">
        <v>191</v>
      </c>
    </row>
    <row r="12" spans="1:14">
      <c r="A12" s="24" t="s">
        <v>134</v>
      </c>
    </row>
    <row r="38" spans="91:91">
      <c r="CM38" s="108"/>
    </row>
    <row r="56" spans="9:12">
      <c r="I56" s="174"/>
      <c r="J56" s="174"/>
      <c r="K56" s="174"/>
      <c r="L56" s="174"/>
    </row>
    <row r="102" spans="33:33">
      <c r="AG102" s="24" t="s">
        <v>85</v>
      </c>
    </row>
    <row r="147" spans="1:1">
      <c r="A147" s="24" t="s">
        <v>124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6" sqref="J36"/>
    </sheetView>
  </sheetViews>
  <sheetFormatPr defaultRowHeight="14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28"/>
  <sheetViews>
    <sheetView topLeftCell="A55" zoomScale="145" zoomScaleNormal="145" workbookViewId="0">
      <selection activeCell="E16" sqref="E16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67" t="s">
        <v>9</v>
      </c>
      <c r="G1" s="167"/>
      <c r="H1" s="167"/>
      <c r="I1" s="167"/>
      <c r="J1" s="167"/>
      <c r="K1" s="167"/>
      <c r="L1" s="27"/>
      <c r="M1" s="27"/>
      <c r="N1" s="27"/>
    </row>
    <row r="2" spans="1:27">
      <c r="A2" s="27"/>
      <c r="B2" s="27"/>
      <c r="C2" s="27"/>
      <c r="D2" s="27"/>
      <c r="E2" s="27"/>
      <c r="F2" s="167"/>
      <c r="G2" s="167"/>
      <c r="H2" s="167"/>
      <c r="I2" s="167"/>
      <c r="J2" s="167"/>
      <c r="K2" s="167"/>
      <c r="L2" s="27"/>
      <c r="M2" s="27"/>
      <c r="N2" s="27"/>
    </row>
    <row r="3" spans="1:27">
      <c r="A3" s="27"/>
      <c r="B3" s="27"/>
      <c r="C3" s="27"/>
      <c r="D3" s="27"/>
      <c r="E3" s="27"/>
      <c r="F3" s="167"/>
      <c r="G3" s="167"/>
      <c r="H3" s="167"/>
      <c r="I3" s="167"/>
      <c r="J3" s="167"/>
      <c r="K3" s="167"/>
      <c r="L3" s="27"/>
      <c r="M3" s="27"/>
      <c r="N3" s="27"/>
    </row>
    <row r="4" spans="1:27">
      <c r="A4" s="27"/>
      <c r="B4" s="27"/>
      <c r="C4" s="27"/>
      <c r="D4" s="27"/>
      <c r="E4" s="27"/>
      <c r="F4" s="167"/>
      <c r="G4" s="167"/>
      <c r="H4" s="167"/>
      <c r="I4" s="167"/>
      <c r="J4" s="167"/>
      <c r="K4" s="167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204</v>
      </c>
      <c r="B7" s="137">
        <v>4160</v>
      </c>
      <c r="C7" s="51" t="s">
        <v>175</v>
      </c>
      <c r="D7" s="137" t="s">
        <v>128</v>
      </c>
      <c r="E7" s="137">
        <v>60</v>
      </c>
      <c r="F7" s="138" t="s">
        <v>175</v>
      </c>
      <c r="G7" s="139" t="s">
        <v>129</v>
      </c>
      <c r="H7" s="137">
        <v>2640000</v>
      </c>
      <c r="I7" s="140" t="s">
        <v>114</v>
      </c>
      <c r="J7" s="37" t="s">
        <v>206</v>
      </c>
      <c r="K7" s="137"/>
      <c r="L7" s="65"/>
    </row>
    <row r="8" spans="1:27">
      <c r="A8" s="155" t="s">
        <v>205</v>
      </c>
      <c r="B8" s="37">
        <v>250</v>
      </c>
      <c r="C8" s="52" t="s">
        <v>175</v>
      </c>
      <c r="D8" s="37"/>
      <c r="E8" s="37"/>
      <c r="F8" s="52"/>
      <c r="G8" s="37" t="s">
        <v>130</v>
      </c>
      <c r="H8" s="37">
        <v>6480000000</v>
      </c>
      <c r="I8" s="106" t="s">
        <v>176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177</v>
      </c>
      <c r="D9" s="37"/>
      <c r="E9" s="37"/>
      <c r="F9" s="52"/>
      <c r="G9" s="37" t="s">
        <v>131</v>
      </c>
      <c r="H9" s="37">
        <v>90000000</v>
      </c>
      <c r="I9" s="106" t="s">
        <v>176</v>
      </c>
      <c r="J9" s="156" t="s">
        <v>207</v>
      </c>
      <c r="K9" s="37"/>
      <c r="L9" s="63"/>
    </row>
    <row r="10" spans="1:27" ht="15">
      <c r="A10" s="36" t="s">
        <v>36</v>
      </c>
      <c r="B10" s="37">
        <v>415</v>
      </c>
      <c r="C10" s="141" t="s">
        <v>177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136</v>
      </c>
      <c r="B12" s="37">
        <v>3500</v>
      </c>
      <c r="C12" s="52" t="s">
        <v>175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137</v>
      </c>
      <c r="B13" s="37">
        <v>3500</v>
      </c>
      <c r="C13" s="52" t="s">
        <v>175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129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130</v>
      </c>
      <c r="B18" s="29">
        <f>H8</f>
        <v>6480000000</v>
      </c>
      <c r="C18" s="106" t="s">
        <v>176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131</v>
      </c>
      <c r="B19" s="29">
        <f>H9</f>
        <v>90000000</v>
      </c>
      <c r="C19" s="106" t="s">
        <v>176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139</v>
      </c>
      <c r="B22" s="29"/>
      <c r="C22" s="42" t="s">
        <v>142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140</v>
      </c>
      <c r="B23" s="29">
        <f>1*B12</f>
        <v>3500</v>
      </c>
      <c r="C23" s="127" t="s">
        <v>175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141</v>
      </c>
      <c r="B24" s="35">
        <f>1*B13</f>
        <v>3500</v>
      </c>
      <c r="C24" s="127" t="s">
        <v>175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144</v>
      </c>
      <c r="B26" s="35">
        <f>H8/H7</f>
        <v>2454.5454545454545</v>
      </c>
      <c r="C26" s="35" t="s">
        <v>175</v>
      </c>
      <c r="D26" s="35"/>
      <c r="E26" s="35"/>
      <c r="F26" s="35"/>
      <c r="G26" s="35"/>
      <c r="H26" s="35"/>
      <c r="I26" s="35"/>
      <c r="J26" s="127" t="s">
        <v>192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143</v>
      </c>
      <c r="B27" s="35">
        <f>H9/H7</f>
        <v>34.090909090909093</v>
      </c>
      <c r="C27" s="35" t="s">
        <v>175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180</v>
      </c>
      <c r="B29" s="35">
        <f>B12/500 +B8/30</f>
        <v>15.333333333333334</v>
      </c>
      <c r="C29" s="35" t="s">
        <v>175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145</v>
      </c>
      <c r="B30" s="35">
        <f>B13/500 +B7/30</f>
        <v>145.66666666666666</v>
      </c>
      <c r="C30" s="35" t="s">
        <v>175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147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146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208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209</v>
      </c>
      <c r="B37" s="122">
        <f>B8*B7*B7*B7/12</f>
        <v>1499818666666.6667</v>
      </c>
      <c r="C37" s="122" t="s">
        <v>210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211</v>
      </c>
      <c r="B38" s="122">
        <f>B7*B8</f>
        <v>1040000</v>
      </c>
      <c r="C38" s="122" t="s">
        <v>212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214</v>
      </c>
      <c r="B39" s="35">
        <f>B7/2</f>
        <v>2080</v>
      </c>
      <c r="C39" s="35" t="s">
        <v>175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213</v>
      </c>
      <c r="B40" s="35">
        <f>(H7/B38) +(H8*B39/B37)</f>
        <v>11.525147928994082</v>
      </c>
      <c r="C40" s="35" t="s">
        <v>217</v>
      </c>
      <c r="D40" s="29"/>
      <c r="E40" s="35">
        <f>(H7/B38) -(H8*B39/B37)</f>
        <v>-6.4482248520710055</v>
      </c>
      <c r="F40" s="35" t="s">
        <v>217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215</v>
      </c>
      <c r="B42" s="35">
        <f>0.2*B9</f>
        <v>5</v>
      </c>
      <c r="C42" s="35" t="s">
        <v>217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216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218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219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220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222</v>
      </c>
      <c r="B49" s="35">
        <f>0.0025*B8*1000</f>
        <v>625</v>
      </c>
      <c r="C49" s="122" t="s">
        <v>212</v>
      </c>
      <c r="D49" s="29" t="s">
        <v>223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221</v>
      </c>
      <c r="B50" s="35">
        <f>(0.0025+0.5*(1-1000/B8)*(0.0025-0.0025))*1000*B8</f>
        <v>625</v>
      </c>
      <c r="C50" s="122" t="s">
        <v>212</v>
      </c>
      <c r="D50" s="29" t="s">
        <v>223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224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225</v>
      </c>
      <c r="B54" s="35">
        <f>H10/(B7*B8)</f>
        <v>0.81346153846153846</v>
      </c>
      <c r="C54" s="35" t="s">
        <v>217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226</v>
      </c>
      <c r="B55" s="35">
        <v>0.36</v>
      </c>
      <c r="C55" s="35" t="s">
        <v>217</v>
      </c>
      <c r="D55" s="35"/>
      <c r="E55" s="35"/>
      <c r="F55" s="35"/>
      <c r="G55" s="35"/>
      <c r="H55" s="35"/>
      <c r="I55" s="35"/>
      <c r="J55" s="42" t="s">
        <v>194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227</v>
      </c>
      <c r="B56" s="35">
        <f>(B54-B55)*B7*B8</f>
        <v>471600</v>
      </c>
      <c r="C56" s="35" t="s">
        <v>228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177</v>
      </c>
      <c r="D57" s="29"/>
      <c r="E57" s="42"/>
      <c r="F57" s="42"/>
      <c r="G57" s="42"/>
      <c r="H57" s="42"/>
      <c r="I57" s="42"/>
      <c r="J57" s="42" t="s">
        <v>195</v>
      </c>
      <c r="K57" s="42"/>
      <c r="L57" s="49"/>
      <c r="M57" s="35"/>
      <c r="N57" s="35"/>
      <c r="O57" s="35"/>
      <c r="P57" s="35"/>
      <c r="Q57" s="48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229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230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231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232</v>
      </c>
      <c r="B63" s="157"/>
      <c r="C63" s="157"/>
      <c r="D63" s="157"/>
      <c r="E63" s="157"/>
      <c r="F63" s="157"/>
      <c r="G63" s="157"/>
      <c r="H63" s="157"/>
      <c r="I63" s="157"/>
      <c r="J63" s="161" t="s">
        <v>240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233</v>
      </c>
      <c r="B64" s="35">
        <v>1107000</v>
      </c>
      <c r="C64" s="162" t="s">
        <v>114</v>
      </c>
      <c r="D64" s="35" t="s">
        <v>234</v>
      </c>
      <c r="E64" s="35">
        <v>20</v>
      </c>
      <c r="F64" s="35"/>
      <c r="G64" s="35" t="s">
        <v>235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237</v>
      </c>
      <c r="E65" s="35">
        <f>B10</f>
        <v>415</v>
      </c>
      <c r="F65" s="35"/>
      <c r="G65" s="35" t="s">
        <v>236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238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239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241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240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242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243</v>
      </c>
      <c r="B74" s="35">
        <f>C72*E64*H64*H65*H65</f>
        <v>2530863415.3483381</v>
      </c>
      <c r="C74" s="35" t="s">
        <v>244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175</v>
      </c>
      <c r="H80" s="60" t="s">
        <v>43</v>
      </c>
      <c r="I80" s="60">
        <f>B8</f>
        <v>250</v>
      </c>
      <c r="J80" s="60" t="s">
        <v>175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177</v>
      </c>
      <c r="E81" s="42" t="s">
        <v>30</v>
      </c>
      <c r="F81" s="42" t="s">
        <v>30</v>
      </c>
      <c r="G81" s="42"/>
      <c r="H81" s="42"/>
      <c r="I81" s="42"/>
      <c r="J81" s="42" t="s">
        <v>193</v>
      </c>
      <c r="K81" s="42"/>
      <c r="L81" s="49"/>
      <c r="M81" s="42"/>
      <c r="N81" s="42"/>
      <c r="O81" s="42"/>
    </row>
    <row r="82" spans="1:15" ht="15">
      <c r="A82" s="41" t="s">
        <v>148</v>
      </c>
      <c r="B82" s="42"/>
      <c r="C82" s="42">
        <f>3217</f>
        <v>3217</v>
      </c>
      <c r="D82" s="128" t="s">
        <v>178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132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177</v>
      </c>
      <c r="E84" s="42"/>
      <c r="F84" s="42"/>
      <c r="G84" s="42"/>
      <c r="H84" s="42"/>
      <c r="I84" s="42"/>
      <c r="J84" s="42" t="s">
        <v>194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177</v>
      </c>
      <c r="E85" s="42"/>
      <c r="F85" s="42"/>
      <c r="G85" s="42"/>
      <c r="H85" s="42"/>
      <c r="I85" s="42"/>
      <c r="J85" s="42" t="s">
        <v>195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178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178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160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149</v>
      </c>
      <c r="B98" s="122">
        <v>450</v>
      </c>
      <c r="C98" s="128" t="s">
        <v>178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151</v>
      </c>
      <c r="B99" s="42">
        <v>150</v>
      </c>
      <c r="C99" s="146" t="s">
        <v>175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150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152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194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153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 ht="15.75" thickBot="1">
      <c r="A112" s="56" t="s">
        <v>154</v>
      </c>
      <c r="B112" s="57"/>
      <c r="C112" s="57"/>
      <c r="D112" s="57"/>
      <c r="E112" s="57"/>
      <c r="F112" s="57"/>
      <c r="G112" s="57"/>
      <c r="H112" s="57"/>
      <c r="I112" s="57"/>
      <c r="J112" s="43" t="s">
        <v>32</v>
      </c>
      <c r="K112" s="57"/>
      <c r="L112" s="58"/>
      <c r="M112" s="42"/>
      <c r="N112" s="42"/>
      <c r="O112" s="42"/>
    </row>
    <row r="113" spans="1:15">
      <c r="A113" s="59" t="s">
        <v>155</v>
      </c>
      <c r="B113" s="60"/>
      <c r="C113" s="60">
        <f>16000</f>
        <v>16000</v>
      </c>
      <c r="D113" s="107"/>
      <c r="E113" s="60"/>
      <c r="F113" s="60"/>
      <c r="G113" s="60"/>
      <c r="H113" s="60"/>
      <c r="I113" s="60"/>
      <c r="J113" s="60" t="s">
        <v>196</v>
      </c>
      <c r="K113" s="153"/>
      <c r="L113" s="61" t="s">
        <v>172</v>
      </c>
      <c r="M113" s="42"/>
      <c r="N113" s="42"/>
      <c r="O113" s="42"/>
    </row>
    <row r="114" spans="1:15" ht="15">
      <c r="A114" s="28" t="s">
        <v>157</v>
      </c>
      <c r="B114" s="29"/>
      <c r="C114" s="29">
        <f>0.2*B9*B8*B7</f>
        <v>5200000</v>
      </c>
      <c r="D114" s="128"/>
      <c r="E114" s="42" t="s">
        <v>30</v>
      </c>
      <c r="F114" s="42" t="s">
        <v>30</v>
      </c>
      <c r="G114" s="42"/>
      <c r="H114" s="42"/>
      <c r="I114" s="42"/>
      <c r="J114" s="42"/>
      <c r="K114" s="42"/>
      <c r="L114" s="49"/>
      <c r="M114" s="42"/>
      <c r="N114" s="42"/>
      <c r="O114" s="42"/>
    </row>
    <row r="115" spans="1:15" ht="15">
      <c r="A115" s="41" t="s">
        <v>156</v>
      </c>
      <c r="B115" s="42"/>
      <c r="C115" s="42"/>
      <c r="D115" s="128" t="b">
        <f>IF(0.2*B9*B7*B8&gt;=C113,TRUE,FALSE)</f>
        <v>1</v>
      </c>
      <c r="E115" s="29"/>
      <c r="F115" s="29"/>
      <c r="G115" s="29"/>
      <c r="H115" s="29"/>
      <c r="I115" s="29"/>
      <c r="J115" s="29"/>
      <c r="K115" s="42"/>
      <c r="L115" s="49"/>
      <c r="M115" s="42"/>
      <c r="N115" s="42"/>
      <c r="O115" s="42"/>
    </row>
    <row r="116" spans="1:15" ht="15">
      <c r="A116" s="121" t="s">
        <v>161</v>
      </c>
      <c r="B116" s="42">
        <v>400</v>
      </c>
      <c r="C116" s="42" t="s">
        <v>168</v>
      </c>
      <c r="D116" s="128">
        <v>146.13999999999999</v>
      </c>
      <c r="E116" s="105" t="s">
        <v>175</v>
      </c>
      <c r="F116" s="29"/>
      <c r="G116" s="29"/>
      <c r="H116" s="29"/>
      <c r="I116" s="29"/>
      <c r="J116" s="29"/>
      <c r="K116" s="42"/>
      <c r="L116" s="49"/>
      <c r="M116" s="42"/>
      <c r="N116" s="42"/>
      <c r="O116" s="42"/>
    </row>
    <row r="117" spans="1:15" ht="15">
      <c r="A117" s="41" t="s">
        <v>162</v>
      </c>
      <c r="B117" s="42">
        <v>348</v>
      </c>
      <c r="C117" s="146" t="s">
        <v>175</v>
      </c>
      <c r="D117" s="128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</row>
    <row r="118" spans="1:15" ht="15">
      <c r="A118" s="41" t="s">
        <v>163</v>
      </c>
      <c r="B118" s="42">
        <v>1814</v>
      </c>
      <c r="C118" s="146" t="s">
        <v>178</v>
      </c>
      <c r="D118" s="128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</row>
    <row r="119" spans="1:15">
      <c r="A119" s="41" t="s">
        <v>164</v>
      </c>
      <c r="B119" s="122">
        <v>59.54</v>
      </c>
      <c r="C119" s="133" t="s">
        <v>175</v>
      </c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</row>
    <row r="120" spans="1:15" ht="15">
      <c r="A120" s="41" t="s">
        <v>165</v>
      </c>
      <c r="B120" s="122">
        <v>250</v>
      </c>
      <c r="C120" s="133" t="s">
        <v>175</v>
      </c>
      <c r="D120" s="128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</row>
    <row r="121" spans="1:15" ht="15">
      <c r="A121" s="41" t="s">
        <v>167</v>
      </c>
      <c r="B121" s="122">
        <v>200000</v>
      </c>
      <c r="C121" s="146" t="s">
        <v>177</v>
      </c>
      <c r="D121" s="128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</row>
    <row r="122" spans="1:15" ht="15">
      <c r="A122" s="41" t="s">
        <v>169</v>
      </c>
      <c r="B122" s="122">
        <v>224</v>
      </c>
      <c r="C122" s="146" t="s">
        <v>177</v>
      </c>
      <c r="D122" s="128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</row>
    <row r="123" spans="1:15" ht="15">
      <c r="A123" s="41" t="s">
        <v>170</v>
      </c>
      <c r="B123" s="122">
        <v>38</v>
      </c>
      <c r="C123" s="29"/>
      <c r="D123" s="128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</row>
    <row r="124" spans="1:15">
      <c r="A124" s="41"/>
      <c r="B124" s="42"/>
      <c r="C124" s="42"/>
      <c r="D124" s="42"/>
      <c r="E124" s="42"/>
      <c r="F124" s="42"/>
      <c r="G124" s="42"/>
      <c r="H124" s="42"/>
      <c r="I124" s="42"/>
      <c r="J124" s="29" t="s">
        <v>197</v>
      </c>
      <c r="K124" s="42"/>
      <c r="L124" s="49"/>
      <c r="M124" s="42"/>
      <c r="N124" s="42"/>
      <c r="O124" s="42"/>
    </row>
    <row r="125" spans="1:15">
      <c r="A125" s="41" t="s">
        <v>166</v>
      </c>
      <c r="B125" s="42">
        <f>(1/B121)*(B116-D116)/(B117-D116) *(B122-B120*(B116-D116)/(3*B118))</f>
        <v>1.3351854306766259E-3</v>
      </c>
      <c r="C125" s="133"/>
      <c r="D125" s="42"/>
      <c r="E125" s="42"/>
      <c r="F125" s="42"/>
      <c r="G125" s="42"/>
      <c r="H125" s="42"/>
      <c r="I125" s="42"/>
      <c r="J125" s="29" t="s">
        <v>197</v>
      </c>
      <c r="K125" s="42"/>
      <c r="L125" s="49"/>
      <c r="M125" s="42"/>
      <c r="N125" s="42"/>
      <c r="O125" s="42"/>
    </row>
    <row r="126" spans="1:15">
      <c r="A126" s="41" t="s">
        <v>171</v>
      </c>
      <c r="B126" s="29">
        <f>3*B119*B125/(1+(2*(B119-B123)/(B116-D116)))</f>
        <v>0.20389061756027049</v>
      </c>
      <c r="C126" s="146" t="s">
        <v>175</v>
      </c>
      <c r="D126" s="29"/>
      <c r="E126" s="29"/>
      <c r="F126" s="29"/>
      <c r="G126" s="29"/>
      <c r="H126" s="29"/>
      <c r="I126" s="29"/>
      <c r="J126" s="29"/>
      <c r="K126" s="29"/>
      <c r="L126" s="30"/>
    </row>
    <row r="127" spans="1:15">
      <c r="A127" s="28" t="s">
        <v>173</v>
      </c>
      <c r="B127" s="29"/>
      <c r="C127" s="29">
        <f>B126</f>
        <v>0.20389061756027049</v>
      </c>
      <c r="D127" s="105" t="s">
        <v>175</v>
      </c>
      <c r="E127" s="29"/>
      <c r="F127" s="29"/>
      <c r="G127" s="29"/>
      <c r="H127" s="29"/>
      <c r="I127" s="29"/>
      <c r="J127" s="29"/>
      <c r="K127" s="29"/>
      <c r="L127" s="30"/>
    </row>
    <row r="128" spans="1:15" ht="15" thickBot="1">
      <c r="A128" s="147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9"/>
    </row>
  </sheetData>
  <mergeCells count="1">
    <mergeCell ref="F1:K4"/>
  </mergeCells>
  <pageMargins left="0.7" right="0.7" top="0.75" bottom="0.75" header="0.3" footer="0.3"/>
  <pageSetup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31"/>
  <sheetViews>
    <sheetView topLeftCell="A4" zoomScale="130" zoomScaleNormal="130" workbookViewId="0">
      <selection activeCell="L34" sqref="L34"/>
    </sheetView>
  </sheetViews>
  <sheetFormatPr defaultRowHeight="14.25"/>
  <cols>
    <col min="2" max="2" width="12.375" bestFit="1" customWidth="1"/>
    <col min="3" max="3" width="12.25" bestFit="1" customWidth="1"/>
    <col min="8" max="8" width="11.125" bestFit="1" customWidth="1"/>
    <col min="14" max="14" width="10.625" customWidth="1"/>
    <col min="15" max="15" width="12.25" bestFit="1" customWidth="1"/>
  </cols>
  <sheetData>
    <row r="1" spans="1:27">
      <c r="A1" s="27"/>
      <c r="B1" s="27"/>
      <c r="C1" s="27"/>
      <c r="D1" s="27"/>
      <c r="E1" s="27"/>
      <c r="F1" s="167" t="s">
        <v>9</v>
      </c>
      <c r="G1" s="167"/>
      <c r="H1" s="167"/>
      <c r="I1" s="167"/>
      <c r="J1" s="167"/>
      <c r="K1" s="167"/>
      <c r="L1" s="27"/>
      <c r="M1" s="27"/>
      <c r="N1" s="27"/>
    </row>
    <row r="2" spans="1:27">
      <c r="A2" s="27"/>
      <c r="B2" s="27"/>
      <c r="C2" s="27"/>
      <c r="D2" s="27"/>
      <c r="E2" s="27"/>
      <c r="F2" s="167"/>
      <c r="G2" s="167"/>
      <c r="H2" s="167"/>
      <c r="I2" s="167"/>
      <c r="J2" s="167"/>
      <c r="K2" s="167"/>
      <c r="L2" s="27"/>
      <c r="M2" s="27"/>
      <c r="N2" s="27"/>
    </row>
    <row r="3" spans="1:27">
      <c r="A3" s="27"/>
      <c r="B3" s="27"/>
      <c r="C3" s="27"/>
      <c r="D3" s="27"/>
      <c r="E3" s="27"/>
      <c r="F3" s="167"/>
      <c r="G3" s="167"/>
      <c r="H3" s="167"/>
      <c r="I3" s="167"/>
      <c r="J3" s="167"/>
      <c r="K3" s="167"/>
      <c r="L3" s="27"/>
      <c r="M3" s="27"/>
      <c r="N3" s="27"/>
    </row>
    <row r="4" spans="1:27">
      <c r="A4" s="27"/>
      <c r="B4" s="27"/>
      <c r="C4" s="27"/>
      <c r="D4" s="27"/>
      <c r="E4" s="27"/>
      <c r="F4" s="167"/>
      <c r="G4" s="167"/>
      <c r="H4" s="167"/>
      <c r="I4" s="167"/>
      <c r="J4" s="167"/>
      <c r="K4" s="167"/>
      <c r="L4" s="27"/>
      <c r="M4" s="27"/>
      <c r="N4" s="27"/>
    </row>
    <row r="5" spans="1:27" ht="15" thickBot="1">
      <c r="A5" t="s">
        <v>31</v>
      </c>
    </row>
    <row r="6" spans="1:27" ht="15" thickBot="1">
      <c r="A6" s="32" t="s">
        <v>33</v>
      </c>
      <c r="B6" s="38" t="s">
        <v>174</v>
      </c>
      <c r="C6" s="33"/>
      <c r="D6" s="33"/>
      <c r="E6" s="33"/>
      <c r="F6" s="33"/>
      <c r="G6" s="33"/>
      <c r="H6" s="33"/>
      <c r="I6" s="33"/>
      <c r="J6" s="33"/>
      <c r="K6" s="33"/>
      <c r="L6" s="34"/>
    </row>
    <row r="7" spans="1:27">
      <c r="A7" s="136" t="s">
        <v>204</v>
      </c>
      <c r="B7" s="137">
        <v>4160</v>
      </c>
      <c r="C7" s="51" t="s">
        <v>175</v>
      </c>
      <c r="D7" s="137" t="s">
        <v>128</v>
      </c>
      <c r="E7" s="137">
        <v>60</v>
      </c>
      <c r="F7" s="138" t="s">
        <v>175</v>
      </c>
      <c r="G7" s="139" t="s">
        <v>129</v>
      </c>
      <c r="H7" s="137">
        <v>2640000</v>
      </c>
      <c r="I7" s="140" t="s">
        <v>114</v>
      </c>
      <c r="J7" s="37" t="s">
        <v>206</v>
      </c>
      <c r="K7" s="137"/>
      <c r="L7" s="65"/>
    </row>
    <row r="8" spans="1:27">
      <c r="A8" s="155" t="s">
        <v>205</v>
      </c>
      <c r="B8" s="37">
        <v>250</v>
      </c>
      <c r="C8" s="52" t="s">
        <v>175</v>
      </c>
      <c r="D8" s="37"/>
      <c r="E8" s="37"/>
      <c r="F8" s="52"/>
      <c r="G8" s="37" t="s">
        <v>130</v>
      </c>
      <c r="H8" s="37">
        <v>6480000000</v>
      </c>
      <c r="I8" s="106" t="s">
        <v>176</v>
      </c>
      <c r="J8" s="37"/>
      <c r="K8" s="37"/>
      <c r="L8" s="63"/>
    </row>
    <row r="9" spans="1:27" ht="15">
      <c r="A9" s="36" t="s">
        <v>35</v>
      </c>
      <c r="B9" s="37">
        <v>25</v>
      </c>
      <c r="C9" s="141" t="s">
        <v>177</v>
      </c>
      <c r="D9" s="37"/>
      <c r="E9" s="37"/>
      <c r="F9" s="52"/>
      <c r="G9" s="37" t="s">
        <v>131</v>
      </c>
      <c r="H9" s="37">
        <v>90000000</v>
      </c>
      <c r="I9" s="106" t="s">
        <v>176</v>
      </c>
      <c r="J9" s="156" t="s">
        <v>207</v>
      </c>
      <c r="K9" s="37"/>
      <c r="L9" s="63"/>
    </row>
    <row r="10" spans="1:27" ht="15">
      <c r="A10" s="36" t="s">
        <v>36</v>
      </c>
      <c r="B10" s="37">
        <v>415</v>
      </c>
      <c r="C10" s="141" t="s">
        <v>177</v>
      </c>
      <c r="D10" s="37"/>
      <c r="E10" s="37"/>
      <c r="F10" s="52"/>
      <c r="G10" s="37" t="s">
        <v>38</v>
      </c>
      <c r="H10" s="37">
        <v>846000</v>
      </c>
      <c r="I10" s="52" t="s">
        <v>114</v>
      </c>
      <c r="J10" s="37"/>
      <c r="K10" s="37"/>
      <c r="L10" s="63"/>
    </row>
    <row r="11" spans="1:27">
      <c r="A11" s="36"/>
      <c r="B11" s="37"/>
      <c r="C11" s="52"/>
      <c r="D11" s="37"/>
      <c r="E11" s="37"/>
      <c r="F11" s="52"/>
      <c r="G11" s="37"/>
      <c r="H11" s="37"/>
      <c r="I11" s="52"/>
      <c r="J11" s="37"/>
      <c r="K11" s="37"/>
      <c r="L11" s="63"/>
    </row>
    <row r="12" spans="1:27">
      <c r="A12" s="36" t="s">
        <v>136</v>
      </c>
      <c r="B12" s="37">
        <v>3500</v>
      </c>
      <c r="C12" s="52" t="s">
        <v>175</v>
      </c>
      <c r="D12" s="37"/>
      <c r="E12" s="37"/>
      <c r="F12" s="52"/>
      <c r="G12" s="37"/>
      <c r="H12" s="37"/>
      <c r="I12" s="52"/>
      <c r="J12" s="37"/>
      <c r="K12" s="37"/>
      <c r="L12" s="63"/>
    </row>
    <row r="13" spans="1:27">
      <c r="A13" s="36" t="s">
        <v>137</v>
      </c>
      <c r="B13" s="37">
        <v>3500</v>
      </c>
      <c r="C13" s="52" t="s">
        <v>175</v>
      </c>
      <c r="D13" s="37"/>
      <c r="E13" s="37"/>
      <c r="F13" s="52"/>
      <c r="G13" s="37"/>
      <c r="H13" s="37"/>
      <c r="I13" s="52"/>
      <c r="J13" s="37"/>
      <c r="K13" s="37"/>
      <c r="L13" s="63"/>
    </row>
    <row r="14" spans="1:27">
      <c r="A14" s="36"/>
      <c r="B14" s="37"/>
      <c r="C14" s="52"/>
      <c r="D14" s="37"/>
      <c r="E14" s="37"/>
      <c r="F14" s="52"/>
      <c r="G14" s="37"/>
      <c r="H14" s="37"/>
      <c r="I14" s="52"/>
      <c r="J14" s="37"/>
      <c r="K14" s="37"/>
      <c r="L14" s="63"/>
    </row>
    <row r="15" spans="1:27" ht="15" thickBot="1">
      <c r="A15" s="142"/>
      <c r="B15" s="143"/>
      <c r="C15" s="53"/>
      <c r="D15" s="143"/>
      <c r="E15" s="143"/>
      <c r="F15" s="53"/>
      <c r="G15" s="143"/>
      <c r="H15" s="143"/>
      <c r="I15" s="53"/>
      <c r="J15" s="143"/>
      <c r="K15" s="143"/>
      <c r="L15" s="64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5">
      <c r="A16" s="31" t="s">
        <v>127</v>
      </c>
      <c r="B16" s="44"/>
      <c r="C16" s="46"/>
      <c r="D16" s="44"/>
      <c r="E16" s="44"/>
      <c r="F16" s="44"/>
      <c r="G16" s="44"/>
      <c r="H16" s="44"/>
      <c r="I16" s="44"/>
      <c r="J16" s="44" t="s">
        <v>32</v>
      </c>
      <c r="K16" s="44"/>
      <c r="L16" s="45"/>
      <c r="M16" s="122"/>
      <c r="N16" s="122"/>
      <c r="O16" s="122"/>
      <c r="P16" s="122"/>
      <c r="Q16" s="122"/>
      <c r="R16" s="122"/>
      <c r="S16" s="122"/>
      <c r="T16" s="122"/>
      <c r="U16" s="122"/>
      <c r="V16" s="132"/>
      <c r="W16" s="122"/>
      <c r="X16" s="122"/>
      <c r="Y16" s="122"/>
      <c r="Z16" s="122"/>
      <c r="AA16" s="122"/>
    </row>
    <row r="17" spans="1:27">
      <c r="A17" s="134" t="s">
        <v>129</v>
      </c>
      <c r="B17" s="29">
        <f>H7</f>
        <v>2640000</v>
      </c>
      <c r="C17" s="106" t="s">
        <v>114</v>
      </c>
      <c r="D17" s="105"/>
      <c r="E17" s="29"/>
      <c r="F17" s="29"/>
      <c r="G17" s="29"/>
      <c r="H17" s="29"/>
      <c r="I17" s="29"/>
      <c r="J17" s="29"/>
      <c r="K17" s="29"/>
      <c r="L17" s="30"/>
      <c r="M17" s="122"/>
      <c r="N17" s="122"/>
      <c r="O17" s="122"/>
      <c r="P17" s="133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</row>
    <row r="18" spans="1:27" ht="15">
      <c r="A18" s="47" t="s">
        <v>130</v>
      </c>
      <c r="B18" s="29">
        <f>H8</f>
        <v>6480000000</v>
      </c>
      <c r="C18" s="106" t="s">
        <v>176</v>
      </c>
      <c r="D18" s="105"/>
      <c r="E18" s="29"/>
      <c r="F18" s="29"/>
      <c r="G18" s="29"/>
      <c r="H18" s="29"/>
      <c r="I18" s="29"/>
      <c r="J18" s="29"/>
      <c r="K18" s="29"/>
      <c r="L18" s="30"/>
      <c r="M18" s="35"/>
      <c r="N18" s="35"/>
      <c r="O18" s="35"/>
      <c r="P18" s="131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</row>
    <row r="19" spans="1:27" ht="15">
      <c r="A19" s="47" t="s">
        <v>131</v>
      </c>
      <c r="B19" s="29">
        <f>H9</f>
        <v>90000000</v>
      </c>
      <c r="C19" s="106" t="s">
        <v>176</v>
      </c>
      <c r="D19" s="105"/>
      <c r="E19" s="29"/>
      <c r="F19" s="29"/>
      <c r="G19" s="29"/>
      <c r="H19" s="29"/>
      <c r="I19" s="29"/>
      <c r="J19" s="29"/>
      <c r="K19" s="29"/>
      <c r="L19" s="30"/>
      <c r="M19" s="122"/>
      <c r="N19" s="122"/>
      <c r="O19" s="122"/>
      <c r="P19" s="131"/>
      <c r="Q19" s="35"/>
      <c r="R19" s="35"/>
      <c r="S19" s="35"/>
      <c r="T19" s="35"/>
      <c r="U19" s="35"/>
      <c r="V19" s="35"/>
      <c r="W19" s="122"/>
      <c r="X19" s="122"/>
      <c r="Y19" s="122"/>
      <c r="Z19" s="122"/>
      <c r="AA19" s="122"/>
    </row>
    <row r="20" spans="1:27" ht="15">
      <c r="A20" s="47"/>
      <c r="B20" s="29"/>
      <c r="C20" s="106"/>
      <c r="D20" s="105"/>
      <c r="E20" s="29"/>
      <c r="F20" s="29"/>
      <c r="G20" s="29"/>
      <c r="H20" s="29"/>
      <c r="I20" s="29"/>
      <c r="J20" s="29"/>
      <c r="K20" s="29"/>
      <c r="L20" s="30"/>
      <c r="M20" s="122"/>
      <c r="N20" s="122"/>
      <c r="O20" s="122"/>
      <c r="P20" s="131"/>
      <c r="Q20" s="35"/>
      <c r="R20" s="35"/>
      <c r="S20" s="35"/>
      <c r="T20" s="35"/>
      <c r="U20" s="35"/>
      <c r="V20" s="35"/>
      <c r="W20" s="122"/>
      <c r="X20" s="122"/>
      <c r="Y20" s="122"/>
      <c r="Z20" s="122"/>
      <c r="AA20" s="122"/>
    </row>
    <row r="21" spans="1:27" ht="15">
      <c r="A21" s="28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30"/>
      <c r="M21" s="122"/>
      <c r="N21" s="122"/>
      <c r="O21" s="122"/>
      <c r="P21" s="131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</row>
    <row r="22" spans="1:27" ht="15">
      <c r="A22" s="28" t="s">
        <v>139</v>
      </c>
      <c r="B22" s="29"/>
      <c r="C22" s="42" t="s">
        <v>142</v>
      </c>
      <c r="D22" s="29"/>
      <c r="E22" s="29"/>
      <c r="F22" s="29"/>
      <c r="G22" s="29"/>
      <c r="H22" s="29"/>
      <c r="I22" s="29"/>
      <c r="J22" s="135"/>
      <c r="K22" s="29"/>
      <c r="L22" s="30"/>
      <c r="M22" s="122"/>
      <c r="N22" s="122"/>
      <c r="O22" s="122"/>
      <c r="P22" s="131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</row>
    <row r="23" spans="1:27">
      <c r="A23" s="28" t="s">
        <v>140</v>
      </c>
      <c r="B23" s="29">
        <f>1*B12</f>
        <v>3500</v>
      </c>
      <c r="C23" s="127" t="s">
        <v>175</v>
      </c>
      <c r="D23" s="105"/>
      <c r="E23" s="29"/>
      <c r="F23" s="29"/>
      <c r="G23" s="29"/>
      <c r="H23" s="29"/>
      <c r="I23" s="29"/>
      <c r="J23" s="29"/>
      <c r="K23" s="29"/>
      <c r="L23" s="30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</row>
    <row r="24" spans="1:27" ht="15">
      <c r="A24" s="47" t="s">
        <v>141</v>
      </c>
      <c r="B24" s="35">
        <f>1*B13</f>
        <v>3500</v>
      </c>
      <c r="C24" s="127" t="s">
        <v>175</v>
      </c>
      <c r="D24" s="131"/>
      <c r="E24" s="35"/>
      <c r="F24" s="35"/>
      <c r="G24" s="35"/>
      <c r="H24" s="35"/>
      <c r="I24" s="35"/>
      <c r="J24" s="35"/>
      <c r="K24" s="35"/>
      <c r="L24" s="48"/>
      <c r="M24" s="122"/>
      <c r="N24" s="122"/>
      <c r="O24" s="122"/>
      <c r="P24" s="131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</row>
    <row r="25" spans="1:27">
      <c r="A25" s="47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8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</row>
    <row r="26" spans="1:27">
      <c r="A26" s="47" t="s">
        <v>144</v>
      </c>
      <c r="B26" s="35">
        <f>H8/H7</f>
        <v>2454.5454545454545</v>
      </c>
      <c r="C26" s="35" t="s">
        <v>175</v>
      </c>
      <c r="D26" s="35"/>
      <c r="E26" s="35"/>
      <c r="F26" s="35"/>
      <c r="G26" s="35"/>
      <c r="H26" s="35"/>
      <c r="I26" s="35"/>
      <c r="J26" s="127" t="s">
        <v>192</v>
      </c>
      <c r="K26" s="35"/>
      <c r="L26" s="48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122"/>
      <c r="X26" s="122"/>
      <c r="Y26" s="122"/>
      <c r="Z26" s="122"/>
      <c r="AA26" s="122"/>
    </row>
    <row r="27" spans="1:27">
      <c r="A27" s="47" t="s">
        <v>143</v>
      </c>
      <c r="B27" s="35">
        <f>H9/H7</f>
        <v>34.090909090909093</v>
      </c>
      <c r="C27" s="35" t="s">
        <v>175</v>
      </c>
      <c r="D27" s="35"/>
      <c r="E27" s="35"/>
      <c r="F27" s="35"/>
      <c r="G27" s="35"/>
      <c r="H27" s="35"/>
      <c r="I27" s="35"/>
      <c r="J27" s="35"/>
      <c r="K27" s="35"/>
      <c r="L27" s="48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122"/>
      <c r="X27" s="122"/>
      <c r="Y27" s="122"/>
      <c r="Z27" s="122"/>
      <c r="AA27" s="122"/>
    </row>
    <row r="28" spans="1:27">
      <c r="A28" s="47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8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122"/>
      <c r="X28" s="122"/>
      <c r="Y28" s="122"/>
      <c r="Z28" s="122"/>
      <c r="AA28" s="122"/>
    </row>
    <row r="29" spans="1:27">
      <c r="A29" s="47" t="s">
        <v>180</v>
      </c>
      <c r="B29" s="35">
        <f>B12/500 +B8/30</f>
        <v>15.333333333333334</v>
      </c>
      <c r="C29" s="35" t="s">
        <v>175</v>
      </c>
      <c r="D29" s="35"/>
      <c r="E29" s="35"/>
      <c r="F29" s="35"/>
      <c r="G29" s="35"/>
      <c r="H29" s="35"/>
      <c r="I29" s="35"/>
      <c r="J29" s="35"/>
      <c r="K29" s="35"/>
      <c r="L29" s="48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122"/>
      <c r="Z29" s="122"/>
      <c r="AA29" s="122"/>
    </row>
    <row r="30" spans="1:27">
      <c r="A30" s="28" t="s">
        <v>145</v>
      </c>
      <c r="B30" s="35">
        <f>B13/500 +B7/30</f>
        <v>145.66666666666666</v>
      </c>
      <c r="C30" s="35" t="s">
        <v>175</v>
      </c>
      <c r="D30" s="35"/>
      <c r="E30" s="35"/>
      <c r="F30" s="35"/>
      <c r="G30" s="35"/>
      <c r="H30" s="35"/>
      <c r="I30" s="35"/>
      <c r="J30" s="35"/>
      <c r="K30" s="35"/>
      <c r="L30" s="48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122"/>
      <c r="Z30" s="122"/>
      <c r="AA30" s="122"/>
    </row>
    <row r="31" spans="1:27" ht="15">
      <c r="A31" s="47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8"/>
      <c r="N31" s="35"/>
      <c r="O31" s="35"/>
      <c r="P31" s="131"/>
      <c r="Q31" s="35"/>
      <c r="R31" s="35"/>
      <c r="S31" s="35"/>
      <c r="T31" s="35"/>
      <c r="U31" s="35"/>
      <c r="V31" s="35"/>
      <c r="W31" s="35"/>
      <c r="X31" s="35"/>
      <c r="Y31" s="122"/>
      <c r="Z31" s="122"/>
      <c r="AA31" s="122"/>
    </row>
    <row r="32" spans="1:27">
      <c r="A32" s="121" t="s">
        <v>147</v>
      </c>
      <c r="B32" s="122">
        <f>B23/B8</f>
        <v>14</v>
      </c>
      <c r="C32" s="35" t="s">
        <v>30</v>
      </c>
      <c r="D32" s="122"/>
      <c r="E32" s="122"/>
      <c r="F32" s="122"/>
      <c r="G32" s="122"/>
      <c r="H32" s="122"/>
      <c r="I32" s="122"/>
      <c r="J32" s="122"/>
      <c r="K32" s="122"/>
      <c r="L32" s="123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122"/>
      <c r="Z32" s="122"/>
      <c r="AA32" s="122"/>
    </row>
    <row r="33" spans="1:27">
      <c r="A33" s="121" t="s">
        <v>146</v>
      </c>
      <c r="B33" s="35">
        <f>B13/B7</f>
        <v>0.84134615384615385</v>
      </c>
      <c r="C33" s="35"/>
      <c r="D33" s="35"/>
      <c r="E33" s="35"/>
      <c r="F33" s="35"/>
      <c r="G33" s="35"/>
      <c r="H33" s="35"/>
      <c r="I33" s="35"/>
      <c r="J33" s="35"/>
      <c r="K33" s="35"/>
      <c r="L33" s="48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122"/>
      <c r="Y33" s="122"/>
      <c r="Z33" s="122"/>
    </row>
    <row r="34" spans="1:27" ht="15">
      <c r="A34" s="47"/>
      <c r="B34" s="35"/>
      <c r="C34" s="35"/>
      <c r="D34" s="131"/>
      <c r="E34" s="35"/>
      <c r="F34" s="35"/>
      <c r="G34" s="35"/>
      <c r="H34" s="35"/>
      <c r="I34" s="35"/>
      <c r="J34" s="35"/>
      <c r="K34" s="35"/>
      <c r="L34" s="48"/>
      <c r="M34" s="122"/>
      <c r="N34" s="122"/>
      <c r="O34" s="122"/>
      <c r="P34" s="122"/>
      <c r="Q34" s="122"/>
      <c r="R34" s="122"/>
      <c r="S34" s="122"/>
      <c r="T34" s="122"/>
      <c r="U34" s="122"/>
      <c r="V34" s="122"/>
      <c r="W34" s="122"/>
      <c r="X34" s="122"/>
      <c r="Y34" s="122"/>
      <c r="Z34" s="122"/>
      <c r="AA34" s="122"/>
    </row>
    <row r="35" spans="1:27">
      <c r="A35" s="159" t="s">
        <v>208</v>
      </c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8"/>
      <c r="M35" s="122"/>
      <c r="N35" s="122"/>
      <c r="O35" s="122"/>
      <c r="P35" s="122"/>
      <c r="Q35" s="122"/>
      <c r="R35" s="122"/>
      <c r="S35" s="122"/>
      <c r="T35" s="122"/>
      <c r="U35" s="122"/>
      <c r="V35" s="122"/>
      <c r="W35" s="122"/>
      <c r="X35" s="122"/>
      <c r="Y35" s="122"/>
      <c r="Z35" s="122"/>
      <c r="AA35" s="122"/>
    </row>
    <row r="36" spans="1:27">
      <c r="A36" s="121"/>
      <c r="B36" s="122"/>
      <c r="C36" s="122"/>
      <c r="D36" s="122"/>
      <c r="E36" s="122"/>
      <c r="F36" s="122"/>
      <c r="G36" s="122"/>
      <c r="H36" s="122"/>
      <c r="I36" s="122"/>
      <c r="J36" s="122"/>
      <c r="K36" s="122"/>
      <c r="L36" s="123"/>
      <c r="M36" s="122"/>
      <c r="N36" s="122"/>
      <c r="O36" s="122"/>
      <c r="P36" s="122"/>
      <c r="Q36" s="122"/>
      <c r="R36" s="122"/>
      <c r="S36" s="122"/>
      <c r="T36" s="122"/>
      <c r="U36" s="122"/>
      <c r="V36" s="122"/>
      <c r="W36" s="122"/>
      <c r="X36" s="122"/>
      <c r="Y36" s="122"/>
      <c r="Z36" s="122"/>
      <c r="AA36" s="122"/>
    </row>
    <row r="37" spans="1:27">
      <c r="A37" s="121" t="s">
        <v>209</v>
      </c>
      <c r="B37" s="122">
        <f>B8*B7*B7*B7/12</f>
        <v>1499818666666.6667</v>
      </c>
      <c r="C37" s="122" t="s">
        <v>210</v>
      </c>
      <c r="D37" s="122"/>
      <c r="E37" s="122"/>
      <c r="F37" s="122"/>
      <c r="G37" s="122"/>
      <c r="H37" s="122"/>
      <c r="I37" s="122"/>
      <c r="J37" s="122"/>
      <c r="K37" s="122"/>
      <c r="L37" s="123"/>
      <c r="M37" s="122"/>
      <c r="N37" s="122"/>
      <c r="O37" s="122"/>
      <c r="P37" s="122"/>
      <c r="Q37" s="122"/>
      <c r="R37" s="122"/>
      <c r="S37" s="122"/>
      <c r="T37" s="122"/>
      <c r="U37" s="122"/>
      <c r="V37" s="122"/>
      <c r="W37" s="122"/>
      <c r="X37" s="122"/>
      <c r="Y37" s="122"/>
      <c r="Z37" s="122"/>
      <c r="AA37" s="122"/>
    </row>
    <row r="38" spans="1:27">
      <c r="A38" s="121" t="s">
        <v>211</v>
      </c>
      <c r="B38" s="122">
        <f>B7*B8</f>
        <v>1040000</v>
      </c>
      <c r="C38" s="122" t="s">
        <v>212</v>
      </c>
      <c r="D38" s="122"/>
      <c r="E38" s="122"/>
      <c r="F38" s="122"/>
      <c r="G38" s="122"/>
      <c r="H38" s="122"/>
      <c r="I38" s="122"/>
      <c r="J38" s="122"/>
      <c r="K38" s="122"/>
      <c r="L38" s="123"/>
      <c r="M38" s="122"/>
      <c r="N38" s="122"/>
      <c r="O38" s="122"/>
      <c r="P38" s="122"/>
      <c r="Q38" s="122"/>
      <c r="R38" s="122"/>
      <c r="S38" s="122"/>
      <c r="T38" s="122"/>
      <c r="U38" s="122"/>
      <c r="V38" s="122"/>
      <c r="W38" s="122"/>
      <c r="X38" s="122"/>
      <c r="Y38" s="122"/>
      <c r="Z38" s="122"/>
      <c r="AA38" s="122"/>
    </row>
    <row r="39" spans="1:27">
      <c r="A39" s="47" t="s">
        <v>214</v>
      </c>
      <c r="B39" s="35">
        <f>B7/2</f>
        <v>2080</v>
      </c>
      <c r="C39" s="35" t="s">
        <v>175</v>
      </c>
      <c r="D39" s="35"/>
      <c r="E39" s="35"/>
      <c r="F39" s="35"/>
      <c r="G39" s="35"/>
      <c r="H39" s="35"/>
      <c r="I39" s="35"/>
      <c r="J39" s="35"/>
      <c r="K39" s="35"/>
      <c r="L39" s="48"/>
      <c r="M39" s="122"/>
      <c r="N39" s="122"/>
      <c r="O39" s="122"/>
      <c r="P39" s="122"/>
      <c r="Q39" s="122"/>
      <c r="R39" s="122"/>
      <c r="S39" s="122"/>
      <c r="T39" s="122"/>
      <c r="U39" s="122"/>
      <c r="V39" s="122"/>
      <c r="W39" s="122"/>
      <c r="X39" s="122"/>
      <c r="Y39" s="122"/>
      <c r="Z39" s="122"/>
      <c r="AA39" s="122"/>
    </row>
    <row r="40" spans="1:27">
      <c r="A40" s="47" t="s">
        <v>213</v>
      </c>
      <c r="B40" s="35">
        <f>(H7/B38) +(H8*B39/B37)</f>
        <v>11.525147928994082</v>
      </c>
      <c r="C40" s="35" t="s">
        <v>217</v>
      </c>
      <c r="D40" s="29"/>
      <c r="E40" s="35">
        <f>(H7/B38) -(H8*B39/B37)</f>
        <v>-6.4482248520710055</v>
      </c>
      <c r="F40" s="35" t="s">
        <v>217</v>
      </c>
      <c r="G40" s="35"/>
      <c r="H40" s="35"/>
      <c r="I40" s="35"/>
      <c r="J40" s="35"/>
      <c r="K40" s="35"/>
      <c r="L40" s="48"/>
      <c r="M40" s="122"/>
      <c r="N40" s="122"/>
      <c r="O40" s="122"/>
      <c r="P40" s="122"/>
      <c r="Q40" s="122"/>
      <c r="R40" s="122"/>
      <c r="S40" s="122"/>
      <c r="T40" s="122"/>
      <c r="U40" s="122"/>
      <c r="V40" s="122"/>
      <c r="W40" s="122"/>
      <c r="X40" s="122"/>
      <c r="Y40" s="122"/>
      <c r="Z40" s="122"/>
      <c r="AA40" s="122"/>
    </row>
    <row r="41" spans="1:27">
      <c r="A41" s="47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48"/>
      <c r="M41" s="122"/>
      <c r="N41" s="122"/>
      <c r="O41" s="122"/>
      <c r="P41" s="122"/>
      <c r="Q41" s="122"/>
      <c r="R41" s="122"/>
      <c r="S41" s="122"/>
      <c r="T41" s="122"/>
      <c r="U41" s="122"/>
      <c r="V41" s="122"/>
      <c r="W41" s="122"/>
      <c r="X41" s="122"/>
      <c r="Y41" s="122"/>
      <c r="Z41" s="122"/>
      <c r="AA41" s="122"/>
    </row>
    <row r="42" spans="1:27">
      <c r="A42" s="160" t="s">
        <v>215</v>
      </c>
      <c r="B42" s="35">
        <f>0.2*B9</f>
        <v>5</v>
      </c>
      <c r="C42" s="35" t="s">
        <v>217</v>
      </c>
      <c r="D42" s="35"/>
      <c r="E42" s="35"/>
      <c r="F42" s="35"/>
      <c r="G42" s="35"/>
      <c r="H42" s="35"/>
      <c r="I42" s="35"/>
      <c r="J42" s="35"/>
      <c r="K42" s="35"/>
      <c r="L42" s="48"/>
      <c r="M42" s="122"/>
      <c r="N42" s="122"/>
      <c r="O42" s="122"/>
      <c r="P42" s="122"/>
      <c r="Q42" s="122"/>
      <c r="R42" s="122"/>
      <c r="S42" s="122"/>
      <c r="T42" s="122"/>
      <c r="U42" s="122"/>
      <c r="V42" s="122"/>
      <c r="W42" s="122"/>
      <c r="X42" s="122"/>
      <c r="Y42" s="122"/>
      <c r="Z42" s="122"/>
      <c r="AA42" s="122"/>
    </row>
    <row r="43" spans="1:27">
      <c r="A43" s="121" t="s">
        <v>216</v>
      </c>
      <c r="B43" s="122"/>
      <c r="C43" s="35"/>
      <c r="D43" s="35"/>
      <c r="E43" s="35"/>
      <c r="F43" s="35"/>
      <c r="G43" s="35"/>
      <c r="H43" s="35"/>
      <c r="I43" s="35"/>
      <c r="J43" s="35"/>
      <c r="K43" s="35"/>
      <c r="L43" s="48"/>
      <c r="M43" s="122"/>
      <c r="N43" s="122"/>
      <c r="O43" s="122"/>
      <c r="P43" s="122"/>
      <c r="Q43" s="122"/>
      <c r="R43" s="122"/>
      <c r="S43" s="122"/>
      <c r="T43" s="122"/>
      <c r="U43" s="122"/>
      <c r="V43" s="122"/>
      <c r="W43" s="122"/>
      <c r="X43" s="122"/>
      <c r="Y43" s="122"/>
      <c r="Z43" s="122"/>
      <c r="AA43" s="122"/>
    </row>
    <row r="44" spans="1:27">
      <c r="A44" s="47"/>
      <c r="B44" s="35"/>
      <c r="C44" s="29"/>
      <c r="D44" s="35"/>
      <c r="E44" s="35"/>
      <c r="F44" s="35"/>
      <c r="G44" s="35"/>
      <c r="H44" s="35"/>
      <c r="I44" s="35"/>
      <c r="J44" s="29"/>
      <c r="K44" s="35"/>
      <c r="L44" s="48"/>
      <c r="M44" s="122"/>
      <c r="N44" s="122"/>
      <c r="O44" s="122"/>
      <c r="P44" s="122"/>
      <c r="Q44" s="122"/>
      <c r="R44" s="122"/>
      <c r="S44" s="122"/>
      <c r="T44" s="122"/>
      <c r="U44" s="122"/>
      <c r="V44" s="122"/>
      <c r="W44" s="122"/>
      <c r="X44" s="122"/>
      <c r="Y44" s="122"/>
      <c r="Z44" s="122"/>
      <c r="AA44" s="122"/>
    </row>
    <row r="45" spans="1:27">
      <c r="A45" s="47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48"/>
      <c r="M45" s="122"/>
      <c r="N45" s="122"/>
      <c r="O45" s="122"/>
      <c r="P45" s="122"/>
      <c r="Q45" s="122"/>
      <c r="R45" s="122"/>
      <c r="S45" s="122"/>
      <c r="T45" s="122"/>
      <c r="U45" s="122"/>
      <c r="V45" s="122"/>
      <c r="W45" s="122"/>
      <c r="X45" s="122"/>
      <c r="Y45" s="122"/>
      <c r="Z45" s="122"/>
      <c r="AA45" s="122"/>
    </row>
    <row r="46" spans="1:27">
      <c r="A46" s="159" t="s">
        <v>218</v>
      </c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8"/>
      <c r="M46" s="122"/>
      <c r="N46" s="122"/>
      <c r="O46" s="122"/>
      <c r="P46" s="122"/>
      <c r="Q46" s="122"/>
      <c r="R46" s="122"/>
      <c r="S46" s="122"/>
      <c r="T46" s="122"/>
      <c r="U46" s="122"/>
      <c r="V46" s="122"/>
      <c r="W46" s="122"/>
      <c r="X46" s="122"/>
      <c r="Y46" s="122"/>
      <c r="Z46" s="122"/>
      <c r="AA46" s="122"/>
    </row>
    <row r="47" spans="1:27">
      <c r="A47" s="47" t="s">
        <v>219</v>
      </c>
      <c r="B47" s="35">
        <f>B12/B7</f>
        <v>0.84134615384615385</v>
      </c>
      <c r="C47" s="35"/>
      <c r="D47" s="35"/>
      <c r="E47" s="35"/>
      <c r="F47" s="35"/>
      <c r="G47" s="35"/>
      <c r="H47" s="35"/>
      <c r="I47" s="35"/>
      <c r="J47" s="127" t="s">
        <v>220</v>
      </c>
      <c r="K47" s="35"/>
      <c r="L47" s="48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</row>
    <row r="48" spans="1:27">
      <c r="A48" s="47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48"/>
      <c r="M48" s="122"/>
      <c r="N48" s="122"/>
      <c r="O48" s="122"/>
      <c r="P48" s="122"/>
      <c r="Q48" s="122"/>
      <c r="R48" s="122"/>
      <c r="S48" s="122"/>
      <c r="T48" s="122"/>
      <c r="U48" s="122"/>
      <c r="V48" s="122"/>
      <c r="W48" s="122"/>
      <c r="X48" s="122"/>
      <c r="Y48" s="122"/>
      <c r="Z48" s="122"/>
      <c r="AA48" s="122"/>
    </row>
    <row r="49" spans="1:27" ht="15">
      <c r="A49" s="47" t="s">
        <v>222</v>
      </c>
      <c r="B49" s="35">
        <f>0.0025*B8*1000</f>
        <v>625</v>
      </c>
      <c r="C49" s="122" t="s">
        <v>212</v>
      </c>
      <c r="D49" s="29" t="s">
        <v>223</v>
      </c>
      <c r="E49" s="152"/>
      <c r="F49" s="35"/>
      <c r="G49" s="35"/>
      <c r="H49" s="35"/>
      <c r="I49" s="35"/>
      <c r="J49" s="35"/>
      <c r="K49" s="35"/>
      <c r="L49" s="48"/>
      <c r="M49" s="122"/>
      <c r="N49" s="122"/>
      <c r="O49" s="122"/>
      <c r="P49" s="122"/>
      <c r="Q49" s="122"/>
      <c r="R49" s="122"/>
      <c r="S49" s="122"/>
      <c r="T49" s="122"/>
      <c r="U49" s="122"/>
      <c r="V49" s="122"/>
      <c r="W49" s="122"/>
      <c r="X49" s="122"/>
      <c r="Y49" s="122"/>
      <c r="Z49" s="122"/>
      <c r="AA49" s="122"/>
    </row>
    <row r="50" spans="1:27">
      <c r="A50" s="47" t="s">
        <v>221</v>
      </c>
      <c r="B50" s="35">
        <f>(0.0025+0.5*(1-1000/B8)*(0.0025-0.0025))*1000*B8</f>
        <v>625</v>
      </c>
      <c r="C50" s="122" t="s">
        <v>212</v>
      </c>
      <c r="D50" s="29" t="s">
        <v>223</v>
      </c>
      <c r="E50" s="35"/>
      <c r="F50" s="35"/>
      <c r="G50" s="35"/>
      <c r="H50" s="35"/>
      <c r="I50" s="35"/>
      <c r="J50" s="35"/>
      <c r="K50" s="35"/>
      <c r="L50" s="48"/>
      <c r="M50" s="122"/>
      <c r="N50" s="122"/>
      <c r="O50" s="122"/>
      <c r="P50" s="122"/>
      <c r="Q50" s="122"/>
      <c r="R50" s="122"/>
      <c r="S50" s="122"/>
      <c r="T50" s="122"/>
      <c r="U50" s="122"/>
      <c r="V50" s="122"/>
      <c r="W50" s="122"/>
      <c r="X50" s="122"/>
      <c r="Y50" s="122"/>
      <c r="Z50" s="122"/>
      <c r="AA50" s="122"/>
    </row>
    <row r="51" spans="1:27">
      <c r="A51" s="47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48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</row>
    <row r="52" spans="1:27">
      <c r="A52" s="159" t="s">
        <v>224</v>
      </c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8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</row>
    <row r="53" spans="1:27">
      <c r="A53" s="47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48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</row>
    <row r="54" spans="1:27">
      <c r="A54" s="47" t="s">
        <v>225</v>
      </c>
      <c r="B54" s="35">
        <f>H10/(B7*B8)</f>
        <v>0.81346153846153846</v>
      </c>
      <c r="C54" s="35" t="s">
        <v>217</v>
      </c>
      <c r="D54" s="35"/>
      <c r="E54" s="35"/>
      <c r="F54" s="35"/>
      <c r="G54" s="35"/>
      <c r="H54" s="35"/>
      <c r="I54" s="35"/>
      <c r="J54" s="35"/>
      <c r="K54" s="35"/>
      <c r="L54" s="48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</row>
    <row r="55" spans="1:27">
      <c r="A55" s="47" t="s">
        <v>226</v>
      </c>
      <c r="B55" s="35">
        <v>0.36</v>
      </c>
      <c r="C55" s="35" t="s">
        <v>217</v>
      </c>
      <c r="D55" s="35"/>
      <c r="E55" s="35"/>
      <c r="F55" s="35"/>
      <c r="G55" s="35"/>
      <c r="H55" s="35"/>
      <c r="I55" s="35"/>
      <c r="J55" s="42" t="s">
        <v>194</v>
      </c>
      <c r="K55" s="35"/>
      <c r="L55" s="48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</row>
    <row r="56" spans="1:27">
      <c r="A56" s="47" t="s">
        <v>227</v>
      </c>
      <c r="B56" s="35">
        <f>(B54-B55)*B7*B8</f>
        <v>471600</v>
      </c>
      <c r="C56" s="35" t="s">
        <v>228</v>
      </c>
      <c r="D56" s="35"/>
      <c r="E56" s="35"/>
      <c r="F56" s="35"/>
      <c r="G56" s="35"/>
      <c r="H56" s="35"/>
      <c r="I56" s="35"/>
      <c r="J56" s="35"/>
      <c r="K56" s="35"/>
      <c r="L56" s="48"/>
      <c r="M56" s="122"/>
      <c r="N56" s="122"/>
      <c r="O56" s="122"/>
      <c r="P56" s="122"/>
      <c r="Q56" s="122"/>
      <c r="R56" s="122"/>
      <c r="S56" s="122"/>
      <c r="T56" s="122"/>
      <c r="U56" s="122"/>
      <c r="V56" s="122"/>
      <c r="W56" s="122"/>
      <c r="X56" s="122"/>
      <c r="Y56" s="122"/>
      <c r="Z56" s="122"/>
      <c r="AA56" s="122"/>
    </row>
    <row r="57" spans="1:27" ht="15">
      <c r="A57" s="41" t="s">
        <v>41</v>
      </c>
      <c r="B57" s="42">
        <v>3.1</v>
      </c>
      <c r="C57" s="141" t="s">
        <v>177</v>
      </c>
      <c r="D57" s="29"/>
      <c r="E57" s="42"/>
      <c r="F57" s="42"/>
      <c r="G57" s="42"/>
      <c r="H57" s="42"/>
      <c r="I57" s="42"/>
      <c r="J57" s="42" t="s">
        <v>195</v>
      </c>
      <c r="K57" s="42"/>
      <c r="L57" s="49"/>
      <c r="M57" s="35"/>
      <c r="N57" s="35"/>
      <c r="O57" s="35"/>
      <c r="P57" s="35"/>
      <c r="Q57" s="35"/>
      <c r="R57" s="122"/>
      <c r="S57" s="122"/>
      <c r="T57" s="122"/>
      <c r="U57" s="122"/>
      <c r="V57" s="122"/>
      <c r="W57" s="122"/>
      <c r="X57" s="122"/>
      <c r="Y57" s="122"/>
      <c r="Z57" s="122"/>
      <c r="AA57" s="122"/>
    </row>
    <row r="58" spans="1:27">
      <c r="A58" s="47" t="s">
        <v>229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48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</row>
    <row r="59" spans="1:27">
      <c r="A59" s="47" t="s">
        <v>230</v>
      </c>
      <c r="B59" s="35">
        <f>B56/(0.87*B10*B7)</f>
        <v>0.31398804768144195</v>
      </c>
      <c r="C59" s="35"/>
      <c r="D59" s="35"/>
      <c r="E59" s="35"/>
      <c r="F59" s="35"/>
      <c r="G59" s="35"/>
      <c r="H59" s="35"/>
      <c r="I59" s="35"/>
      <c r="J59" s="35"/>
      <c r="K59" s="35"/>
      <c r="L59" s="48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</row>
    <row r="60" spans="1:27">
      <c r="A60" s="47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48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</row>
    <row r="61" spans="1:27">
      <c r="A61" s="28" t="s">
        <v>231</v>
      </c>
      <c r="B61" s="35"/>
      <c r="C61" s="162">
        <f>B49/1000</f>
        <v>0.625</v>
      </c>
      <c r="D61" s="35"/>
      <c r="E61" s="35"/>
      <c r="F61" s="35"/>
      <c r="G61" s="35"/>
      <c r="H61" s="35"/>
      <c r="I61" s="35"/>
      <c r="J61" s="35"/>
      <c r="K61" s="35"/>
      <c r="L61" s="48"/>
      <c r="M61" s="122"/>
      <c r="N61" s="122"/>
      <c r="O61" s="122"/>
      <c r="P61" s="122"/>
      <c r="Q61" s="122"/>
      <c r="R61" s="122"/>
      <c r="S61" s="122"/>
      <c r="T61" s="122"/>
      <c r="U61" s="122"/>
      <c r="V61" s="122"/>
      <c r="W61" s="122"/>
      <c r="X61" s="122"/>
      <c r="Y61" s="122"/>
      <c r="Z61" s="122"/>
      <c r="AA61" s="122"/>
    </row>
    <row r="62" spans="1:27">
      <c r="A62" s="28"/>
      <c r="B62" s="35"/>
      <c r="C62" s="162"/>
      <c r="D62" s="35"/>
      <c r="E62" s="35"/>
      <c r="F62" s="35"/>
      <c r="G62" s="35"/>
      <c r="H62" s="35"/>
      <c r="I62" s="35"/>
      <c r="J62" s="35"/>
      <c r="K62" s="35"/>
      <c r="L62" s="48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</row>
    <row r="63" spans="1:27">
      <c r="A63" s="159" t="s">
        <v>232</v>
      </c>
      <c r="B63" s="157"/>
      <c r="C63" s="157"/>
      <c r="D63" s="157"/>
      <c r="E63" s="157"/>
      <c r="F63" s="157"/>
      <c r="G63" s="157"/>
      <c r="H63" s="157"/>
      <c r="I63" s="157"/>
      <c r="J63" s="161" t="s">
        <v>240</v>
      </c>
      <c r="K63" s="157"/>
      <c r="L63" s="158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</row>
    <row r="64" spans="1:27">
      <c r="A64" s="28" t="s">
        <v>233</v>
      </c>
      <c r="B64" s="35">
        <v>1107000</v>
      </c>
      <c r="C64" s="162" t="s">
        <v>114</v>
      </c>
      <c r="D64" s="35" t="s">
        <v>234</v>
      </c>
      <c r="E64" s="35">
        <v>20</v>
      </c>
      <c r="F64" s="35"/>
      <c r="G64" s="35" t="s">
        <v>235</v>
      </c>
      <c r="H64" s="35">
        <f>B8</f>
        <v>250</v>
      </c>
      <c r="I64" s="35"/>
      <c r="J64" s="35"/>
      <c r="K64" s="35"/>
      <c r="L64" s="48"/>
      <c r="M64" s="122"/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</row>
    <row r="65" spans="1:27">
      <c r="A65" s="28"/>
      <c r="B65" s="35"/>
      <c r="C65" s="162"/>
      <c r="D65" s="35" t="s">
        <v>237</v>
      </c>
      <c r="E65" s="35">
        <f>B10</f>
        <v>415</v>
      </c>
      <c r="F65" s="35"/>
      <c r="G65" s="35" t="s">
        <v>236</v>
      </c>
      <c r="H65" s="35">
        <v>3400</v>
      </c>
      <c r="I65" s="35"/>
      <c r="J65" s="35"/>
      <c r="K65" s="35"/>
      <c r="L65" s="48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</row>
    <row r="66" spans="1:27">
      <c r="A66" s="28"/>
      <c r="B66" s="35"/>
      <c r="C66" s="162"/>
      <c r="D66" s="35"/>
      <c r="E66" s="35"/>
      <c r="F66" s="35"/>
      <c r="G66" s="35"/>
      <c r="H66" s="35"/>
      <c r="I66" s="35"/>
      <c r="J66" s="35"/>
      <c r="K66" s="35"/>
      <c r="L66" s="48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</row>
    <row r="67" spans="1:27">
      <c r="A67" t="s">
        <v>238</v>
      </c>
      <c r="B67" s="35">
        <f>B64/(E64*H64*H65)</f>
        <v>6.511764705882353E-2</v>
      </c>
      <c r="C67" s="162"/>
      <c r="D67" s="35"/>
      <c r="E67" s="35"/>
      <c r="F67" s="35"/>
      <c r="G67" s="35"/>
      <c r="H67" s="35"/>
      <c r="I67" s="35"/>
      <c r="J67" s="35"/>
      <c r="K67" s="35"/>
      <c r="L67" s="48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</row>
    <row r="68" spans="1:27">
      <c r="A68" s="28"/>
      <c r="B68" s="35">
        <f>0.87*E65*0.0025/E64</f>
        <v>4.5131249999999998E-2</v>
      </c>
      <c r="C68" s="162"/>
      <c r="D68" s="35"/>
      <c r="E68" s="35"/>
      <c r="F68" s="35"/>
      <c r="G68" s="35"/>
      <c r="H68" s="35"/>
      <c r="I68" s="35"/>
      <c r="J68" s="35"/>
      <c r="K68" s="35"/>
      <c r="L68" s="48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</row>
    <row r="69" spans="1:27">
      <c r="A69" s="28" t="s">
        <v>239</v>
      </c>
      <c r="B69" s="35">
        <f>0.516</f>
        <v>0.51600000000000001</v>
      </c>
      <c r="C69" s="162"/>
      <c r="D69" s="35"/>
      <c r="E69" s="35"/>
      <c r="F69" s="35"/>
      <c r="G69" s="35"/>
      <c r="H69" s="35"/>
      <c r="I69" s="35"/>
      <c r="J69" s="35"/>
      <c r="K69" s="35"/>
      <c r="L69" s="48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</row>
    <row r="70" spans="1:27">
      <c r="A70" s="28" t="s">
        <v>241</v>
      </c>
      <c r="B70" s="35">
        <f>(B67+B68)/(0.36+2*B68)</f>
        <v>0.24485471710129875</v>
      </c>
      <c r="C70" s="162"/>
      <c r="D70" s="35"/>
      <c r="E70" s="35"/>
      <c r="F70" s="35"/>
      <c r="G70" s="35"/>
      <c r="H70" s="35"/>
      <c r="I70" s="35"/>
      <c r="J70" s="35"/>
      <c r="K70" s="35"/>
      <c r="L70" s="48"/>
      <c r="M70" s="122"/>
      <c r="N70" s="122"/>
      <c r="O70" s="122"/>
      <c r="P70" s="122"/>
      <c r="Q70" s="122"/>
      <c r="R70" s="122"/>
      <c r="S70" s="122"/>
      <c r="T70" s="122"/>
      <c r="U70" s="122"/>
      <c r="V70" s="122"/>
      <c r="W70" s="122"/>
      <c r="X70" s="122"/>
      <c r="Y70" s="122"/>
      <c r="Z70" s="122"/>
      <c r="AA70" s="122"/>
    </row>
    <row r="71" spans="1:27">
      <c r="A71" s="28"/>
      <c r="B71" s="35"/>
      <c r="C71" s="162"/>
      <c r="D71" s="35"/>
      <c r="E71" s="35"/>
      <c r="F71" s="35"/>
      <c r="G71" s="35"/>
      <c r="H71" s="35"/>
      <c r="J71" s="35" t="s">
        <v>240</v>
      </c>
      <c r="K71" s="35"/>
      <c r="L71" s="48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</row>
    <row r="72" spans="1:27">
      <c r="A72" s="28" t="s">
        <v>242</v>
      </c>
      <c r="B72" s="35"/>
      <c r="C72" s="162">
        <f>B68*(1+(B67/B68))*(0.5-0.42*B70)</f>
        <v>4.3786564279383017E-2</v>
      </c>
      <c r="D72" s="35"/>
      <c r="E72" s="35"/>
      <c r="F72" s="35"/>
      <c r="G72" s="35"/>
      <c r="H72" s="35"/>
      <c r="I72" s="35"/>
      <c r="J72" s="35"/>
      <c r="K72" s="35"/>
      <c r="L72" s="48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</row>
    <row r="73" spans="1:27">
      <c r="A73" s="47"/>
      <c r="B73" s="35"/>
      <c r="C73" s="29"/>
      <c r="D73" s="35"/>
      <c r="E73" s="35"/>
      <c r="F73" s="35"/>
      <c r="G73" s="35"/>
      <c r="H73" s="35"/>
      <c r="I73" s="35"/>
      <c r="J73" s="35"/>
      <c r="K73" s="35"/>
      <c r="L73" s="48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</row>
    <row r="74" spans="1:27">
      <c r="A74" s="47" t="s">
        <v>243</v>
      </c>
      <c r="B74" s="35">
        <f>C72*E64*H64*H65*H65</f>
        <v>2530863415.3483381</v>
      </c>
      <c r="C74" s="35" t="s">
        <v>244</v>
      </c>
      <c r="D74" s="35"/>
      <c r="E74" s="35"/>
      <c r="F74" s="35"/>
      <c r="G74" s="35"/>
      <c r="H74" s="35"/>
      <c r="I74" s="35"/>
      <c r="J74" s="35"/>
      <c r="K74" s="35"/>
      <c r="L74" s="48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</row>
    <row r="75" spans="1:27">
      <c r="A75" s="47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48"/>
      <c r="M75" s="122"/>
      <c r="N75" s="122"/>
      <c r="O75" s="122"/>
      <c r="P75" s="122"/>
      <c r="Q75" s="122"/>
      <c r="R75" s="122"/>
      <c r="S75" s="122"/>
      <c r="T75" s="122"/>
      <c r="U75" s="122"/>
      <c r="V75" s="122"/>
      <c r="W75" s="122"/>
      <c r="X75" s="122"/>
      <c r="Y75" s="122"/>
      <c r="Z75" s="122"/>
      <c r="AA75" s="122"/>
    </row>
    <row r="76" spans="1:27">
      <c r="A76" s="47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48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</row>
    <row r="77" spans="1:27">
      <c r="A77" s="47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48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</row>
    <row r="78" spans="1:27" ht="15" thickBot="1">
      <c r="A78" s="124"/>
      <c r="B78" s="125"/>
      <c r="C78" s="125"/>
      <c r="D78" s="125"/>
      <c r="E78" s="125"/>
      <c r="F78" s="125"/>
      <c r="G78" s="125"/>
      <c r="H78" s="125"/>
      <c r="I78" s="125"/>
      <c r="J78" s="125"/>
      <c r="K78" s="125"/>
      <c r="L78" s="126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</row>
    <row r="79" spans="1:27" ht="15.75" thickBot="1">
      <c r="A79" s="56" t="s">
        <v>37</v>
      </c>
      <c r="B79" s="57"/>
      <c r="C79" s="57"/>
      <c r="D79" s="57"/>
      <c r="E79" s="57"/>
      <c r="F79" s="57"/>
      <c r="G79" s="57"/>
      <c r="H79" s="57"/>
      <c r="I79" s="57"/>
      <c r="J79" s="43" t="s">
        <v>32</v>
      </c>
      <c r="K79" s="57"/>
      <c r="L79" s="58"/>
      <c r="M79" s="122"/>
      <c r="N79" s="122"/>
      <c r="O79" s="122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>
      <c r="A80" s="59" t="s">
        <v>39</v>
      </c>
      <c r="B80" s="60"/>
      <c r="C80" s="60">
        <f>H10</f>
        <v>846000</v>
      </c>
      <c r="D80" s="107" t="s">
        <v>114</v>
      </c>
      <c r="E80" s="60" t="s">
        <v>34</v>
      </c>
      <c r="F80" s="60">
        <f>B7</f>
        <v>4160</v>
      </c>
      <c r="G80" s="60" t="s">
        <v>175</v>
      </c>
      <c r="H80" s="60" t="s">
        <v>43</v>
      </c>
      <c r="I80" s="60">
        <f>B8</f>
        <v>250</v>
      </c>
      <c r="J80" s="60" t="s">
        <v>175</v>
      </c>
      <c r="K80" s="60"/>
      <c r="L80" s="61"/>
      <c r="M80" s="122"/>
      <c r="N80" s="122"/>
      <c r="O80" s="122"/>
    </row>
    <row r="81" spans="1:15" ht="15">
      <c r="A81" s="28" t="s">
        <v>42</v>
      </c>
      <c r="B81" s="29"/>
      <c r="C81" s="29">
        <f>C80/(F80*I80)</f>
        <v>0.81346153846153846</v>
      </c>
      <c r="D81" s="128" t="s">
        <v>177</v>
      </c>
      <c r="E81" s="42" t="s">
        <v>30</v>
      </c>
      <c r="F81" s="42" t="s">
        <v>30</v>
      </c>
      <c r="G81" s="42"/>
      <c r="H81" s="42"/>
      <c r="I81" s="42"/>
      <c r="J81" s="42" t="s">
        <v>193</v>
      </c>
      <c r="K81" s="42"/>
      <c r="L81" s="49"/>
      <c r="M81" s="42"/>
      <c r="N81" s="42"/>
      <c r="O81" s="42"/>
    </row>
    <row r="82" spans="1:15" ht="15">
      <c r="A82" s="41" t="s">
        <v>148</v>
      </c>
      <c r="B82" s="42"/>
      <c r="C82" s="42">
        <f>3217</f>
        <v>3217</v>
      </c>
      <c r="D82" s="128" t="s">
        <v>178</v>
      </c>
      <c r="E82" s="29"/>
      <c r="F82" s="29"/>
      <c r="G82" s="29"/>
      <c r="H82" s="29"/>
      <c r="I82" s="29"/>
      <c r="J82" s="29"/>
      <c r="K82" s="42"/>
      <c r="L82" s="49"/>
      <c r="M82" s="42"/>
      <c r="N82" s="42"/>
      <c r="O82" s="42"/>
    </row>
    <row r="83" spans="1:15" ht="15">
      <c r="A83" s="41" t="s">
        <v>132</v>
      </c>
      <c r="B83" s="42" t="s">
        <v>30</v>
      </c>
      <c r="C83" s="42">
        <f>1+3*H7/(F80*I80*B9)</f>
        <v>1.3046153846153845</v>
      </c>
      <c r="D83" s="128"/>
      <c r="E83" s="29"/>
      <c r="F83" s="29"/>
      <c r="G83" s="29"/>
      <c r="H83" s="29"/>
      <c r="I83" s="29"/>
      <c r="J83" s="29"/>
      <c r="K83" s="42"/>
      <c r="L83" s="49"/>
      <c r="M83" s="42"/>
      <c r="N83" s="42"/>
      <c r="O83" s="42"/>
    </row>
    <row r="84" spans="1:15" ht="15">
      <c r="A84" s="41" t="s">
        <v>40</v>
      </c>
      <c r="B84" s="42"/>
      <c r="C84" s="42">
        <f>0.79*C83</f>
        <v>1.0306461538461538</v>
      </c>
      <c r="D84" s="128" t="s">
        <v>177</v>
      </c>
      <c r="E84" s="42"/>
      <c r="F84" s="42"/>
      <c r="G84" s="42"/>
      <c r="H84" s="42"/>
      <c r="I84" s="42"/>
      <c r="J84" s="42" t="s">
        <v>194</v>
      </c>
      <c r="K84" s="42"/>
      <c r="L84" s="49"/>
      <c r="M84" s="42"/>
      <c r="N84" s="42"/>
      <c r="O84" s="42"/>
    </row>
    <row r="85" spans="1:15" ht="15">
      <c r="A85" s="41" t="s">
        <v>41</v>
      </c>
      <c r="B85" s="42"/>
      <c r="C85" s="42">
        <v>3.1</v>
      </c>
      <c r="D85" s="128" t="s">
        <v>177</v>
      </c>
      <c r="E85" s="42"/>
      <c r="F85" s="42"/>
      <c r="G85" s="42"/>
      <c r="H85" s="42"/>
      <c r="I85" s="42"/>
      <c r="J85" s="42" t="s">
        <v>195</v>
      </c>
      <c r="K85" s="42"/>
      <c r="L85" s="49"/>
      <c r="M85" s="42"/>
      <c r="N85" s="42"/>
      <c r="O85" s="42"/>
    </row>
    <row r="86" spans="1:15">
      <c r="A86" s="41" t="str">
        <f>IF( C81&lt;= C84,"Provide Nominal ","Design for Shear")</f>
        <v xml:space="preserve">Provide Nominal </v>
      </c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</row>
    <row r="87" spans="1:15" ht="15">
      <c r="A87" s="41" t="s">
        <v>44</v>
      </c>
      <c r="B87" s="42"/>
      <c r="C87" s="42">
        <f>ABS(F80*(C81-C84)/(0.87*B10))</f>
        <v>2.5023902506578026</v>
      </c>
      <c r="D87" s="128" t="s">
        <v>178</v>
      </c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</row>
    <row r="88" spans="1:15">
      <c r="A88" s="41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</row>
    <row r="89" spans="1:15">
      <c r="A89" s="28"/>
      <c r="B89" s="29"/>
      <c r="C89" s="29"/>
      <c r="D89" s="29"/>
      <c r="E89" s="29"/>
      <c r="F89" s="29"/>
      <c r="G89" s="29"/>
      <c r="H89" s="29"/>
      <c r="I89" s="29"/>
      <c r="J89" s="29"/>
      <c r="K89" s="42"/>
      <c r="L89" s="49"/>
      <c r="M89" s="42"/>
      <c r="N89" s="42"/>
      <c r="O89" s="42"/>
    </row>
    <row r="90" spans="1:15">
      <c r="A90" s="28"/>
      <c r="B90" s="29"/>
      <c r="C90" s="29"/>
      <c r="D90" s="29"/>
      <c r="E90" s="29"/>
      <c r="F90" s="29"/>
      <c r="G90" s="29"/>
      <c r="H90" s="29"/>
      <c r="I90" s="29"/>
      <c r="J90" s="29"/>
      <c r="K90" s="42"/>
      <c r="L90" s="49"/>
      <c r="M90" s="42"/>
      <c r="N90" s="42"/>
      <c r="O90" s="42"/>
    </row>
    <row r="91" spans="1:15">
      <c r="A91" s="28"/>
      <c r="B91" s="29"/>
      <c r="C91" s="29"/>
      <c r="D91" s="29"/>
      <c r="E91" s="29"/>
      <c r="F91" s="29"/>
      <c r="G91" s="29"/>
      <c r="H91" s="29"/>
      <c r="I91" s="29"/>
      <c r="J91" s="29"/>
      <c r="K91" s="42"/>
      <c r="L91" s="49"/>
      <c r="M91" s="42"/>
      <c r="N91" s="42"/>
      <c r="O91" s="42"/>
    </row>
    <row r="92" spans="1:15">
      <c r="A92" s="39" t="s">
        <v>45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129"/>
      <c r="M92" s="122"/>
      <c r="N92" s="122"/>
      <c r="O92" s="122"/>
    </row>
    <row r="93" spans="1:15">
      <c r="A93" s="28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30"/>
      <c r="M93" s="42"/>
      <c r="N93" s="42"/>
      <c r="O93" s="42"/>
    </row>
    <row r="94" spans="1:15" ht="15">
      <c r="A94" s="28" t="s">
        <v>46</v>
      </c>
      <c r="B94" s="29"/>
      <c r="C94" s="29">
        <f>0.4*F80/(0.87*B10)</f>
        <v>4.6087799473757096</v>
      </c>
      <c r="D94" s="128" t="s">
        <v>178</v>
      </c>
      <c r="E94" s="29"/>
      <c r="F94" s="29"/>
      <c r="G94" s="29"/>
      <c r="H94" s="29"/>
      <c r="I94" s="29"/>
      <c r="J94" s="29"/>
      <c r="K94" s="29"/>
      <c r="L94" s="30"/>
      <c r="M94" s="42"/>
      <c r="N94" s="42"/>
      <c r="O94" s="42"/>
    </row>
    <row r="95" spans="1:15">
      <c r="A95" s="28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30"/>
      <c r="M95" s="42"/>
      <c r="N95" s="42"/>
      <c r="O95" s="42"/>
    </row>
    <row r="96" spans="1:15">
      <c r="A96" s="28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30"/>
      <c r="M96" s="42"/>
      <c r="N96" s="42"/>
      <c r="O96" s="42"/>
    </row>
    <row r="97" spans="1:15">
      <c r="A97" s="144" t="s">
        <v>160</v>
      </c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45"/>
      <c r="M97" s="42"/>
      <c r="N97" s="42"/>
      <c r="O97" s="42"/>
    </row>
    <row r="98" spans="1:15" ht="15">
      <c r="A98" s="121" t="s">
        <v>149</v>
      </c>
      <c r="B98" s="122">
        <v>450</v>
      </c>
      <c r="C98" s="128" t="s">
        <v>178</v>
      </c>
      <c r="D98" s="122"/>
      <c r="E98" s="122"/>
      <c r="F98" s="122"/>
      <c r="G98" s="122"/>
      <c r="H98" s="122"/>
      <c r="I98" s="122"/>
      <c r="J98" s="122"/>
      <c r="K98" s="122"/>
      <c r="L98" s="123"/>
      <c r="M98" s="42"/>
      <c r="N98" s="42"/>
      <c r="O98" s="42"/>
    </row>
    <row r="99" spans="1:15">
      <c r="A99" s="41" t="s">
        <v>151</v>
      </c>
      <c r="B99" s="42">
        <v>150</v>
      </c>
      <c r="C99" s="146" t="s">
        <v>175</v>
      </c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</row>
    <row r="100" spans="1:15">
      <c r="A100" s="41" t="s">
        <v>150</v>
      </c>
      <c r="B100" s="42">
        <f xml:space="preserve"> 0.87*B10*B98*I80/B99</f>
        <v>270787.5</v>
      </c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</row>
    <row r="101" spans="1:15">
      <c r="A101" s="41" t="s">
        <v>152</v>
      </c>
      <c r="B101" s="42">
        <f>0.79*C83*F80*I80</f>
        <v>1071871.9999999998</v>
      </c>
      <c r="C101" s="42"/>
      <c r="D101" s="42"/>
      <c r="E101" s="42"/>
      <c r="F101" s="42"/>
      <c r="G101" s="42"/>
      <c r="H101" s="42"/>
      <c r="I101" s="42"/>
      <c r="J101" s="42" t="s">
        <v>194</v>
      </c>
      <c r="K101" s="42"/>
      <c r="L101" s="49"/>
      <c r="M101" s="42"/>
      <c r="N101" s="42"/>
      <c r="O101" s="42"/>
    </row>
    <row r="102" spans="1:15">
      <c r="A102" s="41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</row>
    <row r="103" spans="1:15">
      <c r="A103" s="41" t="s">
        <v>153</v>
      </c>
      <c r="B103" s="42">
        <f>B101+B100</f>
        <v>1342659.4999999998</v>
      </c>
      <c r="C103" s="105" t="s">
        <v>114</v>
      </c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</row>
    <row r="104" spans="1:15">
      <c r="A104" s="41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</row>
    <row r="105" spans="1:15">
      <c r="A105" s="41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</row>
    <row r="106" spans="1:15">
      <c r="A106" s="41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</row>
    <row r="107" spans="1:15">
      <c r="A107" s="41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</row>
    <row r="108" spans="1:15">
      <c r="A108" s="41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</row>
    <row r="109" spans="1:15">
      <c r="A109" s="41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</row>
    <row r="110" spans="1:15">
      <c r="A110" s="41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</row>
    <row r="111" spans="1:15" ht="15" thickBot="1">
      <c r="A111" s="62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5"/>
      <c r="M111" s="42"/>
      <c r="N111" s="42"/>
      <c r="O111" s="42"/>
    </row>
    <row r="112" spans="1:1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</row>
    <row r="113" spans="1:1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</row>
    <row r="114" spans="1:15" ht="15">
      <c r="A114" s="29"/>
      <c r="B114" s="29"/>
      <c r="C114" s="29"/>
      <c r="D114" s="128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</row>
    <row r="115" spans="1:15" ht="15">
      <c r="A115" s="42"/>
      <c r="B115" s="42"/>
      <c r="C115" s="42"/>
      <c r="D115" s="128"/>
      <c r="E115" s="29"/>
      <c r="F115" s="29"/>
      <c r="G115" s="29"/>
      <c r="H115" s="29"/>
      <c r="I115" s="29"/>
      <c r="J115" s="29"/>
      <c r="K115" s="42"/>
      <c r="L115" s="42"/>
      <c r="M115" s="42"/>
      <c r="N115" s="42"/>
      <c r="O115" s="42"/>
    </row>
    <row r="116" spans="1:15" ht="15">
      <c r="A116" s="122"/>
      <c r="B116" s="42"/>
      <c r="C116" s="42"/>
      <c r="D116" s="128"/>
      <c r="E116" s="105"/>
      <c r="F116" s="29"/>
      <c r="G116" s="29"/>
      <c r="H116" s="29"/>
      <c r="I116" s="29"/>
      <c r="J116" s="29"/>
      <c r="K116" s="42"/>
      <c r="L116" s="42"/>
      <c r="M116" s="42"/>
      <c r="N116" s="42"/>
      <c r="O116" s="42"/>
    </row>
    <row r="117" spans="1:15" ht="15">
      <c r="A117" s="42"/>
      <c r="B117" s="42"/>
      <c r="C117" s="146"/>
      <c r="D117" s="128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</row>
    <row r="118" spans="1:15" ht="15">
      <c r="A118" s="42"/>
      <c r="B118" s="42"/>
      <c r="C118" s="146"/>
      <c r="D118" s="128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</row>
    <row r="119" spans="1:15">
      <c r="A119" s="42"/>
      <c r="B119" s="122"/>
      <c r="C119" s="133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</row>
    <row r="120" spans="1:15" ht="15">
      <c r="A120" s="42"/>
      <c r="B120" s="122"/>
      <c r="C120" s="133"/>
      <c r="D120" s="128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</row>
    <row r="121" spans="1:15" ht="15">
      <c r="A121" s="42"/>
      <c r="B121" s="122"/>
      <c r="C121" s="146"/>
      <c r="D121" s="128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</row>
    <row r="122" spans="1:15" ht="15">
      <c r="A122" s="42"/>
      <c r="B122" s="122"/>
      <c r="C122" s="146"/>
      <c r="D122" s="128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</row>
    <row r="123" spans="1:15" ht="15">
      <c r="A123" s="42"/>
      <c r="B123" s="122"/>
      <c r="C123" s="29"/>
      <c r="D123" s="128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</row>
    <row r="124" spans="1:15">
      <c r="A124" s="42"/>
      <c r="B124" s="42"/>
      <c r="C124" s="42"/>
      <c r="D124" s="42"/>
      <c r="E124" s="42"/>
      <c r="F124" s="42"/>
      <c r="G124" s="42"/>
      <c r="H124" s="42"/>
      <c r="I124" s="42"/>
      <c r="J124" s="29"/>
      <c r="K124" s="42"/>
      <c r="L124" s="42"/>
      <c r="M124" s="42"/>
      <c r="N124" s="42"/>
      <c r="O124" s="42"/>
    </row>
    <row r="125" spans="1:15">
      <c r="A125" s="42"/>
      <c r="B125" s="42"/>
      <c r="C125" s="133"/>
      <c r="D125" s="42"/>
      <c r="E125" s="42"/>
      <c r="F125" s="42"/>
      <c r="G125" s="42"/>
      <c r="H125" s="42"/>
      <c r="I125" s="42"/>
      <c r="J125" s="29"/>
      <c r="K125" s="42"/>
      <c r="L125" s="42"/>
      <c r="M125" s="42"/>
      <c r="N125" s="42"/>
      <c r="O125" s="42"/>
    </row>
    <row r="126" spans="1:15">
      <c r="A126" s="42"/>
      <c r="B126" s="29"/>
      <c r="C126" s="146"/>
      <c r="D126" s="29"/>
      <c r="E126" s="29"/>
      <c r="F126" s="29"/>
      <c r="G126" s="29"/>
      <c r="H126" s="29"/>
      <c r="I126" s="29"/>
      <c r="J126" s="29"/>
      <c r="K126" s="29"/>
      <c r="L126" s="29"/>
    </row>
    <row r="127" spans="1:15">
      <c r="A127" s="29"/>
      <c r="B127" s="29"/>
      <c r="C127" s="29"/>
      <c r="D127" s="105"/>
      <c r="E127" s="29"/>
      <c r="F127" s="29"/>
      <c r="G127" s="29"/>
      <c r="H127" s="29"/>
      <c r="I127" s="29"/>
      <c r="J127" s="29"/>
      <c r="K127" s="29"/>
      <c r="L127" s="29"/>
    </row>
    <row r="128" spans="1:1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</row>
    <row r="129" spans="1:12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</row>
    <row r="130" spans="1:12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</row>
    <row r="131" spans="1:12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</row>
  </sheetData>
  <mergeCells count="1">
    <mergeCell ref="F1:K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0"/>
  <sheetViews>
    <sheetView topLeftCell="G100" zoomScale="93" zoomScaleNormal="93" workbookViewId="0">
      <selection activeCell="AB286" sqref="AB286"/>
    </sheetView>
  </sheetViews>
  <sheetFormatPr defaultRowHeight="14.25"/>
  <sheetData>
    <row r="1" spans="1:30">
      <c r="A1" s="50"/>
      <c r="B1" s="50"/>
      <c r="C1" s="50"/>
      <c r="D1" s="50"/>
      <c r="E1" s="50"/>
      <c r="F1" s="175" t="s">
        <v>47</v>
      </c>
      <c r="G1" s="175"/>
      <c r="H1" s="175"/>
      <c r="I1" s="175"/>
      <c r="J1" s="175"/>
      <c r="K1" s="175"/>
      <c r="L1" s="50"/>
      <c r="M1" s="50"/>
      <c r="N1" s="50"/>
      <c r="O1" s="50"/>
      <c r="P1" s="50"/>
      <c r="Q1" s="50"/>
    </row>
    <row r="2" spans="1:30">
      <c r="A2" s="50"/>
      <c r="B2" s="50"/>
      <c r="C2" s="50"/>
      <c r="D2" s="50"/>
      <c r="E2" s="50"/>
      <c r="F2" s="175"/>
      <c r="G2" s="175"/>
      <c r="H2" s="175"/>
      <c r="I2" s="175"/>
      <c r="J2" s="175"/>
      <c r="K2" s="175"/>
      <c r="L2" s="50"/>
      <c r="M2" s="50"/>
      <c r="N2" s="50"/>
      <c r="O2" s="50"/>
      <c r="P2" s="50"/>
      <c r="Q2" s="50"/>
    </row>
    <row r="3" spans="1:30">
      <c r="A3" s="50"/>
      <c r="B3" s="50"/>
      <c r="C3" s="50"/>
      <c r="D3" s="50"/>
      <c r="E3" s="50"/>
      <c r="F3" s="175"/>
      <c r="G3" s="175"/>
      <c r="H3" s="175"/>
      <c r="I3" s="175"/>
      <c r="J3" s="175"/>
      <c r="K3" s="175"/>
      <c r="L3" s="50"/>
      <c r="M3" s="50"/>
      <c r="N3" s="50"/>
      <c r="O3" s="50"/>
      <c r="P3" s="50"/>
      <c r="Q3" s="50"/>
    </row>
    <row r="4" spans="1:30">
      <c r="A4" s="50"/>
      <c r="B4" s="50"/>
      <c r="C4" s="50"/>
      <c r="D4" s="50"/>
      <c r="E4" s="50"/>
      <c r="F4" s="175"/>
      <c r="G4" s="175"/>
      <c r="H4" s="175"/>
      <c r="I4" s="175"/>
      <c r="J4" s="175"/>
      <c r="K4" s="175"/>
      <c r="L4" s="50"/>
      <c r="M4" s="50"/>
      <c r="N4" s="50"/>
      <c r="O4" s="50"/>
      <c r="P4" s="50"/>
      <c r="Q4" s="50"/>
    </row>
    <row r="9" spans="1:30">
      <c r="A9" t="s">
        <v>95</v>
      </c>
    </row>
    <row r="10" spans="1:30">
      <c r="Z10" s="25"/>
      <c r="AA10" s="25"/>
      <c r="AB10" s="25"/>
      <c r="AC10" s="25"/>
      <c r="AD10" s="25"/>
    </row>
    <row r="11" spans="1:30">
      <c r="O11" t="s">
        <v>72</v>
      </c>
    </row>
    <row r="122" spans="14:21">
      <c r="O122" t="s">
        <v>89</v>
      </c>
      <c r="R122" t="s">
        <v>92</v>
      </c>
    </row>
    <row r="124" spans="14:21">
      <c r="U124" t="s">
        <v>108</v>
      </c>
    </row>
    <row r="125" spans="14:21">
      <c r="N125" t="s">
        <v>90</v>
      </c>
    </row>
    <row r="135" spans="14:21">
      <c r="N135" t="s">
        <v>91</v>
      </c>
    </row>
    <row r="139" spans="14:21">
      <c r="U139" t="s">
        <v>94</v>
      </c>
    </row>
    <row r="142" spans="14:21">
      <c r="O142" t="s">
        <v>93</v>
      </c>
    </row>
    <row r="168" spans="14:18">
      <c r="O168" t="s">
        <v>89</v>
      </c>
      <c r="R168" t="s">
        <v>92</v>
      </c>
    </row>
    <row r="171" spans="14:18">
      <c r="N171" t="s">
        <v>90</v>
      </c>
    </row>
    <row r="181" spans="14:15">
      <c r="N181" t="s">
        <v>91</v>
      </c>
    </row>
    <row r="188" spans="14:15">
      <c r="O188" t="s">
        <v>93</v>
      </c>
    </row>
    <row r="215" spans="15:15">
      <c r="O215" t="s">
        <v>101</v>
      </c>
    </row>
    <row r="256" spans="15:15">
      <c r="O256" t="s">
        <v>102</v>
      </c>
    </row>
    <row r="257" spans="15:16">
      <c r="O257" t="s">
        <v>104</v>
      </c>
      <c r="P257" t="s">
        <v>103</v>
      </c>
    </row>
    <row r="283" spans="15:19">
      <c r="O283" t="s">
        <v>107</v>
      </c>
      <c r="S283" s="22" t="s">
        <v>120</v>
      </c>
    </row>
    <row r="306" spans="14:14">
      <c r="N306" t="s">
        <v>97</v>
      </c>
    </row>
    <row r="307" spans="14:14" ht="18.75">
      <c r="N307" s="104" t="s">
        <v>105</v>
      </c>
    </row>
    <row r="309" spans="14:14" ht="18.75">
      <c r="N309" s="104" t="s">
        <v>106</v>
      </c>
    </row>
    <row r="314" spans="14:14">
      <c r="N314" t="s">
        <v>96</v>
      </c>
    </row>
    <row r="320" spans="14:14">
      <c r="N320" t="s">
        <v>115</v>
      </c>
    </row>
  </sheetData>
  <mergeCells count="1">
    <mergeCell ref="F1:K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topLeftCell="A12" workbookViewId="0">
      <selection activeCell="M34" sqref="A1:XFD1048576"/>
    </sheetView>
  </sheetViews>
  <sheetFormatPr defaultRowHeight="14.25"/>
  <sheetData>
    <row r="1" spans="1:17">
      <c r="A1" s="50"/>
      <c r="B1" s="50"/>
      <c r="C1" s="50"/>
      <c r="D1" s="50"/>
      <c r="E1" s="50"/>
      <c r="F1" s="175" t="s">
        <v>47</v>
      </c>
      <c r="G1" s="175"/>
      <c r="H1" s="175"/>
      <c r="I1" s="175"/>
      <c r="J1" s="175"/>
      <c r="K1" s="175"/>
      <c r="L1" s="50"/>
      <c r="M1" s="50"/>
      <c r="N1" s="50"/>
      <c r="O1" s="50"/>
      <c r="P1" s="50"/>
      <c r="Q1" s="50"/>
    </row>
    <row r="2" spans="1:17">
      <c r="A2" s="50"/>
      <c r="B2" s="50"/>
      <c r="C2" s="50"/>
      <c r="D2" s="50"/>
      <c r="E2" s="50"/>
      <c r="F2" s="175"/>
      <c r="G2" s="175"/>
      <c r="H2" s="175"/>
      <c r="I2" s="175"/>
      <c r="J2" s="175"/>
      <c r="K2" s="175"/>
      <c r="L2" s="50"/>
      <c r="M2" s="50"/>
      <c r="N2" s="50"/>
      <c r="O2" s="50"/>
      <c r="P2" s="50"/>
      <c r="Q2" s="50"/>
    </row>
    <row r="3" spans="1:17">
      <c r="A3" s="50"/>
      <c r="B3" s="50"/>
      <c r="C3" s="50"/>
      <c r="D3" s="50"/>
      <c r="E3" s="50"/>
      <c r="F3" s="175"/>
      <c r="G3" s="175"/>
      <c r="H3" s="175"/>
      <c r="I3" s="175"/>
      <c r="J3" s="175"/>
      <c r="K3" s="175"/>
      <c r="L3" s="50"/>
      <c r="M3" s="50"/>
      <c r="N3" s="50"/>
      <c r="O3" s="50"/>
      <c r="P3" s="50"/>
      <c r="Q3" s="50"/>
    </row>
    <row r="4" spans="1:17">
      <c r="A4" s="50"/>
      <c r="B4" s="50"/>
      <c r="C4" s="50"/>
      <c r="D4" s="50"/>
      <c r="E4" s="50"/>
      <c r="F4" s="175"/>
      <c r="G4" s="175"/>
      <c r="H4" s="175"/>
      <c r="I4" s="175"/>
      <c r="J4" s="175"/>
      <c r="K4" s="175"/>
      <c r="L4" s="50"/>
      <c r="M4" s="50"/>
      <c r="N4" s="50"/>
      <c r="O4" s="50"/>
      <c r="P4" s="50"/>
      <c r="Q4" s="50"/>
    </row>
    <row r="6" spans="1:17">
      <c r="A6" t="s">
        <v>95</v>
      </c>
      <c r="N6" t="s">
        <v>72</v>
      </c>
    </row>
  </sheetData>
  <mergeCells count="1">
    <mergeCell ref="F1:K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2"/>
  <sheetViews>
    <sheetView topLeftCell="A345" zoomScale="130" zoomScaleNormal="130" workbookViewId="0">
      <selection activeCell="H399" sqref="H399"/>
    </sheetView>
  </sheetViews>
  <sheetFormatPr defaultRowHeight="14.25"/>
  <sheetData>
    <row r="1" spans="1:46">
      <c r="A1" s="50"/>
      <c r="B1" s="50"/>
      <c r="C1" s="50"/>
      <c r="D1" s="50"/>
      <c r="E1" s="50"/>
      <c r="F1" s="175" t="s">
        <v>47</v>
      </c>
      <c r="G1" s="175"/>
      <c r="H1" s="175"/>
      <c r="I1" s="175"/>
      <c r="J1" s="175"/>
      <c r="K1" s="175"/>
      <c r="L1" s="50"/>
      <c r="M1" s="50"/>
      <c r="N1" s="50"/>
      <c r="O1" s="50"/>
      <c r="P1" s="50"/>
      <c r="Q1" s="50"/>
      <c r="R1" s="50"/>
      <c r="S1" s="50"/>
      <c r="T1" s="50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</row>
    <row r="2" spans="1:46">
      <c r="A2" s="50"/>
      <c r="B2" s="50"/>
      <c r="C2" s="50"/>
      <c r="D2" s="50"/>
      <c r="E2" s="50"/>
      <c r="F2" s="175"/>
      <c r="G2" s="175"/>
      <c r="H2" s="175"/>
      <c r="I2" s="175"/>
      <c r="J2" s="175"/>
      <c r="K2" s="175"/>
      <c r="L2" s="50"/>
      <c r="M2" s="50"/>
      <c r="N2" s="50"/>
      <c r="O2" s="50"/>
      <c r="P2" s="50"/>
      <c r="Q2" s="50"/>
      <c r="R2" s="50"/>
      <c r="S2" s="50"/>
      <c r="T2" s="50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</row>
    <row r="3" spans="1:46">
      <c r="A3" s="50"/>
      <c r="B3" s="50"/>
      <c r="C3" s="50"/>
      <c r="D3" s="50"/>
      <c r="E3" s="50"/>
      <c r="F3" s="175"/>
      <c r="G3" s="175"/>
      <c r="H3" s="175"/>
      <c r="I3" s="175"/>
      <c r="J3" s="175"/>
      <c r="K3" s="175"/>
      <c r="L3" s="50"/>
      <c r="M3" s="50"/>
      <c r="N3" s="50"/>
      <c r="O3" s="50"/>
      <c r="P3" s="50"/>
      <c r="Q3" s="50"/>
      <c r="R3" s="50"/>
      <c r="S3" s="50"/>
      <c r="T3" s="50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</row>
    <row r="4" spans="1:46">
      <c r="A4" s="50"/>
      <c r="B4" s="50"/>
      <c r="C4" s="50"/>
      <c r="D4" s="50"/>
      <c r="E4" s="50"/>
      <c r="F4" s="175"/>
      <c r="G4" s="175"/>
      <c r="H4" s="175"/>
      <c r="I4" s="175"/>
      <c r="J4" s="175"/>
      <c r="K4" s="175"/>
      <c r="L4" s="50"/>
      <c r="M4" s="50"/>
      <c r="N4" s="50"/>
      <c r="O4" s="50"/>
      <c r="P4" s="50"/>
      <c r="Q4" s="50"/>
      <c r="R4" s="50"/>
      <c r="S4" s="50"/>
      <c r="T4" s="50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</row>
    <row r="5" spans="1:46">
      <c r="A5" s="24"/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</row>
    <row r="6" spans="1:46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</row>
    <row r="7" spans="1:46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</row>
    <row r="8" spans="1:46">
      <c r="A8" s="24"/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</row>
    <row r="9" spans="1:46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</row>
    <row r="10" spans="1:46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</row>
    <row r="11" spans="1:46">
      <c r="A11" s="109" t="s">
        <v>95</v>
      </c>
      <c r="B11" s="109"/>
      <c r="C11" s="24"/>
      <c r="D11" s="24"/>
      <c r="E11" s="24"/>
      <c r="F11" s="24"/>
      <c r="G11" s="24"/>
      <c r="H11" s="24"/>
      <c r="I11" s="24"/>
      <c r="J11" s="24"/>
      <c r="K11" s="24"/>
      <c r="N11" s="109" t="s">
        <v>72</v>
      </c>
      <c r="O11" s="109"/>
      <c r="P11" s="109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</row>
    <row r="12" spans="1:46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</row>
    <row r="13" spans="1:46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</row>
    <row r="14" spans="1:46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</row>
    <row r="15" spans="1:46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</row>
    <row r="16" spans="1:4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</row>
    <row r="17" spans="1:46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</row>
    <row r="18" spans="1:46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1:46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1:46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1:46">
      <c r="A21" s="24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1:46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1:46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1:46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1:46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1:4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1:46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1:46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1:46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1:46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1:46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1:46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1:46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1:46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1:46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15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1:4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1:46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1:46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1:46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1:46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</row>
    <row r="41" spans="1:46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</row>
    <row r="42" spans="1:46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</row>
    <row r="43" spans="1:46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</row>
    <row r="44" spans="1:46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</row>
    <row r="45" spans="1:46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</row>
    <row r="46" spans="1: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</row>
    <row r="47" spans="1:46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</row>
    <row r="48" spans="1:46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</row>
    <row r="49" spans="1:46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</row>
    <row r="50" spans="1:46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</row>
    <row r="51" spans="1:46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</row>
    <row r="52" spans="1:46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</row>
    <row r="53" spans="1:46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</row>
    <row r="54" spans="1:46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</row>
    <row r="55" spans="1:46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</row>
    <row r="56" spans="1:4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</row>
    <row r="57" spans="1:46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</row>
    <row r="58" spans="1:46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</row>
    <row r="59" spans="1:46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</row>
    <row r="60" spans="1:46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</row>
    <row r="61" spans="1:46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</row>
    <row r="62" spans="1:46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</row>
    <row r="63" spans="1:46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</row>
    <row r="64" spans="1:46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</row>
    <row r="65" spans="1:46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</row>
    <row r="66" spans="1:4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</row>
    <row r="67" spans="1:46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</row>
    <row r="68" spans="1:46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</row>
    <row r="69" spans="1:46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</row>
    <row r="70" spans="1:46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</row>
    <row r="71" spans="1:46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</row>
    <row r="72" spans="1:46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</row>
    <row r="73" spans="1:46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</row>
    <row r="74" spans="1:46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</row>
    <row r="75" spans="1:46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</row>
    <row r="76" spans="1:4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</row>
    <row r="77" spans="1:46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</row>
    <row r="78" spans="1:46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</row>
    <row r="79" spans="1:46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</row>
    <row r="80" spans="1:46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</row>
    <row r="81" spans="1:46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</row>
    <row r="82" spans="1:46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</row>
    <row r="83" spans="1:46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</row>
    <row r="84" spans="1:46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</row>
    <row r="85" spans="1:46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</row>
    <row r="86" spans="1:4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</row>
    <row r="87" spans="1:46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</row>
    <row r="88" spans="1:46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</row>
    <row r="89" spans="1:46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</row>
    <row r="90" spans="1:46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</row>
    <row r="91" spans="1:46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</row>
    <row r="92" spans="1:46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</row>
    <row r="93" spans="1:46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</row>
    <row r="94" spans="1:46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</row>
    <row r="95" spans="1:46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</row>
    <row r="96" spans="1:4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</row>
    <row r="97" spans="1:46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</row>
    <row r="98" spans="1:46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</row>
    <row r="99" spans="1:46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</row>
    <row r="100" spans="1:46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</row>
    <row r="101" spans="1:46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</row>
    <row r="102" spans="1:46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</row>
    <row r="103" spans="1:46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</row>
    <row r="104" spans="1:46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</row>
    <row r="105" spans="1:46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</row>
    <row r="106" spans="1:4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</row>
    <row r="107" spans="1:46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</row>
    <row r="108" spans="1:46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</row>
    <row r="109" spans="1:46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</row>
    <row r="110" spans="1:46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</row>
    <row r="111" spans="1:46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</row>
    <row r="112" spans="1:46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</row>
    <row r="113" spans="1:46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</row>
    <row r="114" spans="1:46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</row>
    <row r="115" spans="1:46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</row>
    <row r="116" spans="1:4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</row>
    <row r="117" spans="1:46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</row>
    <row r="118" spans="1:46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</row>
    <row r="119" spans="1:46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</row>
    <row r="120" spans="1:46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</row>
    <row r="121" spans="1:46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</row>
    <row r="122" spans="1:46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</row>
    <row r="123" spans="1:46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</row>
    <row r="124" spans="1:46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</row>
    <row r="125" spans="1:46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</row>
    <row r="126" spans="1:4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</row>
    <row r="127" spans="1:46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</row>
    <row r="128" spans="1:46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</row>
    <row r="129" spans="1:46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</row>
    <row r="130" spans="1:46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</row>
    <row r="131" spans="1:46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</row>
    <row r="132" spans="1:46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</row>
    <row r="133" spans="1:46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</row>
    <row r="134" spans="1:46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</row>
    <row r="135" spans="1:46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</row>
    <row r="136" spans="1:4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</row>
    <row r="137" spans="1:46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</row>
    <row r="138" spans="1:46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</row>
    <row r="139" spans="1:46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</row>
    <row r="140" spans="1:46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</row>
    <row r="141" spans="1:46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</row>
    <row r="142" spans="1:46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</row>
    <row r="143" spans="1:46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</row>
    <row r="144" spans="1:46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</row>
    <row r="145" spans="1:46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</row>
    <row r="146" spans="1: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</row>
    <row r="147" spans="1:46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</row>
    <row r="148" spans="1:46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</row>
    <row r="149" spans="1:46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</row>
    <row r="150" spans="1:46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</row>
    <row r="151" spans="1:46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</row>
    <row r="152" spans="1:46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</row>
    <row r="153" spans="1:46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</row>
    <row r="154" spans="1:46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</row>
    <row r="155" spans="1:46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</row>
    <row r="156" spans="1:4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</row>
    <row r="157" spans="1:46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</row>
    <row r="158" spans="1:46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</row>
    <row r="159" spans="1:46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</row>
    <row r="160" spans="1:46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</row>
    <row r="161" spans="1:46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</row>
    <row r="162" spans="1:46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</row>
    <row r="163" spans="1:46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</row>
    <row r="164" spans="1:46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</row>
    <row r="165" spans="1:46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</row>
    <row r="166" spans="1:4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</row>
    <row r="167" spans="1:46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</row>
    <row r="168" spans="1:46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</row>
    <row r="169" spans="1:46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</row>
    <row r="170" spans="1:46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</row>
    <row r="171" spans="1:46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</row>
    <row r="172" spans="1:46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</row>
    <row r="173" spans="1:46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</row>
    <row r="174" spans="1:46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</row>
    <row r="175" spans="1:46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</row>
    <row r="176" spans="1:4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</row>
    <row r="177" spans="1:46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</row>
    <row r="178" spans="1:46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</row>
    <row r="179" spans="1:46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</row>
    <row r="180" spans="1:46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</row>
    <row r="181" spans="1:46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</row>
    <row r="182" spans="1:46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</row>
    <row r="183" spans="1:46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</row>
    <row r="184" spans="1:46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</row>
    <row r="185" spans="1:46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</row>
    <row r="186" spans="1:4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</row>
    <row r="187" spans="1:46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</row>
    <row r="188" spans="1:46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</row>
    <row r="189" spans="1:46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</row>
    <row r="190" spans="1:46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</row>
    <row r="191" spans="1:46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</row>
    <row r="192" spans="1:46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</row>
    <row r="193" spans="1:46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</row>
    <row r="194" spans="1:46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</row>
    <row r="195" spans="1:46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</row>
    <row r="196" spans="1:4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</row>
    <row r="197" spans="1:46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</row>
    <row r="198" spans="1:46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</row>
    <row r="199" spans="1:46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</row>
    <row r="200" spans="1:46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</row>
    <row r="201" spans="1:46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</row>
    <row r="202" spans="1:46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</row>
    <row r="203" spans="1:46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</row>
    <row r="204" spans="1:46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</row>
    <row r="205" spans="1:46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</row>
    <row r="206" spans="1:4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</row>
    <row r="207" spans="1:46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</row>
    <row r="208" spans="1:46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</row>
    <row r="209" spans="1:46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</row>
    <row r="210" spans="1:46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</row>
    <row r="211" spans="1:46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</row>
    <row r="212" spans="1:46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</row>
    <row r="213" spans="1:46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</row>
    <row r="214" spans="1:46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</row>
    <row r="215" spans="1:46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</row>
    <row r="216" spans="1:4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</row>
    <row r="217" spans="1:46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</row>
    <row r="218" spans="1:46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</row>
    <row r="219" spans="1:46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</row>
    <row r="220" spans="1:46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</row>
    <row r="221" spans="1:46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</row>
    <row r="222" spans="1:46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</row>
    <row r="223" spans="1:46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</row>
    <row r="224" spans="1:46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</row>
    <row r="225" spans="1:46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</row>
    <row r="226" spans="1:4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</row>
    <row r="227" spans="1:46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</row>
    <row r="228" spans="1:46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</row>
    <row r="229" spans="1:46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</row>
    <row r="230" spans="1:46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</row>
    <row r="231" spans="1:46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</row>
    <row r="232" spans="1:46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</row>
    <row r="233" spans="1:46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</row>
    <row r="234" spans="1:46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</row>
    <row r="235" spans="1:46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</row>
    <row r="236" spans="1:4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</row>
    <row r="237" spans="1:46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</row>
    <row r="238" spans="1:46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</row>
    <row r="239" spans="1:46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</row>
    <row r="240" spans="1:46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</row>
    <row r="241" spans="1:46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</row>
    <row r="242" spans="1:46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</row>
    <row r="243" spans="1:46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</row>
    <row r="244" spans="1:46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</row>
    <row r="245" spans="1:46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</row>
    <row r="246" spans="1: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</row>
    <row r="247" spans="1:46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</row>
    <row r="248" spans="1:46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</row>
    <row r="249" spans="1:46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</row>
    <row r="250" spans="1:46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</row>
    <row r="251" spans="1:46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</row>
    <row r="252" spans="1:46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</row>
    <row r="253" spans="1:46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</row>
    <row r="254" spans="1:46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</row>
    <row r="255" spans="1:46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</row>
    <row r="256" spans="1:4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</row>
    <row r="257" spans="1:46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</row>
    <row r="258" spans="1:46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</row>
    <row r="259" spans="1:46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</row>
    <row r="260" spans="1:46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</row>
    <row r="261" spans="1:46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</row>
    <row r="262" spans="1:46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</row>
    <row r="263" spans="1:46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</row>
    <row r="264" spans="1:46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</row>
    <row r="265" spans="1:46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</row>
    <row r="266" spans="1:4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</row>
    <row r="267" spans="1:46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</row>
    <row r="268" spans="1:46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</row>
    <row r="269" spans="1:46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</row>
    <row r="270" spans="1:46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</row>
    <row r="271" spans="1:46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</row>
    <row r="272" spans="1:46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</row>
    <row r="273" spans="1:46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</row>
    <row r="274" spans="1:46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</row>
    <row r="275" spans="1:46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</row>
    <row r="276" spans="1:4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</row>
    <row r="277" spans="1:46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</row>
    <row r="278" spans="1:46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</row>
    <row r="279" spans="1:46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</row>
    <row r="280" spans="1:46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</row>
    <row r="281" spans="1:46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</row>
    <row r="282" spans="1:46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</row>
    <row r="283" spans="1:46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</row>
    <row r="284" spans="1:46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</row>
    <row r="285" spans="1:46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</row>
    <row r="286" spans="1:4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</row>
    <row r="287" spans="1:46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</row>
    <row r="288" spans="1:46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</row>
    <row r="289" spans="1:46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</row>
    <row r="290" spans="1:46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</row>
    <row r="291" spans="1:46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</row>
    <row r="292" spans="1:46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</row>
    <row r="293" spans="1:46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</row>
    <row r="294" spans="1:46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</row>
    <row r="295" spans="1:46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</row>
    <row r="296" spans="1:4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</row>
    <row r="297" spans="1:46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</row>
    <row r="298" spans="1:46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</row>
    <row r="299" spans="1:46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</row>
    <row r="300" spans="1:46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</row>
    <row r="301" spans="1:46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</row>
    <row r="302" spans="1:46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</row>
    <row r="303" spans="1:46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</row>
    <row r="304" spans="1:46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</row>
    <row r="305" spans="1:46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</row>
    <row r="306" spans="1:4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</row>
    <row r="307" spans="1:46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</row>
    <row r="308" spans="1:46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</row>
    <row r="309" spans="1:46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</row>
    <row r="310" spans="1:46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</row>
    <row r="311" spans="1:46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</row>
    <row r="312" spans="1:46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</row>
    <row r="313" spans="1:46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</row>
    <row r="314" spans="1:46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</row>
    <row r="315" spans="1:46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</row>
    <row r="316" spans="1:4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</row>
    <row r="317" spans="1:46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</row>
    <row r="318" spans="1:46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</row>
    <row r="319" spans="1:46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</row>
    <row r="320" spans="1:46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</row>
    <row r="321" spans="1:46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</row>
    <row r="322" spans="1:46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</row>
    <row r="323" spans="1:46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</row>
    <row r="324" spans="1:46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</row>
    <row r="325" spans="1:46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</row>
    <row r="326" spans="1:4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</row>
    <row r="327" spans="1:46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</row>
    <row r="328" spans="1:46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</row>
    <row r="329" spans="1:46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</row>
    <row r="330" spans="1:46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</row>
    <row r="331" spans="1:46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</row>
    <row r="332" spans="1:46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</row>
    <row r="333" spans="1:46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</row>
    <row r="334" spans="1:46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</row>
    <row r="335" spans="1:46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</row>
    <row r="336" spans="1:4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</row>
    <row r="337" spans="1:46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</row>
    <row r="338" spans="1:46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</row>
    <row r="339" spans="1:46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</row>
    <row r="340" spans="1:46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</row>
    <row r="341" spans="1:46">
      <c r="A341" s="24" t="s">
        <v>30</v>
      </c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</row>
    <row r="342" spans="1:46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</row>
    <row r="343" spans="1:46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</row>
    <row r="344" spans="1:46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</row>
    <row r="345" spans="1:46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</row>
    <row r="346" spans="1: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</row>
    <row r="347" spans="1:46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</row>
    <row r="348" spans="1:46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</row>
    <row r="349" spans="1:46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</row>
    <row r="350" spans="1:46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</row>
    <row r="351" spans="1:46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</row>
    <row r="352" spans="1:46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</row>
    <row r="353" spans="1:46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</row>
    <row r="354" spans="1:46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</row>
    <row r="355" spans="1:46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</row>
    <row r="356" spans="1:4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</row>
    <row r="357" spans="1:46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</row>
    <row r="358" spans="1:46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</row>
    <row r="359" spans="1:46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</row>
    <row r="360" spans="1:46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</row>
    <row r="361" spans="1:46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</row>
    <row r="362" spans="1:46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</row>
    <row r="363" spans="1:46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</row>
    <row r="364" spans="1:46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</row>
    <row r="365" spans="1:46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</row>
    <row r="366" spans="1:4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</row>
    <row r="367" spans="1:46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</row>
    <row r="368" spans="1:46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</row>
    <row r="369" spans="1:46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</row>
    <row r="370" spans="1:46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</row>
    <row r="371" spans="1:46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</row>
    <row r="372" spans="1:46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</row>
    <row r="373" spans="1:46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</row>
    <row r="374" spans="1:46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</row>
    <row r="375" spans="1:46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</row>
    <row r="376" spans="1:4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</row>
    <row r="377" spans="1:46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</row>
    <row r="378" spans="1:46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</row>
    <row r="379" spans="1:46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</row>
    <row r="380" spans="1:46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</row>
    <row r="381" spans="1:46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</row>
    <row r="382" spans="1:46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</row>
    <row r="383" spans="1:46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</row>
    <row r="384" spans="1:46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</row>
    <row r="385" spans="1:46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</row>
    <row r="386" spans="1:4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</row>
    <row r="387" spans="1:46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</row>
    <row r="388" spans="1:46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</row>
    <row r="389" spans="1:46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</row>
    <row r="390" spans="1:46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</row>
    <row r="391" spans="1:46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</row>
    <row r="392" spans="1:46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</row>
    <row r="393" spans="1:46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</row>
    <row r="394" spans="1:46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</row>
    <row r="395" spans="1:46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</row>
    <row r="396" spans="1:4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</row>
    <row r="397" spans="1:46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</row>
    <row r="398" spans="1:46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</row>
    <row r="399" spans="1:46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</row>
    <row r="400" spans="1:46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</row>
    <row r="401" spans="1:46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</row>
    <row r="402" spans="1:46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</row>
    <row r="403" spans="1:46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</row>
    <row r="404" spans="1:46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</row>
    <row r="405" spans="1:46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</row>
    <row r="406" spans="1:4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</row>
    <row r="407" spans="1:46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</row>
    <row r="408" spans="1:46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</row>
    <row r="409" spans="1:46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</row>
    <row r="410" spans="1:46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</row>
    <row r="411" spans="1:46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</row>
    <row r="412" spans="1:46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</row>
    <row r="413" spans="1:46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</row>
    <row r="414" spans="1:46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</row>
    <row r="415" spans="1:46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</row>
    <row r="416" spans="1:4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</row>
    <row r="417" spans="1:46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</row>
    <row r="418" spans="1:46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</row>
    <row r="419" spans="1:46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</row>
    <row r="420" spans="1:46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</row>
    <row r="421" spans="1:46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</row>
    <row r="422" spans="1:46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</row>
    <row r="423" spans="1:46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</row>
    <row r="424" spans="1:46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</row>
    <row r="425" spans="1:46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</row>
    <row r="426" spans="1:4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</row>
    <row r="427" spans="1:46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</row>
    <row r="428" spans="1:46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</row>
    <row r="429" spans="1:46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</row>
    <row r="430" spans="1:46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</row>
    <row r="431" spans="1:46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</row>
    <row r="432" spans="1:46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</row>
    <row r="433" spans="1:46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</row>
    <row r="434" spans="1:46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</row>
    <row r="435" spans="1:46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</row>
    <row r="436" spans="1:4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</row>
    <row r="437" spans="1:46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</row>
    <row r="438" spans="1:46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</row>
    <row r="439" spans="1:46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</row>
    <row r="440" spans="1:46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</row>
    <row r="441" spans="1:46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</row>
    <row r="442" spans="1:46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</row>
    <row r="443" spans="1:46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</row>
    <row r="444" spans="1:46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</row>
    <row r="445" spans="1:46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</row>
    <row r="446" spans="1: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</row>
    <row r="447" spans="1:46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</row>
    <row r="448" spans="1:46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</row>
    <row r="449" spans="1:46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</row>
    <row r="450" spans="1:46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</row>
    <row r="451" spans="1:46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</row>
    <row r="452" spans="1:46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</row>
    <row r="453" spans="1:46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</row>
    <row r="454" spans="1:46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</row>
    <row r="455" spans="1:46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</row>
    <row r="456" spans="1:4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</row>
    <row r="457" spans="1:46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</row>
    <row r="458" spans="1:46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</row>
    <row r="459" spans="1:46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</row>
    <row r="460" spans="1:46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</row>
    <row r="461" spans="1:46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</row>
    <row r="462" spans="1:46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</row>
    <row r="463" spans="1:46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</row>
    <row r="464" spans="1:46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</row>
    <row r="465" spans="1:46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</row>
    <row r="466" spans="1:4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  <c r="AB466" s="24"/>
      <c r="AC466" s="24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</row>
    <row r="467" spans="1:46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  <c r="AB467" s="24"/>
      <c r="AC467" s="24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</row>
    <row r="468" spans="1:46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  <c r="AB468" s="24"/>
      <c r="AC468" s="24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</row>
    <row r="469" spans="1:46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  <c r="AB469" s="24"/>
      <c r="AC469" s="24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</row>
    <row r="470" spans="1:46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  <c r="AB470" s="24"/>
      <c r="AC470" s="24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</row>
    <row r="471" spans="1:46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  <c r="AB471" s="24"/>
      <c r="AC471" s="24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</row>
    <row r="472" spans="1:46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  <c r="AB472" s="24"/>
      <c r="AC472" s="24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</row>
    <row r="473" spans="1:46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  <c r="AB473" s="24"/>
      <c r="AC473" s="24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</row>
    <row r="474" spans="1:46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  <c r="AB474" s="24"/>
      <c r="AC474" s="24"/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</row>
    <row r="475" spans="1:46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  <c r="AB475" s="24"/>
      <c r="AC475" s="24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</row>
    <row r="476" spans="1:4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  <c r="AB476" s="24"/>
      <c r="AC476" s="24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</row>
    <row r="477" spans="1:46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  <c r="AB477" s="24"/>
      <c r="AC477" s="24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</row>
    <row r="478" spans="1:46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  <c r="AB478" s="24"/>
      <c r="AC478" s="24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</row>
    <row r="479" spans="1:46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  <c r="AB479" s="24"/>
      <c r="AC479" s="24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</row>
    <row r="480" spans="1:46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  <c r="AB480" s="24"/>
      <c r="AC480" s="24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</row>
    <row r="481" spans="1:46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  <c r="AB481" s="24"/>
      <c r="AC481" s="24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</row>
    <row r="482" spans="1:46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</row>
    <row r="483" spans="1:46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  <c r="AB483" s="24"/>
      <c r="AC483" s="24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</row>
    <row r="484" spans="1:46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  <c r="AB484" s="24"/>
      <c r="AC484" s="24"/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</row>
    <row r="485" spans="1:46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  <c r="AB485" s="24"/>
      <c r="AC485" s="24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</row>
    <row r="486" spans="1:4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  <c r="AB486" s="24"/>
      <c r="AC486" s="24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</row>
    <row r="487" spans="1:46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  <c r="AB487" s="24"/>
      <c r="AC487" s="24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</row>
    <row r="488" spans="1:46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  <c r="AB488" s="24"/>
      <c r="AC488" s="24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</row>
    <row r="489" spans="1:46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  <c r="AB489" s="24"/>
      <c r="AC489" s="24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</row>
    <row r="490" spans="1:46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  <c r="AB490" s="24"/>
      <c r="AC490" s="24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</row>
    <row r="491" spans="1:46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  <c r="AB491" s="24"/>
      <c r="AC491" s="24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</row>
    <row r="492" spans="1:46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  <c r="AB492" s="24"/>
      <c r="AC492" s="24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</row>
  </sheetData>
  <mergeCells count="1">
    <mergeCell ref="F1:K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90" zoomScaleNormal="90" workbookViewId="0">
      <selection activeCell="E31" sqref="E31"/>
    </sheetView>
  </sheetViews>
  <sheetFormatPr defaultRowHeight="12.75"/>
  <cols>
    <col min="1" max="1" width="9" style="9"/>
    <col min="2" max="2" width="22.625" style="10" customWidth="1"/>
    <col min="3" max="3" width="20.375" style="9" bestFit="1" customWidth="1"/>
    <col min="4" max="4" width="20.375" style="9" customWidth="1"/>
    <col min="5" max="5" width="20.125" style="9" bestFit="1" customWidth="1"/>
    <col min="6" max="6" width="17.375" style="9" bestFit="1" customWidth="1"/>
    <col min="7" max="7" width="16.875" style="9" bestFit="1" customWidth="1"/>
    <col min="8" max="13" width="16.875" style="9" customWidth="1"/>
    <col min="14" max="14" width="23.75" style="9" bestFit="1" customWidth="1"/>
    <col min="15" max="15" width="23.75" style="9" customWidth="1"/>
    <col min="16" max="16" width="17.625" style="9" bestFit="1" customWidth="1"/>
    <col min="17" max="18" width="9" style="9"/>
    <col min="19" max="19" width="25.25" style="9" bestFit="1" customWidth="1"/>
    <col min="20" max="16384" width="9" style="9"/>
  </cols>
  <sheetData>
    <row r="1" spans="1:23" ht="12.75" customHeight="1">
      <c r="A1" s="203" t="s">
        <v>13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5"/>
      <c r="Q1" s="92"/>
      <c r="R1" s="92"/>
      <c r="S1" s="92"/>
      <c r="T1" s="92"/>
      <c r="U1" s="92"/>
      <c r="V1" s="92"/>
      <c r="W1" s="92"/>
    </row>
    <row r="2" spans="1:23" ht="12.75" customHeight="1">
      <c r="A2" s="206"/>
      <c r="B2" s="207"/>
      <c r="C2" s="207"/>
      <c r="D2" s="207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8"/>
      <c r="Q2" s="92"/>
      <c r="R2" s="92"/>
      <c r="S2" s="92"/>
      <c r="T2" s="92"/>
      <c r="U2" s="92"/>
      <c r="V2" s="92"/>
      <c r="W2" s="92"/>
    </row>
    <row r="3" spans="1:23" ht="12.75" customHeight="1">
      <c r="A3" s="206"/>
      <c r="B3" s="207"/>
      <c r="C3" s="207"/>
      <c r="D3" s="207"/>
      <c r="E3" s="207"/>
      <c r="F3" s="207"/>
      <c r="G3" s="207"/>
      <c r="H3" s="207"/>
      <c r="I3" s="207"/>
      <c r="J3" s="207"/>
      <c r="K3" s="207"/>
      <c r="L3" s="207"/>
      <c r="M3" s="207"/>
      <c r="N3" s="207"/>
      <c r="O3" s="207"/>
      <c r="P3" s="208"/>
      <c r="Q3" s="92"/>
      <c r="R3" s="92"/>
      <c r="S3" s="92"/>
      <c r="T3" s="92"/>
      <c r="U3" s="92"/>
      <c r="V3" s="92"/>
      <c r="W3" s="92"/>
    </row>
    <row r="4" spans="1:23" ht="12.75" customHeight="1" thickBot="1">
      <c r="A4" s="209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  <c r="P4" s="211"/>
      <c r="Q4" s="92"/>
      <c r="R4" s="92"/>
      <c r="S4" s="92"/>
      <c r="T4" s="92"/>
      <c r="U4" s="92"/>
      <c r="V4" s="92"/>
      <c r="W4" s="92"/>
    </row>
    <row r="5" spans="1:23" ht="12.75" customHeight="1">
      <c r="A5" s="75"/>
      <c r="B5" s="76"/>
      <c r="C5" s="77"/>
      <c r="D5" s="78"/>
      <c r="E5" s="75"/>
      <c r="F5" s="77"/>
      <c r="G5" s="77"/>
      <c r="H5" s="77"/>
      <c r="I5" s="77"/>
      <c r="J5" s="77"/>
      <c r="K5" s="77"/>
      <c r="L5" s="77"/>
      <c r="M5" s="77"/>
      <c r="N5" s="77"/>
      <c r="O5" s="77"/>
      <c r="P5" s="78"/>
      <c r="Q5" s="74"/>
      <c r="R5" s="74"/>
      <c r="S5" s="74"/>
      <c r="T5" s="74"/>
      <c r="U5" s="74"/>
      <c r="V5" s="74"/>
      <c r="W5" s="74"/>
    </row>
    <row r="6" spans="1:23">
      <c r="A6" s="79"/>
      <c r="B6" s="80"/>
      <c r="C6" s="66"/>
      <c r="D6" s="81"/>
      <c r="E6" s="79"/>
      <c r="F6" s="66"/>
      <c r="G6" s="66"/>
      <c r="H6" s="66"/>
      <c r="I6" s="66"/>
      <c r="J6" s="66"/>
      <c r="K6" s="66"/>
      <c r="L6" s="66"/>
      <c r="M6" s="66"/>
      <c r="N6" s="66"/>
      <c r="O6" s="66"/>
      <c r="P6" s="81"/>
    </row>
    <row r="7" spans="1:23" ht="15.75">
      <c r="A7" s="79"/>
      <c r="B7" s="82" t="s">
        <v>249</v>
      </c>
      <c r="C7" s="66"/>
      <c r="D7" s="81"/>
      <c r="E7" s="79"/>
      <c r="F7" s="66"/>
      <c r="G7" s="66"/>
      <c r="H7" s="66"/>
      <c r="I7" s="66"/>
      <c r="J7" s="66"/>
      <c r="K7" s="66"/>
      <c r="L7" s="66"/>
      <c r="M7" s="66"/>
      <c r="N7" s="66"/>
      <c r="O7" s="66"/>
      <c r="P7" s="81"/>
    </row>
    <row r="8" spans="1:23">
      <c r="A8" s="79"/>
      <c r="B8" s="80"/>
      <c r="C8" s="66"/>
      <c r="D8" s="81"/>
      <c r="E8" s="79"/>
      <c r="F8" s="66"/>
      <c r="G8" s="66"/>
      <c r="H8" s="66"/>
      <c r="I8" s="66"/>
      <c r="J8" s="66"/>
      <c r="K8" s="66"/>
      <c r="L8" s="66"/>
      <c r="M8" s="66"/>
      <c r="N8" s="66"/>
      <c r="O8" s="66"/>
      <c r="P8" s="81"/>
    </row>
    <row r="9" spans="1:23" ht="13.5" thickBot="1">
      <c r="A9" s="79"/>
      <c r="B9" s="80"/>
      <c r="C9" s="66"/>
      <c r="D9" s="81"/>
      <c r="E9" s="83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  <c r="Q9" s="11"/>
    </row>
    <row r="10" spans="1:23" ht="14.25" customHeight="1" thickBot="1">
      <c r="A10" s="119"/>
      <c r="B10" s="120"/>
      <c r="C10" s="72" t="s">
        <v>51</v>
      </c>
      <c r="D10" s="73" t="s">
        <v>126</v>
      </c>
      <c r="E10" s="178" t="s">
        <v>52</v>
      </c>
      <c r="F10" s="179"/>
      <c r="G10" s="179"/>
      <c r="H10" s="178" t="s">
        <v>54</v>
      </c>
      <c r="I10" s="180"/>
      <c r="J10" s="178" t="s">
        <v>55</v>
      </c>
      <c r="K10" s="180"/>
      <c r="L10" s="178" t="s">
        <v>56</v>
      </c>
      <c r="M10" s="180"/>
      <c r="N10" s="178" t="s">
        <v>53</v>
      </c>
      <c r="O10" s="179"/>
      <c r="P10" s="180"/>
    </row>
    <row r="11" spans="1:23" ht="14.25" customHeight="1" thickBot="1">
      <c r="A11" s="188" t="s">
        <v>125</v>
      </c>
      <c r="B11" s="197" t="s">
        <v>245</v>
      </c>
      <c r="C11" s="191" t="s">
        <v>73</v>
      </c>
      <c r="D11" s="199" t="s">
        <v>118</v>
      </c>
      <c r="E11" s="186" t="s">
        <v>28</v>
      </c>
      <c r="F11" s="187"/>
      <c r="G11" s="187"/>
      <c r="H11" s="176"/>
      <c r="I11" s="177"/>
      <c r="J11" s="176"/>
      <c r="K11" s="177"/>
      <c r="L11" s="176"/>
      <c r="M11" s="177"/>
      <c r="N11" s="181"/>
      <c r="O11" s="182"/>
      <c r="P11" s="183"/>
    </row>
    <row r="12" spans="1:23" ht="14.25" customHeight="1" thickBot="1">
      <c r="A12" s="189"/>
      <c r="B12" s="195"/>
      <c r="C12" s="192"/>
      <c r="D12" s="200"/>
      <c r="E12" s="184" t="s">
        <v>29</v>
      </c>
      <c r="F12" s="185"/>
      <c r="G12" s="185"/>
      <c r="H12" s="176"/>
      <c r="I12" s="177"/>
      <c r="J12" s="176"/>
      <c r="K12" s="177"/>
      <c r="L12" s="176"/>
      <c r="M12" s="177"/>
      <c r="N12" s="181"/>
      <c r="O12" s="182"/>
      <c r="P12" s="183"/>
    </row>
    <row r="13" spans="1:23" ht="14.25" customHeight="1" thickBot="1">
      <c r="A13" s="189"/>
      <c r="B13" s="195"/>
      <c r="C13" s="193" t="s">
        <v>74</v>
      </c>
      <c r="D13" s="199" t="s">
        <v>118</v>
      </c>
      <c r="E13" s="186" t="s">
        <v>28</v>
      </c>
      <c r="F13" s="187"/>
      <c r="G13" s="187"/>
      <c r="H13" s="176"/>
      <c r="I13" s="177"/>
      <c r="J13" s="176"/>
      <c r="K13" s="177"/>
      <c r="L13" s="176"/>
      <c r="M13" s="177"/>
      <c r="N13" s="181"/>
      <c r="O13" s="182"/>
      <c r="P13" s="183"/>
    </row>
    <row r="14" spans="1:23" ht="14.25" customHeight="1" thickBot="1">
      <c r="A14" s="189"/>
      <c r="B14" s="195"/>
      <c r="C14" s="193"/>
      <c r="D14" s="200"/>
      <c r="E14" s="184" t="s">
        <v>29</v>
      </c>
      <c r="F14" s="185"/>
      <c r="G14" s="185"/>
      <c r="H14" s="176"/>
      <c r="I14" s="177"/>
      <c r="J14" s="176"/>
      <c r="K14" s="177"/>
      <c r="L14" s="176"/>
      <c r="M14" s="177"/>
      <c r="N14" s="181"/>
      <c r="O14" s="182"/>
      <c r="P14" s="183"/>
    </row>
    <row r="15" spans="1:23" ht="14.25" customHeight="1" thickBot="1">
      <c r="A15" s="189"/>
      <c r="B15" s="195"/>
      <c r="C15" s="191" t="s">
        <v>117</v>
      </c>
      <c r="D15" s="199" t="s">
        <v>118</v>
      </c>
      <c r="E15" s="186" t="s">
        <v>28</v>
      </c>
      <c r="F15" s="187"/>
      <c r="G15" s="191"/>
      <c r="H15" s="100"/>
      <c r="I15" s="101"/>
      <c r="J15" s="100"/>
      <c r="K15" s="101"/>
      <c r="L15" s="176"/>
      <c r="M15" s="177"/>
      <c r="N15" s="97"/>
      <c r="O15" s="98"/>
      <c r="P15" s="99"/>
    </row>
    <row r="16" spans="1:23" ht="14.25" customHeight="1" thickBot="1">
      <c r="A16" s="189"/>
      <c r="B16" s="198"/>
      <c r="C16" s="192"/>
      <c r="D16" s="200"/>
      <c r="E16" s="201"/>
      <c r="F16" s="202"/>
      <c r="G16" s="192"/>
      <c r="H16" s="100"/>
      <c r="I16" s="101"/>
      <c r="J16" s="100"/>
      <c r="K16" s="101"/>
      <c r="L16" s="176"/>
      <c r="M16" s="177"/>
      <c r="N16" s="97"/>
      <c r="O16" s="98"/>
      <c r="P16" s="99"/>
    </row>
    <row r="17" spans="1:18" ht="14.25" customHeight="1" thickBot="1">
      <c r="A17" s="189"/>
      <c r="B17" s="194" t="s">
        <v>246</v>
      </c>
      <c r="C17" s="191" t="s">
        <v>73</v>
      </c>
      <c r="D17" s="199" t="s">
        <v>118</v>
      </c>
      <c r="E17" s="186" t="s">
        <v>28</v>
      </c>
      <c r="F17" s="187"/>
      <c r="G17" s="187"/>
      <c r="H17" s="176"/>
      <c r="I17" s="177"/>
      <c r="J17" s="176"/>
      <c r="K17" s="177"/>
      <c r="L17" s="176"/>
      <c r="M17" s="177"/>
      <c r="N17" s="181"/>
      <c r="O17" s="182"/>
      <c r="P17" s="183"/>
    </row>
    <row r="18" spans="1:18" ht="14.25" customHeight="1" thickBot="1">
      <c r="A18" s="189"/>
      <c r="B18" s="195"/>
      <c r="C18" s="192"/>
      <c r="D18" s="200"/>
      <c r="E18" s="184" t="s">
        <v>29</v>
      </c>
      <c r="F18" s="185"/>
      <c r="G18" s="185"/>
      <c r="H18" s="176"/>
      <c r="I18" s="177"/>
      <c r="J18" s="176"/>
      <c r="K18" s="177"/>
      <c r="L18" s="176"/>
      <c r="M18" s="177"/>
      <c r="N18" s="181"/>
      <c r="O18" s="182"/>
      <c r="P18" s="183"/>
    </row>
    <row r="19" spans="1:18" ht="14.25" customHeight="1" thickBot="1">
      <c r="A19" s="189"/>
      <c r="B19" s="195"/>
      <c r="C19" s="193" t="s">
        <v>74</v>
      </c>
      <c r="D19" s="199" t="s">
        <v>118</v>
      </c>
      <c r="E19" s="186" t="s">
        <v>28</v>
      </c>
      <c r="F19" s="187"/>
      <c r="G19" s="187"/>
      <c r="H19" s="176"/>
      <c r="I19" s="177"/>
      <c r="J19" s="176"/>
      <c r="K19" s="177"/>
      <c r="L19" s="176"/>
      <c r="M19" s="177"/>
      <c r="N19" s="181"/>
      <c r="O19" s="182"/>
      <c r="P19" s="183"/>
    </row>
    <row r="20" spans="1:18" ht="15" customHeight="1" thickBot="1">
      <c r="A20" s="189"/>
      <c r="B20" s="195"/>
      <c r="C20" s="193"/>
      <c r="D20" s="200"/>
      <c r="E20" s="184" t="s">
        <v>29</v>
      </c>
      <c r="F20" s="185"/>
      <c r="G20" s="185"/>
      <c r="H20" s="176"/>
      <c r="I20" s="177"/>
      <c r="J20" s="176"/>
      <c r="K20" s="177"/>
      <c r="L20" s="176"/>
      <c r="M20" s="177"/>
      <c r="N20" s="181"/>
      <c r="O20" s="182"/>
      <c r="P20" s="183"/>
    </row>
    <row r="21" spans="1:18" ht="15" customHeight="1" thickBot="1">
      <c r="A21" s="189"/>
      <c r="B21" s="195"/>
      <c r="C21" s="191" t="s">
        <v>117</v>
      </c>
      <c r="D21" s="199" t="s">
        <v>118</v>
      </c>
      <c r="E21" s="186" t="s">
        <v>28</v>
      </c>
      <c r="F21" s="187"/>
      <c r="G21" s="191"/>
      <c r="H21" s="100"/>
      <c r="I21" s="101"/>
      <c r="J21" s="100"/>
      <c r="K21" s="101"/>
      <c r="L21" s="176"/>
      <c r="M21" s="177"/>
      <c r="N21" s="97"/>
      <c r="O21" s="98"/>
      <c r="P21" s="99"/>
      <c r="Q21" s="67"/>
      <c r="R21" s="68"/>
    </row>
    <row r="22" spans="1:18" ht="15" customHeight="1" thickBot="1">
      <c r="A22" s="190"/>
      <c r="B22" s="196"/>
      <c r="C22" s="192"/>
      <c r="D22" s="200"/>
      <c r="E22" s="201"/>
      <c r="F22" s="202"/>
      <c r="G22" s="192"/>
      <c r="H22" s="100"/>
      <c r="I22" s="101"/>
      <c r="J22" s="100"/>
      <c r="K22" s="101"/>
      <c r="L22" s="176"/>
      <c r="M22" s="177"/>
      <c r="N22" s="97"/>
      <c r="O22" s="98"/>
      <c r="P22" s="99"/>
      <c r="Q22" s="67"/>
      <c r="R22" s="68"/>
    </row>
    <row r="39" spans="1:18">
      <c r="A39" s="70"/>
      <c r="B39" s="70"/>
      <c r="C39" s="71"/>
      <c r="D39" s="71"/>
      <c r="E39" s="71"/>
      <c r="F39" s="71"/>
      <c r="G39" s="69"/>
      <c r="H39" s="69"/>
      <c r="I39" s="69"/>
      <c r="J39" s="69"/>
      <c r="K39" s="69"/>
      <c r="L39" s="69"/>
      <c r="M39" s="69"/>
      <c r="N39" s="68"/>
      <c r="O39" s="68"/>
      <c r="P39" s="68"/>
      <c r="Q39" s="68"/>
      <c r="R39" s="68"/>
    </row>
  </sheetData>
  <mergeCells count="67">
    <mergeCell ref="L15:M15"/>
    <mergeCell ref="E11:G11"/>
    <mergeCell ref="D11:D12"/>
    <mergeCell ref="D21:D22"/>
    <mergeCell ref="E21:G22"/>
    <mergeCell ref="E14:G14"/>
    <mergeCell ref="D17:D18"/>
    <mergeCell ref="J19:K19"/>
    <mergeCell ref="N18:P18"/>
    <mergeCell ref="N19:P19"/>
    <mergeCell ref="A1:P4"/>
    <mergeCell ref="J20:K20"/>
    <mergeCell ref="H14:I14"/>
    <mergeCell ref="J17:K17"/>
    <mergeCell ref="J18:K18"/>
    <mergeCell ref="J10:K10"/>
    <mergeCell ref="J11:K11"/>
    <mergeCell ref="J12:K12"/>
    <mergeCell ref="J13:K13"/>
    <mergeCell ref="J14:K14"/>
    <mergeCell ref="H17:I17"/>
    <mergeCell ref="H18:I18"/>
    <mergeCell ref="L14:M14"/>
    <mergeCell ref="E19:G19"/>
    <mergeCell ref="E20:G20"/>
    <mergeCell ref="E17:G17"/>
    <mergeCell ref="E18:G18"/>
    <mergeCell ref="D13:D14"/>
    <mergeCell ref="D19:D20"/>
    <mergeCell ref="D15:D16"/>
    <mergeCell ref="E15:G16"/>
    <mergeCell ref="A11:A22"/>
    <mergeCell ref="C11:C12"/>
    <mergeCell ref="C13:C14"/>
    <mergeCell ref="C17:C18"/>
    <mergeCell ref="C19:C20"/>
    <mergeCell ref="C21:C22"/>
    <mergeCell ref="B17:B22"/>
    <mergeCell ref="B11:B16"/>
    <mergeCell ref="C15:C16"/>
    <mergeCell ref="E10:G10"/>
    <mergeCell ref="E12:G12"/>
    <mergeCell ref="E13:G13"/>
    <mergeCell ref="H13:I13"/>
    <mergeCell ref="L11:M11"/>
    <mergeCell ref="L12:M12"/>
    <mergeCell ref="L13:M13"/>
    <mergeCell ref="L10:M10"/>
    <mergeCell ref="H10:I10"/>
    <mergeCell ref="H11:I11"/>
    <mergeCell ref="H12:I12"/>
    <mergeCell ref="L21:M21"/>
    <mergeCell ref="L22:M22"/>
    <mergeCell ref="H19:I19"/>
    <mergeCell ref="H20:I20"/>
    <mergeCell ref="N10:P10"/>
    <mergeCell ref="N11:P11"/>
    <mergeCell ref="N12:P12"/>
    <mergeCell ref="N13:P13"/>
    <mergeCell ref="N20:P20"/>
    <mergeCell ref="N14:P14"/>
    <mergeCell ref="N17:P17"/>
    <mergeCell ref="L16:M16"/>
    <mergeCell ref="L17:M17"/>
    <mergeCell ref="L18:M18"/>
    <mergeCell ref="L19:M19"/>
    <mergeCell ref="L20:M2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1"/>
  <sheetViews>
    <sheetView topLeftCell="C1" workbookViewId="0">
      <selection activeCell="C18" sqref="C18:C19"/>
    </sheetView>
  </sheetViews>
  <sheetFormatPr defaultRowHeight="14.25"/>
  <cols>
    <col min="1" max="1" width="17.875" style="12" customWidth="1"/>
    <col min="2" max="2" width="37.125" style="12" customWidth="1"/>
    <col min="3" max="3" width="22.875" style="12" customWidth="1"/>
    <col min="4" max="4" width="40.125" style="12" customWidth="1"/>
    <col min="5" max="34" width="3" style="12" customWidth="1"/>
    <col min="35" max="35" width="9" style="12"/>
  </cols>
  <sheetData>
    <row r="1" spans="1:35">
      <c r="A1" s="215"/>
      <c r="B1" s="215"/>
      <c r="C1" s="215"/>
      <c r="D1" s="215"/>
      <c r="E1" s="215" t="s">
        <v>75</v>
      </c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</row>
    <row r="2" spans="1:35">
      <c r="A2" s="215"/>
      <c r="B2" s="215"/>
      <c r="C2" s="215"/>
      <c r="D2" s="215"/>
      <c r="E2" s="23"/>
      <c r="F2" s="23"/>
      <c r="G2" s="23"/>
      <c r="H2" s="23"/>
      <c r="I2" s="215" t="s">
        <v>15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</row>
    <row r="3" spans="1:35">
      <c r="A3" s="215"/>
      <c r="B3" s="215"/>
      <c r="C3" s="215"/>
      <c r="D3" s="215"/>
      <c r="E3" s="13">
        <v>1</v>
      </c>
      <c r="F3" s="13">
        <v>2</v>
      </c>
      <c r="G3" s="14">
        <v>3</v>
      </c>
      <c r="H3" s="14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4">
        <v>10</v>
      </c>
      <c r="O3" s="14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4">
        <v>17</v>
      </c>
      <c r="V3" s="14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4">
        <v>24</v>
      </c>
      <c r="AC3" s="14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</row>
    <row r="4" spans="1:35">
      <c r="A4" s="216" t="s">
        <v>57</v>
      </c>
      <c r="B4" s="220" t="s">
        <v>59</v>
      </c>
      <c r="C4" s="220"/>
      <c r="D4" s="220"/>
      <c r="F4" s="16"/>
      <c r="G4" s="15"/>
      <c r="H4" s="15"/>
      <c r="I4" s="15"/>
      <c r="J4" s="15"/>
      <c r="K4" s="15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spans="1:35">
      <c r="A5" s="216"/>
      <c r="B5" s="220" t="s">
        <v>60</v>
      </c>
      <c r="C5" s="220"/>
      <c r="D5" s="220"/>
      <c r="E5" s="16"/>
      <c r="F5" s="86"/>
      <c r="G5" s="86"/>
      <c r="H5" s="86"/>
      <c r="I5" s="86"/>
      <c r="J5" s="86"/>
      <c r="K5" s="86"/>
      <c r="L5" s="86"/>
      <c r="M5" s="15"/>
      <c r="N5" s="15"/>
      <c r="O5" s="15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spans="1:35">
      <c r="A6" s="216"/>
      <c r="B6" s="220" t="s">
        <v>67</v>
      </c>
      <c r="C6" s="220"/>
      <c r="D6" s="220"/>
      <c r="E6" s="16"/>
      <c r="F6" s="86"/>
      <c r="G6" s="86"/>
      <c r="H6" s="86"/>
      <c r="I6" s="86"/>
      <c r="J6" s="86"/>
      <c r="K6" s="86"/>
      <c r="L6" s="86"/>
      <c r="M6" s="86"/>
      <c r="N6" s="86"/>
      <c r="O6" s="86"/>
      <c r="P6" s="15"/>
      <c r="Q6" s="15"/>
      <c r="R6" s="15"/>
      <c r="S6" s="86"/>
      <c r="T6" s="86"/>
      <c r="U6" s="8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spans="1:35">
      <c r="A7" s="216"/>
      <c r="B7" s="220" t="s">
        <v>58</v>
      </c>
      <c r="C7" s="220"/>
      <c r="D7" s="220"/>
      <c r="E7" s="1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6"/>
      <c r="AH7" s="16"/>
    </row>
    <row r="8" spans="1:35">
      <c r="A8" s="17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spans="1:35">
      <c r="A9" s="215"/>
      <c r="B9" s="215"/>
      <c r="C9" s="215"/>
      <c r="D9" s="215"/>
      <c r="E9" s="215" t="s">
        <v>75</v>
      </c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</row>
    <row r="10" spans="1:35">
      <c r="A10" s="215"/>
      <c r="B10" s="215"/>
      <c r="C10" s="215"/>
      <c r="D10" s="215"/>
      <c r="E10" s="23"/>
      <c r="F10" s="23"/>
      <c r="G10" s="23"/>
      <c r="H10" s="23"/>
      <c r="I10" s="215" t="s">
        <v>15</v>
      </c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1:35">
      <c r="A11" s="215"/>
      <c r="B11" s="215"/>
      <c r="C11" s="215"/>
      <c r="D11" s="215"/>
      <c r="E11" s="13">
        <v>1</v>
      </c>
      <c r="F11" s="13">
        <v>2</v>
      </c>
      <c r="G11" s="14">
        <v>3</v>
      </c>
      <c r="H11" s="14">
        <v>4</v>
      </c>
      <c r="I11" s="13">
        <v>5</v>
      </c>
      <c r="J11" s="13">
        <v>6</v>
      </c>
      <c r="K11" s="13">
        <v>7</v>
      </c>
      <c r="L11" s="13">
        <v>8</v>
      </c>
      <c r="M11" s="13">
        <v>9</v>
      </c>
      <c r="N11" s="14">
        <v>10</v>
      </c>
      <c r="O11" s="14">
        <v>11</v>
      </c>
      <c r="P11" s="13">
        <v>12</v>
      </c>
      <c r="Q11" s="13">
        <v>13</v>
      </c>
      <c r="R11" s="13">
        <v>14</v>
      </c>
      <c r="S11" s="13">
        <v>15</v>
      </c>
      <c r="T11" s="13">
        <v>16</v>
      </c>
      <c r="U11" s="14">
        <v>17</v>
      </c>
      <c r="V11" s="14">
        <v>18</v>
      </c>
      <c r="W11" s="13">
        <v>19</v>
      </c>
      <c r="X11" s="13">
        <v>20</v>
      </c>
      <c r="Y11" s="13">
        <v>21</v>
      </c>
      <c r="Z11" s="13">
        <v>22</v>
      </c>
      <c r="AA11" s="13">
        <v>23</v>
      </c>
      <c r="AB11" s="14">
        <v>24</v>
      </c>
      <c r="AC11" s="14">
        <v>25</v>
      </c>
      <c r="AD11" s="13">
        <v>26</v>
      </c>
      <c r="AE11" s="13">
        <v>27</v>
      </c>
      <c r="AF11" s="13">
        <v>28</v>
      </c>
      <c r="AG11" s="13">
        <v>29</v>
      </c>
      <c r="AH11" s="13">
        <v>30</v>
      </c>
    </row>
    <row r="12" spans="1:35">
      <c r="A12" s="88"/>
      <c r="B12" s="23" t="s">
        <v>61</v>
      </c>
      <c r="C12" s="223" t="s">
        <v>66</v>
      </c>
      <c r="D12" s="224"/>
      <c r="E12" s="19"/>
      <c r="F12" s="19"/>
      <c r="G12" s="14"/>
      <c r="H12" s="14"/>
      <c r="I12" s="13"/>
      <c r="J12" s="13"/>
      <c r="K12" s="13"/>
      <c r="L12" s="13"/>
      <c r="M12" s="13"/>
      <c r="N12" s="14"/>
      <c r="O12" s="14"/>
      <c r="P12" s="13"/>
      <c r="Q12" s="13"/>
      <c r="R12" s="13"/>
      <c r="S12" s="13"/>
      <c r="T12" s="13"/>
      <c r="U12" s="14"/>
      <c r="V12" s="14"/>
      <c r="W12" s="13"/>
      <c r="X12" s="13"/>
      <c r="Y12" s="13"/>
      <c r="Z12" s="13"/>
      <c r="AA12" s="13"/>
      <c r="AB12" s="14"/>
      <c r="AC12" s="14"/>
      <c r="AD12" s="13"/>
      <c r="AE12" s="13"/>
      <c r="AF12" s="13"/>
      <c r="AG12" s="13"/>
      <c r="AH12" s="13"/>
    </row>
    <row r="13" spans="1:35">
      <c r="A13" s="218"/>
      <c r="B13" s="213"/>
      <c r="C13" s="212" t="s">
        <v>251</v>
      </c>
      <c r="D13" s="23" t="s">
        <v>62</v>
      </c>
      <c r="E13" s="13"/>
      <c r="F13" s="13"/>
      <c r="G13" s="19"/>
      <c r="H13" s="14"/>
      <c r="I13" s="13"/>
      <c r="J13" s="13"/>
      <c r="K13" s="13"/>
      <c r="L13" s="13"/>
      <c r="M13" s="13"/>
      <c r="N13" s="14"/>
      <c r="O13" s="14"/>
      <c r="P13" s="13"/>
      <c r="Q13" s="13"/>
      <c r="R13" s="13"/>
      <c r="S13" s="13"/>
      <c r="T13" s="13"/>
      <c r="U13" s="14"/>
      <c r="V13" s="14"/>
      <c r="W13" s="13"/>
      <c r="X13" s="13"/>
      <c r="Y13" s="13"/>
      <c r="Z13" s="13"/>
      <c r="AA13" s="13"/>
      <c r="AB13" s="14"/>
      <c r="AC13" s="14"/>
      <c r="AD13" s="13"/>
      <c r="AE13" s="13"/>
      <c r="AF13" s="13"/>
      <c r="AG13" s="13"/>
      <c r="AH13" s="13"/>
    </row>
    <row r="14" spans="1:35">
      <c r="A14" s="218"/>
      <c r="B14" s="213"/>
      <c r="C14" s="213"/>
      <c r="D14" s="23" t="s">
        <v>63</v>
      </c>
      <c r="E14" s="13"/>
      <c r="F14" s="13"/>
      <c r="G14" s="14"/>
      <c r="H14" s="19"/>
      <c r="I14" s="13"/>
      <c r="J14" s="13"/>
      <c r="K14" s="13"/>
      <c r="L14" s="13"/>
      <c r="M14" s="13"/>
      <c r="N14" s="14"/>
      <c r="O14" s="14"/>
      <c r="P14" s="13"/>
      <c r="Q14" s="13"/>
      <c r="R14" s="13"/>
      <c r="S14" s="13"/>
      <c r="T14" s="13"/>
      <c r="U14" s="14"/>
      <c r="V14" s="14"/>
      <c r="W14" s="13"/>
      <c r="X14" s="13"/>
      <c r="Y14" s="13"/>
      <c r="Z14" s="13"/>
      <c r="AA14" s="13"/>
      <c r="AB14" s="14"/>
      <c r="AC14" s="14"/>
      <c r="AD14" s="13"/>
      <c r="AE14" s="13"/>
      <c r="AF14" s="13"/>
      <c r="AG14" s="13"/>
      <c r="AH14" s="13"/>
    </row>
    <row r="15" spans="1:35">
      <c r="A15" s="218"/>
      <c r="B15" s="213"/>
      <c r="C15" s="213"/>
      <c r="D15" s="23" t="s">
        <v>64</v>
      </c>
      <c r="E15" s="13"/>
      <c r="F15" s="13"/>
      <c r="G15" s="14"/>
      <c r="H15" s="14"/>
      <c r="I15" s="19"/>
      <c r="J15" s="13"/>
      <c r="K15" s="13"/>
      <c r="L15" s="13"/>
      <c r="M15" s="13"/>
      <c r="N15" s="14"/>
      <c r="O15" s="14"/>
      <c r="P15" s="13"/>
      <c r="Q15" s="13"/>
      <c r="R15" s="13"/>
      <c r="S15" s="13"/>
      <c r="T15" s="13"/>
      <c r="U15" s="14"/>
      <c r="V15" s="14"/>
      <c r="W15" s="13"/>
      <c r="X15" s="13"/>
      <c r="Y15" s="13"/>
      <c r="Z15" s="13"/>
      <c r="AA15" s="13"/>
      <c r="AB15" s="14"/>
      <c r="AC15" s="14"/>
      <c r="AD15" s="13"/>
      <c r="AE15" s="13"/>
      <c r="AF15" s="13"/>
      <c r="AG15" s="13"/>
      <c r="AH15" s="13"/>
    </row>
    <row r="16" spans="1:35">
      <c r="A16" s="218"/>
      <c r="B16" s="213"/>
      <c r="C16" s="213"/>
      <c r="D16" s="23" t="s">
        <v>65</v>
      </c>
      <c r="E16" s="13"/>
      <c r="F16" s="13"/>
      <c r="G16" s="14"/>
      <c r="H16" s="14"/>
      <c r="I16" s="13"/>
      <c r="J16" s="19"/>
      <c r="K16" s="19"/>
      <c r="L16" s="13"/>
      <c r="M16" s="13"/>
      <c r="N16" s="14"/>
      <c r="O16" s="14"/>
      <c r="P16" s="13"/>
      <c r="Q16" s="13"/>
      <c r="R16" s="13"/>
      <c r="S16" s="13"/>
      <c r="T16" s="13"/>
      <c r="U16" s="14"/>
      <c r="V16" s="14"/>
      <c r="W16" s="13"/>
      <c r="X16" s="13"/>
      <c r="Y16" s="13"/>
      <c r="Z16" s="13"/>
      <c r="AA16" s="13"/>
      <c r="AB16" s="14"/>
      <c r="AC16" s="14"/>
      <c r="AD16" s="13"/>
      <c r="AE16" s="13"/>
      <c r="AF16" s="13"/>
      <c r="AG16" s="13"/>
      <c r="AH16" s="13"/>
    </row>
    <row r="17" spans="1:45">
      <c r="A17" s="218"/>
      <c r="B17" s="102"/>
      <c r="C17" s="214"/>
      <c r="D17" s="103" t="s">
        <v>116</v>
      </c>
      <c r="E17" s="13"/>
      <c r="F17" s="13"/>
      <c r="G17" s="14"/>
      <c r="H17" s="14"/>
      <c r="I17" s="13"/>
      <c r="J17" s="13"/>
      <c r="K17" s="13"/>
      <c r="L17" s="19"/>
      <c r="M17" s="19"/>
      <c r="N17" s="14"/>
      <c r="O17" s="14"/>
      <c r="P17" s="13"/>
      <c r="Q17" s="13"/>
      <c r="R17" s="13"/>
      <c r="S17" s="13"/>
      <c r="T17" s="13"/>
      <c r="U17" s="14"/>
      <c r="V17" s="14"/>
      <c r="W17" s="13"/>
      <c r="X17" s="13"/>
      <c r="Y17" s="13"/>
      <c r="Z17" s="13"/>
      <c r="AA17" s="13"/>
      <c r="AB17" s="14"/>
      <c r="AC17" s="14"/>
      <c r="AD17" s="13"/>
      <c r="AE17" s="13"/>
      <c r="AF17" s="13"/>
      <c r="AG17" s="13"/>
      <c r="AH17" s="13"/>
    </row>
    <row r="18" spans="1:45">
      <c r="A18" s="218"/>
      <c r="B18" s="218" t="s">
        <v>133</v>
      </c>
      <c r="C18" s="212" t="s">
        <v>133</v>
      </c>
      <c r="D18" s="89" t="s">
        <v>109</v>
      </c>
      <c r="E18" s="14"/>
      <c r="F18" s="14"/>
      <c r="G18" s="14"/>
      <c r="H18" s="14"/>
      <c r="I18" s="13"/>
      <c r="J18" s="13"/>
      <c r="K18" s="13"/>
      <c r="L18" s="13"/>
      <c r="M18" s="19"/>
      <c r="N18" s="14"/>
      <c r="O18" s="14"/>
      <c r="P18" s="13"/>
      <c r="Q18" s="13"/>
      <c r="R18" s="13"/>
      <c r="S18" s="13"/>
      <c r="T18" s="13"/>
      <c r="U18" s="14"/>
      <c r="V18" s="14"/>
      <c r="W18" s="13"/>
      <c r="X18" s="13"/>
      <c r="Y18" s="13"/>
      <c r="Z18" s="13"/>
      <c r="AA18" s="13"/>
      <c r="AB18" s="14"/>
      <c r="AC18" s="14"/>
      <c r="AD18" s="13"/>
      <c r="AE18" s="13"/>
      <c r="AF18" s="13"/>
      <c r="AG18" s="13"/>
      <c r="AH18" s="13"/>
    </row>
    <row r="19" spans="1:45">
      <c r="A19" s="218"/>
      <c r="B19" s="218"/>
      <c r="C19" s="214"/>
      <c r="D19" s="89" t="s">
        <v>110</v>
      </c>
      <c r="E19" s="14"/>
      <c r="F19" s="14"/>
      <c r="G19" s="14"/>
      <c r="H19" s="14"/>
      <c r="I19" s="13"/>
      <c r="J19" s="13"/>
      <c r="K19" s="13"/>
      <c r="L19" s="13"/>
      <c r="M19" s="13"/>
      <c r="N19" s="19"/>
      <c r="O19" s="19"/>
      <c r="P19" s="13"/>
      <c r="Q19" s="13"/>
      <c r="R19" s="13"/>
      <c r="S19" s="13"/>
      <c r="T19" s="13"/>
      <c r="U19" s="14"/>
      <c r="V19" s="14"/>
      <c r="W19" s="13"/>
      <c r="X19" s="13"/>
      <c r="Y19" s="13"/>
      <c r="Z19" s="13"/>
      <c r="AA19" s="13"/>
      <c r="AB19" s="14"/>
      <c r="AC19" s="14"/>
      <c r="AD19" s="13"/>
      <c r="AE19" s="13"/>
      <c r="AF19" s="13"/>
      <c r="AG19" s="13"/>
      <c r="AH19" s="13"/>
      <c r="AI19" s="90"/>
      <c r="AJ19" s="29"/>
      <c r="AK19" s="29"/>
      <c r="AL19" s="29"/>
      <c r="AM19" s="29"/>
      <c r="AN19" s="29"/>
      <c r="AO19" s="29"/>
      <c r="AP19" s="29"/>
      <c r="AQ19" s="29"/>
      <c r="AR19" s="29"/>
      <c r="AS19" s="29"/>
    </row>
    <row r="20" spans="1:45">
      <c r="A20" s="218"/>
      <c r="B20" s="217" t="s">
        <v>68</v>
      </c>
      <c r="C20" s="221" t="s">
        <v>69</v>
      </c>
      <c r="D20" s="222"/>
      <c r="E20" s="14"/>
      <c r="F20" s="14"/>
      <c r="G20" s="14"/>
      <c r="H20" s="14"/>
      <c r="I20" s="13"/>
      <c r="J20" s="13"/>
      <c r="K20" s="13"/>
      <c r="L20" s="13"/>
      <c r="M20" s="13"/>
      <c r="N20" s="14"/>
      <c r="O20" s="14"/>
      <c r="P20" s="19"/>
      <c r="Q20" s="19"/>
      <c r="R20" s="13"/>
      <c r="S20" s="13"/>
      <c r="T20" s="13"/>
      <c r="U20" s="14"/>
      <c r="V20" s="14"/>
      <c r="W20" s="13"/>
      <c r="X20" s="13"/>
      <c r="Y20" s="13"/>
      <c r="Z20" s="13"/>
      <c r="AA20" s="13"/>
      <c r="AB20" s="14"/>
      <c r="AC20" s="14"/>
      <c r="AD20" s="13"/>
      <c r="AE20" s="13"/>
      <c r="AF20" s="13"/>
      <c r="AG20" s="13"/>
      <c r="AH20" s="13"/>
      <c r="AI20" s="90"/>
      <c r="AJ20" s="29"/>
      <c r="AK20" s="29"/>
      <c r="AL20" s="29"/>
      <c r="AM20" s="29"/>
      <c r="AN20" s="29"/>
      <c r="AO20" s="29"/>
      <c r="AP20" s="29"/>
      <c r="AQ20" s="29"/>
      <c r="AR20" s="29"/>
      <c r="AS20" s="29"/>
    </row>
    <row r="21" spans="1:45">
      <c r="A21" s="218"/>
      <c r="B21" s="217"/>
      <c r="C21" s="221" t="s">
        <v>70</v>
      </c>
      <c r="D21" s="222"/>
      <c r="E21" s="14"/>
      <c r="F21" s="14"/>
      <c r="G21" s="14"/>
      <c r="H21" s="14"/>
      <c r="I21" s="13"/>
      <c r="J21" s="13"/>
      <c r="K21" s="13"/>
      <c r="L21" s="13"/>
      <c r="M21" s="13"/>
      <c r="N21" s="14"/>
      <c r="O21" s="14"/>
      <c r="P21" s="13"/>
      <c r="Q21" s="13"/>
      <c r="R21" s="19"/>
      <c r="S21" s="13"/>
      <c r="T21" s="13"/>
      <c r="U21" s="14"/>
      <c r="V21" s="14"/>
      <c r="W21" s="13"/>
      <c r="X21" s="13"/>
      <c r="Y21" s="13"/>
      <c r="Z21" s="13"/>
      <c r="AA21" s="13"/>
      <c r="AB21" s="14"/>
      <c r="AC21" s="14"/>
      <c r="AD21" s="13"/>
      <c r="AE21" s="13"/>
      <c r="AF21" s="13"/>
      <c r="AG21" s="13"/>
      <c r="AH21" s="13"/>
      <c r="AI21" s="90"/>
      <c r="AJ21" s="29"/>
      <c r="AK21" s="29"/>
      <c r="AL21" s="29"/>
      <c r="AM21" s="29"/>
      <c r="AN21" s="29"/>
      <c r="AO21" s="29"/>
      <c r="AP21" s="29"/>
      <c r="AQ21" s="29"/>
      <c r="AR21" s="29"/>
      <c r="AS21" s="29"/>
    </row>
    <row r="22" spans="1:45">
      <c r="A22" s="218"/>
      <c r="B22" s="217" t="s">
        <v>71</v>
      </c>
      <c r="C22" s="217" t="s">
        <v>16</v>
      </c>
      <c r="D22" s="87" t="s">
        <v>17</v>
      </c>
      <c r="E22" s="14"/>
      <c r="F22" s="14"/>
      <c r="G22" s="14"/>
      <c r="H22" s="14"/>
      <c r="I22" s="13"/>
      <c r="J22" s="13"/>
      <c r="K22" s="13"/>
      <c r="L22" s="13"/>
      <c r="M22" s="13"/>
      <c r="N22" s="14"/>
      <c r="O22" s="14"/>
      <c r="P22" s="13"/>
      <c r="Q22" s="13"/>
      <c r="R22" s="13"/>
      <c r="S22" s="19"/>
      <c r="T22" s="19"/>
      <c r="U22" s="14"/>
      <c r="V22" s="14"/>
      <c r="W22" s="13"/>
      <c r="X22" s="13"/>
      <c r="Y22" s="13"/>
      <c r="Z22" s="13"/>
      <c r="AA22" s="13"/>
      <c r="AB22" s="14"/>
      <c r="AC22" s="14"/>
      <c r="AD22" s="13"/>
      <c r="AE22" s="13"/>
      <c r="AF22" s="13"/>
      <c r="AG22" s="13"/>
      <c r="AH22" s="13"/>
      <c r="AI22" s="90"/>
      <c r="AJ22" s="90"/>
      <c r="AK22" s="90"/>
      <c r="AL22" s="90"/>
      <c r="AM22" s="90"/>
      <c r="AN22" s="90"/>
      <c r="AO22" s="90"/>
      <c r="AP22" s="90"/>
      <c r="AQ22" s="90"/>
      <c r="AR22" s="29"/>
      <c r="AS22" s="29"/>
    </row>
    <row r="23" spans="1:45">
      <c r="A23" s="218"/>
      <c r="B23" s="217"/>
      <c r="C23" s="217"/>
      <c r="D23" s="87" t="s">
        <v>18</v>
      </c>
      <c r="E23" s="14"/>
      <c r="F23" s="14"/>
      <c r="G23" s="14"/>
      <c r="H23" s="14"/>
      <c r="I23" s="13"/>
      <c r="J23" s="13"/>
      <c r="K23" s="13"/>
      <c r="L23" s="13"/>
      <c r="M23" s="13"/>
      <c r="N23" s="14"/>
      <c r="O23" s="14"/>
      <c r="P23" s="13"/>
      <c r="Q23" s="13"/>
      <c r="R23" s="13"/>
      <c r="S23" s="13"/>
      <c r="T23" s="13"/>
      <c r="U23" s="19"/>
      <c r="V23" s="19"/>
      <c r="W23" s="13"/>
      <c r="X23" s="13"/>
      <c r="Y23" s="13"/>
      <c r="Z23" s="13"/>
      <c r="AA23" s="13"/>
      <c r="AB23" s="14"/>
      <c r="AC23" s="14"/>
      <c r="AD23" s="13"/>
      <c r="AE23" s="13"/>
      <c r="AF23" s="13"/>
      <c r="AG23" s="13"/>
      <c r="AH23" s="13"/>
      <c r="AI23" s="90"/>
      <c r="AJ23" s="90"/>
      <c r="AK23" s="90"/>
      <c r="AL23" s="90"/>
      <c r="AM23" s="90"/>
      <c r="AN23" s="90"/>
      <c r="AO23" s="90"/>
      <c r="AP23" s="90"/>
      <c r="AQ23" s="90"/>
      <c r="AR23" s="29"/>
      <c r="AS23" s="29"/>
    </row>
    <row r="24" spans="1:45">
      <c r="A24" s="218"/>
      <c r="B24" s="217"/>
      <c r="C24" s="217"/>
      <c r="D24" s="87" t="s">
        <v>19</v>
      </c>
      <c r="E24" s="14"/>
      <c r="F24" s="14"/>
      <c r="G24" s="14"/>
      <c r="H24" s="14"/>
      <c r="I24" s="13"/>
      <c r="J24" s="13"/>
      <c r="K24" s="13"/>
      <c r="L24" s="13"/>
      <c r="M24" s="13"/>
      <c r="N24" s="14"/>
      <c r="O24" s="14"/>
      <c r="P24" s="13"/>
      <c r="Q24" s="13"/>
      <c r="R24" s="13"/>
      <c r="S24" s="13"/>
      <c r="T24" s="13"/>
      <c r="U24" s="14"/>
      <c r="V24" s="14"/>
      <c r="W24" s="19"/>
      <c r="X24" s="19"/>
      <c r="Y24" s="13"/>
      <c r="Z24" s="13"/>
      <c r="AA24" s="13"/>
      <c r="AB24" s="14"/>
      <c r="AC24" s="14"/>
      <c r="AD24" s="13"/>
      <c r="AE24" s="13"/>
      <c r="AF24" s="13"/>
      <c r="AG24" s="13"/>
      <c r="AH24" s="13"/>
      <c r="AI24" s="90"/>
      <c r="AJ24" s="90"/>
      <c r="AK24" s="90"/>
      <c r="AL24" s="90"/>
      <c r="AM24" s="90"/>
      <c r="AN24" s="90"/>
      <c r="AO24" s="90"/>
      <c r="AP24" s="90"/>
      <c r="AQ24" s="90"/>
      <c r="AR24" s="29"/>
      <c r="AS24" s="29"/>
    </row>
    <row r="25" spans="1:45">
      <c r="A25" s="218"/>
      <c r="B25" s="217"/>
      <c r="C25" s="217"/>
      <c r="D25" s="87" t="s">
        <v>20</v>
      </c>
      <c r="E25" s="14"/>
      <c r="F25" s="14"/>
      <c r="G25" s="14"/>
      <c r="H25" s="14"/>
      <c r="I25" s="13"/>
      <c r="J25" s="13"/>
      <c r="K25" s="13"/>
      <c r="L25" s="13"/>
      <c r="M25" s="13"/>
      <c r="N25" s="14"/>
      <c r="O25" s="14"/>
      <c r="P25" s="13"/>
      <c r="Q25" s="13"/>
      <c r="R25" s="13"/>
      <c r="S25" s="13"/>
      <c r="T25" s="13"/>
      <c r="U25" s="14"/>
      <c r="V25" s="14"/>
      <c r="W25" s="13"/>
      <c r="X25" s="19"/>
      <c r="Y25" s="19"/>
      <c r="Z25" s="13"/>
      <c r="AA25" s="13"/>
      <c r="AB25" s="14"/>
      <c r="AC25" s="14"/>
      <c r="AD25" s="13"/>
      <c r="AE25" s="13"/>
      <c r="AF25" s="13"/>
      <c r="AG25" s="13"/>
      <c r="AH25" s="13"/>
      <c r="AI25" s="90"/>
      <c r="AJ25" s="90"/>
      <c r="AK25" s="90"/>
      <c r="AL25" s="90"/>
      <c r="AM25" s="90"/>
      <c r="AN25" s="90"/>
      <c r="AO25" s="90"/>
      <c r="AP25" s="90"/>
      <c r="AQ25" s="90"/>
      <c r="AR25" s="29"/>
      <c r="AS25" s="29"/>
    </row>
    <row r="26" spans="1:45">
      <c r="A26" s="218"/>
      <c r="B26" s="217"/>
      <c r="C26" s="217" t="s">
        <v>21</v>
      </c>
      <c r="D26" s="87" t="s">
        <v>17</v>
      </c>
      <c r="E26" s="14"/>
      <c r="F26" s="14"/>
      <c r="G26" s="14"/>
      <c r="H26" s="14"/>
      <c r="I26" s="13"/>
      <c r="J26" s="13"/>
      <c r="K26" s="13"/>
      <c r="L26" s="13"/>
      <c r="M26" s="13"/>
      <c r="N26" s="14"/>
      <c r="O26" s="14"/>
      <c r="P26" s="13"/>
      <c r="Q26" s="13"/>
      <c r="R26" s="13"/>
      <c r="S26" s="13"/>
      <c r="T26" s="13"/>
      <c r="U26" s="14"/>
      <c r="V26" s="14"/>
      <c r="W26" s="13"/>
      <c r="X26" s="13"/>
      <c r="Y26" s="13"/>
      <c r="Z26" s="19"/>
      <c r="AA26" s="19"/>
      <c r="AB26" s="14"/>
      <c r="AC26" s="14"/>
      <c r="AD26" s="13"/>
      <c r="AE26" s="13"/>
      <c r="AF26" s="13"/>
      <c r="AG26" s="13"/>
      <c r="AH26" s="13"/>
      <c r="AI26" s="90"/>
      <c r="AJ26" s="90"/>
      <c r="AK26" s="90"/>
      <c r="AL26" s="90"/>
      <c r="AM26" s="90"/>
      <c r="AN26" s="90"/>
      <c r="AO26" s="90"/>
      <c r="AP26" s="90"/>
      <c r="AQ26" s="90"/>
      <c r="AR26" s="29"/>
      <c r="AS26" s="29"/>
    </row>
    <row r="27" spans="1:45">
      <c r="A27" s="218"/>
      <c r="B27" s="217"/>
      <c r="C27" s="217"/>
      <c r="D27" s="87" t="s">
        <v>18</v>
      </c>
      <c r="E27" s="14"/>
      <c r="F27" s="14"/>
      <c r="G27" s="14"/>
      <c r="H27" s="14"/>
      <c r="I27" s="13"/>
      <c r="J27" s="13"/>
      <c r="K27" s="13"/>
      <c r="L27" s="13"/>
      <c r="M27" s="13"/>
      <c r="N27" s="14"/>
      <c r="O27" s="14"/>
      <c r="P27" s="13"/>
      <c r="Q27" s="13"/>
      <c r="R27" s="13"/>
      <c r="S27" s="13"/>
      <c r="T27" s="13"/>
      <c r="U27" s="14"/>
      <c r="V27" s="14"/>
      <c r="W27" s="13"/>
      <c r="X27" s="13"/>
      <c r="Y27" s="13"/>
      <c r="Z27" s="13"/>
      <c r="AA27" s="19"/>
      <c r="AB27" s="19"/>
      <c r="AC27" s="14"/>
      <c r="AD27" s="13"/>
      <c r="AE27" s="13"/>
      <c r="AF27" s="13"/>
      <c r="AG27" s="13"/>
      <c r="AH27" s="13"/>
      <c r="AI27" s="90"/>
      <c r="AJ27" s="90"/>
      <c r="AK27" s="90"/>
      <c r="AL27" s="90"/>
      <c r="AM27" s="90"/>
      <c r="AN27" s="90"/>
      <c r="AO27" s="90"/>
      <c r="AP27" s="90"/>
      <c r="AQ27" s="90"/>
      <c r="AR27" s="29"/>
      <c r="AS27" s="29"/>
    </row>
    <row r="28" spans="1:45">
      <c r="A28" s="218"/>
      <c r="B28" s="217"/>
      <c r="C28" s="217"/>
      <c r="D28" s="87" t="s">
        <v>19</v>
      </c>
      <c r="E28" s="14"/>
      <c r="F28" s="14"/>
      <c r="G28" s="14"/>
      <c r="H28" s="14"/>
      <c r="I28" s="13"/>
      <c r="J28" s="13"/>
      <c r="K28" s="13"/>
      <c r="L28" s="13"/>
      <c r="M28" s="13"/>
      <c r="N28" s="14"/>
      <c r="O28" s="14"/>
      <c r="P28" s="13"/>
      <c r="Q28" s="13"/>
      <c r="R28" s="13"/>
      <c r="S28" s="13"/>
      <c r="T28" s="13"/>
      <c r="U28" s="14"/>
      <c r="V28" s="14"/>
      <c r="W28" s="13"/>
      <c r="X28" s="13"/>
      <c r="Y28" s="13"/>
      <c r="Z28" s="13"/>
      <c r="AA28" s="13"/>
      <c r="AB28" s="19"/>
      <c r="AC28" s="19"/>
      <c r="AD28" s="13"/>
      <c r="AE28" s="13"/>
      <c r="AF28" s="13"/>
      <c r="AG28" s="13"/>
      <c r="AH28" s="13"/>
      <c r="AI28" s="90"/>
      <c r="AJ28" s="90"/>
      <c r="AK28" s="90"/>
      <c r="AL28" s="90"/>
      <c r="AM28" s="90"/>
      <c r="AN28" s="90"/>
      <c r="AO28" s="90"/>
      <c r="AP28" s="90"/>
      <c r="AQ28" s="90"/>
      <c r="AR28" s="29"/>
      <c r="AS28" s="29"/>
    </row>
    <row r="29" spans="1:45">
      <c r="A29" s="218"/>
      <c r="B29" s="217"/>
      <c r="C29" s="217" t="s">
        <v>22</v>
      </c>
      <c r="D29" s="87" t="s">
        <v>17</v>
      </c>
      <c r="E29" s="14"/>
      <c r="F29" s="14"/>
      <c r="G29" s="14"/>
      <c r="H29" s="14"/>
      <c r="I29" s="13"/>
      <c r="J29" s="13"/>
      <c r="K29" s="13"/>
      <c r="L29" s="13"/>
      <c r="M29" s="13"/>
      <c r="N29" s="14"/>
      <c r="O29" s="14"/>
      <c r="P29" s="13"/>
      <c r="Q29" s="13"/>
      <c r="R29" s="13"/>
      <c r="S29" s="13"/>
      <c r="T29" s="13"/>
      <c r="U29" s="14"/>
      <c r="V29" s="14"/>
      <c r="W29" s="13"/>
      <c r="X29" s="13"/>
      <c r="Y29" s="13"/>
      <c r="Z29" s="13"/>
      <c r="AA29" s="13"/>
      <c r="AB29" s="14"/>
      <c r="AC29" s="14"/>
      <c r="AD29" s="19"/>
      <c r="AE29" s="19"/>
      <c r="AF29" s="13"/>
      <c r="AG29" s="13"/>
      <c r="AH29" s="13"/>
      <c r="AI29" s="90"/>
      <c r="AJ29" s="90"/>
      <c r="AK29" s="90"/>
      <c r="AL29" s="90"/>
      <c r="AM29" s="90"/>
      <c r="AN29" s="90"/>
      <c r="AO29" s="90"/>
      <c r="AP29" s="90"/>
      <c r="AQ29" s="90"/>
      <c r="AR29" s="29"/>
      <c r="AS29" s="29"/>
    </row>
    <row r="30" spans="1:45">
      <c r="A30" s="219"/>
      <c r="B30" s="217"/>
      <c r="C30" s="217"/>
      <c r="D30" s="87" t="s">
        <v>18</v>
      </c>
      <c r="E30" s="14"/>
      <c r="F30" s="14"/>
      <c r="G30" s="14"/>
      <c r="H30" s="14"/>
      <c r="I30" s="13"/>
      <c r="J30" s="13"/>
      <c r="K30" s="13"/>
      <c r="L30" s="13"/>
      <c r="M30" s="13"/>
      <c r="N30" s="14"/>
      <c r="O30" s="14"/>
      <c r="P30" s="13"/>
      <c r="Q30" s="13"/>
      <c r="R30" s="13"/>
      <c r="S30" s="13"/>
      <c r="T30" s="13"/>
      <c r="U30" s="14"/>
      <c r="V30" s="14"/>
      <c r="W30" s="13"/>
      <c r="X30" s="13"/>
      <c r="Y30" s="13"/>
      <c r="Z30" s="13"/>
      <c r="AA30" s="13"/>
      <c r="AB30" s="14"/>
      <c r="AC30" s="14"/>
      <c r="AD30" s="13"/>
      <c r="AE30" s="19"/>
      <c r="AF30" s="19"/>
      <c r="AG30" s="13"/>
      <c r="AH30" s="13"/>
      <c r="AI30" s="90"/>
      <c r="AJ30" s="90"/>
      <c r="AK30" s="90"/>
      <c r="AL30" s="90"/>
      <c r="AM30" s="90"/>
      <c r="AN30" s="90"/>
      <c r="AO30" s="90"/>
      <c r="AP30" s="90"/>
      <c r="AQ30" s="90"/>
      <c r="AR30" s="29"/>
      <c r="AS30" s="29"/>
    </row>
    <row r="31" spans="1:45">
      <c r="B31" s="91"/>
      <c r="C31" s="91"/>
      <c r="D31" s="91"/>
      <c r="AI31" s="90"/>
      <c r="AJ31" s="29"/>
      <c r="AK31" s="29"/>
      <c r="AL31" s="29"/>
      <c r="AM31" s="29"/>
      <c r="AN31" s="29"/>
      <c r="AO31" s="29"/>
      <c r="AP31" s="29"/>
      <c r="AQ31" s="29"/>
      <c r="AR31" s="29"/>
      <c r="AS31" s="29"/>
    </row>
  </sheetData>
  <mergeCells count="24">
    <mergeCell ref="C26:C28"/>
    <mergeCell ref="C29:C30"/>
    <mergeCell ref="A13:A30"/>
    <mergeCell ref="B4:D4"/>
    <mergeCell ref="B5:D5"/>
    <mergeCell ref="B6:D6"/>
    <mergeCell ref="B7:D7"/>
    <mergeCell ref="C20:D20"/>
    <mergeCell ref="C21:D21"/>
    <mergeCell ref="C18:C19"/>
    <mergeCell ref="B18:B19"/>
    <mergeCell ref="B20:B21"/>
    <mergeCell ref="B22:B30"/>
    <mergeCell ref="C22:C25"/>
    <mergeCell ref="B13:B16"/>
    <mergeCell ref="C12:D12"/>
    <mergeCell ref="C13:C17"/>
    <mergeCell ref="A1:D3"/>
    <mergeCell ref="E1:AH1"/>
    <mergeCell ref="I2:T2"/>
    <mergeCell ref="A4:A7"/>
    <mergeCell ref="A9:D11"/>
    <mergeCell ref="E9:AH9"/>
    <mergeCell ref="I10:T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5"/>
  <sheetViews>
    <sheetView topLeftCell="A2" workbookViewId="0">
      <selection activeCell="B44" sqref="B43:B44"/>
    </sheetView>
  </sheetViews>
  <sheetFormatPr defaultRowHeight="14.25"/>
  <cols>
    <col min="1" max="1" width="3" customWidth="1"/>
  </cols>
  <sheetData>
    <row r="1" spans="1:32">
      <c r="A1" s="225" t="s">
        <v>11</v>
      </c>
      <c r="B1" s="226"/>
      <c r="C1" s="226"/>
      <c r="D1" s="226"/>
      <c r="E1" s="226"/>
      <c r="F1" s="226"/>
      <c r="G1" s="226"/>
      <c r="H1" s="226"/>
      <c r="I1" s="226"/>
      <c r="J1" s="226"/>
      <c r="K1" s="226"/>
      <c r="L1" s="226"/>
      <c r="M1" s="226"/>
      <c r="N1" s="226"/>
      <c r="O1" s="227"/>
    </row>
    <row r="2" spans="1:32">
      <c r="A2" s="228"/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30"/>
    </row>
    <row r="3" spans="1:32">
      <c r="A3" s="228"/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30"/>
    </row>
    <row r="4" spans="1:32" ht="15" thickBot="1">
      <c r="A4" s="231"/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3"/>
    </row>
    <row r="5" spans="1:32">
      <c r="A5" s="93">
        <v>1</v>
      </c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5"/>
    </row>
    <row r="6" spans="1:32">
      <c r="A6" s="94">
        <f>A5+1</f>
        <v>2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5"/>
    </row>
    <row r="7" spans="1:32">
      <c r="A7" s="94">
        <f t="shared" ref="A7:A42" si="0">A6+1</f>
        <v>3</v>
      </c>
      <c r="B7" s="234"/>
      <c r="C7" s="234"/>
      <c r="D7" s="234"/>
      <c r="E7" s="234"/>
      <c r="F7" s="234"/>
      <c r="G7" s="234"/>
      <c r="H7" s="234"/>
      <c r="I7" s="234"/>
      <c r="J7" s="234"/>
      <c r="K7" s="234"/>
      <c r="L7" s="234"/>
      <c r="M7" s="234"/>
      <c r="N7" s="234"/>
      <c r="O7" s="235"/>
      <c r="W7" s="35"/>
      <c r="X7" s="35"/>
      <c r="Y7" s="35"/>
      <c r="Z7" s="35"/>
      <c r="AA7" s="35"/>
      <c r="AB7" s="35"/>
      <c r="AC7" s="35"/>
      <c r="AD7" s="35"/>
      <c r="AE7" s="35"/>
      <c r="AF7" s="35"/>
    </row>
    <row r="8" spans="1:32">
      <c r="A8" s="94">
        <f t="shared" si="0"/>
        <v>4</v>
      </c>
      <c r="B8" s="234"/>
      <c r="C8" s="234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5"/>
      <c r="W8" s="35"/>
      <c r="X8" s="35"/>
      <c r="Y8" s="35"/>
      <c r="Z8" s="35"/>
      <c r="AA8" s="35"/>
      <c r="AB8" s="35"/>
      <c r="AC8" s="35"/>
      <c r="AD8" s="35"/>
      <c r="AE8" s="35"/>
      <c r="AF8" s="35"/>
    </row>
    <row r="9" spans="1:32">
      <c r="A9" s="94">
        <f t="shared" si="0"/>
        <v>5</v>
      </c>
      <c r="B9" s="234"/>
      <c r="C9" s="234"/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5"/>
      <c r="W9" s="35"/>
      <c r="X9" s="35"/>
      <c r="Y9" s="35"/>
      <c r="Z9" s="35"/>
      <c r="AA9" s="35"/>
      <c r="AB9" s="35"/>
      <c r="AC9" s="35"/>
      <c r="AD9" s="35"/>
      <c r="AE9" s="35"/>
      <c r="AF9" s="35"/>
    </row>
    <row r="10" spans="1:32">
      <c r="A10" s="94">
        <f t="shared" si="0"/>
        <v>6</v>
      </c>
      <c r="B10" s="234"/>
      <c r="C10" s="234"/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5"/>
      <c r="W10" s="35"/>
      <c r="X10" s="35"/>
      <c r="Y10" s="35"/>
      <c r="Z10" s="35"/>
      <c r="AA10" s="35"/>
      <c r="AB10" s="35"/>
      <c r="AC10" s="35"/>
      <c r="AD10" s="35"/>
      <c r="AE10" s="35"/>
      <c r="AF10" s="35"/>
    </row>
    <row r="11" spans="1:32">
      <c r="A11" s="94">
        <f t="shared" si="0"/>
        <v>7</v>
      </c>
      <c r="B11" s="234"/>
      <c r="C11" s="234"/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5"/>
      <c r="W11" s="35"/>
      <c r="X11" s="35"/>
      <c r="Y11" s="35"/>
      <c r="Z11" s="35"/>
      <c r="AA11" s="35"/>
      <c r="AB11" s="35"/>
      <c r="AC11" s="35"/>
      <c r="AD11" s="35"/>
      <c r="AE11" s="35"/>
      <c r="AF11" s="35"/>
    </row>
    <row r="12" spans="1:32">
      <c r="A12" s="94">
        <f t="shared" si="0"/>
        <v>8</v>
      </c>
      <c r="B12" s="234"/>
      <c r="C12" s="234"/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5"/>
      <c r="W12" s="35"/>
      <c r="X12" s="35"/>
      <c r="Y12" s="35"/>
      <c r="Z12" s="35"/>
      <c r="AA12" s="35"/>
      <c r="AB12" s="35"/>
      <c r="AC12" s="35"/>
      <c r="AD12" s="35"/>
      <c r="AE12" s="35"/>
      <c r="AF12" s="35"/>
    </row>
    <row r="13" spans="1:32">
      <c r="A13" s="94">
        <f t="shared" si="0"/>
        <v>9</v>
      </c>
      <c r="B13" s="234"/>
      <c r="C13" s="234"/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5"/>
      <c r="W13" s="35"/>
      <c r="X13" s="35"/>
      <c r="Y13" s="35"/>
      <c r="Z13" s="35"/>
      <c r="AA13" s="35"/>
      <c r="AB13" s="35"/>
      <c r="AC13" s="35"/>
      <c r="AD13" s="35"/>
      <c r="AE13" s="35"/>
      <c r="AF13" s="35"/>
    </row>
    <row r="14" spans="1:32">
      <c r="A14" s="94">
        <f t="shared" si="0"/>
        <v>10</v>
      </c>
      <c r="B14" s="234"/>
      <c r="C14" s="234"/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5"/>
      <c r="W14" s="35"/>
      <c r="X14" s="35"/>
      <c r="Y14" s="35"/>
      <c r="Z14" s="35"/>
      <c r="AA14" s="35"/>
      <c r="AB14" s="35"/>
      <c r="AC14" s="35"/>
      <c r="AD14" s="35"/>
      <c r="AE14" s="35"/>
      <c r="AF14" s="35"/>
    </row>
    <row r="15" spans="1:32">
      <c r="A15" s="94">
        <f t="shared" si="0"/>
        <v>11</v>
      </c>
      <c r="B15" s="234"/>
      <c r="C15" s="234"/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5"/>
      <c r="W15" s="35"/>
      <c r="X15" s="35"/>
      <c r="Y15" s="35"/>
      <c r="Z15" s="35"/>
      <c r="AA15" s="35"/>
      <c r="AB15" s="35"/>
      <c r="AC15" s="35"/>
      <c r="AD15" s="35"/>
      <c r="AE15" s="35"/>
      <c r="AF15" s="35"/>
    </row>
    <row r="16" spans="1:32">
      <c r="A16" s="94">
        <f t="shared" si="0"/>
        <v>12</v>
      </c>
      <c r="B16" s="234"/>
      <c r="C16" s="234"/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5"/>
      <c r="W16" s="35"/>
      <c r="X16" s="35"/>
      <c r="Y16" s="35"/>
      <c r="Z16" s="35"/>
      <c r="AA16" s="35"/>
      <c r="AB16" s="35"/>
      <c r="AC16" s="35"/>
      <c r="AD16" s="35"/>
      <c r="AE16" s="35"/>
      <c r="AF16" s="35"/>
    </row>
    <row r="17" spans="1:32">
      <c r="A17" s="94">
        <f t="shared" si="0"/>
        <v>13</v>
      </c>
      <c r="B17" s="234"/>
      <c r="C17" s="234"/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5"/>
      <c r="W17" s="35"/>
      <c r="X17" s="35"/>
      <c r="Y17" s="35"/>
      <c r="Z17" s="35"/>
      <c r="AA17" s="35"/>
      <c r="AB17" s="35"/>
      <c r="AC17" s="35"/>
      <c r="AD17" s="35"/>
      <c r="AE17" s="35"/>
      <c r="AF17" s="35"/>
    </row>
    <row r="18" spans="1:32">
      <c r="A18" s="94">
        <f t="shared" si="0"/>
        <v>14</v>
      </c>
      <c r="B18" s="234"/>
      <c r="C18" s="234"/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5"/>
      <c r="W18" s="35"/>
      <c r="X18" s="35"/>
      <c r="Y18" s="35"/>
      <c r="Z18" s="35"/>
      <c r="AA18" s="35"/>
      <c r="AB18" s="35"/>
      <c r="AC18" s="35"/>
      <c r="AD18" s="35"/>
      <c r="AE18" s="35"/>
      <c r="AF18" s="35"/>
    </row>
    <row r="19" spans="1:32">
      <c r="A19" s="94">
        <f t="shared" si="0"/>
        <v>15</v>
      </c>
      <c r="B19" s="234"/>
      <c r="C19" s="234"/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5"/>
      <c r="W19" s="35"/>
      <c r="X19" s="35"/>
      <c r="Y19" s="35"/>
      <c r="Z19" s="35"/>
      <c r="AA19" s="35"/>
      <c r="AB19" s="35"/>
      <c r="AC19" s="35"/>
      <c r="AD19" s="35"/>
      <c r="AE19" s="35"/>
      <c r="AF19" s="35"/>
    </row>
    <row r="20" spans="1:32">
      <c r="A20" s="94">
        <f t="shared" si="0"/>
        <v>16</v>
      </c>
      <c r="B20" s="234"/>
      <c r="C20" s="234"/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5"/>
      <c r="W20" s="35"/>
      <c r="X20" s="35"/>
      <c r="Y20" s="35"/>
      <c r="Z20" s="35"/>
      <c r="AA20" s="35"/>
      <c r="AB20" s="35"/>
      <c r="AC20" s="35"/>
      <c r="AD20" s="35"/>
      <c r="AE20" s="35"/>
      <c r="AF20" s="35"/>
    </row>
    <row r="21" spans="1:32">
      <c r="A21" s="94">
        <f t="shared" si="0"/>
        <v>17</v>
      </c>
      <c r="B21" s="234"/>
      <c r="C21" s="234"/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5"/>
      <c r="W21" s="35"/>
      <c r="X21" s="35"/>
      <c r="Y21" s="35"/>
      <c r="Z21" s="35"/>
      <c r="AA21" s="35"/>
      <c r="AB21" s="35"/>
      <c r="AC21" s="35"/>
      <c r="AD21" s="35"/>
      <c r="AE21" s="35"/>
      <c r="AF21" s="35"/>
    </row>
    <row r="22" spans="1:32">
      <c r="A22" s="94">
        <f t="shared" si="0"/>
        <v>18</v>
      </c>
      <c r="B22" s="234"/>
      <c r="C22" s="234"/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5"/>
      <c r="W22" s="35"/>
      <c r="X22" s="35"/>
      <c r="Y22" s="35"/>
      <c r="Z22" s="35"/>
      <c r="AA22" s="35"/>
      <c r="AB22" s="35"/>
      <c r="AC22" s="35"/>
      <c r="AD22" s="35"/>
      <c r="AE22" s="35"/>
      <c r="AF22" s="35"/>
    </row>
    <row r="23" spans="1:32">
      <c r="A23" s="94">
        <f t="shared" si="0"/>
        <v>19</v>
      </c>
      <c r="B23" s="234"/>
      <c r="C23" s="234"/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5"/>
      <c r="W23" s="35"/>
      <c r="X23" s="35"/>
      <c r="Y23" s="35"/>
      <c r="Z23" s="35"/>
      <c r="AA23" s="35"/>
      <c r="AB23" s="35"/>
      <c r="AC23" s="35"/>
      <c r="AD23" s="35"/>
      <c r="AE23" s="35"/>
      <c r="AF23" s="35"/>
    </row>
    <row r="24" spans="1:32">
      <c r="A24" s="94">
        <f t="shared" si="0"/>
        <v>20</v>
      </c>
      <c r="B24" s="234"/>
      <c r="C24" s="234"/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5"/>
      <c r="W24" s="35"/>
      <c r="X24" s="35"/>
      <c r="Y24" s="35"/>
      <c r="Z24" s="35"/>
      <c r="AA24" s="35"/>
      <c r="AB24" s="35"/>
      <c r="AC24" s="35"/>
      <c r="AD24" s="35"/>
      <c r="AE24" s="35"/>
      <c r="AF24" s="35"/>
    </row>
    <row r="25" spans="1:32">
      <c r="A25" s="94">
        <f t="shared" si="0"/>
        <v>21</v>
      </c>
      <c r="B25" s="234"/>
      <c r="C25" s="234"/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5"/>
      <c r="W25" s="35"/>
      <c r="X25" s="35"/>
      <c r="Y25" s="35"/>
      <c r="Z25" s="35"/>
      <c r="AA25" s="35"/>
      <c r="AB25" s="35"/>
      <c r="AC25" s="35"/>
      <c r="AD25" s="35"/>
      <c r="AE25" s="35"/>
      <c r="AF25" s="35"/>
    </row>
    <row r="26" spans="1:32">
      <c r="A26" s="94">
        <f t="shared" si="0"/>
        <v>22</v>
      </c>
      <c r="B26" s="234"/>
      <c r="C26" s="234"/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5"/>
      <c r="W26" s="35"/>
      <c r="X26" s="35"/>
      <c r="Y26" s="35"/>
      <c r="Z26" s="35"/>
      <c r="AA26" s="35"/>
      <c r="AB26" s="35"/>
      <c r="AC26" s="35"/>
      <c r="AD26" s="35"/>
      <c r="AE26" s="35"/>
      <c r="AF26" s="35"/>
    </row>
    <row r="27" spans="1:32">
      <c r="A27" s="94">
        <f t="shared" si="0"/>
        <v>23</v>
      </c>
      <c r="B27" s="234"/>
      <c r="C27" s="234"/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5"/>
      <c r="W27" s="35"/>
      <c r="X27" s="35"/>
      <c r="Y27" s="35"/>
      <c r="Z27" s="35"/>
      <c r="AA27" s="35"/>
      <c r="AB27" s="35"/>
      <c r="AC27" s="35"/>
      <c r="AD27" s="35"/>
      <c r="AE27" s="35"/>
      <c r="AF27" s="35"/>
    </row>
    <row r="28" spans="1:32">
      <c r="A28" s="94">
        <f t="shared" si="0"/>
        <v>24</v>
      </c>
      <c r="B28" s="234"/>
      <c r="C28" s="234"/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5"/>
      <c r="W28" s="35"/>
      <c r="X28" s="35"/>
      <c r="Y28" s="35"/>
      <c r="Z28" s="35"/>
      <c r="AA28" s="35"/>
      <c r="AB28" s="35"/>
      <c r="AC28" s="35"/>
      <c r="AD28" s="35"/>
      <c r="AE28" s="35"/>
      <c r="AF28" s="35"/>
    </row>
    <row r="29" spans="1:32">
      <c r="A29" s="94">
        <f t="shared" si="0"/>
        <v>25</v>
      </c>
      <c r="B29" s="234"/>
      <c r="C29" s="234"/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5"/>
      <c r="W29" s="35"/>
      <c r="X29" s="35"/>
      <c r="Y29" s="35"/>
      <c r="Z29" s="35"/>
      <c r="AA29" s="35"/>
      <c r="AB29" s="35"/>
      <c r="AC29" s="35"/>
      <c r="AD29" s="35"/>
      <c r="AE29" s="35"/>
      <c r="AF29" s="35"/>
    </row>
    <row r="30" spans="1:32">
      <c r="A30" s="94">
        <f t="shared" si="0"/>
        <v>26</v>
      </c>
      <c r="B30" s="234"/>
      <c r="C30" s="234"/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5"/>
      <c r="W30" s="35"/>
      <c r="X30" s="35"/>
      <c r="Y30" s="35"/>
      <c r="Z30" s="35"/>
      <c r="AA30" s="35"/>
      <c r="AB30" s="35"/>
      <c r="AC30" s="35"/>
      <c r="AD30" s="35"/>
      <c r="AE30" s="35"/>
      <c r="AF30" s="35"/>
    </row>
    <row r="31" spans="1:32">
      <c r="A31" s="94">
        <f t="shared" si="0"/>
        <v>27</v>
      </c>
      <c r="B31" s="234"/>
      <c r="C31" s="234"/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5"/>
      <c r="W31" s="35"/>
      <c r="X31" s="35"/>
      <c r="Y31" s="35"/>
      <c r="Z31" s="35"/>
      <c r="AA31" s="35"/>
      <c r="AB31" s="35"/>
      <c r="AC31" s="35"/>
      <c r="AD31" s="35"/>
      <c r="AE31" s="35"/>
      <c r="AF31" s="35"/>
    </row>
    <row r="32" spans="1:32">
      <c r="A32" s="94">
        <f t="shared" si="0"/>
        <v>28</v>
      </c>
      <c r="B32" s="234"/>
      <c r="C32" s="234"/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5"/>
      <c r="W32" s="35"/>
      <c r="X32" s="35"/>
      <c r="Y32" s="35"/>
      <c r="Z32" s="35"/>
      <c r="AA32" s="35"/>
      <c r="AB32" s="35"/>
      <c r="AC32" s="35"/>
      <c r="AD32" s="35"/>
      <c r="AE32" s="35"/>
      <c r="AF32" s="35"/>
    </row>
    <row r="33" spans="1:32">
      <c r="A33" s="94">
        <f t="shared" si="0"/>
        <v>29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4"/>
      <c r="M33" s="234"/>
      <c r="N33" s="234"/>
      <c r="O33" s="235"/>
      <c r="W33" s="35"/>
      <c r="X33" s="35"/>
      <c r="Y33" s="35"/>
      <c r="Z33" s="35"/>
      <c r="AA33" s="35"/>
      <c r="AB33" s="35"/>
      <c r="AC33" s="35"/>
      <c r="AD33" s="35"/>
      <c r="AE33" s="35"/>
      <c r="AF33" s="35"/>
    </row>
    <row r="34" spans="1:32">
      <c r="A34" s="94">
        <f t="shared" si="0"/>
        <v>30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4"/>
      <c r="M34" s="234"/>
      <c r="N34" s="234"/>
      <c r="O34" s="235"/>
      <c r="W34" s="35"/>
      <c r="X34" s="35"/>
      <c r="Y34" s="35"/>
      <c r="Z34" s="35"/>
      <c r="AA34" s="35"/>
      <c r="AB34" s="35"/>
      <c r="AC34" s="35"/>
      <c r="AD34" s="35"/>
      <c r="AE34" s="35"/>
      <c r="AF34" s="35"/>
    </row>
    <row r="35" spans="1:32">
      <c r="A35" s="94">
        <f t="shared" si="0"/>
        <v>31</v>
      </c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5"/>
      <c r="W35" s="35"/>
      <c r="X35" s="35"/>
      <c r="Y35" s="35"/>
      <c r="Z35" s="35"/>
      <c r="AA35" s="35"/>
      <c r="AB35" s="35"/>
      <c r="AC35" s="35"/>
      <c r="AD35" s="35"/>
      <c r="AE35" s="35"/>
      <c r="AF35" s="35"/>
    </row>
    <row r="36" spans="1:32">
      <c r="A36" s="94">
        <f t="shared" si="0"/>
        <v>32</v>
      </c>
      <c r="B36" s="234"/>
      <c r="C36" s="234"/>
      <c r="D36" s="234"/>
      <c r="E36" s="234"/>
      <c r="F36" s="234"/>
      <c r="G36" s="234"/>
      <c r="H36" s="234"/>
      <c r="I36" s="234"/>
      <c r="J36" s="234"/>
      <c r="K36" s="234"/>
      <c r="L36" s="234"/>
      <c r="M36" s="234"/>
      <c r="N36" s="234"/>
      <c r="O36" s="235"/>
      <c r="W36" s="35"/>
      <c r="X36" s="35"/>
      <c r="Y36" s="35"/>
      <c r="Z36" s="35"/>
      <c r="AA36" s="35"/>
      <c r="AB36" s="35"/>
      <c r="AC36" s="35"/>
      <c r="AD36" s="35"/>
      <c r="AE36" s="35"/>
      <c r="AF36" s="35"/>
    </row>
    <row r="37" spans="1:32">
      <c r="A37" s="94">
        <f t="shared" si="0"/>
        <v>33</v>
      </c>
      <c r="B37" s="234"/>
      <c r="C37" s="234"/>
      <c r="D37" s="234"/>
      <c r="E37" s="234"/>
      <c r="F37" s="234"/>
      <c r="G37" s="234"/>
      <c r="H37" s="234"/>
      <c r="I37" s="234"/>
      <c r="J37" s="234"/>
      <c r="K37" s="234"/>
      <c r="L37" s="234"/>
      <c r="M37" s="234"/>
      <c r="N37" s="234"/>
      <c r="O37" s="235"/>
      <c r="W37" s="35"/>
      <c r="X37" s="35"/>
      <c r="Y37" s="35"/>
      <c r="Z37" s="35"/>
      <c r="AA37" s="35"/>
      <c r="AB37" s="35"/>
      <c r="AC37" s="35"/>
      <c r="AD37" s="35"/>
      <c r="AE37" s="35"/>
      <c r="AF37" s="35"/>
    </row>
    <row r="38" spans="1:32">
      <c r="A38" s="94">
        <f t="shared" si="0"/>
        <v>34</v>
      </c>
      <c r="B38" s="234"/>
      <c r="C38" s="234"/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5"/>
      <c r="W38" s="35"/>
      <c r="X38" s="35"/>
      <c r="Y38" s="35"/>
      <c r="Z38" s="35"/>
      <c r="AA38" s="35"/>
      <c r="AB38" s="35"/>
      <c r="AC38" s="35"/>
      <c r="AD38" s="35"/>
      <c r="AE38" s="35"/>
      <c r="AF38" s="35"/>
    </row>
    <row r="39" spans="1:32">
      <c r="A39" s="94">
        <f t="shared" si="0"/>
        <v>35</v>
      </c>
      <c r="B39" s="234"/>
      <c r="C39" s="234"/>
      <c r="D39" s="234"/>
      <c r="E39" s="234"/>
      <c r="F39" s="234"/>
      <c r="G39" s="234"/>
      <c r="H39" s="234"/>
      <c r="I39" s="234"/>
      <c r="J39" s="234"/>
      <c r="K39" s="234"/>
      <c r="L39" s="234"/>
      <c r="M39" s="234"/>
      <c r="N39" s="234"/>
      <c r="O39" s="235"/>
      <c r="W39" s="35"/>
      <c r="X39" s="35"/>
      <c r="Y39" s="35"/>
      <c r="Z39" s="35"/>
      <c r="AA39" s="35"/>
      <c r="AB39" s="35"/>
      <c r="AC39" s="35"/>
      <c r="AD39" s="35"/>
      <c r="AE39" s="35"/>
      <c r="AF39" s="35"/>
    </row>
    <row r="40" spans="1:32">
      <c r="A40" s="94">
        <f t="shared" si="0"/>
        <v>36</v>
      </c>
      <c r="B40" s="234"/>
      <c r="C40" s="234"/>
      <c r="D40" s="234"/>
      <c r="E40" s="234"/>
      <c r="F40" s="234"/>
      <c r="G40" s="234"/>
      <c r="H40" s="234"/>
      <c r="I40" s="234"/>
      <c r="J40" s="234"/>
      <c r="K40" s="234"/>
      <c r="L40" s="234"/>
      <c r="M40" s="234"/>
      <c r="N40" s="234"/>
      <c r="O40" s="235"/>
      <c r="W40" s="35"/>
      <c r="X40" s="35"/>
      <c r="Y40" s="35"/>
      <c r="Z40" s="35"/>
      <c r="AA40" s="35"/>
      <c r="AB40" s="35"/>
      <c r="AC40" s="35"/>
      <c r="AD40" s="35"/>
      <c r="AE40" s="35"/>
      <c r="AF40" s="35"/>
    </row>
    <row r="41" spans="1:32">
      <c r="A41" s="94">
        <f t="shared" si="0"/>
        <v>37</v>
      </c>
      <c r="B41" s="234"/>
      <c r="C41" s="234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5"/>
      <c r="W41" s="35"/>
      <c r="X41" s="35"/>
      <c r="Y41" s="35"/>
      <c r="Z41" s="35"/>
      <c r="AA41" s="35"/>
      <c r="AB41" s="35"/>
      <c r="AC41" s="35"/>
      <c r="AD41" s="35"/>
      <c r="AE41" s="35"/>
      <c r="AF41" s="35"/>
    </row>
    <row r="42" spans="1:32" ht="15" thickBot="1">
      <c r="A42" s="95">
        <f t="shared" si="0"/>
        <v>38</v>
      </c>
      <c r="B42" s="236"/>
      <c r="C42" s="236"/>
      <c r="D42" s="236"/>
      <c r="E42" s="236"/>
      <c r="F42" s="236"/>
      <c r="G42" s="236"/>
      <c r="H42" s="236"/>
      <c r="I42" s="236"/>
      <c r="J42" s="236"/>
      <c r="K42" s="236"/>
      <c r="L42" s="236"/>
      <c r="M42" s="236"/>
      <c r="N42" s="236"/>
      <c r="O42" s="237"/>
      <c r="W42" s="35"/>
      <c r="X42" s="35"/>
      <c r="Y42" s="35"/>
      <c r="Z42" s="35"/>
      <c r="AA42" s="35"/>
      <c r="AB42" s="35"/>
      <c r="AC42" s="35"/>
      <c r="AD42" s="35"/>
      <c r="AE42" s="35"/>
      <c r="AF42" s="35"/>
    </row>
    <row r="43" spans="1:32">
      <c r="W43" s="35"/>
      <c r="X43" s="35"/>
      <c r="Y43" s="35"/>
      <c r="Z43" s="35"/>
      <c r="AA43" s="35"/>
      <c r="AB43" s="35"/>
      <c r="AC43" s="35"/>
      <c r="AD43" s="35"/>
      <c r="AE43" s="35"/>
      <c r="AF43" s="35"/>
    </row>
    <row r="44" spans="1:32">
      <c r="W44" s="35"/>
      <c r="X44" s="35"/>
      <c r="Y44" s="35"/>
      <c r="Z44" s="35"/>
      <c r="AA44" s="35"/>
      <c r="AB44" s="35"/>
      <c r="AC44" s="35"/>
      <c r="AD44" s="35"/>
      <c r="AE44" s="35"/>
      <c r="AF44" s="35"/>
    </row>
    <row r="45" spans="1:32">
      <c r="W45" s="35"/>
      <c r="X45" s="35"/>
      <c r="Y45" s="35"/>
      <c r="Z45" s="35"/>
      <c r="AA45" s="35"/>
      <c r="AB45" s="35"/>
      <c r="AC45" s="35"/>
      <c r="AD45" s="35"/>
      <c r="AE45" s="35"/>
      <c r="AF45" s="35"/>
    </row>
  </sheetData>
  <mergeCells count="39">
    <mergeCell ref="B39:O39"/>
    <mergeCell ref="B40:O40"/>
    <mergeCell ref="B41:O41"/>
    <mergeCell ref="B42:O42"/>
    <mergeCell ref="B34:O34"/>
    <mergeCell ref="B35:O35"/>
    <mergeCell ref="B36:O36"/>
    <mergeCell ref="B37:O37"/>
    <mergeCell ref="B38:O38"/>
    <mergeCell ref="B29:O29"/>
    <mergeCell ref="B30:O30"/>
    <mergeCell ref="B31:O31"/>
    <mergeCell ref="B32:O32"/>
    <mergeCell ref="B33:O33"/>
    <mergeCell ref="B24:O24"/>
    <mergeCell ref="B25:O25"/>
    <mergeCell ref="B26:O26"/>
    <mergeCell ref="B27:O27"/>
    <mergeCell ref="B28:O28"/>
    <mergeCell ref="B19:O19"/>
    <mergeCell ref="B20:O20"/>
    <mergeCell ref="B21:O21"/>
    <mergeCell ref="B22:O22"/>
    <mergeCell ref="B23:O23"/>
    <mergeCell ref="B14:O14"/>
    <mergeCell ref="B15:O15"/>
    <mergeCell ref="B16:O16"/>
    <mergeCell ref="B17:O17"/>
    <mergeCell ref="B18:O18"/>
    <mergeCell ref="B9:O9"/>
    <mergeCell ref="B10:O10"/>
    <mergeCell ref="B11:O11"/>
    <mergeCell ref="B12:O12"/>
    <mergeCell ref="B13:O13"/>
    <mergeCell ref="A1:O4"/>
    <mergeCell ref="B5:O5"/>
    <mergeCell ref="B6:O6"/>
    <mergeCell ref="B7:O7"/>
    <mergeCell ref="B8:O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DD173"/>
  <sheetViews>
    <sheetView topLeftCell="C31" zoomScale="115" zoomScaleNormal="115" workbookViewId="0">
      <selection activeCell="N62" sqref="N62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0" t="s">
        <v>8</v>
      </c>
      <c r="K1" s="170"/>
      <c r="L1" s="170"/>
      <c r="M1" s="170"/>
      <c r="N1" s="170"/>
      <c r="O1" s="170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0"/>
      <c r="K2" s="170"/>
      <c r="L2" s="170"/>
      <c r="M2" s="170"/>
      <c r="N2" s="170"/>
      <c r="O2" s="170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0"/>
      <c r="K3" s="170"/>
      <c r="L3" s="170"/>
      <c r="M3" s="170"/>
      <c r="N3" s="170"/>
      <c r="O3" s="170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0"/>
      <c r="K4" s="170"/>
      <c r="L4" s="170"/>
      <c r="M4" s="170"/>
      <c r="N4" s="170"/>
      <c r="O4" s="170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183</v>
      </c>
      <c r="AC6" s="114"/>
      <c r="AD6" s="25" t="s">
        <v>183</v>
      </c>
    </row>
    <row r="7" spans="4:108" ht="14.25" customHeight="1">
      <c r="F7" s="118"/>
      <c r="G7" s="25" t="s">
        <v>185</v>
      </c>
      <c r="AC7" s="114"/>
    </row>
    <row r="8" spans="4:108">
      <c r="G8" s="25" t="s">
        <v>200</v>
      </c>
      <c r="AC8" s="112"/>
      <c r="AD8" s="25" t="s">
        <v>158</v>
      </c>
      <c r="BF8" s="25" t="s">
        <v>135</v>
      </c>
    </row>
    <row r="9" spans="4:108">
      <c r="G9" s="25" t="s">
        <v>201</v>
      </c>
      <c r="AC9" s="112"/>
      <c r="AD9" s="25" t="s">
        <v>187</v>
      </c>
    </row>
    <row r="10" spans="4:108">
      <c r="AC10" s="112"/>
      <c r="AD10" s="25" t="s">
        <v>184</v>
      </c>
    </row>
    <row r="11" spans="4:108">
      <c r="G11" s="25" t="s">
        <v>138</v>
      </c>
      <c r="AC11" s="112"/>
      <c r="AD11" s="25" t="s">
        <v>186</v>
      </c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4:32">
      <c r="AC17" s="112"/>
      <c r="AD17" s="35"/>
      <c r="AF17" s="113"/>
    </row>
    <row r="18" spans="4:32">
      <c r="AC18" s="112"/>
      <c r="AD18" s="35"/>
    </row>
    <row r="19" spans="4:32">
      <c r="AC19" s="112"/>
    </row>
    <row r="20" spans="4:32">
      <c r="AC20" s="112"/>
    </row>
    <row r="21" spans="4:32">
      <c r="AC21" s="112"/>
      <c r="AD21" s="35"/>
    </row>
    <row r="22" spans="4:32">
      <c r="AC22" s="112"/>
      <c r="AD22" s="35"/>
    </row>
    <row r="23" spans="4:32">
      <c r="AC23" s="112"/>
      <c r="AD23" s="35"/>
    </row>
    <row r="24" spans="4:32">
      <c r="AC24" s="112"/>
      <c r="AD24" s="35"/>
    </row>
    <row r="25" spans="4:32">
      <c r="AC25" s="112"/>
      <c r="AD25" s="35"/>
    </row>
    <row r="26" spans="4:32">
      <c r="AC26" s="112"/>
      <c r="AD26" s="35"/>
    </row>
    <row r="27" spans="4:32">
      <c r="AC27" s="112"/>
      <c r="AD27" s="35"/>
    </row>
    <row r="28" spans="4:32">
      <c r="AC28" s="112"/>
      <c r="AD28" s="35"/>
    </row>
    <row r="29" spans="4:32">
      <c r="AC29" s="112"/>
      <c r="AD29" s="35"/>
    </row>
    <row r="30" spans="4:32">
      <c r="AC30" s="112"/>
      <c r="AD30" s="35"/>
    </row>
    <row r="31" spans="4:32">
      <c r="AC31" s="112"/>
      <c r="AD31" s="35"/>
    </row>
    <row r="32" spans="4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188</v>
      </c>
      <c r="AC51" s="112"/>
      <c r="AD51" s="35"/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179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12:68">
      <c r="S65" s="25" t="s">
        <v>30</v>
      </c>
      <c r="AC65" s="112"/>
      <c r="AD65" s="35"/>
    </row>
    <row r="66" spans="12:68">
      <c r="AC66" s="112"/>
      <c r="AD66" s="35"/>
    </row>
    <row r="67" spans="12:68">
      <c r="AC67" s="112"/>
      <c r="AD67" s="35"/>
      <c r="BP67" s="113"/>
    </row>
    <row r="68" spans="12:68">
      <c r="AC68" s="112"/>
      <c r="AD68" s="35"/>
    </row>
    <row r="69" spans="12:68">
      <c r="AC69" s="112"/>
      <c r="AD69" s="35"/>
    </row>
    <row r="70" spans="12:68">
      <c r="L70" s="25" t="s">
        <v>30</v>
      </c>
      <c r="AC70" s="112"/>
      <c r="AD70" s="35"/>
    </row>
    <row r="71" spans="12:68">
      <c r="AC71" s="112"/>
      <c r="AD71" s="35"/>
    </row>
    <row r="72" spans="12:68">
      <c r="AC72" s="112"/>
      <c r="AD72" s="35"/>
    </row>
    <row r="73" spans="12:68">
      <c r="AC73" s="112"/>
      <c r="AD73" s="35"/>
    </row>
    <row r="74" spans="12:68">
      <c r="AC74" s="112"/>
      <c r="AD74" s="35"/>
    </row>
    <row r="75" spans="12:68">
      <c r="AC75" s="112"/>
      <c r="AD75" s="35"/>
    </row>
    <row r="76" spans="12:68">
      <c r="AC76" s="112"/>
      <c r="AD76" s="35"/>
    </row>
    <row r="77" spans="12:68">
      <c r="AC77" s="112"/>
      <c r="AD77" s="35"/>
    </row>
    <row r="78" spans="12:68">
      <c r="AC78" s="112"/>
      <c r="AD78" s="35"/>
    </row>
    <row r="79" spans="12:68">
      <c r="AC79" s="112"/>
      <c r="AD79" s="35"/>
    </row>
    <row r="80" spans="12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0">
      <c r="AC97" s="112"/>
      <c r="AD97" s="35"/>
    </row>
    <row r="98" spans="20:30">
      <c r="AC98" s="112"/>
      <c r="AD98" s="35"/>
    </row>
    <row r="99" spans="20:30">
      <c r="AC99" s="112"/>
      <c r="AD99" s="35"/>
    </row>
    <row r="100" spans="20:30">
      <c r="AC100" s="112"/>
      <c r="AD100" s="35"/>
    </row>
    <row r="101" spans="20:30">
      <c r="AC101" s="112"/>
      <c r="AD101" s="35"/>
    </row>
    <row r="102" spans="20:30">
      <c r="AC102" s="112"/>
      <c r="AD102" s="35"/>
    </row>
    <row r="103" spans="20:30">
      <c r="AC103" s="112"/>
      <c r="AD103" s="35"/>
    </row>
    <row r="104" spans="20:30">
      <c r="AC104" s="112"/>
      <c r="AD104" s="35"/>
    </row>
    <row r="105" spans="20:30">
      <c r="AC105" s="112"/>
      <c r="AD105" s="35"/>
    </row>
    <row r="106" spans="20:30">
      <c r="AC106" s="112"/>
      <c r="AD106" s="35"/>
    </row>
    <row r="107" spans="20:30">
      <c r="T107" s="25" t="s">
        <v>198</v>
      </c>
      <c r="AC107" s="112"/>
      <c r="AD107" s="35"/>
    </row>
    <row r="108" spans="20:30">
      <c r="AC108" s="112"/>
      <c r="AD108" s="35"/>
    </row>
    <row r="109" spans="20:30">
      <c r="AC109" s="112"/>
      <c r="AD109" s="35"/>
    </row>
    <row r="110" spans="20:30">
      <c r="AC110" s="112"/>
      <c r="AD110" s="35"/>
    </row>
    <row r="111" spans="20:30">
      <c r="AC111" s="112"/>
      <c r="AD111" s="35"/>
    </row>
    <row r="112" spans="20:30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35"/>
    </row>
    <row r="149" spans="29:30">
      <c r="AC149" s="112"/>
      <c r="AD149" s="35"/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D173"/>
  <sheetViews>
    <sheetView zoomScale="115" zoomScaleNormal="115" workbookViewId="0">
      <selection activeCell="G8" sqref="G8"/>
    </sheetView>
  </sheetViews>
  <sheetFormatPr defaultRowHeight="14.25"/>
  <cols>
    <col min="1" max="23" width="9" style="25"/>
    <col min="24" max="28" width="9.375" style="25" customWidth="1"/>
    <col min="29" max="29" width="9" style="110"/>
    <col min="30" max="55" width="9" style="25"/>
    <col min="56" max="56" width="9" style="111"/>
    <col min="57" max="16384" width="9" style="25"/>
  </cols>
  <sheetData>
    <row r="1" spans="4:108">
      <c r="D1" s="26"/>
      <c r="E1" s="26"/>
      <c r="F1" s="26"/>
      <c r="G1" s="26"/>
      <c r="H1" s="26"/>
      <c r="I1" s="26"/>
      <c r="J1" s="170" t="s">
        <v>8</v>
      </c>
      <c r="K1" s="170"/>
      <c r="L1" s="170"/>
      <c r="M1" s="170"/>
      <c r="N1" s="170"/>
      <c r="O1" s="170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115"/>
      <c r="AD1" s="11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117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</row>
    <row r="2" spans="4:108">
      <c r="D2" s="26"/>
      <c r="E2" s="26"/>
      <c r="F2" s="26"/>
      <c r="G2" s="26"/>
      <c r="H2" s="26"/>
      <c r="I2" s="26"/>
      <c r="J2" s="170"/>
      <c r="K2" s="170"/>
      <c r="L2" s="170"/>
      <c r="M2" s="170"/>
      <c r="N2" s="170"/>
      <c r="O2" s="170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115"/>
      <c r="AD2" s="11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117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</row>
    <row r="3" spans="4:108" ht="14.25" customHeight="1">
      <c r="D3" s="26"/>
      <c r="E3" s="26"/>
      <c r="F3" s="26"/>
      <c r="G3" s="26"/>
      <c r="H3" s="26"/>
      <c r="I3" s="26"/>
      <c r="J3" s="170"/>
      <c r="K3" s="170"/>
      <c r="L3" s="170"/>
      <c r="M3" s="170"/>
      <c r="N3" s="170"/>
      <c r="O3" s="170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115"/>
      <c r="AD3" s="11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117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</row>
    <row r="4" spans="4:108" ht="14.25" customHeight="1">
      <c r="D4" s="26"/>
      <c r="E4" s="26"/>
      <c r="F4" s="26"/>
      <c r="G4" s="26"/>
      <c r="H4" s="26"/>
      <c r="I4" s="26"/>
      <c r="J4" s="170"/>
      <c r="K4" s="170"/>
      <c r="L4" s="170"/>
      <c r="M4" s="170"/>
      <c r="N4" s="170"/>
      <c r="O4" s="170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115"/>
      <c r="AD4" s="11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117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</row>
    <row r="5" spans="4:108" ht="14.25" customHeight="1">
      <c r="E5" s="109" t="s">
        <v>28</v>
      </c>
      <c r="F5" s="109"/>
      <c r="AC5" s="114"/>
      <c r="AD5" s="109" t="s">
        <v>29</v>
      </c>
      <c r="AE5" s="109"/>
      <c r="BD5" s="109" t="s">
        <v>78</v>
      </c>
      <c r="BE5" s="109"/>
    </row>
    <row r="6" spans="4:108" ht="14.25" customHeight="1">
      <c r="E6" s="25" t="s">
        <v>183</v>
      </c>
      <c r="AC6" s="114"/>
      <c r="AD6" s="25" t="s">
        <v>183</v>
      </c>
    </row>
    <row r="7" spans="4:108" ht="14.25" customHeight="1">
      <c r="F7" s="118"/>
      <c r="G7" s="25" t="s">
        <v>254</v>
      </c>
      <c r="AC7" s="114"/>
    </row>
    <row r="8" spans="4:108">
      <c r="G8" s="25" t="s">
        <v>200</v>
      </c>
      <c r="AC8" s="112"/>
      <c r="BF8" s="25" t="s">
        <v>135</v>
      </c>
    </row>
    <row r="9" spans="4:108">
      <c r="G9" s="25" t="s">
        <v>248</v>
      </c>
      <c r="AC9" s="112"/>
      <c r="AE9" s="25" t="s">
        <v>187</v>
      </c>
    </row>
    <row r="10" spans="4:108">
      <c r="G10" s="25" t="s">
        <v>247</v>
      </c>
      <c r="AC10" s="112"/>
      <c r="AE10" s="25" t="s">
        <v>186</v>
      </c>
    </row>
    <row r="11" spans="4:108">
      <c r="AC11" s="112"/>
    </row>
    <row r="12" spans="4:108">
      <c r="AC12" s="112"/>
    </row>
    <row r="13" spans="4:108">
      <c r="AC13" s="112"/>
      <c r="AD13" s="35"/>
    </row>
    <row r="14" spans="4:108">
      <c r="AC14" s="112"/>
      <c r="AD14" s="35"/>
    </row>
    <row r="15" spans="4:108">
      <c r="AC15" s="112"/>
    </row>
    <row r="16" spans="4:108">
      <c r="AC16" s="112"/>
      <c r="AD16" s="35"/>
    </row>
    <row r="17" spans="2:32">
      <c r="AC17" s="112"/>
      <c r="AD17" s="35"/>
      <c r="AF17" s="113"/>
    </row>
    <row r="18" spans="2:32">
      <c r="AC18" s="112"/>
      <c r="AD18" s="35"/>
    </row>
    <row r="19" spans="2:32">
      <c r="AC19" s="112"/>
    </row>
    <row r="20" spans="2:32">
      <c r="AC20" s="112"/>
    </row>
    <row r="21" spans="2:32">
      <c r="AC21" s="112"/>
      <c r="AD21" s="35"/>
    </row>
    <row r="22" spans="2:32">
      <c r="AC22" s="112"/>
      <c r="AD22" s="35"/>
    </row>
    <row r="23" spans="2:32">
      <c r="AC23" s="112"/>
      <c r="AD23" s="35"/>
    </row>
    <row r="24" spans="2:32">
      <c r="AC24" s="112"/>
      <c r="AD24" s="35"/>
    </row>
    <row r="25" spans="2:32">
      <c r="AC25" s="112"/>
      <c r="AD25" s="35"/>
    </row>
    <row r="26" spans="2:32">
      <c r="AC26" s="112"/>
      <c r="AD26" s="35"/>
    </row>
    <row r="27" spans="2:32">
      <c r="AC27" s="112"/>
      <c r="AD27" s="35"/>
    </row>
    <row r="28" spans="2:32">
      <c r="AC28" s="112"/>
      <c r="AD28" s="35"/>
    </row>
    <row r="29" spans="2:32">
      <c r="B29" s="238" t="s">
        <v>250</v>
      </c>
      <c r="AC29" s="112"/>
      <c r="AD29" s="35"/>
    </row>
    <row r="30" spans="2:32">
      <c r="AC30" s="112"/>
      <c r="AD30" s="35"/>
    </row>
    <row r="31" spans="2:32">
      <c r="AC31" s="112"/>
      <c r="AD31" s="35"/>
    </row>
    <row r="32" spans="2:32">
      <c r="D32" s="113"/>
      <c r="AC32" s="112"/>
      <c r="AD32" s="35"/>
    </row>
    <row r="33" spans="29:30">
      <c r="AC33" s="112"/>
      <c r="AD33" s="35"/>
    </row>
    <row r="34" spans="29:30">
      <c r="AC34" s="112"/>
      <c r="AD34" s="35"/>
    </row>
    <row r="35" spans="29:30">
      <c r="AC35" s="112"/>
      <c r="AD35" s="35"/>
    </row>
    <row r="36" spans="29:30">
      <c r="AC36" s="112"/>
      <c r="AD36" s="35"/>
    </row>
    <row r="37" spans="29:30">
      <c r="AC37" s="112"/>
      <c r="AD37" s="35"/>
    </row>
    <row r="38" spans="29:30">
      <c r="AC38" s="112"/>
      <c r="AD38" s="35"/>
    </row>
    <row r="39" spans="29:30">
      <c r="AC39" s="112"/>
      <c r="AD39" s="35"/>
    </row>
    <row r="40" spans="29:30">
      <c r="AC40" s="112"/>
      <c r="AD40" s="35"/>
    </row>
    <row r="41" spans="29:30">
      <c r="AC41" s="112"/>
      <c r="AD41" s="35"/>
    </row>
    <row r="42" spans="29:30">
      <c r="AC42" s="112"/>
      <c r="AD42" s="35"/>
    </row>
    <row r="43" spans="29:30">
      <c r="AC43" s="112"/>
      <c r="AD43" s="35"/>
    </row>
    <row r="44" spans="29:30">
      <c r="AC44" s="112"/>
      <c r="AD44" s="35"/>
    </row>
    <row r="45" spans="29:30">
      <c r="AC45" s="112"/>
      <c r="AD45" s="35"/>
    </row>
    <row r="46" spans="29:30">
      <c r="AC46" s="112"/>
      <c r="AD46" s="35"/>
    </row>
    <row r="47" spans="29:30">
      <c r="AC47" s="112"/>
      <c r="AD47" s="35"/>
    </row>
    <row r="48" spans="29:30">
      <c r="AC48" s="112"/>
      <c r="AD48" s="35"/>
    </row>
    <row r="49" spans="4:53">
      <c r="AC49" s="112"/>
      <c r="AD49" s="35"/>
    </row>
    <row r="50" spans="4:53">
      <c r="AC50" s="112"/>
      <c r="AD50" s="35"/>
    </row>
    <row r="51" spans="4:53">
      <c r="D51" s="113" t="s">
        <v>188</v>
      </c>
      <c r="AC51" s="112"/>
      <c r="AD51" s="35"/>
      <c r="AE51" s="113" t="s">
        <v>188</v>
      </c>
    </row>
    <row r="52" spans="4:53">
      <c r="AC52" s="112"/>
      <c r="AD52" s="35"/>
    </row>
    <row r="53" spans="4:53">
      <c r="AC53" s="112"/>
      <c r="AD53" s="35"/>
    </row>
    <row r="54" spans="4:53">
      <c r="AC54" s="112"/>
      <c r="AD54" s="35"/>
    </row>
    <row r="55" spans="4:53">
      <c r="AC55" s="112"/>
      <c r="AD55" s="35"/>
    </row>
    <row r="56" spans="4:53">
      <c r="AC56" s="112"/>
      <c r="AD56" s="35"/>
      <c r="AK56" s="113"/>
    </row>
    <row r="57" spans="4:53">
      <c r="F57" s="113"/>
      <c r="L57" s="25" t="s">
        <v>179</v>
      </c>
      <c r="AC57" s="112"/>
      <c r="AD57" s="35"/>
    </row>
    <row r="58" spans="4:53">
      <c r="AC58" s="112"/>
      <c r="AD58" s="35"/>
      <c r="AJ58" s="113"/>
      <c r="BA58" s="113"/>
    </row>
    <row r="59" spans="4:53">
      <c r="AC59" s="112"/>
      <c r="AD59" s="35"/>
    </row>
    <row r="60" spans="4:53">
      <c r="AC60" s="112"/>
      <c r="AD60" s="35"/>
    </row>
    <row r="61" spans="4:53">
      <c r="AC61" s="112"/>
      <c r="AD61" s="35"/>
    </row>
    <row r="62" spans="4:53">
      <c r="M62" s="113"/>
      <c r="AC62" s="112"/>
      <c r="AD62" s="35"/>
    </row>
    <row r="63" spans="4:53">
      <c r="AC63" s="112"/>
      <c r="AD63" s="35"/>
    </row>
    <row r="64" spans="4:53">
      <c r="AC64" s="112"/>
      <c r="AD64" s="35"/>
    </row>
    <row r="65" spans="5:68">
      <c r="S65" s="25" t="s">
        <v>30</v>
      </c>
      <c r="AC65" s="112"/>
      <c r="AD65" s="35"/>
    </row>
    <row r="66" spans="5:68">
      <c r="AC66" s="112"/>
      <c r="AD66" s="35"/>
    </row>
    <row r="67" spans="5:68">
      <c r="AC67" s="112"/>
      <c r="AD67" s="35"/>
      <c r="BP67" s="113"/>
    </row>
    <row r="68" spans="5:68">
      <c r="AC68" s="112"/>
      <c r="AD68" s="35"/>
    </row>
    <row r="69" spans="5:68">
      <c r="AC69" s="112"/>
      <c r="AD69" s="35"/>
      <c r="AF69" s="25" t="s">
        <v>202</v>
      </c>
    </row>
    <row r="70" spans="5:68">
      <c r="E70" s="25" t="s">
        <v>202</v>
      </c>
      <c r="L70" s="25" t="s">
        <v>30</v>
      </c>
      <c r="AC70" s="112"/>
      <c r="AD70" s="35"/>
    </row>
    <row r="71" spans="5:68">
      <c r="AC71" s="112"/>
      <c r="AD71" s="35"/>
    </row>
    <row r="72" spans="5:68">
      <c r="AC72" s="112"/>
      <c r="AD72" s="35"/>
    </row>
    <row r="73" spans="5:68">
      <c r="AC73" s="112"/>
      <c r="AD73" s="35"/>
    </row>
    <row r="74" spans="5:68">
      <c r="AC74" s="112"/>
      <c r="AD74" s="35"/>
    </row>
    <row r="75" spans="5:68">
      <c r="AC75" s="112"/>
      <c r="AD75" s="35"/>
    </row>
    <row r="76" spans="5:68">
      <c r="AC76" s="112"/>
      <c r="AD76" s="35"/>
    </row>
    <row r="77" spans="5:68">
      <c r="AC77" s="112"/>
      <c r="AD77" s="35"/>
    </row>
    <row r="78" spans="5:68">
      <c r="AC78" s="112"/>
      <c r="AD78" s="35"/>
    </row>
    <row r="79" spans="5:68">
      <c r="AC79" s="112"/>
      <c r="AD79" s="35"/>
    </row>
    <row r="80" spans="5:68">
      <c r="AC80" s="112"/>
      <c r="AD80" s="35"/>
    </row>
    <row r="81" spans="29:30">
      <c r="AC81" s="112"/>
      <c r="AD81" s="35"/>
    </row>
    <row r="82" spans="29:30">
      <c r="AC82" s="112"/>
      <c r="AD82" s="35"/>
    </row>
    <row r="83" spans="29:30">
      <c r="AC83" s="112"/>
      <c r="AD83" s="35"/>
    </row>
    <row r="84" spans="29:30">
      <c r="AC84" s="112"/>
      <c r="AD84" s="35"/>
    </row>
    <row r="85" spans="29:30">
      <c r="AC85" s="112"/>
      <c r="AD85" s="35"/>
    </row>
    <row r="86" spans="29:30">
      <c r="AC86" s="112"/>
      <c r="AD86" s="35"/>
    </row>
    <row r="87" spans="29:30">
      <c r="AC87" s="112"/>
      <c r="AD87" s="35"/>
    </row>
    <row r="88" spans="29:30">
      <c r="AC88" s="112"/>
      <c r="AD88" s="35"/>
    </row>
    <row r="89" spans="29:30">
      <c r="AC89" s="112"/>
      <c r="AD89" s="35"/>
    </row>
    <row r="90" spans="29:30">
      <c r="AC90" s="112"/>
      <c r="AD90" s="35"/>
    </row>
    <row r="91" spans="29:30">
      <c r="AC91" s="112"/>
      <c r="AD91" s="35"/>
    </row>
    <row r="92" spans="29:30">
      <c r="AC92" s="112"/>
      <c r="AD92" s="35"/>
    </row>
    <row r="93" spans="29:30">
      <c r="AC93" s="112"/>
      <c r="AD93" s="35"/>
    </row>
    <row r="94" spans="29:30">
      <c r="AC94" s="112"/>
      <c r="AD94" s="35"/>
    </row>
    <row r="95" spans="29:30">
      <c r="AC95" s="112"/>
      <c r="AD95" s="35"/>
    </row>
    <row r="96" spans="29:30">
      <c r="AC96" s="112"/>
      <c r="AD96" s="35"/>
    </row>
    <row r="97" spans="20:31">
      <c r="AC97" s="112"/>
      <c r="AD97" s="35"/>
    </row>
    <row r="98" spans="20:31">
      <c r="AC98" s="112"/>
      <c r="AD98" s="35"/>
    </row>
    <row r="99" spans="20:31">
      <c r="AC99" s="112"/>
      <c r="AD99" s="35"/>
    </row>
    <row r="100" spans="20:31">
      <c r="AC100" s="112"/>
      <c r="AD100" s="35"/>
    </row>
    <row r="101" spans="20:31">
      <c r="AC101" s="112"/>
      <c r="AD101" s="35"/>
    </row>
    <row r="102" spans="20:31">
      <c r="AC102" s="112"/>
      <c r="AD102" s="35"/>
    </row>
    <row r="103" spans="20:31">
      <c r="AC103" s="112"/>
      <c r="AD103" s="35"/>
    </row>
    <row r="104" spans="20:31">
      <c r="AC104" s="112"/>
      <c r="AD104" s="35"/>
    </row>
    <row r="105" spans="20:31">
      <c r="AC105" s="112"/>
      <c r="AD105" s="35"/>
    </row>
    <row r="106" spans="20:31">
      <c r="AC106" s="112"/>
      <c r="AD106" s="35"/>
    </row>
    <row r="107" spans="20:31">
      <c r="T107" s="25" t="s">
        <v>198</v>
      </c>
      <c r="AC107" s="112"/>
      <c r="AD107" s="35"/>
    </row>
    <row r="108" spans="20:31">
      <c r="AC108" s="112"/>
      <c r="AD108" s="35"/>
    </row>
    <row r="109" spans="20:31">
      <c r="AC109" s="112"/>
      <c r="AD109" s="35"/>
      <c r="AE109" s="113" t="s">
        <v>188</v>
      </c>
    </row>
    <row r="110" spans="20:31">
      <c r="AC110" s="112"/>
      <c r="AD110" s="35"/>
    </row>
    <row r="111" spans="20:31">
      <c r="AC111" s="112"/>
      <c r="AD111" s="35"/>
    </row>
    <row r="112" spans="20:31">
      <c r="AC112" s="112"/>
      <c r="AD112" s="35"/>
    </row>
    <row r="113" spans="29:30">
      <c r="AC113" s="112"/>
      <c r="AD113" s="35"/>
    </row>
    <row r="114" spans="29:30">
      <c r="AC114" s="112"/>
      <c r="AD114" s="35"/>
    </row>
    <row r="115" spans="29:30">
      <c r="AC115" s="112"/>
      <c r="AD115" s="35"/>
    </row>
    <row r="116" spans="29:30">
      <c r="AC116" s="112"/>
      <c r="AD116" s="35"/>
    </row>
    <row r="117" spans="29:30">
      <c r="AC117" s="112"/>
      <c r="AD117" s="35"/>
    </row>
    <row r="118" spans="29:30">
      <c r="AC118" s="112"/>
      <c r="AD118" s="35"/>
    </row>
    <row r="119" spans="29:30">
      <c r="AC119" s="112"/>
      <c r="AD119" s="35"/>
    </row>
    <row r="120" spans="29:30">
      <c r="AC120" s="112"/>
      <c r="AD120" s="35"/>
    </row>
    <row r="121" spans="29:30">
      <c r="AC121" s="112"/>
      <c r="AD121" s="35"/>
    </row>
    <row r="122" spans="29:30">
      <c r="AC122" s="112"/>
      <c r="AD122" s="35"/>
    </row>
    <row r="123" spans="29:30">
      <c r="AC123" s="112"/>
      <c r="AD123" s="35"/>
    </row>
    <row r="124" spans="29:30">
      <c r="AC124" s="112"/>
      <c r="AD124" s="35"/>
    </row>
    <row r="125" spans="29:30">
      <c r="AC125" s="112"/>
      <c r="AD125" s="35"/>
    </row>
    <row r="126" spans="29:30">
      <c r="AC126" s="112"/>
      <c r="AD126" s="35"/>
    </row>
    <row r="127" spans="29:30">
      <c r="AC127" s="112"/>
      <c r="AD127" s="35"/>
    </row>
    <row r="128" spans="29:30">
      <c r="AC128" s="112"/>
      <c r="AD128" s="35"/>
    </row>
    <row r="129" spans="29:30">
      <c r="AC129" s="112"/>
      <c r="AD129" s="35"/>
    </row>
    <row r="130" spans="29:30">
      <c r="AC130" s="112"/>
      <c r="AD130" s="35"/>
    </row>
    <row r="131" spans="29:30">
      <c r="AC131" s="112"/>
      <c r="AD131" s="35"/>
    </row>
    <row r="132" spans="29:30">
      <c r="AC132" s="112"/>
      <c r="AD132" s="35"/>
    </row>
    <row r="133" spans="29:30">
      <c r="AC133" s="112"/>
      <c r="AD133" s="35"/>
    </row>
    <row r="134" spans="29:30">
      <c r="AC134" s="112"/>
      <c r="AD134" s="35"/>
    </row>
    <row r="135" spans="29:30">
      <c r="AC135" s="112"/>
      <c r="AD135" s="35"/>
    </row>
    <row r="136" spans="29:30">
      <c r="AC136" s="112"/>
      <c r="AD136" s="35"/>
    </row>
    <row r="137" spans="29:30">
      <c r="AC137" s="112"/>
      <c r="AD137" s="35"/>
    </row>
    <row r="138" spans="29:30">
      <c r="AC138" s="112"/>
      <c r="AD138" s="35"/>
    </row>
    <row r="139" spans="29:30">
      <c r="AC139" s="112"/>
      <c r="AD139" s="35"/>
    </row>
    <row r="140" spans="29:30">
      <c r="AC140" s="112"/>
      <c r="AD140" s="35"/>
    </row>
    <row r="141" spans="29:30">
      <c r="AC141" s="112"/>
      <c r="AD141" s="35"/>
    </row>
    <row r="142" spans="29:30">
      <c r="AC142" s="112"/>
      <c r="AD142" s="35"/>
    </row>
    <row r="143" spans="29:30">
      <c r="AC143" s="112"/>
      <c r="AD143" s="35"/>
    </row>
    <row r="144" spans="29:30">
      <c r="AC144" s="112"/>
      <c r="AD144" s="35"/>
    </row>
    <row r="145" spans="29:30">
      <c r="AC145" s="112"/>
      <c r="AD145" s="35"/>
    </row>
    <row r="146" spans="29:30">
      <c r="AC146" s="112"/>
      <c r="AD146" s="35"/>
    </row>
    <row r="147" spans="29:30">
      <c r="AC147" s="112"/>
      <c r="AD147" s="35"/>
    </row>
    <row r="148" spans="29:30">
      <c r="AC148" s="112"/>
      <c r="AD148" s="239" t="s">
        <v>252</v>
      </c>
    </row>
    <row r="149" spans="29:30">
      <c r="AC149" s="112"/>
      <c r="AD149" s="240" t="s">
        <v>253</v>
      </c>
    </row>
    <row r="150" spans="29:30">
      <c r="AC150" s="112"/>
      <c r="AD150" s="35"/>
    </row>
    <row r="151" spans="29:30">
      <c r="AC151" s="112"/>
      <c r="AD151" s="35"/>
    </row>
    <row r="152" spans="29:30">
      <c r="AC152" s="112"/>
      <c r="AD152" s="35"/>
    </row>
    <row r="153" spans="29:30">
      <c r="AC153" s="112"/>
      <c r="AD153" s="35"/>
    </row>
    <row r="154" spans="29:30">
      <c r="AC154" s="112"/>
      <c r="AD154" s="35"/>
    </row>
    <row r="155" spans="29:30">
      <c r="AC155" s="112"/>
      <c r="AD155" s="35"/>
    </row>
    <row r="156" spans="29:30">
      <c r="AC156" s="112"/>
      <c r="AD156" s="35"/>
    </row>
    <row r="157" spans="29:30">
      <c r="AC157" s="112"/>
      <c r="AD157" s="35"/>
    </row>
    <row r="158" spans="29:30">
      <c r="AC158" s="112"/>
      <c r="AD158" s="35"/>
    </row>
    <row r="159" spans="29:30">
      <c r="AC159" s="112"/>
      <c r="AD159" s="35"/>
    </row>
    <row r="160" spans="29:30">
      <c r="AC160" s="112"/>
      <c r="AD160" s="35"/>
    </row>
    <row r="161" spans="29:30">
      <c r="AC161" s="112"/>
      <c r="AD161" s="35"/>
    </row>
    <row r="162" spans="29:30">
      <c r="AC162" s="112"/>
      <c r="AD162" s="35"/>
    </row>
    <row r="163" spans="29:30">
      <c r="AC163" s="112"/>
      <c r="AD163" s="35"/>
    </row>
    <row r="164" spans="29:30">
      <c r="AC164" s="112"/>
      <c r="AD164" s="35"/>
    </row>
    <row r="165" spans="29:30">
      <c r="AC165" s="112"/>
      <c r="AD165" s="35"/>
    </row>
    <row r="166" spans="29:30">
      <c r="AC166" s="112"/>
      <c r="AD166" s="35"/>
    </row>
    <row r="167" spans="29:30">
      <c r="AC167" s="112"/>
      <c r="AD167" s="35"/>
    </row>
    <row r="168" spans="29:30">
      <c r="AC168" s="112"/>
      <c r="AD168" s="35"/>
    </row>
    <row r="169" spans="29:30">
      <c r="AC169" s="112"/>
      <c r="AD169" s="35"/>
    </row>
    <row r="170" spans="29:30">
      <c r="AC170" s="112"/>
      <c r="AD170" s="35"/>
    </row>
    <row r="171" spans="29:30">
      <c r="AC171" s="112"/>
      <c r="AD171" s="35"/>
    </row>
    <row r="172" spans="29:30">
      <c r="AC172" s="112"/>
      <c r="AD172" s="35"/>
    </row>
    <row r="173" spans="29:30">
      <c r="AC173" s="112"/>
      <c r="AD173" s="35"/>
    </row>
  </sheetData>
  <mergeCells count="1">
    <mergeCell ref="J1:O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V50"/>
  <sheetViews>
    <sheetView topLeftCell="C10" zoomScale="115" zoomScaleNormal="115" workbookViewId="0">
      <selection activeCell="P55" sqref="P55"/>
    </sheetView>
  </sheetViews>
  <sheetFormatPr defaultRowHeight="14.25"/>
  <sheetData>
    <row r="1" spans="1:22">
      <c r="A1" s="151"/>
      <c r="B1" s="151"/>
      <c r="C1" s="151"/>
      <c r="D1" s="151"/>
      <c r="E1" s="171" t="s">
        <v>10</v>
      </c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51"/>
      <c r="U1" s="151"/>
      <c r="V1" s="151"/>
    </row>
    <row r="2" spans="1:22">
      <c r="A2" s="151"/>
      <c r="B2" s="151"/>
      <c r="C2" s="151"/>
      <c r="D2" s="15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51"/>
      <c r="U2" s="151"/>
      <c r="V2" s="151"/>
    </row>
    <row r="3" spans="1:22">
      <c r="A3" s="151"/>
      <c r="B3" s="151"/>
      <c r="C3" s="151"/>
      <c r="D3" s="15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1"/>
      <c r="R3" s="171"/>
      <c r="S3" s="171"/>
      <c r="T3" s="151"/>
      <c r="U3" s="151"/>
      <c r="V3" s="151"/>
    </row>
    <row r="4" spans="1:22">
      <c r="A4" s="151"/>
      <c r="B4" s="151"/>
      <c r="C4" s="151"/>
      <c r="D4" s="15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51"/>
      <c r="U4" s="151"/>
      <c r="V4" s="151"/>
    </row>
    <row r="5" spans="1:22">
      <c r="I5" s="8"/>
    </row>
    <row r="12" spans="1:22">
      <c r="E12" t="s">
        <v>123</v>
      </c>
    </row>
    <row r="32" spans="20:20">
      <c r="T32" t="s">
        <v>182</v>
      </c>
    </row>
    <row r="33" spans="20:20">
      <c r="T33" t="s">
        <v>181</v>
      </c>
    </row>
    <row r="37" spans="20:20">
      <c r="T37" t="s">
        <v>122</v>
      </c>
    </row>
    <row r="42" spans="20:20">
      <c r="T42" t="s">
        <v>203</v>
      </c>
    </row>
    <row r="45" spans="20:20">
      <c r="T45" t="s">
        <v>159</v>
      </c>
    </row>
    <row r="50" spans="20:20">
      <c r="T50" t="s">
        <v>159</v>
      </c>
    </row>
  </sheetData>
  <mergeCells count="1">
    <mergeCell ref="E1:S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4"/>
  <sheetViews>
    <sheetView topLeftCell="A30" zoomScale="190" zoomScaleNormal="190" workbookViewId="0">
      <selection activeCell="K50" sqref="K50"/>
    </sheetView>
  </sheetViews>
  <sheetFormatPr defaultRowHeight="14.25"/>
  <cols>
    <col min="1" max="16384" width="9" style="52"/>
  </cols>
  <sheetData>
    <row r="1" spans="1:15">
      <c r="A1" s="172" t="s">
        <v>48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</row>
    <row r="2" spans="1:15">
      <c r="A2" s="172"/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</row>
    <row r="3" spans="1:15">
      <c r="A3" s="172"/>
      <c r="B3" s="172"/>
      <c r="C3" s="172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</row>
    <row r="4" spans="1:15">
      <c r="A4" s="172"/>
      <c r="B4" s="172"/>
      <c r="C4" s="172"/>
      <c r="D4" s="172"/>
      <c r="E4" s="172"/>
      <c r="F4" s="172"/>
      <c r="G4" s="172"/>
      <c r="H4" s="172"/>
      <c r="I4" s="172"/>
      <c r="J4" s="172"/>
      <c r="K4" s="172"/>
      <c r="L4" s="172"/>
      <c r="M4" s="172"/>
      <c r="N4" s="172"/>
      <c r="O4" s="172"/>
    </row>
    <row r="5" spans="1:15">
      <c r="A5" s="52" t="s">
        <v>189</v>
      </c>
    </row>
    <row r="6" spans="1:15">
      <c r="A6" s="52" t="s">
        <v>49</v>
      </c>
    </row>
    <row r="7" spans="1:15">
      <c r="A7" s="52" t="s">
        <v>50</v>
      </c>
    </row>
    <row r="8" spans="1:15">
      <c r="A8" s="52" t="s">
        <v>190</v>
      </c>
    </row>
    <row r="314" spans="10:10">
      <c r="J314" s="150"/>
    </row>
    <row r="344" spans="12:12">
      <c r="L344" s="52" t="s">
        <v>88</v>
      </c>
    </row>
  </sheetData>
  <mergeCells count="1">
    <mergeCell ref="A1:O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41"/>
  <sheetViews>
    <sheetView topLeftCell="L143" workbookViewId="0">
      <selection activeCell="I37" sqref="I37"/>
    </sheetView>
  </sheetViews>
  <sheetFormatPr defaultRowHeight="14.25"/>
  <sheetData>
    <row r="1" spans="1:30">
      <c r="A1" s="167" t="s">
        <v>14</v>
      </c>
      <c r="B1" s="167"/>
      <c r="C1" s="167"/>
      <c r="D1" s="167"/>
      <c r="E1" s="167"/>
      <c r="F1" s="167"/>
      <c r="G1" s="167" t="s">
        <v>30</v>
      </c>
      <c r="H1" s="167"/>
      <c r="I1" s="167"/>
      <c r="J1" s="167"/>
      <c r="K1" s="167"/>
      <c r="L1" s="167"/>
      <c r="M1" s="27"/>
      <c r="N1" s="27"/>
      <c r="O1" s="27"/>
    </row>
    <row r="2" spans="1:30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7"/>
      <c r="N2" s="27"/>
      <c r="O2" s="27"/>
    </row>
    <row r="3" spans="1:30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27"/>
      <c r="N3" s="27"/>
      <c r="O3" s="27"/>
    </row>
    <row r="4" spans="1:30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27"/>
      <c r="N4" s="27"/>
      <c r="O4" s="27"/>
    </row>
    <row r="5" spans="1:30">
      <c r="A5" t="s">
        <v>27</v>
      </c>
    </row>
    <row r="10" spans="1:30">
      <c r="AD10" t="s">
        <v>80</v>
      </c>
    </row>
    <row r="20" spans="3:14">
      <c r="C20" t="s">
        <v>99</v>
      </c>
    </row>
    <row r="31" spans="3:14">
      <c r="N31" t="s">
        <v>100</v>
      </c>
    </row>
    <row r="34" spans="73:91">
      <c r="BU34" t="s">
        <v>83</v>
      </c>
    </row>
    <row r="36" spans="73:91">
      <c r="CE36" t="s">
        <v>87</v>
      </c>
    </row>
    <row r="37" spans="73:91">
      <c r="BU37" t="s">
        <v>82</v>
      </c>
    </row>
    <row r="38" spans="73:91">
      <c r="CM38" s="96">
        <v>41.3</v>
      </c>
    </row>
    <row r="56" spans="9:73">
      <c r="I56" s="173" t="s">
        <v>79</v>
      </c>
      <c r="J56" s="173"/>
      <c r="K56" s="173"/>
      <c r="L56" s="173"/>
      <c r="BU56" t="s">
        <v>81</v>
      </c>
    </row>
    <row r="67" spans="73:73">
      <c r="BU67" t="s">
        <v>84</v>
      </c>
    </row>
    <row r="102" spans="33:33">
      <c r="AG102" t="s">
        <v>85</v>
      </c>
    </row>
    <row r="137" spans="35:35">
      <c r="AI137" t="s">
        <v>86</v>
      </c>
    </row>
    <row r="141" spans="35:35">
      <c r="AI141" t="s">
        <v>98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view="pageBreakPreview" zoomScale="76" zoomScaleNormal="140" zoomScaleSheetLayoutView="76" workbookViewId="0">
      <selection activeCell="D8" sqref="A1:XFD1048576"/>
    </sheetView>
  </sheetViews>
  <sheetFormatPr defaultRowHeight="14.25"/>
  <sheetData>
    <row r="1" spans="1:15">
      <c r="A1" s="167" t="s">
        <v>14</v>
      </c>
      <c r="B1" s="167"/>
      <c r="C1" s="167"/>
      <c r="D1" s="167"/>
      <c r="E1" s="167"/>
      <c r="F1" s="167"/>
      <c r="G1" s="167" t="s">
        <v>30</v>
      </c>
      <c r="H1" s="167"/>
      <c r="I1" s="167"/>
      <c r="J1" s="167"/>
      <c r="K1" s="167"/>
      <c r="L1" s="167"/>
      <c r="M1" s="27"/>
      <c r="N1" s="27"/>
      <c r="O1" s="27"/>
    </row>
    <row r="2" spans="1:1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7"/>
      <c r="N2" s="27"/>
      <c r="O2" s="27"/>
    </row>
    <row r="3" spans="1:1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27"/>
      <c r="N3" s="27"/>
      <c r="O3" s="27"/>
    </row>
    <row r="4" spans="1:15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27"/>
      <c r="N4" s="27"/>
      <c r="O4" s="27"/>
    </row>
    <row r="5" spans="1:15">
      <c r="A5" t="s">
        <v>27</v>
      </c>
    </row>
    <row r="17" spans="3:24">
      <c r="C17" t="s">
        <v>111</v>
      </c>
      <c r="N17" t="s">
        <v>113</v>
      </c>
      <c r="X17" t="s">
        <v>112</v>
      </c>
    </row>
    <row r="38" spans="91:91">
      <c r="CM38" s="96"/>
    </row>
    <row r="56" spans="9:12">
      <c r="I56" s="173"/>
      <c r="J56" s="173"/>
      <c r="K56" s="173"/>
      <c r="L56" s="173"/>
    </row>
    <row r="102" spans="33:33">
      <c r="AG102" t="s">
        <v>85</v>
      </c>
    </row>
    <row r="213" spans="1:1">
      <c r="A213" t="s">
        <v>119</v>
      </c>
    </row>
  </sheetData>
  <mergeCells count="3">
    <mergeCell ref="A1:F4"/>
    <mergeCell ref="G1:L4"/>
    <mergeCell ref="I56:L5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3"/>
  <sheetViews>
    <sheetView workbookViewId="0">
      <selection activeCell="C9" sqref="A1:XFD1048576"/>
    </sheetView>
  </sheetViews>
  <sheetFormatPr defaultRowHeight="14.25"/>
  <cols>
    <col min="1" max="16384" width="9" style="24"/>
  </cols>
  <sheetData>
    <row r="1" spans="1:14">
      <c r="A1" s="170" t="s">
        <v>14</v>
      </c>
      <c r="B1" s="170"/>
      <c r="C1" s="170"/>
      <c r="D1" s="170"/>
      <c r="E1" s="170"/>
      <c r="F1" s="170"/>
      <c r="G1" s="170" t="s">
        <v>30</v>
      </c>
      <c r="H1" s="170"/>
      <c r="I1" s="170"/>
      <c r="J1" s="170"/>
      <c r="K1" s="170"/>
      <c r="L1" s="170"/>
      <c r="M1" s="26"/>
      <c r="N1" s="26"/>
    </row>
    <row r="2" spans="1:14">
      <c r="A2" s="170"/>
      <c r="B2" s="170"/>
      <c r="C2" s="170"/>
      <c r="D2" s="170"/>
      <c r="E2" s="170"/>
      <c r="F2" s="170"/>
      <c r="G2" s="170"/>
      <c r="H2" s="170"/>
      <c r="I2" s="170"/>
      <c r="J2" s="170"/>
      <c r="K2" s="170"/>
      <c r="L2" s="170"/>
      <c r="M2" s="26"/>
      <c r="N2" s="26"/>
    </row>
    <row r="3" spans="1:14">
      <c r="A3" s="170"/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26"/>
      <c r="N3" s="26"/>
    </row>
    <row r="4" spans="1:14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26"/>
      <c r="N4" s="26"/>
    </row>
    <row r="5" spans="1:14">
      <c r="A5" s="24" t="s">
        <v>27</v>
      </c>
    </row>
    <row r="17" spans="3:24">
      <c r="C17" s="24" t="s">
        <v>111</v>
      </c>
      <c r="N17" s="24" t="s">
        <v>113</v>
      </c>
      <c r="X17" s="24" t="s">
        <v>112</v>
      </c>
    </row>
    <row r="38" spans="91:91">
      <c r="CM38" s="108"/>
    </row>
    <row r="56" spans="9:12">
      <c r="I56" s="174"/>
      <c r="J56" s="174"/>
      <c r="K56" s="174"/>
      <c r="L56" s="174"/>
    </row>
    <row r="102" spans="33:33">
      <c r="AG102" s="24" t="s">
        <v>85</v>
      </c>
    </row>
    <row r="213" spans="1:1">
      <c r="A213" s="24" t="s">
        <v>119</v>
      </c>
    </row>
  </sheetData>
  <mergeCells count="3">
    <mergeCell ref="A1:F4"/>
    <mergeCell ref="G1:L4"/>
    <mergeCell ref="I56:L5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A9" sqref="A9:C9"/>
    </sheetView>
  </sheetViews>
  <sheetFormatPr defaultRowHeight="14.25"/>
  <sheetData>
    <row r="1" spans="1:15">
      <c r="A1" s="167" t="s">
        <v>14</v>
      </c>
      <c r="B1" s="167"/>
      <c r="C1" s="167"/>
      <c r="D1" s="167"/>
      <c r="E1" s="167"/>
      <c r="F1" s="167"/>
      <c r="G1" s="167" t="s">
        <v>30</v>
      </c>
      <c r="H1" s="167"/>
      <c r="I1" s="167"/>
      <c r="J1" s="167"/>
      <c r="K1" s="167"/>
      <c r="L1" s="167"/>
      <c r="M1" s="27"/>
      <c r="N1" s="27"/>
      <c r="O1" s="27"/>
    </row>
    <row r="2" spans="1:15">
      <c r="A2" s="167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27"/>
      <c r="N2" s="27"/>
      <c r="O2" s="27"/>
    </row>
    <row r="3" spans="1:15">
      <c r="A3" s="167"/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27"/>
      <c r="N3" s="27"/>
      <c r="O3" s="27"/>
    </row>
    <row r="4" spans="1:15">
      <c r="A4" s="167"/>
      <c r="B4" s="167"/>
      <c r="C4" s="167"/>
      <c r="D4" s="167"/>
      <c r="E4" s="167"/>
      <c r="F4" s="167"/>
      <c r="G4" s="167"/>
      <c r="H4" s="167"/>
      <c r="I4" s="167"/>
      <c r="J4" s="167"/>
      <c r="K4" s="167"/>
      <c r="L4" s="167"/>
      <c r="M4" s="27"/>
      <c r="N4" s="27"/>
      <c r="O4" s="27"/>
    </row>
    <row r="9" spans="1:15">
      <c r="A9" t="s">
        <v>119</v>
      </c>
    </row>
  </sheetData>
  <mergeCells count="2">
    <mergeCell ref="A1:F4"/>
    <mergeCell ref="G1:L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Scope</vt:lpstr>
      <vt:lpstr>UI Changes</vt:lpstr>
      <vt:lpstr>UI Changes_2</vt:lpstr>
      <vt:lpstr>UI CHECK</vt:lpstr>
      <vt:lpstr>CODE PROVISIONS</vt:lpstr>
      <vt:lpstr>FLOWCHART</vt:lpstr>
      <vt:lpstr>FLOWCHAT2</vt:lpstr>
      <vt:lpstr>FLOWCHAT3</vt:lpstr>
      <vt:lpstr>DesignChat</vt:lpstr>
      <vt:lpstr>FLOWCHART4</vt:lpstr>
      <vt:lpstr>flowchat backup</vt:lpstr>
      <vt:lpstr>DESIGN_PROCEDURE</vt:lpstr>
      <vt:lpstr>DESIGN_PROCEDURE2</vt:lpstr>
      <vt:lpstr>REPORT</vt:lpstr>
      <vt:lpstr>REPORT2</vt:lpstr>
      <vt:lpstr>REPORT3</vt:lpstr>
      <vt:lpstr>TESTCASE</vt:lpstr>
      <vt:lpstr>PLANNING1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Pinakin</dc:creator>
  <cp:lastModifiedBy>midas</cp:lastModifiedBy>
  <dcterms:created xsi:type="dcterms:W3CDTF">2017-07-28T08:29:44Z</dcterms:created>
  <dcterms:modified xsi:type="dcterms:W3CDTF">2017-09-01T13:48:24Z</dcterms:modified>
</cp:coreProperties>
</file>