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 456 WALL\"/>
    </mc:Choice>
  </mc:AlternateContent>
  <bookViews>
    <workbookView xWindow="0" yWindow="0" windowWidth="15330" windowHeight="8265" firstSheet="2" activeTab="15"/>
  </bookViews>
  <sheets>
    <sheet name="Scope" sheetId="1" r:id="rId1"/>
    <sheet name="UI Changes" sheetId="2" state="hidden" r:id="rId2"/>
    <sheet name="UI Changes_2" sheetId="30" r:id="rId3"/>
    <sheet name="UI CHECK" sheetId="12" r:id="rId4"/>
    <sheet name="CODE PROVISIONS" sheetId="16" r:id="rId5"/>
    <sheet name="FLOWCHART" sheetId="19" state="hidden" r:id="rId6"/>
    <sheet name="FLOWCHAT2" sheetId="20" state="hidden" r:id="rId7"/>
    <sheet name="FLOWCHAT3" sheetId="24" state="hidden" r:id="rId8"/>
    <sheet name="DesignChat" sheetId="22" state="hidden" r:id="rId9"/>
    <sheet name="FLOWCHART4" sheetId="26" r:id="rId10"/>
    <sheet name="flowchat backup" sheetId="28" state="hidden" r:id="rId11"/>
    <sheet name="DESIGN_PROCEDURE" sheetId="14" state="hidden" r:id="rId12"/>
    <sheet name="DESIGN_PROCEDURE2" sheetId="31" r:id="rId13"/>
    <sheet name="REPORT" sheetId="15" state="hidden" r:id="rId14"/>
    <sheet name="REPORT2" sheetId="23" state="hidden" r:id="rId15"/>
    <sheet name="REPORT3" sheetId="27" r:id="rId16"/>
    <sheet name="TESTCASE" sheetId="17" r:id="rId17"/>
    <sheet name="PLANNING1" sheetId="18" r:id="rId18"/>
    <sheet name="Comments" sheetId="8" r:id="rId19"/>
  </sheets>
  <externalReferences>
    <externalReference r:id="rId20"/>
    <externalReference r:id="rId21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31" l="1"/>
  <c r="C81" i="31"/>
  <c r="I80" i="31"/>
  <c r="B100" i="31" s="1"/>
  <c r="F80" i="31"/>
  <c r="C94" i="31" s="1"/>
  <c r="C80" i="31"/>
  <c r="B69" i="31"/>
  <c r="B68" i="31"/>
  <c r="C72" i="31" s="1"/>
  <c r="B74" i="31" s="1"/>
  <c r="E65" i="31"/>
  <c r="H64" i="31"/>
  <c r="B67" i="31" s="1"/>
  <c r="B70" i="31" s="1"/>
  <c r="C61" i="31"/>
  <c r="B54" i="31"/>
  <c r="B56" i="31" s="1"/>
  <c r="B59" i="31" s="1"/>
  <c r="B50" i="31"/>
  <c r="B49" i="31"/>
  <c r="B47" i="31"/>
  <c r="B42" i="31"/>
  <c r="B39" i="31"/>
  <c r="B38" i="31"/>
  <c r="B40" i="31" s="1"/>
  <c r="B37" i="31"/>
  <c r="E40" i="31" s="1"/>
  <c r="B33" i="31"/>
  <c r="B30" i="31"/>
  <c r="B29" i="31"/>
  <c r="B27" i="31"/>
  <c r="B26" i="31"/>
  <c r="B24" i="31"/>
  <c r="B23" i="31"/>
  <c r="B32" i="31" s="1"/>
  <c r="B19" i="31"/>
  <c r="B18" i="31"/>
  <c r="B17" i="31"/>
  <c r="B69" i="14"/>
  <c r="B67" i="14"/>
  <c r="E65" i="14"/>
  <c r="B68" i="14" s="1"/>
  <c r="H64" i="14"/>
  <c r="B54" i="14"/>
  <c r="B56" i="14" s="1"/>
  <c r="B59" i="14" s="1"/>
  <c r="B50" i="14"/>
  <c r="B49" i="14"/>
  <c r="C61" i="14" s="1"/>
  <c r="B47" i="14"/>
  <c r="B42" i="14"/>
  <c r="B39" i="14"/>
  <c r="B38" i="14"/>
  <c r="B40" i="14" s="1"/>
  <c r="B37" i="14"/>
  <c r="B30" i="14"/>
  <c r="B26" i="14"/>
  <c r="B27" i="14"/>
  <c r="C72" i="14" l="1"/>
  <c r="B74" i="14" s="1"/>
  <c r="B70" i="14"/>
  <c r="E40" i="14"/>
  <c r="C83" i="31"/>
  <c r="B125" i="14"/>
  <c r="B126" i="14" s="1"/>
  <c r="C127" i="14" s="1"/>
  <c r="C113" i="14"/>
  <c r="D115" i="14" s="1"/>
  <c r="C114" i="14"/>
  <c r="C94" i="14"/>
  <c r="I80" i="14"/>
  <c r="B100" i="14" s="1"/>
  <c r="F80" i="14"/>
  <c r="C80" i="14"/>
  <c r="C81" i="14" s="1"/>
  <c r="C82" i="14"/>
  <c r="B33" i="14"/>
  <c r="B29" i="14"/>
  <c r="B24" i="14"/>
  <c r="B23" i="14"/>
  <c r="B32" i="14" s="1"/>
  <c r="C84" i="31" l="1"/>
  <c r="B101" i="31"/>
  <c r="B103" i="31" s="1"/>
  <c r="C83" i="14"/>
  <c r="C87" i="31" l="1"/>
  <c r="A86" i="31"/>
  <c r="C84" i="14"/>
  <c r="C87" i="14" s="1"/>
  <c r="B101" i="14"/>
  <c r="B103" i="14" s="1"/>
  <c r="A86" i="14" l="1"/>
  <c r="B19" i="14"/>
  <c r="B18" i="14"/>
  <c r="B17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comments2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<sst xmlns="http://schemas.openxmlformats.org/spreadsheetml/2006/main" count="543" uniqueCount="260">
  <si>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</si>
  <si>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</si>
  <si>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</si>
  <si>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</si>
  <si>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</si>
  <si>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</si>
  <si>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</si>
  <si>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</si>
  <si>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</si>
  <si>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</si>
  <si>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</si>
  <si>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</si>
  <si>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</si>
  <si>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</si>
  <si>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</si>
  <si>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</si>
  <si>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</si>
  <si>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</si>
  <si>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</si>
  <si>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</si>
  <si>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</si>
  <si>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</si>
  <si>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</si>
  <si>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</si>
  <si>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</si>
  <si>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</si>
  <si>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</si>
  <si>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</si>
  <si>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</si>
  <si>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</si>
  <si>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</si>
  <si>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</si>
  <si>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</si>
  <si>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</si>
  <si>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</si>
  <si>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fck  =</t>
  </si>
  <si>
    <t>fst  =</t>
  </si>
  <si>
    <t>Shear Reinforcement</t>
  </si>
  <si>
    <t>Vu</t>
  </si>
  <si>
    <t>vu  =</t>
  </si>
  <si>
    <t>Tc   =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</si>
  <si>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</si>
  <si>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</si>
  <si>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</si>
  <si>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</si>
  <si>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</si>
  <si>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</si>
  <si>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</si>
  <si>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</si>
  <si>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</si>
  <si>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</si>
  <si>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</si>
  <si>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</si>
  <si>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</si>
  <si>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</si>
  <si>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</si>
  <si>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</si>
  <si>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</si>
  <si>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</si>
  <si>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</si>
  <si>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</si>
  <si>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</si>
  <si>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</si>
  <si>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</si>
  <si>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</si>
  <si>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</si>
  <si>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</si>
  <si>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</si>
  <si>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</si>
  <si>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</si>
  <si>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</si>
  <si>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</si>
  <si>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</si>
  <si>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</si>
  <si>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</si>
  <si>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</si>
  <si>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</si>
  <si>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</si>
  <si>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</si>
  <si>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</si>
  <si>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</si>
  <si>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</si>
  <si>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</si>
  <si>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</si>
  <si>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</si>
  <si>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</si>
  <si>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</si>
  <si>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</si>
  <si>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</si>
  <si>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</si>
  <si>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</si>
  <si>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</si>
  <si>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</si>
  <si>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</si>
  <si>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</si>
  <si>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</si>
  <si>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</si>
  <si>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</si>
  <si>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</si>
  <si>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</si>
  <si>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</si>
  <si>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</si>
  <si>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</si>
  <si>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</si>
  <si>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</si>
  <si>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</si>
  <si>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</si>
  <si>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</si>
  <si>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</si>
  <si>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</si>
  <si>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</si>
  <si>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</si>
  <si>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</si>
  <si>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</si>
  <si>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</si>
  <si>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</si>
  <si>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</si>
  <si>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</si>
  <si>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</si>
  <si>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</si>
  <si>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</si>
  <si>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>Vinput/Vprodived Check</t>
  </si>
  <si>
    <t>Checks</t>
  </si>
  <si>
    <t>Shear check</t>
  </si>
  <si>
    <t>COLUMN</t>
  </si>
  <si>
    <t>CONDITION</t>
  </si>
  <si>
    <t>CAPACITY OF COLUMN</t>
  </si>
  <si>
    <t>cc  =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</si>
  <si>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</si>
  <si>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</si>
  <si>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</si>
  <si>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</si>
  <si>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>GUI</t>
  </si>
  <si>
    <t>Axial and Moment Check</t>
  </si>
  <si>
    <t>Nothing to Change</t>
  </si>
  <si>
    <t xml:space="preserve">Lx = </t>
  </si>
  <si>
    <t xml:space="preserve">Ly = 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</si>
  <si>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</si>
  <si>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</si>
  <si>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</si>
  <si>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</si>
  <si>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</si>
  <si>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</si>
  <si>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</si>
  <si>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</si>
  <si>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</si>
  <si>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</si>
  <si>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As P   =</t>
  </si>
  <si>
    <t>Asv p =</t>
  </si>
  <si>
    <t>Ts  =</t>
  </si>
  <si>
    <t>S p  =</t>
  </si>
  <si>
    <t>Tc  =</t>
  </si>
  <si>
    <t>Vn =</t>
  </si>
  <si>
    <t>Cracking width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</si>
  <si>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</si>
  <si>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</si>
  <si>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</si>
  <si>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</si>
  <si>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</si>
  <si>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</si>
  <si>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</si>
  <si>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</si>
  <si>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</si>
  <si>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</si>
  <si>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</si>
  <si>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</si>
  <si>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</si>
  <si>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</si>
  <si>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</si>
  <si>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</si>
  <si>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</si>
  <si>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</si>
  <si>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</si>
  <si>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</si>
  <si>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</si>
  <si>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</si>
  <si>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</si>
  <si>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mm2</t>
  </si>
  <si>
    <t>CHANGED PM CURVE AS PER IS 456</t>
  </si>
  <si>
    <t>eminx =</t>
  </si>
  <si>
    <t>Minput/Mprovided</t>
  </si>
  <si>
    <r>
      <t>P</t>
    </r>
    <r>
      <rPr>
        <sz val="8"/>
        <color theme="1"/>
        <rFont val="Arial"/>
        <family val="2"/>
      </rPr>
      <t>input/Pprovided</t>
    </r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</si>
  <si>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</si>
  <si>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</si>
  <si>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</si>
  <si>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</si>
  <si>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</si>
  <si>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</si>
  <si>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>IS456:2000  CODE PROVISIONS</t>
  </si>
  <si>
    <t>IS13920:2016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</si>
  <si>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</si>
  <si>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[IS456:2000 25.4]</t>
  </si>
  <si>
    <t>[IS456:2000 40.2.2]</t>
  </si>
  <si>
    <t>[IS456:2000 Table 19]</t>
  </si>
  <si>
    <t>[IS456:2000 Table 20]</t>
  </si>
  <si>
    <t>[IS456:2000 43.2]</t>
  </si>
  <si>
    <t>[IS456:2000 Annex F]</t>
  </si>
  <si>
    <t>`</t>
  </si>
  <si>
    <t xml:space="preserve">WALL_IS 456  SPECIFICATIONS </t>
  </si>
  <si>
    <t>Remove Factors</t>
  </si>
  <si>
    <t>Seismic design  Applay as per IS 13920: Default checked</t>
  </si>
  <si>
    <t>Load Combiniation changes</t>
  </si>
  <si>
    <t>Require area steel/Provided area of Steel</t>
  </si>
  <si>
    <t>Length  =</t>
  </si>
  <si>
    <t>Thickness  =</t>
  </si>
  <si>
    <t>x</t>
  </si>
  <si>
    <t>y</t>
  </si>
  <si>
    <t>Check Boudary elemetns are Required</t>
  </si>
  <si>
    <t>I =</t>
  </si>
  <si>
    <t>mm^4</t>
  </si>
  <si>
    <t xml:space="preserve">A = </t>
  </si>
  <si>
    <t>mm^2</t>
  </si>
  <si>
    <t>Stress fc =</t>
  </si>
  <si>
    <t xml:space="preserve">y = </t>
  </si>
  <si>
    <t>Stess Limit =</t>
  </si>
  <si>
    <t>As Stress are high than limits Boundary element needed</t>
  </si>
  <si>
    <t>N/mm^2</t>
  </si>
  <si>
    <t>Steel Required</t>
  </si>
  <si>
    <t>Hw/Lw =</t>
  </si>
  <si>
    <t>[IS13920:2016 25.4]</t>
  </si>
  <si>
    <t>Asv,min =</t>
  </si>
  <si>
    <t>Ash,min =</t>
  </si>
  <si>
    <t>Per Unit Length</t>
  </si>
  <si>
    <t>Shear</t>
  </si>
  <si>
    <t>tu=</t>
  </si>
  <si>
    <t>tc=</t>
  </si>
  <si>
    <t xml:space="preserve">Vs = </t>
  </si>
  <si>
    <t>kN</t>
  </si>
  <si>
    <t xml:space="preserve">Requre steel </t>
  </si>
  <si>
    <t>As/s =</t>
  </si>
  <si>
    <t>Min provided Asv/sv  =</t>
  </si>
  <si>
    <t>Flexual strength</t>
  </si>
  <si>
    <t>pw=</t>
  </si>
  <si>
    <t>fck =</t>
  </si>
  <si>
    <t>t =</t>
  </si>
  <si>
    <t xml:space="preserve">L= </t>
  </si>
  <si>
    <t>fy =</t>
  </si>
  <si>
    <t xml:space="preserve">λ = </t>
  </si>
  <si>
    <t>β =</t>
  </si>
  <si>
    <t>[IS13920:2016 ANNEX A]</t>
  </si>
  <si>
    <t>X/L =</t>
  </si>
  <si>
    <t>Mu/(fck t L^2)  =</t>
  </si>
  <si>
    <t>Mu=</t>
  </si>
  <si>
    <t>kNm</t>
  </si>
  <si>
    <t>X DIRECTION</t>
  </si>
  <si>
    <t>X AND Y DIRECTION</t>
  </si>
  <si>
    <t>Change in Boundary Element load design parmeters</t>
  </si>
  <si>
    <t>Seismic design  Apply as per IS 13920: Default checked</t>
  </si>
  <si>
    <t>IS 456 WALL TEST CASE IN DESIGN +</t>
  </si>
  <si>
    <t>Default Checked Can't be Unchecked</t>
  </si>
  <si>
    <t>X and Y Direction</t>
  </si>
  <si>
    <t xml:space="preserve">Default Checked </t>
  </si>
  <si>
    <t>Can't be Unchecked</t>
  </si>
  <si>
    <t>Change PM CURVE i.e single PM curve as per IS Code</t>
  </si>
  <si>
    <t>Axial[+/-]</t>
  </si>
  <si>
    <t>SEISMICMOMENT[+/-]</t>
  </si>
  <si>
    <t>CHANGED PM CURVE AS PER IS456:2000</t>
  </si>
  <si>
    <t>Algorithem</t>
  </si>
  <si>
    <t>Check</t>
  </si>
  <si>
    <t xml:space="preserve">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</si>
</sst>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20" fillId="0" borderId="0" xfId="0" applyFont="1" applyFill="1" applyBorder="1"/>
    <xf numFmtId="0" fontId="0" fillId="0" borderId="18" xfId="0" applyBorder="1"/>
    <xf numFmtId="0" fontId="23" fillId="7" borderId="0" xfId="3" applyFill="1"/>
    <xf numFmtId="0" fontId="22" fillId="3" borderId="14" xfId="0" applyFont="1" applyFill="1" applyBorder="1"/>
    <xf numFmtId="0" fontId="0" fillId="3" borderId="0" xfId="0" applyFill="1" applyBorder="1" applyAlignment="1">
      <alignment horizontal="right"/>
    </xf>
    <xf numFmtId="0" fontId="25" fillId="2" borderId="0" xfId="0" applyFont="1" applyFill="1" applyBorder="1"/>
    <xf numFmtId="0" fontId="25" fillId="2" borderId="13" xfId="0" applyFont="1" applyFill="1" applyBorder="1"/>
    <xf numFmtId="0" fontId="24" fillId="2" borderId="14" xfId="0" applyFont="1" applyFill="1" applyBorder="1"/>
    <xf numFmtId="0" fontId="22" fillId="0" borderId="14" xfId="0" applyFont="1" applyFill="1" applyBorder="1"/>
    <xf numFmtId="0" fontId="24" fillId="2" borderId="0" xfId="0" applyFont="1" applyFill="1" applyBorder="1"/>
    <xf numFmtId="0" fontId="0" fillId="0" borderId="0" xfId="0" applyFill="1" applyBorder="1" applyAlignment="1">
      <alignment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22" fillId="0" borderId="0" xfId="0" applyFont="1" applyFill="1"/>
    <xf numFmtId="0" fontId="21" fillId="0" borderId="34" xfId="0" applyFont="1" applyFill="1" applyBorder="1" applyAlignment="1">
      <alignment vertical="top"/>
    </xf>
    <xf numFmtId="0" fontId="5" fillId="0" borderId="34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33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13" Type="http://schemas.openxmlformats.org/officeDocument/2006/relationships/image" Target="../media/image66.png"/><Relationship Id="rId18" Type="http://schemas.openxmlformats.org/officeDocument/2006/relationships/image" Target="../media/image70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12" Type="http://schemas.openxmlformats.org/officeDocument/2006/relationships/image" Target="../media/image65.png"/><Relationship Id="rId17" Type="http://schemas.openxmlformats.org/officeDocument/2006/relationships/image" Target="../media/image69.png"/><Relationship Id="rId2" Type="http://schemas.openxmlformats.org/officeDocument/2006/relationships/image" Target="../media/image55.png"/><Relationship Id="rId16" Type="http://schemas.openxmlformats.org/officeDocument/2006/relationships/image" Target="../media/image33.png"/><Relationship Id="rId20" Type="http://schemas.openxmlformats.org/officeDocument/2006/relationships/image" Target="../media/image72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1" Type="http://schemas.openxmlformats.org/officeDocument/2006/relationships/image" Target="../media/image64.png"/><Relationship Id="rId5" Type="http://schemas.openxmlformats.org/officeDocument/2006/relationships/image" Target="../media/image58.png"/><Relationship Id="rId15" Type="http://schemas.openxmlformats.org/officeDocument/2006/relationships/image" Target="../media/image68.png"/><Relationship Id="rId10" Type="http://schemas.openxmlformats.org/officeDocument/2006/relationships/image" Target="../media/image63.png"/><Relationship Id="rId19" Type="http://schemas.openxmlformats.org/officeDocument/2006/relationships/image" Target="../media/image71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png"/><Relationship Id="rId3" Type="http://schemas.openxmlformats.org/officeDocument/2006/relationships/image" Target="../media/image61.png"/><Relationship Id="rId7" Type="http://schemas.openxmlformats.org/officeDocument/2006/relationships/image" Target="../media/image76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Relationship Id="rId6" Type="http://schemas.openxmlformats.org/officeDocument/2006/relationships/image" Target="../media/image75.png"/><Relationship Id="rId11" Type="http://schemas.openxmlformats.org/officeDocument/2006/relationships/image" Target="../media/image80.png"/><Relationship Id="rId5" Type="http://schemas.openxmlformats.org/officeDocument/2006/relationships/image" Target="../media/image72.png"/><Relationship Id="rId10" Type="http://schemas.openxmlformats.org/officeDocument/2006/relationships/image" Target="../media/image79.png"/><Relationship Id="rId4" Type="http://schemas.openxmlformats.org/officeDocument/2006/relationships/image" Target="../media/image71.png"/><Relationship Id="rId9" Type="http://schemas.openxmlformats.org/officeDocument/2006/relationships/image" Target="../media/image78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8.png"/><Relationship Id="rId13" Type="http://schemas.openxmlformats.org/officeDocument/2006/relationships/image" Target="../media/image93.png"/><Relationship Id="rId3" Type="http://schemas.openxmlformats.org/officeDocument/2006/relationships/image" Target="../media/image83.png"/><Relationship Id="rId7" Type="http://schemas.openxmlformats.org/officeDocument/2006/relationships/image" Target="../media/image87.png"/><Relationship Id="rId12" Type="http://schemas.openxmlformats.org/officeDocument/2006/relationships/image" Target="../media/image92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Relationship Id="rId6" Type="http://schemas.openxmlformats.org/officeDocument/2006/relationships/image" Target="../media/image86.png"/><Relationship Id="rId11" Type="http://schemas.openxmlformats.org/officeDocument/2006/relationships/image" Target="../media/image91.png"/><Relationship Id="rId5" Type="http://schemas.openxmlformats.org/officeDocument/2006/relationships/image" Target="../media/image85.png"/><Relationship Id="rId10" Type="http://schemas.openxmlformats.org/officeDocument/2006/relationships/image" Target="../media/image90.png"/><Relationship Id="rId4" Type="http://schemas.openxmlformats.org/officeDocument/2006/relationships/image" Target="../media/image84.png"/><Relationship Id="rId9" Type="http://schemas.openxmlformats.org/officeDocument/2006/relationships/image" Target="../media/image8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18" Type="http://schemas.openxmlformats.org/officeDocument/2006/relationships/image" Target="../media/image4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17" Type="http://schemas.openxmlformats.org/officeDocument/2006/relationships/image" Target="../media/image40.png"/><Relationship Id="rId2" Type="http://schemas.openxmlformats.org/officeDocument/2006/relationships/image" Target="../media/image25.png"/><Relationship Id="rId16" Type="http://schemas.openxmlformats.org/officeDocument/2006/relationships/image" Target="../media/image39.png"/><Relationship Id="rId20" Type="http://schemas.openxmlformats.org/officeDocument/2006/relationships/image" Target="../media/image43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5" Type="http://schemas.openxmlformats.org/officeDocument/2006/relationships/image" Target="../media/image38.png"/><Relationship Id="rId10" Type="http://schemas.openxmlformats.org/officeDocument/2006/relationships/image" Target="../media/image33.png"/><Relationship Id="rId19" Type="http://schemas.openxmlformats.org/officeDocument/2006/relationships/image" Target="../media/image42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Relationship Id="rId14" Type="http://schemas.openxmlformats.org/officeDocument/2006/relationships/image" Target="../media/image3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26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24.png"/><Relationship Id="rId1" Type="http://schemas.openxmlformats.org/officeDocument/2006/relationships/image" Target="../media/image44.png"/><Relationship Id="rId6" Type="http://schemas.openxmlformats.org/officeDocument/2006/relationships/image" Target="../media/image38.png"/><Relationship Id="rId11" Type="http://schemas.openxmlformats.org/officeDocument/2006/relationships/image" Target="../media/image49.png"/><Relationship Id="rId5" Type="http://schemas.openxmlformats.org/officeDocument/2006/relationships/image" Target="../media/image31.png"/><Relationship Id="rId10" Type="http://schemas.openxmlformats.org/officeDocument/2006/relationships/image" Target="../media/image48.png"/><Relationship Id="rId4" Type="http://schemas.openxmlformats.org/officeDocument/2006/relationships/image" Target="../media/image27.png"/><Relationship Id="rId9" Type="http://schemas.openxmlformats.org/officeDocument/2006/relationships/image" Target="../media/image4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26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24.png"/><Relationship Id="rId1" Type="http://schemas.openxmlformats.org/officeDocument/2006/relationships/image" Target="../media/image44.png"/><Relationship Id="rId6" Type="http://schemas.openxmlformats.org/officeDocument/2006/relationships/image" Target="../media/image38.png"/><Relationship Id="rId11" Type="http://schemas.openxmlformats.org/officeDocument/2006/relationships/image" Target="../media/image49.png"/><Relationship Id="rId5" Type="http://schemas.openxmlformats.org/officeDocument/2006/relationships/image" Target="../media/image31.png"/><Relationship Id="rId10" Type="http://schemas.openxmlformats.org/officeDocument/2006/relationships/image" Target="../media/image48.png"/><Relationship Id="rId4" Type="http://schemas.openxmlformats.org/officeDocument/2006/relationships/image" Target="../media/image27.png"/><Relationship Id="rId9" Type="http://schemas.openxmlformats.org/officeDocument/2006/relationships/image" Target="../media/image4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212481</xdr:colOff>
      <xdr:row>45</xdr:row>
      <xdr:rowOff>36635</xdr:rowOff>
    </xdr:from>
    <xdr:to>
      <xdr:col>4</xdr:col>
      <xdr:colOff>666751</xdr:colOff>
      <xdr:row>47</xdr:row>
      <xdr:rowOff>29307</xdr:rowOff>
    </xdr:to>
    <xdr:sp macro="" textlink="">
      <xdr:nvSpPr>
        <xdr:cNvPr id="2" name="Rectangle 1"/>
        <xdr:cNvSpPr/>
      </xdr:nvSpPr>
      <xdr:spPr>
        <a:xfrm>
          <a:off x="2278673" y="8279423"/>
          <a:ext cx="1143001" cy="359019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chemeClr val="bg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Max Dia&lt;=t</a:t>
          </a:r>
          <a:r>
            <a:rPr lang="en-US" sz="500">
              <a:solidFill>
                <a:sysClr val="windowText" lastClr="000000"/>
              </a:solidFill>
            </a:rPr>
            <a:t>w/10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219807</xdr:colOff>
      <xdr:row>22</xdr:row>
      <xdr:rowOff>51289</xdr:rowOff>
    </xdr:from>
    <xdr:to>
      <xdr:col>6</xdr:col>
      <xdr:colOff>227134</xdr:colOff>
      <xdr:row>23</xdr:row>
      <xdr:rowOff>43961</xdr:rowOff>
    </xdr:to>
    <xdr:sp macro="" textlink="">
      <xdr:nvSpPr>
        <xdr:cNvPr id="3" name="Rectangle 2"/>
        <xdr:cNvSpPr/>
      </xdr:nvSpPr>
      <xdr:spPr>
        <a:xfrm>
          <a:off x="2974730" y="4081097"/>
          <a:ext cx="1384789" cy="175845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chemeClr val="bg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>
              <a:solidFill>
                <a:sysClr val="windowText" lastClr="000000"/>
              </a:solidFill>
            </a:rPr>
            <a:t>IS</a:t>
          </a:r>
          <a:r>
            <a:rPr lang="en-US" sz="600" baseline="0">
              <a:solidFill>
                <a:sysClr val="windowText" lastClr="000000"/>
              </a:solidFill>
            </a:rPr>
            <a:t>:13920 </a:t>
          </a:r>
          <a:r>
            <a:rPr lang="en-US" sz="600">
              <a:solidFill>
                <a:sysClr val="windowText" lastClr="000000"/>
              </a:solidFill>
            </a:rPr>
            <a:t>10.1.3</a:t>
          </a:r>
        </a:p>
      </xdr:txBody>
    </xdr:sp>
    <xdr:clientData/>
  </xdr:twoCellAnchor>
  <xdr:twoCellAnchor editAs="oneCell">
    <xdr:from>
      <xdr:col>1</xdr:col>
      <xdr:colOff>156883</xdr:colOff>
      <xdr:row>148</xdr:row>
      <xdr:rowOff>44824</xdr:rowOff>
    </xdr:from>
    <xdr:to>
      <xdr:col>12</xdr:col>
      <xdr:colOff>575983</xdr:colOff>
      <xdr:row>254</xdr:row>
      <xdr:rowOff>111498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42" y="26580353"/>
          <a:ext cx="7938247" cy="1907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425823</xdr:colOff>
      <xdr:row>14</xdr:row>
      <xdr:rowOff>145676</xdr:rowOff>
    </xdr:from>
    <xdr:to>
      <xdr:col>13</xdr:col>
      <xdr:colOff>418539</xdr:colOff>
      <xdr:row>141</xdr:row>
      <xdr:rowOff>155201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23" y="2655794"/>
          <a:ext cx="8878981" cy="22779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8" name="Straight Arrow Connector 7"/>
        <xdr:cNvCxnSpPr/>
      </xdr:nvCxnSpPr>
      <xdr:spPr>
        <a:xfrm flipV="1">
          <a:off x="6562397" y="1110155"/>
          <a:ext cx="0" cy="597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9" name="Straight Arrow Connector 8"/>
        <xdr:cNvCxnSpPr/>
      </xdr:nvCxnSpPr>
      <xdr:spPr>
        <a:xfrm flipV="1">
          <a:off x="6555828" y="1701362"/>
          <a:ext cx="689742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10" name="TextBox 9"/>
        <xdr:cNvSpPr txBox="1"/>
      </xdr:nvSpPr>
      <xdr:spPr>
        <a:xfrm>
          <a:off x="5768537" y="120418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11" name="TextBox 10"/>
        <xdr:cNvSpPr txBox="1"/>
      </xdr:nvSpPr>
      <xdr:spPr>
        <a:xfrm>
          <a:off x="5776748" y="127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2" name="Straight Arrow Connector 1"/>
        <xdr:cNvCxnSpPr/>
      </xdr:nvCxnSpPr>
      <xdr:spPr>
        <a:xfrm flipV="1">
          <a:off x="6838950" y="1098331"/>
          <a:ext cx="0" cy="591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3" name="Straight Arrow Connector 2"/>
        <xdr:cNvCxnSpPr/>
      </xdr:nvCxnSpPr>
      <xdr:spPr>
        <a:xfrm flipV="1">
          <a:off x="6829754" y="1683626"/>
          <a:ext cx="694997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4" name="TextBox 3"/>
        <xdr:cNvSpPr txBox="1"/>
      </xdr:nvSpPr>
      <xdr:spPr>
        <a:xfrm>
          <a:off x="5787587" y="134515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5" name="TextBox 4"/>
        <xdr:cNvSpPr txBox="1"/>
      </xdr:nvSpPr>
      <xdr:spPr>
        <a:xfrm>
          <a:off x="5787587" y="12546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2326334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2326334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74</xdr:row>
      <xdr:rowOff>133351</xdr:rowOff>
    </xdr:from>
    <xdr:to>
      <xdr:col>4</xdr:col>
      <xdr:colOff>342900</xdr:colOff>
      <xdr:row>76</xdr:row>
      <xdr:rowOff>57151</xdr:rowOff>
    </xdr:to>
    <xdr:sp macro="" textlink="">
      <xdr:nvSpPr>
        <xdr:cNvPr id="9" name="Rectangle 8"/>
        <xdr:cNvSpPr/>
      </xdr:nvSpPr>
      <xdr:spPr>
        <a:xfrm>
          <a:off x="942975" y="13525501"/>
          <a:ext cx="2143125" cy="2857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100 t^2/d for</a:t>
          </a:r>
          <a:r>
            <a:rPr lang="en-US" sz="1100" baseline="0">
              <a:solidFill>
                <a:sysClr val="windowText" lastClr="000000"/>
              </a:solidFill>
            </a:rPr>
            <a:t> cantilever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155539</xdr:colOff>
      <xdr:row>11</xdr:row>
      <xdr:rowOff>92738</xdr:rowOff>
    </xdr:from>
    <xdr:to>
      <xdr:col>23</xdr:col>
      <xdr:colOff>32023</xdr:colOff>
      <xdr:row>54</xdr:row>
      <xdr:rowOff>53671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9039" y="2107642"/>
          <a:ext cx="6763792" cy="7837375"/>
        </a:xfrm>
        <a:prstGeom prst="rect">
          <a:avLst/>
        </a:prstGeom>
      </xdr:spPr>
    </xdr:pic>
    <xdr:clientData/>
  </xdr:twoCellAnchor>
  <xdr:twoCellAnchor editAs="oneCell">
    <xdr:from>
      <xdr:col>12</xdr:col>
      <xdr:colOff>592642</xdr:colOff>
      <xdr:row>53</xdr:row>
      <xdr:rowOff>146644</xdr:rowOff>
    </xdr:from>
    <xdr:to>
      <xdr:col>23</xdr:col>
      <xdr:colOff>111429</xdr:colOff>
      <xdr:row>93</xdr:row>
      <xdr:rowOff>145739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7411" y="9854817"/>
          <a:ext cx="7094826" cy="7326018"/>
        </a:xfrm>
        <a:prstGeom prst="rect">
          <a:avLst/>
        </a:prstGeom>
      </xdr:spPr>
    </xdr:pic>
    <xdr:clientData/>
  </xdr:twoCellAnchor>
  <xdr:twoCellAnchor editAs="oneCell">
    <xdr:from>
      <xdr:col>13</xdr:col>
      <xdr:colOff>363311</xdr:colOff>
      <xdr:row>91</xdr:row>
      <xdr:rowOff>137433</xdr:rowOff>
    </xdr:from>
    <xdr:to>
      <xdr:col>23</xdr:col>
      <xdr:colOff>225040</xdr:colOff>
      <xdr:row>132</xdr:row>
      <xdr:rowOff>112016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07954" y="16234683"/>
          <a:ext cx="6665300" cy="7227190"/>
        </a:xfrm>
        <a:prstGeom prst="rect">
          <a:avLst/>
        </a:prstGeom>
      </xdr:spPr>
    </xdr:pic>
    <xdr:clientData/>
  </xdr:twoCellAnchor>
  <xdr:twoCellAnchor>
    <xdr:from>
      <xdr:col>2</xdr:col>
      <xdr:colOff>339327</xdr:colOff>
      <xdr:row>342</xdr:row>
      <xdr:rowOff>17859</xdr:rowOff>
    </xdr:from>
    <xdr:to>
      <xdr:col>5</xdr:col>
      <xdr:colOff>172640</xdr:colOff>
      <xdr:row>343</xdr:row>
      <xdr:rowOff>11906</xdr:rowOff>
    </xdr:to>
    <xdr:sp macro="" textlink="">
      <xdr:nvSpPr>
        <xdr:cNvPr id="22" name="Rectangle 21"/>
        <xdr:cNvSpPr/>
      </xdr:nvSpPr>
      <xdr:spPr>
        <a:xfrm>
          <a:off x="1708546" y="61096922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333374</xdr:colOff>
      <xdr:row>348</xdr:row>
      <xdr:rowOff>53579</xdr:rowOff>
    </xdr:from>
    <xdr:to>
      <xdr:col>5</xdr:col>
      <xdr:colOff>166687</xdr:colOff>
      <xdr:row>349</xdr:row>
      <xdr:rowOff>47625</xdr:rowOff>
    </xdr:to>
    <xdr:sp macro="" textlink="">
      <xdr:nvSpPr>
        <xdr:cNvPr id="23" name="Rectangle 22"/>
        <xdr:cNvSpPr/>
      </xdr:nvSpPr>
      <xdr:spPr>
        <a:xfrm>
          <a:off x="1702593" y="62204204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40821</xdr:colOff>
      <xdr:row>12</xdr:row>
      <xdr:rowOff>136072</xdr:rowOff>
    </xdr:from>
    <xdr:to>
      <xdr:col>9</xdr:col>
      <xdr:colOff>641416</xdr:colOff>
      <xdr:row>51</xdr:row>
      <xdr:rowOff>84869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21" y="2258786"/>
          <a:ext cx="6723809" cy="6847619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341</xdr:row>
      <xdr:rowOff>102904</xdr:rowOff>
    </xdr:from>
    <xdr:to>
      <xdr:col>4</xdr:col>
      <xdr:colOff>28064</xdr:colOff>
      <xdr:row>342</xdr:row>
      <xdr:rowOff>96950</xdr:rowOff>
    </xdr:to>
    <xdr:sp macro="" textlink="">
      <xdr:nvSpPr>
        <xdr:cNvPr id="24" name="Rectangle 23"/>
        <xdr:cNvSpPr/>
      </xdr:nvSpPr>
      <xdr:spPr>
        <a:xfrm>
          <a:off x="870857" y="60423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149679</xdr:colOff>
      <xdr:row>348</xdr:row>
      <xdr:rowOff>7654</xdr:rowOff>
    </xdr:from>
    <xdr:to>
      <xdr:col>3</xdr:col>
      <xdr:colOff>667601</xdr:colOff>
      <xdr:row>349</xdr:row>
      <xdr:rowOff>1700</xdr:rowOff>
    </xdr:to>
    <xdr:sp macro="" textlink="">
      <xdr:nvSpPr>
        <xdr:cNvPr id="35" name="Rectangle 34"/>
        <xdr:cNvSpPr/>
      </xdr:nvSpPr>
      <xdr:spPr>
        <a:xfrm>
          <a:off x="830036" y="61566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14653</xdr:colOff>
      <xdr:row>50</xdr:row>
      <xdr:rowOff>73269</xdr:rowOff>
    </xdr:from>
    <xdr:to>
      <xdr:col>9</xdr:col>
      <xdr:colOff>454171</xdr:colOff>
      <xdr:row>84</xdr:row>
      <xdr:rowOff>64433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53" y="9231923"/>
          <a:ext cx="6638095" cy="6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73270</xdr:rowOff>
    </xdr:from>
    <xdr:to>
      <xdr:col>9</xdr:col>
      <xdr:colOff>125232</xdr:colOff>
      <xdr:row>120</xdr:row>
      <xdr:rowOff>172056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276635"/>
          <a:ext cx="6323809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109904</xdr:colOff>
      <xdr:row>120</xdr:row>
      <xdr:rowOff>95249</xdr:rowOff>
    </xdr:from>
    <xdr:to>
      <xdr:col>9</xdr:col>
      <xdr:colOff>406565</xdr:colOff>
      <xdr:row>162</xdr:row>
      <xdr:rowOff>11504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904" y="22076018"/>
          <a:ext cx="6495238" cy="7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322385</xdr:colOff>
      <xdr:row>201</xdr:row>
      <xdr:rowOff>124558</xdr:rowOff>
    </xdr:from>
    <xdr:to>
      <xdr:col>9</xdr:col>
      <xdr:colOff>504760</xdr:colOff>
      <xdr:row>243</xdr:row>
      <xdr:rowOff>145574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2385" y="36942346"/>
          <a:ext cx="6380952" cy="7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373673</xdr:colOff>
      <xdr:row>243</xdr:row>
      <xdr:rowOff>146538</xdr:rowOff>
    </xdr:from>
    <xdr:to>
      <xdr:col>9</xdr:col>
      <xdr:colOff>679858</xdr:colOff>
      <xdr:row>279</xdr:row>
      <xdr:rowOff>161832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3673" y="44657596"/>
          <a:ext cx="6504762" cy="6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161192</xdr:colOff>
      <xdr:row>279</xdr:row>
      <xdr:rowOff>73270</xdr:rowOff>
    </xdr:from>
    <xdr:to>
      <xdr:col>10</xdr:col>
      <xdr:colOff>73884</xdr:colOff>
      <xdr:row>319</xdr:row>
      <xdr:rowOff>155870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1192" y="51178558"/>
          <a:ext cx="6800000" cy="7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153865</xdr:colOff>
      <xdr:row>319</xdr:row>
      <xdr:rowOff>139211</xdr:rowOff>
    </xdr:from>
    <xdr:to>
      <xdr:col>10</xdr:col>
      <xdr:colOff>47509</xdr:colOff>
      <xdr:row>363</xdr:row>
      <xdr:rowOff>22453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3865" y="58571423"/>
          <a:ext cx="6780952" cy="7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153866</xdr:colOff>
      <xdr:row>363</xdr:row>
      <xdr:rowOff>80596</xdr:rowOff>
    </xdr:from>
    <xdr:to>
      <xdr:col>9</xdr:col>
      <xdr:colOff>564813</xdr:colOff>
      <xdr:row>388</xdr:row>
      <xdr:rowOff>110793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3866" y="66572423"/>
          <a:ext cx="6609524" cy="4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87923</xdr:colOff>
      <xdr:row>161</xdr:row>
      <xdr:rowOff>183173</xdr:rowOff>
    </xdr:from>
    <xdr:to>
      <xdr:col>9</xdr:col>
      <xdr:colOff>527441</xdr:colOff>
      <xdr:row>200</xdr:row>
      <xdr:rowOff>10851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923" y="29674038"/>
          <a:ext cx="6638095" cy="69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4932" y="2208067"/>
          <a:ext cx="9761905" cy="76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74" name="Picture 7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73388" y="6175500"/>
          <a:ext cx="3073976" cy="28819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94" name="Rectangle 93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7" name="Straight Arrow Connector 6"/>
        <xdr:cNvCxnSpPr/>
      </xdr:nvCxnSpPr>
      <xdr:spPr>
        <a:xfrm>
          <a:off x="8113568" y="9083386"/>
          <a:ext cx="519546" cy="1091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96" name="Rectangle 95"/>
        <xdr:cNvSpPr/>
      </xdr:nvSpPr>
      <xdr:spPr>
        <a:xfrm>
          <a:off x="2874818" y="8407976"/>
          <a:ext cx="1780740" cy="7706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110" name="Rectangle 109"/>
        <xdr:cNvSpPr/>
      </xdr:nvSpPr>
      <xdr:spPr>
        <a:xfrm>
          <a:off x="2840181" y="8399319"/>
          <a:ext cx="1861705" cy="822614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111" name="Straight Arrow Connector 110"/>
        <xdr:cNvCxnSpPr>
          <a:stCxn id="96" idx="1"/>
        </xdr:cNvCxnSpPr>
      </xdr:nvCxnSpPr>
      <xdr:spPr>
        <a:xfrm flipH="1">
          <a:off x="2433205" y="8793306"/>
          <a:ext cx="441613" cy="2987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14" name="Rectangle 113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596347</xdr:colOff>
      <xdr:row>30</xdr:row>
      <xdr:rowOff>66261</xdr:rowOff>
    </xdr:from>
    <xdr:to>
      <xdr:col>12</xdr:col>
      <xdr:colOff>173934</xdr:colOff>
      <xdr:row>32</xdr:row>
      <xdr:rowOff>66260</xdr:rowOff>
    </xdr:to>
    <xdr:sp macro="" textlink="">
      <xdr:nvSpPr>
        <xdr:cNvPr id="115" name="Rectangle 114"/>
        <xdr:cNvSpPr/>
      </xdr:nvSpPr>
      <xdr:spPr>
        <a:xfrm>
          <a:off x="5408543" y="5532783"/>
          <a:ext cx="3014869" cy="3644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567733</xdr:colOff>
      <xdr:row>30</xdr:row>
      <xdr:rowOff>59484</xdr:rowOff>
    </xdr:from>
    <xdr:to>
      <xdr:col>12</xdr:col>
      <xdr:colOff>173935</xdr:colOff>
      <xdr:row>32</xdr:row>
      <xdr:rowOff>82826</xdr:rowOff>
    </xdr:to>
    <xdr:sp macro="" textlink="">
      <xdr:nvSpPr>
        <xdr:cNvPr id="116" name="Rectangle 115"/>
        <xdr:cNvSpPr/>
      </xdr:nvSpPr>
      <xdr:spPr>
        <a:xfrm>
          <a:off x="5379929" y="5526006"/>
          <a:ext cx="3043484" cy="387777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18" name="Rectangle 117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21" name="Rectangle 120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22" name="Rectangle 121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23" name="Rectangle 122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24" name="Rectangle 123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25" name="Rectangle 124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339587</xdr:colOff>
      <xdr:row>35</xdr:row>
      <xdr:rowOff>157369</xdr:rowOff>
    </xdr:from>
    <xdr:to>
      <xdr:col>13</xdr:col>
      <xdr:colOff>480391</xdr:colOff>
      <xdr:row>36</xdr:row>
      <xdr:rowOff>149087</xdr:rowOff>
    </xdr:to>
    <xdr:sp macro="" textlink="">
      <xdr:nvSpPr>
        <xdr:cNvPr id="126" name="Rectangle 125"/>
        <xdr:cNvSpPr/>
      </xdr:nvSpPr>
      <xdr:spPr>
        <a:xfrm>
          <a:off x="8589065" y="6534978"/>
          <a:ext cx="828261" cy="173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323022</xdr:colOff>
      <xdr:row>34</xdr:row>
      <xdr:rowOff>149086</xdr:rowOff>
    </xdr:from>
    <xdr:to>
      <xdr:col>13</xdr:col>
      <xdr:colOff>480391</xdr:colOff>
      <xdr:row>35</xdr:row>
      <xdr:rowOff>149087</xdr:rowOff>
    </xdr:to>
    <xdr:sp macro="" textlink="">
      <xdr:nvSpPr>
        <xdr:cNvPr id="127" name="Rectangle 126"/>
        <xdr:cNvSpPr/>
      </xdr:nvSpPr>
      <xdr:spPr>
        <a:xfrm>
          <a:off x="8572500" y="6344477"/>
          <a:ext cx="844826" cy="1822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Vn.max(KN)</a:t>
          </a:r>
        </a:p>
      </xdr:txBody>
    </xdr:sp>
    <xdr:clientData/>
  </xdr:twoCellAnchor>
  <xdr:twoCellAnchor>
    <xdr:from>
      <xdr:col>12</xdr:col>
      <xdr:colOff>334693</xdr:colOff>
      <xdr:row>46</xdr:row>
      <xdr:rowOff>54590</xdr:rowOff>
    </xdr:from>
    <xdr:to>
      <xdr:col>13</xdr:col>
      <xdr:colOff>488674</xdr:colOff>
      <xdr:row>47</xdr:row>
      <xdr:rowOff>57979</xdr:rowOff>
    </xdr:to>
    <xdr:sp macro="" textlink="">
      <xdr:nvSpPr>
        <xdr:cNvPr id="128" name="Rectangle 127"/>
        <xdr:cNvSpPr/>
      </xdr:nvSpPr>
      <xdr:spPr>
        <a:xfrm>
          <a:off x="8584171" y="8436590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69193" y="1483518"/>
          <a:ext cx="11285705" cy="8483347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1859" y="2197676"/>
          <a:ext cx="9786151" cy="7620775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85511" y="6146925"/>
          <a:ext cx="3106354" cy="288047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5" name="Rectangle 4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6" name="Straight Arrow Connector 5"/>
        <xdr:cNvCxnSpPr/>
      </xdr:nvCxnSpPr>
      <xdr:spPr>
        <a:xfrm>
          <a:off x="8132618" y="9040956"/>
          <a:ext cx="521278" cy="10858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7" name="Rectangle 6"/>
        <xdr:cNvSpPr/>
      </xdr:nvSpPr>
      <xdr:spPr>
        <a:xfrm>
          <a:off x="2881745" y="8368144"/>
          <a:ext cx="1784204" cy="7671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8" name="Rectangle 7"/>
        <xdr:cNvSpPr/>
      </xdr:nvSpPr>
      <xdr:spPr>
        <a:xfrm>
          <a:off x="2847108" y="8359487"/>
          <a:ext cx="1865169" cy="81915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9" name="Straight Arrow Connector 8"/>
        <xdr:cNvCxnSpPr>
          <a:stCxn id="7" idx="1"/>
        </xdr:cNvCxnSpPr>
      </xdr:nvCxnSpPr>
      <xdr:spPr>
        <a:xfrm flipH="1">
          <a:off x="2438400" y="8751742"/>
          <a:ext cx="443345" cy="2970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0" name="Rectangle 9"/>
        <xdr:cNvSpPr/>
      </xdr:nvSpPr>
      <xdr:spPr>
        <a:xfrm>
          <a:off x="5438361" y="5297971"/>
          <a:ext cx="1601857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3" name="Rectangle 12"/>
        <xdr:cNvSpPr/>
      </xdr:nvSpPr>
      <xdr:spPr>
        <a:xfrm>
          <a:off x="8564294" y="4595528"/>
          <a:ext cx="2905464" cy="176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4" name="Rectangle 13"/>
        <xdr:cNvSpPr/>
      </xdr:nvSpPr>
      <xdr:spPr>
        <a:xfrm>
          <a:off x="8556012" y="4965761"/>
          <a:ext cx="2905464" cy="176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5" name="Rectangle 14"/>
        <xdr:cNvSpPr/>
      </xdr:nvSpPr>
      <xdr:spPr>
        <a:xfrm>
          <a:off x="8553427" y="5166691"/>
          <a:ext cx="858929" cy="1809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6" name="Rectangle 15"/>
        <xdr:cNvSpPr/>
      </xdr:nvSpPr>
      <xdr:spPr>
        <a:xfrm>
          <a:off x="8558578" y="5346252"/>
          <a:ext cx="853778" cy="1906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7" name="Rectangle 16"/>
        <xdr:cNvSpPr/>
      </xdr:nvSpPr>
      <xdr:spPr>
        <a:xfrm>
          <a:off x="8560906" y="5543319"/>
          <a:ext cx="843168" cy="1745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8" name="Rectangle 17"/>
        <xdr:cNvSpPr/>
      </xdr:nvSpPr>
      <xdr:spPr>
        <a:xfrm>
          <a:off x="8566860" y="5725213"/>
          <a:ext cx="837214" cy="173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311012</xdr:colOff>
      <xdr:row>34</xdr:row>
      <xdr:rowOff>147844</xdr:rowOff>
    </xdr:from>
    <xdr:to>
      <xdr:col>13</xdr:col>
      <xdr:colOff>476250</xdr:colOff>
      <xdr:row>35</xdr:row>
      <xdr:rowOff>142875</xdr:rowOff>
    </xdr:to>
    <xdr:sp macro="" textlink="">
      <xdr:nvSpPr>
        <xdr:cNvPr id="19" name="Rectangle 18"/>
        <xdr:cNvSpPr/>
      </xdr:nvSpPr>
      <xdr:spPr>
        <a:xfrm>
          <a:off x="8540612" y="6300994"/>
          <a:ext cx="851038" cy="1760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332547</xdr:colOff>
      <xdr:row>46</xdr:row>
      <xdr:rowOff>53835</xdr:rowOff>
    </xdr:from>
    <xdr:to>
      <xdr:col>16</xdr:col>
      <xdr:colOff>495300</xdr:colOff>
      <xdr:row>47</xdr:row>
      <xdr:rowOff>57149</xdr:rowOff>
    </xdr:to>
    <xdr:sp macro="" textlink="">
      <xdr:nvSpPr>
        <xdr:cNvPr id="20" name="Rectangle 19"/>
        <xdr:cNvSpPr/>
      </xdr:nvSpPr>
      <xdr:spPr>
        <a:xfrm>
          <a:off x="8562147" y="8378685"/>
          <a:ext cx="2905953" cy="1842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334693</xdr:colOff>
      <xdr:row>35</xdr:row>
      <xdr:rowOff>149840</xdr:rowOff>
    </xdr:from>
    <xdr:to>
      <xdr:col>13</xdr:col>
      <xdr:colOff>488674</xdr:colOff>
      <xdr:row>36</xdr:row>
      <xdr:rowOff>153229</xdr:rowOff>
    </xdr:to>
    <xdr:sp macro="" textlink="">
      <xdr:nvSpPr>
        <xdr:cNvPr id="21" name="Rectangle 20"/>
        <xdr:cNvSpPr/>
      </xdr:nvSpPr>
      <xdr:spPr>
        <a:xfrm>
          <a:off x="8564293" y="6483965"/>
          <a:ext cx="839781" cy="1843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 editAs="oneCell">
    <xdr:from>
      <xdr:col>31</xdr:col>
      <xdr:colOff>9525</xdr:colOff>
      <xdr:row>12</xdr:row>
      <xdr:rowOff>9525</xdr:rowOff>
    </xdr:from>
    <xdr:to>
      <xdr:col>45</xdr:col>
      <xdr:colOff>8325</xdr:colOff>
      <xdr:row>58</xdr:row>
      <xdr:rowOff>46580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12200" y="2181225"/>
          <a:ext cx="9600000" cy="8361905"/>
        </a:xfrm>
        <a:prstGeom prst="rect">
          <a:avLst/>
        </a:prstGeom>
      </xdr:spPr>
    </xdr:pic>
    <xdr:clientData/>
  </xdr:twoCellAnchor>
  <xdr:twoCellAnchor>
    <xdr:from>
      <xdr:col>31</xdr:col>
      <xdr:colOff>281420</xdr:colOff>
      <xdr:row>46</xdr:row>
      <xdr:rowOff>75332</xdr:rowOff>
    </xdr:from>
    <xdr:to>
      <xdr:col>34</xdr:col>
      <xdr:colOff>8224</xdr:colOff>
      <xdr:row>50</xdr:row>
      <xdr:rowOff>118628</xdr:rowOff>
    </xdr:to>
    <xdr:sp macro="" textlink="">
      <xdr:nvSpPr>
        <xdr:cNvPr id="28" name="Rectangle 27"/>
        <xdr:cNvSpPr/>
      </xdr:nvSpPr>
      <xdr:spPr>
        <a:xfrm>
          <a:off x="21716811" y="8457332"/>
          <a:ext cx="1789174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246783</xdr:colOff>
      <xdr:row>46</xdr:row>
      <xdr:rowOff>66675</xdr:rowOff>
    </xdr:from>
    <xdr:to>
      <xdr:col>34</xdr:col>
      <xdr:colOff>54552</xdr:colOff>
      <xdr:row>50</xdr:row>
      <xdr:rowOff>161926</xdr:rowOff>
    </xdr:to>
    <xdr:sp macro="" textlink="">
      <xdr:nvSpPr>
        <xdr:cNvPr id="29" name="Rectangle 28"/>
        <xdr:cNvSpPr/>
      </xdr:nvSpPr>
      <xdr:spPr>
        <a:xfrm>
          <a:off x="21649458" y="8391525"/>
          <a:ext cx="1865169" cy="81915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523875</xdr:colOff>
      <xdr:row>48</xdr:row>
      <xdr:rowOff>96980</xdr:rowOff>
    </xdr:from>
    <xdr:to>
      <xdr:col>31</xdr:col>
      <xdr:colOff>281420</xdr:colOff>
      <xdr:row>50</xdr:row>
      <xdr:rowOff>32038</xdr:rowOff>
    </xdr:to>
    <xdr:cxnSp macro="">
      <xdr:nvCxnSpPr>
        <xdr:cNvPr id="30" name="Straight Arrow Connector 29"/>
        <xdr:cNvCxnSpPr>
          <a:stCxn id="28" idx="1"/>
        </xdr:cNvCxnSpPr>
      </xdr:nvCxnSpPr>
      <xdr:spPr>
        <a:xfrm flipH="1">
          <a:off x="21271810" y="8843415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0</xdr:colOff>
      <xdr:row>70</xdr:row>
      <xdr:rowOff>0</xdr:rowOff>
    </xdr:from>
    <xdr:to>
      <xdr:col>44</xdr:col>
      <xdr:colOff>332219</xdr:colOff>
      <xdr:row>112</xdr:row>
      <xdr:rowOff>113336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35391" y="12755217"/>
          <a:ext cx="9269154" cy="7766467"/>
        </a:xfrm>
        <a:prstGeom prst="rect">
          <a:avLst/>
        </a:prstGeom>
      </xdr:spPr>
    </xdr:pic>
    <xdr:clientData/>
  </xdr:twoCellAnchor>
  <xdr:twoCellAnchor>
    <xdr:from>
      <xdr:col>34</xdr:col>
      <xdr:colOff>323850</xdr:colOff>
      <xdr:row>93</xdr:row>
      <xdr:rowOff>0</xdr:rowOff>
    </xdr:from>
    <xdr:to>
      <xdr:col>43</xdr:col>
      <xdr:colOff>352425</xdr:colOff>
      <xdr:row>109</xdr:row>
      <xdr:rowOff>171450</xdr:rowOff>
    </xdr:to>
    <xdr:sp macro="" textlink="">
      <xdr:nvSpPr>
        <xdr:cNvPr id="33" name="Rectangle 32"/>
        <xdr:cNvSpPr/>
      </xdr:nvSpPr>
      <xdr:spPr>
        <a:xfrm>
          <a:off x="23783925" y="16830675"/>
          <a:ext cx="6200775" cy="3067050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257175</xdr:colOff>
      <xdr:row>94</xdr:row>
      <xdr:rowOff>180974</xdr:rowOff>
    </xdr:from>
    <xdr:to>
      <xdr:col>41</xdr:col>
      <xdr:colOff>85725</xdr:colOff>
      <xdr:row>100</xdr:row>
      <xdr:rowOff>114299</xdr:rowOff>
    </xdr:to>
    <xdr:sp macro="" textlink="">
      <xdr:nvSpPr>
        <xdr:cNvPr id="34" name="Rectangle 33"/>
        <xdr:cNvSpPr/>
      </xdr:nvSpPr>
      <xdr:spPr>
        <a:xfrm>
          <a:off x="27146250" y="17192624"/>
          <a:ext cx="1200150" cy="101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368577</xdr:colOff>
      <xdr:row>108</xdr:row>
      <xdr:rowOff>176420</xdr:rowOff>
    </xdr:from>
    <xdr:to>
      <xdr:col>34</xdr:col>
      <xdr:colOff>292377</xdr:colOff>
      <xdr:row>110</xdr:row>
      <xdr:rowOff>22777</xdr:rowOff>
    </xdr:to>
    <xdr:sp macro="" textlink="">
      <xdr:nvSpPr>
        <xdr:cNvPr id="37" name="Rectangle 36"/>
        <xdr:cNvSpPr/>
      </xdr:nvSpPr>
      <xdr:spPr>
        <a:xfrm>
          <a:off x="21803968" y="19855898"/>
          <a:ext cx="1986170" cy="21079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0</xdr:colOff>
      <xdr:row>126</xdr:row>
      <xdr:rowOff>0</xdr:rowOff>
    </xdr:from>
    <xdr:to>
      <xdr:col>43</xdr:col>
      <xdr:colOff>169569</xdr:colOff>
      <xdr:row>169</xdr:row>
      <xdr:rowOff>155128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435391" y="22959391"/>
          <a:ext cx="8419048" cy="7990476"/>
        </a:xfrm>
        <a:prstGeom prst="rect">
          <a:avLst/>
        </a:prstGeom>
      </xdr:spPr>
    </xdr:pic>
    <xdr:clientData/>
  </xdr:twoCellAnchor>
  <xdr:twoCellAnchor>
    <xdr:from>
      <xdr:col>31</xdr:col>
      <xdr:colOff>422413</xdr:colOff>
      <xdr:row>146</xdr:row>
      <xdr:rowOff>124240</xdr:rowOff>
    </xdr:from>
    <xdr:to>
      <xdr:col>33</xdr:col>
      <xdr:colOff>654326</xdr:colOff>
      <xdr:row>147</xdr:row>
      <xdr:rowOff>71094</xdr:rowOff>
    </xdr:to>
    <xdr:sp macro="" textlink="">
      <xdr:nvSpPr>
        <xdr:cNvPr id="40" name="Rectangle 39"/>
        <xdr:cNvSpPr/>
      </xdr:nvSpPr>
      <xdr:spPr>
        <a:xfrm>
          <a:off x="21857804" y="26727979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oneCellAnchor>
    <xdr:from>
      <xdr:col>4</xdr:col>
      <xdr:colOff>8659</xdr:colOff>
      <xdr:row>12</xdr:row>
      <xdr:rowOff>25976</xdr:rowOff>
    </xdr:from>
    <xdr:ext cx="9809342" cy="7672955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8485" y="2212585"/>
          <a:ext cx="9809342" cy="7672955"/>
        </a:xfrm>
        <a:prstGeom prst="rect">
          <a:avLst/>
        </a:prstGeom>
      </xdr:spPr>
    </xdr:pic>
    <xdr:clientData/>
  </xdr:oneCellAnchor>
  <xdr:oneCellAnchor>
    <xdr:from>
      <xdr:col>7</xdr:col>
      <xdr:colOff>484911</xdr:colOff>
      <xdr:row>33</xdr:row>
      <xdr:rowOff>174750</xdr:rowOff>
    </xdr:from>
    <xdr:ext cx="3114636" cy="2900357"/>
    <xdr:pic>
      <xdr:nvPicPr>
        <xdr:cNvPr id="42" name="Picture 41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97107" y="6187924"/>
          <a:ext cx="3114636" cy="2900357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43" name="Rectangle 42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44" name="Straight Arrow Connector 43"/>
        <xdr:cNvCxnSpPr/>
      </xdr:nvCxnSpPr>
      <xdr:spPr>
        <a:xfrm>
          <a:off x="8150840" y="9101833"/>
          <a:ext cx="522934" cy="10933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45" name="Rectangle 44"/>
        <xdr:cNvSpPr/>
      </xdr:nvSpPr>
      <xdr:spPr>
        <a:xfrm>
          <a:off x="2888371" y="8425294"/>
          <a:ext cx="1787517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46" name="Rectangle 45"/>
        <xdr:cNvSpPr/>
      </xdr:nvSpPr>
      <xdr:spPr>
        <a:xfrm>
          <a:off x="2853734" y="8416637"/>
          <a:ext cx="1868482" cy="82412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47" name="Straight Arrow Connector 46"/>
        <xdr:cNvCxnSpPr>
          <a:stCxn id="45" idx="1"/>
        </xdr:cNvCxnSpPr>
      </xdr:nvCxnSpPr>
      <xdr:spPr>
        <a:xfrm flipH="1">
          <a:off x="2443370" y="8811377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48" name="Rectangle 47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49" name="Rectangle 48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50" name="Rectangle 49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51" name="Rectangle 50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52" name="Rectangle 51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53" name="Rectangle 52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54" name="Rectangle 53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311012</xdr:colOff>
      <xdr:row>34</xdr:row>
      <xdr:rowOff>147844</xdr:rowOff>
    </xdr:from>
    <xdr:to>
      <xdr:col>13</xdr:col>
      <xdr:colOff>476250</xdr:colOff>
      <xdr:row>35</xdr:row>
      <xdr:rowOff>142875</xdr:rowOff>
    </xdr:to>
    <xdr:sp macro="" textlink="">
      <xdr:nvSpPr>
        <xdr:cNvPr id="55" name="Rectangle 54"/>
        <xdr:cNvSpPr/>
      </xdr:nvSpPr>
      <xdr:spPr>
        <a:xfrm>
          <a:off x="8560490" y="6343235"/>
          <a:ext cx="852695" cy="1772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332547</xdr:colOff>
      <xdr:row>46</xdr:row>
      <xdr:rowOff>53835</xdr:rowOff>
    </xdr:from>
    <xdr:to>
      <xdr:col>16</xdr:col>
      <xdr:colOff>495300</xdr:colOff>
      <xdr:row>47</xdr:row>
      <xdr:rowOff>57149</xdr:rowOff>
    </xdr:to>
    <xdr:sp macro="" textlink="">
      <xdr:nvSpPr>
        <xdr:cNvPr id="56" name="Rectangle 55"/>
        <xdr:cNvSpPr/>
      </xdr:nvSpPr>
      <xdr:spPr>
        <a:xfrm>
          <a:off x="8582025" y="8435835"/>
          <a:ext cx="2912579" cy="185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334693</xdr:colOff>
      <xdr:row>35</xdr:row>
      <xdr:rowOff>149840</xdr:rowOff>
    </xdr:from>
    <xdr:to>
      <xdr:col>13</xdr:col>
      <xdr:colOff>488674</xdr:colOff>
      <xdr:row>36</xdr:row>
      <xdr:rowOff>153229</xdr:rowOff>
    </xdr:to>
    <xdr:sp macro="" textlink="">
      <xdr:nvSpPr>
        <xdr:cNvPr id="57" name="Rectangle 56"/>
        <xdr:cNvSpPr/>
      </xdr:nvSpPr>
      <xdr:spPr>
        <a:xfrm>
          <a:off x="8584171" y="6527449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 editAs="oneCell">
    <xdr:from>
      <xdr:col>0</xdr:col>
      <xdr:colOff>447260</xdr:colOff>
      <xdr:row>31</xdr:row>
      <xdr:rowOff>66261</xdr:rowOff>
    </xdr:from>
    <xdr:to>
      <xdr:col>3</xdr:col>
      <xdr:colOff>403938</xdr:colOff>
      <xdr:row>38</xdr:row>
      <xdr:rowOff>66929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260" y="5715000"/>
          <a:ext cx="2019048" cy="1276190"/>
        </a:xfrm>
        <a:prstGeom prst="rect">
          <a:avLst/>
        </a:prstGeom>
      </xdr:spPr>
    </xdr:pic>
    <xdr:clientData/>
  </xdr:twoCellAnchor>
  <xdr:twoCellAnchor>
    <xdr:from>
      <xdr:col>7</xdr:col>
      <xdr:colOff>480392</xdr:colOff>
      <xdr:row>30</xdr:row>
      <xdr:rowOff>24848</xdr:rowOff>
    </xdr:from>
    <xdr:to>
      <xdr:col>10</xdr:col>
      <xdr:colOff>182219</xdr:colOff>
      <xdr:row>31</xdr:row>
      <xdr:rowOff>8283</xdr:rowOff>
    </xdr:to>
    <xdr:sp macro="" textlink="">
      <xdr:nvSpPr>
        <xdr:cNvPr id="92" name="Rectangle 91"/>
        <xdr:cNvSpPr/>
      </xdr:nvSpPr>
      <xdr:spPr>
        <a:xfrm>
          <a:off x="5292588" y="5491370"/>
          <a:ext cx="1764196" cy="1656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430696</xdr:colOff>
      <xdr:row>31</xdr:row>
      <xdr:rowOff>107675</xdr:rowOff>
    </xdr:from>
    <xdr:to>
      <xdr:col>7</xdr:col>
      <xdr:colOff>584298</xdr:colOff>
      <xdr:row>31</xdr:row>
      <xdr:rowOff>149087</xdr:rowOff>
    </xdr:to>
    <xdr:cxnSp macro="">
      <xdr:nvCxnSpPr>
        <xdr:cNvPr id="32" name="Straight Arrow Connector 31"/>
        <xdr:cNvCxnSpPr>
          <a:stCxn id="93" idx="1"/>
        </xdr:cNvCxnSpPr>
      </xdr:nvCxnSpPr>
      <xdr:spPr>
        <a:xfrm flipH="1" flipV="1">
          <a:off x="2493066" y="5756414"/>
          <a:ext cx="2903428" cy="4141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426930</xdr:colOff>
      <xdr:row>31</xdr:row>
      <xdr:rowOff>76050</xdr:rowOff>
    </xdr:from>
    <xdr:to>
      <xdr:col>3</xdr:col>
      <xdr:colOff>405847</xdr:colOff>
      <xdr:row>38</xdr:row>
      <xdr:rowOff>49695</xdr:rowOff>
    </xdr:to>
    <xdr:sp macro="" textlink="">
      <xdr:nvSpPr>
        <xdr:cNvPr id="94" name="Rectangle 93"/>
        <xdr:cNvSpPr/>
      </xdr:nvSpPr>
      <xdr:spPr>
        <a:xfrm>
          <a:off x="426930" y="5724789"/>
          <a:ext cx="2041287" cy="1249167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453284</xdr:colOff>
      <xdr:row>31</xdr:row>
      <xdr:rowOff>92990</xdr:rowOff>
    </xdr:from>
    <xdr:to>
      <xdr:col>3</xdr:col>
      <xdr:colOff>405847</xdr:colOff>
      <xdr:row>33</xdr:row>
      <xdr:rowOff>124239</xdr:rowOff>
    </xdr:to>
    <xdr:sp macro="" textlink="">
      <xdr:nvSpPr>
        <xdr:cNvPr id="95" name="Rectangle 94"/>
        <xdr:cNvSpPr/>
      </xdr:nvSpPr>
      <xdr:spPr>
        <a:xfrm>
          <a:off x="453284" y="5741729"/>
          <a:ext cx="2014933" cy="3956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584298</xdr:colOff>
      <xdr:row>31</xdr:row>
      <xdr:rowOff>41413</xdr:rowOff>
    </xdr:from>
    <xdr:to>
      <xdr:col>11</xdr:col>
      <xdr:colOff>646043</xdr:colOff>
      <xdr:row>32</xdr:row>
      <xdr:rowOff>74543</xdr:rowOff>
    </xdr:to>
    <xdr:sp macro="" textlink="">
      <xdr:nvSpPr>
        <xdr:cNvPr id="93" name="Rectangle 92"/>
        <xdr:cNvSpPr/>
      </xdr:nvSpPr>
      <xdr:spPr>
        <a:xfrm>
          <a:off x="5396494" y="5690152"/>
          <a:ext cx="2811571" cy="21534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124240</xdr:colOff>
      <xdr:row>74</xdr:row>
      <xdr:rowOff>173934</xdr:rowOff>
    </xdr:from>
    <xdr:to>
      <xdr:col>31</xdr:col>
      <xdr:colOff>530088</xdr:colOff>
      <xdr:row>75</xdr:row>
      <xdr:rowOff>165652</xdr:rowOff>
    </xdr:to>
    <xdr:sp macro="" textlink="">
      <xdr:nvSpPr>
        <xdr:cNvPr id="97" name="Rectangle 96"/>
        <xdr:cNvSpPr/>
      </xdr:nvSpPr>
      <xdr:spPr>
        <a:xfrm>
          <a:off x="21559631" y="13658021"/>
          <a:ext cx="405848" cy="173935"/>
        </a:xfrm>
        <a:prstGeom prst="rect">
          <a:avLst/>
        </a:prstGeom>
        <a:solidFill>
          <a:srgbClr val="FF0000">
            <a:alpha val="15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132522</xdr:colOff>
      <xdr:row>17</xdr:row>
      <xdr:rowOff>49696</xdr:rowOff>
    </xdr:from>
    <xdr:to>
      <xdr:col>31</xdr:col>
      <xdr:colOff>571500</xdr:colOff>
      <xdr:row>18</xdr:row>
      <xdr:rowOff>49696</xdr:rowOff>
    </xdr:to>
    <xdr:sp macro="" textlink="">
      <xdr:nvSpPr>
        <xdr:cNvPr id="100" name="Rectangle 99"/>
        <xdr:cNvSpPr/>
      </xdr:nvSpPr>
      <xdr:spPr>
        <a:xfrm>
          <a:off x="21567913" y="3147392"/>
          <a:ext cx="438978" cy="182217"/>
        </a:xfrm>
        <a:prstGeom prst="rect">
          <a:avLst/>
        </a:prstGeom>
        <a:solidFill>
          <a:srgbClr val="FF0000">
            <a:alpha val="15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206875</xdr:colOff>
      <xdr:row>104</xdr:row>
      <xdr:rowOff>25636</xdr:rowOff>
    </xdr:from>
    <xdr:to>
      <xdr:col>33</xdr:col>
      <xdr:colOff>621136</xdr:colOff>
      <xdr:row>108</xdr:row>
      <xdr:rowOff>68933</xdr:rowOff>
    </xdr:to>
    <xdr:sp macro="" textlink="">
      <xdr:nvSpPr>
        <xdr:cNvPr id="101" name="Rectangle 100"/>
        <xdr:cNvSpPr/>
      </xdr:nvSpPr>
      <xdr:spPr>
        <a:xfrm>
          <a:off x="21642266" y="18976245"/>
          <a:ext cx="1789174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172238</xdr:colOff>
      <xdr:row>104</xdr:row>
      <xdr:rowOff>16979</xdr:rowOff>
    </xdr:from>
    <xdr:to>
      <xdr:col>33</xdr:col>
      <xdr:colOff>667464</xdr:colOff>
      <xdr:row>108</xdr:row>
      <xdr:rowOff>112231</xdr:rowOff>
    </xdr:to>
    <xdr:sp macro="" textlink="">
      <xdr:nvSpPr>
        <xdr:cNvPr id="102" name="Rectangle 101"/>
        <xdr:cNvSpPr/>
      </xdr:nvSpPr>
      <xdr:spPr>
        <a:xfrm>
          <a:off x="21607629" y="18967588"/>
          <a:ext cx="1870139" cy="82412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449330</xdr:colOff>
      <xdr:row>106</xdr:row>
      <xdr:rowOff>47285</xdr:rowOff>
    </xdr:from>
    <xdr:to>
      <xdr:col>31</xdr:col>
      <xdr:colOff>206875</xdr:colOff>
      <xdr:row>107</xdr:row>
      <xdr:rowOff>164560</xdr:rowOff>
    </xdr:to>
    <xdr:cxnSp macro="">
      <xdr:nvCxnSpPr>
        <xdr:cNvPr id="103" name="Straight Arrow Connector 102"/>
        <xdr:cNvCxnSpPr>
          <a:stCxn id="101" idx="1"/>
        </xdr:cNvCxnSpPr>
      </xdr:nvCxnSpPr>
      <xdr:spPr>
        <a:xfrm flipH="1">
          <a:off x="21197265" y="19362328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679174</xdr:colOff>
      <xdr:row>105</xdr:row>
      <xdr:rowOff>22778</xdr:rowOff>
    </xdr:from>
    <xdr:to>
      <xdr:col>34</xdr:col>
      <xdr:colOff>306080</xdr:colOff>
      <xdr:row>109</xdr:row>
      <xdr:rowOff>124239</xdr:rowOff>
    </xdr:to>
    <xdr:cxnSp macro="">
      <xdr:nvCxnSpPr>
        <xdr:cNvPr id="38" name="Straight Arrow Connector 37"/>
        <xdr:cNvCxnSpPr/>
      </xdr:nvCxnSpPr>
      <xdr:spPr>
        <a:xfrm flipV="1">
          <a:off x="22802022" y="19155604"/>
          <a:ext cx="1001819" cy="8303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546653</xdr:colOff>
      <xdr:row>131</xdr:row>
      <xdr:rowOff>8284</xdr:rowOff>
    </xdr:from>
    <xdr:to>
      <xdr:col>32</xdr:col>
      <xdr:colOff>298174</xdr:colOff>
      <xdr:row>131</xdr:row>
      <xdr:rowOff>173936</xdr:rowOff>
    </xdr:to>
    <xdr:sp macro="" textlink="">
      <xdr:nvSpPr>
        <xdr:cNvPr id="106" name="Rectangle 105"/>
        <xdr:cNvSpPr/>
      </xdr:nvSpPr>
      <xdr:spPr>
        <a:xfrm>
          <a:off x="21982044" y="23878762"/>
          <a:ext cx="438978" cy="165652"/>
        </a:xfrm>
        <a:prstGeom prst="rect">
          <a:avLst/>
        </a:prstGeom>
        <a:solidFill>
          <a:srgbClr val="FF0000">
            <a:alpha val="20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29</xdr:col>
      <xdr:colOff>306457</xdr:colOff>
      <xdr:row>153</xdr:row>
      <xdr:rowOff>165652</xdr:rowOff>
    </xdr:from>
    <xdr:to>
      <xdr:col>32</xdr:col>
      <xdr:colOff>263135</xdr:colOff>
      <xdr:row>160</xdr:row>
      <xdr:rowOff>166320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366935" y="28044913"/>
          <a:ext cx="2019048" cy="1276190"/>
        </a:xfrm>
        <a:prstGeom prst="rect">
          <a:avLst/>
        </a:prstGeom>
      </xdr:spPr>
    </xdr:pic>
    <xdr:clientData/>
  </xdr:twoCellAnchor>
  <xdr:twoCellAnchor>
    <xdr:from>
      <xdr:col>29</xdr:col>
      <xdr:colOff>312481</xdr:colOff>
      <xdr:row>154</xdr:row>
      <xdr:rowOff>10164</xdr:rowOff>
    </xdr:from>
    <xdr:to>
      <xdr:col>32</xdr:col>
      <xdr:colOff>265044</xdr:colOff>
      <xdr:row>156</xdr:row>
      <xdr:rowOff>41413</xdr:rowOff>
    </xdr:to>
    <xdr:sp macro="" textlink="">
      <xdr:nvSpPr>
        <xdr:cNvPr id="110" name="Rectangle 109"/>
        <xdr:cNvSpPr/>
      </xdr:nvSpPr>
      <xdr:spPr>
        <a:xfrm>
          <a:off x="20372959" y="28071642"/>
          <a:ext cx="2014933" cy="3956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306457</xdr:colOff>
      <xdr:row>153</xdr:row>
      <xdr:rowOff>165652</xdr:rowOff>
    </xdr:from>
    <xdr:to>
      <xdr:col>32</xdr:col>
      <xdr:colOff>285374</xdr:colOff>
      <xdr:row>160</xdr:row>
      <xdr:rowOff>139297</xdr:rowOff>
    </xdr:to>
    <xdr:sp macro="" textlink="">
      <xdr:nvSpPr>
        <xdr:cNvPr id="111" name="Rectangle 110"/>
        <xdr:cNvSpPr/>
      </xdr:nvSpPr>
      <xdr:spPr>
        <a:xfrm>
          <a:off x="20366935" y="28044913"/>
          <a:ext cx="2041287" cy="1249167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265044</xdr:colOff>
      <xdr:row>149</xdr:row>
      <xdr:rowOff>115958</xdr:rowOff>
    </xdr:from>
    <xdr:to>
      <xdr:col>34</xdr:col>
      <xdr:colOff>243961</xdr:colOff>
      <xdr:row>150</xdr:row>
      <xdr:rowOff>149088</xdr:rowOff>
    </xdr:to>
    <xdr:sp macro="" textlink="">
      <xdr:nvSpPr>
        <xdr:cNvPr id="113" name="Rectangle 112"/>
        <xdr:cNvSpPr/>
      </xdr:nvSpPr>
      <xdr:spPr>
        <a:xfrm>
          <a:off x="21700435" y="27266349"/>
          <a:ext cx="2041287" cy="21534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190500</xdr:colOff>
      <xdr:row>150</xdr:row>
      <xdr:rowOff>149087</xdr:rowOff>
    </xdr:from>
    <xdr:to>
      <xdr:col>31</xdr:col>
      <xdr:colOff>240196</xdr:colOff>
      <xdr:row>153</xdr:row>
      <xdr:rowOff>157369</xdr:rowOff>
    </xdr:to>
    <xdr:cxnSp macro="">
      <xdr:nvCxnSpPr>
        <xdr:cNvPr id="115" name="Straight Arrow Connector 114"/>
        <xdr:cNvCxnSpPr/>
      </xdr:nvCxnSpPr>
      <xdr:spPr>
        <a:xfrm flipH="1">
          <a:off x="20938435" y="27481696"/>
          <a:ext cx="737152" cy="554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314739</xdr:colOff>
      <xdr:row>58</xdr:row>
      <xdr:rowOff>165649</xdr:rowOff>
    </xdr:from>
    <xdr:to>
      <xdr:col>9</xdr:col>
      <xdr:colOff>315567</xdr:colOff>
      <xdr:row>75</xdr:row>
      <xdr:rowOff>140803</xdr:rowOff>
    </xdr:to>
    <xdr:pic>
      <xdr:nvPicPr>
        <xdr:cNvPr id="117" name="Picture 1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4291" t="50120" r="13560" b="10651"/>
        <a:stretch/>
      </xdr:blipFill>
      <xdr:spPr>
        <a:xfrm>
          <a:off x="314739" y="10734258"/>
          <a:ext cx="6187937" cy="3072849"/>
        </a:xfrm>
        <a:prstGeom prst="rect">
          <a:avLst/>
        </a:prstGeom>
      </xdr:spPr>
    </xdr:pic>
    <xdr:clientData/>
  </xdr:twoCellAnchor>
  <xdr:twoCellAnchor>
    <xdr:from>
      <xdr:col>0</xdr:col>
      <xdr:colOff>318052</xdr:colOff>
      <xdr:row>58</xdr:row>
      <xdr:rowOff>168552</xdr:rowOff>
    </xdr:from>
    <xdr:to>
      <xdr:col>9</xdr:col>
      <xdr:colOff>346626</xdr:colOff>
      <xdr:row>75</xdr:row>
      <xdr:rowOff>159028</xdr:rowOff>
    </xdr:to>
    <xdr:sp macro="" textlink="">
      <xdr:nvSpPr>
        <xdr:cNvPr id="118" name="Rectangle 117"/>
        <xdr:cNvSpPr/>
      </xdr:nvSpPr>
      <xdr:spPr>
        <a:xfrm>
          <a:off x="318052" y="10737161"/>
          <a:ext cx="6215683" cy="308817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188428</xdr:colOff>
      <xdr:row>60</xdr:row>
      <xdr:rowOff>134179</xdr:rowOff>
    </xdr:from>
    <xdr:to>
      <xdr:col>7</xdr:col>
      <xdr:colOff>16978</xdr:colOff>
      <xdr:row>66</xdr:row>
      <xdr:rowOff>67503</xdr:rowOff>
    </xdr:to>
    <xdr:sp macro="" textlink="">
      <xdr:nvSpPr>
        <xdr:cNvPr id="24" name="Rectangle 23"/>
        <xdr:cNvSpPr/>
      </xdr:nvSpPr>
      <xdr:spPr>
        <a:xfrm>
          <a:off x="3625711" y="11067222"/>
          <a:ext cx="1203463" cy="10266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339588</xdr:colOff>
      <xdr:row>51</xdr:row>
      <xdr:rowOff>16565</xdr:rowOff>
    </xdr:from>
    <xdr:to>
      <xdr:col>7</xdr:col>
      <xdr:colOff>314739</xdr:colOff>
      <xdr:row>52</xdr:row>
      <xdr:rowOff>57978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329" t="91359" r="76208" b="5787"/>
        <a:stretch/>
      </xdr:blipFill>
      <xdr:spPr>
        <a:xfrm>
          <a:off x="3089414" y="9309652"/>
          <a:ext cx="2037521" cy="223630"/>
        </a:xfrm>
        <a:prstGeom prst="rect">
          <a:avLst/>
        </a:prstGeom>
      </xdr:spPr>
    </xdr:pic>
    <xdr:clientData/>
  </xdr:twoCellAnchor>
  <xdr:twoCellAnchor>
    <xdr:from>
      <xdr:col>4</xdr:col>
      <xdr:colOff>345384</xdr:colOff>
      <xdr:row>51</xdr:row>
      <xdr:rowOff>15737</xdr:rowOff>
    </xdr:from>
    <xdr:to>
      <xdr:col>7</xdr:col>
      <xdr:colOff>269184</xdr:colOff>
      <xdr:row>52</xdr:row>
      <xdr:rowOff>44312</xdr:rowOff>
    </xdr:to>
    <xdr:sp macro="" textlink="">
      <xdr:nvSpPr>
        <xdr:cNvPr id="25" name="Rectangle 24"/>
        <xdr:cNvSpPr/>
      </xdr:nvSpPr>
      <xdr:spPr>
        <a:xfrm>
          <a:off x="3095210" y="9308824"/>
          <a:ext cx="1986170" cy="21079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107675</xdr:colOff>
      <xdr:row>52</xdr:row>
      <xdr:rowOff>57979</xdr:rowOff>
    </xdr:from>
    <xdr:to>
      <xdr:col>5</xdr:col>
      <xdr:colOff>132521</xdr:colOff>
      <xdr:row>58</xdr:row>
      <xdr:rowOff>91108</xdr:rowOff>
    </xdr:to>
    <xdr:cxnSp macro="">
      <xdr:nvCxnSpPr>
        <xdr:cNvPr id="26" name="Straight Arrow Connector 25"/>
        <xdr:cNvCxnSpPr/>
      </xdr:nvCxnSpPr>
      <xdr:spPr>
        <a:xfrm flipH="1">
          <a:off x="3544958" y="9533283"/>
          <a:ext cx="24846" cy="112643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506370</xdr:colOff>
      <xdr:row>34</xdr:row>
      <xdr:rowOff>8283</xdr:rowOff>
    </xdr:from>
    <xdr:to>
      <xdr:col>3</xdr:col>
      <xdr:colOff>339587</xdr:colOff>
      <xdr:row>34</xdr:row>
      <xdr:rowOff>157369</xdr:rowOff>
    </xdr:to>
    <xdr:sp macro="" textlink="">
      <xdr:nvSpPr>
        <xdr:cNvPr id="122" name="Rectangle 121"/>
        <xdr:cNvSpPr/>
      </xdr:nvSpPr>
      <xdr:spPr>
        <a:xfrm>
          <a:off x="506370" y="6203674"/>
          <a:ext cx="1895587" cy="1490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load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 on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Boundary Element</a:t>
          </a:r>
        </a:p>
      </xdr:txBody>
    </xdr:sp>
    <xdr:clientData/>
  </xdr:twoCellAnchor>
  <xdr:twoCellAnchor>
    <xdr:from>
      <xdr:col>3</xdr:col>
      <xdr:colOff>397566</xdr:colOff>
      <xdr:row>29</xdr:row>
      <xdr:rowOff>16567</xdr:rowOff>
    </xdr:from>
    <xdr:to>
      <xdr:col>7</xdr:col>
      <xdr:colOff>654326</xdr:colOff>
      <xdr:row>29</xdr:row>
      <xdr:rowOff>33131</xdr:rowOff>
    </xdr:to>
    <xdr:cxnSp macro="">
      <xdr:nvCxnSpPr>
        <xdr:cNvPr id="123" name="Straight Arrow Connector 122"/>
        <xdr:cNvCxnSpPr/>
      </xdr:nvCxnSpPr>
      <xdr:spPr>
        <a:xfrm flipH="1" flipV="1">
          <a:off x="2459936" y="5300871"/>
          <a:ext cx="3006586" cy="1656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414132</xdr:colOff>
      <xdr:row>156</xdr:row>
      <xdr:rowOff>99392</xdr:rowOff>
    </xdr:from>
    <xdr:to>
      <xdr:col>32</xdr:col>
      <xdr:colOff>198784</xdr:colOff>
      <xdr:row>157</xdr:row>
      <xdr:rowOff>74545</xdr:rowOff>
    </xdr:to>
    <xdr:sp macro="" textlink="">
      <xdr:nvSpPr>
        <xdr:cNvPr id="108" name="Rectangle 107"/>
        <xdr:cNvSpPr/>
      </xdr:nvSpPr>
      <xdr:spPr>
        <a:xfrm>
          <a:off x="20474610" y="28525305"/>
          <a:ext cx="1847022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Boundary Element Load</a:t>
          </a:r>
        </a:p>
      </xdr:txBody>
    </xdr:sp>
    <xdr:clientData/>
  </xdr:twoCellAnchor>
  <xdr:twoCellAnchor>
    <xdr:from>
      <xdr:col>31</xdr:col>
      <xdr:colOff>273326</xdr:colOff>
      <xdr:row>147</xdr:row>
      <xdr:rowOff>132522</xdr:rowOff>
    </xdr:from>
    <xdr:to>
      <xdr:col>33</xdr:col>
      <xdr:colOff>662608</xdr:colOff>
      <xdr:row>148</xdr:row>
      <xdr:rowOff>91109</xdr:rowOff>
    </xdr:to>
    <xdr:sp macro="" textlink="">
      <xdr:nvSpPr>
        <xdr:cNvPr id="128" name="Rectangle 127"/>
        <xdr:cNvSpPr/>
      </xdr:nvSpPr>
      <xdr:spPr>
        <a:xfrm>
          <a:off x="21708717" y="26918479"/>
          <a:ext cx="1764195" cy="1408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30</xdr:col>
      <xdr:colOff>149087</xdr:colOff>
      <xdr:row>146</xdr:row>
      <xdr:rowOff>107674</xdr:rowOff>
    </xdr:from>
    <xdr:to>
      <xdr:col>31</xdr:col>
      <xdr:colOff>298174</xdr:colOff>
      <xdr:row>147</xdr:row>
      <xdr:rowOff>107673</xdr:rowOff>
    </xdr:to>
    <xdr:cxnSp macro="">
      <xdr:nvCxnSpPr>
        <xdr:cNvPr id="129" name="Straight Arrow Connector 128"/>
        <xdr:cNvCxnSpPr/>
      </xdr:nvCxnSpPr>
      <xdr:spPr>
        <a:xfrm flipH="1">
          <a:off x="20897022" y="26711413"/>
          <a:ext cx="836543" cy="1822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18</xdr:col>
      <xdr:colOff>184951</xdr:colOff>
      <xdr:row>54</xdr:row>
      <xdr:rowOff>19825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826" y="2186609"/>
          <a:ext cx="9809342" cy="7672955"/>
        </a:xfrm>
        <a:prstGeom prst="rect">
          <a:avLst/>
        </a:prstGeom>
      </xdr:spPr>
    </xdr:pic>
    <xdr:clientData/>
  </xdr:twoCellAnchor>
  <xdr:twoCellAnchor>
    <xdr:from>
      <xdr:col>15</xdr:col>
      <xdr:colOff>430695</xdr:colOff>
      <xdr:row>31</xdr:row>
      <xdr:rowOff>0</xdr:rowOff>
    </xdr:from>
    <xdr:to>
      <xdr:col>18</xdr:col>
      <xdr:colOff>670893</xdr:colOff>
      <xdr:row>31</xdr:row>
      <xdr:rowOff>115958</xdr:rowOff>
    </xdr:to>
    <xdr:cxnSp macro="">
      <xdr:nvCxnSpPr>
        <xdr:cNvPr id="44" name="Straight Arrow Connector 43"/>
        <xdr:cNvCxnSpPr/>
      </xdr:nvCxnSpPr>
      <xdr:spPr>
        <a:xfrm flipH="1" flipV="1">
          <a:off x="10742543" y="5648739"/>
          <a:ext cx="2302567" cy="1159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129886</xdr:colOff>
      <xdr:row>46</xdr:row>
      <xdr:rowOff>17318</xdr:rowOff>
    </xdr:from>
    <xdr:to>
      <xdr:col>6</xdr:col>
      <xdr:colOff>542490</xdr:colOff>
      <xdr:row>50</xdr:row>
      <xdr:rowOff>60614</xdr:rowOff>
    </xdr:to>
    <xdr:sp macro="" textlink="">
      <xdr:nvSpPr>
        <xdr:cNvPr id="108" name="Rectangle 107"/>
        <xdr:cNvSpPr/>
      </xdr:nvSpPr>
      <xdr:spPr>
        <a:xfrm>
          <a:off x="2879712" y="8399318"/>
          <a:ext cx="1787517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629102</xdr:colOff>
      <xdr:row>29</xdr:row>
      <xdr:rowOff>23720</xdr:rowOff>
    </xdr:from>
    <xdr:to>
      <xdr:col>10</xdr:col>
      <xdr:colOff>173559</xdr:colOff>
      <xdr:row>29</xdr:row>
      <xdr:rowOff>152792</xdr:rowOff>
    </xdr:to>
    <xdr:sp macro="" textlink="">
      <xdr:nvSpPr>
        <xdr:cNvPr id="109" name="Rectangle 108"/>
        <xdr:cNvSpPr/>
      </xdr:nvSpPr>
      <xdr:spPr>
        <a:xfrm>
          <a:off x="5441298" y="5308024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326035</xdr:colOff>
      <xdr:row>25</xdr:row>
      <xdr:rowOff>45177</xdr:rowOff>
    </xdr:from>
    <xdr:to>
      <xdr:col>16</xdr:col>
      <xdr:colOff>488299</xdr:colOff>
      <xdr:row>26</xdr:row>
      <xdr:rowOff>40285</xdr:rowOff>
    </xdr:to>
    <xdr:sp macro="" textlink="">
      <xdr:nvSpPr>
        <xdr:cNvPr id="111" name="Rectangle 110"/>
        <xdr:cNvSpPr/>
      </xdr:nvSpPr>
      <xdr:spPr>
        <a:xfrm>
          <a:off x="8575513" y="4600612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317753</xdr:colOff>
      <xdr:row>27</xdr:row>
      <xdr:rowOff>53460</xdr:rowOff>
    </xdr:from>
    <xdr:to>
      <xdr:col>16</xdr:col>
      <xdr:colOff>480017</xdr:colOff>
      <xdr:row>28</xdr:row>
      <xdr:rowOff>48568</xdr:rowOff>
    </xdr:to>
    <xdr:sp macro="" textlink="">
      <xdr:nvSpPr>
        <xdr:cNvPr id="112" name="Rectangle 111"/>
        <xdr:cNvSpPr/>
      </xdr:nvSpPr>
      <xdr:spPr>
        <a:xfrm>
          <a:off x="8567231" y="4973330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315168</xdr:colOff>
      <xdr:row>28</xdr:row>
      <xdr:rowOff>73415</xdr:rowOff>
    </xdr:from>
    <xdr:to>
      <xdr:col>13</xdr:col>
      <xdr:colOff>488297</xdr:colOff>
      <xdr:row>29</xdr:row>
      <xdr:rowOff>73416</xdr:rowOff>
    </xdr:to>
    <xdr:sp macro="" textlink="">
      <xdr:nvSpPr>
        <xdr:cNvPr id="113" name="Rectangle 112"/>
        <xdr:cNvSpPr/>
      </xdr:nvSpPr>
      <xdr:spPr>
        <a:xfrm>
          <a:off x="8564646" y="5175502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320319</xdr:colOff>
      <xdr:row>29</xdr:row>
      <xdr:rowOff>72001</xdr:rowOff>
    </xdr:from>
    <xdr:to>
      <xdr:col>13</xdr:col>
      <xdr:colOff>488297</xdr:colOff>
      <xdr:row>30</xdr:row>
      <xdr:rowOff>81698</xdr:rowOff>
    </xdr:to>
    <xdr:sp macro="" textlink="">
      <xdr:nvSpPr>
        <xdr:cNvPr id="114" name="Rectangle 113"/>
        <xdr:cNvSpPr/>
      </xdr:nvSpPr>
      <xdr:spPr>
        <a:xfrm>
          <a:off x="8569797" y="5356305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322647</xdr:colOff>
      <xdr:row>30</xdr:row>
      <xdr:rowOff>88093</xdr:rowOff>
    </xdr:from>
    <xdr:to>
      <xdr:col>13</xdr:col>
      <xdr:colOff>480015</xdr:colOff>
      <xdr:row>31</xdr:row>
      <xdr:rowOff>81698</xdr:rowOff>
    </xdr:to>
    <xdr:sp macro="" textlink="">
      <xdr:nvSpPr>
        <xdr:cNvPr id="115" name="Rectangle 114"/>
        <xdr:cNvSpPr/>
      </xdr:nvSpPr>
      <xdr:spPr>
        <a:xfrm>
          <a:off x="8572125" y="5554615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328601</xdr:colOff>
      <xdr:row>31</xdr:row>
      <xdr:rowOff>89012</xdr:rowOff>
    </xdr:from>
    <xdr:to>
      <xdr:col>13</xdr:col>
      <xdr:colOff>480015</xdr:colOff>
      <xdr:row>32</xdr:row>
      <xdr:rowOff>81697</xdr:rowOff>
    </xdr:to>
    <xdr:sp macro="" textlink="">
      <xdr:nvSpPr>
        <xdr:cNvPr id="116" name="Rectangle 115"/>
        <xdr:cNvSpPr/>
      </xdr:nvSpPr>
      <xdr:spPr>
        <a:xfrm>
          <a:off x="8578079" y="5737751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302352</xdr:colOff>
      <xdr:row>34</xdr:row>
      <xdr:rowOff>121868</xdr:rowOff>
    </xdr:from>
    <xdr:to>
      <xdr:col>13</xdr:col>
      <xdr:colOff>476249</xdr:colOff>
      <xdr:row>35</xdr:row>
      <xdr:rowOff>116899</xdr:rowOff>
    </xdr:to>
    <xdr:sp macro="" textlink="">
      <xdr:nvSpPr>
        <xdr:cNvPr id="117" name="Rectangle 116"/>
        <xdr:cNvSpPr/>
      </xdr:nvSpPr>
      <xdr:spPr>
        <a:xfrm>
          <a:off x="8548281" y="6251886"/>
          <a:ext cx="861057" cy="1753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323888</xdr:colOff>
      <xdr:row>46</xdr:row>
      <xdr:rowOff>27859</xdr:rowOff>
    </xdr:from>
    <xdr:to>
      <xdr:col>16</xdr:col>
      <xdr:colOff>486641</xdr:colOff>
      <xdr:row>47</xdr:row>
      <xdr:rowOff>31173</xdr:rowOff>
    </xdr:to>
    <xdr:sp macro="" textlink="">
      <xdr:nvSpPr>
        <xdr:cNvPr id="118" name="Rectangle 117"/>
        <xdr:cNvSpPr/>
      </xdr:nvSpPr>
      <xdr:spPr>
        <a:xfrm>
          <a:off x="8573366" y="8409859"/>
          <a:ext cx="2912579" cy="185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326034</xdr:colOff>
      <xdr:row>35</xdr:row>
      <xdr:rowOff>123864</xdr:rowOff>
    </xdr:from>
    <xdr:to>
      <xdr:col>13</xdr:col>
      <xdr:colOff>480015</xdr:colOff>
      <xdr:row>36</xdr:row>
      <xdr:rowOff>127253</xdr:rowOff>
    </xdr:to>
    <xdr:sp macro="" textlink="">
      <xdr:nvSpPr>
        <xdr:cNvPr id="119" name="Rectangle 118"/>
        <xdr:cNvSpPr/>
      </xdr:nvSpPr>
      <xdr:spPr>
        <a:xfrm>
          <a:off x="8575512" y="6501473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15</xdr:col>
      <xdr:colOff>419364</xdr:colOff>
      <xdr:row>32</xdr:row>
      <xdr:rowOff>5015</xdr:rowOff>
    </xdr:from>
    <xdr:to>
      <xdr:col>19</xdr:col>
      <xdr:colOff>0</xdr:colOff>
      <xdr:row>32</xdr:row>
      <xdr:rowOff>140804</xdr:rowOff>
    </xdr:to>
    <xdr:cxnSp macro="">
      <xdr:nvCxnSpPr>
        <xdr:cNvPr id="120" name="Straight Arrow Connector 119"/>
        <xdr:cNvCxnSpPr/>
      </xdr:nvCxnSpPr>
      <xdr:spPr>
        <a:xfrm flipH="1" flipV="1">
          <a:off x="10731212" y="5835972"/>
          <a:ext cx="2330462" cy="13578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488674</xdr:colOff>
      <xdr:row>36</xdr:row>
      <xdr:rowOff>74544</xdr:rowOff>
    </xdr:from>
    <xdr:to>
      <xdr:col>19</xdr:col>
      <xdr:colOff>1</xdr:colOff>
      <xdr:row>36</xdr:row>
      <xdr:rowOff>157369</xdr:rowOff>
    </xdr:to>
    <xdr:cxnSp macro="">
      <xdr:nvCxnSpPr>
        <xdr:cNvPr id="121" name="Straight Arrow Connector 120"/>
        <xdr:cNvCxnSpPr/>
      </xdr:nvCxnSpPr>
      <xdr:spPr>
        <a:xfrm flipH="1" flipV="1">
          <a:off x="11487978" y="6634370"/>
          <a:ext cx="1573697" cy="828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447261</xdr:colOff>
      <xdr:row>41</xdr:row>
      <xdr:rowOff>57978</xdr:rowOff>
    </xdr:from>
    <xdr:to>
      <xdr:col>19</xdr:col>
      <xdr:colOff>8283</xdr:colOff>
      <xdr:row>41</xdr:row>
      <xdr:rowOff>149088</xdr:rowOff>
    </xdr:to>
    <xdr:cxnSp macro="">
      <xdr:nvCxnSpPr>
        <xdr:cNvPr id="122" name="Straight Arrow Connector 121"/>
        <xdr:cNvCxnSpPr/>
      </xdr:nvCxnSpPr>
      <xdr:spPr>
        <a:xfrm flipH="1" flipV="1">
          <a:off x="10759109" y="7528891"/>
          <a:ext cx="2310848" cy="911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422413</xdr:colOff>
      <xdr:row>43</xdr:row>
      <xdr:rowOff>165651</xdr:rowOff>
    </xdr:from>
    <xdr:to>
      <xdr:col>19</xdr:col>
      <xdr:colOff>16565</xdr:colOff>
      <xdr:row>44</xdr:row>
      <xdr:rowOff>107674</xdr:rowOff>
    </xdr:to>
    <xdr:cxnSp macro="">
      <xdr:nvCxnSpPr>
        <xdr:cNvPr id="123" name="Straight Arrow Connector 122"/>
        <xdr:cNvCxnSpPr/>
      </xdr:nvCxnSpPr>
      <xdr:spPr>
        <a:xfrm flipH="1" flipV="1">
          <a:off x="10734261" y="8000999"/>
          <a:ext cx="2343978" cy="124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435929</xdr:colOff>
      <xdr:row>49</xdr:row>
      <xdr:rowOff>21581</xdr:rowOff>
    </xdr:from>
    <xdr:to>
      <xdr:col>19</xdr:col>
      <xdr:colOff>8282</xdr:colOff>
      <xdr:row>49</xdr:row>
      <xdr:rowOff>99391</xdr:rowOff>
    </xdr:to>
    <xdr:cxnSp macro="">
      <xdr:nvCxnSpPr>
        <xdr:cNvPr id="125" name="Straight Arrow Connector 124"/>
        <xdr:cNvCxnSpPr/>
      </xdr:nvCxnSpPr>
      <xdr:spPr>
        <a:xfrm flipH="1" flipV="1">
          <a:off x="11435233" y="8950233"/>
          <a:ext cx="1634723" cy="77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389282</xdr:colOff>
      <xdr:row>33</xdr:row>
      <xdr:rowOff>132522</xdr:rowOff>
    </xdr:from>
    <xdr:to>
      <xdr:col>12</xdr:col>
      <xdr:colOff>66636</xdr:colOff>
      <xdr:row>49</xdr:row>
      <xdr:rowOff>117401</xdr:rowOff>
    </xdr:to>
    <xdr:pic>
      <xdr:nvPicPr>
        <xdr:cNvPr id="126" name="Picture 125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01478" y="6145696"/>
          <a:ext cx="3114636" cy="29003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348179</xdr:colOff>
      <xdr:row>32</xdr:row>
      <xdr:rowOff>149086</xdr:rowOff>
    </xdr:from>
    <xdr:to>
      <xdr:col>12</xdr:col>
      <xdr:colOff>165275</xdr:colOff>
      <xdr:row>50</xdr:row>
      <xdr:rowOff>73416</xdr:rowOff>
    </xdr:to>
    <xdr:sp macro="" textlink="">
      <xdr:nvSpPr>
        <xdr:cNvPr id="107" name="Rectangle 106"/>
        <xdr:cNvSpPr/>
      </xdr:nvSpPr>
      <xdr:spPr>
        <a:xfrm>
          <a:off x="5160375" y="5980043"/>
          <a:ext cx="3254378" cy="32042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57979</xdr:colOff>
      <xdr:row>30</xdr:row>
      <xdr:rowOff>8283</xdr:rowOff>
    </xdr:from>
    <xdr:to>
      <xdr:col>10</xdr:col>
      <xdr:colOff>530088</xdr:colOff>
      <xdr:row>30</xdr:row>
      <xdr:rowOff>165653</xdr:rowOff>
    </xdr:to>
    <xdr:sp macro="" textlink="">
      <xdr:nvSpPr>
        <xdr:cNvPr id="23" name="Rectangle 22"/>
        <xdr:cNvSpPr/>
      </xdr:nvSpPr>
      <xdr:spPr>
        <a:xfrm>
          <a:off x="5557631" y="5474805"/>
          <a:ext cx="1847022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Boundary Element Load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21980</xdr:rowOff>
    </xdr:from>
    <xdr:to>
      <xdr:col>10</xdr:col>
      <xdr:colOff>446025</xdr:colOff>
      <xdr:row>90</xdr:row>
      <xdr:rowOff>169027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97461"/>
          <a:ext cx="7333333" cy="7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10</xdr:col>
      <xdr:colOff>55549</xdr:colOff>
      <xdr:row>133</xdr:row>
      <xdr:rowOff>106731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423105"/>
          <a:ext cx="6923575" cy="7686626"/>
        </a:xfrm>
        <a:prstGeom prst="rect">
          <a:avLst/>
        </a:prstGeom>
      </xdr:spPr>
    </xdr:pic>
    <xdr:clientData/>
  </xdr:twoCellAnchor>
  <xdr:twoCellAnchor editAs="oneCell">
    <xdr:from>
      <xdr:col>0</xdr:col>
      <xdr:colOff>256442</xdr:colOff>
      <xdr:row>132</xdr:row>
      <xdr:rowOff>65942</xdr:rowOff>
    </xdr:from>
    <xdr:to>
      <xdr:col>10</xdr:col>
      <xdr:colOff>64372</xdr:colOff>
      <xdr:row>172</xdr:row>
      <xdr:rowOff>81876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442" y="24244788"/>
          <a:ext cx="6695238" cy="7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124558</xdr:rowOff>
    </xdr:from>
    <xdr:to>
      <xdr:col>10</xdr:col>
      <xdr:colOff>265073</xdr:colOff>
      <xdr:row>209</xdr:row>
      <xdr:rowOff>4297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630327"/>
          <a:ext cx="7152381" cy="6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29308</xdr:colOff>
      <xdr:row>207</xdr:row>
      <xdr:rowOff>139212</xdr:rowOff>
    </xdr:from>
    <xdr:to>
      <xdr:col>10</xdr:col>
      <xdr:colOff>37238</xdr:colOff>
      <xdr:row>253</xdr:row>
      <xdr:rowOff>65632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308" y="38056039"/>
          <a:ext cx="6895238" cy="8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161193</xdr:colOff>
      <xdr:row>252</xdr:row>
      <xdr:rowOff>183173</xdr:rowOff>
    </xdr:from>
    <xdr:to>
      <xdr:col>9</xdr:col>
      <xdr:colOff>629283</xdr:colOff>
      <xdr:row>295</xdr:row>
      <xdr:rowOff>144825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193" y="46342788"/>
          <a:ext cx="6666667" cy="7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117231</xdr:colOff>
      <xdr:row>295</xdr:row>
      <xdr:rowOff>146539</xdr:rowOff>
    </xdr:from>
    <xdr:to>
      <xdr:col>10</xdr:col>
      <xdr:colOff>296590</xdr:colOff>
      <xdr:row>317</xdr:row>
      <xdr:rowOff>116732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231" y="54182597"/>
          <a:ext cx="7066667" cy="4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316</xdr:row>
      <xdr:rowOff>95250</xdr:rowOff>
    </xdr:from>
    <xdr:to>
      <xdr:col>10</xdr:col>
      <xdr:colOff>417454</xdr:colOff>
      <xdr:row>362</xdr:row>
      <xdr:rowOff>2621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7977942"/>
          <a:ext cx="7304762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271096</xdr:colOff>
      <xdr:row>361</xdr:row>
      <xdr:rowOff>153865</xdr:rowOff>
    </xdr:from>
    <xdr:to>
      <xdr:col>10</xdr:col>
      <xdr:colOff>326645</xdr:colOff>
      <xdr:row>407</xdr:row>
      <xdr:rowOff>146952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1096" y="66279346"/>
          <a:ext cx="6942857" cy="8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395654</xdr:colOff>
      <xdr:row>406</xdr:row>
      <xdr:rowOff>175846</xdr:rowOff>
    </xdr:from>
    <xdr:to>
      <xdr:col>11</xdr:col>
      <xdr:colOff>86283</xdr:colOff>
      <xdr:row>431</xdr:row>
      <xdr:rowOff>6043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654" y="74544115"/>
          <a:ext cx="7266667" cy="4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388327</xdr:colOff>
      <xdr:row>430</xdr:row>
      <xdr:rowOff>168519</xdr:rowOff>
    </xdr:from>
    <xdr:to>
      <xdr:col>10</xdr:col>
      <xdr:colOff>681971</xdr:colOff>
      <xdr:row>476</xdr:row>
      <xdr:rowOff>180652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8327" y="78932942"/>
          <a:ext cx="7180952" cy="8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212481</xdr:colOff>
      <xdr:row>476</xdr:row>
      <xdr:rowOff>139212</xdr:rowOff>
    </xdr:from>
    <xdr:to>
      <xdr:col>10</xdr:col>
      <xdr:colOff>144221</xdr:colOff>
      <xdr:row>522</xdr:row>
      <xdr:rowOff>170394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2481" y="87329597"/>
          <a:ext cx="6819048" cy="8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15039</xdr:colOff>
      <xdr:row>8</xdr:row>
      <xdr:rowOff>165434</xdr:rowOff>
    </xdr:from>
    <xdr:to>
      <xdr:col>9</xdr:col>
      <xdr:colOff>386196</xdr:colOff>
      <xdr:row>48</xdr:row>
      <xdr:rowOff>60772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39" y="1609223"/>
          <a:ext cx="6552381" cy="7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612816</xdr:colOff>
      <xdr:row>523</xdr:row>
      <xdr:rowOff>99571</xdr:rowOff>
    </xdr:from>
    <xdr:to>
      <xdr:col>9</xdr:col>
      <xdr:colOff>267793</xdr:colOff>
      <xdr:row>538</xdr:row>
      <xdr:rowOff>85395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2816" y="96295502"/>
          <a:ext cx="5803529" cy="2744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E24" sqref="E24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73" t="s">
        <v>0</v>
      </c>
      <c r="H4" s="173"/>
      <c r="I4" s="173"/>
      <c r="J4" s="173"/>
      <c r="K4" s="173"/>
      <c r="L4" s="173"/>
      <c r="M4" s="7"/>
    </row>
    <row r="5" spans="5:13" ht="14.25" customHeight="1">
      <c r="G5" s="173"/>
      <c r="H5" s="173"/>
      <c r="I5" s="173"/>
      <c r="J5" s="173"/>
      <c r="K5" s="173"/>
      <c r="L5" s="173"/>
      <c r="M5" s="7"/>
    </row>
    <row r="6" spans="5:13" ht="14.25" customHeight="1">
      <c r="G6" s="173"/>
      <c r="H6" s="173"/>
      <c r="I6" s="173"/>
      <c r="J6" s="173"/>
      <c r="K6" s="173"/>
      <c r="L6" s="173"/>
      <c r="M6" s="7"/>
    </row>
    <row r="7" spans="5:13" ht="14.25" customHeight="1">
      <c r="G7" s="173"/>
      <c r="H7" s="173"/>
      <c r="I7" s="173"/>
      <c r="J7" s="173"/>
      <c r="K7" s="173"/>
      <c r="L7" s="173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42982</v>
      </c>
    </row>
    <row r="14" spans="5:13" ht="15">
      <c r="E14" s="4" t="s">
        <v>1</v>
      </c>
      <c r="F14" s="174" t="s">
        <v>198</v>
      </c>
      <c r="G14" s="174"/>
      <c r="H14" s="174"/>
      <c r="I14" s="174"/>
      <c r="J14" s="174"/>
      <c r="K14" s="174"/>
      <c r="L14" s="175"/>
    </row>
    <row r="15" spans="5:13" ht="15">
      <c r="E15" s="5" t="s">
        <v>2</v>
      </c>
      <c r="F15" s="169" t="s">
        <v>24</v>
      </c>
      <c r="G15" s="169"/>
      <c r="H15" s="169"/>
      <c r="I15" s="169"/>
      <c r="J15" s="169"/>
      <c r="K15" s="169"/>
      <c r="L15" s="170"/>
    </row>
    <row r="16" spans="5:13" ht="15">
      <c r="E16" s="5" t="s">
        <v>23</v>
      </c>
      <c r="F16" s="169" t="s">
        <v>25</v>
      </c>
      <c r="G16" s="169"/>
      <c r="H16" s="169"/>
      <c r="I16" s="169"/>
      <c r="J16" s="169"/>
      <c r="K16" s="169"/>
      <c r="L16" s="170"/>
    </row>
    <row r="17" spans="5:12" ht="15">
      <c r="E17" s="5" t="s">
        <v>3</v>
      </c>
      <c r="F17" s="169" t="s">
        <v>26</v>
      </c>
      <c r="G17" s="169"/>
      <c r="H17" s="169"/>
      <c r="I17" s="169"/>
      <c r="J17" s="169"/>
      <c r="K17" s="169"/>
      <c r="L17" s="170"/>
    </row>
    <row r="18" spans="5:12" ht="30">
      <c r="E18" s="5" t="s">
        <v>4</v>
      </c>
      <c r="F18" s="169"/>
      <c r="G18" s="169"/>
      <c r="H18" s="169"/>
      <c r="I18" s="169"/>
      <c r="J18" s="169"/>
      <c r="K18" s="169"/>
      <c r="L18" s="170"/>
    </row>
    <row r="19" spans="5:12" ht="15">
      <c r="E19" s="5" t="s">
        <v>5</v>
      </c>
      <c r="F19" s="169" t="s">
        <v>77</v>
      </c>
      <c r="G19" s="169"/>
      <c r="H19" s="169"/>
      <c r="I19" s="169"/>
      <c r="J19" s="169"/>
      <c r="K19" s="169"/>
      <c r="L19" s="170"/>
    </row>
    <row r="20" spans="5:12" ht="15">
      <c r="E20" s="5" t="s">
        <v>6</v>
      </c>
      <c r="F20" s="169" t="s">
        <v>25</v>
      </c>
      <c r="G20" s="169"/>
      <c r="H20" s="169"/>
      <c r="I20" s="169"/>
      <c r="J20" s="169"/>
      <c r="K20" s="169"/>
      <c r="L20" s="170"/>
    </row>
    <row r="21" spans="5:12" ht="33.75" customHeight="1" thickBot="1">
      <c r="E21" s="6" t="s">
        <v>7</v>
      </c>
      <c r="F21" s="171" t="s">
        <v>76</v>
      </c>
      <c r="G21" s="171"/>
      <c r="H21" s="171"/>
      <c r="I21" s="171"/>
      <c r="J21" s="171"/>
      <c r="K21" s="171"/>
      <c r="L21" s="172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7"/>
  <sheetViews>
    <sheetView zoomScale="145" zoomScaleNormal="145" workbookViewId="0">
      <selection activeCell="F10" sqref="F10"/>
    </sheetView>
  </sheetViews>
  <sheetFormatPr defaultRowHeight="14.25"/>
  <cols>
    <col min="1" max="16384" width="9" style="24"/>
  </cols>
  <sheetData>
    <row r="1" spans="1:14">
      <c r="A1" s="176" t="s">
        <v>14</v>
      </c>
      <c r="B1" s="176"/>
      <c r="C1" s="176"/>
      <c r="D1" s="176"/>
      <c r="E1" s="176"/>
      <c r="F1" s="176"/>
      <c r="G1" s="176" t="s">
        <v>30</v>
      </c>
      <c r="H1" s="176"/>
      <c r="I1" s="176"/>
      <c r="J1" s="176"/>
      <c r="K1" s="176"/>
      <c r="L1" s="176"/>
      <c r="M1" s="26"/>
      <c r="N1" s="26"/>
    </row>
    <row r="2" spans="1:14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26"/>
      <c r="N2" s="26"/>
    </row>
    <row r="3" spans="1:14">
      <c r="A3" s="176"/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26"/>
      <c r="N3" s="26"/>
    </row>
    <row r="4" spans="1:14">
      <c r="A4" s="176"/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26"/>
      <c r="N4" s="26"/>
    </row>
    <row r="5" spans="1:14">
      <c r="A5" s="24" t="s">
        <v>120</v>
      </c>
    </row>
    <row r="10" spans="1:14">
      <c r="H10" s="24" t="s">
        <v>190</v>
      </c>
    </row>
    <row r="12" spans="1:14">
      <c r="A12" s="24" t="s">
        <v>133</v>
      </c>
    </row>
    <row r="38" spans="91:91">
      <c r="CM38" s="108"/>
    </row>
    <row r="56" spans="9:12">
      <c r="I56" s="180"/>
      <c r="J56" s="180"/>
      <c r="K56" s="180"/>
      <c r="L56" s="180"/>
    </row>
    <row r="102" spans="33:33">
      <c r="AG102" s="24" t="s">
        <v>85</v>
      </c>
    </row>
    <row r="147" spans="1:1">
      <c r="A147" s="24" t="s">
        <v>123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8"/>
  <sheetViews>
    <sheetView topLeftCell="A55" zoomScale="145" zoomScaleNormal="145" workbookViewId="0">
      <selection activeCell="E16" sqref="E16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73" t="s">
        <v>9</v>
      </c>
      <c r="G1" s="173"/>
      <c r="H1" s="173"/>
      <c r="I1" s="173"/>
      <c r="J1" s="173"/>
      <c r="K1" s="173"/>
      <c r="L1" s="27"/>
      <c r="M1" s="27"/>
      <c r="N1" s="27"/>
    </row>
    <row r="2" spans="1:27">
      <c r="A2" s="27"/>
      <c r="B2" s="27"/>
      <c r="C2" s="27"/>
      <c r="D2" s="27"/>
      <c r="E2" s="27"/>
      <c r="F2" s="173"/>
      <c r="G2" s="173"/>
      <c r="H2" s="173"/>
      <c r="I2" s="173"/>
      <c r="J2" s="173"/>
      <c r="K2" s="173"/>
      <c r="L2" s="27"/>
      <c r="M2" s="27"/>
      <c r="N2" s="27"/>
    </row>
    <row r="3" spans="1:27">
      <c r="A3" s="27"/>
      <c r="B3" s="27"/>
      <c r="C3" s="27"/>
      <c r="D3" s="27"/>
      <c r="E3" s="27"/>
      <c r="F3" s="173"/>
      <c r="G3" s="173"/>
      <c r="H3" s="173"/>
      <c r="I3" s="173"/>
      <c r="J3" s="173"/>
      <c r="K3" s="173"/>
      <c r="L3" s="27"/>
      <c r="M3" s="27"/>
      <c r="N3" s="27"/>
    </row>
    <row r="4" spans="1:27">
      <c r="A4" s="27"/>
      <c r="B4" s="27"/>
      <c r="C4" s="27"/>
      <c r="D4" s="27"/>
      <c r="E4" s="27"/>
      <c r="F4" s="173"/>
      <c r="G4" s="173"/>
      <c r="H4" s="173"/>
      <c r="I4" s="173"/>
      <c r="J4" s="173"/>
      <c r="K4" s="173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173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203</v>
      </c>
      <c r="B7" s="137">
        <v>4160</v>
      </c>
      <c r="C7" s="51" t="s">
        <v>174</v>
      </c>
      <c r="D7" s="137" t="s">
        <v>127</v>
      </c>
      <c r="E7" s="137">
        <v>60</v>
      </c>
      <c r="F7" s="138" t="s">
        <v>174</v>
      </c>
      <c r="G7" s="139" t="s">
        <v>128</v>
      </c>
      <c r="H7" s="137">
        <v>2640000</v>
      </c>
      <c r="I7" s="140" t="s">
        <v>114</v>
      </c>
      <c r="J7" s="37" t="s">
        <v>205</v>
      </c>
      <c r="K7" s="137"/>
      <c r="L7" s="65"/>
    </row>
    <row r="8" spans="1:27">
      <c r="A8" s="155" t="s">
        <v>204</v>
      </c>
      <c r="B8" s="37">
        <v>250</v>
      </c>
      <c r="C8" s="52" t="s">
        <v>174</v>
      </c>
      <c r="D8" s="37"/>
      <c r="E8" s="37"/>
      <c r="F8" s="52"/>
      <c r="G8" s="37" t="s">
        <v>129</v>
      </c>
      <c r="H8" s="37">
        <v>6480000000</v>
      </c>
      <c r="I8" s="106" t="s">
        <v>175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176</v>
      </c>
      <c r="D9" s="37"/>
      <c r="E9" s="37"/>
      <c r="F9" s="52"/>
      <c r="G9" s="37" t="s">
        <v>130</v>
      </c>
      <c r="H9" s="37">
        <v>90000000</v>
      </c>
      <c r="I9" s="106" t="s">
        <v>175</v>
      </c>
      <c r="J9" s="156" t="s">
        <v>206</v>
      </c>
      <c r="K9" s="37"/>
      <c r="L9" s="63"/>
    </row>
    <row r="10" spans="1:27" ht="15">
      <c r="A10" s="36" t="s">
        <v>36</v>
      </c>
      <c r="B10" s="37">
        <v>415</v>
      </c>
      <c r="C10" s="141" t="s">
        <v>176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135</v>
      </c>
      <c r="B12" s="37">
        <v>3500</v>
      </c>
      <c r="C12" s="52" t="s">
        <v>174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136</v>
      </c>
      <c r="B13" s="37">
        <v>3500</v>
      </c>
      <c r="C13" s="52" t="s">
        <v>174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126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128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129</v>
      </c>
      <c r="B18" s="29">
        <f>H8</f>
        <v>6480000000</v>
      </c>
      <c r="C18" s="106" t="s">
        <v>175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130</v>
      </c>
      <c r="B19" s="29">
        <f>H9</f>
        <v>90000000</v>
      </c>
      <c r="C19" s="106" t="s">
        <v>175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138</v>
      </c>
      <c r="B22" s="29"/>
      <c r="C22" s="42" t="s">
        <v>141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139</v>
      </c>
      <c r="B23" s="29">
        <f>1*B12</f>
        <v>3500</v>
      </c>
      <c r="C23" s="127" t="s">
        <v>174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140</v>
      </c>
      <c r="B24" s="35">
        <f>1*B13</f>
        <v>3500</v>
      </c>
      <c r="C24" s="127" t="s">
        <v>174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143</v>
      </c>
      <c r="B26" s="35">
        <f>H8/H7</f>
        <v>2454.5454545454545</v>
      </c>
      <c r="C26" s="35" t="s">
        <v>174</v>
      </c>
      <c r="D26" s="35"/>
      <c r="E26" s="35"/>
      <c r="F26" s="35"/>
      <c r="G26" s="35"/>
      <c r="H26" s="35"/>
      <c r="I26" s="35"/>
      <c r="J26" s="127" t="s">
        <v>191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142</v>
      </c>
      <c r="B27" s="35">
        <f>H9/H7</f>
        <v>34.090909090909093</v>
      </c>
      <c r="C27" s="35" t="s">
        <v>174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179</v>
      </c>
      <c r="B29" s="35">
        <f>B12/500 +B8/30</f>
        <v>15.333333333333334</v>
      </c>
      <c r="C29" s="35" t="s">
        <v>174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144</v>
      </c>
      <c r="B30" s="35">
        <f>B13/500 +B7/30</f>
        <v>145.66666666666666</v>
      </c>
      <c r="C30" s="35" t="s">
        <v>174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146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145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207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208</v>
      </c>
      <c r="B37" s="122">
        <f>B8*B7*B7*B7/12</f>
        <v>1499818666666.6667</v>
      </c>
      <c r="C37" s="122" t="s">
        <v>209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210</v>
      </c>
      <c r="B38" s="122">
        <f>B7*B8</f>
        <v>1040000</v>
      </c>
      <c r="C38" s="122" t="s">
        <v>211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213</v>
      </c>
      <c r="B39" s="35">
        <f>B7/2</f>
        <v>2080</v>
      </c>
      <c r="C39" s="35" t="s">
        <v>174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212</v>
      </c>
      <c r="B40" s="35">
        <f>(H7/B38) +(H8*B39/B37)</f>
        <v>11.525147928994082</v>
      </c>
      <c r="C40" s="35" t="s">
        <v>216</v>
      </c>
      <c r="D40" s="29"/>
      <c r="E40" s="35">
        <f>(H7/B38) -(H8*B39/B37)</f>
        <v>-6.4482248520710055</v>
      </c>
      <c r="F40" s="35" t="s">
        <v>216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214</v>
      </c>
      <c r="B42" s="35">
        <f>0.2*B9</f>
        <v>5</v>
      </c>
      <c r="C42" s="35" t="s">
        <v>216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215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217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218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219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221</v>
      </c>
      <c r="B49" s="35">
        <f>0.0025*B8*1000</f>
        <v>625</v>
      </c>
      <c r="C49" s="122" t="s">
        <v>211</v>
      </c>
      <c r="D49" s="29" t="s">
        <v>222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220</v>
      </c>
      <c r="B50" s="35">
        <f>(0.0025+0.5*(1-1000/B8)*(0.0025-0.0025))*1000*B8</f>
        <v>625</v>
      </c>
      <c r="C50" s="122" t="s">
        <v>211</v>
      </c>
      <c r="D50" s="29" t="s">
        <v>222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223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224</v>
      </c>
      <c r="B54" s="35">
        <f>H10/(B7*B8)</f>
        <v>0.81346153846153846</v>
      </c>
      <c r="C54" s="35" t="s">
        <v>216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225</v>
      </c>
      <c r="B55" s="35">
        <v>0.36</v>
      </c>
      <c r="C55" s="35" t="s">
        <v>216</v>
      </c>
      <c r="D55" s="35"/>
      <c r="E55" s="35"/>
      <c r="F55" s="35"/>
      <c r="G55" s="35"/>
      <c r="H55" s="35"/>
      <c r="I55" s="35"/>
      <c r="J55" s="42" t="s">
        <v>193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226</v>
      </c>
      <c r="B56" s="35">
        <f>(B54-B55)*B7*B8</f>
        <v>471600</v>
      </c>
      <c r="C56" s="35" t="s">
        <v>227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176</v>
      </c>
      <c r="D57" s="29"/>
      <c r="E57" s="42"/>
      <c r="F57" s="42"/>
      <c r="G57" s="42"/>
      <c r="H57" s="42"/>
      <c r="I57" s="42"/>
      <c r="J57" s="42" t="s">
        <v>194</v>
      </c>
      <c r="K57" s="42"/>
      <c r="L57" s="49"/>
      <c r="M57" s="35"/>
      <c r="N57" s="35"/>
      <c r="O57" s="35"/>
      <c r="P57" s="35"/>
      <c r="Q57" s="48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228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229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230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231</v>
      </c>
      <c r="B63" s="157"/>
      <c r="C63" s="157"/>
      <c r="D63" s="157"/>
      <c r="E63" s="157"/>
      <c r="F63" s="157"/>
      <c r="G63" s="157"/>
      <c r="H63" s="157"/>
      <c r="I63" s="157"/>
      <c r="J63" s="161" t="s">
        <v>239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232</v>
      </c>
      <c r="B64" s="35">
        <v>1107000</v>
      </c>
      <c r="C64" s="162" t="s">
        <v>114</v>
      </c>
      <c r="D64" s="35" t="s">
        <v>233</v>
      </c>
      <c r="E64" s="35">
        <v>20</v>
      </c>
      <c r="F64" s="35"/>
      <c r="G64" s="35" t="s">
        <v>234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236</v>
      </c>
      <c r="E65" s="35">
        <f>B10</f>
        <v>415</v>
      </c>
      <c r="F65" s="35"/>
      <c r="G65" s="35" t="s">
        <v>235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237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238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240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239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241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242</v>
      </c>
      <c r="B74" s="35">
        <f>C72*E64*H64*H65*H65</f>
        <v>2530863415.3483381</v>
      </c>
      <c r="C74" s="35" t="s">
        <v>243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174</v>
      </c>
      <c r="H80" s="60" t="s">
        <v>43</v>
      </c>
      <c r="I80" s="60">
        <f>B8</f>
        <v>250</v>
      </c>
      <c r="J80" s="60" t="s">
        <v>174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176</v>
      </c>
      <c r="E81" s="42" t="s">
        <v>30</v>
      </c>
      <c r="F81" s="42" t="s">
        <v>30</v>
      </c>
      <c r="G81" s="42"/>
      <c r="H81" s="42"/>
      <c r="I81" s="42"/>
      <c r="J81" s="42" t="s">
        <v>192</v>
      </c>
      <c r="K81" s="42"/>
      <c r="L81" s="49"/>
      <c r="M81" s="42"/>
      <c r="N81" s="42"/>
      <c r="O81" s="42"/>
    </row>
    <row r="82" spans="1:15" ht="15">
      <c r="A82" s="41" t="s">
        <v>147</v>
      </c>
      <c r="B82" s="42"/>
      <c r="C82" s="42">
        <f>3217</f>
        <v>3217</v>
      </c>
      <c r="D82" s="128" t="s">
        <v>177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131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176</v>
      </c>
      <c r="E84" s="42"/>
      <c r="F84" s="42"/>
      <c r="G84" s="42"/>
      <c r="H84" s="42"/>
      <c r="I84" s="42"/>
      <c r="J84" s="42" t="s">
        <v>193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176</v>
      </c>
      <c r="E85" s="42"/>
      <c r="F85" s="42"/>
      <c r="G85" s="42"/>
      <c r="H85" s="42"/>
      <c r="I85" s="42"/>
      <c r="J85" s="42" t="s">
        <v>194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177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177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159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148</v>
      </c>
      <c r="B98" s="122">
        <v>450</v>
      </c>
      <c r="C98" s="128" t="s">
        <v>177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150</v>
      </c>
      <c r="B99" s="42">
        <v>150</v>
      </c>
      <c r="C99" s="146" t="s">
        <v>174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149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151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193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152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 ht="15.75" thickBot="1">
      <c r="A112" s="56" t="s">
        <v>153</v>
      </c>
      <c r="B112" s="57"/>
      <c r="C112" s="57"/>
      <c r="D112" s="57"/>
      <c r="E112" s="57"/>
      <c r="F112" s="57"/>
      <c r="G112" s="57"/>
      <c r="H112" s="57"/>
      <c r="I112" s="57"/>
      <c r="J112" s="43" t="s">
        <v>32</v>
      </c>
      <c r="K112" s="57"/>
      <c r="L112" s="58"/>
      <c r="M112" s="42"/>
      <c r="N112" s="42"/>
      <c r="O112" s="42"/>
    </row>
    <row r="113" spans="1:15">
      <c r="A113" s="59" t="s">
        <v>154</v>
      </c>
      <c r="B113" s="60"/>
      <c r="C113" s="60">
        <f>16000</f>
        <v>16000</v>
      </c>
      <c r="D113" s="107"/>
      <c r="E113" s="60"/>
      <c r="F113" s="60"/>
      <c r="G113" s="60"/>
      <c r="H113" s="60"/>
      <c r="I113" s="60"/>
      <c r="J113" s="60" t="s">
        <v>195</v>
      </c>
      <c r="K113" s="153"/>
      <c r="L113" s="61" t="s">
        <v>171</v>
      </c>
      <c r="M113" s="42"/>
      <c r="N113" s="42"/>
      <c r="O113" s="42"/>
    </row>
    <row r="114" spans="1:15" ht="15">
      <c r="A114" s="28" t="s">
        <v>156</v>
      </c>
      <c r="B114" s="29"/>
      <c r="C114" s="29">
        <f>0.2*B9*B8*B7</f>
        <v>5200000</v>
      </c>
      <c r="D114" s="128"/>
      <c r="E114" s="42" t="s">
        <v>30</v>
      </c>
      <c r="F114" s="42" t="s">
        <v>30</v>
      </c>
      <c r="G114" s="42"/>
      <c r="H114" s="42"/>
      <c r="I114" s="42"/>
      <c r="J114" s="42"/>
      <c r="K114" s="42"/>
      <c r="L114" s="49"/>
      <c r="M114" s="42"/>
      <c r="N114" s="42"/>
      <c r="O114" s="42"/>
    </row>
    <row r="115" spans="1:15" ht="15">
      <c r="A115" s="41" t="s">
        <v>155</v>
      </c>
      <c r="B115" s="42"/>
      <c r="C115" s="42"/>
      <c r="D115" s="128" t="b">
        <f>IF(0.2*B9*B7*B8&gt;=C113,TRUE,FALSE)</f>
        <v>1</v>
      </c>
      <c r="E115" s="29"/>
      <c r="F115" s="29"/>
      <c r="G115" s="29"/>
      <c r="H115" s="29"/>
      <c r="I115" s="29"/>
      <c r="J115" s="29"/>
      <c r="K115" s="42"/>
      <c r="L115" s="49"/>
      <c r="M115" s="42"/>
      <c r="N115" s="42"/>
      <c r="O115" s="42"/>
    </row>
    <row r="116" spans="1:15" ht="15">
      <c r="A116" s="121" t="s">
        <v>160</v>
      </c>
      <c r="B116" s="42">
        <v>400</v>
      </c>
      <c r="C116" s="42" t="s">
        <v>167</v>
      </c>
      <c r="D116" s="128">
        <v>146.13999999999999</v>
      </c>
      <c r="E116" s="105" t="s">
        <v>174</v>
      </c>
      <c r="F116" s="29"/>
      <c r="G116" s="29"/>
      <c r="H116" s="29"/>
      <c r="I116" s="29"/>
      <c r="J116" s="29"/>
      <c r="K116" s="42"/>
      <c r="L116" s="49"/>
      <c r="M116" s="42"/>
      <c r="N116" s="42"/>
      <c r="O116" s="42"/>
    </row>
    <row r="117" spans="1:15" ht="15">
      <c r="A117" s="41" t="s">
        <v>161</v>
      </c>
      <c r="B117" s="42">
        <v>348</v>
      </c>
      <c r="C117" s="146" t="s">
        <v>174</v>
      </c>
      <c r="D117" s="128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</row>
    <row r="118" spans="1:15" ht="15">
      <c r="A118" s="41" t="s">
        <v>162</v>
      </c>
      <c r="B118" s="42">
        <v>1814</v>
      </c>
      <c r="C118" s="146" t="s">
        <v>177</v>
      </c>
      <c r="D118" s="128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</row>
    <row r="119" spans="1:15">
      <c r="A119" s="41" t="s">
        <v>163</v>
      </c>
      <c r="B119" s="122">
        <v>59.54</v>
      </c>
      <c r="C119" s="133" t="s">
        <v>174</v>
      </c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</row>
    <row r="120" spans="1:15" ht="15">
      <c r="A120" s="41" t="s">
        <v>164</v>
      </c>
      <c r="B120" s="122">
        <v>250</v>
      </c>
      <c r="C120" s="133" t="s">
        <v>174</v>
      </c>
      <c r="D120" s="128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</row>
    <row r="121" spans="1:15" ht="15">
      <c r="A121" s="41" t="s">
        <v>166</v>
      </c>
      <c r="B121" s="122">
        <v>200000</v>
      </c>
      <c r="C121" s="146" t="s">
        <v>176</v>
      </c>
      <c r="D121" s="128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</row>
    <row r="122" spans="1:15" ht="15">
      <c r="A122" s="41" t="s">
        <v>168</v>
      </c>
      <c r="B122" s="122">
        <v>224</v>
      </c>
      <c r="C122" s="146" t="s">
        <v>176</v>
      </c>
      <c r="D122" s="128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</row>
    <row r="123" spans="1:15" ht="15">
      <c r="A123" s="41" t="s">
        <v>169</v>
      </c>
      <c r="B123" s="122">
        <v>38</v>
      </c>
      <c r="C123" s="29"/>
      <c r="D123" s="128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</row>
    <row r="124" spans="1:15">
      <c r="A124" s="41"/>
      <c r="B124" s="42"/>
      <c r="C124" s="42"/>
      <c r="D124" s="42"/>
      <c r="E124" s="42"/>
      <c r="F124" s="42"/>
      <c r="G124" s="42"/>
      <c r="H124" s="42"/>
      <c r="I124" s="42"/>
      <c r="J124" s="29" t="s">
        <v>196</v>
      </c>
      <c r="K124" s="42"/>
      <c r="L124" s="49"/>
      <c r="M124" s="42"/>
      <c r="N124" s="42"/>
      <c r="O124" s="42"/>
    </row>
    <row r="125" spans="1:15">
      <c r="A125" s="41" t="s">
        <v>165</v>
      </c>
      <c r="B125" s="42">
        <f>(1/B121)*(B116-D116)/(B117-D116) *(B122-B120*(B116-D116)/(3*B118))</f>
        <v>1.3351854306766259E-3</v>
      </c>
      <c r="C125" s="133"/>
      <c r="D125" s="42"/>
      <c r="E125" s="42"/>
      <c r="F125" s="42"/>
      <c r="G125" s="42"/>
      <c r="H125" s="42"/>
      <c r="I125" s="42"/>
      <c r="J125" s="29" t="s">
        <v>196</v>
      </c>
      <c r="K125" s="42"/>
      <c r="L125" s="49"/>
      <c r="M125" s="42"/>
      <c r="N125" s="42"/>
      <c r="O125" s="42"/>
    </row>
    <row r="126" spans="1:15">
      <c r="A126" s="41" t="s">
        <v>170</v>
      </c>
      <c r="B126" s="29">
        <f>3*B119*B125/(1+(2*(B119-B123)/(B116-D116)))</f>
        <v>0.20389061756027049</v>
      </c>
      <c r="C126" s="146" t="s">
        <v>174</v>
      </c>
      <c r="D126" s="29"/>
      <c r="E126" s="29"/>
      <c r="F126" s="29"/>
      <c r="G126" s="29"/>
      <c r="H126" s="29"/>
      <c r="I126" s="29"/>
      <c r="J126" s="29"/>
      <c r="K126" s="29"/>
      <c r="L126" s="30"/>
    </row>
    <row r="127" spans="1:15">
      <c r="A127" s="28" t="s">
        <v>172</v>
      </c>
      <c r="B127" s="29"/>
      <c r="C127" s="29">
        <f>B126</f>
        <v>0.20389061756027049</v>
      </c>
      <c r="D127" s="105" t="s">
        <v>174</v>
      </c>
      <c r="E127" s="29"/>
      <c r="F127" s="29"/>
      <c r="G127" s="29"/>
      <c r="H127" s="29"/>
      <c r="I127" s="29"/>
      <c r="J127" s="29"/>
      <c r="K127" s="29"/>
      <c r="L127" s="30"/>
    </row>
    <row r="128" spans="1:15" ht="15" thickBot="1">
      <c r="A128" s="147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9"/>
    </row>
  </sheetData>
  <mergeCells count="1">
    <mergeCell ref="F1:K4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1"/>
  <sheetViews>
    <sheetView zoomScale="130" zoomScaleNormal="130" workbookViewId="0">
      <selection activeCell="A103" sqref="A103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73" t="s">
        <v>9</v>
      </c>
      <c r="G1" s="173"/>
      <c r="H1" s="173"/>
      <c r="I1" s="173"/>
      <c r="J1" s="173"/>
      <c r="K1" s="173"/>
      <c r="L1" s="27"/>
      <c r="M1" s="27"/>
      <c r="N1" s="27"/>
    </row>
    <row r="2" spans="1:27">
      <c r="A2" s="27"/>
      <c r="B2" s="27"/>
      <c r="C2" s="27"/>
      <c r="D2" s="27"/>
      <c r="E2" s="27"/>
      <c r="F2" s="173"/>
      <c r="G2" s="173"/>
      <c r="H2" s="173"/>
      <c r="I2" s="173"/>
      <c r="J2" s="173"/>
      <c r="K2" s="173"/>
      <c r="L2" s="27"/>
      <c r="M2" s="27"/>
      <c r="N2" s="27"/>
    </row>
    <row r="3" spans="1:27">
      <c r="A3" s="27"/>
      <c r="B3" s="27"/>
      <c r="C3" s="27"/>
      <c r="D3" s="27"/>
      <c r="E3" s="27"/>
      <c r="F3" s="173"/>
      <c r="G3" s="173"/>
      <c r="H3" s="173"/>
      <c r="I3" s="173"/>
      <c r="J3" s="173"/>
      <c r="K3" s="173"/>
      <c r="L3" s="27"/>
      <c r="M3" s="27"/>
      <c r="N3" s="27"/>
    </row>
    <row r="4" spans="1:27">
      <c r="A4" s="27"/>
      <c r="B4" s="27"/>
      <c r="C4" s="27"/>
      <c r="D4" s="27"/>
      <c r="E4" s="27"/>
      <c r="F4" s="173"/>
      <c r="G4" s="173"/>
      <c r="H4" s="173"/>
      <c r="I4" s="173"/>
      <c r="J4" s="173"/>
      <c r="K4" s="173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173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203</v>
      </c>
      <c r="B7" s="137">
        <v>4160</v>
      </c>
      <c r="C7" s="51" t="s">
        <v>174</v>
      </c>
      <c r="D7" s="137" t="s">
        <v>127</v>
      </c>
      <c r="E7" s="137">
        <v>60</v>
      </c>
      <c r="F7" s="138" t="s">
        <v>174</v>
      </c>
      <c r="G7" s="139" t="s">
        <v>128</v>
      </c>
      <c r="H7" s="137">
        <v>2640000</v>
      </c>
      <c r="I7" s="140" t="s">
        <v>114</v>
      </c>
      <c r="J7" s="37" t="s">
        <v>205</v>
      </c>
      <c r="K7" s="137"/>
      <c r="L7" s="65"/>
    </row>
    <row r="8" spans="1:27">
      <c r="A8" s="155" t="s">
        <v>204</v>
      </c>
      <c r="B8" s="37">
        <v>250</v>
      </c>
      <c r="C8" s="52" t="s">
        <v>174</v>
      </c>
      <c r="D8" s="37"/>
      <c r="E8" s="37"/>
      <c r="F8" s="52"/>
      <c r="G8" s="37" t="s">
        <v>129</v>
      </c>
      <c r="H8" s="37">
        <v>6480000000</v>
      </c>
      <c r="I8" s="106" t="s">
        <v>175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176</v>
      </c>
      <c r="D9" s="37"/>
      <c r="E9" s="37"/>
      <c r="F9" s="52"/>
      <c r="G9" s="37" t="s">
        <v>130</v>
      </c>
      <c r="H9" s="37">
        <v>90000000</v>
      </c>
      <c r="I9" s="106" t="s">
        <v>175</v>
      </c>
      <c r="J9" s="156" t="s">
        <v>206</v>
      </c>
      <c r="K9" s="37"/>
      <c r="L9" s="63"/>
    </row>
    <row r="10" spans="1:27" ht="15">
      <c r="A10" s="36" t="s">
        <v>36</v>
      </c>
      <c r="B10" s="37">
        <v>415</v>
      </c>
      <c r="C10" s="141" t="s">
        <v>176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135</v>
      </c>
      <c r="B12" s="37">
        <v>3500</v>
      </c>
      <c r="C12" s="52" t="s">
        <v>174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136</v>
      </c>
      <c r="B13" s="37">
        <v>3500</v>
      </c>
      <c r="C13" s="52" t="s">
        <v>174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126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128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129</v>
      </c>
      <c r="B18" s="29">
        <f>H8</f>
        <v>6480000000</v>
      </c>
      <c r="C18" s="106" t="s">
        <v>175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130</v>
      </c>
      <c r="B19" s="29">
        <f>H9</f>
        <v>90000000</v>
      </c>
      <c r="C19" s="106" t="s">
        <v>175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138</v>
      </c>
      <c r="B22" s="29"/>
      <c r="C22" s="42" t="s">
        <v>141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139</v>
      </c>
      <c r="B23" s="29">
        <f>1*B12</f>
        <v>3500</v>
      </c>
      <c r="C23" s="127" t="s">
        <v>174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140</v>
      </c>
      <c r="B24" s="35">
        <f>1*B13</f>
        <v>3500</v>
      </c>
      <c r="C24" s="127" t="s">
        <v>174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143</v>
      </c>
      <c r="B26" s="35">
        <f>H8/H7</f>
        <v>2454.5454545454545</v>
      </c>
      <c r="C26" s="35" t="s">
        <v>174</v>
      </c>
      <c r="D26" s="35"/>
      <c r="E26" s="35"/>
      <c r="F26" s="35"/>
      <c r="G26" s="35"/>
      <c r="H26" s="35"/>
      <c r="I26" s="35"/>
      <c r="J26" s="127" t="s">
        <v>191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142</v>
      </c>
      <c r="B27" s="35">
        <f>H9/H7</f>
        <v>34.090909090909093</v>
      </c>
      <c r="C27" s="35" t="s">
        <v>174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179</v>
      </c>
      <c r="B29" s="35">
        <f>B12/500 +B8/30</f>
        <v>15.333333333333334</v>
      </c>
      <c r="C29" s="35" t="s">
        <v>174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144</v>
      </c>
      <c r="B30" s="35">
        <f>B13/500 +B7/30</f>
        <v>145.66666666666666</v>
      </c>
      <c r="C30" s="35" t="s">
        <v>174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146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145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207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208</v>
      </c>
      <c r="B37" s="122">
        <f>B8*B7*B7*B7/12</f>
        <v>1499818666666.6667</v>
      </c>
      <c r="C37" s="122" t="s">
        <v>209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210</v>
      </c>
      <c r="B38" s="122">
        <f>B7*B8</f>
        <v>1040000</v>
      </c>
      <c r="C38" s="122" t="s">
        <v>211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213</v>
      </c>
      <c r="B39" s="35">
        <f>B7/2</f>
        <v>2080</v>
      </c>
      <c r="C39" s="35" t="s">
        <v>174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212</v>
      </c>
      <c r="B40" s="35">
        <f>(H7/B38) +(H8*B39/B37)</f>
        <v>11.525147928994082</v>
      </c>
      <c r="C40" s="35" t="s">
        <v>216</v>
      </c>
      <c r="D40" s="29"/>
      <c r="E40" s="35">
        <f>(H7/B38) -(H8*B39/B37)</f>
        <v>-6.4482248520710055</v>
      </c>
      <c r="F40" s="35" t="s">
        <v>216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214</v>
      </c>
      <c r="B42" s="35">
        <f>0.2*B9</f>
        <v>5</v>
      </c>
      <c r="C42" s="35" t="s">
        <v>216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215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217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218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219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221</v>
      </c>
      <c r="B49" s="35">
        <f>0.0025*B8*1000</f>
        <v>625</v>
      </c>
      <c r="C49" s="122" t="s">
        <v>211</v>
      </c>
      <c r="D49" s="29" t="s">
        <v>222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220</v>
      </c>
      <c r="B50" s="35">
        <f>(0.0025+0.5*(1-1000/B8)*(0.0025-0.0025))*1000*B8</f>
        <v>625</v>
      </c>
      <c r="C50" s="122" t="s">
        <v>211</v>
      </c>
      <c r="D50" s="29" t="s">
        <v>222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223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224</v>
      </c>
      <c r="B54" s="35">
        <f>H10/(B7*B8)</f>
        <v>0.81346153846153846</v>
      </c>
      <c r="C54" s="35" t="s">
        <v>216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225</v>
      </c>
      <c r="B55" s="35">
        <v>0.36</v>
      </c>
      <c r="C55" s="35" t="s">
        <v>216</v>
      </c>
      <c r="D55" s="35"/>
      <c r="E55" s="35"/>
      <c r="F55" s="35"/>
      <c r="G55" s="35"/>
      <c r="H55" s="35"/>
      <c r="I55" s="35"/>
      <c r="J55" s="42" t="s">
        <v>193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226</v>
      </c>
      <c r="B56" s="35">
        <f>(B54-B55)*B7*B8</f>
        <v>471600</v>
      </c>
      <c r="C56" s="35" t="s">
        <v>227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176</v>
      </c>
      <c r="D57" s="29"/>
      <c r="E57" s="42"/>
      <c r="F57" s="42"/>
      <c r="G57" s="42"/>
      <c r="H57" s="42"/>
      <c r="I57" s="42"/>
      <c r="J57" s="42" t="s">
        <v>194</v>
      </c>
      <c r="K57" s="42"/>
      <c r="L57" s="49"/>
      <c r="M57" s="35"/>
      <c r="N57" s="35"/>
      <c r="O57" s="35"/>
      <c r="P57" s="35"/>
      <c r="Q57" s="35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228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229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230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231</v>
      </c>
      <c r="B63" s="157"/>
      <c r="C63" s="157"/>
      <c r="D63" s="157"/>
      <c r="E63" s="157"/>
      <c r="F63" s="157"/>
      <c r="G63" s="157"/>
      <c r="H63" s="157"/>
      <c r="I63" s="157"/>
      <c r="J63" s="161" t="s">
        <v>239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232</v>
      </c>
      <c r="B64" s="35">
        <v>1107000</v>
      </c>
      <c r="C64" s="162" t="s">
        <v>114</v>
      </c>
      <c r="D64" s="35" t="s">
        <v>233</v>
      </c>
      <c r="E64" s="35">
        <v>20</v>
      </c>
      <c r="F64" s="35"/>
      <c r="G64" s="35" t="s">
        <v>234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236</v>
      </c>
      <c r="E65" s="35">
        <f>B10</f>
        <v>415</v>
      </c>
      <c r="F65" s="35"/>
      <c r="G65" s="35" t="s">
        <v>235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237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238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240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239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241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242</v>
      </c>
      <c r="B74" s="35">
        <f>C72*E64*H64*H65*H65</f>
        <v>2530863415.3483381</v>
      </c>
      <c r="C74" s="35" t="s">
        <v>243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174</v>
      </c>
      <c r="H80" s="60" t="s">
        <v>43</v>
      </c>
      <c r="I80" s="60">
        <f>B8</f>
        <v>250</v>
      </c>
      <c r="J80" s="60" t="s">
        <v>174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176</v>
      </c>
      <c r="E81" s="42" t="s">
        <v>30</v>
      </c>
      <c r="F81" s="42" t="s">
        <v>30</v>
      </c>
      <c r="G81" s="42"/>
      <c r="H81" s="42"/>
      <c r="I81" s="42"/>
      <c r="J81" s="42" t="s">
        <v>192</v>
      </c>
      <c r="K81" s="42"/>
      <c r="L81" s="49"/>
      <c r="M81" s="42"/>
      <c r="N81" s="42"/>
      <c r="O81" s="42"/>
    </row>
    <row r="82" spans="1:15" ht="15">
      <c r="A82" s="41" t="s">
        <v>147</v>
      </c>
      <c r="B82" s="42"/>
      <c r="C82" s="42">
        <f>3217</f>
        <v>3217</v>
      </c>
      <c r="D82" s="128" t="s">
        <v>177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131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176</v>
      </c>
      <c r="E84" s="42"/>
      <c r="F84" s="42"/>
      <c r="G84" s="42"/>
      <c r="H84" s="42"/>
      <c r="I84" s="42"/>
      <c r="J84" s="42" t="s">
        <v>193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176</v>
      </c>
      <c r="E85" s="42"/>
      <c r="F85" s="42"/>
      <c r="G85" s="42"/>
      <c r="H85" s="42"/>
      <c r="I85" s="42"/>
      <c r="J85" s="42" t="s">
        <v>194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177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177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159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148</v>
      </c>
      <c r="B98" s="122">
        <v>450</v>
      </c>
      <c r="C98" s="128" t="s">
        <v>177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150</v>
      </c>
      <c r="B99" s="42">
        <v>150</v>
      </c>
      <c r="C99" s="146" t="s">
        <v>174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149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151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193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152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</row>
    <row r="113" spans="1:1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</row>
    <row r="114" spans="1:15" ht="15">
      <c r="A114" s="29"/>
      <c r="B114" s="29"/>
      <c r="C114" s="29"/>
      <c r="D114" s="128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</row>
    <row r="115" spans="1:15" ht="15">
      <c r="A115" s="42"/>
      <c r="B115" s="42"/>
      <c r="C115" s="42"/>
      <c r="D115" s="128"/>
      <c r="E115" s="29"/>
      <c r="F115" s="29"/>
      <c r="G115" s="29"/>
      <c r="H115" s="29"/>
      <c r="I115" s="29"/>
      <c r="J115" s="29"/>
      <c r="K115" s="42"/>
      <c r="L115" s="42"/>
      <c r="M115" s="42"/>
      <c r="N115" s="42"/>
      <c r="O115" s="42"/>
    </row>
    <row r="116" spans="1:15" ht="15">
      <c r="A116" s="122"/>
      <c r="B116" s="42"/>
      <c r="C116" s="42"/>
      <c r="D116" s="128"/>
      <c r="E116" s="105"/>
      <c r="F116" s="29"/>
      <c r="G116" s="29"/>
      <c r="H116" s="29"/>
      <c r="I116" s="29"/>
      <c r="J116" s="29"/>
      <c r="K116" s="42"/>
      <c r="L116" s="42"/>
      <c r="M116" s="42"/>
      <c r="N116" s="42"/>
      <c r="O116" s="42"/>
    </row>
    <row r="117" spans="1:15" ht="15">
      <c r="A117" s="42"/>
      <c r="B117" s="42"/>
      <c r="C117" s="146"/>
      <c r="D117" s="128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</row>
    <row r="118" spans="1:15" ht="15">
      <c r="A118" s="42"/>
      <c r="B118" s="42"/>
      <c r="C118" s="146"/>
      <c r="D118" s="128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</row>
    <row r="119" spans="1:15">
      <c r="A119" s="42"/>
      <c r="B119" s="122"/>
      <c r="C119" s="133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</row>
    <row r="120" spans="1:15" ht="15">
      <c r="A120" s="42"/>
      <c r="B120" s="122"/>
      <c r="C120" s="133"/>
      <c r="D120" s="128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</row>
    <row r="121" spans="1:15" ht="15">
      <c r="A121" s="42"/>
      <c r="B121" s="122"/>
      <c r="C121" s="146"/>
      <c r="D121" s="128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</row>
    <row r="122" spans="1:15" ht="15">
      <c r="A122" s="42"/>
      <c r="B122" s="122"/>
      <c r="C122" s="146"/>
      <c r="D122" s="128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</row>
    <row r="123" spans="1:15" ht="15">
      <c r="A123" s="42"/>
      <c r="B123" s="122"/>
      <c r="C123" s="29"/>
      <c r="D123" s="128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</row>
    <row r="124" spans="1:15">
      <c r="A124" s="42"/>
      <c r="B124" s="42"/>
      <c r="C124" s="42"/>
      <c r="D124" s="42"/>
      <c r="E124" s="42"/>
      <c r="F124" s="42"/>
      <c r="G124" s="42"/>
      <c r="H124" s="42"/>
      <c r="I124" s="42"/>
      <c r="J124" s="29"/>
      <c r="K124" s="42"/>
      <c r="L124" s="42"/>
      <c r="M124" s="42"/>
      <c r="N124" s="42"/>
      <c r="O124" s="42"/>
    </row>
    <row r="125" spans="1:15">
      <c r="A125" s="42"/>
      <c r="B125" s="42"/>
      <c r="C125" s="133"/>
      <c r="D125" s="42"/>
      <c r="E125" s="42"/>
      <c r="F125" s="42"/>
      <c r="G125" s="42"/>
      <c r="H125" s="42"/>
      <c r="I125" s="42"/>
      <c r="J125" s="29"/>
      <c r="K125" s="42"/>
      <c r="L125" s="42"/>
      <c r="M125" s="42"/>
      <c r="N125" s="42"/>
      <c r="O125" s="42"/>
    </row>
    <row r="126" spans="1:15">
      <c r="A126" s="42"/>
      <c r="B126" s="29"/>
      <c r="C126" s="146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5">
      <c r="A127" s="29"/>
      <c r="B127" s="29"/>
      <c r="C127" s="29"/>
      <c r="D127" s="105"/>
      <c r="E127" s="29"/>
      <c r="F127" s="29"/>
      <c r="G127" s="29"/>
      <c r="H127" s="29"/>
      <c r="I127" s="29"/>
      <c r="J127" s="29"/>
      <c r="K127" s="29"/>
      <c r="L127" s="29"/>
    </row>
    <row r="128" spans="1: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</sheetData>
  <mergeCells count="1">
    <mergeCell ref="F1:K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81" t="s">
        <v>47</v>
      </c>
      <c r="G1" s="181"/>
      <c r="H1" s="181"/>
      <c r="I1" s="181"/>
      <c r="J1" s="181"/>
      <c r="K1" s="181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81"/>
      <c r="G2" s="181"/>
      <c r="H2" s="181"/>
      <c r="I2" s="181"/>
      <c r="J2" s="181"/>
      <c r="K2" s="181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81"/>
      <c r="G3" s="181"/>
      <c r="H3" s="181"/>
      <c r="I3" s="181"/>
      <c r="J3" s="181"/>
      <c r="K3" s="181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81"/>
      <c r="G4" s="181"/>
      <c r="H4" s="181"/>
      <c r="I4" s="181"/>
      <c r="J4" s="181"/>
      <c r="K4" s="181"/>
      <c r="L4" s="50"/>
      <c r="M4" s="50"/>
      <c r="N4" s="50"/>
      <c r="O4" s="50"/>
      <c r="P4" s="50"/>
      <c r="Q4" s="50"/>
    </row>
    <row r="9" spans="1:30">
      <c r="A9" t="s">
        <v>95</v>
      </c>
    </row>
    <row r="10" spans="1:30">
      <c r="Z10" s="25"/>
      <c r="AA10" s="25"/>
      <c r="AB10" s="25"/>
      <c r="AC10" s="25"/>
      <c r="AD10" s="25"/>
    </row>
    <row r="11" spans="1:30">
      <c r="O11" t="s">
        <v>72</v>
      </c>
    </row>
    <row r="122" spans="14:21">
      <c r="O122" t="s">
        <v>89</v>
      </c>
      <c r="R122" t="s">
        <v>92</v>
      </c>
    </row>
    <row r="124" spans="14:21">
      <c r="U124" t="s">
        <v>108</v>
      </c>
    </row>
    <row r="125" spans="14:21">
      <c r="N125" t="s">
        <v>90</v>
      </c>
    </row>
    <row r="135" spans="14:21">
      <c r="N135" t="s">
        <v>91</v>
      </c>
    </row>
    <row r="139" spans="14:21">
      <c r="U139" t="s">
        <v>94</v>
      </c>
    </row>
    <row r="142" spans="14:21">
      <c r="O142" t="s">
        <v>93</v>
      </c>
    </row>
    <row r="168" spans="14:18">
      <c r="O168" t="s">
        <v>89</v>
      </c>
      <c r="R168" t="s">
        <v>92</v>
      </c>
    </row>
    <row r="171" spans="14:18">
      <c r="N171" t="s">
        <v>90</v>
      </c>
    </row>
    <row r="181" spans="14:15">
      <c r="N181" t="s">
        <v>91</v>
      </c>
    </row>
    <row r="188" spans="14:15">
      <c r="O188" t="s">
        <v>93</v>
      </c>
    </row>
    <row r="215" spans="15:15">
      <c r="O215" t="s">
        <v>101</v>
      </c>
    </row>
    <row r="256" spans="15:15">
      <c r="O256" t="s">
        <v>102</v>
      </c>
    </row>
    <row r="257" spans="15:16">
      <c r="O257" t="s">
        <v>104</v>
      </c>
      <c r="P257" t="s">
        <v>103</v>
      </c>
    </row>
    <row r="283" spans="15:19">
      <c r="O283" t="s">
        <v>107</v>
      </c>
      <c r="S283" s="22" t="s">
        <v>119</v>
      </c>
    </row>
    <row r="306" spans="14:14">
      <c r="N306" t="s">
        <v>97</v>
      </c>
    </row>
    <row r="307" spans="14:14" ht="18.75">
      <c r="N307" s="104" t="s">
        <v>105</v>
      </c>
    </row>
    <row r="309" spans="14:14" ht="18.75">
      <c r="N309" s="104" t="s">
        <v>106</v>
      </c>
    </row>
    <row r="314" spans="14:14">
      <c r="N314" t="s">
        <v>96</v>
      </c>
    </row>
    <row r="320" spans="14:14">
      <c r="N320" t="s">
        <v>115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81" t="s">
        <v>47</v>
      </c>
      <c r="G1" s="181"/>
      <c r="H1" s="181"/>
      <c r="I1" s="181"/>
      <c r="J1" s="181"/>
      <c r="K1" s="181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81"/>
      <c r="G2" s="181"/>
      <c r="H2" s="181"/>
      <c r="I2" s="181"/>
      <c r="J2" s="181"/>
      <c r="K2" s="181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81"/>
      <c r="G3" s="181"/>
      <c r="H3" s="181"/>
      <c r="I3" s="181"/>
      <c r="J3" s="181"/>
      <c r="K3" s="181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81"/>
      <c r="G4" s="181"/>
      <c r="H4" s="181"/>
      <c r="I4" s="181"/>
      <c r="J4" s="181"/>
      <c r="K4" s="181"/>
      <c r="L4" s="50"/>
      <c r="M4" s="50"/>
      <c r="N4" s="50"/>
      <c r="O4" s="50"/>
      <c r="P4" s="50"/>
      <c r="Q4" s="50"/>
    </row>
    <row r="6" spans="1:17">
      <c r="A6" t="s">
        <v>95</v>
      </c>
      <c r="N6" t="s">
        <v>72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2"/>
  <sheetViews>
    <sheetView tabSelected="1" zoomScale="130" zoomScaleNormal="130" workbookViewId="0">
      <selection activeCell="M218" sqref="M218"/>
    </sheetView>
  </sheetViews>
  <sheetFormatPr defaultRowHeight="14.25"/>
  <sheetData>
    <row r="1" spans="1:46">
      <c r="A1" s="50"/>
      <c r="B1" s="50"/>
      <c r="C1" s="50"/>
      <c r="D1" s="50"/>
      <c r="E1" s="50"/>
      <c r="F1" s="181" t="s">
        <v>47</v>
      </c>
      <c r="G1" s="181"/>
      <c r="H1" s="181"/>
      <c r="I1" s="181"/>
      <c r="J1" s="181"/>
      <c r="K1" s="181"/>
      <c r="L1" s="50"/>
      <c r="M1" s="50"/>
      <c r="N1" s="50"/>
      <c r="O1" s="50"/>
      <c r="P1" s="50"/>
      <c r="Q1" s="50"/>
      <c r="R1" s="50"/>
      <c r="S1" s="50"/>
      <c r="T1" s="50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6">
      <c r="A2" s="50"/>
      <c r="B2" s="50"/>
      <c r="C2" s="50"/>
      <c r="D2" s="50"/>
      <c r="E2" s="50"/>
      <c r="F2" s="181"/>
      <c r="G2" s="181"/>
      <c r="H2" s="181"/>
      <c r="I2" s="181"/>
      <c r="J2" s="181"/>
      <c r="K2" s="181"/>
      <c r="L2" s="50"/>
      <c r="M2" s="50"/>
      <c r="N2" s="50"/>
      <c r="O2" s="50"/>
      <c r="P2" s="50"/>
      <c r="Q2" s="50"/>
      <c r="R2" s="50"/>
      <c r="S2" s="50"/>
      <c r="T2" s="50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</row>
    <row r="3" spans="1:46">
      <c r="A3" s="50"/>
      <c r="B3" s="50"/>
      <c r="C3" s="50"/>
      <c r="D3" s="50"/>
      <c r="E3" s="50"/>
      <c r="F3" s="181"/>
      <c r="G3" s="181"/>
      <c r="H3" s="181"/>
      <c r="I3" s="181"/>
      <c r="J3" s="181"/>
      <c r="K3" s="181"/>
      <c r="L3" s="50"/>
      <c r="M3" s="50"/>
      <c r="N3" s="50"/>
      <c r="O3" s="50"/>
      <c r="P3" s="50"/>
      <c r="Q3" s="50"/>
      <c r="R3" s="50"/>
      <c r="S3" s="50"/>
      <c r="T3" s="50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</row>
    <row r="4" spans="1:46">
      <c r="A4" s="50"/>
      <c r="B4" s="50"/>
      <c r="C4" s="50"/>
      <c r="D4" s="50"/>
      <c r="E4" s="50"/>
      <c r="F4" s="181"/>
      <c r="G4" s="181"/>
      <c r="H4" s="181"/>
      <c r="I4" s="181"/>
      <c r="J4" s="181"/>
      <c r="K4" s="181"/>
      <c r="L4" s="50"/>
      <c r="M4" s="50"/>
      <c r="N4" s="50"/>
      <c r="O4" s="50"/>
      <c r="P4" s="50"/>
      <c r="Q4" s="50"/>
      <c r="R4" s="50"/>
      <c r="S4" s="50"/>
      <c r="T4" s="50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</row>
    <row r="5" spans="1:46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4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spans="1:46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</row>
    <row r="8" spans="1:46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</row>
    <row r="9" spans="1:46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spans="1:46">
      <c r="A11" s="109" t="s">
        <v>95</v>
      </c>
      <c r="B11" s="109"/>
      <c r="C11" s="24"/>
      <c r="D11" s="24"/>
      <c r="E11" s="24"/>
      <c r="F11" s="24"/>
      <c r="G11" s="24"/>
      <c r="H11" s="24"/>
      <c r="I11" s="24"/>
      <c r="J11" s="24"/>
      <c r="K11" s="24"/>
      <c r="N11" s="109" t="s">
        <v>72</v>
      </c>
      <c r="O11" s="109"/>
      <c r="P11" s="109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46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4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1:4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</row>
    <row r="15" spans="1:4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1:4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1:46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1:46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1:46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1:4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1:46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1:46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1:46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1:4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1:4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1:4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5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</row>
    <row r="42" spans="1:4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1:4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4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</row>
    <row r="48" spans="1:4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</row>
    <row r="49" spans="1:4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1:4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1:4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1:4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1:4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1:4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1:4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1:4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1:4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</row>
    <row r="59" spans="1:4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</row>
    <row r="60" spans="1:4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</row>
    <row r="61" spans="1:4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</row>
    <row r="62" spans="1:4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</row>
    <row r="63" spans="1:4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:4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1:4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</row>
    <row r="66" spans="1:4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</row>
    <row r="67" spans="1:4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</row>
    <row r="68" spans="1:4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</row>
    <row r="69" spans="1:4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</row>
    <row r="70" spans="1:4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</row>
    <row r="71" spans="1:4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</row>
    <row r="72" spans="1:4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1:4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</row>
    <row r="74" spans="1:4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</row>
    <row r="75" spans="1:4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</row>
    <row r="76" spans="1:4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1:4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</row>
    <row r="78" spans="1:4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</row>
    <row r="79" spans="1:4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1:4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</row>
    <row r="81" spans="1:4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</row>
    <row r="82" spans="1:4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</row>
    <row r="83" spans="1:4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</row>
    <row r="84" spans="1:4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</row>
    <row r="85" spans="1:4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</row>
    <row r="86" spans="1:4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</row>
    <row r="87" spans="1:4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</row>
    <row r="88" spans="1:4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</row>
    <row r="89" spans="1:4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</row>
    <row r="90" spans="1:4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</row>
    <row r="91" spans="1:4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</row>
    <row r="92" spans="1:4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</row>
    <row r="93" spans="1:4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1:4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</row>
    <row r="95" spans="1:4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</row>
    <row r="96" spans="1:4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</row>
    <row r="97" spans="1:4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1:4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</row>
    <row r="99" spans="1:4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</row>
    <row r="100" spans="1:4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</row>
    <row r="101" spans="1:4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</row>
    <row r="102" spans="1:4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</row>
    <row r="103" spans="1:4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</row>
    <row r="104" spans="1:4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</row>
    <row r="105" spans="1:4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</row>
    <row r="106" spans="1:4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</row>
    <row r="107" spans="1:4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</row>
    <row r="108" spans="1:4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</row>
    <row r="109" spans="1:4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</row>
    <row r="110" spans="1:4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</row>
    <row r="111" spans="1:4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</row>
    <row r="112" spans="1:4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</row>
    <row r="113" spans="1:4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</row>
    <row r="114" spans="1:4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</row>
    <row r="115" spans="1:4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</row>
    <row r="116" spans="1:4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</row>
    <row r="117" spans="1:4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</row>
    <row r="118" spans="1:4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</row>
    <row r="119" spans="1:4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</row>
    <row r="120" spans="1:4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</row>
    <row r="121" spans="1:4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</row>
    <row r="122" spans="1:4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</row>
    <row r="123" spans="1:4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</row>
    <row r="124" spans="1:4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</row>
    <row r="125" spans="1:4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</row>
    <row r="126" spans="1:4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</row>
    <row r="127" spans="1:4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</row>
    <row r="128" spans="1:4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</row>
    <row r="129" spans="1:4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</row>
    <row r="130" spans="1:4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</row>
    <row r="131" spans="1:4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</row>
    <row r="132" spans="1:4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</row>
    <row r="133" spans="1:4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</row>
    <row r="134" spans="1:4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</row>
    <row r="135" spans="1:4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</row>
    <row r="136" spans="1:4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</row>
    <row r="137" spans="1:4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</row>
    <row r="138" spans="1:4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</row>
    <row r="139" spans="1:4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</row>
    <row r="140" spans="1:4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</row>
    <row r="141" spans="1:4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</row>
    <row r="142" spans="1:4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</row>
    <row r="143" spans="1:4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</row>
    <row r="144" spans="1:4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</row>
    <row r="145" spans="1:4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</row>
    <row r="146" spans="1: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</row>
    <row r="147" spans="1:4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</row>
    <row r="148" spans="1:4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</row>
    <row r="149" spans="1:4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</row>
    <row r="150" spans="1:4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</row>
    <row r="151" spans="1:4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</row>
    <row r="152" spans="1:4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</row>
    <row r="153" spans="1:4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</row>
    <row r="154" spans="1:4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</row>
    <row r="155" spans="1:4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</row>
    <row r="156" spans="1:4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</row>
    <row r="157" spans="1:4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</row>
    <row r="158" spans="1:4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</row>
    <row r="159" spans="1:4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</row>
    <row r="160" spans="1:4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</row>
    <row r="161" spans="1:4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</row>
    <row r="162" spans="1:4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</row>
    <row r="163" spans="1:4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</row>
    <row r="164" spans="1:4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</row>
    <row r="165" spans="1:4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</row>
    <row r="166" spans="1:4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</row>
    <row r="167" spans="1:4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</row>
    <row r="168" spans="1:4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</row>
    <row r="169" spans="1:4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</row>
    <row r="170" spans="1:4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</row>
    <row r="171" spans="1:4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</row>
    <row r="172" spans="1:4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</row>
    <row r="173" spans="1:4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</row>
    <row r="174" spans="1:4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</row>
    <row r="175" spans="1:4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</row>
    <row r="176" spans="1:4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</row>
    <row r="177" spans="1:4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</row>
    <row r="178" spans="1:4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</row>
    <row r="179" spans="1:4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</row>
    <row r="180" spans="1:4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</row>
    <row r="181" spans="1:4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</row>
    <row r="182" spans="1:4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</row>
    <row r="183" spans="1:4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</row>
    <row r="184" spans="1:4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</row>
    <row r="185" spans="1:4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</row>
    <row r="186" spans="1:4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</row>
    <row r="187" spans="1:4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</row>
    <row r="188" spans="1:4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</row>
    <row r="189" spans="1:4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</row>
    <row r="190" spans="1:4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</row>
    <row r="191" spans="1:4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</row>
    <row r="192" spans="1:4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</row>
    <row r="193" spans="1:4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</row>
    <row r="194" spans="1:4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</row>
    <row r="195" spans="1:4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</row>
    <row r="196" spans="1:4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</row>
    <row r="197" spans="1:4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</row>
    <row r="198" spans="1:4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</row>
    <row r="199" spans="1:4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</row>
    <row r="200" spans="1:4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</row>
    <row r="201" spans="1:4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</row>
    <row r="202" spans="1:4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</row>
    <row r="203" spans="1:4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</row>
    <row r="204" spans="1:4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</row>
    <row r="205" spans="1:4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</row>
    <row r="206" spans="1:4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</row>
    <row r="207" spans="1:4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</row>
    <row r="208" spans="1:4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</row>
    <row r="209" spans="1:4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</row>
    <row r="210" spans="1:4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</row>
    <row r="211" spans="1:4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</row>
    <row r="212" spans="1:4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</row>
    <row r="213" spans="1:4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</row>
    <row r="214" spans="1:4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</row>
    <row r="215" spans="1:4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</row>
    <row r="216" spans="1:4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</row>
    <row r="217" spans="1:4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</row>
    <row r="218" spans="1:4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</row>
    <row r="219" spans="1:4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</row>
    <row r="220" spans="1:4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</row>
    <row r="221" spans="1:4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</row>
    <row r="222" spans="1:4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</row>
    <row r="223" spans="1:4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</row>
    <row r="224" spans="1:4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</row>
    <row r="225" spans="1:4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</row>
    <row r="226" spans="1:4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</row>
    <row r="227" spans="1:4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</row>
    <row r="228" spans="1:4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</row>
    <row r="229" spans="1:4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</row>
    <row r="230" spans="1:4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</row>
    <row r="231" spans="1:4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</row>
    <row r="232" spans="1:4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</row>
    <row r="233" spans="1:4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</row>
    <row r="234" spans="1:4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</row>
    <row r="235" spans="1:4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</row>
    <row r="236" spans="1:4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1:4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</row>
    <row r="238" spans="1:4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</row>
    <row r="239" spans="1:4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</row>
    <row r="240" spans="1:4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</row>
    <row r="241" spans="1:4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</row>
    <row r="242" spans="1:4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</row>
    <row r="243" spans="1:4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</row>
    <row r="244" spans="1:4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</row>
    <row r="245" spans="1:4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</row>
    <row r="246" spans="1: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</row>
    <row r="247" spans="1:4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</row>
    <row r="248" spans="1:4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</row>
    <row r="249" spans="1:4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</row>
    <row r="250" spans="1:4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</row>
    <row r="251" spans="1:4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</row>
    <row r="252" spans="1:4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</row>
    <row r="253" spans="1:4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</row>
    <row r="254" spans="1:4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</row>
    <row r="255" spans="1:4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</row>
    <row r="256" spans="1:4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</row>
    <row r="257" spans="1:4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</row>
    <row r="258" spans="1:4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</row>
    <row r="259" spans="1:4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</row>
    <row r="260" spans="1:4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</row>
    <row r="261" spans="1:4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</row>
    <row r="262" spans="1:4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</row>
    <row r="263" spans="1:4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</row>
    <row r="264" spans="1:4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</row>
    <row r="265" spans="1:4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</row>
    <row r="266" spans="1:4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</row>
    <row r="267" spans="1:4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</row>
    <row r="268" spans="1:4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</row>
    <row r="269" spans="1:4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</row>
    <row r="270" spans="1:4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</row>
    <row r="271" spans="1:4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</row>
    <row r="272" spans="1:4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</row>
    <row r="273" spans="1:4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</row>
    <row r="274" spans="1:4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</row>
    <row r="275" spans="1:4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</row>
    <row r="276" spans="1:4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1:4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</row>
    <row r="278" spans="1:4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</row>
    <row r="279" spans="1:4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</row>
    <row r="280" spans="1:4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</row>
    <row r="281" spans="1:4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</row>
    <row r="282" spans="1:4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</row>
    <row r="283" spans="1:4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</row>
    <row r="284" spans="1:4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</row>
    <row r="285" spans="1:4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</row>
    <row r="286" spans="1:4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</row>
    <row r="287" spans="1:4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</row>
    <row r="288" spans="1:4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</row>
    <row r="289" spans="1:4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</row>
    <row r="290" spans="1:4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</row>
    <row r="291" spans="1:4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</row>
    <row r="292" spans="1:4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</row>
    <row r="293" spans="1:4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</row>
    <row r="294" spans="1:4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</row>
    <row r="295" spans="1:4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</row>
    <row r="296" spans="1:4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</row>
    <row r="297" spans="1:4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</row>
    <row r="298" spans="1:4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</row>
    <row r="299" spans="1:4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</row>
    <row r="300" spans="1:4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</row>
    <row r="301" spans="1:4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</row>
    <row r="302" spans="1:4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</row>
    <row r="303" spans="1:4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</row>
    <row r="304" spans="1:4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</row>
    <row r="305" spans="1:4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</row>
    <row r="306" spans="1:4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</row>
    <row r="307" spans="1:4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</row>
    <row r="308" spans="1:4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</row>
    <row r="309" spans="1:4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</row>
    <row r="310" spans="1:4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</row>
    <row r="311" spans="1:4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</row>
    <row r="312" spans="1:4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</row>
    <row r="313" spans="1:4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</row>
    <row r="314" spans="1:4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</row>
    <row r="315" spans="1:4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4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4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4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4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4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>
      <c r="A341" s="24" t="s">
        <v>30</v>
      </c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1:4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1:4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1:4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1:4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1:4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1:4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1:4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1:4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1:4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1:4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1:4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1:4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1:4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1:4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1:4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1:4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1:4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1:4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1:4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1:4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1:4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1:4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1:4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1:4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1:4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1:4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1:4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1:4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1:4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1:4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1:4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1:4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1:4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1:4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1:4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1:4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1:4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1:4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1:4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1:4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1:4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1:4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1:4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1:4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1:4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1:4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1:4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1:4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1:4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1:4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1:4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1:4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1:4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1:4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1:4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1:4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1:4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1:4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1:4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1:4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1:4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1:4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1:4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1:4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1:4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1:4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1:4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1:4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1:4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1:4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1:4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1:4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1:4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1:4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1:4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1:4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1:4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1:4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1:4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1:4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1:4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1:4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1:4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1:4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1:4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1:4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1:4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1:4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1:4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1:4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1:4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1:4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1:4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1:4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1:4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1:4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1:4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1:4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1:4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1:4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  <row r="488" spans="1:4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</row>
    <row r="489" spans="1:4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</row>
    <row r="490" spans="1:4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</row>
    <row r="491" spans="1:4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</row>
    <row r="492" spans="1:4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</row>
  </sheetData>
  <mergeCells count="1">
    <mergeCell ref="F1:K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90" zoomScaleNormal="90" workbookViewId="0">
      <selection activeCell="G41" sqref="G41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97" t="s">
        <v>13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9"/>
      <c r="Q1" s="92"/>
      <c r="R1" s="92"/>
      <c r="S1" s="92"/>
      <c r="T1" s="92"/>
      <c r="U1" s="92"/>
      <c r="V1" s="92"/>
      <c r="W1" s="92"/>
    </row>
    <row r="2" spans="1:23" ht="12.75" customHeight="1">
      <c r="A2" s="200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2"/>
      <c r="Q2" s="92"/>
      <c r="R2" s="92"/>
      <c r="S2" s="92"/>
      <c r="T2" s="92"/>
      <c r="U2" s="92"/>
      <c r="V2" s="92"/>
      <c r="W2" s="92"/>
    </row>
    <row r="3" spans="1:23" ht="12.75" customHeight="1">
      <c r="A3" s="200"/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2"/>
      <c r="Q3" s="92"/>
      <c r="R3" s="92"/>
      <c r="S3" s="92"/>
      <c r="T3" s="92"/>
      <c r="U3" s="92"/>
      <c r="V3" s="92"/>
      <c r="W3" s="92"/>
    </row>
    <row r="4" spans="1:23" ht="12.75" customHeight="1" thickBot="1">
      <c r="A4" s="203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5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248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51</v>
      </c>
      <c r="D10" s="73" t="s">
        <v>125</v>
      </c>
      <c r="E10" s="206" t="s">
        <v>52</v>
      </c>
      <c r="F10" s="217"/>
      <c r="G10" s="217"/>
      <c r="H10" s="206" t="s">
        <v>54</v>
      </c>
      <c r="I10" s="207"/>
      <c r="J10" s="206" t="s">
        <v>55</v>
      </c>
      <c r="K10" s="207"/>
      <c r="L10" s="206" t="s">
        <v>56</v>
      </c>
      <c r="M10" s="207"/>
      <c r="N10" s="206" t="s">
        <v>53</v>
      </c>
      <c r="O10" s="217"/>
      <c r="P10" s="207"/>
    </row>
    <row r="11" spans="1:23" ht="14.25" customHeight="1" thickBot="1">
      <c r="A11" s="208" t="s">
        <v>124</v>
      </c>
      <c r="B11" s="215" t="s">
        <v>244</v>
      </c>
      <c r="C11" s="188" t="s">
        <v>73</v>
      </c>
      <c r="D11" s="186" t="s">
        <v>117</v>
      </c>
      <c r="E11" s="184" t="s">
        <v>28</v>
      </c>
      <c r="F11" s="185"/>
      <c r="G11" s="185"/>
      <c r="H11" s="182"/>
      <c r="I11" s="183"/>
      <c r="J11" s="182"/>
      <c r="K11" s="183"/>
      <c r="L11" s="182"/>
      <c r="M11" s="183"/>
      <c r="N11" s="194"/>
      <c r="O11" s="195"/>
      <c r="P11" s="196"/>
    </row>
    <row r="12" spans="1:23" ht="14.25" customHeight="1" thickBot="1">
      <c r="A12" s="209"/>
      <c r="B12" s="213"/>
      <c r="C12" s="191"/>
      <c r="D12" s="187"/>
      <c r="E12" s="192" t="s">
        <v>29</v>
      </c>
      <c r="F12" s="193"/>
      <c r="G12" s="193"/>
      <c r="H12" s="182"/>
      <c r="I12" s="183"/>
      <c r="J12" s="182"/>
      <c r="K12" s="183"/>
      <c r="L12" s="182"/>
      <c r="M12" s="183"/>
      <c r="N12" s="194"/>
      <c r="O12" s="195"/>
      <c r="P12" s="196"/>
    </row>
    <row r="13" spans="1:23" ht="14.25" customHeight="1" thickBot="1">
      <c r="A13" s="209"/>
      <c r="B13" s="213"/>
      <c r="C13" s="211" t="s">
        <v>74</v>
      </c>
      <c r="D13" s="186" t="s">
        <v>117</v>
      </c>
      <c r="E13" s="184" t="s">
        <v>28</v>
      </c>
      <c r="F13" s="185"/>
      <c r="G13" s="185"/>
      <c r="H13" s="182"/>
      <c r="I13" s="183"/>
      <c r="J13" s="182"/>
      <c r="K13" s="183"/>
      <c r="L13" s="182"/>
      <c r="M13" s="183"/>
      <c r="N13" s="194"/>
      <c r="O13" s="195"/>
      <c r="P13" s="196"/>
    </row>
    <row r="14" spans="1:23" ht="14.25" customHeight="1" thickBot="1">
      <c r="A14" s="209"/>
      <c r="B14" s="213"/>
      <c r="C14" s="211"/>
      <c r="D14" s="187"/>
      <c r="E14" s="192" t="s">
        <v>29</v>
      </c>
      <c r="F14" s="193"/>
      <c r="G14" s="193"/>
      <c r="H14" s="182"/>
      <c r="I14" s="183"/>
      <c r="J14" s="182"/>
      <c r="K14" s="183"/>
      <c r="L14" s="182"/>
      <c r="M14" s="183"/>
      <c r="N14" s="194"/>
      <c r="O14" s="195"/>
      <c r="P14" s="196"/>
    </row>
    <row r="15" spans="1:23" ht="14.25" customHeight="1" thickBot="1">
      <c r="A15" s="209"/>
      <c r="B15" s="213"/>
      <c r="C15" s="188" t="s">
        <v>254</v>
      </c>
      <c r="D15" s="186" t="s">
        <v>117</v>
      </c>
      <c r="E15" s="184" t="s">
        <v>28</v>
      </c>
      <c r="F15" s="185"/>
      <c r="G15" s="188"/>
      <c r="H15" s="100"/>
      <c r="I15" s="101"/>
      <c r="J15" s="100"/>
      <c r="K15" s="101"/>
      <c r="L15" s="182"/>
      <c r="M15" s="183"/>
      <c r="N15" s="97"/>
      <c r="O15" s="98"/>
      <c r="P15" s="99"/>
    </row>
    <row r="16" spans="1:23" ht="14.25" customHeight="1" thickBot="1">
      <c r="A16" s="209"/>
      <c r="B16" s="216"/>
      <c r="C16" s="191"/>
      <c r="D16" s="187"/>
      <c r="E16" s="189"/>
      <c r="F16" s="190"/>
      <c r="G16" s="191"/>
      <c r="H16" s="100"/>
      <c r="I16" s="101"/>
      <c r="J16" s="100"/>
      <c r="K16" s="101"/>
      <c r="L16" s="182"/>
      <c r="M16" s="183"/>
      <c r="N16" s="97"/>
      <c r="O16" s="98"/>
      <c r="P16" s="99"/>
    </row>
    <row r="17" spans="1:18" ht="14.25" customHeight="1" thickBot="1">
      <c r="A17" s="209"/>
      <c r="B17" s="212" t="s">
        <v>245</v>
      </c>
      <c r="C17" s="188" t="s">
        <v>73</v>
      </c>
      <c r="D17" s="186" t="s">
        <v>117</v>
      </c>
      <c r="E17" s="184" t="s">
        <v>28</v>
      </c>
      <c r="F17" s="185"/>
      <c r="G17" s="185"/>
      <c r="H17" s="182"/>
      <c r="I17" s="183"/>
      <c r="J17" s="182"/>
      <c r="K17" s="183"/>
      <c r="L17" s="182"/>
      <c r="M17" s="183"/>
      <c r="N17" s="194"/>
      <c r="O17" s="195"/>
      <c r="P17" s="196"/>
    </row>
    <row r="18" spans="1:18" ht="14.25" customHeight="1" thickBot="1">
      <c r="A18" s="209"/>
      <c r="B18" s="213"/>
      <c r="C18" s="191"/>
      <c r="D18" s="187"/>
      <c r="E18" s="192" t="s">
        <v>29</v>
      </c>
      <c r="F18" s="193"/>
      <c r="G18" s="193"/>
      <c r="H18" s="182"/>
      <c r="I18" s="183"/>
      <c r="J18" s="182"/>
      <c r="K18" s="183"/>
      <c r="L18" s="182"/>
      <c r="M18" s="183"/>
      <c r="N18" s="194"/>
      <c r="O18" s="195"/>
      <c r="P18" s="196"/>
    </row>
    <row r="19" spans="1:18" ht="14.25" customHeight="1" thickBot="1">
      <c r="A19" s="209"/>
      <c r="B19" s="213"/>
      <c r="C19" s="211" t="s">
        <v>74</v>
      </c>
      <c r="D19" s="186" t="s">
        <v>117</v>
      </c>
      <c r="E19" s="184" t="s">
        <v>28</v>
      </c>
      <c r="F19" s="185"/>
      <c r="G19" s="185"/>
      <c r="H19" s="182"/>
      <c r="I19" s="183"/>
      <c r="J19" s="182"/>
      <c r="K19" s="183"/>
      <c r="L19" s="182"/>
      <c r="M19" s="183"/>
      <c r="N19" s="194"/>
      <c r="O19" s="195"/>
      <c r="P19" s="196"/>
    </row>
    <row r="20" spans="1:18" ht="15" customHeight="1" thickBot="1">
      <c r="A20" s="209"/>
      <c r="B20" s="213"/>
      <c r="C20" s="211"/>
      <c r="D20" s="187"/>
      <c r="E20" s="192" t="s">
        <v>29</v>
      </c>
      <c r="F20" s="193"/>
      <c r="G20" s="193"/>
      <c r="H20" s="182"/>
      <c r="I20" s="183"/>
      <c r="J20" s="182"/>
      <c r="K20" s="183"/>
      <c r="L20" s="182"/>
      <c r="M20" s="183"/>
      <c r="N20" s="194"/>
      <c r="O20" s="195"/>
      <c r="P20" s="196"/>
    </row>
    <row r="21" spans="1:18" ht="15" customHeight="1" thickBot="1">
      <c r="A21" s="209"/>
      <c r="B21" s="213"/>
      <c r="C21" s="188" t="s">
        <v>255</v>
      </c>
      <c r="D21" s="186" t="s">
        <v>117</v>
      </c>
      <c r="E21" s="184" t="s">
        <v>28</v>
      </c>
      <c r="F21" s="185"/>
      <c r="G21" s="188"/>
      <c r="H21" s="100"/>
      <c r="I21" s="101"/>
      <c r="J21" s="100"/>
      <c r="K21" s="101"/>
      <c r="L21" s="182"/>
      <c r="M21" s="183"/>
      <c r="N21" s="97"/>
      <c r="O21" s="98"/>
      <c r="P21" s="99"/>
      <c r="Q21" s="67"/>
      <c r="R21" s="68"/>
    </row>
    <row r="22" spans="1:18" ht="15" customHeight="1" thickBot="1">
      <c r="A22" s="210"/>
      <c r="B22" s="214"/>
      <c r="C22" s="191"/>
      <c r="D22" s="187"/>
      <c r="E22" s="189"/>
      <c r="F22" s="190"/>
      <c r="G22" s="191"/>
      <c r="H22" s="100"/>
      <c r="I22" s="101"/>
      <c r="J22" s="100"/>
      <c r="K22" s="101"/>
      <c r="L22" s="182"/>
      <c r="M22" s="183"/>
      <c r="N22" s="97"/>
      <c r="O22" s="98"/>
      <c r="P22" s="99"/>
      <c r="Q22" s="67"/>
      <c r="R22" s="68"/>
    </row>
    <row r="39" spans="1:18">
      <c r="A39" s="70"/>
      <c r="B39" s="70"/>
      <c r="C39" s="71"/>
      <c r="D39" s="71"/>
      <c r="E39" s="71"/>
      <c r="F39" s="71"/>
      <c r="G39" s="69"/>
      <c r="H39" s="69"/>
      <c r="I39" s="69"/>
      <c r="J39" s="69"/>
      <c r="K39" s="69"/>
      <c r="L39" s="69"/>
      <c r="M39" s="69"/>
      <c r="N39" s="68"/>
      <c r="O39" s="68"/>
      <c r="P39" s="68"/>
      <c r="Q39" s="68"/>
      <c r="R39" s="68"/>
    </row>
  </sheetData>
  <mergeCells count="67">
    <mergeCell ref="L22:M22"/>
    <mergeCell ref="H19:I19"/>
    <mergeCell ref="H20:I20"/>
    <mergeCell ref="N10:P10"/>
    <mergeCell ref="N11:P11"/>
    <mergeCell ref="N12:P12"/>
    <mergeCell ref="N13:P13"/>
    <mergeCell ref="N20:P20"/>
    <mergeCell ref="N14:P14"/>
    <mergeCell ref="N17:P17"/>
    <mergeCell ref="L16:M16"/>
    <mergeCell ref="L17:M17"/>
    <mergeCell ref="L18:M18"/>
    <mergeCell ref="L19:M19"/>
    <mergeCell ref="L20:M20"/>
    <mergeCell ref="E10:G10"/>
    <mergeCell ref="E12:G12"/>
    <mergeCell ref="E13:G13"/>
    <mergeCell ref="H13:I13"/>
    <mergeCell ref="L11:M11"/>
    <mergeCell ref="L12:M12"/>
    <mergeCell ref="L13:M13"/>
    <mergeCell ref="L10:M10"/>
    <mergeCell ref="H10:I10"/>
    <mergeCell ref="H11:I11"/>
    <mergeCell ref="H12:I12"/>
    <mergeCell ref="A11:A22"/>
    <mergeCell ref="C11:C12"/>
    <mergeCell ref="C13:C14"/>
    <mergeCell ref="C17:C18"/>
    <mergeCell ref="C19:C20"/>
    <mergeCell ref="C21:C22"/>
    <mergeCell ref="B17:B22"/>
    <mergeCell ref="B11:B16"/>
    <mergeCell ref="C15:C16"/>
    <mergeCell ref="N18:P18"/>
    <mergeCell ref="N19:P19"/>
    <mergeCell ref="A1:P4"/>
    <mergeCell ref="J20:K20"/>
    <mergeCell ref="H14:I14"/>
    <mergeCell ref="J17:K17"/>
    <mergeCell ref="J18:K18"/>
    <mergeCell ref="J10:K10"/>
    <mergeCell ref="J11:K11"/>
    <mergeCell ref="J12:K12"/>
    <mergeCell ref="J13:K13"/>
    <mergeCell ref="J14:K14"/>
    <mergeCell ref="H17:I17"/>
    <mergeCell ref="H18:I18"/>
    <mergeCell ref="L14:M14"/>
    <mergeCell ref="E19:G19"/>
    <mergeCell ref="L15:M15"/>
    <mergeCell ref="E11:G11"/>
    <mergeCell ref="D11:D12"/>
    <mergeCell ref="D21:D22"/>
    <mergeCell ref="E21:G22"/>
    <mergeCell ref="E14:G14"/>
    <mergeCell ref="D17:D18"/>
    <mergeCell ref="J19:K19"/>
    <mergeCell ref="E20:G20"/>
    <mergeCell ref="E17:G17"/>
    <mergeCell ref="E18:G18"/>
    <mergeCell ref="D13:D14"/>
    <mergeCell ref="D19:D20"/>
    <mergeCell ref="D15:D16"/>
    <mergeCell ref="E15:G16"/>
    <mergeCell ref="L21:M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D4" zoomScale="145" zoomScaleNormal="145" workbookViewId="0">
      <selection activeCell="AK36" sqref="AK36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3.25" style="12" customWidth="1"/>
    <col min="36" max="36" width="3.25" customWidth="1"/>
  </cols>
  <sheetData>
    <row r="1" spans="1:36">
      <c r="A1" s="229"/>
      <c r="B1" s="229"/>
      <c r="C1" s="229"/>
      <c r="D1" s="229"/>
      <c r="E1" s="244" t="s">
        <v>75</v>
      </c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</row>
    <row r="2" spans="1:36">
      <c r="A2" s="229"/>
      <c r="B2" s="229"/>
      <c r="C2" s="229"/>
      <c r="D2" s="229"/>
      <c r="E2" s="23"/>
      <c r="F2" s="23"/>
      <c r="G2" s="23"/>
      <c r="H2" s="23"/>
      <c r="I2" s="229" t="s">
        <v>15</v>
      </c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164"/>
      <c r="AJ2" s="164"/>
    </row>
    <row r="3" spans="1:36">
      <c r="A3" s="229"/>
      <c r="B3" s="229"/>
      <c r="C3" s="229"/>
      <c r="D3" s="229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3">
        <v>1</v>
      </c>
      <c r="AJ3" s="13">
        <v>2</v>
      </c>
    </row>
    <row r="4" spans="1:36">
      <c r="A4" s="230" t="s">
        <v>57</v>
      </c>
      <c r="B4" s="221" t="s">
        <v>59</v>
      </c>
      <c r="C4" s="221"/>
      <c r="D4" s="221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A5" s="230"/>
      <c r="B5" s="221" t="s">
        <v>60</v>
      </c>
      <c r="C5" s="221"/>
      <c r="D5" s="221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A6" s="230"/>
      <c r="B6" s="221" t="s">
        <v>67</v>
      </c>
      <c r="C6" s="221"/>
      <c r="D6" s="221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>
      <c r="A7" s="230"/>
      <c r="B7" s="221" t="s">
        <v>58</v>
      </c>
      <c r="C7" s="221"/>
      <c r="D7" s="221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  <c r="AI7" s="16"/>
      <c r="AJ7" s="16"/>
    </row>
    <row r="8" spans="1:36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6">
      <c r="A9" s="229"/>
      <c r="B9" s="229"/>
      <c r="C9" s="229"/>
      <c r="D9" s="229"/>
      <c r="E9" s="244" t="s">
        <v>75</v>
      </c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  <c r="AH9" s="245"/>
      <c r="AI9" s="245"/>
      <c r="AJ9" s="245"/>
    </row>
    <row r="10" spans="1:36">
      <c r="A10" s="229"/>
      <c r="B10" s="229"/>
      <c r="C10" s="229"/>
      <c r="D10" s="229"/>
      <c r="E10" s="23"/>
      <c r="F10" s="23"/>
      <c r="G10" s="23"/>
      <c r="H10" s="23"/>
      <c r="I10" s="229" t="s">
        <v>15</v>
      </c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164"/>
      <c r="AI10" s="164"/>
      <c r="AJ10" s="23"/>
    </row>
    <row r="11" spans="1:36">
      <c r="A11" s="229"/>
      <c r="B11" s="229"/>
      <c r="C11" s="229"/>
      <c r="D11" s="229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  <c r="AI11" s="13">
        <v>1</v>
      </c>
      <c r="AJ11" s="13">
        <v>2</v>
      </c>
    </row>
    <row r="12" spans="1:36">
      <c r="A12" s="88"/>
      <c r="B12" s="23" t="s">
        <v>61</v>
      </c>
      <c r="C12" s="227" t="s">
        <v>66</v>
      </c>
      <c r="D12" s="228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  <c r="AI12" s="13"/>
      <c r="AJ12" s="13"/>
    </row>
    <row r="13" spans="1:36">
      <c r="A13" s="219"/>
      <c r="B13" s="226"/>
      <c r="C13" s="224" t="s">
        <v>250</v>
      </c>
      <c r="D13" s="23" t="s">
        <v>62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  <c r="AI13" s="13"/>
      <c r="AJ13" s="13"/>
    </row>
    <row r="14" spans="1:36">
      <c r="A14" s="219"/>
      <c r="B14" s="226"/>
      <c r="C14" s="226"/>
      <c r="D14" s="23" t="s">
        <v>63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  <c r="AI14" s="13"/>
      <c r="AJ14" s="13"/>
    </row>
    <row r="15" spans="1:36">
      <c r="A15" s="219"/>
      <c r="B15" s="226"/>
      <c r="C15" s="226"/>
      <c r="D15" s="23" t="s">
        <v>64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  <c r="AI15" s="13"/>
      <c r="AJ15" s="13"/>
    </row>
    <row r="16" spans="1:36">
      <c r="A16" s="219"/>
      <c r="B16" s="226"/>
      <c r="C16" s="226"/>
      <c r="D16" s="23" t="s">
        <v>65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  <c r="AI16" s="13"/>
      <c r="AJ16" s="13"/>
    </row>
    <row r="17" spans="1:45">
      <c r="A17" s="219"/>
      <c r="B17" s="102"/>
      <c r="C17" s="225"/>
      <c r="D17" s="103" t="s">
        <v>116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  <c r="AI17" s="13"/>
      <c r="AJ17" s="13"/>
    </row>
    <row r="18" spans="1:45">
      <c r="A18" s="219"/>
      <c r="B18" s="163"/>
      <c r="C18" s="224" t="s">
        <v>257</v>
      </c>
      <c r="D18" s="165" t="s">
        <v>258</v>
      </c>
      <c r="E18" s="13"/>
      <c r="F18" s="13"/>
      <c r="G18" s="14"/>
      <c r="H18" s="14"/>
      <c r="I18" s="13"/>
      <c r="J18" s="13"/>
      <c r="K18" s="13"/>
      <c r="L18" s="19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  <c r="AI18" s="13"/>
      <c r="AJ18" s="13"/>
    </row>
    <row r="19" spans="1:45">
      <c r="A19" s="219"/>
      <c r="B19" s="163"/>
      <c r="C19" s="225"/>
      <c r="D19" s="165" t="s">
        <v>259</v>
      </c>
      <c r="E19" s="13"/>
      <c r="F19" s="13"/>
      <c r="G19" s="14"/>
      <c r="H19" s="14"/>
      <c r="I19" s="13"/>
      <c r="J19" s="13"/>
      <c r="K19" s="13"/>
      <c r="L19" s="13"/>
      <c r="M19" s="13"/>
      <c r="N19" s="19"/>
      <c r="O19" s="19"/>
      <c r="P19" s="19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  <c r="AI19" s="13"/>
      <c r="AJ19" s="13"/>
    </row>
    <row r="20" spans="1:45">
      <c r="A20" s="219"/>
      <c r="B20" s="219" t="s">
        <v>132</v>
      </c>
      <c r="C20" s="224" t="s">
        <v>132</v>
      </c>
      <c r="D20" s="89" t="s">
        <v>109</v>
      </c>
      <c r="E20" s="14"/>
      <c r="F20" s="14"/>
      <c r="G20" s="14"/>
      <c r="H20" s="14"/>
      <c r="I20" s="13"/>
      <c r="J20" s="13"/>
      <c r="K20" s="13"/>
      <c r="L20" s="13"/>
      <c r="M20" s="13"/>
      <c r="N20" s="13"/>
      <c r="O20" s="13"/>
      <c r="P20" s="13"/>
      <c r="Q20" s="19"/>
      <c r="R20" s="14"/>
      <c r="S20" s="14"/>
      <c r="T20" s="13"/>
      <c r="U20" s="13"/>
      <c r="V20" s="13"/>
      <c r="W20" s="13"/>
      <c r="X20" s="13"/>
      <c r="Y20" s="14"/>
      <c r="Z20" s="14"/>
      <c r="AA20" s="13"/>
      <c r="AB20" s="13"/>
      <c r="AC20" s="13"/>
      <c r="AD20" s="13"/>
      <c r="AE20" s="13"/>
      <c r="AF20" s="14"/>
      <c r="AG20" s="14"/>
      <c r="AH20" s="13"/>
      <c r="AI20" s="13"/>
      <c r="AJ20" s="13"/>
    </row>
    <row r="21" spans="1:45">
      <c r="A21" s="219"/>
      <c r="B21" s="219"/>
      <c r="C21" s="225"/>
      <c r="D21" s="89" t="s">
        <v>110</v>
      </c>
      <c r="E21" s="14"/>
      <c r="F21" s="14"/>
      <c r="G21" s="14"/>
      <c r="H21" s="14"/>
      <c r="I21" s="13"/>
      <c r="J21" s="13"/>
      <c r="K21" s="13"/>
      <c r="L21" s="13"/>
      <c r="M21" s="13"/>
      <c r="N21" s="13"/>
      <c r="O21" s="13"/>
      <c r="P21" s="13"/>
      <c r="Q21" s="13"/>
      <c r="R21" s="19"/>
      <c r="S21" s="19"/>
      <c r="T21" s="13"/>
      <c r="U21" s="13"/>
      <c r="V21" s="13"/>
      <c r="W21" s="13"/>
      <c r="X21" s="13"/>
      <c r="Y21" s="14"/>
      <c r="Z21" s="14"/>
      <c r="AA21" s="13"/>
      <c r="AB21" s="13"/>
      <c r="AC21" s="13"/>
      <c r="AD21" s="13"/>
      <c r="AE21" s="13"/>
      <c r="AF21" s="14"/>
      <c r="AG21" s="14"/>
      <c r="AH21" s="13"/>
      <c r="AI21" s="13"/>
      <c r="AJ21" s="13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19"/>
      <c r="B22" s="218" t="s">
        <v>68</v>
      </c>
      <c r="C22" s="222" t="s">
        <v>69</v>
      </c>
      <c r="D22" s="223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4"/>
      <c r="T22" s="19"/>
      <c r="U22" s="19"/>
      <c r="V22" s="13"/>
      <c r="W22" s="13"/>
      <c r="X22" s="13"/>
      <c r="Y22" s="14"/>
      <c r="Z22" s="14"/>
      <c r="AA22" s="13"/>
      <c r="AB22" s="13"/>
      <c r="AC22" s="13"/>
      <c r="AD22" s="13"/>
      <c r="AE22" s="13"/>
      <c r="AF22" s="14"/>
      <c r="AG22" s="14"/>
      <c r="AH22" s="13"/>
      <c r="AI22" s="13"/>
      <c r="AJ22" s="13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>
      <c r="A23" s="219"/>
      <c r="B23" s="218"/>
      <c r="C23" s="222" t="s">
        <v>70</v>
      </c>
      <c r="D23" s="223"/>
      <c r="E23" s="14"/>
      <c r="F23" s="14"/>
      <c r="G23" s="14"/>
      <c r="H23" s="14"/>
      <c r="I23" s="13"/>
      <c r="J23" s="13"/>
      <c r="K23" s="13"/>
      <c r="L23" s="13"/>
      <c r="M23" s="13"/>
      <c r="N23" s="13"/>
      <c r="O23" s="13"/>
      <c r="P23" s="13"/>
      <c r="Q23" s="13"/>
      <c r="R23" s="14"/>
      <c r="S23" s="14"/>
      <c r="T23" s="13"/>
      <c r="U23" s="13"/>
      <c r="V23" s="19"/>
      <c r="W23" s="13"/>
      <c r="X23" s="13"/>
      <c r="Y23" s="14"/>
      <c r="Z23" s="14"/>
      <c r="AA23" s="13"/>
      <c r="AB23" s="13"/>
      <c r="AC23" s="13"/>
      <c r="AD23" s="13"/>
      <c r="AE23" s="13"/>
      <c r="AF23" s="14"/>
      <c r="AG23" s="14"/>
      <c r="AH23" s="13"/>
      <c r="AI23" s="13"/>
      <c r="AJ23" s="13"/>
      <c r="AK23" s="29"/>
      <c r="AL23" s="29"/>
      <c r="AM23" s="29"/>
      <c r="AN23" s="29"/>
      <c r="AO23" s="29"/>
      <c r="AP23" s="29"/>
      <c r="AQ23" s="29"/>
      <c r="AR23" s="29"/>
      <c r="AS23" s="29"/>
    </row>
    <row r="24" spans="1:45">
      <c r="A24" s="219"/>
      <c r="B24" s="218" t="s">
        <v>71</v>
      </c>
      <c r="C24" s="218" t="s">
        <v>16</v>
      </c>
      <c r="D24" s="87" t="s">
        <v>17</v>
      </c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4"/>
      <c r="T24" s="13"/>
      <c r="U24" s="13"/>
      <c r="V24" s="13"/>
      <c r="W24" s="19"/>
      <c r="X24" s="19"/>
      <c r="Y24" s="14"/>
      <c r="Z24" s="14"/>
      <c r="AA24" s="13"/>
      <c r="AB24" s="13"/>
      <c r="AC24" s="13"/>
      <c r="AD24" s="13"/>
      <c r="AE24" s="13"/>
      <c r="AF24" s="14"/>
      <c r="AG24" s="14"/>
      <c r="AH24" s="13"/>
      <c r="AI24" s="13"/>
      <c r="AJ24" s="13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19"/>
      <c r="B25" s="218"/>
      <c r="C25" s="218"/>
      <c r="D25" s="87" t="s">
        <v>18</v>
      </c>
      <c r="E25" s="14"/>
      <c r="F25" s="14"/>
      <c r="G25" s="14"/>
      <c r="H25" s="14"/>
      <c r="I25" s="13"/>
      <c r="J25" s="13"/>
      <c r="K25" s="13"/>
      <c r="L25" s="13"/>
      <c r="M25" s="13"/>
      <c r="N25" s="13"/>
      <c r="O25" s="13"/>
      <c r="P25" s="13"/>
      <c r="Q25" s="13"/>
      <c r="R25" s="14"/>
      <c r="S25" s="14"/>
      <c r="T25" s="13"/>
      <c r="U25" s="13"/>
      <c r="V25" s="13"/>
      <c r="W25" s="13"/>
      <c r="X25" s="13"/>
      <c r="Y25" s="19"/>
      <c r="Z25" s="19"/>
      <c r="AA25" s="13"/>
      <c r="AB25" s="13"/>
      <c r="AC25" s="13"/>
      <c r="AD25" s="13"/>
      <c r="AE25" s="13"/>
      <c r="AF25" s="14"/>
      <c r="AG25" s="14"/>
      <c r="AH25" s="13"/>
      <c r="AI25" s="13"/>
      <c r="AJ25" s="13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19"/>
      <c r="B26" s="218"/>
      <c r="C26" s="218"/>
      <c r="D26" s="87" t="s">
        <v>19</v>
      </c>
      <c r="E26" s="14"/>
      <c r="F26" s="14"/>
      <c r="G26" s="14"/>
      <c r="H26" s="14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4"/>
      <c r="T26" s="13"/>
      <c r="U26" s="13"/>
      <c r="V26" s="13"/>
      <c r="W26" s="13"/>
      <c r="X26" s="13"/>
      <c r="Y26" s="14"/>
      <c r="Z26" s="14"/>
      <c r="AA26" s="19"/>
      <c r="AB26" s="19"/>
      <c r="AC26" s="13"/>
      <c r="AD26" s="13"/>
      <c r="AE26" s="13"/>
      <c r="AF26" s="14"/>
      <c r="AG26" s="14"/>
      <c r="AH26" s="13"/>
      <c r="AI26" s="13"/>
      <c r="AJ26" s="13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19"/>
      <c r="B27" s="218"/>
      <c r="C27" s="218"/>
      <c r="D27" s="87" t="s">
        <v>20</v>
      </c>
      <c r="E27" s="14"/>
      <c r="F27" s="14"/>
      <c r="G27" s="14"/>
      <c r="H27" s="14"/>
      <c r="I27" s="13"/>
      <c r="J27" s="13"/>
      <c r="K27" s="13"/>
      <c r="L27" s="13"/>
      <c r="M27" s="13"/>
      <c r="N27" s="13"/>
      <c r="O27" s="13"/>
      <c r="P27" s="13"/>
      <c r="Q27" s="13"/>
      <c r="R27" s="14"/>
      <c r="S27" s="14"/>
      <c r="T27" s="13"/>
      <c r="U27" s="13"/>
      <c r="V27" s="13"/>
      <c r="W27" s="13"/>
      <c r="X27" s="13"/>
      <c r="Y27" s="14"/>
      <c r="Z27" s="14"/>
      <c r="AA27" s="13"/>
      <c r="AB27" s="19"/>
      <c r="AC27" s="19"/>
      <c r="AD27" s="13"/>
      <c r="AE27" s="13"/>
      <c r="AF27" s="14"/>
      <c r="AG27" s="14"/>
      <c r="AH27" s="13"/>
      <c r="AI27" s="13"/>
      <c r="AJ27" s="13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19"/>
      <c r="B28" s="218"/>
      <c r="C28" s="218" t="s">
        <v>21</v>
      </c>
      <c r="D28" s="87" t="s">
        <v>17</v>
      </c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4"/>
      <c r="T28" s="13"/>
      <c r="U28" s="13"/>
      <c r="V28" s="13"/>
      <c r="W28" s="13"/>
      <c r="X28" s="13"/>
      <c r="Y28" s="14"/>
      <c r="Z28" s="14"/>
      <c r="AA28" s="13"/>
      <c r="AB28" s="13"/>
      <c r="AC28" s="13"/>
      <c r="AD28" s="19"/>
      <c r="AE28" s="19"/>
      <c r="AF28" s="14"/>
      <c r="AG28" s="14"/>
      <c r="AH28" s="13"/>
      <c r="AI28" s="13"/>
      <c r="AJ28" s="13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19"/>
      <c r="B29" s="218"/>
      <c r="C29" s="218"/>
      <c r="D29" s="87" t="s">
        <v>18</v>
      </c>
      <c r="E29" s="14"/>
      <c r="F29" s="14"/>
      <c r="G29" s="14"/>
      <c r="H29" s="14"/>
      <c r="I29" s="13"/>
      <c r="J29" s="13"/>
      <c r="K29" s="13"/>
      <c r="L29" s="13"/>
      <c r="M29" s="13"/>
      <c r="N29" s="13"/>
      <c r="O29" s="13"/>
      <c r="P29" s="13"/>
      <c r="Q29" s="13"/>
      <c r="R29" s="14"/>
      <c r="S29" s="14"/>
      <c r="T29" s="13"/>
      <c r="U29" s="13"/>
      <c r="V29" s="13"/>
      <c r="W29" s="13"/>
      <c r="X29" s="13"/>
      <c r="Y29" s="14"/>
      <c r="Z29" s="14"/>
      <c r="AA29" s="13"/>
      <c r="AB29" s="13"/>
      <c r="AC29" s="13"/>
      <c r="AD29" s="13"/>
      <c r="AE29" s="19"/>
      <c r="AF29" s="19"/>
      <c r="AG29" s="14"/>
      <c r="AH29" s="13"/>
      <c r="AI29" s="13"/>
      <c r="AJ29" s="13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19"/>
      <c r="B30" s="218"/>
      <c r="C30" s="218"/>
      <c r="D30" s="87" t="s">
        <v>19</v>
      </c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4"/>
      <c r="T30" s="13"/>
      <c r="U30" s="13"/>
      <c r="V30" s="13"/>
      <c r="W30" s="13"/>
      <c r="X30" s="13"/>
      <c r="Y30" s="14"/>
      <c r="Z30" s="14"/>
      <c r="AA30" s="13"/>
      <c r="AB30" s="13"/>
      <c r="AC30" s="13"/>
      <c r="AD30" s="13"/>
      <c r="AE30" s="13"/>
      <c r="AF30" s="19"/>
      <c r="AG30" s="19"/>
      <c r="AH30" s="13"/>
      <c r="AI30" s="13"/>
      <c r="AJ30" s="13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A31" s="219"/>
      <c r="B31" s="218"/>
      <c r="C31" s="218" t="s">
        <v>22</v>
      </c>
      <c r="D31" s="87" t="s">
        <v>17</v>
      </c>
      <c r="E31" s="14"/>
      <c r="F31" s="14"/>
      <c r="G31" s="14"/>
      <c r="H31" s="14"/>
      <c r="I31" s="13"/>
      <c r="J31" s="13"/>
      <c r="K31" s="13"/>
      <c r="L31" s="13"/>
      <c r="M31" s="13"/>
      <c r="N31" s="13"/>
      <c r="O31" s="13"/>
      <c r="P31" s="13"/>
      <c r="Q31" s="13"/>
      <c r="R31" s="14"/>
      <c r="S31" s="14"/>
      <c r="T31" s="13"/>
      <c r="U31" s="13"/>
      <c r="V31" s="13"/>
      <c r="W31" s="13"/>
      <c r="X31" s="13"/>
      <c r="Y31" s="14"/>
      <c r="Z31" s="14"/>
      <c r="AA31" s="13"/>
      <c r="AB31" s="13"/>
      <c r="AC31" s="13"/>
      <c r="AD31" s="13"/>
      <c r="AE31" s="13"/>
      <c r="AF31" s="14"/>
      <c r="AG31" s="14"/>
      <c r="AH31" s="19"/>
      <c r="AI31" s="19"/>
      <c r="AJ31" s="13"/>
      <c r="AK31" s="90"/>
      <c r="AL31" s="90"/>
      <c r="AM31" s="90"/>
      <c r="AN31" s="90"/>
      <c r="AO31" s="90"/>
      <c r="AP31" s="90"/>
      <c r="AQ31" s="90"/>
      <c r="AR31" s="29"/>
      <c r="AS31" s="29"/>
    </row>
    <row r="32" spans="1:45">
      <c r="A32" s="220"/>
      <c r="B32" s="218"/>
      <c r="C32" s="218"/>
      <c r="D32" s="87" t="s">
        <v>18</v>
      </c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4"/>
      <c r="T32" s="13"/>
      <c r="U32" s="13"/>
      <c r="V32" s="13"/>
      <c r="W32" s="13"/>
      <c r="X32" s="13"/>
      <c r="Y32" s="14"/>
      <c r="Z32" s="14"/>
      <c r="AA32" s="13"/>
      <c r="AB32" s="13"/>
      <c r="AC32" s="13"/>
      <c r="AD32" s="13"/>
      <c r="AE32" s="13"/>
      <c r="AF32" s="14"/>
      <c r="AG32" s="14"/>
      <c r="AH32" s="13"/>
      <c r="AI32" s="19"/>
      <c r="AJ32" s="19"/>
      <c r="AK32" s="90"/>
      <c r="AL32" s="90"/>
      <c r="AM32" s="90"/>
      <c r="AN32" s="90"/>
      <c r="AO32" s="90"/>
      <c r="AP32" s="90"/>
      <c r="AQ32" s="90"/>
      <c r="AR32" s="29"/>
      <c r="AS32" s="29"/>
    </row>
    <row r="33" spans="2:45">
      <c r="B33" s="91"/>
      <c r="C33" s="91"/>
      <c r="D33" s="91"/>
      <c r="AI33" s="90"/>
      <c r="AJ33" s="29"/>
      <c r="AK33" s="29"/>
      <c r="AL33" s="29"/>
      <c r="AM33" s="29"/>
      <c r="AN33" s="29"/>
      <c r="AO33" s="29"/>
      <c r="AP33" s="29"/>
      <c r="AQ33" s="29"/>
      <c r="AR33" s="29"/>
      <c r="AS33" s="29"/>
    </row>
  </sheetData>
  <mergeCells count="25">
    <mergeCell ref="C18:C19"/>
    <mergeCell ref="E9:AJ9"/>
    <mergeCell ref="E1:AJ1"/>
    <mergeCell ref="C13:C17"/>
    <mergeCell ref="A1:D3"/>
    <mergeCell ref="I2:T2"/>
    <mergeCell ref="A4:A7"/>
    <mergeCell ref="A9:D11"/>
    <mergeCell ref="I10:T10"/>
    <mergeCell ref="C28:C30"/>
    <mergeCell ref="C31:C32"/>
    <mergeCell ref="A13:A32"/>
    <mergeCell ref="B4:D4"/>
    <mergeCell ref="B5:D5"/>
    <mergeCell ref="B6:D6"/>
    <mergeCell ref="B7:D7"/>
    <mergeCell ref="C22:D22"/>
    <mergeCell ref="C23:D23"/>
    <mergeCell ref="C20:C21"/>
    <mergeCell ref="B20:B21"/>
    <mergeCell ref="B22:B23"/>
    <mergeCell ref="B24:B32"/>
    <mergeCell ref="C24:C27"/>
    <mergeCell ref="B13:B16"/>
    <mergeCell ref="C12:D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opLeftCell="A2" workbookViewId="0">
      <selection activeCell="B44" sqref="B43:B44"/>
    </sheetView>
  </sheetViews>
  <sheetFormatPr defaultRowHeight="14.25"/>
  <cols>
    <col min="1" max="1" width="3" customWidth="1"/>
  </cols>
  <sheetData>
    <row r="1" spans="1:32">
      <c r="A1" s="235" t="s">
        <v>11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7"/>
    </row>
    <row r="2" spans="1:32">
      <c r="A2" s="238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40"/>
    </row>
    <row r="3" spans="1:32">
      <c r="A3" s="238"/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40"/>
    </row>
    <row r="4" spans="1:32" ht="15" thickBot="1">
      <c r="A4" s="241"/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3"/>
    </row>
    <row r="5" spans="1:32">
      <c r="A5" s="93">
        <v>1</v>
      </c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1:32">
      <c r="A6" s="94">
        <f>A5+1</f>
        <v>2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2"/>
    </row>
    <row r="7" spans="1:32">
      <c r="A7" s="94">
        <f t="shared" ref="A7:A42" si="0">A6+1</f>
        <v>3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94">
        <f t="shared" si="0"/>
        <v>4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2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94">
        <f t="shared" si="0"/>
        <v>5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2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94">
        <f t="shared" si="0"/>
        <v>6</v>
      </c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2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94">
        <f t="shared" si="0"/>
        <v>7</v>
      </c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2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94">
        <f t="shared" si="0"/>
        <v>8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2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94">
        <f t="shared" si="0"/>
        <v>9</v>
      </c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2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94">
        <f t="shared" si="0"/>
        <v>10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2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94">
        <f t="shared" si="0"/>
        <v>11</v>
      </c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2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94">
        <f t="shared" si="0"/>
        <v>12</v>
      </c>
      <c r="B16" s="231"/>
      <c r="C16" s="231"/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231"/>
      <c r="O16" s="232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94">
        <f t="shared" si="0"/>
        <v>13</v>
      </c>
      <c r="B17" s="231"/>
      <c r="C17" s="231"/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2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94">
        <f t="shared" si="0"/>
        <v>14</v>
      </c>
      <c r="B18" s="231"/>
      <c r="C18" s="231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2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94">
        <f t="shared" si="0"/>
        <v>15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2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94">
        <f t="shared" si="0"/>
        <v>16</v>
      </c>
      <c r="B20" s="231"/>
      <c r="C20" s="231"/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232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94">
        <f t="shared" si="0"/>
        <v>17</v>
      </c>
      <c r="B21" s="231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2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94">
        <f t="shared" si="0"/>
        <v>18</v>
      </c>
      <c r="B22" s="231"/>
      <c r="C22" s="231"/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2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94">
        <f t="shared" si="0"/>
        <v>19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1"/>
      <c r="O23" s="232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94">
        <f t="shared" si="0"/>
        <v>20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2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94">
        <f t="shared" si="0"/>
        <v>21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2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94">
        <f t="shared" si="0"/>
        <v>22</v>
      </c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2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94">
        <f t="shared" si="0"/>
        <v>23</v>
      </c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2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94">
        <f t="shared" si="0"/>
        <v>24</v>
      </c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2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94">
        <f t="shared" si="0"/>
        <v>25</v>
      </c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2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94">
        <f t="shared" si="0"/>
        <v>26</v>
      </c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2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94">
        <f t="shared" si="0"/>
        <v>27</v>
      </c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2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94">
        <f t="shared" si="0"/>
        <v>28</v>
      </c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2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94">
        <f t="shared" si="0"/>
        <v>29</v>
      </c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2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94">
        <f t="shared" si="0"/>
        <v>30</v>
      </c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2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94">
        <f t="shared" si="0"/>
        <v>31</v>
      </c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2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94">
        <f t="shared" si="0"/>
        <v>32</v>
      </c>
      <c r="B36" s="231"/>
      <c r="C36" s="231"/>
      <c r="D36" s="231"/>
      <c r="E36" s="231"/>
      <c r="F36" s="231"/>
      <c r="G36" s="231"/>
      <c r="H36" s="231"/>
      <c r="I36" s="231"/>
      <c r="J36" s="231"/>
      <c r="K36" s="231"/>
      <c r="L36" s="231"/>
      <c r="M36" s="231"/>
      <c r="N36" s="231"/>
      <c r="O36" s="232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94">
        <f t="shared" si="0"/>
        <v>33</v>
      </c>
      <c r="B37" s="231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2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94">
        <f t="shared" si="0"/>
        <v>34</v>
      </c>
      <c r="B38" s="231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2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94">
        <f t="shared" si="0"/>
        <v>35</v>
      </c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232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94">
        <f t="shared" si="0"/>
        <v>36</v>
      </c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2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94">
        <f t="shared" si="0"/>
        <v>37</v>
      </c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2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95">
        <f t="shared" si="0"/>
        <v>38</v>
      </c>
      <c r="B42" s="233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4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D173"/>
  <sheetViews>
    <sheetView topLeftCell="C31" zoomScale="115" zoomScaleNormal="115" workbookViewId="0">
      <selection activeCell="N62" sqref="N62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6" t="s">
        <v>8</v>
      </c>
      <c r="K1" s="176"/>
      <c r="L1" s="176"/>
      <c r="M1" s="176"/>
      <c r="N1" s="176"/>
      <c r="O1" s="17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6"/>
      <c r="K2" s="176"/>
      <c r="L2" s="176"/>
      <c r="M2" s="176"/>
      <c r="N2" s="176"/>
      <c r="O2" s="17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6"/>
      <c r="K3" s="176"/>
      <c r="L3" s="176"/>
      <c r="M3" s="176"/>
      <c r="N3" s="176"/>
      <c r="O3" s="17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6"/>
      <c r="K4" s="176"/>
      <c r="L4" s="176"/>
      <c r="M4" s="176"/>
      <c r="N4" s="176"/>
      <c r="O4" s="17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182</v>
      </c>
      <c r="AC6" s="114"/>
      <c r="AD6" s="25" t="s">
        <v>182</v>
      </c>
    </row>
    <row r="7" spans="4:108" ht="14.25" customHeight="1">
      <c r="F7" s="118"/>
      <c r="G7" s="25" t="s">
        <v>184</v>
      </c>
      <c r="AC7" s="114"/>
    </row>
    <row r="8" spans="4:108">
      <c r="G8" s="25" t="s">
        <v>199</v>
      </c>
      <c r="AC8" s="112"/>
      <c r="AD8" s="25" t="s">
        <v>157</v>
      </c>
      <c r="BF8" s="25" t="s">
        <v>134</v>
      </c>
    </row>
    <row r="9" spans="4:108">
      <c r="G9" s="25" t="s">
        <v>200</v>
      </c>
      <c r="AC9" s="112"/>
      <c r="AD9" s="25" t="s">
        <v>186</v>
      </c>
    </row>
    <row r="10" spans="4:108">
      <c r="AC10" s="112"/>
      <c r="AD10" s="25" t="s">
        <v>183</v>
      </c>
    </row>
    <row r="11" spans="4:108">
      <c r="G11" s="25" t="s">
        <v>137</v>
      </c>
      <c r="AC11" s="112"/>
      <c r="AD11" s="25" t="s">
        <v>185</v>
      </c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4:32">
      <c r="AC17" s="112"/>
      <c r="AD17" s="35"/>
      <c r="AF17" s="113"/>
    </row>
    <row r="18" spans="4:32">
      <c r="AC18" s="112"/>
      <c r="AD18" s="35"/>
    </row>
    <row r="19" spans="4:32">
      <c r="AC19" s="112"/>
    </row>
    <row r="20" spans="4:32">
      <c r="AC20" s="112"/>
    </row>
    <row r="21" spans="4:32">
      <c r="AC21" s="112"/>
      <c r="AD21" s="35"/>
    </row>
    <row r="22" spans="4:32">
      <c r="AC22" s="112"/>
      <c r="AD22" s="35"/>
    </row>
    <row r="23" spans="4:32">
      <c r="AC23" s="112"/>
      <c r="AD23" s="35"/>
    </row>
    <row r="24" spans="4:32">
      <c r="AC24" s="112"/>
      <c r="AD24" s="35"/>
    </row>
    <row r="25" spans="4:32">
      <c r="AC25" s="112"/>
      <c r="AD25" s="35"/>
    </row>
    <row r="26" spans="4:32">
      <c r="AC26" s="112"/>
      <c r="AD26" s="35"/>
    </row>
    <row r="27" spans="4:32">
      <c r="AC27" s="112"/>
      <c r="AD27" s="35"/>
    </row>
    <row r="28" spans="4:32">
      <c r="AC28" s="112"/>
      <c r="AD28" s="35"/>
    </row>
    <row r="29" spans="4:32">
      <c r="AC29" s="112"/>
      <c r="AD29" s="35"/>
    </row>
    <row r="30" spans="4:32">
      <c r="AC30" s="112"/>
      <c r="AD30" s="35"/>
    </row>
    <row r="31" spans="4:32">
      <c r="AC31" s="112"/>
      <c r="AD31" s="35"/>
    </row>
    <row r="32" spans="4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187</v>
      </c>
      <c r="AC51" s="112"/>
      <c r="AD51" s="35"/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178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12:68">
      <c r="S65" s="25" t="s">
        <v>30</v>
      </c>
      <c r="AC65" s="112"/>
      <c r="AD65" s="35"/>
    </row>
    <row r="66" spans="12:68">
      <c r="AC66" s="112"/>
      <c r="AD66" s="35"/>
    </row>
    <row r="67" spans="12:68">
      <c r="AC67" s="112"/>
      <c r="AD67" s="35"/>
      <c r="BP67" s="113"/>
    </row>
    <row r="68" spans="12:68">
      <c r="AC68" s="112"/>
      <c r="AD68" s="35"/>
    </row>
    <row r="69" spans="12:68">
      <c r="AC69" s="112"/>
      <c r="AD69" s="35"/>
    </row>
    <row r="70" spans="12:68">
      <c r="L70" s="25" t="s">
        <v>30</v>
      </c>
      <c r="AC70" s="112"/>
      <c r="AD70" s="35"/>
    </row>
    <row r="71" spans="12:68">
      <c r="AC71" s="112"/>
      <c r="AD71" s="35"/>
    </row>
    <row r="72" spans="12:68">
      <c r="AC72" s="112"/>
      <c r="AD72" s="35"/>
    </row>
    <row r="73" spans="12:68">
      <c r="AC73" s="112"/>
      <c r="AD73" s="35"/>
    </row>
    <row r="74" spans="12:68">
      <c r="AC74" s="112"/>
      <c r="AD74" s="35"/>
    </row>
    <row r="75" spans="12:68">
      <c r="AC75" s="112"/>
      <c r="AD75" s="35"/>
    </row>
    <row r="76" spans="12:68">
      <c r="AC76" s="112"/>
      <c r="AD76" s="35"/>
    </row>
    <row r="77" spans="12:68">
      <c r="AC77" s="112"/>
      <c r="AD77" s="35"/>
    </row>
    <row r="78" spans="12:68">
      <c r="AC78" s="112"/>
      <c r="AD78" s="35"/>
    </row>
    <row r="79" spans="12:68">
      <c r="AC79" s="112"/>
      <c r="AD79" s="35"/>
    </row>
    <row r="80" spans="12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0">
      <c r="AC97" s="112"/>
      <c r="AD97" s="35"/>
    </row>
    <row r="98" spans="20:30">
      <c r="AC98" s="112"/>
      <c r="AD98" s="35"/>
    </row>
    <row r="99" spans="20:30">
      <c r="AC99" s="112"/>
      <c r="AD99" s="35"/>
    </row>
    <row r="100" spans="20:30">
      <c r="AC100" s="112"/>
      <c r="AD100" s="35"/>
    </row>
    <row r="101" spans="20:30">
      <c r="AC101" s="112"/>
      <c r="AD101" s="35"/>
    </row>
    <row r="102" spans="20:30">
      <c r="AC102" s="112"/>
      <c r="AD102" s="35"/>
    </row>
    <row r="103" spans="20:30">
      <c r="AC103" s="112"/>
      <c r="AD103" s="35"/>
    </row>
    <row r="104" spans="20:30">
      <c r="AC104" s="112"/>
      <c r="AD104" s="35"/>
    </row>
    <row r="105" spans="20:30">
      <c r="AC105" s="112"/>
      <c r="AD105" s="35"/>
    </row>
    <row r="106" spans="20:30">
      <c r="AC106" s="112"/>
      <c r="AD106" s="35"/>
    </row>
    <row r="107" spans="20:30">
      <c r="T107" s="25" t="s">
        <v>197</v>
      </c>
      <c r="AC107" s="112"/>
      <c r="AD107" s="35"/>
    </row>
    <row r="108" spans="20:30">
      <c r="AC108" s="112"/>
      <c r="AD108" s="35"/>
    </row>
    <row r="109" spans="20:30">
      <c r="AC109" s="112"/>
      <c r="AD109" s="35"/>
    </row>
    <row r="110" spans="20:30">
      <c r="AC110" s="112"/>
      <c r="AD110" s="35"/>
    </row>
    <row r="111" spans="20:30">
      <c r="AC111" s="112"/>
      <c r="AD111" s="35"/>
    </row>
    <row r="112" spans="20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173"/>
  <sheetViews>
    <sheetView zoomScale="115" zoomScaleNormal="115" workbookViewId="0">
      <selection activeCell="D23" sqref="D23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6" t="s">
        <v>8</v>
      </c>
      <c r="K1" s="176"/>
      <c r="L1" s="176"/>
      <c r="M1" s="176"/>
      <c r="N1" s="176"/>
      <c r="O1" s="17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6"/>
      <c r="K2" s="176"/>
      <c r="L2" s="176"/>
      <c r="M2" s="176"/>
      <c r="N2" s="176"/>
      <c r="O2" s="17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6"/>
      <c r="K3" s="176"/>
      <c r="L3" s="176"/>
      <c r="M3" s="176"/>
      <c r="N3" s="176"/>
      <c r="O3" s="17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6"/>
      <c r="K4" s="176"/>
      <c r="L4" s="176"/>
      <c r="M4" s="176"/>
      <c r="N4" s="176"/>
      <c r="O4" s="17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182</v>
      </c>
      <c r="AC6" s="114"/>
      <c r="AD6" s="25" t="s">
        <v>182</v>
      </c>
    </row>
    <row r="7" spans="4:108" ht="14.25" customHeight="1">
      <c r="F7" s="118"/>
      <c r="G7" s="25" t="s">
        <v>253</v>
      </c>
      <c r="AC7" s="114"/>
    </row>
    <row r="8" spans="4:108">
      <c r="G8" s="25" t="s">
        <v>199</v>
      </c>
      <c r="AC8" s="112"/>
      <c r="BF8" s="25" t="s">
        <v>134</v>
      </c>
    </row>
    <row r="9" spans="4:108">
      <c r="G9" s="25" t="s">
        <v>247</v>
      </c>
      <c r="AC9" s="112"/>
      <c r="AE9" s="25" t="s">
        <v>186</v>
      </c>
    </row>
    <row r="10" spans="4:108">
      <c r="G10" s="25" t="s">
        <v>246</v>
      </c>
      <c r="AC10" s="112"/>
      <c r="AE10" s="25" t="s">
        <v>185</v>
      </c>
    </row>
    <row r="11" spans="4:108">
      <c r="AC11" s="112"/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2:32">
      <c r="AC17" s="112"/>
      <c r="AD17" s="35"/>
      <c r="AF17" s="113"/>
    </row>
    <row r="18" spans="2:32">
      <c r="AC18" s="112"/>
      <c r="AD18" s="35"/>
    </row>
    <row r="19" spans="2:32">
      <c r="AC19" s="112"/>
    </row>
    <row r="20" spans="2:32">
      <c r="AC20" s="112"/>
    </row>
    <row r="21" spans="2:32">
      <c r="AC21" s="112"/>
      <c r="AD21" s="35"/>
    </row>
    <row r="22" spans="2:32">
      <c r="AC22" s="112"/>
      <c r="AD22" s="35"/>
    </row>
    <row r="23" spans="2:32">
      <c r="AC23" s="112"/>
      <c r="AD23" s="35"/>
    </row>
    <row r="24" spans="2:32">
      <c r="AC24" s="112"/>
      <c r="AD24" s="35"/>
    </row>
    <row r="25" spans="2:32">
      <c r="AC25" s="112"/>
      <c r="AD25" s="35"/>
    </row>
    <row r="26" spans="2:32">
      <c r="AC26" s="112"/>
      <c r="AD26" s="35"/>
    </row>
    <row r="27" spans="2:32">
      <c r="AC27" s="112"/>
      <c r="AD27" s="35"/>
    </row>
    <row r="28" spans="2:32">
      <c r="AC28" s="112"/>
      <c r="AD28" s="35"/>
    </row>
    <row r="29" spans="2:32">
      <c r="B29" s="166" t="s">
        <v>249</v>
      </c>
      <c r="AC29" s="112"/>
      <c r="AD29" s="35"/>
    </row>
    <row r="30" spans="2:32">
      <c r="AC30" s="112"/>
      <c r="AD30" s="35"/>
    </row>
    <row r="31" spans="2:32">
      <c r="AC31" s="112"/>
      <c r="AD31" s="35"/>
    </row>
    <row r="32" spans="2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187</v>
      </c>
      <c r="AC51" s="112"/>
      <c r="AD51" s="35"/>
      <c r="AE51" s="113" t="s">
        <v>187</v>
      </c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256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5:68">
      <c r="S65" s="25" t="s">
        <v>30</v>
      </c>
      <c r="AC65" s="112"/>
      <c r="AD65" s="35"/>
    </row>
    <row r="66" spans="5:68">
      <c r="AC66" s="112"/>
      <c r="AD66" s="35"/>
    </row>
    <row r="67" spans="5:68">
      <c r="AC67" s="112"/>
      <c r="AD67" s="35"/>
      <c r="BP67" s="113"/>
    </row>
    <row r="68" spans="5:68">
      <c r="AC68" s="112"/>
      <c r="AD68" s="35"/>
    </row>
    <row r="69" spans="5:68">
      <c r="AC69" s="112"/>
      <c r="AD69" s="35"/>
      <c r="AF69" s="25" t="s">
        <v>201</v>
      </c>
    </row>
    <row r="70" spans="5:68">
      <c r="E70" s="25" t="s">
        <v>201</v>
      </c>
      <c r="L70" s="25" t="s">
        <v>30</v>
      </c>
      <c r="AC70" s="112"/>
      <c r="AD70" s="35"/>
    </row>
    <row r="71" spans="5:68">
      <c r="AC71" s="112"/>
      <c r="AD71" s="35"/>
    </row>
    <row r="72" spans="5:68">
      <c r="AC72" s="112"/>
      <c r="AD72" s="35"/>
    </row>
    <row r="73" spans="5:68">
      <c r="AC73" s="112"/>
      <c r="AD73" s="35"/>
    </row>
    <row r="74" spans="5:68">
      <c r="AC74" s="112"/>
      <c r="AD74" s="35"/>
    </row>
    <row r="75" spans="5:68">
      <c r="AC75" s="112"/>
      <c r="AD75" s="35"/>
    </row>
    <row r="76" spans="5:68">
      <c r="AC76" s="112"/>
      <c r="AD76" s="35"/>
    </row>
    <row r="77" spans="5:68">
      <c r="AC77" s="112"/>
      <c r="AD77" s="35"/>
    </row>
    <row r="78" spans="5:68">
      <c r="AC78" s="112"/>
      <c r="AD78" s="35"/>
    </row>
    <row r="79" spans="5:68">
      <c r="AC79" s="112"/>
      <c r="AD79" s="35"/>
    </row>
    <row r="80" spans="5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1">
      <c r="AC97" s="112"/>
      <c r="AD97" s="35"/>
    </row>
    <row r="98" spans="20:31">
      <c r="AC98" s="112"/>
      <c r="AD98" s="35"/>
    </row>
    <row r="99" spans="20:31">
      <c r="AC99" s="112"/>
      <c r="AD99" s="35"/>
    </row>
    <row r="100" spans="20:31">
      <c r="AC100" s="112"/>
      <c r="AD100" s="35"/>
    </row>
    <row r="101" spans="20:31">
      <c r="AC101" s="112"/>
      <c r="AD101" s="35"/>
    </row>
    <row r="102" spans="20:31">
      <c r="AC102" s="112"/>
      <c r="AD102" s="35"/>
    </row>
    <row r="103" spans="20:31">
      <c r="AC103" s="112"/>
      <c r="AD103" s="35"/>
    </row>
    <row r="104" spans="20:31">
      <c r="AC104" s="112"/>
      <c r="AD104" s="35"/>
    </row>
    <row r="105" spans="20:31">
      <c r="AC105" s="112"/>
      <c r="AD105" s="35"/>
    </row>
    <row r="106" spans="20:31">
      <c r="AC106" s="112"/>
      <c r="AD106" s="35"/>
    </row>
    <row r="107" spans="20:31">
      <c r="T107" s="25" t="s">
        <v>197</v>
      </c>
      <c r="AC107" s="112"/>
      <c r="AD107" s="35"/>
    </row>
    <row r="108" spans="20:31">
      <c r="AC108" s="112"/>
      <c r="AD108" s="35"/>
    </row>
    <row r="109" spans="20:31">
      <c r="AC109" s="112"/>
      <c r="AD109" s="35"/>
      <c r="AE109" s="113" t="s">
        <v>187</v>
      </c>
    </row>
    <row r="110" spans="20:31">
      <c r="AC110" s="112"/>
      <c r="AD110" s="35"/>
    </row>
    <row r="111" spans="20:31">
      <c r="AC111" s="112"/>
      <c r="AD111" s="35"/>
    </row>
    <row r="112" spans="20:31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167" t="s">
        <v>251</v>
      </c>
    </row>
    <row r="149" spans="29:30">
      <c r="AC149" s="112"/>
      <c r="AD149" s="168" t="s">
        <v>252</v>
      </c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50"/>
  <sheetViews>
    <sheetView zoomScale="115" zoomScaleNormal="115" workbookViewId="0">
      <selection activeCell="V55" sqref="V55"/>
    </sheetView>
  </sheetViews>
  <sheetFormatPr defaultRowHeight="14.25"/>
  <sheetData>
    <row r="1" spans="1:22">
      <c r="A1" s="151"/>
      <c r="B1" s="151"/>
      <c r="C1" s="151"/>
      <c r="D1" s="151"/>
      <c r="E1" s="177" t="s">
        <v>10</v>
      </c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51"/>
      <c r="U1" s="151"/>
      <c r="V1" s="151"/>
    </row>
    <row r="2" spans="1:22">
      <c r="A2" s="151"/>
      <c r="B2" s="151"/>
      <c r="C2" s="151"/>
      <c r="D2" s="151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51"/>
      <c r="U2" s="151"/>
      <c r="V2" s="151"/>
    </row>
    <row r="3" spans="1:22">
      <c r="A3" s="151"/>
      <c r="B3" s="151"/>
      <c r="C3" s="151"/>
      <c r="D3" s="151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51"/>
      <c r="U3" s="151"/>
      <c r="V3" s="151"/>
    </row>
    <row r="4" spans="1:22">
      <c r="A4" s="151"/>
      <c r="B4" s="151"/>
      <c r="C4" s="151"/>
      <c r="D4" s="151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51"/>
      <c r="U4" s="151"/>
      <c r="V4" s="151"/>
    </row>
    <row r="5" spans="1:22">
      <c r="I5" s="8"/>
    </row>
    <row r="12" spans="1:22">
      <c r="E12" t="s">
        <v>122</v>
      </c>
    </row>
    <row r="32" spans="20:20">
      <c r="T32" t="s">
        <v>181</v>
      </c>
    </row>
    <row r="33" spans="20:20">
      <c r="T33" t="s">
        <v>180</v>
      </c>
    </row>
    <row r="37" spans="20:20">
      <c r="T37" t="s">
        <v>121</v>
      </c>
    </row>
    <row r="42" spans="20:20">
      <c r="T42" t="s">
        <v>202</v>
      </c>
    </row>
    <row r="45" spans="20:20">
      <c r="T45" t="s">
        <v>158</v>
      </c>
    </row>
    <row r="50" spans="20:20">
      <c r="T50" t="s">
        <v>158</v>
      </c>
    </row>
  </sheetData>
  <mergeCells count="1">
    <mergeCell ref="E1:S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150" zoomScaleNormal="150" workbookViewId="0">
      <selection activeCell="A5" sqref="A5"/>
    </sheetView>
  </sheetViews>
  <sheetFormatPr defaultRowHeight="14.25"/>
  <cols>
    <col min="1" max="16384" width="9" style="52"/>
  </cols>
  <sheetData>
    <row r="1" spans="1:15">
      <c r="A1" s="178" t="s">
        <v>48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5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5">
      <c r="A3" s="178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</row>
    <row r="4" spans="1:15">
      <c r="A4" s="178"/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</row>
    <row r="5" spans="1:15">
      <c r="A5" s="52" t="s">
        <v>188</v>
      </c>
    </row>
    <row r="6" spans="1:15">
      <c r="A6" s="52" t="s">
        <v>49</v>
      </c>
    </row>
    <row r="7" spans="1:15">
      <c r="A7" s="52" t="s">
        <v>50</v>
      </c>
    </row>
    <row r="8" spans="1:15">
      <c r="A8" s="52" t="s">
        <v>189</v>
      </c>
    </row>
    <row r="314" spans="10:10">
      <c r="J314" s="150"/>
    </row>
    <row r="344" spans="12:12">
      <c r="L344" s="52" t="s">
        <v>88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73" t="s">
        <v>14</v>
      </c>
      <c r="B1" s="173"/>
      <c r="C1" s="173"/>
      <c r="D1" s="173"/>
      <c r="E1" s="173"/>
      <c r="F1" s="173"/>
      <c r="G1" s="173" t="s">
        <v>30</v>
      </c>
      <c r="H1" s="173"/>
      <c r="I1" s="173"/>
      <c r="J1" s="173"/>
      <c r="K1" s="173"/>
      <c r="L1" s="173"/>
      <c r="M1" s="27"/>
      <c r="N1" s="27"/>
      <c r="O1" s="27"/>
    </row>
    <row r="2" spans="1:30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7"/>
      <c r="N2" s="27"/>
      <c r="O2" s="27"/>
    </row>
    <row r="3" spans="1:30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27"/>
      <c r="N3" s="27"/>
      <c r="O3" s="27"/>
    </row>
    <row r="4" spans="1:30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27"/>
      <c r="N4" s="27"/>
      <c r="O4" s="27"/>
    </row>
    <row r="5" spans="1:30">
      <c r="A5" t="s">
        <v>27</v>
      </c>
    </row>
    <row r="10" spans="1:30">
      <c r="AD10" t="s">
        <v>80</v>
      </c>
    </row>
    <row r="20" spans="3:14">
      <c r="C20" t="s">
        <v>99</v>
      </c>
    </row>
    <row r="31" spans="3:14">
      <c r="N31" t="s">
        <v>100</v>
      </c>
    </row>
    <row r="34" spans="73:91">
      <c r="BU34" t="s">
        <v>83</v>
      </c>
    </row>
    <row r="36" spans="73:91">
      <c r="CE36" t="s">
        <v>87</v>
      </c>
    </row>
    <row r="37" spans="73:91">
      <c r="BU37" t="s">
        <v>82</v>
      </c>
    </row>
    <row r="38" spans="73:91">
      <c r="CM38" s="96">
        <v>41.3</v>
      </c>
    </row>
    <row r="56" spans="9:73">
      <c r="I56" s="179" t="s">
        <v>79</v>
      </c>
      <c r="J56" s="179"/>
      <c r="K56" s="179"/>
      <c r="L56" s="179"/>
      <c r="BU56" t="s">
        <v>81</v>
      </c>
    </row>
    <row r="67" spans="73:73">
      <c r="BU67" t="s">
        <v>84</v>
      </c>
    </row>
    <row r="102" spans="33:33">
      <c r="AG102" t="s">
        <v>85</v>
      </c>
    </row>
    <row r="137" spans="35:35">
      <c r="AI137" t="s">
        <v>86</v>
      </c>
    </row>
    <row r="141" spans="35:35">
      <c r="AI141" t="s">
        <v>98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73" t="s">
        <v>14</v>
      </c>
      <c r="B1" s="173"/>
      <c r="C1" s="173"/>
      <c r="D1" s="173"/>
      <c r="E1" s="173"/>
      <c r="F1" s="173"/>
      <c r="G1" s="173" t="s">
        <v>30</v>
      </c>
      <c r="H1" s="173"/>
      <c r="I1" s="173"/>
      <c r="J1" s="173"/>
      <c r="K1" s="173"/>
      <c r="L1" s="173"/>
      <c r="M1" s="27"/>
      <c r="N1" s="27"/>
      <c r="O1" s="27"/>
    </row>
    <row r="2" spans="1:1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7"/>
      <c r="N2" s="27"/>
      <c r="O2" s="27"/>
    </row>
    <row r="3" spans="1:15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27"/>
      <c r="N3" s="27"/>
      <c r="O3" s="27"/>
    </row>
    <row r="4" spans="1:15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27"/>
      <c r="N4" s="27"/>
      <c r="O4" s="27"/>
    </row>
    <row r="5" spans="1:15">
      <c r="A5" t="s">
        <v>27</v>
      </c>
    </row>
    <row r="17" spans="3:24">
      <c r="C17" t="s">
        <v>111</v>
      </c>
      <c r="N17" t="s">
        <v>113</v>
      </c>
      <c r="X17" t="s">
        <v>112</v>
      </c>
    </row>
    <row r="38" spans="91:91">
      <c r="CM38" s="96"/>
    </row>
    <row r="56" spans="9:12">
      <c r="I56" s="179"/>
      <c r="J56" s="179"/>
      <c r="K56" s="179"/>
      <c r="L56" s="179"/>
    </row>
    <row r="102" spans="33:33">
      <c r="AG102" t="s">
        <v>85</v>
      </c>
    </row>
    <row r="213" spans="1:1">
      <c r="A213" t="s">
        <v>118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76" t="s">
        <v>14</v>
      </c>
      <c r="B1" s="176"/>
      <c r="C1" s="176"/>
      <c r="D1" s="176"/>
      <c r="E1" s="176"/>
      <c r="F1" s="176"/>
      <c r="G1" s="176" t="s">
        <v>30</v>
      </c>
      <c r="H1" s="176"/>
      <c r="I1" s="176"/>
      <c r="J1" s="176"/>
      <c r="K1" s="176"/>
      <c r="L1" s="176"/>
      <c r="M1" s="26"/>
      <c r="N1" s="26"/>
    </row>
    <row r="2" spans="1:14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26"/>
      <c r="N2" s="26"/>
    </row>
    <row r="3" spans="1:14">
      <c r="A3" s="176"/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26"/>
      <c r="N3" s="26"/>
    </row>
    <row r="4" spans="1:14">
      <c r="A4" s="176"/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26"/>
      <c r="N4" s="26"/>
    </row>
    <row r="5" spans="1:14">
      <c r="A5" s="24" t="s">
        <v>27</v>
      </c>
    </row>
    <row r="17" spans="3:24">
      <c r="C17" s="24" t="s">
        <v>111</v>
      </c>
      <c r="N17" s="24" t="s">
        <v>113</v>
      </c>
      <c r="X17" s="24" t="s">
        <v>112</v>
      </c>
    </row>
    <row r="38" spans="91:91">
      <c r="CM38" s="108"/>
    </row>
    <row r="56" spans="9:12">
      <c r="I56" s="180"/>
      <c r="J56" s="180"/>
      <c r="K56" s="180"/>
      <c r="L56" s="180"/>
    </row>
    <row r="102" spans="33:33">
      <c r="AG102" s="24" t="s">
        <v>85</v>
      </c>
    </row>
    <row r="213" spans="1:1">
      <c r="A213" s="24" t="s">
        <v>118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73" t="s">
        <v>14</v>
      </c>
      <c r="B1" s="173"/>
      <c r="C1" s="173"/>
      <c r="D1" s="173"/>
      <c r="E1" s="173"/>
      <c r="F1" s="173"/>
      <c r="G1" s="173" t="s">
        <v>30</v>
      </c>
      <c r="H1" s="173"/>
      <c r="I1" s="173"/>
      <c r="J1" s="173"/>
      <c r="K1" s="173"/>
      <c r="L1" s="173"/>
      <c r="M1" s="27"/>
      <c r="N1" s="27"/>
      <c r="O1" s="27"/>
    </row>
    <row r="2" spans="1:1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7"/>
      <c r="N2" s="27"/>
      <c r="O2" s="27"/>
    </row>
    <row r="3" spans="1:15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27"/>
      <c r="N3" s="27"/>
      <c r="O3" s="27"/>
    </row>
    <row r="4" spans="1:15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27"/>
      <c r="N4" s="27"/>
      <c r="O4" s="27"/>
    </row>
    <row r="9" spans="1:15">
      <c r="A9" t="s">
        <v>118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Scope</vt:lpstr>
      <vt:lpstr>UI Changes</vt:lpstr>
      <vt:lpstr>UI Changes_2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DESIGN_PROCEDURE2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2017-09-04T12:52:19Z</dcterms:modified>
</cp:coreProperties>
</file>