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40" windowHeight="11760"/>
  </bookViews>
  <sheets>
    <sheet name="Sheet1" sheetId="1" r:id="rId1"/>
    <sheet name="Constants" sheetId="2" r:id="rId2"/>
  </sheets>
  <calcPr calcId="145621"/>
</workbook>
</file>

<file path=xl/calcChain.xml><?xml version="1.0" encoding="utf-8"?>
<calcChain xmlns="http://schemas.openxmlformats.org/spreadsheetml/2006/main">
  <c r="G72" i="1" l="1"/>
  <c r="N72" i="1"/>
  <c r="D72" i="1" s="1"/>
  <c r="G63" i="1"/>
  <c r="N63" i="1"/>
  <c r="D63" i="1" s="1"/>
  <c r="G7" i="1"/>
  <c r="N7" i="1"/>
  <c r="D7" i="1" s="1"/>
  <c r="G92" i="1"/>
  <c r="N92" i="1"/>
  <c r="D92" i="1" s="1"/>
  <c r="V14" i="1"/>
  <c r="V16" i="1" s="1"/>
  <c r="O15" i="1"/>
  <c r="M15" i="1"/>
  <c r="L15" i="1"/>
  <c r="G15" i="1"/>
  <c r="O70" i="1"/>
  <c r="M70" i="1"/>
  <c r="L70" i="1"/>
  <c r="G70" i="1"/>
  <c r="O62" i="1"/>
  <c r="M62" i="1"/>
  <c r="L62" i="1"/>
  <c r="G62" i="1"/>
  <c r="O59" i="1"/>
  <c r="M59" i="1"/>
  <c r="L59" i="1"/>
  <c r="G59" i="1"/>
  <c r="O55" i="1"/>
  <c r="O52" i="1"/>
  <c r="O44" i="1"/>
  <c r="O34" i="1"/>
  <c r="O29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M55" i="1"/>
  <c r="L55" i="1"/>
  <c r="G55" i="1"/>
  <c r="M52" i="1"/>
  <c r="L52" i="1"/>
  <c r="G52" i="1"/>
  <c r="G74" i="1"/>
  <c r="N74" i="1"/>
  <c r="K74" i="1" s="1"/>
  <c r="M44" i="1"/>
  <c r="L44" i="1"/>
  <c r="G44" i="1"/>
  <c r="M29" i="1"/>
  <c r="L29" i="1"/>
  <c r="M34" i="1"/>
  <c r="L34" i="1"/>
  <c r="G34" i="1"/>
  <c r="G29" i="1"/>
  <c r="G88" i="1"/>
  <c r="N88" i="1"/>
  <c r="D88" i="1" s="1"/>
  <c r="G73" i="1"/>
  <c r="N73" i="1"/>
  <c r="D73" i="1" s="1"/>
  <c r="G16" i="1"/>
  <c r="N16" i="1"/>
  <c r="D16" i="1" s="1"/>
  <c r="G10" i="1"/>
  <c r="N10" i="1"/>
  <c r="D10" i="1" s="1"/>
  <c r="P72" i="1" l="1"/>
  <c r="N52" i="1"/>
  <c r="K52" i="1" s="1"/>
  <c r="N59" i="1"/>
  <c r="D59" i="1" s="1"/>
  <c r="N15" i="1"/>
  <c r="D15" i="1" s="1"/>
  <c r="P63" i="1"/>
  <c r="K72" i="1"/>
  <c r="P92" i="1"/>
  <c r="K63" i="1"/>
  <c r="P7" i="1"/>
  <c r="K7" i="1"/>
  <c r="K92" i="1"/>
  <c r="N62" i="1"/>
  <c r="K62" i="1" s="1"/>
  <c r="N70" i="1"/>
  <c r="D70" i="1" s="1"/>
  <c r="P73" i="1"/>
  <c r="K59" i="1"/>
  <c r="P16" i="1"/>
  <c r="P74" i="1"/>
  <c r="P88" i="1"/>
  <c r="P10" i="1"/>
  <c r="N44" i="1"/>
  <c r="D44" i="1" s="1"/>
  <c r="D74" i="1"/>
  <c r="K73" i="1"/>
  <c r="K88" i="1"/>
  <c r="K16" i="1"/>
  <c r="K10" i="1"/>
  <c r="G96" i="1"/>
  <c r="N96" i="1"/>
  <c r="P96" i="1" s="1"/>
  <c r="G84" i="1"/>
  <c r="N84" i="1"/>
  <c r="P84" i="1" s="1"/>
  <c r="G47" i="1"/>
  <c r="G48" i="1"/>
  <c r="N47" i="1"/>
  <c r="P47" i="1" s="1"/>
  <c r="N48" i="1"/>
  <c r="P48" i="1" s="1"/>
  <c r="G35" i="1"/>
  <c r="N35" i="1"/>
  <c r="P35" i="1" s="1"/>
  <c r="G11" i="1"/>
  <c r="N11" i="1"/>
  <c r="P11" i="1" s="1"/>
  <c r="G51" i="1"/>
  <c r="N51" i="1"/>
  <c r="P51" i="1" s="1"/>
  <c r="G42" i="1"/>
  <c r="N42" i="1"/>
  <c r="P42" i="1" s="1"/>
  <c r="G43" i="1"/>
  <c r="N43" i="1"/>
  <c r="P43" i="1" s="1"/>
  <c r="G4" i="1"/>
  <c r="G5" i="1"/>
  <c r="G6" i="1"/>
  <c r="G8" i="1"/>
  <c r="G9" i="1"/>
  <c r="G13" i="1"/>
  <c r="G12" i="1"/>
  <c r="G14" i="1"/>
  <c r="G17" i="1"/>
  <c r="G18" i="1"/>
  <c r="G20" i="1"/>
  <c r="G19" i="1"/>
  <c r="G21" i="1"/>
  <c r="G22" i="1"/>
  <c r="G23" i="1"/>
  <c r="G24" i="1"/>
  <c r="G25" i="1"/>
  <c r="G26" i="1"/>
  <c r="G27" i="1"/>
  <c r="G28" i="1"/>
  <c r="G30" i="1"/>
  <c r="G31" i="1"/>
  <c r="G33" i="1"/>
  <c r="G32" i="1"/>
  <c r="G36" i="1"/>
  <c r="G37" i="1"/>
  <c r="G38" i="1"/>
  <c r="G39" i="1"/>
  <c r="G40" i="1"/>
  <c r="G41" i="1"/>
  <c r="G45" i="1"/>
  <c r="G46" i="1"/>
  <c r="G50" i="1"/>
  <c r="G49" i="1"/>
  <c r="G54" i="1"/>
  <c r="G53" i="1"/>
  <c r="G56" i="1"/>
  <c r="G60" i="1"/>
  <c r="G58" i="1"/>
  <c r="G61" i="1"/>
  <c r="G57" i="1"/>
  <c r="G65" i="1"/>
  <c r="G64" i="1"/>
  <c r="G66" i="1"/>
  <c r="G67" i="1"/>
  <c r="G69" i="1"/>
  <c r="G68" i="1"/>
  <c r="G71" i="1"/>
  <c r="G75" i="1"/>
  <c r="G76" i="1"/>
  <c r="G77" i="1"/>
  <c r="G78" i="1"/>
  <c r="G79" i="1"/>
  <c r="G80" i="1"/>
  <c r="G81" i="1"/>
  <c r="G82" i="1"/>
  <c r="G83" i="1"/>
  <c r="G85" i="1"/>
  <c r="G86" i="1"/>
  <c r="G87" i="1"/>
  <c r="G89" i="1"/>
  <c r="G90" i="1"/>
  <c r="G91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N26" i="1"/>
  <c r="P26" i="1" s="1"/>
  <c r="N5" i="1"/>
  <c r="P5" i="1" s="1"/>
  <c r="N6" i="1"/>
  <c r="P6" i="1" s="1"/>
  <c r="N8" i="1"/>
  <c r="P8" i="1" s="1"/>
  <c r="N9" i="1"/>
  <c r="P9" i="1" s="1"/>
  <c r="N13" i="1"/>
  <c r="P13" i="1" s="1"/>
  <c r="N12" i="1"/>
  <c r="N14" i="1"/>
  <c r="P14" i="1" s="1"/>
  <c r="N17" i="1"/>
  <c r="P17" i="1" s="1"/>
  <c r="N18" i="1"/>
  <c r="P18" i="1" s="1"/>
  <c r="N20" i="1"/>
  <c r="P20" i="1" s="1"/>
  <c r="N19" i="1"/>
  <c r="P19" i="1" s="1"/>
  <c r="N21" i="1"/>
  <c r="P21" i="1" s="1"/>
  <c r="N22" i="1"/>
  <c r="P22" i="1" s="1"/>
  <c r="N23" i="1"/>
  <c r="P23" i="1" s="1"/>
  <c r="N24" i="1"/>
  <c r="P24" i="1" s="1"/>
  <c r="N25" i="1"/>
  <c r="P25" i="1" s="1"/>
  <c r="N27" i="1"/>
  <c r="N28" i="1"/>
  <c r="P28" i="1" s="1"/>
  <c r="N30" i="1"/>
  <c r="P30" i="1" s="1"/>
  <c r="N31" i="1"/>
  <c r="P31" i="1" s="1"/>
  <c r="N33" i="1"/>
  <c r="P33" i="1" s="1"/>
  <c r="N32" i="1"/>
  <c r="N36" i="1"/>
  <c r="P36" i="1" s="1"/>
  <c r="N37" i="1"/>
  <c r="P37" i="1" s="1"/>
  <c r="N38" i="1"/>
  <c r="P38" i="1" s="1"/>
  <c r="N39" i="1"/>
  <c r="P39" i="1" s="1"/>
  <c r="N40" i="1"/>
  <c r="P40" i="1" s="1"/>
  <c r="N41" i="1"/>
  <c r="N45" i="1"/>
  <c r="P45" i="1" s="1"/>
  <c r="N46" i="1"/>
  <c r="P46" i="1" s="1"/>
  <c r="N50" i="1"/>
  <c r="P50" i="1" s="1"/>
  <c r="N49" i="1"/>
  <c r="N54" i="1"/>
  <c r="N53" i="1"/>
  <c r="P53" i="1" s="1"/>
  <c r="N56" i="1"/>
  <c r="P56" i="1" s="1"/>
  <c r="N60" i="1"/>
  <c r="N58" i="1"/>
  <c r="P58" i="1" s="1"/>
  <c r="N61" i="1"/>
  <c r="P61" i="1" s="1"/>
  <c r="N57" i="1"/>
  <c r="N65" i="1"/>
  <c r="P65" i="1" s="1"/>
  <c r="N64" i="1"/>
  <c r="P64" i="1" s="1"/>
  <c r="N66" i="1"/>
  <c r="P66" i="1" s="1"/>
  <c r="N67" i="1"/>
  <c r="P67" i="1" s="1"/>
  <c r="N69" i="1"/>
  <c r="P69" i="1" s="1"/>
  <c r="N68" i="1"/>
  <c r="N71" i="1"/>
  <c r="P71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5" i="1"/>
  <c r="P85" i="1" s="1"/>
  <c r="N86" i="1"/>
  <c r="P86" i="1" s="1"/>
  <c r="N87" i="1"/>
  <c r="P87" i="1" s="1"/>
  <c r="N89" i="1"/>
  <c r="P89" i="1" s="1"/>
  <c r="N90" i="1"/>
  <c r="P90" i="1" s="1"/>
  <c r="N91" i="1"/>
  <c r="P91" i="1" s="1"/>
  <c r="N93" i="1"/>
  <c r="P93" i="1" s="1"/>
  <c r="N94" i="1"/>
  <c r="P94" i="1" s="1"/>
  <c r="N95" i="1"/>
  <c r="P95" i="1" s="1"/>
  <c r="N97" i="1"/>
  <c r="P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4" i="1"/>
  <c r="P4" i="1" s="1"/>
  <c r="D52" i="1" l="1"/>
  <c r="K15" i="1"/>
  <c r="D62" i="1"/>
  <c r="P27" i="1"/>
  <c r="P29" i="1"/>
  <c r="P34" i="1"/>
  <c r="P12" i="1"/>
  <c r="P15" i="1"/>
  <c r="P41" i="1"/>
  <c r="P44" i="1"/>
  <c r="K70" i="1"/>
  <c r="P68" i="1"/>
  <c r="P70" i="1"/>
  <c r="P60" i="1"/>
  <c r="P62" i="1"/>
  <c r="P57" i="1"/>
  <c r="P59" i="1"/>
  <c r="P54" i="1"/>
  <c r="N55" i="1"/>
  <c r="P32" i="1"/>
  <c r="K44" i="1"/>
  <c r="P52" i="1"/>
  <c r="P49" i="1"/>
  <c r="P55" i="1"/>
  <c r="N34" i="1"/>
  <c r="N29" i="1"/>
  <c r="D101" i="1"/>
  <c r="D81" i="1"/>
  <c r="D54" i="1"/>
  <c r="D27" i="1"/>
  <c r="D13" i="1"/>
  <c r="D42" i="1"/>
  <c r="D11" i="1"/>
  <c r="D48" i="1"/>
  <c r="K84" i="1"/>
  <c r="D109" i="1"/>
  <c r="D86" i="1"/>
  <c r="D64" i="1"/>
  <c r="D38" i="1"/>
  <c r="D18" i="1"/>
  <c r="D5" i="1"/>
  <c r="D104" i="1"/>
  <c r="D85" i="1"/>
  <c r="D65" i="1"/>
  <c r="D41" i="1"/>
  <c r="D21" i="1"/>
  <c r="D47" i="1"/>
  <c r="D113" i="1"/>
  <c r="D97" i="1"/>
  <c r="D77" i="1"/>
  <c r="D58" i="1"/>
  <c r="D33" i="1"/>
  <c r="D112" i="1"/>
  <c r="D100" i="1"/>
  <c r="D90" i="1"/>
  <c r="D76" i="1"/>
  <c r="D60" i="1"/>
  <c r="D37" i="1"/>
  <c r="D25" i="1"/>
  <c r="D9" i="1"/>
  <c r="D4" i="1"/>
  <c r="D107" i="1"/>
  <c r="D99" i="1"/>
  <c r="D89" i="1"/>
  <c r="D79" i="1"/>
  <c r="D67" i="1"/>
  <c r="D57" i="1"/>
  <c r="D56" i="1"/>
  <c r="D50" i="1"/>
  <c r="D40" i="1"/>
  <c r="D36" i="1"/>
  <c r="D30" i="1"/>
  <c r="D24" i="1"/>
  <c r="D19" i="1"/>
  <c r="D14" i="1"/>
  <c r="D8" i="1"/>
  <c r="D43" i="1"/>
  <c r="D51" i="1"/>
  <c r="D35" i="1"/>
  <c r="D96" i="1"/>
  <c r="D105" i="1"/>
  <c r="D91" i="1"/>
  <c r="D68" i="1"/>
  <c r="D45" i="1"/>
  <c r="D22" i="1"/>
  <c r="D108" i="1"/>
  <c r="D95" i="1"/>
  <c r="D80" i="1"/>
  <c r="D69" i="1"/>
  <c r="D49" i="1"/>
  <c r="D31" i="1"/>
  <c r="D17" i="1"/>
  <c r="D26" i="1"/>
  <c r="D111" i="1"/>
  <c r="D103" i="1"/>
  <c r="D94" i="1"/>
  <c r="D83" i="1"/>
  <c r="D75" i="1"/>
  <c r="D114" i="1"/>
  <c r="D110" i="1"/>
  <c r="D106" i="1"/>
  <c r="D102" i="1"/>
  <c r="D98" i="1"/>
  <c r="D93" i="1"/>
  <c r="D87" i="1"/>
  <c r="D82" i="1"/>
  <c r="D78" i="1"/>
  <c r="D71" i="1"/>
  <c r="D66" i="1"/>
  <c r="D61" i="1"/>
  <c r="D53" i="1"/>
  <c r="D46" i="1"/>
  <c r="D39" i="1"/>
  <c r="D32" i="1"/>
  <c r="D28" i="1"/>
  <c r="D23" i="1"/>
  <c r="D20" i="1"/>
  <c r="D12" i="1"/>
  <c r="D6" i="1"/>
  <c r="D84" i="1"/>
  <c r="K96" i="1"/>
  <c r="K48" i="1"/>
  <c r="K47" i="1"/>
  <c r="K35" i="1"/>
  <c r="K11" i="1"/>
  <c r="K111" i="1"/>
  <c r="K107" i="1"/>
  <c r="K103" i="1"/>
  <c r="K99" i="1"/>
  <c r="K94" i="1"/>
  <c r="K89" i="1"/>
  <c r="K83" i="1"/>
  <c r="K79" i="1"/>
  <c r="K75" i="1"/>
  <c r="K67" i="1"/>
  <c r="K61" i="1"/>
  <c r="K56" i="1"/>
  <c r="K50" i="1"/>
  <c r="K43" i="1"/>
  <c r="K39" i="1"/>
  <c r="K32" i="1"/>
  <c r="K28" i="1"/>
  <c r="K24" i="1"/>
  <c r="K20" i="1"/>
  <c r="K14" i="1"/>
  <c r="K8" i="1"/>
  <c r="K114" i="1"/>
  <c r="K110" i="1"/>
  <c r="K106" i="1"/>
  <c r="K102" i="1"/>
  <c r="K98" i="1"/>
  <c r="K93" i="1"/>
  <c r="K87" i="1"/>
  <c r="K82" i="1"/>
  <c r="K78" i="1"/>
  <c r="K71" i="1"/>
  <c r="K66" i="1"/>
  <c r="K60" i="1"/>
  <c r="K54" i="1"/>
  <c r="K49" i="1"/>
  <c r="K42" i="1"/>
  <c r="K38" i="1"/>
  <c r="K33" i="1"/>
  <c r="K27" i="1"/>
  <c r="K23" i="1"/>
  <c r="K19" i="1"/>
  <c r="K12" i="1"/>
  <c r="K6" i="1"/>
  <c r="K113" i="1"/>
  <c r="K109" i="1"/>
  <c r="K105" i="1"/>
  <c r="K101" i="1"/>
  <c r="K97" i="1"/>
  <c r="K91" i="1"/>
  <c r="K86" i="1"/>
  <c r="K81" i="1"/>
  <c r="K77" i="1"/>
  <c r="K69" i="1"/>
  <c r="K65" i="1"/>
  <c r="K58" i="1"/>
  <c r="K53" i="1"/>
  <c r="K46" i="1"/>
  <c r="K41" i="1"/>
  <c r="K37" i="1"/>
  <c r="K31" i="1"/>
  <c r="K26" i="1"/>
  <c r="K22" i="1"/>
  <c r="K18" i="1"/>
  <c r="K13" i="1"/>
  <c r="K5" i="1"/>
  <c r="K112" i="1"/>
  <c r="K108" i="1"/>
  <c r="K104" i="1"/>
  <c r="K100" i="1"/>
  <c r="K95" i="1"/>
  <c r="K90" i="1"/>
  <c r="K85" i="1"/>
  <c r="K80" i="1"/>
  <c r="K76" i="1"/>
  <c r="K68" i="1"/>
  <c r="K64" i="1"/>
  <c r="K57" i="1"/>
  <c r="K51" i="1"/>
  <c r="K45" i="1"/>
  <c r="K40" i="1"/>
  <c r="K36" i="1"/>
  <c r="K30" i="1"/>
  <c r="K25" i="1"/>
  <c r="K21" i="1"/>
  <c r="K17" i="1"/>
  <c r="K9" i="1"/>
  <c r="K4" i="1"/>
  <c r="K55" i="1" l="1"/>
  <c r="D55" i="1"/>
  <c r="D29" i="1"/>
  <c r="K29" i="1"/>
  <c r="D34" i="1"/>
  <c r="K34" i="1"/>
</calcChain>
</file>

<file path=xl/comments1.xml><?xml version="1.0" encoding="utf-8"?>
<comments xmlns="http://schemas.openxmlformats.org/spreadsheetml/2006/main">
  <authors>
    <author>Calvin Fisher</author>
  </authors>
  <commentList>
    <comment ref="L27" authorId="0">
      <text>
        <r>
          <rPr>
            <b/>
            <sz val="9"/>
            <color indexed="81"/>
            <rFont val="Tahoma"/>
            <family val="2"/>
          </rPr>
          <t>Calvin Fisher:</t>
        </r>
        <r>
          <rPr>
            <sz val="9"/>
            <color indexed="81"/>
            <rFont val="Tahoma"/>
            <family val="2"/>
          </rPr>
          <t xml:space="preserve">
According to Wikipedia, Comet II held 80 passengers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Calvin Fisher:</t>
        </r>
        <r>
          <rPr>
            <sz val="9"/>
            <color indexed="81"/>
            <rFont val="Tahoma"/>
            <family val="2"/>
          </rPr>
          <t xml:space="preserve">
+ "20 servants" according to Wikipedia</t>
        </r>
      </text>
    </comment>
  </commentList>
</comments>
</file>

<file path=xl/sharedStrings.xml><?xml version="1.0" encoding="utf-8"?>
<sst xmlns="http://schemas.openxmlformats.org/spreadsheetml/2006/main" count="297" uniqueCount="100">
  <si>
    <t>Hackney Carriage</t>
  </si>
  <si>
    <t>Capacity</t>
  </si>
  <si>
    <t>Max Load Time</t>
  </si>
  <si>
    <t>Min Load Time</t>
  </si>
  <si>
    <t>Overcrowd</t>
  </si>
  <si>
    <t>Stage Coach</t>
  </si>
  <si>
    <t>Omnibus Double Garden Seat</t>
  </si>
  <si>
    <t>Min Year</t>
  </si>
  <si>
    <t>Max Year</t>
  </si>
  <si>
    <t>Stage Wagon (mail)</t>
  </si>
  <si>
    <t>Stage Wagon (freight)</t>
  </si>
  <si>
    <t>Omnibus Single</t>
  </si>
  <si>
    <t>Vehicle</t>
  </si>
  <si>
    <t>Avg Year</t>
  </si>
  <si>
    <t>Cargo</t>
  </si>
  <si>
    <t>Freight</t>
  </si>
  <si>
    <t>Mail</t>
  </si>
  <si>
    <t>Pax</t>
  </si>
  <si>
    <t>Mode</t>
  </si>
  <si>
    <t>Road</t>
  </si>
  <si>
    <t>Sea</t>
  </si>
  <si>
    <t>Norfolk Wherry</t>
  </si>
  <si>
    <t>East Indiaman</t>
  </si>
  <si>
    <t>Clipper</t>
  </si>
  <si>
    <t>Blackwall Frigate</t>
  </si>
  <si>
    <t>Humber Keel</t>
  </si>
  <si>
    <t>Thames Sailing Barge</t>
  </si>
  <si>
    <t>PS Comet</t>
  </si>
  <si>
    <t>Clyde Steamer</t>
  </si>
  <si>
    <t>Iron Paddle Steamer</t>
  </si>
  <si>
    <t>Wooden Paddle Steamer</t>
  </si>
  <si>
    <t>Mersey Ferry</t>
  </si>
  <si>
    <t>Wagon</t>
  </si>
  <si>
    <t>Cart (old)</t>
  </si>
  <si>
    <t>Cart (new)</t>
  </si>
  <si>
    <t>Cart</t>
  </si>
  <si>
    <t>Thornycroft Steam Van</t>
  </si>
  <si>
    <t>Eagle Trailer</t>
  </si>
  <si>
    <t>Rail</t>
  </si>
  <si>
    <t>LMR 4-Wheel 1st Class</t>
  </si>
  <si>
    <t>LMR 4-Wheel Open</t>
  </si>
  <si>
    <t>LMR 4-Wheel Parliamentary</t>
  </si>
  <si>
    <t>LNWR 42ft Non-Corridor</t>
  </si>
  <si>
    <t>LNWR 42ft Corridor</t>
  </si>
  <si>
    <t>4-Wheel 1850s</t>
  </si>
  <si>
    <t>Wagon Car</t>
  </si>
  <si>
    <t>Piece Wagon D32</t>
  </si>
  <si>
    <t>Piece Wagon D88</t>
  </si>
  <si>
    <t>Bulk Wagon 3T</t>
  </si>
  <si>
    <t>Piece Wagon 3T</t>
  </si>
  <si>
    <t>Piece Wagon 2T</t>
  </si>
  <si>
    <t>Piece Wagon 5T</t>
  </si>
  <si>
    <t>Bulk Wagon 5T</t>
  </si>
  <si>
    <t>Teak Celestory Coach</t>
  </si>
  <si>
    <t>LBSCR Bogie</t>
  </si>
  <si>
    <t>GWR Express Coach</t>
  </si>
  <si>
    <t>B-Type Double</t>
  </si>
  <si>
    <t>K-Type Double</t>
  </si>
  <si>
    <t>AEC Q4</t>
  </si>
  <si>
    <t>Austin Seven Van</t>
  </si>
  <si>
    <t>Thornycroft BT</t>
  </si>
  <si>
    <t>Morris Eight Van</t>
  </si>
  <si>
    <t>SS Great Eastern</t>
  </si>
  <si>
    <t>SS Great Western</t>
  </si>
  <si>
    <t>SS Great Britain</t>
  </si>
  <si>
    <t>Total Cap</t>
  </si>
  <si>
    <t>Comfort</t>
  </si>
  <si>
    <t>Maintenance</t>
  </si>
  <si>
    <t>Maint/Unit</t>
  </si>
  <si>
    <t>Speed</t>
  </si>
  <si>
    <t>Best Load / Pc</t>
  </si>
  <si>
    <t>Brig</t>
  </si>
  <si>
    <t>Schooner</t>
  </si>
  <si>
    <t>Mail Clipper</t>
  </si>
  <si>
    <t>Clanline Steamer</t>
  </si>
  <si>
    <t>Handysize Container Ship</t>
  </si>
  <si>
    <t>Horse Canal Barge</t>
  </si>
  <si>
    <t>Steam Barge</t>
  </si>
  <si>
    <t>Diesel Barge</t>
  </si>
  <si>
    <t>PS Comet (Total)</t>
  </si>
  <si>
    <t>Wooden Paddle Steamer (Total)</t>
  </si>
  <si>
    <t>Freight Weights</t>
  </si>
  <si>
    <t>Passengers</t>
  </si>
  <si>
    <t>Freight (general)</t>
  </si>
  <si>
    <t>Livestock</t>
  </si>
  <si>
    <t>Cars</t>
  </si>
  <si>
    <t>Windjammer</t>
  </si>
  <si>
    <t>Clipper (Total)</t>
  </si>
  <si>
    <t>Blackwall Frigate (Total)</t>
  </si>
  <si>
    <t>SS Great Western (Total)</t>
  </si>
  <si>
    <t>Iron Paddle Steamer (Total)</t>
  </si>
  <si>
    <t>SS Great Britain (Total)</t>
  </si>
  <si>
    <t>SS Great Eastern (Total)</t>
  </si>
  <si>
    <t>East Indiaman (Total)</t>
  </si>
  <si>
    <t>Dogger</t>
  </si>
  <si>
    <t>Fife</t>
  </si>
  <si>
    <t>Seine Netter (Diesel)</t>
  </si>
  <si>
    <t>Seine Netter (Steam)</t>
  </si>
  <si>
    <t>Empty Wt</t>
  </si>
  <si>
    <t>Full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</si>
</sst>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3" borderId="2" applyNumberFormat="0" applyFont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NumberFormat="1" applyFont="1"/>
    <xf numFmtId="0" fontId="3" fillId="0" borderId="0" xfId="0" applyFont="1"/>
    <xf numFmtId="0" fontId="1" fillId="2" borderId="1" xfId="1"/>
    <xf numFmtId="0" fontId="4" fillId="0" borderId="0" xfId="0" applyFont="1"/>
    <xf numFmtId="0" fontId="1" fillId="2" borderId="1" xfId="1" applyFont="1"/>
    <xf numFmtId="0" fontId="5" fillId="0" borderId="0" xfId="0" applyFont="1"/>
    <xf numFmtId="0" fontId="0" fillId="0" borderId="0" xfId="0" applyFont="1" applyBorder="1"/>
    <xf numFmtId="0" fontId="0" fillId="3" borderId="2" xfId="2" applyFon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9" fillId="0" borderId="0" xfId="3"/>
    <xf numFmtId="0" fontId="9" fillId="0" borderId="0" xfId="3" applyNumberFormat="1"/>
    <xf numFmtId="0" fontId="9" fillId="0" borderId="0" xfId="3" applyFill="1"/>
    <xf numFmtId="0" fontId="11" fillId="0" borderId="0" xfId="0" applyFont="1"/>
    <xf numFmtId="0" fontId="9" fillId="2" borderId="1" xfId="3" applyFill="1" applyBorder="1"/>
    <xf numFmtId="20" fontId="0" fillId="0" borderId="0" xfId="0" applyNumberFormat="1"/>
    <xf numFmtId="0" fontId="3" fillId="0" borderId="0" xfId="0" applyFont="1" applyBorder="1"/>
    <xf numFmtId="0" fontId="0" fillId="0" borderId="0" xfId="0" applyNumberFormat="1" applyFont="1" applyBorder="1"/>
    <xf numFmtId="0" fontId="2" fillId="0" borderId="0" xfId="0" applyFont="1" applyBorder="1"/>
    <xf numFmtId="0" fontId="1" fillId="2" borderId="1" xfId="1" applyBorder="1"/>
    <xf numFmtId="0" fontId="1" fillId="2" borderId="1" xfId="1" applyNumberFormat="1" applyBorder="1"/>
    <xf numFmtId="0" fontId="0" fillId="0" borderId="0" xfId="0" applyBorder="1"/>
    <xf numFmtId="0" fontId="1" fillId="2" borderId="1" xfId="1" applyFont="1" applyBorder="1"/>
    <xf numFmtId="0" fontId="0" fillId="3" borderId="2" xfId="2" applyFont="1" applyBorder="1"/>
    <xf numFmtId="0" fontId="9" fillId="0" borderId="0" xfId="3" applyBorder="1"/>
    <xf numFmtId="0" fontId="9" fillId="0" borderId="0" xfId="3" applyFill="1" applyBorder="1"/>
  </cellXfs>
  <cellStyles count="4">
    <cellStyle name="Explanatory Text" xfId="3" builtinId="53"/>
    <cellStyle name="Input" xfId="1" builtinId="20"/>
    <cellStyle name="Normal" xfId="0" builtinId="0"/>
    <cellStyle name="Note" xfId="2" builtinId="10"/>
  </cellStyles>
  <dxfs count="14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R114" totalsRowShown="0">
  <autoFilter ref="A3:R114"/>
  <sortState ref="A9:U97">
    <sortCondition ref="E3:E84"/>
  </sortState>
  <tableColumns count="18">
    <tableColumn id="1" name="Vehicle" dataDxfId="13"/>
    <tableColumn id="12" name="Mode" dataDxfId="12"/>
    <tableColumn id="11" name="Cargo" dataDxfId="11"/>
    <tableColumn id="2" name="Best Load / Pc" dataDxfId="10">
      <calculatedColumnFormula>Table1[[#This Row],[Max Load Time]]/Table1[[#This Row],[Total Cap]]</calculatedColumnFormula>
    </tableColumn>
    <tableColumn id="3" name="Min Year" dataDxfId="9"/>
    <tableColumn id="4" name="Max Year" dataDxfId="8"/>
    <tableColumn id="10" name="Avg Year" dataDxfId="7">
      <calculatedColumnFormula>ROUND(AVERAGE(Table1[[#This Row],[Min Year]],Table1[[#This Row],[Max Year]]),0)</calculatedColumnFormula>
    </tableColumn>
    <tableColumn id="8" name="Min Load Time" dataDxfId="6"/>
    <tableColumn id="9" name="Max Load Time" dataDxfId="5"/>
    <tableColumn id="14" name="Maintenance" dataCellStyle="Normal"/>
    <tableColumn id="15" name="Maint/Unit" dataDxfId="4">
      <calculatedColumnFormula>Table1[[#This Row],[Maintenance]]/Table1[[#This Row],[Total Cap]]</calculatedColumnFormula>
    </tableColumn>
    <tableColumn id="5" name="Capacity"/>
    <tableColumn id="6" name="Overcrowd"/>
    <tableColumn id="7" name="Total Cap" dataDxfId="3">
      <calculatedColumnFormula>Table1[[#This Row],[Capacity]]+Table1[[#This Row],[Overcrowd]]</calculatedColumnFormula>
    </tableColumn>
    <tableColumn id="17" name="Empty Wt" dataDxfId="2"/>
    <tableColumn id="23" name="Full Wt" dataDxfId="1">
      <calculatedColumnFormula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calculatedColumnFormula>
    </tableColumn>
    <tableColumn id="13" name="Comfort"/>
    <tableColumn id="16" name="Spe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4"/>
  <sheetViews>
    <sheetView tabSelected="1" topLeftCell="A25" workbookViewId="0">
      <selection activeCell="J58" sqref="J58"/>
    </sheetView>
  </sheetViews>
  <sheetFormatPr defaultRowHeight="15.75" x14ac:dyDescent="0.25"/>
  <cols>
    <col min="1" max="1" width="30.85546875" style="4" customWidth="1"/>
    <col min="2" max="2" width="9.7109375" style="1" customWidth="1"/>
    <col min="3" max="3" width="9.140625" style="1" customWidth="1"/>
    <col min="4" max="4" width="15.7109375" style="1" customWidth="1"/>
    <col min="5" max="5" width="11.7109375" style="1" customWidth="1"/>
    <col min="6" max="6" width="11.42578125" style="1" customWidth="1"/>
    <col min="7" max="7" width="11" customWidth="1"/>
    <col min="8" max="8" width="16.140625" customWidth="1"/>
    <col min="9" max="9" width="16.140625" style="1" customWidth="1"/>
    <col min="10" max="11" width="15" customWidth="1"/>
    <col min="12" max="14" width="12.5703125" customWidth="1"/>
    <col min="15" max="16" width="12.140625" style="1" customWidth="1"/>
    <col min="17" max="17" width="12.7109375" customWidth="1"/>
    <col min="18" max="19" width="12.7109375" style="1" customWidth="1"/>
    <col min="20" max="20" width="10.7109375" customWidth="1"/>
    <col min="21" max="21" width="12.85546875" customWidth="1"/>
    <col min="22" max="22" width="15.42578125" style="2" customWidth="1"/>
    <col min="24" max="24" width="16.28515625" style="2" customWidth="1"/>
    <col min="25" max="29" width="14.140625" customWidth="1"/>
  </cols>
  <sheetData>
    <row r="1" spans="1:24" x14ac:dyDescent="0.25">
      <c r="F1"/>
      <c r="G1" s="1"/>
      <c r="H1" s="1"/>
      <c r="N1" s="2"/>
      <c r="S1"/>
      <c r="V1"/>
      <c r="X1"/>
    </row>
    <row r="2" spans="1:24" x14ac:dyDescent="0.25">
      <c r="F2"/>
      <c r="G2" s="1"/>
      <c r="H2" s="1"/>
      <c r="N2" s="2"/>
      <c r="S2"/>
      <c r="V2"/>
      <c r="X2"/>
    </row>
    <row r="3" spans="1:24" x14ac:dyDescent="0.25">
      <c r="A3" s="4" t="s">
        <v>12</v>
      </c>
      <c r="B3" s="1" t="s">
        <v>18</v>
      </c>
      <c r="C3" s="1" t="s">
        <v>14</v>
      </c>
      <c r="D3" s="1" t="s">
        <v>70</v>
      </c>
      <c r="E3" s="1" t="s">
        <v>7</v>
      </c>
      <c r="F3" t="s">
        <v>8</v>
      </c>
      <c r="G3" s="1" t="s">
        <v>13</v>
      </c>
      <c r="H3" s="1" t="s">
        <v>3</v>
      </c>
      <c r="I3" s="1" t="s">
        <v>2</v>
      </c>
      <c r="J3" t="s">
        <v>67</v>
      </c>
      <c r="K3" t="s">
        <v>68</v>
      </c>
      <c r="L3" t="s">
        <v>1</v>
      </c>
      <c r="M3" t="s">
        <v>4</v>
      </c>
      <c r="N3" s="2" t="s">
        <v>65</v>
      </c>
      <c r="O3" s="1" t="s">
        <v>98</v>
      </c>
      <c r="P3" s="1" t="s">
        <v>99</v>
      </c>
      <c r="Q3" t="s">
        <v>66</v>
      </c>
      <c r="R3" s="1" t="s">
        <v>69</v>
      </c>
      <c r="S3"/>
      <c r="T3" s="13"/>
      <c r="V3"/>
      <c r="X3"/>
    </row>
    <row r="4" spans="1:24" x14ac:dyDescent="0.25">
      <c r="A4" s="21" t="s">
        <v>10</v>
      </c>
      <c r="B4" s="9" t="s">
        <v>19</v>
      </c>
      <c r="C4" s="9" t="s">
        <v>15</v>
      </c>
      <c r="D4" s="9">
        <f>Table1[[#This Row],[Max Load Time]]/Table1[[#This Row],[Total Cap]]</f>
        <v>80</v>
      </c>
      <c r="E4" s="9">
        <v>1530</v>
      </c>
      <c r="F4" s="26">
        <v>1842</v>
      </c>
      <c r="G4" s="9">
        <f>ROUND(AVERAGE(Table1[[#This Row],[Min Year]],Table1[[#This Row],[Max Year]]),0)</f>
        <v>1686</v>
      </c>
      <c r="H4" s="9">
        <v>180</v>
      </c>
      <c r="I4" s="9">
        <v>480</v>
      </c>
      <c r="J4" s="26"/>
      <c r="K4" s="26">
        <f>Table1[[#This Row],[Maintenance]]/Table1[[#This Row],[Total Cap]]</f>
        <v>0</v>
      </c>
      <c r="L4" s="26">
        <v>6</v>
      </c>
      <c r="M4" s="26">
        <v>0</v>
      </c>
      <c r="N4" s="23">
        <f>Table1[[#This Row],[Capacity]]+Table1[[#This Row],[Overcrowd]]</f>
        <v>6</v>
      </c>
      <c r="O4" s="9"/>
      <c r="P4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</v>
      </c>
      <c r="Q4" s="26"/>
      <c r="R4" s="9"/>
      <c r="S4"/>
      <c r="V4"/>
      <c r="X4"/>
    </row>
    <row r="5" spans="1:24" x14ac:dyDescent="0.25">
      <c r="A5" s="4" t="s">
        <v>9</v>
      </c>
      <c r="B5" s="1" t="s">
        <v>19</v>
      </c>
      <c r="C5" s="1" t="s">
        <v>16</v>
      </c>
      <c r="D5" s="1">
        <f>Table1[[#This Row],[Max Load Time]]/Table1[[#This Row],[Total Cap]]</f>
        <v>16.875</v>
      </c>
      <c r="E5" s="1">
        <v>1530</v>
      </c>
      <c r="F5">
        <v>1842</v>
      </c>
      <c r="G5" s="1">
        <f>ROUND(AVERAGE(Table1[[#This Row],[Min Year]],Table1[[#This Row],[Max Year]]),0)</f>
        <v>1686</v>
      </c>
      <c r="H5" s="9">
        <v>60</v>
      </c>
      <c r="I5" s="9">
        <v>135</v>
      </c>
      <c r="K5">
        <f>Table1[[#This Row],[Maintenance]]/Table1[[#This Row],[Total Cap]]</f>
        <v>0</v>
      </c>
      <c r="L5">
        <v>8</v>
      </c>
      <c r="M5">
        <v>0</v>
      </c>
      <c r="N5" s="2">
        <f>Table1[[#This Row],[Capacity]]+Table1[[#This Row],[Overcrowd]]</f>
        <v>8</v>
      </c>
      <c r="P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0.4</v>
      </c>
      <c r="S5"/>
      <c r="V5"/>
      <c r="X5"/>
    </row>
    <row r="6" spans="1:24" x14ac:dyDescent="0.25">
      <c r="A6" s="4" t="s">
        <v>50</v>
      </c>
      <c r="B6" s="1" t="s">
        <v>38</v>
      </c>
      <c r="C6" s="1" t="s">
        <v>15</v>
      </c>
      <c r="D6" s="1">
        <f>Table1[[#This Row],[Max Load Time]]/Table1[[#This Row],[Total Cap]]</f>
        <v>300</v>
      </c>
      <c r="E6" s="1">
        <v>1570</v>
      </c>
      <c r="F6">
        <v>1918</v>
      </c>
      <c r="G6" s="3">
        <f>ROUND(AVERAGE(Table1[[#This Row],[Min Year]],Table1[[#This Row],[Max Year]]),0)</f>
        <v>1744</v>
      </c>
      <c r="H6" s="1">
        <v>300</v>
      </c>
      <c r="I6" s="1">
        <v>900</v>
      </c>
      <c r="K6">
        <f>Table1[[#This Row],[Maintenance]]/Table1[[#This Row],[Total Cap]]</f>
        <v>0</v>
      </c>
      <c r="L6">
        <v>3</v>
      </c>
      <c r="M6">
        <v>0</v>
      </c>
      <c r="N6" s="2">
        <f>Table1[[#This Row],[Capacity]]+Table1[[#This Row],[Overcrowd]]</f>
        <v>3</v>
      </c>
      <c r="P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</v>
      </c>
      <c r="S6"/>
      <c r="V6"/>
      <c r="X6"/>
    </row>
    <row r="7" spans="1:24" x14ac:dyDescent="0.25">
      <c r="A7" s="4" t="s">
        <v>94</v>
      </c>
      <c r="B7" s="1" t="s">
        <v>20</v>
      </c>
      <c r="C7" s="1" t="s">
        <v>15</v>
      </c>
      <c r="D7" s="3">
        <f>Table1[[#This Row],[Max Load Time]]/Table1[[#This Row],[Total Cap]]</f>
        <v>125</v>
      </c>
      <c r="E7" s="1">
        <v>1650</v>
      </c>
      <c r="F7" s="1">
        <v>1900</v>
      </c>
      <c r="G7" s="3">
        <f>ROUND(AVERAGE(Table1[[#This Row],[Min Year]],Table1[[#This Row],[Max Year]]),0)</f>
        <v>1775</v>
      </c>
      <c r="H7" s="5">
        <v>250</v>
      </c>
      <c r="I7" s="5">
        <v>1000</v>
      </c>
      <c r="J7" s="11">
        <v>62</v>
      </c>
      <c r="K7" s="12">
        <f>Table1[[#This Row],[Maintenance]]/Table1[[#This Row],[Total Cap]]</f>
        <v>7.75</v>
      </c>
      <c r="L7">
        <v>8</v>
      </c>
      <c r="N7" s="2">
        <f>Table1[[#This Row],[Capacity]]+Table1[[#This Row],[Overcrowd]]</f>
        <v>8</v>
      </c>
      <c r="P7" s="3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8</v>
      </c>
      <c r="S7"/>
      <c r="V7"/>
      <c r="X7"/>
    </row>
    <row r="8" spans="1:24" x14ac:dyDescent="0.25">
      <c r="A8" s="4" t="s">
        <v>33</v>
      </c>
      <c r="B8" s="1" t="s">
        <v>19</v>
      </c>
      <c r="C8" s="1" t="s">
        <v>16</v>
      </c>
      <c r="D8" s="1">
        <f>Table1[[#This Row],[Max Load Time]]/Table1[[#This Row],[Total Cap]]</f>
        <v>18</v>
      </c>
      <c r="E8" s="1">
        <v>1700</v>
      </c>
      <c r="F8">
        <v>1825</v>
      </c>
      <c r="G8" s="1">
        <f>ROUND(AVERAGE(Table1[[#This Row],[Min Year]],Table1[[#This Row],[Max Year]]),0)</f>
        <v>1763</v>
      </c>
      <c r="H8" s="9">
        <v>30</v>
      </c>
      <c r="I8" s="9">
        <v>90</v>
      </c>
      <c r="K8">
        <f>Table1[[#This Row],[Maintenance]]/Table1[[#This Row],[Total Cap]]</f>
        <v>0</v>
      </c>
      <c r="L8">
        <v>5</v>
      </c>
      <c r="M8">
        <v>0</v>
      </c>
      <c r="N8" s="2">
        <f>Table1[[#This Row],[Capacity]]+Table1[[#This Row],[Overcrowd]]</f>
        <v>5</v>
      </c>
      <c r="P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0.25</v>
      </c>
      <c r="S8"/>
      <c r="V8"/>
      <c r="X8"/>
    </row>
    <row r="9" spans="1:24" x14ac:dyDescent="0.25">
      <c r="A9" s="21" t="s">
        <v>5</v>
      </c>
      <c r="B9" s="9" t="s">
        <v>19</v>
      </c>
      <c r="C9" s="9" t="s">
        <v>17</v>
      </c>
      <c r="D9" s="9">
        <f>Table1[[#This Row],[Max Load Time]]/Table1[[#This Row],[Total Cap]]</f>
        <v>5</v>
      </c>
      <c r="E9" s="9">
        <v>1700</v>
      </c>
      <c r="F9" s="26">
        <v>1861</v>
      </c>
      <c r="G9" s="9">
        <f>ROUND(AVERAGE(Table1[[#This Row],[Min Year]],Table1[[#This Row],[Max Year]]),0)</f>
        <v>1781</v>
      </c>
      <c r="H9" s="9">
        <v>45</v>
      </c>
      <c r="I9" s="9">
        <v>60</v>
      </c>
      <c r="J9" s="26">
        <v>6</v>
      </c>
      <c r="K9" s="26">
        <f>Table1[[#This Row],[Maintenance]]/Table1[[#This Row],[Total Cap]]</f>
        <v>0.5</v>
      </c>
      <c r="L9" s="26">
        <v>4</v>
      </c>
      <c r="M9" s="26">
        <v>8</v>
      </c>
      <c r="N9" s="23">
        <f>Table1[[#This Row],[Capacity]]+Table1[[#This Row],[Overcrowd]]</f>
        <v>12</v>
      </c>
      <c r="O9" s="9"/>
      <c r="P9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0.84000000000000008</v>
      </c>
      <c r="Q9" s="26">
        <v>58</v>
      </c>
      <c r="R9" s="9">
        <v>18</v>
      </c>
      <c r="S9"/>
      <c r="V9"/>
      <c r="X9"/>
    </row>
    <row r="10" spans="1:24" ht="15" x14ac:dyDescent="0.25">
      <c r="A10" s="24" t="s">
        <v>71</v>
      </c>
      <c r="B10" s="24" t="s">
        <v>20</v>
      </c>
      <c r="C10" s="24" t="s">
        <v>16</v>
      </c>
      <c r="D10" s="25">
        <f>Table1[[#This Row],[Max Load Time]]/Table1[[#This Row],[Total Cap]]</f>
        <v>16</v>
      </c>
      <c r="E10" s="24">
        <v>1700</v>
      </c>
      <c r="F10" s="24">
        <v>1880</v>
      </c>
      <c r="G10" s="25">
        <f>ROUND(AVERAGE(Table1[[#This Row],[Min Year]],Table1[[#This Row],[Max Year]]),0)</f>
        <v>1790</v>
      </c>
      <c r="H10" s="24">
        <v>1600</v>
      </c>
      <c r="I10" s="24">
        <v>3200</v>
      </c>
      <c r="J10" s="24">
        <v>240</v>
      </c>
      <c r="K10" s="25">
        <f>Table1[[#This Row],[Maintenance]]/Table1[[#This Row],[Total Cap]]</f>
        <v>1.2</v>
      </c>
      <c r="L10" s="24">
        <v>200</v>
      </c>
      <c r="M10" s="24">
        <v>0</v>
      </c>
      <c r="N10" s="24">
        <f>Table1[[#This Row],[Capacity]]+Table1[[#This Row],[Overcrowd]]</f>
        <v>200</v>
      </c>
      <c r="O10" s="27">
        <v>80</v>
      </c>
      <c r="P10" s="27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90</v>
      </c>
      <c r="Q10" s="24"/>
      <c r="R10" s="24">
        <v>15</v>
      </c>
      <c r="S10"/>
      <c r="V10"/>
      <c r="X10"/>
    </row>
    <row r="11" spans="1:24" x14ac:dyDescent="0.25">
      <c r="A11" s="4" t="s">
        <v>71</v>
      </c>
      <c r="B11" s="1" t="s">
        <v>20</v>
      </c>
      <c r="C11" s="1" t="s">
        <v>15</v>
      </c>
      <c r="D11" s="3">
        <f>Table1[[#This Row],[Max Load Time]]/Table1[[#This Row],[Total Cap]]</f>
        <v>16</v>
      </c>
      <c r="E11" s="1">
        <v>1700</v>
      </c>
      <c r="F11" s="1">
        <v>1880</v>
      </c>
      <c r="G11" s="3">
        <f>ROUND(AVERAGE(Table1[[#This Row],[Min Year]],Table1[[#This Row],[Max Year]]),0)</f>
        <v>1790</v>
      </c>
      <c r="H11" s="24">
        <v>1600</v>
      </c>
      <c r="I11" s="24">
        <v>3200</v>
      </c>
      <c r="J11" s="11">
        <v>240</v>
      </c>
      <c r="K11" s="12">
        <f>Table1[[#This Row],[Maintenance]]/Table1[[#This Row],[Total Cap]]</f>
        <v>1.2</v>
      </c>
      <c r="L11">
        <v>200</v>
      </c>
      <c r="M11">
        <v>0</v>
      </c>
      <c r="N11" s="2">
        <f>Table1[[#This Row],[Capacity]]+Table1[[#This Row],[Overcrowd]]</f>
        <v>200</v>
      </c>
      <c r="O11" s="1">
        <v>80</v>
      </c>
      <c r="P1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280</v>
      </c>
      <c r="R11" s="1">
        <v>15</v>
      </c>
      <c r="S11"/>
      <c r="V11"/>
      <c r="X11"/>
    </row>
    <row r="12" spans="1:24" x14ac:dyDescent="0.25">
      <c r="A12" s="21" t="s">
        <v>22</v>
      </c>
      <c r="B12" s="9" t="s">
        <v>20</v>
      </c>
      <c r="C12" s="9" t="s">
        <v>17</v>
      </c>
      <c r="D12" s="9">
        <f>Table1[[#This Row],[Max Load Time]]/Table1[[#This Row],[Total Cap]]</f>
        <v>15</v>
      </c>
      <c r="E12" s="9">
        <v>1700</v>
      </c>
      <c r="F12" s="26">
        <v>1830</v>
      </c>
      <c r="G12" s="9">
        <f>ROUND(AVERAGE(Table1[[#This Row],[Min Year]],Table1[[#This Row],[Max Year]]),0)</f>
        <v>1765</v>
      </c>
      <c r="H12" s="27">
        <v>750</v>
      </c>
      <c r="I12" s="27">
        <v>1500</v>
      </c>
      <c r="J12" s="26">
        <v>180</v>
      </c>
      <c r="K12" s="26">
        <f>Table1[[#This Row],[Maintenance]]/Table1[[#This Row],[Total Cap]]</f>
        <v>1.8</v>
      </c>
      <c r="L12" s="28">
        <v>20</v>
      </c>
      <c r="M12" s="28">
        <v>80</v>
      </c>
      <c r="N12" s="23">
        <f>Table1[[#This Row],[Capacity]]+Table1[[#This Row],[Overcrowd]]</f>
        <v>100</v>
      </c>
      <c r="O12" s="9">
        <v>300</v>
      </c>
      <c r="P12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307</v>
      </c>
      <c r="Q12" s="26">
        <v>48</v>
      </c>
      <c r="R12" s="9">
        <v>15</v>
      </c>
      <c r="S12"/>
      <c r="V12" s="20">
        <v>7.5694444444444439E-2</v>
      </c>
      <c r="X12"/>
    </row>
    <row r="13" spans="1:24" x14ac:dyDescent="0.25">
      <c r="A13" s="21" t="s">
        <v>22</v>
      </c>
      <c r="B13" s="9" t="s">
        <v>20</v>
      </c>
      <c r="C13" s="9" t="s">
        <v>16</v>
      </c>
      <c r="D13" s="9">
        <f>Table1[[#This Row],[Max Load Time]]/Table1[[#This Row],[Total Cap]]</f>
        <v>30</v>
      </c>
      <c r="E13" s="9">
        <v>1700</v>
      </c>
      <c r="F13" s="26">
        <v>1830</v>
      </c>
      <c r="G13" s="9">
        <f>ROUND(AVERAGE(Table1[[#This Row],[Min Year]],Table1[[#This Row],[Max Year]]),0)</f>
        <v>1765</v>
      </c>
      <c r="H13" s="7">
        <v>1500</v>
      </c>
      <c r="I13" s="7">
        <v>3000</v>
      </c>
      <c r="J13" s="26">
        <v>180</v>
      </c>
      <c r="K13" s="26">
        <f>Table1[[#This Row],[Maintenance]]/Table1[[#This Row],[Total Cap]]</f>
        <v>1.8</v>
      </c>
      <c r="L13" s="26">
        <v>100</v>
      </c>
      <c r="M13" s="26">
        <v>0</v>
      </c>
      <c r="N13" s="23">
        <f>Table1[[#This Row],[Capacity]]+Table1[[#This Row],[Overcrowd]]</f>
        <v>100</v>
      </c>
      <c r="O13" s="9">
        <v>300</v>
      </c>
      <c r="P13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305</v>
      </c>
      <c r="Q13" s="26"/>
      <c r="R13" s="9">
        <v>15</v>
      </c>
      <c r="S13"/>
      <c r="V13" s="20">
        <v>0.27777777777777779</v>
      </c>
      <c r="X13"/>
    </row>
    <row r="14" spans="1:24" x14ac:dyDescent="0.25">
      <c r="A14" s="6" t="s">
        <v>22</v>
      </c>
      <c r="B14" s="1" t="s">
        <v>20</v>
      </c>
      <c r="C14" s="1" t="s">
        <v>15</v>
      </c>
      <c r="D14" s="1">
        <f>Table1[[#This Row],[Max Load Time]]/Table1[[#This Row],[Total Cap]]</f>
        <v>8</v>
      </c>
      <c r="E14" s="1">
        <v>1700</v>
      </c>
      <c r="F14">
        <v>1830</v>
      </c>
      <c r="G14" s="3">
        <f>ROUND(AVERAGE(Table1[[#This Row],[Min Year]],Table1[[#This Row],[Max Year]]),0)</f>
        <v>1765</v>
      </c>
      <c r="H14" s="7">
        <v>2000</v>
      </c>
      <c r="I14" s="7">
        <v>4000</v>
      </c>
      <c r="J14">
        <v>180</v>
      </c>
      <c r="K14">
        <f>Table1[[#This Row],[Maintenance]]/Table1[[#This Row],[Total Cap]]</f>
        <v>0.36</v>
      </c>
      <c r="L14" s="26">
        <v>500</v>
      </c>
      <c r="M14" s="26">
        <v>0</v>
      </c>
      <c r="N14" s="2">
        <f>Table1[[#This Row],[Capacity]]+Table1[[#This Row],[Overcrowd]]</f>
        <v>500</v>
      </c>
      <c r="O14" s="1">
        <v>300</v>
      </c>
      <c r="P1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800</v>
      </c>
      <c r="R14" s="1">
        <v>15</v>
      </c>
      <c r="S14"/>
      <c r="V14" s="12">
        <f>V13/V12</f>
        <v>3.669724770642202</v>
      </c>
      <c r="X14"/>
    </row>
    <row r="15" spans="1:24" s="15" customFormat="1" ht="15" x14ac:dyDescent="0.25">
      <c r="A15" s="15" t="s">
        <v>93</v>
      </c>
      <c r="B15" s="15" t="s">
        <v>20</v>
      </c>
      <c r="D15" s="16">
        <f>Table1[[#This Row],[Max Load Time]]/Table1[[#This Row],[Total Cap]]</f>
        <v>5.7142857142857144</v>
      </c>
      <c r="E15" s="15">
        <v>1700</v>
      </c>
      <c r="F15" s="15">
        <v>1830</v>
      </c>
      <c r="G15" s="16">
        <f>ROUND(AVERAGE(Table1[[#This Row],[Min Year]],Table1[[#This Row],[Max Year]]),0)</f>
        <v>1765</v>
      </c>
      <c r="H15" s="29">
        <v>2000</v>
      </c>
      <c r="I15" s="29">
        <v>4000</v>
      </c>
      <c r="J15" s="17">
        <v>180</v>
      </c>
      <c r="K15" s="16">
        <f>Table1[[#This Row],[Maintenance]]/Table1[[#This Row],[Total Cap]]</f>
        <v>0.25714285714285712</v>
      </c>
      <c r="L15" s="29">
        <f>SUM(L12:L14)</f>
        <v>620</v>
      </c>
      <c r="M15" s="29">
        <f>SUM(M12:M14)</f>
        <v>80</v>
      </c>
      <c r="N15" s="15">
        <f>Table1[[#This Row],[Capacity]]+Table1[[#This Row],[Overcrowd]]</f>
        <v>700</v>
      </c>
      <c r="O15" s="15">
        <f>O14</f>
        <v>300</v>
      </c>
      <c r="P15" s="15">
        <f>O12+(N12*Constants!$B$2)+(N13*Constants!$B$3)+(N14*Constants!$B$4)</f>
        <v>812</v>
      </c>
    </row>
    <row r="16" spans="1:24" x14ac:dyDescent="0.25">
      <c r="A16" s="6" t="s">
        <v>76</v>
      </c>
      <c r="B16" s="1" t="s">
        <v>20</v>
      </c>
      <c r="C16" s="1" t="s">
        <v>15</v>
      </c>
      <c r="D16" s="3">
        <f>Table1[[#This Row],[Max Load Time]]/Table1[[#This Row],[Total Cap]]</f>
        <v>30</v>
      </c>
      <c r="E16" s="14">
        <v>1750</v>
      </c>
      <c r="F16" s="14">
        <v>2050</v>
      </c>
      <c r="G16" s="3">
        <f>ROUND(AVERAGE(Table1[[#This Row],[Min Year]],Table1[[#This Row],[Max Year]]),0)</f>
        <v>1900</v>
      </c>
      <c r="H16" s="7">
        <v>300</v>
      </c>
      <c r="I16" s="7">
        <v>600</v>
      </c>
      <c r="J16" s="11">
        <v>2</v>
      </c>
      <c r="K16" s="12">
        <f>Table1[[#This Row],[Maintenance]]/Table1[[#This Row],[Total Cap]]</f>
        <v>0.1</v>
      </c>
      <c r="L16">
        <v>20</v>
      </c>
      <c r="M16">
        <v>0</v>
      </c>
      <c r="N16" s="2">
        <f>Table1[[#This Row],[Capacity]]+Table1[[#This Row],[Overcrowd]]</f>
        <v>20</v>
      </c>
      <c r="O16" s="1">
        <v>1</v>
      </c>
      <c r="P1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21</v>
      </c>
      <c r="R16" s="1">
        <v>10</v>
      </c>
      <c r="S16"/>
      <c r="V16">
        <f>H21/V14</f>
        <v>109</v>
      </c>
      <c r="X16"/>
    </row>
    <row r="17" spans="1:24" x14ac:dyDescent="0.25">
      <c r="A17" s="4" t="s">
        <v>32</v>
      </c>
      <c r="B17" s="1" t="s">
        <v>19</v>
      </c>
      <c r="C17" s="1" t="s">
        <v>15</v>
      </c>
      <c r="D17" s="1">
        <f>Table1[[#This Row],[Max Load Time]]/Table1[[#This Row],[Total Cap]]</f>
        <v>90</v>
      </c>
      <c r="E17" s="1">
        <v>1750</v>
      </c>
      <c r="F17">
        <v>1918</v>
      </c>
      <c r="G17" s="1">
        <f>ROUND(AVERAGE(Table1[[#This Row],[Min Year]],Table1[[#This Row],[Max Year]]),0)</f>
        <v>1834</v>
      </c>
      <c r="H17" s="9">
        <v>240</v>
      </c>
      <c r="I17" s="9">
        <v>360</v>
      </c>
      <c r="K17">
        <f>Table1[[#This Row],[Maintenance]]/Table1[[#This Row],[Total Cap]]</f>
        <v>0</v>
      </c>
      <c r="L17" s="8">
        <v>4</v>
      </c>
      <c r="M17">
        <v>0</v>
      </c>
      <c r="N17" s="2">
        <f>Table1[[#This Row],[Capacity]]+Table1[[#This Row],[Overcrowd]]</f>
        <v>4</v>
      </c>
      <c r="P1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</v>
      </c>
      <c r="S17"/>
      <c r="V17"/>
      <c r="X17"/>
    </row>
    <row r="18" spans="1:24" x14ac:dyDescent="0.25">
      <c r="A18" s="4" t="s">
        <v>35</v>
      </c>
      <c r="B18" s="1" t="s">
        <v>19</v>
      </c>
      <c r="C18" s="1" t="s">
        <v>15</v>
      </c>
      <c r="D18" s="1">
        <f>Table1[[#This Row],[Max Load Time]]/Table1[[#This Row],[Total Cap]]</f>
        <v>150</v>
      </c>
      <c r="E18" s="1">
        <v>1750</v>
      </c>
      <c r="F18">
        <v>1905</v>
      </c>
      <c r="G18" s="3">
        <f>ROUND(AVERAGE(Table1[[#This Row],[Min Year]],Table1[[#This Row],[Max Year]]),0)</f>
        <v>1828</v>
      </c>
      <c r="H18" s="9">
        <v>300</v>
      </c>
      <c r="I18" s="9">
        <v>900</v>
      </c>
      <c r="K18">
        <f>Table1[[#This Row],[Maintenance]]/Table1[[#This Row],[Total Cap]]</f>
        <v>0</v>
      </c>
      <c r="L18" s="26">
        <v>6</v>
      </c>
      <c r="M18" s="26">
        <v>0</v>
      </c>
      <c r="N18" s="2">
        <f>Table1[[#This Row],[Capacity]]+Table1[[#This Row],[Overcrowd]]</f>
        <v>6</v>
      </c>
      <c r="P1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</v>
      </c>
      <c r="S18"/>
      <c r="V18"/>
      <c r="X18"/>
    </row>
    <row r="19" spans="1:24" x14ac:dyDescent="0.25">
      <c r="A19" s="4" t="s">
        <v>21</v>
      </c>
      <c r="B19" s="1" t="s">
        <v>20</v>
      </c>
      <c r="C19" s="1" t="s">
        <v>17</v>
      </c>
      <c r="D19" s="1">
        <f>Table1[[#This Row],[Max Load Time]]/Table1[[#This Row],[Total Cap]]</f>
        <v>32</v>
      </c>
      <c r="E19" s="1">
        <v>1750</v>
      </c>
      <c r="F19">
        <v>1920</v>
      </c>
      <c r="G19" s="1">
        <f>ROUND(AVERAGE(Table1[[#This Row],[Min Year]],Table1[[#This Row],[Max Year]]),0)</f>
        <v>1835</v>
      </c>
      <c r="H19" s="27">
        <v>400</v>
      </c>
      <c r="I19" s="27">
        <v>800</v>
      </c>
      <c r="J19" s="26">
        <v>35</v>
      </c>
      <c r="K19">
        <f>Table1[[#This Row],[Maintenance]]/Table1[[#This Row],[Total Cap]]</f>
        <v>1.4</v>
      </c>
      <c r="L19">
        <v>25</v>
      </c>
      <c r="M19">
        <v>0</v>
      </c>
      <c r="N19" s="2">
        <f>Table1[[#This Row],[Capacity]]+Table1[[#This Row],[Overcrowd]]</f>
        <v>25</v>
      </c>
      <c r="O19" s="1">
        <v>17</v>
      </c>
      <c r="P1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18.75</v>
      </c>
      <c r="Q19">
        <v>125</v>
      </c>
      <c r="R19" s="1">
        <v>12</v>
      </c>
      <c r="S19"/>
      <c r="V19"/>
      <c r="X19"/>
    </row>
    <row r="20" spans="1:24" x14ac:dyDescent="0.25">
      <c r="A20" s="4" t="s">
        <v>21</v>
      </c>
      <c r="B20" s="1" t="s">
        <v>20</v>
      </c>
      <c r="C20" s="1" t="s">
        <v>16</v>
      </c>
      <c r="D20" s="1">
        <f>Table1[[#This Row],[Max Load Time]]/Table1[[#This Row],[Total Cap]]</f>
        <v>32</v>
      </c>
      <c r="E20" s="1">
        <v>1750</v>
      </c>
      <c r="F20">
        <v>1920</v>
      </c>
      <c r="G20" s="1">
        <f>ROUND(AVERAGE(Table1[[#This Row],[Min Year]],Table1[[#This Row],[Max Year]]),0)</f>
        <v>1835</v>
      </c>
      <c r="H20" s="27">
        <v>400</v>
      </c>
      <c r="I20" s="27">
        <v>800</v>
      </c>
      <c r="J20" s="26">
        <v>35</v>
      </c>
      <c r="K20">
        <f>Table1[[#This Row],[Maintenance]]/Table1[[#This Row],[Total Cap]]</f>
        <v>1.4</v>
      </c>
      <c r="L20" s="26">
        <v>25</v>
      </c>
      <c r="M20" s="26">
        <v>0</v>
      </c>
      <c r="N20" s="2">
        <f>Table1[[#This Row],[Capacity]]+Table1[[#This Row],[Overcrowd]]</f>
        <v>25</v>
      </c>
      <c r="O20" s="1">
        <v>17</v>
      </c>
      <c r="P2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18.25</v>
      </c>
      <c r="R20" s="1">
        <v>12</v>
      </c>
      <c r="S20"/>
      <c r="V20"/>
      <c r="X20"/>
    </row>
    <row r="21" spans="1:24" x14ac:dyDescent="0.25">
      <c r="A21" s="4" t="s">
        <v>21</v>
      </c>
      <c r="B21" s="1" t="s">
        <v>20</v>
      </c>
      <c r="C21" s="1" t="s">
        <v>15</v>
      </c>
      <c r="D21" s="1">
        <f>Table1[[#This Row],[Max Load Time]]/Table1[[#This Row],[Total Cap]]</f>
        <v>32</v>
      </c>
      <c r="E21" s="1">
        <v>1750</v>
      </c>
      <c r="F21">
        <v>1920</v>
      </c>
      <c r="G21" s="1">
        <f>ROUND(AVERAGE(Table1[[#This Row],[Min Year]],Table1[[#This Row],[Max Year]]),0)</f>
        <v>1835</v>
      </c>
      <c r="H21" s="27">
        <v>400</v>
      </c>
      <c r="I21" s="27">
        <v>800</v>
      </c>
      <c r="J21" s="26">
        <v>35</v>
      </c>
      <c r="K21">
        <f>Table1[[#This Row],[Maintenance]]/Table1[[#This Row],[Total Cap]]</f>
        <v>1.4</v>
      </c>
      <c r="L21">
        <v>25</v>
      </c>
      <c r="M21">
        <v>0</v>
      </c>
      <c r="N21" s="2">
        <f>Table1[[#This Row],[Capacity]]+Table1[[#This Row],[Overcrowd]]</f>
        <v>25</v>
      </c>
      <c r="O21" s="1">
        <v>17</v>
      </c>
      <c r="P2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42</v>
      </c>
      <c r="R21" s="1">
        <v>12</v>
      </c>
      <c r="S21" s="2"/>
      <c r="U21" s="2"/>
      <c r="V21"/>
      <c r="X21"/>
    </row>
    <row r="22" spans="1:24" ht="15" x14ac:dyDescent="0.25">
      <c r="A22" s="24" t="s">
        <v>25</v>
      </c>
      <c r="B22" s="24" t="s">
        <v>20</v>
      </c>
      <c r="C22" s="24" t="s">
        <v>16</v>
      </c>
      <c r="D22" s="24">
        <f>Table1[[#This Row],[Max Load Time]]/Table1[[#This Row],[Total Cap]]</f>
        <v>24</v>
      </c>
      <c r="E22" s="24">
        <v>1750</v>
      </c>
      <c r="F22" s="24">
        <v>1900</v>
      </c>
      <c r="G22" s="25">
        <f>ROUND(AVERAGE(Table1[[#This Row],[Min Year]],Table1[[#This Row],[Max Year]]),0)</f>
        <v>1825</v>
      </c>
      <c r="H22" s="24">
        <v>500</v>
      </c>
      <c r="I22" s="24">
        <v>1200</v>
      </c>
      <c r="J22" s="24">
        <v>70</v>
      </c>
      <c r="K22" s="24">
        <f>Table1[[#This Row],[Maintenance]]/Table1[[#This Row],[Total Cap]]</f>
        <v>1.4</v>
      </c>
      <c r="L22" s="24">
        <v>50</v>
      </c>
      <c r="M22" s="24">
        <v>0</v>
      </c>
      <c r="N22" s="24">
        <f>Table1[[#This Row],[Capacity]]+Table1[[#This Row],[Overcrowd]]</f>
        <v>50</v>
      </c>
      <c r="O22" s="27">
        <v>20</v>
      </c>
      <c r="P22" s="27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22.5</v>
      </c>
      <c r="Q22" s="24"/>
      <c r="R22" s="24">
        <v>12</v>
      </c>
      <c r="S22"/>
      <c r="V22"/>
      <c r="X22"/>
    </row>
    <row r="23" spans="1:24" x14ac:dyDescent="0.25">
      <c r="A23" s="6" t="s">
        <v>25</v>
      </c>
      <c r="B23" s="1" t="s">
        <v>20</v>
      </c>
      <c r="C23" s="1" t="s">
        <v>15</v>
      </c>
      <c r="D23" s="1">
        <f>Table1[[#This Row],[Max Load Time]]/Table1[[#This Row],[Total Cap]]</f>
        <v>24</v>
      </c>
      <c r="E23" s="1">
        <v>1750</v>
      </c>
      <c r="F23">
        <v>1900</v>
      </c>
      <c r="G23" s="3">
        <f>ROUND(AVERAGE(Table1[[#This Row],[Min Year]],Table1[[#This Row],[Max Year]]),0)</f>
        <v>1825</v>
      </c>
      <c r="H23" s="27">
        <v>500</v>
      </c>
      <c r="I23" s="27">
        <v>1200</v>
      </c>
      <c r="J23">
        <v>70</v>
      </c>
      <c r="K23">
        <f>Table1[[#This Row],[Maintenance]]/Table1[[#This Row],[Total Cap]]</f>
        <v>1.4</v>
      </c>
      <c r="L23">
        <v>50</v>
      </c>
      <c r="M23">
        <v>0</v>
      </c>
      <c r="N23" s="2">
        <f>Table1[[#This Row],[Capacity]]+Table1[[#This Row],[Overcrowd]]</f>
        <v>50</v>
      </c>
      <c r="O23" s="1">
        <v>20</v>
      </c>
      <c r="P2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70</v>
      </c>
      <c r="R23" s="1">
        <v>12</v>
      </c>
      <c r="S23"/>
      <c r="V23"/>
      <c r="X23"/>
    </row>
    <row r="24" spans="1:24" x14ac:dyDescent="0.25">
      <c r="A24" s="21" t="s">
        <v>0</v>
      </c>
      <c r="B24" s="9" t="s">
        <v>19</v>
      </c>
      <c r="C24" s="9" t="s">
        <v>17</v>
      </c>
      <c r="D24" s="9">
        <f>Table1[[#This Row],[Max Load Time]]/Table1[[#This Row],[Total Cap]]</f>
        <v>3</v>
      </c>
      <c r="E24" s="9">
        <v>1800</v>
      </c>
      <c r="F24" s="26">
        <v>1913</v>
      </c>
      <c r="G24" s="9">
        <f>ROUND(AVERAGE(Table1[[#This Row],[Min Year]],Table1[[#This Row],[Max Year]]),0)</f>
        <v>1857</v>
      </c>
      <c r="H24" s="9">
        <v>7</v>
      </c>
      <c r="I24" s="9">
        <v>15</v>
      </c>
      <c r="J24" s="26">
        <v>5</v>
      </c>
      <c r="K24" s="26">
        <f>Table1[[#This Row],[Maintenance]]/Table1[[#This Row],[Total Cap]]</f>
        <v>1</v>
      </c>
      <c r="L24" s="26">
        <v>5</v>
      </c>
      <c r="M24" s="26">
        <v>0</v>
      </c>
      <c r="N24" s="23">
        <f>Table1[[#This Row],[Capacity]]+Table1[[#This Row],[Overcrowd]]</f>
        <v>5</v>
      </c>
      <c r="O24" s="9"/>
      <c r="P24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0.35000000000000003</v>
      </c>
      <c r="Q24" s="26">
        <v>30</v>
      </c>
      <c r="R24" s="9">
        <v>10</v>
      </c>
      <c r="S24"/>
      <c r="V24"/>
      <c r="X24"/>
    </row>
    <row r="25" spans="1:24" ht="15" x14ac:dyDescent="0.25">
      <c r="A25" s="24" t="s">
        <v>26</v>
      </c>
      <c r="B25" s="24" t="s">
        <v>20</v>
      </c>
      <c r="C25" s="24" t="s">
        <v>16</v>
      </c>
      <c r="D25" s="24">
        <f>Table1[[#This Row],[Max Load Time]]/Table1[[#This Row],[Total Cap]]</f>
        <v>21.333333333333332</v>
      </c>
      <c r="E25" s="24">
        <v>1810</v>
      </c>
      <c r="F25" s="24">
        <v>1950</v>
      </c>
      <c r="G25" s="25">
        <f>ROUND(AVERAGE(Table1[[#This Row],[Min Year]],Table1[[#This Row],[Max Year]]),0)</f>
        <v>1880</v>
      </c>
      <c r="H25" s="24">
        <v>600</v>
      </c>
      <c r="I25" s="24">
        <v>1600</v>
      </c>
      <c r="J25" s="24">
        <v>89</v>
      </c>
      <c r="K25" s="24">
        <f>Table1[[#This Row],[Maintenance]]/Table1[[#This Row],[Total Cap]]</f>
        <v>1.1866666666666668</v>
      </c>
      <c r="L25" s="24">
        <v>75</v>
      </c>
      <c r="M25" s="24">
        <v>0</v>
      </c>
      <c r="N25" s="24">
        <f>Table1[[#This Row],[Capacity]]+Table1[[#This Row],[Overcrowd]]</f>
        <v>75</v>
      </c>
      <c r="O25" s="27">
        <v>30</v>
      </c>
      <c r="P25" s="27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33.75</v>
      </c>
      <c r="Q25" s="24"/>
      <c r="R25" s="24">
        <v>15</v>
      </c>
      <c r="S25"/>
      <c r="V25"/>
      <c r="X25"/>
    </row>
    <row r="26" spans="1:24" x14ac:dyDescent="0.25">
      <c r="A26" s="4" t="s">
        <v>26</v>
      </c>
      <c r="B26" s="1" t="s">
        <v>20</v>
      </c>
      <c r="C26" s="1" t="s">
        <v>15</v>
      </c>
      <c r="D26" s="3">
        <f>Table1[[#This Row],[Max Load Time]]/Table1[[#This Row],[Total Cap]]</f>
        <v>21.333333333333332</v>
      </c>
      <c r="E26" s="1">
        <v>1810</v>
      </c>
      <c r="F26">
        <v>1950</v>
      </c>
      <c r="G26" s="3">
        <f>ROUND(AVERAGE(Table1[[#This Row],[Min Year]],Table1[[#This Row],[Max Year]]),0)</f>
        <v>1880</v>
      </c>
      <c r="H26" s="27">
        <v>600</v>
      </c>
      <c r="I26" s="27">
        <v>1600</v>
      </c>
      <c r="J26">
        <v>89</v>
      </c>
      <c r="K26">
        <f>Table1[[#This Row],[Maintenance]]/Table1[[#This Row],[Total Cap]]</f>
        <v>1.1866666666666668</v>
      </c>
      <c r="L26">
        <v>75</v>
      </c>
      <c r="M26">
        <v>0</v>
      </c>
      <c r="N26" s="2">
        <f>Table1[[#This Row],[Capacity]]+Table1[[#This Row],[Overcrowd]]</f>
        <v>75</v>
      </c>
      <c r="O26" s="1">
        <v>30</v>
      </c>
      <c r="P2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105</v>
      </c>
      <c r="R26" s="1">
        <v>15</v>
      </c>
      <c r="S26"/>
      <c r="V26"/>
      <c r="X26"/>
    </row>
    <row r="27" spans="1:24" s="1" customFormat="1" x14ac:dyDescent="0.25">
      <c r="A27" s="4" t="s">
        <v>27</v>
      </c>
      <c r="B27" s="1" t="s">
        <v>20</v>
      </c>
      <c r="C27" s="1" t="s">
        <v>17</v>
      </c>
      <c r="D27" s="1">
        <f>Table1[[#This Row],[Max Load Time]]/Table1[[#This Row],[Total Cap]]</f>
        <v>8</v>
      </c>
      <c r="E27" s="1">
        <v>1812</v>
      </c>
      <c r="F27" s="1">
        <v>1840</v>
      </c>
      <c r="G27" s="1">
        <f>ROUND(AVERAGE(Table1[[#This Row],[Min Year]],Table1[[#This Row],[Max Year]]),0)</f>
        <v>1826</v>
      </c>
      <c r="H27" s="28">
        <v>240</v>
      </c>
      <c r="I27" s="28">
        <v>400</v>
      </c>
      <c r="J27">
        <v>410</v>
      </c>
      <c r="K27">
        <f>Table1[[#This Row],[Maintenance]]/Table1[[#This Row],[Total Cap]]</f>
        <v>8.1999999999999993</v>
      </c>
      <c r="L27" s="28">
        <v>40</v>
      </c>
      <c r="M27" s="28">
        <v>10</v>
      </c>
      <c r="N27" s="1">
        <f>Table1[[#This Row],[Capacity]]+Table1[[#This Row],[Overcrowd]]</f>
        <v>50</v>
      </c>
      <c r="O27" s="1">
        <v>29</v>
      </c>
      <c r="P2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32.5</v>
      </c>
      <c r="Q27" s="1">
        <v>85</v>
      </c>
      <c r="R27" s="1">
        <v>15</v>
      </c>
      <c r="T27"/>
    </row>
    <row r="28" spans="1:24" x14ac:dyDescent="0.25">
      <c r="A28" s="4" t="s">
        <v>27</v>
      </c>
      <c r="B28" s="1" t="s">
        <v>20</v>
      </c>
      <c r="C28" s="1" t="s">
        <v>16</v>
      </c>
      <c r="D28" s="1">
        <f>Table1[[#This Row],[Max Load Time]]/Table1[[#This Row],[Total Cap]]</f>
        <v>20</v>
      </c>
      <c r="E28" s="1">
        <v>1812</v>
      </c>
      <c r="F28">
        <v>1840</v>
      </c>
      <c r="G28" s="1">
        <f>ROUND(AVERAGE(Table1[[#This Row],[Min Year]],Table1[[#This Row],[Max Year]]),0)</f>
        <v>1826</v>
      </c>
      <c r="H28" s="10">
        <v>240</v>
      </c>
      <c r="I28" s="10">
        <v>400</v>
      </c>
      <c r="J28" s="26">
        <v>410</v>
      </c>
      <c r="K28">
        <f>Table1[[#This Row],[Maintenance]]/Table1[[#This Row],[Total Cap]]</f>
        <v>20.5</v>
      </c>
      <c r="L28" s="26">
        <v>20</v>
      </c>
      <c r="M28" s="26">
        <v>0</v>
      </c>
      <c r="N28" s="2">
        <f>Table1[[#This Row],[Capacity]]+Table1[[#This Row],[Overcrowd]]</f>
        <v>20</v>
      </c>
      <c r="O28" s="1">
        <v>29</v>
      </c>
      <c r="P2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</v>
      </c>
      <c r="S28"/>
      <c r="V28"/>
      <c r="X28"/>
    </row>
    <row r="29" spans="1:24" s="15" customFormat="1" ht="15" x14ac:dyDescent="0.25">
      <c r="A29" s="15" t="s">
        <v>79</v>
      </c>
      <c r="B29" s="15" t="s">
        <v>20</v>
      </c>
      <c r="D29" s="16">
        <f>Table1[[#This Row],[Max Load Time]]/Table1[[#This Row],[Total Cap]]</f>
        <v>5.7142857142857144</v>
      </c>
      <c r="E29" s="15">
        <v>1812</v>
      </c>
      <c r="F29" s="15">
        <v>1840</v>
      </c>
      <c r="G29" s="16">
        <f>ROUND(AVERAGE(Table1[[#This Row],[Min Year]],Table1[[#This Row],[Max Year]]),0)</f>
        <v>1826</v>
      </c>
      <c r="H29" s="29">
        <v>240</v>
      </c>
      <c r="I29" s="29">
        <v>400</v>
      </c>
      <c r="J29" s="30">
        <v>410</v>
      </c>
      <c r="K29" s="16">
        <f>Table1[[#This Row],[Maintenance]]/Table1[[#This Row],[Total Cap]]</f>
        <v>5.8571428571428568</v>
      </c>
      <c r="L29" s="15">
        <f>SUM(L27:L28)</f>
        <v>60</v>
      </c>
      <c r="M29" s="15">
        <f>SUM(M27:M28)</f>
        <v>10</v>
      </c>
      <c r="N29" s="15">
        <f>SUM(N27:N28)</f>
        <v>70</v>
      </c>
      <c r="O29" s="15">
        <f>O28</f>
        <v>29</v>
      </c>
      <c r="P29" s="15">
        <f>O27+(N27*Constants!$B$2)+(N28*Constants!$B$3)</f>
        <v>33.5</v>
      </c>
    </row>
    <row r="30" spans="1:24" x14ac:dyDescent="0.25">
      <c r="A30" s="4" t="s">
        <v>49</v>
      </c>
      <c r="B30" s="1" t="s">
        <v>38</v>
      </c>
      <c r="C30" s="1" t="s">
        <v>15</v>
      </c>
      <c r="D30" s="1">
        <f>Table1[[#This Row],[Max Load Time]]/Table1[[#This Row],[Total Cap]]</f>
        <v>300</v>
      </c>
      <c r="E30" s="1">
        <v>1820</v>
      </c>
      <c r="F30">
        <v>1835</v>
      </c>
      <c r="G30" s="3">
        <f>ROUND(AVERAGE(Table1[[#This Row],[Min Year]],Table1[[#This Row],[Max Year]]),0)</f>
        <v>1828</v>
      </c>
      <c r="H30" s="1">
        <v>300</v>
      </c>
      <c r="I30" s="1">
        <v>900</v>
      </c>
      <c r="K30">
        <f>Table1[[#This Row],[Maintenance]]/Table1[[#This Row],[Total Cap]]</f>
        <v>0</v>
      </c>
      <c r="L30">
        <v>3</v>
      </c>
      <c r="M30">
        <v>0</v>
      </c>
      <c r="N30" s="2">
        <f>Table1[[#This Row],[Capacity]]+Table1[[#This Row],[Overcrowd]]</f>
        <v>3</v>
      </c>
      <c r="P3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</v>
      </c>
      <c r="S30"/>
      <c r="V30"/>
      <c r="X30"/>
    </row>
    <row r="31" spans="1:24" x14ac:dyDescent="0.25">
      <c r="A31" s="6" t="s">
        <v>48</v>
      </c>
      <c r="B31" s="1" t="s">
        <v>38</v>
      </c>
      <c r="C31" s="1" t="s">
        <v>15</v>
      </c>
      <c r="D31" s="1">
        <f>Table1[[#This Row],[Max Load Time]]/Table1[[#This Row],[Total Cap]]</f>
        <v>200</v>
      </c>
      <c r="E31" s="1">
        <v>1820</v>
      </c>
      <c r="F31">
        <v>1835</v>
      </c>
      <c r="G31" s="3">
        <f>ROUND(AVERAGE(Table1[[#This Row],[Min Year]],Table1[[#This Row],[Max Year]]),0)</f>
        <v>1828</v>
      </c>
      <c r="H31" s="1">
        <v>480</v>
      </c>
      <c r="I31" s="1">
        <v>600</v>
      </c>
      <c r="K31">
        <f>Table1[[#This Row],[Maintenance]]/Table1[[#This Row],[Total Cap]]</f>
        <v>0</v>
      </c>
      <c r="L31">
        <v>3</v>
      </c>
      <c r="M31">
        <v>0</v>
      </c>
      <c r="N31" s="2">
        <f>Table1[[#This Row],[Capacity]]+Table1[[#This Row],[Overcrowd]]</f>
        <v>3</v>
      </c>
      <c r="P3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</v>
      </c>
      <c r="S31"/>
      <c r="V31"/>
      <c r="X31"/>
    </row>
    <row r="32" spans="1:24" x14ac:dyDescent="0.25">
      <c r="A32" s="4" t="s">
        <v>30</v>
      </c>
      <c r="B32" s="1" t="s">
        <v>20</v>
      </c>
      <c r="C32" s="1" t="s">
        <v>17</v>
      </c>
      <c r="D32" s="1">
        <f>Table1[[#This Row],[Max Load Time]]/Table1[[#This Row],[Total Cap]]</f>
        <v>7.5</v>
      </c>
      <c r="E32" s="1">
        <v>1820</v>
      </c>
      <c r="F32">
        <v>1860</v>
      </c>
      <c r="G32" s="1">
        <f>ROUND(AVERAGE(Table1[[#This Row],[Min Year]],Table1[[#This Row],[Max Year]]),0)</f>
        <v>1840</v>
      </c>
      <c r="H32" s="28">
        <v>420</v>
      </c>
      <c r="I32" s="28">
        <v>600</v>
      </c>
      <c r="J32">
        <v>1050</v>
      </c>
      <c r="K32">
        <f>Table1[[#This Row],[Maintenance]]/Table1[[#This Row],[Total Cap]]</f>
        <v>13.125</v>
      </c>
      <c r="L32" s="28">
        <v>75</v>
      </c>
      <c r="M32" s="28">
        <v>5</v>
      </c>
      <c r="N32" s="2">
        <f>Table1[[#This Row],[Capacity]]+Table1[[#This Row],[Overcrowd]]</f>
        <v>80</v>
      </c>
      <c r="O32" s="1">
        <v>45</v>
      </c>
      <c r="P32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50.6</v>
      </c>
      <c r="Q32">
        <v>92</v>
      </c>
      <c r="R32" s="1">
        <v>15</v>
      </c>
      <c r="S32"/>
      <c r="V32"/>
      <c r="X32"/>
    </row>
    <row r="33" spans="1:24" s="1" customFormat="1" x14ac:dyDescent="0.25">
      <c r="A33" s="4" t="s">
        <v>30</v>
      </c>
      <c r="B33" s="1" t="s">
        <v>20</v>
      </c>
      <c r="C33" s="1" t="s">
        <v>16</v>
      </c>
      <c r="D33" s="1">
        <f>Table1[[#This Row],[Max Load Time]]/Table1[[#This Row],[Total Cap]]</f>
        <v>30</v>
      </c>
      <c r="E33" s="1">
        <v>1820</v>
      </c>
      <c r="F33" s="1">
        <v>1860</v>
      </c>
      <c r="G33" s="1">
        <f>ROUND(AVERAGE(Table1[[#This Row],[Min Year]],Table1[[#This Row],[Max Year]]),0)</f>
        <v>1840</v>
      </c>
      <c r="H33" s="28">
        <v>420</v>
      </c>
      <c r="I33" s="28">
        <v>600</v>
      </c>
      <c r="J33">
        <v>1050</v>
      </c>
      <c r="K33">
        <f>Table1[[#This Row],[Maintenance]]/Table1[[#This Row],[Total Cap]]</f>
        <v>52.5</v>
      </c>
      <c r="L33" s="1">
        <v>20</v>
      </c>
      <c r="M33" s="1">
        <v>0</v>
      </c>
      <c r="N33" s="1">
        <f>Table1[[#This Row],[Capacity]]+Table1[[#This Row],[Overcrowd]]</f>
        <v>20</v>
      </c>
      <c r="O33" s="1">
        <v>45</v>
      </c>
      <c r="P3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46</v>
      </c>
    </row>
    <row r="34" spans="1:24" s="1" customFormat="1" ht="15" x14ac:dyDescent="0.25">
      <c r="A34" s="15" t="s">
        <v>80</v>
      </c>
      <c r="B34" s="15" t="s">
        <v>20</v>
      </c>
      <c r="C34" s="15"/>
      <c r="D34" s="16">
        <f>Table1[[#This Row],[Max Load Time]]/Table1[[#This Row],[Total Cap]]</f>
        <v>6</v>
      </c>
      <c r="E34" s="15">
        <v>1820</v>
      </c>
      <c r="F34" s="15">
        <v>1860</v>
      </c>
      <c r="G34" s="16">
        <f>ROUND(AVERAGE(Table1[[#This Row],[Min Year]],Table1[[#This Row],[Max Year]]),0)</f>
        <v>1840</v>
      </c>
      <c r="H34" s="15">
        <v>420</v>
      </c>
      <c r="I34" s="15">
        <v>600</v>
      </c>
      <c r="J34" s="17">
        <v>1050</v>
      </c>
      <c r="K34" s="16">
        <f>Table1[[#This Row],[Maintenance]]/Table1[[#This Row],[Total Cap]]</f>
        <v>10.5</v>
      </c>
      <c r="L34" s="15">
        <f>SUM(L32:L33)</f>
        <v>95</v>
      </c>
      <c r="M34" s="15">
        <f>SUM(M32:M33)</f>
        <v>5</v>
      </c>
      <c r="N34" s="15">
        <f>SUM(N32:N33)</f>
        <v>100</v>
      </c>
      <c r="O34" s="15">
        <f>O33</f>
        <v>45</v>
      </c>
      <c r="P34" s="15">
        <f>O32+(N32*Constants!B2)+(N33*Constants!B3)</f>
        <v>51.6</v>
      </c>
      <c r="Q34" s="15"/>
      <c r="R34" s="15"/>
    </row>
    <row r="35" spans="1:24" s="1" customFormat="1" x14ac:dyDescent="0.25">
      <c r="A35" s="4" t="s">
        <v>72</v>
      </c>
      <c r="B35" s="1" t="s">
        <v>20</v>
      </c>
      <c r="C35" s="1" t="s">
        <v>15</v>
      </c>
      <c r="D35" s="3">
        <f>Table1[[#This Row],[Max Load Time]]/Table1[[#This Row],[Total Cap]]</f>
        <v>12.5</v>
      </c>
      <c r="E35" s="1">
        <v>1820</v>
      </c>
      <c r="F35" s="1">
        <v>1925</v>
      </c>
      <c r="G35" s="3">
        <f>ROUND(AVERAGE(Table1[[#This Row],[Min Year]],Table1[[#This Row],[Max Year]]),0)</f>
        <v>1873</v>
      </c>
      <c r="H35" s="24">
        <v>1500</v>
      </c>
      <c r="I35" s="24">
        <v>2500</v>
      </c>
      <c r="J35" s="11">
        <v>180</v>
      </c>
      <c r="K35" s="12">
        <f>Table1[[#This Row],[Maintenance]]/Table1[[#This Row],[Total Cap]]</f>
        <v>0.9</v>
      </c>
      <c r="L35" s="1">
        <v>200</v>
      </c>
      <c r="M35" s="1">
        <v>0</v>
      </c>
      <c r="N35" s="2">
        <f>Table1[[#This Row],[Capacity]]+Table1[[#This Row],[Overcrowd]]</f>
        <v>200</v>
      </c>
      <c r="P3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200</v>
      </c>
      <c r="R35" s="1">
        <v>18</v>
      </c>
    </row>
    <row r="36" spans="1:24" x14ac:dyDescent="0.25">
      <c r="A36" s="6" t="s">
        <v>45</v>
      </c>
      <c r="B36" s="1" t="s">
        <v>38</v>
      </c>
      <c r="C36" s="1" t="s">
        <v>17</v>
      </c>
      <c r="D36" s="1">
        <f>Table1[[#This Row],[Max Load Time]]/Table1[[#This Row],[Total Cap]]</f>
        <v>6.666666666666667</v>
      </c>
      <c r="E36" s="1">
        <v>1825</v>
      </c>
      <c r="F36">
        <v>1830</v>
      </c>
      <c r="G36" s="3">
        <f>ROUND(AVERAGE(Table1[[#This Row],[Min Year]],Table1[[#This Row],[Max Year]]),0)</f>
        <v>1828</v>
      </c>
      <c r="H36" s="9">
        <v>20</v>
      </c>
      <c r="I36" s="9">
        <v>60</v>
      </c>
      <c r="K36">
        <f>Table1[[#This Row],[Maintenance]]/Table1[[#This Row],[Total Cap]]</f>
        <v>0</v>
      </c>
      <c r="L36">
        <v>9</v>
      </c>
      <c r="M36">
        <v>0</v>
      </c>
      <c r="N36" s="2">
        <f>Table1[[#This Row],[Capacity]]+Table1[[#This Row],[Overcrowd]]</f>
        <v>9</v>
      </c>
      <c r="P3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0.63000000000000012</v>
      </c>
      <c r="Q36">
        <v>10</v>
      </c>
      <c r="R36" s="1">
        <v>30</v>
      </c>
      <c r="S36"/>
      <c r="V36"/>
      <c r="X36"/>
    </row>
    <row r="37" spans="1:24" x14ac:dyDescent="0.25">
      <c r="A37" s="4" t="s">
        <v>34</v>
      </c>
      <c r="B37" s="1" t="s">
        <v>19</v>
      </c>
      <c r="C37" s="1" t="s">
        <v>16</v>
      </c>
      <c r="D37" s="1">
        <f>Table1[[#This Row],[Max Load Time]]/Table1[[#This Row],[Total Cap]]</f>
        <v>6</v>
      </c>
      <c r="E37" s="1">
        <v>1825</v>
      </c>
      <c r="F37">
        <v>1905</v>
      </c>
      <c r="G37" s="1">
        <f>ROUND(AVERAGE(Table1[[#This Row],[Min Year]],Table1[[#This Row],[Max Year]]),0)</f>
        <v>1865</v>
      </c>
      <c r="H37" s="1">
        <v>30</v>
      </c>
      <c r="I37" s="1">
        <v>90</v>
      </c>
      <c r="K37">
        <f>Table1[[#This Row],[Maintenance]]/Table1[[#This Row],[Total Cap]]</f>
        <v>0</v>
      </c>
      <c r="L37">
        <v>15</v>
      </c>
      <c r="M37">
        <v>0</v>
      </c>
      <c r="N37" s="2">
        <f>Table1[[#This Row],[Capacity]]+Table1[[#This Row],[Overcrowd]]</f>
        <v>15</v>
      </c>
      <c r="P3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0.75</v>
      </c>
      <c r="S37"/>
      <c r="V37"/>
      <c r="X37"/>
    </row>
    <row r="38" spans="1:24" x14ac:dyDescent="0.25">
      <c r="A38" s="4" t="s">
        <v>39</v>
      </c>
      <c r="B38" s="1" t="s">
        <v>38</v>
      </c>
      <c r="C38" s="1" t="s">
        <v>17</v>
      </c>
      <c r="D38" s="1">
        <f>Table1[[#This Row],[Max Load Time]]/Table1[[#This Row],[Total Cap]]</f>
        <v>1.0444444444444445</v>
      </c>
      <c r="E38" s="1">
        <v>1828</v>
      </c>
      <c r="F38">
        <v>1850</v>
      </c>
      <c r="G38" s="3">
        <f>ROUND(AVERAGE(Table1[[#This Row],[Min Year]],Table1[[#This Row],[Max Year]]),0)</f>
        <v>1839</v>
      </c>
      <c r="H38" s="9">
        <v>17</v>
      </c>
      <c r="I38" s="9">
        <v>47</v>
      </c>
      <c r="K38">
        <f>Table1[[#This Row],[Maintenance]]/Table1[[#This Row],[Total Cap]]</f>
        <v>0</v>
      </c>
      <c r="L38" s="26">
        <v>30</v>
      </c>
      <c r="M38" s="26">
        <v>15</v>
      </c>
      <c r="N38" s="2">
        <f>Table1[[#This Row],[Capacity]]+Table1[[#This Row],[Overcrowd]]</f>
        <v>45</v>
      </c>
      <c r="P3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3.1500000000000004</v>
      </c>
      <c r="Q38">
        <v>40</v>
      </c>
      <c r="R38" s="1">
        <v>66</v>
      </c>
      <c r="S38"/>
      <c r="V38"/>
      <c r="X38"/>
    </row>
    <row r="39" spans="1:24" x14ac:dyDescent="0.25">
      <c r="A39" s="4" t="s">
        <v>11</v>
      </c>
      <c r="B39" s="1" t="s">
        <v>19</v>
      </c>
      <c r="C39" s="1" t="s">
        <v>17</v>
      </c>
      <c r="D39" s="1">
        <f>Table1[[#This Row],[Max Load Time]]/Table1[[#This Row],[Total Cap]]</f>
        <v>2.0454545454545454</v>
      </c>
      <c r="E39" s="1">
        <v>1828</v>
      </c>
      <c r="F39">
        <v>1878</v>
      </c>
      <c r="G39" s="1">
        <f>ROUND(AVERAGE(Table1[[#This Row],[Min Year]],Table1[[#This Row],[Max Year]]),0)</f>
        <v>1853</v>
      </c>
      <c r="H39" s="9">
        <v>15</v>
      </c>
      <c r="I39" s="9">
        <v>45</v>
      </c>
      <c r="K39">
        <f>Table1[[#This Row],[Maintenance]]/Table1[[#This Row],[Total Cap]]</f>
        <v>0</v>
      </c>
      <c r="L39" s="26">
        <v>22</v>
      </c>
      <c r="M39" s="26">
        <v>0</v>
      </c>
      <c r="N39" s="2">
        <f>Table1[[#This Row],[Capacity]]+Table1[[#This Row],[Overcrowd]]</f>
        <v>22</v>
      </c>
      <c r="P3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1.54</v>
      </c>
      <c r="S39"/>
      <c r="V39"/>
      <c r="X39"/>
    </row>
    <row r="40" spans="1:24" x14ac:dyDescent="0.25">
      <c r="A40" s="4" t="s">
        <v>40</v>
      </c>
      <c r="B40" s="1" t="s">
        <v>38</v>
      </c>
      <c r="C40" s="1" t="s">
        <v>17</v>
      </c>
      <c r="D40" s="1">
        <f>Table1[[#This Row],[Max Load Time]]/Table1[[#This Row],[Total Cap]]</f>
        <v>1.7407407407407407</v>
      </c>
      <c r="E40" s="1">
        <v>1830</v>
      </c>
      <c r="F40">
        <v>1855</v>
      </c>
      <c r="G40" s="3">
        <f>ROUND(AVERAGE(Table1[[#This Row],[Min Year]],Table1[[#This Row],[Max Year]]),0)</f>
        <v>1843</v>
      </c>
      <c r="H40" s="9">
        <v>17</v>
      </c>
      <c r="I40" s="9">
        <v>47</v>
      </c>
      <c r="K40">
        <f>Table1[[#This Row],[Maintenance]]/Table1[[#This Row],[Total Cap]]</f>
        <v>0</v>
      </c>
      <c r="L40" s="26">
        <v>18</v>
      </c>
      <c r="M40" s="26">
        <v>9</v>
      </c>
      <c r="N40" s="2">
        <f>Table1[[#This Row],[Capacity]]+Table1[[#This Row],[Overcrowd]]</f>
        <v>27</v>
      </c>
      <c r="P4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1.8900000000000001</v>
      </c>
      <c r="Q40">
        <v>15</v>
      </c>
      <c r="R40" s="1">
        <v>70</v>
      </c>
      <c r="S40"/>
      <c r="V40"/>
      <c r="X40"/>
    </row>
    <row r="41" spans="1:24" x14ac:dyDescent="0.25">
      <c r="A41" s="4" t="s">
        <v>24</v>
      </c>
      <c r="B41" s="1" t="s">
        <v>20</v>
      </c>
      <c r="C41" s="1" t="s">
        <v>17</v>
      </c>
      <c r="D41" s="1">
        <f>Table1[[#This Row],[Max Load Time]]/Table1[[#This Row],[Total Cap]]</f>
        <v>12</v>
      </c>
      <c r="E41" s="1">
        <v>1830</v>
      </c>
      <c r="F41">
        <v>1880</v>
      </c>
      <c r="G41" s="1">
        <f>ROUND(AVERAGE(Table1[[#This Row],[Min Year]],Table1[[#This Row],[Max Year]]),0)</f>
        <v>1855</v>
      </c>
      <c r="H41" s="27">
        <v>600</v>
      </c>
      <c r="I41" s="27">
        <v>1200</v>
      </c>
      <c r="J41">
        <v>184</v>
      </c>
      <c r="K41">
        <f>Table1[[#This Row],[Maintenance]]/Table1[[#This Row],[Total Cap]]</f>
        <v>1.84</v>
      </c>
      <c r="L41" s="28">
        <v>25</v>
      </c>
      <c r="M41" s="28">
        <v>75</v>
      </c>
      <c r="N41" s="2">
        <f>Table1[[#This Row],[Capacity]]+Table1[[#This Row],[Overcrowd]]</f>
        <v>100</v>
      </c>
      <c r="O41" s="1">
        <v>600</v>
      </c>
      <c r="P4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607</v>
      </c>
      <c r="Q41">
        <v>50</v>
      </c>
      <c r="R41" s="1">
        <v>16</v>
      </c>
      <c r="S41"/>
      <c r="V41"/>
      <c r="X41"/>
    </row>
    <row r="42" spans="1:24" x14ac:dyDescent="0.25">
      <c r="A42" s="4" t="s">
        <v>24</v>
      </c>
      <c r="B42" s="1" t="s">
        <v>20</v>
      </c>
      <c r="C42" s="1" t="s">
        <v>16</v>
      </c>
      <c r="D42" s="1">
        <f>Table1[[#This Row],[Max Load Time]]/Table1[[#This Row],[Total Cap]]</f>
        <v>24</v>
      </c>
      <c r="E42" s="1">
        <v>1830</v>
      </c>
      <c r="F42">
        <v>1880</v>
      </c>
      <c r="G42" s="1">
        <f>ROUND(AVERAGE(Table1[[#This Row],[Min Year]],Table1[[#This Row],[Max Year]]),0)</f>
        <v>1855</v>
      </c>
      <c r="H42" s="27">
        <v>1200</v>
      </c>
      <c r="I42" s="27">
        <v>2400</v>
      </c>
      <c r="J42">
        <v>184</v>
      </c>
      <c r="K42">
        <f>Table1[[#This Row],[Maintenance]]/Table1[[#This Row],[Total Cap]]</f>
        <v>1.84</v>
      </c>
      <c r="L42">
        <v>100</v>
      </c>
      <c r="M42">
        <v>0</v>
      </c>
      <c r="N42" s="2">
        <f>Table1[[#This Row],[Capacity]]+Table1[[#This Row],[Overcrowd]]</f>
        <v>100</v>
      </c>
      <c r="O42" s="1">
        <v>600</v>
      </c>
      <c r="P42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605</v>
      </c>
      <c r="S42"/>
      <c r="V42"/>
      <c r="X42"/>
    </row>
    <row r="43" spans="1:24" x14ac:dyDescent="0.25">
      <c r="A43" s="4" t="s">
        <v>24</v>
      </c>
      <c r="B43" s="1" t="s">
        <v>20</v>
      </c>
      <c r="C43" s="1" t="s">
        <v>15</v>
      </c>
      <c r="D43" s="3">
        <f>Table1[[#This Row],[Max Load Time]]/Table1[[#This Row],[Total Cap]]</f>
        <v>6</v>
      </c>
      <c r="E43" s="1">
        <v>1830</v>
      </c>
      <c r="F43">
        <v>1880</v>
      </c>
      <c r="G43" s="3">
        <f>ROUND(AVERAGE(Table1[[#This Row],[Min Year]],Table1[[#This Row],[Max Year]]),0)</f>
        <v>1855</v>
      </c>
      <c r="H43" s="27">
        <v>1800</v>
      </c>
      <c r="I43" s="27">
        <v>3600</v>
      </c>
      <c r="J43" s="26">
        <v>184</v>
      </c>
      <c r="K43">
        <f>Table1[[#This Row],[Maintenance]]/Table1[[#This Row],[Total Cap]]</f>
        <v>0.30666666666666664</v>
      </c>
      <c r="L43" s="26">
        <v>600</v>
      </c>
      <c r="M43" s="26">
        <v>0</v>
      </c>
      <c r="N43" s="2">
        <f>Table1[[#This Row],[Capacity]]+Table1[[#This Row],[Overcrowd]]</f>
        <v>600</v>
      </c>
      <c r="O43" s="1">
        <v>600</v>
      </c>
      <c r="P4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1200</v>
      </c>
      <c r="S43"/>
      <c r="V43"/>
      <c r="X43"/>
    </row>
    <row r="44" spans="1:24" s="15" customFormat="1" ht="15" x14ac:dyDescent="0.25">
      <c r="A44" s="15" t="s">
        <v>88</v>
      </c>
      <c r="B44" s="15" t="s">
        <v>20</v>
      </c>
      <c r="D44" s="16">
        <f>Table1[[#This Row],[Max Load Time]]/Table1[[#This Row],[Total Cap]]</f>
        <v>4.5</v>
      </c>
      <c r="E44" s="15">
        <v>1830</v>
      </c>
      <c r="F44" s="15">
        <v>1880</v>
      </c>
      <c r="G44" s="16">
        <f>ROUND(AVERAGE(Table1[[#This Row],[Min Year]],Table1[[#This Row],[Max Year]]),0)</f>
        <v>1855</v>
      </c>
      <c r="H44" s="19">
        <v>1800</v>
      </c>
      <c r="I44" s="19">
        <v>3600</v>
      </c>
      <c r="J44" s="30">
        <v>184</v>
      </c>
      <c r="K44" s="16">
        <f>Table1[[#This Row],[Maintenance]]/Table1[[#This Row],[Total Cap]]</f>
        <v>0.23</v>
      </c>
      <c r="L44" s="15">
        <f>SUM(L41:L43)</f>
        <v>725</v>
      </c>
      <c r="M44" s="15">
        <f>SUM(M41:M43)</f>
        <v>75</v>
      </c>
      <c r="N44" s="15">
        <f>Table1[[#This Row],[Capacity]]+Table1[[#This Row],[Overcrowd]]</f>
        <v>800</v>
      </c>
      <c r="O44" s="15">
        <f>O43</f>
        <v>600</v>
      </c>
      <c r="P44" s="15">
        <f>O41+(N41*Constants!$B$2)+(N42*Constants!$B$3)+(N43*Constants!$B$4)</f>
        <v>1212</v>
      </c>
    </row>
    <row r="45" spans="1:24" x14ac:dyDescent="0.25">
      <c r="A45" s="21" t="s">
        <v>51</v>
      </c>
      <c r="B45" s="9" t="s">
        <v>38</v>
      </c>
      <c r="C45" s="9" t="s">
        <v>15</v>
      </c>
      <c r="D45" s="9">
        <f>Table1[[#This Row],[Max Load Time]]/Table1[[#This Row],[Total Cap]]</f>
        <v>180</v>
      </c>
      <c r="E45" s="9">
        <v>1835</v>
      </c>
      <c r="F45" s="26">
        <v>1855</v>
      </c>
      <c r="G45" s="22">
        <f>ROUND(AVERAGE(Table1[[#This Row],[Min Year]],Table1[[#This Row],[Max Year]]),0)</f>
        <v>1845</v>
      </c>
      <c r="H45" s="9">
        <v>300</v>
      </c>
      <c r="I45" s="9">
        <v>900</v>
      </c>
      <c r="J45" s="26"/>
      <c r="K45" s="26">
        <f>Table1[[#This Row],[Maintenance]]/Table1[[#This Row],[Total Cap]]</f>
        <v>0</v>
      </c>
      <c r="L45" s="26">
        <v>5</v>
      </c>
      <c r="M45" s="26">
        <v>0</v>
      </c>
      <c r="N45" s="23">
        <f>Table1[[#This Row],[Capacity]]+Table1[[#This Row],[Overcrowd]]</f>
        <v>5</v>
      </c>
      <c r="O45" s="9"/>
      <c r="P45" s="9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</v>
      </c>
      <c r="Q45" s="26"/>
      <c r="R45" s="9"/>
      <c r="S45"/>
      <c r="V45"/>
      <c r="X45"/>
    </row>
    <row r="46" spans="1:24" x14ac:dyDescent="0.25">
      <c r="A46" s="6" t="s">
        <v>52</v>
      </c>
      <c r="B46" s="1" t="s">
        <v>38</v>
      </c>
      <c r="C46" s="1" t="s">
        <v>15</v>
      </c>
      <c r="D46" s="1">
        <f>Table1[[#This Row],[Max Load Time]]/Table1[[#This Row],[Total Cap]]</f>
        <v>120</v>
      </c>
      <c r="E46" s="1">
        <v>1835</v>
      </c>
      <c r="F46">
        <v>1855</v>
      </c>
      <c r="G46" s="3">
        <f>ROUND(AVERAGE(Table1[[#This Row],[Min Year]],Table1[[#This Row],[Max Year]]),0)</f>
        <v>1845</v>
      </c>
      <c r="H46" s="9">
        <v>480</v>
      </c>
      <c r="I46" s="9">
        <v>600</v>
      </c>
      <c r="K46">
        <f>Table1[[#This Row],[Maintenance]]/Table1[[#This Row],[Total Cap]]</f>
        <v>0</v>
      </c>
      <c r="L46">
        <v>5</v>
      </c>
      <c r="M46">
        <v>0</v>
      </c>
      <c r="N46" s="2">
        <f>Table1[[#This Row],[Capacity]]+Table1[[#This Row],[Overcrowd]]</f>
        <v>5</v>
      </c>
      <c r="P4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</v>
      </c>
      <c r="S46"/>
      <c r="V46"/>
      <c r="X46"/>
    </row>
    <row r="47" spans="1:24" ht="15" x14ac:dyDescent="0.25">
      <c r="A47" s="24" t="s">
        <v>73</v>
      </c>
      <c r="B47" s="24" t="s">
        <v>20</v>
      </c>
      <c r="C47" s="24" t="s">
        <v>17</v>
      </c>
      <c r="D47" s="25">
        <f>Table1[[#This Row],[Max Load Time]]/Table1[[#This Row],[Total Cap]]</f>
        <v>16</v>
      </c>
      <c r="E47" s="24">
        <v>1837</v>
      </c>
      <c r="F47" s="24">
        <v>1900</v>
      </c>
      <c r="G47" s="25">
        <f>ROUND(AVERAGE(Table1[[#This Row],[Min Year]],Table1[[#This Row],[Max Year]]),0)</f>
        <v>1869</v>
      </c>
      <c r="H47" s="24">
        <v>600</v>
      </c>
      <c r="I47" s="24">
        <v>1200</v>
      </c>
      <c r="J47" s="24"/>
      <c r="K47" s="25">
        <f>Table1[[#This Row],[Maintenance]]/Table1[[#This Row],[Total Cap]]</f>
        <v>0</v>
      </c>
      <c r="L47" s="24">
        <v>25</v>
      </c>
      <c r="M47" s="24">
        <v>50</v>
      </c>
      <c r="N47" s="24">
        <f>Table1[[#This Row],[Capacity]]+Table1[[#This Row],[Overcrowd]]</f>
        <v>75</v>
      </c>
      <c r="O47" s="27">
        <v>300</v>
      </c>
      <c r="P47" s="27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305.25</v>
      </c>
      <c r="Q47" s="24">
        <v>52</v>
      </c>
      <c r="R47" s="24">
        <v>20</v>
      </c>
      <c r="S47"/>
      <c r="V47"/>
      <c r="X47"/>
    </row>
    <row r="48" spans="1:24" ht="15" x14ac:dyDescent="0.25">
      <c r="A48" s="24" t="s">
        <v>73</v>
      </c>
      <c r="B48" s="24" t="s">
        <v>20</v>
      </c>
      <c r="C48" s="24" t="s">
        <v>16</v>
      </c>
      <c r="D48" s="25">
        <f>Table1[[#This Row],[Max Load Time]]/Table1[[#This Row],[Total Cap]]</f>
        <v>7.1428571428571432</v>
      </c>
      <c r="E48" s="24">
        <v>1837</v>
      </c>
      <c r="F48" s="24">
        <v>1900</v>
      </c>
      <c r="G48" s="25">
        <f>ROUND(AVERAGE(Table1[[#This Row],[Min Year]],Table1[[#This Row],[Max Year]]),0)</f>
        <v>1869</v>
      </c>
      <c r="H48" s="24">
        <v>1000</v>
      </c>
      <c r="I48" s="24">
        <v>2500</v>
      </c>
      <c r="J48" s="24"/>
      <c r="K48" s="25">
        <f>Table1[[#This Row],[Maintenance]]/Table1[[#This Row],[Total Cap]]</f>
        <v>0</v>
      </c>
      <c r="L48" s="24">
        <v>300</v>
      </c>
      <c r="M48" s="24">
        <v>50</v>
      </c>
      <c r="N48" s="24">
        <f>Table1[[#This Row],[Capacity]]+Table1[[#This Row],[Overcrowd]]</f>
        <v>350</v>
      </c>
      <c r="O48" s="27">
        <v>300</v>
      </c>
      <c r="P48" s="27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317.5</v>
      </c>
      <c r="Q48" s="24"/>
      <c r="R48" s="24">
        <v>20</v>
      </c>
      <c r="S48"/>
      <c r="V48"/>
      <c r="X48"/>
    </row>
    <row r="49" spans="1:24" x14ac:dyDescent="0.25">
      <c r="A49" s="4" t="s">
        <v>23</v>
      </c>
      <c r="B49" s="1" t="s">
        <v>20</v>
      </c>
      <c r="C49" s="1" t="s">
        <v>17</v>
      </c>
      <c r="D49" s="1">
        <f>Table1[[#This Row],[Max Load Time]]/Table1[[#This Row],[Total Cap]]</f>
        <v>16</v>
      </c>
      <c r="E49" s="1">
        <v>1837</v>
      </c>
      <c r="F49">
        <v>1900</v>
      </c>
      <c r="G49" s="1">
        <f>ROUND(AVERAGE(Table1[[#This Row],[Min Year]],Table1[[#This Row],[Max Year]]),0)</f>
        <v>1869</v>
      </c>
      <c r="H49" s="27">
        <v>600</v>
      </c>
      <c r="I49" s="27">
        <v>1200</v>
      </c>
      <c r="J49">
        <v>150</v>
      </c>
      <c r="K49">
        <f>Table1[[#This Row],[Maintenance]]/Table1[[#This Row],[Total Cap]]</f>
        <v>2</v>
      </c>
      <c r="L49" s="28">
        <v>25</v>
      </c>
      <c r="M49" s="28">
        <v>50</v>
      </c>
      <c r="N49" s="2">
        <f>Table1[[#This Row],[Capacity]]+Table1[[#This Row],[Overcrowd]]</f>
        <v>75</v>
      </c>
      <c r="O49" s="1">
        <v>300</v>
      </c>
      <c r="P4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305.25</v>
      </c>
      <c r="Q49">
        <v>52</v>
      </c>
      <c r="R49" s="1">
        <v>20</v>
      </c>
      <c r="S49"/>
      <c r="V49"/>
      <c r="X49"/>
    </row>
    <row r="50" spans="1:24" x14ac:dyDescent="0.25">
      <c r="A50" s="4" t="s">
        <v>23</v>
      </c>
      <c r="B50" s="1" t="s">
        <v>20</v>
      </c>
      <c r="C50" s="1" t="s">
        <v>16</v>
      </c>
      <c r="D50" s="1">
        <f>Table1[[#This Row],[Max Load Time]]/Table1[[#This Row],[Total Cap]]</f>
        <v>40</v>
      </c>
      <c r="E50" s="1">
        <v>1837</v>
      </c>
      <c r="F50">
        <v>1900</v>
      </c>
      <c r="G50" s="1">
        <f>ROUND(AVERAGE(Table1[[#This Row],[Min Year]],Table1[[#This Row],[Max Year]]),0)</f>
        <v>1869</v>
      </c>
      <c r="H50" s="7">
        <v>1000</v>
      </c>
      <c r="I50" s="7">
        <v>2000</v>
      </c>
      <c r="J50">
        <v>150</v>
      </c>
      <c r="K50">
        <f>Table1[[#This Row],[Maintenance]]/Table1[[#This Row],[Total Cap]]</f>
        <v>3</v>
      </c>
      <c r="L50" s="28">
        <v>0</v>
      </c>
      <c r="M50" s="28">
        <v>50</v>
      </c>
      <c r="N50" s="2">
        <f>Table1[[#This Row],[Capacity]]+Table1[[#This Row],[Overcrowd]]</f>
        <v>50</v>
      </c>
      <c r="O50" s="1">
        <v>300</v>
      </c>
      <c r="P5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302.5</v>
      </c>
      <c r="R50" s="1">
        <v>20</v>
      </c>
      <c r="S50"/>
      <c r="V50"/>
      <c r="X50"/>
    </row>
    <row r="51" spans="1:24" x14ac:dyDescent="0.25">
      <c r="A51" s="4" t="s">
        <v>23</v>
      </c>
      <c r="B51" s="1" t="s">
        <v>20</v>
      </c>
      <c r="C51" s="1" t="s">
        <v>15</v>
      </c>
      <c r="D51" s="3">
        <f>Table1[[#This Row],[Max Load Time]]/Table1[[#This Row],[Total Cap]]</f>
        <v>10</v>
      </c>
      <c r="E51" s="1">
        <v>1837</v>
      </c>
      <c r="F51">
        <v>1900</v>
      </c>
      <c r="G51" s="3">
        <f>ROUND(AVERAGE(Table1[[#This Row],[Min Year]],Table1[[#This Row],[Max Year]]),0)</f>
        <v>1869</v>
      </c>
      <c r="H51" s="7">
        <v>1500</v>
      </c>
      <c r="I51" s="7">
        <v>3000</v>
      </c>
      <c r="J51" s="26">
        <v>150</v>
      </c>
      <c r="K51">
        <f>Table1[[#This Row],[Maintenance]]/Table1[[#This Row],[Total Cap]]</f>
        <v>0.5</v>
      </c>
      <c r="L51">
        <v>300</v>
      </c>
      <c r="M51">
        <v>0</v>
      </c>
      <c r="N51" s="2">
        <f>Table1[[#This Row],[Capacity]]+Table1[[#This Row],[Overcrowd]]</f>
        <v>300</v>
      </c>
      <c r="O51" s="1">
        <v>300</v>
      </c>
      <c r="P5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600</v>
      </c>
      <c r="R51" s="1">
        <v>20</v>
      </c>
      <c r="S51"/>
      <c r="V51"/>
      <c r="X51"/>
    </row>
    <row r="52" spans="1:24" s="15" customFormat="1" ht="15" x14ac:dyDescent="0.25">
      <c r="A52" s="15" t="s">
        <v>87</v>
      </c>
      <c r="B52" s="15" t="s">
        <v>20</v>
      </c>
      <c r="D52" s="16">
        <f>Table1[[#This Row],[Max Load Time]]/Table1[[#This Row],[Total Cap]]</f>
        <v>7.0588235294117645</v>
      </c>
      <c r="E52" s="15">
        <v>1837</v>
      </c>
      <c r="F52" s="15">
        <v>1900</v>
      </c>
      <c r="G52" s="16">
        <f>ROUND(AVERAGE(Table1[[#This Row],[Min Year]],Table1[[#This Row],[Max Year]]),0)</f>
        <v>1869</v>
      </c>
      <c r="H52" s="19">
        <v>1500</v>
      </c>
      <c r="I52" s="19">
        <v>3000</v>
      </c>
      <c r="J52" s="17">
        <v>150</v>
      </c>
      <c r="K52" s="16">
        <f>Table1[[#This Row],[Maintenance]]/Table1[[#This Row],[Total Cap]]</f>
        <v>0.35294117647058826</v>
      </c>
      <c r="L52" s="15">
        <f>SUM(L49:L51)</f>
        <v>325</v>
      </c>
      <c r="M52" s="15">
        <f>SUM(M49:M51)</f>
        <v>100</v>
      </c>
      <c r="N52" s="15">
        <f>Table1[[#This Row],[Capacity]]+Table1[[#This Row],[Overcrowd]]</f>
        <v>425</v>
      </c>
      <c r="O52" s="15">
        <f>O51</f>
        <v>300</v>
      </c>
      <c r="P52" s="15">
        <f>O49+(N49*Constants!$B$2)+(N50*Constants!$B$3)+(N51*Constants!$B$4)</f>
        <v>607.75</v>
      </c>
    </row>
    <row r="53" spans="1:24" x14ac:dyDescent="0.25">
      <c r="A53" s="4" t="s">
        <v>63</v>
      </c>
      <c r="B53" s="1" t="s">
        <v>20</v>
      </c>
      <c r="C53" s="1" t="s">
        <v>17</v>
      </c>
      <c r="D53" s="1">
        <f>Table1[[#This Row],[Max Load Time]]/Table1[[#This Row],[Total Cap]]</f>
        <v>8.1081081081081088</v>
      </c>
      <c r="E53" s="1">
        <v>1838</v>
      </c>
      <c r="F53">
        <v>1856</v>
      </c>
      <c r="G53" s="1">
        <f>ROUND(AVERAGE(Table1[[#This Row],[Min Year]],Table1[[#This Row],[Max Year]]),0)</f>
        <v>1847</v>
      </c>
      <c r="H53" s="28">
        <v>500</v>
      </c>
      <c r="I53" s="28">
        <v>1200</v>
      </c>
      <c r="J53" s="28">
        <v>800</v>
      </c>
      <c r="K53">
        <f>Table1[[#This Row],[Maintenance]]/Table1[[#This Row],[Total Cap]]</f>
        <v>5.4054054054054053</v>
      </c>
      <c r="L53" s="28">
        <v>128</v>
      </c>
      <c r="M53" s="28">
        <v>20</v>
      </c>
      <c r="N53" s="2">
        <f>Table1[[#This Row],[Capacity]]+Table1[[#This Row],[Overcrowd]]</f>
        <v>148</v>
      </c>
      <c r="O53" s="1">
        <v>500</v>
      </c>
      <c r="P5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510.36</v>
      </c>
      <c r="Q53">
        <v>215</v>
      </c>
      <c r="R53" s="1">
        <v>20</v>
      </c>
      <c r="S53"/>
      <c r="V53"/>
      <c r="X53"/>
    </row>
    <row r="54" spans="1:24" x14ac:dyDescent="0.25">
      <c r="A54" s="4" t="s">
        <v>63</v>
      </c>
      <c r="B54" s="1" t="s">
        <v>20</v>
      </c>
      <c r="C54" s="1" t="s">
        <v>16</v>
      </c>
      <c r="D54" s="1">
        <f>Table1[[#This Row],[Max Load Time]]/Table1[[#This Row],[Total Cap]]</f>
        <v>10</v>
      </c>
      <c r="E54" s="1">
        <v>1838</v>
      </c>
      <c r="F54">
        <v>1856</v>
      </c>
      <c r="G54" s="1">
        <f>ROUND(AVERAGE(Table1[[#This Row],[Min Year]],Table1[[#This Row],[Max Year]]),0)</f>
        <v>1847</v>
      </c>
      <c r="H54" s="28">
        <v>500</v>
      </c>
      <c r="I54" s="28">
        <v>2000</v>
      </c>
      <c r="J54" s="28">
        <v>800</v>
      </c>
      <c r="K54">
        <f>Table1[[#This Row],[Maintenance]]/Table1[[#This Row],[Total Cap]]</f>
        <v>4</v>
      </c>
      <c r="L54">
        <v>200</v>
      </c>
      <c r="M54">
        <v>0</v>
      </c>
      <c r="N54" s="2">
        <f>Table1[[#This Row],[Capacity]]+Table1[[#This Row],[Overcrowd]]</f>
        <v>200</v>
      </c>
      <c r="O54" s="1">
        <v>500</v>
      </c>
      <c r="P5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510</v>
      </c>
      <c r="S54"/>
      <c r="V54"/>
      <c r="X54"/>
    </row>
    <row r="55" spans="1:24" s="15" customFormat="1" ht="15" x14ac:dyDescent="0.25">
      <c r="A55" s="15" t="s">
        <v>89</v>
      </c>
      <c r="B55" s="15" t="s">
        <v>20</v>
      </c>
      <c r="D55" s="16">
        <f>Table1[[#This Row],[Max Load Time]]/Table1[[#This Row],[Total Cap]]</f>
        <v>10</v>
      </c>
      <c r="E55" s="15">
        <v>1838</v>
      </c>
      <c r="F55" s="15">
        <v>1856</v>
      </c>
      <c r="G55" s="16">
        <f>ROUND(AVERAGE(Table1[[#This Row],[Min Year]],Table1[[#This Row],[Max Year]]),0)</f>
        <v>1847</v>
      </c>
      <c r="H55" s="15">
        <v>500</v>
      </c>
      <c r="I55" s="15">
        <v>2000</v>
      </c>
      <c r="J55" s="17">
        <v>800</v>
      </c>
      <c r="K55" s="16">
        <f>Table1[[#This Row],[Maintenance]]/Table1[[#This Row],[Total Cap]]</f>
        <v>4</v>
      </c>
      <c r="L55" s="15">
        <f>SUM(L53:L54)</f>
        <v>328</v>
      </c>
      <c r="M55" s="15">
        <f>SUM(M53:M54)</f>
        <v>20</v>
      </c>
      <c r="N55" s="15">
        <f>N54</f>
        <v>200</v>
      </c>
      <c r="O55" s="15">
        <f>O54</f>
        <v>500</v>
      </c>
      <c r="P55" s="15">
        <f>O53+(N53*Constants!$B$2)+(N54*Constants!$B$3)</f>
        <v>520.36</v>
      </c>
    </row>
    <row r="56" spans="1:24" x14ac:dyDescent="0.25">
      <c r="A56" s="4" t="s">
        <v>41</v>
      </c>
      <c r="B56" s="1" t="s">
        <v>38</v>
      </c>
      <c r="C56" s="1" t="s">
        <v>17</v>
      </c>
      <c r="D56" s="1">
        <f>Table1[[#This Row],[Max Load Time]]/Table1[[#This Row],[Total Cap]]</f>
        <v>1.0444444444444445</v>
      </c>
      <c r="E56" s="1">
        <v>1840</v>
      </c>
      <c r="F56">
        <v>1857</v>
      </c>
      <c r="G56" s="3">
        <f>ROUND(AVERAGE(Table1[[#This Row],[Min Year]],Table1[[#This Row],[Max Year]]),0)</f>
        <v>1849</v>
      </c>
      <c r="H56" s="9">
        <v>17</v>
      </c>
      <c r="I56" s="9">
        <v>47</v>
      </c>
      <c r="K56">
        <f>Table1[[#This Row],[Maintenance]]/Table1[[#This Row],[Total Cap]]</f>
        <v>0</v>
      </c>
      <c r="L56" s="26">
        <v>30</v>
      </c>
      <c r="M56" s="26">
        <v>15</v>
      </c>
      <c r="N56" s="2">
        <f>Table1[[#This Row],[Capacity]]+Table1[[#This Row],[Overcrowd]]</f>
        <v>45</v>
      </c>
      <c r="P5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3.1500000000000004</v>
      </c>
      <c r="Q56">
        <v>30</v>
      </c>
      <c r="R56" s="1">
        <v>66</v>
      </c>
      <c r="S56"/>
      <c r="V56"/>
      <c r="X56"/>
    </row>
    <row r="57" spans="1:24" x14ac:dyDescent="0.25">
      <c r="A57" s="4" t="s">
        <v>29</v>
      </c>
      <c r="B57" s="1" t="s">
        <v>20</v>
      </c>
      <c r="C57" s="1" t="s">
        <v>17</v>
      </c>
      <c r="D57" s="1">
        <f>Table1[[#This Row],[Max Load Time]]/Table1[[#This Row],[Total Cap]]</f>
        <v>7.5</v>
      </c>
      <c r="E57" s="1">
        <v>1844</v>
      </c>
      <c r="F57">
        <v>1873</v>
      </c>
      <c r="G57" s="1">
        <f>ROUND(AVERAGE(Table1[[#This Row],[Min Year]],Table1[[#This Row],[Max Year]]),0)</f>
        <v>1859</v>
      </c>
      <c r="H57" s="28">
        <v>420</v>
      </c>
      <c r="I57" s="28">
        <v>600</v>
      </c>
      <c r="J57">
        <v>496</v>
      </c>
      <c r="K57">
        <f>Table1[[#This Row],[Maintenance]]/Table1[[#This Row],[Total Cap]]</f>
        <v>6.2</v>
      </c>
      <c r="L57" s="28">
        <v>75</v>
      </c>
      <c r="M57" s="28">
        <v>5</v>
      </c>
      <c r="N57" s="2">
        <f>Table1[[#This Row],[Capacity]]+Table1[[#This Row],[Overcrowd]]</f>
        <v>80</v>
      </c>
      <c r="O57" s="1">
        <v>45</v>
      </c>
      <c r="P5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50.6</v>
      </c>
      <c r="Q57">
        <v>96</v>
      </c>
      <c r="R57" s="1">
        <v>22</v>
      </c>
      <c r="S57"/>
      <c r="V57"/>
      <c r="X57"/>
    </row>
    <row r="58" spans="1:24" x14ac:dyDescent="0.25">
      <c r="A58" s="4" t="s">
        <v>29</v>
      </c>
      <c r="B58" s="1" t="s">
        <v>20</v>
      </c>
      <c r="C58" s="1" t="s">
        <v>16</v>
      </c>
      <c r="D58" s="1">
        <f>Table1[[#This Row],[Max Load Time]]/Table1[[#This Row],[Total Cap]]</f>
        <v>30</v>
      </c>
      <c r="E58" s="1">
        <v>1844</v>
      </c>
      <c r="F58">
        <v>1873</v>
      </c>
      <c r="G58" s="1">
        <f>ROUND(AVERAGE(Table1[[#This Row],[Min Year]],Table1[[#This Row],[Max Year]]),0)</f>
        <v>1859</v>
      </c>
      <c r="H58" s="28">
        <v>420</v>
      </c>
      <c r="I58" s="28">
        <v>600</v>
      </c>
      <c r="J58">
        <v>496</v>
      </c>
      <c r="K58">
        <f>Table1[[#This Row],[Maintenance]]/Table1[[#This Row],[Total Cap]]</f>
        <v>24.8</v>
      </c>
      <c r="L58">
        <v>20</v>
      </c>
      <c r="M58">
        <v>0</v>
      </c>
      <c r="N58" s="2">
        <f>Table1[[#This Row],[Capacity]]+Table1[[#This Row],[Overcrowd]]</f>
        <v>20</v>
      </c>
      <c r="O58" s="1">
        <v>45</v>
      </c>
      <c r="P5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46</v>
      </c>
      <c r="S58"/>
      <c r="V58"/>
      <c r="X58"/>
    </row>
    <row r="59" spans="1:24" s="15" customFormat="1" ht="15" x14ac:dyDescent="0.25">
      <c r="A59" s="15" t="s">
        <v>90</v>
      </c>
      <c r="B59" s="15" t="s">
        <v>20</v>
      </c>
      <c r="D59" s="16">
        <f>Table1[[#This Row],[Max Load Time]]/Table1[[#This Row],[Total Cap]]</f>
        <v>6</v>
      </c>
      <c r="E59" s="15">
        <v>1844</v>
      </c>
      <c r="F59" s="15">
        <v>1873</v>
      </c>
      <c r="G59" s="16">
        <f>ROUND(AVERAGE(Table1[[#This Row],[Min Year]],Table1[[#This Row],[Max Year]]),0)</f>
        <v>1859</v>
      </c>
      <c r="H59" s="15">
        <v>420</v>
      </c>
      <c r="I59" s="15">
        <v>600</v>
      </c>
      <c r="J59" s="17">
        <v>496</v>
      </c>
      <c r="K59" s="16">
        <f>Table1[[#This Row],[Maintenance]]/Table1[[#This Row],[Total Cap]]</f>
        <v>4.96</v>
      </c>
      <c r="L59" s="15">
        <f>SUM(L57:L58)</f>
        <v>95</v>
      </c>
      <c r="M59" s="15">
        <f>SUM(M57:M58)</f>
        <v>5</v>
      </c>
      <c r="N59" s="15">
        <f>Table1[[#This Row],[Capacity]]+Table1[[#This Row],[Overcrowd]]</f>
        <v>100</v>
      </c>
      <c r="O59" s="15">
        <f>O58</f>
        <v>45</v>
      </c>
      <c r="P59" s="15">
        <f>O57+(N57*Constants!$B$2)+(N58*Constants!$B$3)</f>
        <v>51.6</v>
      </c>
    </row>
    <row r="60" spans="1:24" x14ac:dyDescent="0.25">
      <c r="A60" s="4" t="s">
        <v>64</v>
      </c>
      <c r="B60" s="1" t="s">
        <v>20</v>
      </c>
      <c r="C60" s="1" t="s">
        <v>17</v>
      </c>
      <c r="D60" s="1">
        <f>Table1[[#This Row],[Max Load Time]]/Table1[[#This Row],[Total Cap]]</f>
        <v>2.6315789473684212</v>
      </c>
      <c r="E60" s="1">
        <v>1844</v>
      </c>
      <c r="F60">
        <v>1886</v>
      </c>
      <c r="G60" s="1">
        <f>ROUND(AVERAGE(Table1[[#This Row],[Min Year]],Table1[[#This Row],[Max Year]]),0)</f>
        <v>1865</v>
      </c>
      <c r="H60" s="28">
        <v>500</v>
      </c>
      <c r="I60" s="28">
        <v>2000</v>
      </c>
      <c r="J60" s="28">
        <v>2480</v>
      </c>
      <c r="K60">
        <f>Table1[[#This Row],[Maintenance]]/Table1[[#This Row],[Total Cap]]</f>
        <v>3.263157894736842</v>
      </c>
      <c r="L60" s="28">
        <v>700</v>
      </c>
      <c r="M60" s="28">
        <v>60</v>
      </c>
      <c r="N60" s="2">
        <f>Table1[[#This Row],[Capacity]]+Table1[[#This Row],[Overcrowd]]</f>
        <v>760</v>
      </c>
      <c r="O60" s="1">
        <v>750</v>
      </c>
      <c r="P6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803.2</v>
      </c>
      <c r="Q60">
        <v>225</v>
      </c>
      <c r="R60" s="1">
        <v>20</v>
      </c>
      <c r="S60"/>
      <c r="V60"/>
      <c r="X60"/>
    </row>
    <row r="61" spans="1:24" x14ac:dyDescent="0.25">
      <c r="A61" s="4" t="s">
        <v>64</v>
      </c>
      <c r="B61" s="1" t="s">
        <v>20</v>
      </c>
      <c r="C61" s="1" t="s">
        <v>16</v>
      </c>
      <c r="D61" s="1">
        <f>Table1[[#This Row],[Max Load Time]]/Table1[[#This Row],[Total Cap]]</f>
        <v>8</v>
      </c>
      <c r="E61" s="1">
        <v>1844</v>
      </c>
      <c r="F61">
        <v>1886</v>
      </c>
      <c r="G61" s="1">
        <f>ROUND(AVERAGE(Table1[[#This Row],[Min Year]],Table1[[#This Row],[Max Year]]),0)</f>
        <v>1865</v>
      </c>
      <c r="H61" s="28">
        <v>500</v>
      </c>
      <c r="I61" s="28">
        <v>2000</v>
      </c>
      <c r="J61" s="28">
        <v>2480</v>
      </c>
      <c r="K61">
        <f>Table1[[#This Row],[Maintenance]]/Table1[[#This Row],[Total Cap]]</f>
        <v>9.92</v>
      </c>
      <c r="L61">
        <v>250</v>
      </c>
      <c r="M61">
        <v>0</v>
      </c>
      <c r="N61" s="2">
        <f>Table1[[#This Row],[Capacity]]+Table1[[#This Row],[Overcrowd]]</f>
        <v>250</v>
      </c>
      <c r="O61" s="1">
        <v>750</v>
      </c>
      <c r="P6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762.5</v>
      </c>
      <c r="S61"/>
      <c r="V61"/>
      <c r="X61"/>
    </row>
    <row r="62" spans="1:24" s="15" customFormat="1" ht="15" x14ac:dyDescent="0.25">
      <c r="A62" s="15" t="s">
        <v>91</v>
      </c>
      <c r="B62" s="15" t="s">
        <v>20</v>
      </c>
      <c r="D62" s="16">
        <f>Table1[[#This Row],[Max Load Time]]/Table1[[#This Row],[Total Cap]]</f>
        <v>1.9801980198019802</v>
      </c>
      <c r="E62" s="15">
        <v>1844</v>
      </c>
      <c r="F62" s="15">
        <v>1886</v>
      </c>
      <c r="G62" s="16">
        <f>ROUND(AVERAGE(Table1[[#This Row],[Min Year]],Table1[[#This Row],[Max Year]]),0)</f>
        <v>1865</v>
      </c>
      <c r="H62" s="29">
        <v>500</v>
      </c>
      <c r="I62" s="29">
        <v>2000</v>
      </c>
      <c r="J62" s="30">
        <v>2480</v>
      </c>
      <c r="K62" s="16">
        <f>Table1[[#This Row],[Maintenance]]/Table1[[#This Row],[Total Cap]]</f>
        <v>2.4554455445544554</v>
      </c>
      <c r="L62" s="15">
        <f>SUM(L60:L61)</f>
        <v>950</v>
      </c>
      <c r="M62" s="15">
        <f>SUM(M60:M61)</f>
        <v>60</v>
      </c>
      <c r="N62" s="15">
        <f>Table1[[#This Row],[Capacity]]+Table1[[#This Row],[Overcrowd]]</f>
        <v>1010</v>
      </c>
      <c r="O62" s="15">
        <f>O61</f>
        <v>750</v>
      </c>
      <c r="P62" s="15">
        <f>O60+(N60*Constants!$B$2)+(N61*Constants!$B$3)</f>
        <v>815.7</v>
      </c>
    </row>
    <row r="63" spans="1:24" x14ac:dyDescent="0.25">
      <c r="A63" s="4" t="s">
        <v>95</v>
      </c>
      <c r="B63" t="s">
        <v>20</v>
      </c>
      <c r="C63" t="s">
        <v>15</v>
      </c>
      <c r="D63">
        <f>Table1[[#This Row],[Max Load Time]]/Table1[[#This Row],[Total Cap]]</f>
        <v>100</v>
      </c>
      <c r="E63">
        <v>1852</v>
      </c>
      <c r="F63">
        <v>1945</v>
      </c>
      <c r="G63">
        <f>ROUND(AVERAGE(Table1[[#This Row],[Min Year]],Table1[[#This Row],[Max Year]]),0)</f>
        <v>1899</v>
      </c>
      <c r="H63">
        <v>250</v>
      </c>
      <c r="I63">
        <v>1500</v>
      </c>
      <c r="J63">
        <v>115</v>
      </c>
      <c r="K63">
        <f>Table1[[#This Row],[Maintenance]]/Table1[[#This Row],[Total Cap]]</f>
        <v>7.666666666666667</v>
      </c>
      <c r="L63">
        <v>15</v>
      </c>
      <c r="M63">
        <v>0</v>
      </c>
      <c r="N63">
        <f>Table1[[#This Row],[Capacity]]+Table1[[#This Row],[Overcrowd]]</f>
        <v>15</v>
      </c>
      <c r="O63">
        <v>15</v>
      </c>
      <c r="P63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</v>
      </c>
      <c r="R63">
        <v>15</v>
      </c>
      <c r="S63"/>
      <c r="V63"/>
      <c r="X63"/>
    </row>
    <row r="64" spans="1:24" x14ac:dyDescent="0.25">
      <c r="A64" s="4" t="s">
        <v>44</v>
      </c>
      <c r="B64" s="1" t="s">
        <v>38</v>
      </c>
      <c r="C64" s="1" t="s">
        <v>17</v>
      </c>
      <c r="D64" s="1">
        <f>Table1[[#This Row],[Max Load Time]]/Table1[[#This Row],[Total Cap]]</f>
        <v>1.3055555555555556</v>
      </c>
      <c r="E64" s="1">
        <v>1853</v>
      </c>
      <c r="F64">
        <v>1859</v>
      </c>
      <c r="G64" s="3">
        <f>ROUND(AVERAGE(Table1[[#This Row],[Min Year]],Table1[[#This Row],[Max Year]]),0)</f>
        <v>1856</v>
      </c>
      <c r="H64" s="9">
        <v>17</v>
      </c>
      <c r="I64" s="9">
        <v>47</v>
      </c>
      <c r="K64">
        <f>Table1[[#This Row],[Maintenance]]/Table1[[#This Row],[Total Cap]]</f>
        <v>0</v>
      </c>
      <c r="L64" s="26">
        <v>24</v>
      </c>
      <c r="M64" s="26">
        <v>12</v>
      </c>
      <c r="N64" s="2">
        <f>Table1[[#This Row],[Capacity]]+Table1[[#This Row],[Overcrowd]]</f>
        <v>36</v>
      </c>
      <c r="P6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2.5200000000000005</v>
      </c>
      <c r="Q64">
        <v>36</v>
      </c>
      <c r="R64" s="1">
        <v>100</v>
      </c>
      <c r="S64"/>
      <c r="V64"/>
      <c r="X64"/>
    </row>
    <row r="65" spans="1:24" x14ac:dyDescent="0.25">
      <c r="A65" s="4" t="s">
        <v>44</v>
      </c>
      <c r="B65" s="1" t="s">
        <v>38</v>
      </c>
      <c r="C65" s="1" t="s">
        <v>16</v>
      </c>
      <c r="D65" s="1">
        <f>Table1[[#This Row],[Max Load Time]]/Table1[[#This Row],[Total Cap]]</f>
        <v>3.5294117647058822</v>
      </c>
      <c r="E65" s="1">
        <v>1853</v>
      </c>
      <c r="F65">
        <v>1859</v>
      </c>
      <c r="G65" s="3">
        <f>ROUND(AVERAGE(Table1[[#This Row],[Min Year]],Table1[[#This Row],[Max Year]]),0)</f>
        <v>1856</v>
      </c>
      <c r="H65" s="9">
        <v>35</v>
      </c>
      <c r="I65" s="9">
        <v>120</v>
      </c>
      <c r="K65">
        <f>Table1[[#This Row],[Maintenance]]/Table1[[#This Row],[Total Cap]]</f>
        <v>0</v>
      </c>
      <c r="L65">
        <v>30</v>
      </c>
      <c r="M65">
        <v>4</v>
      </c>
      <c r="N65" s="2">
        <f>Table1[[#This Row],[Capacity]]+Table1[[#This Row],[Overcrowd]]</f>
        <v>34</v>
      </c>
      <c r="P6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1.7000000000000002</v>
      </c>
      <c r="S65"/>
      <c r="V65"/>
      <c r="X65"/>
    </row>
    <row r="66" spans="1:24" x14ac:dyDescent="0.25">
      <c r="A66" s="4" t="s">
        <v>46</v>
      </c>
      <c r="B66" s="1" t="s">
        <v>38</v>
      </c>
      <c r="C66" s="1" t="s">
        <v>15</v>
      </c>
      <c r="D66" s="1">
        <f>Table1[[#This Row],[Max Load Time]]/Table1[[#This Row],[Total Cap]]</f>
        <v>112.5</v>
      </c>
      <c r="E66" s="1">
        <v>1855</v>
      </c>
      <c r="F66">
        <v>1908</v>
      </c>
      <c r="G66" s="3">
        <f>ROUND(AVERAGE(Table1[[#This Row],[Min Year]],Table1[[#This Row],[Max Year]]),0)</f>
        <v>1882</v>
      </c>
      <c r="H66" s="9">
        <v>300</v>
      </c>
      <c r="I66" s="9">
        <v>900</v>
      </c>
      <c r="K66">
        <f>Table1[[#This Row],[Maintenance]]/Table1[[#This Row],[Total Cap]]</f>
        <v>0</v>
      </c>
      <c r="L66">
        <v>8</v>
      </c>
      <c r="M66">
        <v>0</v>
      </c>
      <c r="N66" s="2">
        <f>Table1[[#This Row],[Capacity]]+Table1[[#This Row],[Overcrowd]]</f>
        <v>8</v>
      </c>
      <c r="P6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8</v>
      </c>
      <c r="S66"/>
      <c r="V66"/>
      <c r="X66"/>
    </row>
    <row r="67" spans="1:24" x14ac:dyDescent="0.25">
      <c r="A67" s="4" t="s">
        <v>37</v>
      </c>
      <c r="B67" s="1" t="s">
        <v>19</v>
      </c>
      <c r="C67" s="1" t="s">
        <v>15</v>
      </c>
      <c r="D67" s="1">
        <f>Table1[[#This Row],[Max Load Time]]/Table1[[#This Row],[Total Cap]]</f>
        <v>120</v>
      </c>
      <c r="E67" s="1">
        <v>1857</v>
      </c>
      <c r="F67">
        <v>1932</v>
      </c>
      <c r="G67" s="3">
        <f>ROUND(AVERAGE(Table1[[#This Row],[Min Year]],Table1[[#This Row],[Max Year]]),0)</f>
        <v>1895</v>
      </c>
      <c r="H67" s="9">
        <v>300</v>
      </c>
      <c r="I67" s="9">
        <v>960</v>
      </c>
      <c r="K67">
        <f>Table1[[#This Row],[Maintenance]]/Table1[[#This Row],[Total Cap]]</f>
        <v>0</v>
      </c>
      <c r="L67">
        <v>8</v>
      </c>
      <c r="M67">
        <v>0</v>
      </c>
      <c r="N67" s="2">
        <f>Table1[[#This Row],[Capacity]]+Table1[[#This Row],[Overcrowd]]</f>
        <v>8</v>
      </c>
      <c r="P6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8</v>
      </c>
      <c r="S67"/>
      <c r="V67"/>
      <c r="X67"/>
    </row>
    <row r="68" spans="1:24" x14ac:dyDescent="0.25">
      <c r="A68" s="4" t="s">
        <v>62</v>
      </c>
      <c r="B68" s="1" t="s">
        <v>20</v>
      </c>
      <c r="C68" s="1" t="s">
        <v>17</v>
      </c>
      <c r="D68" s="1">
        <f>Table1[[#This Row],[Max Load Time]]/Table1[[#This Row],[Total Cap]]</f>
        <v>1</v>
      </c>
      <c r="E68" s="1">
        <v>1858</v>
      </c>
      <c r="F68">
        <v>1889</v>
      </c>
      <c r="G68" s="1">
        <f>ROUND(AVERAGE(Table1[[#This Row],[Min Year]],Table1[[#This Row],[Max Year]]),0)</f>
        <v>1874</v>
      </c>
      <c r="H68" s="28">
        <v>500</v>
      </c>
      <c r="I68" s="28">
        <v>4000</v>
      </c>
      <c r="J68" s="28">
        <v>8976</v>
      </c>
      <c r="K68">
        <f>Table1[[#This Row],[Maintenance]]/Table1[[#This Row],[Total Cap]]</f>
        <v>2.2440000000000002</v>
      </c>
      <c r="L68" s="28">
        <v>3800</v>
      </c>
      <c r="M68" s="28">
        <v>200</v>
      </c>
      <c r="N68" s="2">
        <f>Table1[[#This Row],[Capacity]]+Table1[[#This Row],[Overcrowd]]</f>
        <v>4000</v>
      </c>
      <c r="O68" s="1">
        <v>3000</v>
      </c>
      <c r="P6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3280</v>
      </c>
      <c r="Q68">
        <v>230</v>
      </c>
      <c r="R68" s="1">
        <v>26</v>
      </c>
      <c r="S68"/>
      <c r="V68"/>
      <c r="X68"/>
    </row>
    <row r="69" spans="1:24" x14ac:dyDescent="0.25">
      <c r="A69" s="4" t="s">
        <v>62</v>
      </c>
      <c r="B69" s="1" t="s">
        <v>20</v>
      </c>
      <c r="C69" s="1" t="s">
        <v>16</v>
      </c>
      <c r="D69" s="1">
        <f>Table1[[#This Row],[Max Load Time]]/Table1[[#This Row],[Total Cap]]</f>
        <v>6</v>
      </c>
      <c r="E69" s="1">
        <v>1858</v>
      </c>
      <c r="F69">
        <v>1889</v>
      </c>
      <c r="G69" s="1">
        <f>ROUND(AVERAGE(Table1[[#This Row],[Min Year]],Table1[[#This Row],[Max Year]]),0)</f>
        <v>1874</v>
      </c>
      <c r="H69" s="28">
        <v>500</v>
      </c>
      <c r="I69" s="28">
        <v>3000</v>
      </c>
      <c r="J69" s="28">
        <v>8976</v>
      </c>
      <c r="K69">
        <f>Table1[[#This Row],[Maintenance]]/Table1[[#This Row],[Total Cap]]</f>
        <v>17.952000000000002</v>
      </c>
      <c r="L69">
        <v>500</v>
      </c>
      <c r="M69">
        <v>0</v>
      </c>
      <c r="N69" s="2">
        <f>Table1[[#This Row],[Capacity]]+Table1[[#This Row],[Overcrowd]]</f>
        <v>500</v>
      </c>
      <c r="O69" s="1">
        <v>3000</v>
      </c>
      <c r="P6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3025</v>
      </c>
      <c r="S69"/>
      <c r="V69"/>
      <c r="X69"/>
    </row>
    <row r="70" spans="1:24" s="15" customFormat="1" ht="15" x14ac:dyDescent="0.25">
      <c r="A70" s="15" t="s">
        <v>92</v>
      </c>
      <c r="B70" s="15" t="s">
        <v>20</v>
      </c>
      <c r="D70" s="16">
        <f>Table1[[#This Row],[Max Load Time]]/Table1[[#This Row],[Total Cap]]</f>
        <v>0.88888888888888884</v>
      </c>
      <c r="E70" s="15">
        <v>1858</v>
      </c>
      <c r="F70" s="15">
        <v>1889</v>
      </c>
      <c r="G70" s="16">
        <f>ROUND(AVERAGE(Table1[[#This Row],[Min Year]],Table1[[#This Row],[Max Year]]),0)</f>
        <v>1874</v>
      </c>
      <c r="H70" s="29">
        <v>500</v>
      </c>
      <c r="I70" s="29">
        <v>4000</v>
      </c>
      <c r="J70" s="17">
        <v>8976</v>
      </c>
      <c r="K70" s="16">
        <f>Table1[[#This Row],[Maintenance]]/Table1[[#This Row],[Total Cap]]</f>
        <v>1.9946666666666666</v>
      </c>
      <c r="L70" s="15">
        <f>SUM(L68:L69)</f>
        <v>4300</v>
      </c>
      <c r="M70" s="15">
        <f>SUM(M68:M69)</f>
        <v>200</v>
      </c>
      <c r="N70" s="15">
        <f>Table1[[#This Row],[Capacity]]+Table1[[#This Row],[Overcrowd]]</f>
        <v>4500</v>
      </c>
      <c r="O70" s="15">
        <f>O69</f>
        <v>3000</v>
      </c>
      <c r="P70" s="15">
        <f>O68+(N68*Constants!$B$2)+(N69*Constants!$B$3)</f>
        <v>3305</v>
      </c>
    </row>
    <row r="71" spans="1:24" x14ac:dyDescent="0.25">
      <c r="A71" s="4" t="s">
        <v>28</v>
      </c>
      <c r="B71" s="1" t="s">
        <v>20</v>
      </c>
      <c r="C71" s="1" t="s">
        <v>17</v>
      </c>
      <c r="D71" s="1">
        <f>Table1[[#This Row],[Max Load Time]]/Table1[[#This Row],[Total Cap]]</f>
        <v>1.3333333333333333</v>
      </c>
      <c r="E71" s="1">
        <v>1860</v>
      </c>
      <c r="F71">
        <v>1959</v>
      </c>
      <c r="G71" s="1">
        <f>ROUND(AVERAGE(Table1[[#This Row],[Min Year]],Table1[[#This Row],[Max Year]]),0)</f>
        <v>1910</v>
      </c>
      <c r="H71" s="1">
        <v>360</v>
      </c>
      <c r="I71" s="1">
        <v>600</v>
      </c>
      <c r="J71" s="10">
        <v>2376</v>
      </c>
      <c r="K71">
        <f>Table1[[#This Row],[Maintenance]]/Table1[[#This Row],[Total Cap]]</f>
        <v>5.28</v>
      </c>
      <c r="L71">
        <v>450</v>
      </c>
      <c r="M71">
        <v>0</v>
      </c>
      <c r="N71" s="2">
        <f>Table1[[#This Row],[Capacity]]+Table1[[#This Row],[Overcrowd]]</f>
        <v>450</v>
      </c>
      <c r="O71" s="1">
        <v>320</v>
      </c>
      <c r="P7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351.5</v>
      </c>
      <c r="Q71">
        <v>145</v>
      </c>
      <c r="R71" s="1">
        <v>26</v>
      </c>
      <c r="S71"/>
      <c r="V71"/>
      <c r="X71"/>
    </row>
    <row r="72" spans="1:24" x14ac:dyDescent="0.25">
      <c r="A72" s="4" t="s">
        <v>97</v>
      </c>
      <c r="B72" s="1" t="s">
        <v>20</v>
      </c>
      <c r="C72" s="1" t="s">
        <v>15</v>
      </c>
      <c r="D72" s="3">
        <f>Table1[[#This Row],[Max Load Time]]/Table1[[#This Row],[Total Cap]]</f>
        <v>31.818181818181817</v>
      </c>
      <c r="E72" s="1">
        <v>1864</v>
      </c>
      <c r="F72" s="1">
        <v>1924</v>
      </c>
      <c r="G72" s="3">
        <f>ROUND(AVERAGE(Table1[[#This Row],[Min Year]],Table1[[#This Row],[Max Year]]),0)</f>
        <v>1894</v>
      </c>
      <c r="H72" s="24">
        <v>250</v>
      </c>
      <c r="I72" s="24">
        <v>1750</v>
      </c>
      <c r="J72" s="11">
        <v>120</v>
      </c>
      <c r="K72" s="12">
        <f>Table1[[#This Row],[Maintenance]]/Table1[[#This Row],[Total Cap]]</f>
        <v>2.1818181818181817</v>
      </c>
      <c r="L72">
        <v>55</v>
      </c>
      <c r="M72">
        <v>0</v>
      </c>
      <c r="N72" s="2">
        <f>Table1[[#This Row],[Capacity]]+Table1[[#This Row],[Overcrowd]]</f>
        <v>55</v>
      </c>
      <c r="O72" s="1">
        <v>40</v>
      </c>
      <c r="P72" s="3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95</v>
      </c>
      <c r="R72" s="1">
        <v>25</v>
      </c>
      <c r="S72"/>
      <c r="V72"/>
      <c r="X72"/>
    </row>
    <row r="73" spans="1:24" x14ac:dyDescent="0.25">
      <c r="A73" s="4" t="s">
        <v>77</v>
      </c>
      <c r="B73" s="1" t="s">
        <v>20</v>
      </c>
      <c r="C73" s="1" t="s">
        <v>15</v>
      </c>
      <c r="D73" s="3">
        <f>Table1[[#This Row],[Max Load Time]]/Table1[[#This Row],[Total Cap]]</f>
        <v>30</v>
      </c>
      <c r="E73" s="1">
        <v>1880</v>
      </c>
      <c r="F73" s="1">
        <v>2050</v>
      </c>
      <c r="G73" s="3">
        <f>ROUND(AVERAGE(Table1[[#This Row],[Min Year]],Table1[[#This Row],[Max Year]]),0)</f>
        <v>1965</v>
      </c>
      <c r="H73" s="24">
        <v>300</v>
      </c>
      <c r="I73" s="24">
        <v>600</v>
      </c>
      <c r="J73" s="11"/>
      <c r="K73" s="12">
        <f>Table1[[#This Row],[Maintenance]]/Table1[[#This Row],[Total Cap]]</f>
        <v>0</v>
      </c>
      <c r="L73">
        <v>20</v>
      </c>
      <c r="M73">
        <v>0</v>
      </c>
      <c r="N73" s="2">
        <f>Table1[[#This Row],[Capacity]]+Table1[[#This Row],[Overcrowd]]</f>
        <v>20</v>
      </c>
      <c r="O73" s="1">
        <v>12</v>
      </c>
      <c r="P7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32</v>
      </c>
      <c r="R73" s="1">
        <v>20</v>
      </c>
      <c r="S73"/>
      <c r="V73"/>
      <c r="X73"/>
    </row>
    <row r="74" spans="1:24" x14ac:dyDescent="0.25">
      <c r="A74" s="4" t="s">
        <v>86</v>
      </c>
      <c r="B74" s="1" t="s">
        <v>20</v>
      </c>
      <c r="C74" s="1" t="s">
        <v>15</v>
      </c>
      <c r="D74" s="3">
        <f>Table1[[#This Row],[Max Load Time]]/Table1[[#This Row],[Total Cap]]</f>
        <v>4</v>
      </c>
      <c r="E74" s="1">
        <v>1880</v>
      </c>
      <c r="F74" s="1">
        <v>1939</v>
      </c>
      <c r="G74" s="3">
        <f>ROUND(AVERAGE(Table1[[#This Row],[Min Year]],Table1[[#This Row],[Max Year]]),0)</f>
        <v>1910</v>
      </c>
      <c r="H74" s="7">
        <v>1400</v>
      </c>
      <c r="I74" s="7">
        <v>3600</v>
      </c>
      <c r="J74" s="28">
        <v>360</v>
      </c>
      <c r="K74" s="12">
        <f>Table1[[#This Row],[Maintenance]]/Table1[[#This Row],[Total Cap]]</f>
        <v>0.4</v>
      </c>
      <c r="L74">
        <v>900</v>
      </c>
      <c r="M74">
        <v>0</v>
      </c>
      <c r="N74" s="2">
        <f>Table1[[#This Row],[Capacity]]+Table1[[#This Row],[Overcrowd]]</f>
        <v>900</v>
      </c>
      <c r="O74" s="1">
        <v>500</v>
      </c>
      <c r="P7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1400</v>
      </c>
      <c r="R74" s="1">
        <v>18</v>
      </c>
      <c r="S74"/>
      <c r="V74"/>
      <c r="X74"/>
    </row>
    <row r="75" spans="1:24" x14ac:dyDescent="0.25">
      <c r="A75" s="4" t="s">
        <v>6</v>
      </c>
      <c r="B75" s="1" t="s">
        <v>19</v>
      </c>
      <c r="C75" s="1" t="s">
        <v>17</v>
      </c>
      <c r="D75" s="1">
        <f>Table1[[#This Row],[Max Load Time]]/Table1[[#This Row],[Total Cap]]</f>
        <v>1.4516129032258065</v>
      </c>
      <c r="E75" s="1">
        <v>1882</v>
      </c>
      <c r="F75">
        <v>1913</v>
      </c>
      <c r="G75" s="1">
        <f>ROUND(AVERAGE(Table1[[#This Row],[Min Year]],Table1[[#This Row],[Max Year]]),0)</f>
        <v>1898</v>
      </c>
      <c r="H75" s="9">
        <v>10</v>
      </c>
      <c r="I75" s="9">
        <v>45</v>
      </c>
      <c r="J75" s="26"/>
      <c r="K75">
        <f>Table1[[#This Row],[Maintenance]]/Table1[[#This Row],[Total Cap]]</f>
        <v>0</v>
      </c>
      <c r="L75" s="26">
        <v>28</v>
      </c>
      <c r="M75" s="26">
        <v>3</v>
      </c>
      <c r="N75" s="2">
        <f>Table1[[#This Row],[Capacity]]+Table1[[#This Row],[Overcrowd]]</f>
        <v>31</v>
      </c>
      <c r="P7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2.1700000000000004</v>
      </c>
      <c r="S75"/>
      <c r="V75"/>
      <c r="X75"/>
    </row>
    <row r="76" spans="1:24" x14ac:dyDescent="0.25">
      <c r="A76" s="4" t="s">
        <v>42</v>
      </c>
      <c r="B76" s="1" t="s">
        <v>38</v>
      </c>
      <c r="C76" s="1" t="s">
        <v>17</v>
      </c>
      <c r="D76" s="1">
        <f>Table1[[#This Row],[Max Load Time]]/Table1[[#This Row],[Total Cap]]</f>
        <v>0.78333333333333333</v>
      </c>
      <c r="E76" s="1">
        <v>1893</v>
      </c>
      <c r="F76">
        <v>1898</v>
      </c>
      <c r="G76" s="3">
        <f>ROUND(AVERAGE(Table1[[#This Row],[Min Year]],Table1[[#This Row],[Max Year]]),0)</f>
        <v>1896</v>
      </c>
      <c r="H76" s="9">
        <v>17</v>
      </c>
      <c r="I76" s="9">
        <v>47</v>
      </c>
      <c r="K76">
        <f>Table1[[#This Row],[Maintenance]]/Table1[[#This Row],[Total Cap]]</f>
        <v>0</v>
      </c>
      <c r="L76" s="26">
        <v>40</v>
      </c>
      <c r="M76" s="26">
        <v>20</v>
      </c>
      <c r="N76" s="2">
        <f>Table1[[#This Row],[Capacity]]+Table1[[#This Row],[Overcrowd]]</f>
        <v>60</v>
      </c>
      <c r="P7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4.2</v>
      </c>
      <c r="Q76">
        <v>73</v>
      </c>
      <c r="R76" s="1">
        <v>160</v>
      </c>
      <c r="S76"/>
      <c r="V76"/>
      <c r="X76"/>
    </row>
    <row r="77" spans="1:24" x14ac:dyDescent="0.25">
      <c r="A77" s="4" t="s">
        <v>43</v>
      </c>
      <c r="B77" s="1" t="s">
        <v>38</v>
      </c>
      <c r="C77" s="1" t="s">
        <v>17</v>
      </c>
      <c r="D77" s="1">
        <f>Table1[[#This Row],[Max Load Time]]/Table1[[#This Row],[Total Cap]]</f>
        <v>1</v>
      </c>
      <c r="E77" s="1">
        <v>1893</v>
      </c>
      <c r="F77">
        <v>1898</v>
      </c>
      <c r="G77" s="3">
        <f>ROUND(AVERAGE(Table1[[#This Row],[Min Year]],Table1[[#This Row],[Max Year]]),0)</f>
        <v>1896</v>
      </c>
      <c r="H77" s="1">
        <v>20</v>
      </c>
      <c r="I77" s="1">
        <v>50</v>
      </c>
      <c r="K77">
        <f>Table1[[#This Row],[Maintenance]]/Table1[[#This Row],[Total Cap]]</f>
        <v>0</v>
      </c>
      <c r="L77">
        <v>34</v>
      </c>
      <c r="M77">
        <v>16</v>
      </c>
      <c r="N77" s="2">
        <f>Table1[[#This Row],[Capacity]]+Table1[[#This Row],[Overcrowd]]</f>
        <v>50</v>
      </c>
      <c r="P7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3.5000000000000004</v>
      </c>
      <c r="Q77">
        <v>94</v>
      </c>
      <c r="R77" s="1">
        <v>160</v>
      </c>
      <c r="S77"/>
      <c r="V77"/>
      <c r="X77"/>
    </row>
    <row r="78" spans="1:24" x14ac:dyDescent="0.25">
      <c r="A78" s="6" t="s">
        <v>54</v>
      </c>
      <c r="B78" s="1" t="s">
        <v>38</v>
      </c>
      <c r="C78" s="1" t="s">
        <v>17</v>
      </c>
      <c r="D78" s="1">
        <f>Table1[[#This Row],[Max Load Time]]/Table1[[#This Row],[Total Cap]]</f>
        <v>0.47619047619047616</v>
      </c>
      <c r="E78" s="1">
        <v>1894</v>
      </c>
      <c r="F78">
        <v>1921</v>
      </c>
      <c r="G78" s="3">
        <f>ROUND(AVERAGE(Table1[[#This Row],[Min Year]],Table1[[#This Row],[Max Year]]),0)</f>
        <v>1908</v>
      </c>
      <c r="H78" s="1">
        <v>20</v>
      </c>
      <c r="I78" s="1">
        <v>50</v>
      </c>
      <c r="K78">
        <f>Table1[[#This Row],[Maintenance]]/Table1[[#This Row],[Total Cap]]</f>
        <v>0</v>
      </c>
      <c r="L78">
        <v>80</v>
      </c>
      <c r="M78">
        <v>25</v>
      </c>
      <c r="N78" s="2">
        <f>Table1[[#This Row],[Capacity]]+Table1[[#This Row],[Overcrowd]]</f>
        <v>105</v>
      </c>
      <c r="P7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7.3500000000000005</v>
      </c>
      <c r="Q78">
        <v>69</v>
      </c>
      <c r="R78" s="1">
        <v>160</v>
      </c>
      <c r="S78"/>
      <c r="V78"/>
      <c r="X78"/>
    </row>
    <row r="79" spans="1:24" x14ac:dyDescent="0.25">
      <c r="A79" s="4" t="s">
        <v>36</v>
      </c>
      <c r="B79" s="1" t="s">
        <v>19</v>
      </c>
      <c r="C79" s="1" t="s">
        <v>15</v>
      </c>
      <c r="D79" s="1">
        <f>Table1[[#This Row],[Max Load Time]]/Table1[[#This Row],[Total Cap]]</f>
        <v>120</v>
      </c>
      <c r="E79" s="1">
        <v>1896</v>
      </c>
      <c r="F79">
        <v>1902</v>
      </c>
      <c r="G79" s="3">
        <f>ROUND(AVERAGE(Table1[[#This Row],[Min Year]],Table1[[#This Row],[Max Year]]),0)</f>
        <v>1899</v>
      </c>
      <c r="H79" s="9">
        <v>90</v>
      </c>
      <c r="I79" s="9">
        <v>360</v>
      </c>
      <c r="K79">
        <f>Table1[[#This Row],[Maintenance]]/Table1[[#This Row],[Total Cap]]</f>
        <v>0</v>
      </c>
      <c r="L79">
        <v>3</v>
      </c>
      <c r="M79">
        <v>0</v>
      </c>
      <c r="N79" s="2">
        <f>Table1[[#This Row],[Capacity]]+Table1[[#This Row],[Overcrowd]]</f>
        <v>3</v>
      </c>
      <c r="P7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</v>
      </c>
      <c r="S79"/>
      <c r="V79"/>
      <c r="X79"/>
    </row>
    <row r="80" spans="1:24" x14ac:dyDescent="0.25">
      <c r="A80" s="4" t="s">
        <v>36</v>
      </c>
      <c r="B80" s="1" t="s">
        <v>19</v>
      </c>
      <c r="C80" s="1" t="s">
        <v>16</v>
      </c>
      <c r="D80" s="1">
        <f>Table1[[#This Row],[Max Load Time]]/Table1[[#This Row],[Total Cap]]</f>
        <v>36</v>
      </c>
      <c r="E80" s="1">
        <v>1896</v>
      </c>
      <c r="F80">
        <v>1920</v>
      </c>
      <c r="G80" s="3">
        <f>ROUND(AVERAGE(Table1[[#This Row],[Min Year]],Table1[[#This Row],[Max Year]]),0)</f>
        <v>1908</v>
      </c>
      <c r="H80" s="1">
        <v>90</v>
      </c>
      <c r="I80" s="1">
        <v>360</v>
      </c>
      <c r="K80">
        <f>Table1[[#This Row],[Maintenance]]/Table1[[#This Row],[Total Cap]]</f>
        <v>0</v>
      </c>
      <c r="L80">
        <v>10</v>
      </c>
      <c r="M80">
        <v>0</v>
      </c>
      <c r="N80" s="2">
        <f>Table1[[#This Row],[Capacity]]+Table1[[#This Row],[Overcrowd]]</f>
        <v>10</v>
      </c>
      <c r="P8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0.5</v>
      </c>
      <c r="S80"/>
      <c r="V80"/>
      <c r="X80"/>
    </row>
    <row r="81" spans="1:24" x14ac:dyDescent="0.25">
      <c r="A81" s="4" t="s">
        <v>53</v>
      </c>
      <c r="B81" s="1" t="s">
        <v>38</v>
      </c>
      <c r="C81" s="1" t="s">
        <v>17</v>
      </c>
      <c r="D81" s="1">
        <f>Table1[[#This Row],[Max Load Time]]/Table1[[#This Row],[Total Cap]]</f>
        <v>0.55555555555555558</v>
      </c>
      <c r="E81" s="1">
        <v>1897</v>
      </c>
      <c r="F81">
        <v>1913</v>
      </c>
      <c r="G81" s="3">
        <f>ROUND(AVERAGE(Table1[[#This Row],[Min Year]],Table1[[#This Row],[Max Year]]),0)</f>
        <v>1905</v>
      </c>
      <c r="H81" s="9">
        <v>20</v>
      </c>
      <c r="I81" s="9">
        <v>50</v>
      </c>
      <c r="J81" s="26"/>
      <c r="K81">
        <f>Table1[[#This Row],[Maintenance]]/Table1[[#This Row],[Total Cap]]</f>
        <v>0</v>
      </c>
      <c r="L81" s="26">
        <v>60</v>
      </c>
      <c r="M81" s="26">
        <v>30</v>
      </c>
      <c r="N81" s="2">
        <f>Table1[[#This Row],[Capacity]]+Table1[[#This Row],[Overcrowd]]</f>
        <v>90</v>
      </c>
      <c r="P8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6.3000000000000007</v>
      </c>
      <c r="Q81">
        <v>96</v>
      </c>
      <c r="R81" s="1">
        <v>145</v>
      </c>
      <c r="S81"/>
      <c r="V81"/>
      <c r="X81"/>
    </row>
    <row r="82" spans="1:24" x14ac:dyDescent="0.25">
      <c r="A82" s="4" t="s">
        <v>47</v>
      </c>
      <c r="B82" s="1" t="s">
        <v>38</v>
      </c>
      <c r="C82" s="1" t="s">
        <v>15</v>
      </c>
      <c r="D82" s="1">
        <f>Table1[[#This Row],[Max Load Time]]/Table1[[#This Row],[Total Cap]]</f>
        <v>75</v>
      </c>
      <c r="E82" s="1">
        <v>1908</v>
      </c>
      <c r="F82">
        <v>1931</v>
      </c>
      <c r="G82" s="3">
        <f>ROUND(AVERAGE(Table1[[#This Row],[Min Year]],Table1[[#This Row],[Max Year]]),0)</f>
        <v>1920</v>
      </c>
      <c r="H82" s="9">
        <v>300</v>
      </c>
      <c r="I82" s="9">
        <v>900</v>
      </c>
      <c r="K82">
        <f>Table1[[#This Row],[Maintenance]]/Table1[[#This Row],[Total Cap]]</f>
        <v>0</v>
      </c>
      <c r="L82">
        <v>12</v>
      </c>
      <c r="M82">
        <v>0</v>
      </c>
      <c r="N82" s="2">
        <f>Table1[[#This Row],[Capacity]]+Table1[[#This Row],[Overcrowd]]</f>
        <v>12</v>
      </c>
      <c r="P82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12</v>
      </c>
      <c r="S82"/>
      <c r="V82"/>
      <c r="X82"/>
    </row>
    <row r="83" spans="1:24" x14ac:dyDescent="0.25">
      <c r="A83" s="6" t="s">
        <v>56</v>
      </c>
      <c r="B83" s="1" t="s">
        <v>19</v>
      </c>
      <c r="C83" s="1" t="s">
        <v>17</v>
      </c>
      <c r="D83" s="1">
        <f>Table1[[#This Row],[Max Load Time]]/Table1[[#This Row],[Total Cap]]</f>
        <v>1.25</v>
      </c>
      <c r="E83" s="1">
        <v>1911</v>
      </c>
      <c r="F83">
        <v>1920</v>
      </c>
      <c r="G83" s="3">
        <f>ROUND(AVERAGE(Table1[[#This Row],[Min Year]],Table1[[#This Row],[Max Year]]),0)</f>
        <v>1916</v>
      </c>
      <c r="H83" s="9">
        <v>10</v>
      </c>
      <c r="I83" s="9">
        <v>45</v>
      </c>
      <c r="K83">
        <f>Table1[[#This Row],[Maintenance]]/Table1[[#This Row],[Total Cap]]</f>
        <v>0</v>
      </c>
      <c r="L83">
        <v>34</v>
      </c>
      <c r="M83">
        <v>2</v>
      </c>
      <c r="N83" s="2">
        <f>Table1[[#This Row],[Capacity]]+Table1[[#This Row],[Overcrowd]]</f>
        <v>36</v>
      </c>
      <c r="P8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2.5200000000000005</v>
      </c>
      <c r="S83"/>
      <c r="V83"/>
      <c r="X83"/>
    </row>
    <row r="84" spans="1:24" x14ac:dyDescent="0.25">
      <c r="A84" s="4" t="s">
        <v>74</v>
      </c>
      <c r="B84" s="1" t="s">
        <v>20</v>
      </c>
      <c r="C84" s="1" t="s">
        <v>15</v>
      </c>
      <c r="D84" s="3">
        <f>Table1[[#This Row],[Max Load Time]]/Table1[[#This Row],[Total Cap]]</f>
        <v>3.75</v>
      </c>
      <c r="E84" s="1">
        <v>1912</v>
      </c>
      <c r="F84" s="1">
        <v>1961</v>
      </c>
      <c r="G84" s="3">
        <f>ROUND(AVERAGE(Table1[[#This Row],[Min Year]],Table1[[#This Row],[Max Year]]),0)</f>
        <v>1937</v>
      </c>
      <c r="H84" s="24">
        <v>1500</v>
      </c>
      <c r="I84" s="24">
        <v>3000</v>
      </c>
      <c r="J84" s="28">
        <v>335</v>
      </c>
      <c r="K84" s="12">
        <f>Table1[[#This Row],[Maintenance]]/Table1[[#This Row],[Total Cap]]</f>
        <v>0.41875000000000001</v>
      </c>
      <c r="L84">
        <v>800</v>
      </c>
      <c r="M84">
        <v>0</v>
      </c>
      <c r="N84" s="2">
        <f>Table1[[#This Row],[Capacity]]+Table1[[#This Row],[Overcrowd]]</f>
        <v>800</v>
      </c>
      <c r="O84" s="1">
        <v>320</v>
      </c>
      <c r="P8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1120</v>
      </c>
      <c r="R84" s="1">
        <v>26</v>
      </c>
      <c r="S84"/>
      <c r="V84"/>
      <c r="X84"/>
    </row>
    <row r="85" spans="1:24" x14ac:dyDescent="0.25">
      <c r="A85" s="6" t="s">
        <v>60</v>
      </c>
      <c r="B85" s="1" t="s">
        <v>19</v>
      </c>
      <c r="C85" s="1" t="s">
        <v>15</v>
      </c>
      <c r="D85" s="1">
        <f>Table1[[#This Row],[Max Load Time]]/Table1[[#This Row],[Total Cap]]</f>
        <v>60</v>
      </c>
      <c r="E85" s="1">
        <v>1913</v>
      </c>
      <c r="F85">
        <v>1927</v>
      </c>
      <c r="G85" s="3">
        <f>ROUND(AVERAGE(Table1[[#This Row],[Min Year]],Table1[[#This Row],[Max Year]]),0)</f>
        <v>1920</v>
      </c>
      <c r="H85" s="1">
        <v>90</v>
      </c>
      <c r="I85" s="1">
        <v>360</v>
      </c>
      <c r="K85">
        <f>Table1[[#This Row],[Maintenance]]/Table1[[#This Row],[Total Cap]]</f>
        <v>0</v>
      </c>
      <c r="L85">
        <v>6</v>
      </c>
      <c r="M85">
        <v>0</v>
      </c>
      <c r="N85" s="2">
        <f>Table1[[#This Row],[Capacity]]+Table1[[#This Row],[Overcrowd]]</f>
        <v>6</v>
      </c>
      <c r="P8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</v>
      </c>
      <c r="S85"/>
      <c r="V85"/>
      <c r="X85"/>
    </row>
    <row r="86" spans="1:24" x14ac:dyDescent="0.25">
      <c r="A86" s="6" t="s">
        <v>60</v>
      </c>
      <c r="B86" s="1" t="s">
        <v>19</v>
      </c>
      <c r="C86" s="1" t="s">
        <v>16</v>
      </c>
      <c r="D86" s="1">
        <f>Table1[[#This Row],[Max Load Time]]/Table1[[#This Row],[Total Cap]]</f>
        <v>30</v>
      </c>
      <c r="E86" s="1">
        <v>1913</v>
      </c>
      <c r="F86">
        <v>1927</v>
      </c>
      <c r="G86" s="3">
        <f>ROUND(AVERAGE(Table1[[#This Row],[Min Year]],Table1[[#This Row],[Max Year]]),0)</f>
        <v>1920</v>
      </c>
      <c r="H86" s="1">
        <v>90</v>
      </c>
      <c r="I86" s="1">
        <v>360</v>
      </c>
      <c r="K86">
        <f>Table1[[#This Row],[Maintenance]]/Table1[[#This Row],[Total Cap]]</f>
        <v>0</v>
      </c>
      <c r="L86">
        <v>12</v>
      </c>
      <c r="M86">
        <v>0</v>
      </c>
      <c r="N86" s="2">
        <f>Table1[[#This Row],[Capacity]]+Table1[[#This Row],[Overcrowd]]</f>
        <v>12</v>
      </c>
      <c r="P8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0.60000000000000009</v>
      </c>
      <c r="S86"/>
      <c r="V86"/>
      <c r="X86"/>
    </row>
    <row r="87" spans="1:24" x14ac:dyDescent="0.25">
      <c r="A87" s="6" t="s">
        <v>57</v>
      </c>
      <c r="B87" s="1" t="s">
        <v>19</v>
      </c>
      <c r="C87" s="1" t="s">
        <v>17</v>
      </c>
      <c r="D87" s="1">
        <f>Table1[[#This Row],[Max Load Time]]/Table1[[#This Row],[Total Cap]]</f>
        <v>0.91836734693877553</v>
      </c>
      <c r="E87" s="1">
        <v>1919</v>
      </c>
      <c r="F87">
        <v>1923</v>
      </c>
      <c r="G87" s="3">
        <f>ROUND(AVERAGE(Table1[[#This Row],[Min Year]],Table1[[#This Row],[Max Year]]),0)</f>
        <v>1921</v>
      </c>
      <c r="H87" s="9">
        <v>10</v>
      </c>
      <c r="I87" s="9">
        <v>45</v>
      </c>
      <c r="K87">
        <f>Table1[[#This Row],[Maintenance]]/Table1[[#This Row],[Total Cap]]</f>
        <v>0</v>
      </c>
      <c r="L87" s="26">
        <v>46</v>
      </c>
      <c r="M87" s="26">
        <v>3</v>
      </c>
      <c r="N87" s="2">
        <f>Table1[[#This Row],[Capacity]]+Table1[[#This Row],[Overcrowd]]</f>
        <v>49</v>
      </c>
      <c r="P8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3.43</v>
      </c>
      <c r="S87"/>
      <c r="V87"/>
      <c r="X87"/>
    </row>
    <row r="88" spans="1:24" x14ac:dyDescent="0.25">
      <c r="A88" s="4" t="s">
        <v>78</v>
      </c>
      <c r="B88" s="1" t="s">
        <v>20</v>
      </c>
      <c r="C88" s="1" t="s">
        <v>15</v>
      </c>
      <c r="D88" s="3">
        <f>Table1[[#This Row],[Max Load Time]]/Table1[[#This Row],[Total Cap]]</f>
        <v>30</v>
      </c>
      <c r="E88" s="1">
        <v>1920</v>
      </c>
      <c r="F88" s="1">
        <v>2050</v>
      </c>
      <c r="G88" s="3">
        <f>ROUND(AVERAGE(Table1[[#This Row],[Min Year]],Table1[[#This Row],[Max Year]]),0)</f>
        <v>1985</v>
      </c>
      <c r="H88" s="24">
        <v>300</v>
      </c>
      <c r="I88" s="24">
        <v>600</v>
      </c>
      <c r="J88" s="11">
        <v>18</v>
      </c>
      <c r="K88" s="12">
        <f>Table1[[#This Row],[Maintenance]]/Table1[[#This Row],[Total Cap]]</f>
        <v>0.9</v>
      </c>
      <c r="L88">
        <v>20</v>
      </c>
      <c r="M88">
        <v>0</v>
      </c>
      <c r="N88" s="2">
        <f>Table1[[#This Row],[Capacity]]+Table1[[#This Row],[Overcrowd]]</f>
        <v>20</v>
      </c>
      <c r="O88" s="1">
        <v>10</v>
      </c>
      <c r="P8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30</v>
      </c>
      <c r="R88" s="1">
        <v>30</v>
      </c>
      <c r="S88"/>
      <c r="V88"/>
      <c r="X88"/>
    </row>
    <row r="89" spans="1:24" x14ac:dyDescent="0.25">
      <c r="A89" s="6" t="s">
        <v>55</v>
      </c>
      <c r="B89" s="1" t="s">
        <v>38</v>
      </c>
      <c r="C89" s="1" t="s">
        <v>17</v>
      </c>
      <c r="D89" s="1">
        <f>Table1[[#This Row],[Max Load Time]]/Table1[[#This Row],[Total Cap]]</f>
        <v>0.6179775280898876</v>
      </c>
      <c r="E89" s="1">
        <v>1923</v>
      </c>
      <c r="F89">
        <v>1951</v>
      </c>
      <c r="G89" s="3">
        <f>ROUND(AVERAGE(Table1[[#This Row],[Min Year]],Table1[[#This Row],[Max Year]]),0)</f>
        <v>1937</v>
      </c>
      <c r="H89" s="9">
        <v>25</v>
      </c>
      <c r="I89" s="9">
        <v>55</v>
      </c>
      <c r="K89">
        <f>Table1[[#This Row],[Maintenance]]/Table1[[#This Row],[Total Cap]]</f>
        <v>0</v>
      </c>
      <c r="L89">
        <v>64</v>
      </c>
      <c r="M89">
        <v>25</v>
      </c>
      <c r="N89" s="2">
        <f>Table1[[#This Row],[Capacity]]+Table1[[#This Row],[Overcrowd]]</f>
        <v>89</v>
      </c>
      <c r="P8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6.23</v>
      </c>
      <c r="Q89">
        <v>95</v>
      </c>
      <c r="R89" s="1">
        <v>160</v>
      </c>
      <c r="S89"/>
      <c r="V89"/>
      <c r="X89"/>
    </row>
    <row r="90" spans="1:24" x14ac:dyDescent="0.25">
      <c r="A90" s="6" t="s">
        <v>59</v>
      </c>
      <c r="B90" s="1" t="s">
        <v>19</v>
      </c>
      <c r="C90" s="1" t="s">
        <v>15</v>
      </c>
      <c r="D90" s="1">
        <f>Table1[[#This Row],[Max Load Time]]/Table1[[#This Row],[Total Cap]]</f>
        <v>60</v>
      </c>
      <c r="E90" s="1">
        <v>1926</v>
      </c>
      <c r="F90">
        <v>1935</v>
      </c>
      <c r="G90" s="3">
        <f>ROUND(AVERAGE(Table1[[#This Row],[Min Year]],Table1[[#This Row],[Max Year]]),0)</f>
        <v>1931</v>
      </c>
      <c r="H90" s="1">
        <v>30</v>
      </c>
      <c r="I90" s="1">
        <v>180</v>
      </c>
      <c r="K90">
        <f>Table1[[#This Row],[Maintenance]]/Table1[[#This Row],[Total Cap]]</f>
        <v>0</v>
      </c>
      <c r="L90">
        <v>3</v>
      </c>
      <c r="M90">
        <v>0</v>
      </c>
      <c r="N90" s="2">
        <f>Table1[[#This Row],[Capacity]]+Table1[[#This Row],[Overcrowd]]</f>
        <v>3</v>
      </c>
      <c r="P9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</v>
      </c>
      <c r="S90"/>
      <c r="V90"/>
      <c r="X90"/>
    </row>
    <row r="91" spans="1:24" x14ac:dyDescent="0.25">
      <c r="A91" s="6" t="s">
        <v>59</v>
      </c>
      <c r="B91" s="1" t="s">
        <v>19</v>
      </c>
      <c r="C91" s="1" t="s">
        <v>16</v>
      </c>
      <c r="D91" s="1">
        <f>Table1[[#This Row],[Max Load Time]]/Table1[[#This Row],[Total Cap]]</f>
        <v>18</v>
      </c>
      <c r="E91" s="1">
        <v>1926</v>
      </c>
      <c r="F91">
        <v>1935</v>
      </c>
      <c r="G91" s="3">
        <f>ROUND(AVERAGE(Table1[[#This Row],[Min Year]],Table1[[#This Row],[Max Year]]),0)</f>
        <v>1931</v>
      </c>
      <c r="H91" s="1">
        <v>30</v>
      </c>
      <c r="I91" s="1">
        <v>180</v>
      </c>
      <c r="K91">
        <f>Table1[[#This Row],[Maintenance]]/Table1[[#This Row],[Total Cap]]</f>
        <v>0</v>
      </c>
      <c r="L91">
        <v>10</v>
      </c>
      <c r="M91">
        <v>0</v>
      </c>
      <c r="N91" s="2">
        <f>Table1[[#This Row],[Capacity]]+Table1[[#This Row],[Overcrowd]]</f>
        <v>10</v>
      </c>
      <c r="P9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0.5</v>
      </c>
      <c r="S91"/>
      <c r="V91"/>
      <c r="X91"/>
    </row>
    <row r="92" spans="1:24" x14ac:dyDescent="0.25">
      <c r="A92" s="4" t="s">
        <v>96</v>
      </c>
      <c r="B92" s="1" t="s">
        <v>20</v>
      </c>
      <c r="C92" s="1" t="s">
        <v>15</v>
      </c>
      <c r="D92" s="3">
        <f>Table1[[#This Row],[Max Load Time]]/Table1[[#This Row],[Total Cap]]</f>
        <v>35</v>
      </c>
      <c r="E92" s="1">
        <v>1927</v>
      </c>
      <c r="F92" s="1">
        <v>2050</v>
      </c>
      <c r="G92" s="3">
        <f>ROUND(AVERAGE(Table1[[#This Row],[Min Year]],Table1[[#This Row],[Max Year]]),0)</f>
        <v>1989</v>
      </c>
      <c r="H92" s="24">
        <v>250</v>
      </c>
      <c r="I92" s="24">
        <v>1750</v>
      </c>
      <c r="J92" s="11">
        <v>100</v>
      </c>
      <c r="K92" s="12">
        <f>Table1[[#This Row],[Maintenance]]/Table1[[#This Row],[Total Cap]]</f>
        <v>2</v>
      </c>
      <c r="L92">
        <v>50</v>
      </c>
      <c r="M92">
        <v>0</v>
      </c>
      <c r="N92" s="2">
        <f>Table1[[#This Row],[Capacity]]+Table1[[#This Row],[Overcrowd]]</f>
        <v>50</v>
      </c>
      <c r="O92" s="1">
        <v>40</v>
      </c>
      <c r="P92" s="3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90</v>
      </c>
      <c r="R92" s="1">
        <v>30</v>
      </c>
      <c r="S92"/>
      <c r="V92"/>
      <c r="X92"/>
    </row>
    <row r="93" spans="1:24" x14ac:dyDescent="0.25">
      <c r="A93" s="6" t="s">
        <v>61</v>
      </c>
      <c r="B93" s="1" t="s">
        <v>19</v>
      </c>
      <c r="C93" s="1" t="s">
        <v>15</v>
      </c>
      <c r="D93" s="1">
        <f>Table1[[#This Row],[Max Load Time]]/Table1[[#This Row],[Total Cap]]</f>
        <v>60</v>
      </c>
      <c r="E93" s="1">
        <v>1934</v>
      </c>
      <c r="F93">
        <v>1953</v>
      </c>
      <c r="G93" s="3">
        <f>ROUND(AVERAGE(Table1[[#This Row],[Min Year]],Table1[[#This Row],[Max Year]]),0)</f>
        <v>1944</v>
      </c>
      <c r="H93" s="9">
        <v>30</v>
      </c>
      <c r="I93" s="9">
        <v>300</v>
      </c>
      <c r="K93">
        <f>Table1[[#This Row],[Maintenance]]/Table1[[#This Row],[Total Cap]]</f>
        <v>0</v>
      </c>
      <c r="L93" s="26">
        <v>5</v>
      </c>
      <c r="M93" s="26">
        <v>0</v>
      </c>
      <c r="N93" s="2">
        <f>Table1[[#This Row],[Capacity]]+Table1[[#This Row],[Overcrowd]]</f>
        <v>5</v>
      </c>
      <c r="P9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5</v>
      </c>
      <c r="S93"/>
      <c r="V93"/>
      <c r="X93"/>
    </row>
    <row r="94" spans="1:24" x14ac:dyDescent="0.25">
      <c r="A94" s="6" t="s">
        <v>61</v>
      </c>
      <c r="B94" s="1" t="s">
        <v>19</v>
      </c>
      <c r="C94" s="1" t="s">
        <v>16</v>
      </c>
      <c r="D94" s="1">
        <f>Table1[[#This Row],[Max Load Time]]/Table1[[#This Row],[Total Cap]]</f>
        <v>12.5</v>
      </c>
      <c r="E94" s="1">
        <v>1934</v>
      </c>
      <c r="F94">
        <v>1953</v>
      </c>
      <c r="G94" s="3">
        <f>ROUND(AVERAGE(Table1[[#This Row],[Min Year]],Table1[[#This Row],[Max Year]]),0)</f>
        <v>1944</v>
      </c>
      <c r="H94" s="9">
        <v>30</v>
      </c>
      <c r="I94" s="9">
        <v>200</v>
      </c>
      <c r="K94">
        <f>Table1[[#This Row],[Maintenance]]/Table1[[#This Row],[Total Cap]]</f>
        <v>0</v>
      </c>
      <c r="L94">
        <v>16</v>
      </c>
      <c r="M94">
        <v>0</v>
      </c>
      <c r="N94" s="2">
        <f>Table1[[#This Row],[Capacity]]+Table1[[#This Row],[Overcrowd]]</f>
        <v>16</v>
      </c>
      <c r="P9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0.8</v>
      </c>
      <c r="S94"/>
      <c r="V94"/>
      <c r="X94"/>
    </row>
    <row r="95" spans="1:24" x14ac:dyDescent="0.25">
      <c r="A95" s="6" t="s">
        <v>58</v>
      </c>
      <c r="B95" s="1" t="s">
        <v>19</v>
      </c>
      <c r="C95" s="1" t="s">
        <v>17</v>
      </c>
      <c r="D95" s="1">
        <f>Table1[[#This Row],[Max Load Time]]/Table1[[#This Row],[Total Cap]]</f>
        <v>1.25</v>
      </c>
      <c r="E95" s="1">
        <v>1935</v>
      </c>
      <c r="F95">
        <v>1953</v>
      </c>
      <c r="G95" s="3">
        <f>ROUND(AVERAGE(Table1[[#This Row],[Min Year]],Table1[[#This Row],[Max Year]]),0)</f>
        <v>1944</v>
      </c>
      <c r="H95" s="9">
        <v>20</v>
      </c>
      <c r="I95" s="9">
        <v>60</v>
      </c>
      <c r="J95" s="26"/>
      <c r="K95">
        <f>Table1[[#This Row],[Maintenance]]/Table1[[#This Row],[Total Cap]]</f>
        <v>0</v>
      </c>
      <c r="L95" s="26">
        <v>38</v>
      </c>
      <c r="M95" s="26">
        <v>10</v>
      </c>
      <c r="N95" s="2">
        <f>Table1[[#This Row],[Capacity]]+Table1[[#This Row],[Overcrowd]]</f>
        <v>48</v>
      </c>
      <c r="P9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3.3600000000000003</v>
      </c>
      <c r="S95"/>
      <c r="V95"/>
      <c r="X95"/>
    </row>
    <row r="96" spans="1:24" x14ac:dyDescent="0.25">
      <c r="A96" s="4" t="s">
        <v>75</v>
      </c>
      <c r="B96" s="1" t="s">
        <v>20</v>
      </c>
      <c r="C96" s="1" t="s">
        <v>15</v>
      </c>
      <c r="D96" s="3">
        <f>Table1[[#This Row],[Max Load Time]]/Table1[[#This Row],[Total Cap]]</f>
        <v>2.7027027027027026</v>
      </c>
      <c r="E96" s="1">
        <v>1958</v>
      </c>
      <c r="F96" s="1">
        <v>2050</v>
      </c>
      <c r="G96" s="3">
        <f>ROUND(AVERAGE(Table1[[#This Row],[Min Year]],Table1[[#This Row],[Max Year]]),0)</f>
        <v>2004</v>
      </c>
      <c r="H96" s="5">
        <v>1250</v>
      </c>
      <c r="I96" s="5">
        <v>2500</v>
      </c>
      <c r="J96" s="10">
        <v>350</v>
      </c>
      <c r="K96" s="12">
        <f>Table1[[#This Row],[Maintenance]]/Table1[[#This Row],[Total Cap]]</f>
        <v>0.3783783783783784</v>
      </c>
      <c r="L96">
        <v>925</v>
      </c>
      <c r="N96" s="2">
        <f>Table1[[#This Row],[Capacity]]+Table1[[#This Row],[Overcrowd]]</f>
        <v>925</v>
      </c>
      <c r="O96" s="1">
        <v>500</v>
      </c>
      <c r="P9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1425</v>
      </c>
      <c r="R96" s="1">
        <v>40</v>
      </c>
      <c r="S96"/>
      <c r="V96"/>
      <c r="X96"/>
    </row>
    <row r="97" spans="1:24" x14ac:dyDescent="0.25">
      <c r="A97" s="4" t="s">
        <v>31</v>
      </c>
      <c r="B97" s="1" t="s">
        <v>20</v>
      </c>
      <c r="C97" s="1" t="s">
        <v>17</v>
      </c>
      <c r="D97" s="1">
        <f>Table1[[#This Row],[Max Load Time]]/Table1[[#This Row],[Total Cap]]</f>
        <v>1.2</v>
      </c>
      <c r="E97" s="1">
        <v>1959</v>
      </c>
      <c r="F97">
        <v>2050</v>
      </c>
      <c r="G97" s="1">
        <f>ROUND(AVERAGE(Table1[[#This Row],[Min Year]],Table1[[#This Row],[Max Year]]),0)</f>
        <v>2005</v>
      </c>
      <c r="H97" s="1">
        <v>360</v>
      </c>
      <c r="I97" s="1">
        <v>600</v>
      </c>
      <c r="J97" s="10">
        <v>300</v>
      </c>
      <c r="K97">
        <f>Table1[[#This Row],[Maintenance]]/Table1[[#This Row],[Total Cap]]</f>
        <v>0.6</v>
      </c>
      <c r="L97">
        <v>500</v>
      </c>
      <c r="M97">
        <v>0</v>
      </c>
      <c r="N97" s="2">
        <f>Table1[[#This Row],[Capacity]]+Table1[[#This Row],[Overcrowd]]</f>
        <v>500</v>
      </c>
      <c r="O97" s="1">
        <v>460</v>
      </c>
      <c r="P9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495</v>
      </c>
      <c r="Q97">
        <v>128</v>
      </c>
      <c r="R97" s="1">
        <v>26</v>
      </c>
      <c r="S97"/>
      <c r="V97"/>
      <c r="X97"/>
    </row>
    <row r="98" spans="1:24" x14ac:dyDescent="0.25">
      <c r="D98" s="1" t="e">
        <f>Table1[[#This Row],[Max Load Time]]/Table1[[#This Row],[Total Cap]]</f>
        <v>#DIV/0!</v>
      </c>
      <c r="F98"/>
      <c r="G98" s="3" t="e">
        <f>ROUND(AVERAGE(Table1[[#This Row],[Min Year]],Table1[[#This Row],[Max Year]]),0)</f>
        <v>#DIV/0!</v>
      </c>
      <c r="H98" s="1"/>
      <c r="K98" t="e">
        <f>Table1[[#This Row],[Maintenance]]/Table1[[#This Row],[Total Cap]]</f>
        <v>#DIV/0!</v>
      </c>
      <c r="N98" s="2">
        <f>Table1[[#This Row],[Capacity]]+Table1[[#This Row],[Overcrowd]]</f>
        <v>0</v>
      </c>
      <c r="P9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98"/>
      <c r="V98"/>
      <c r="X98"/>
    </row>
    <row r="99" spans="1:24" x14ac:dyDescent="0.25">
      <c r="D99" s="1" t="e">
        <f>Table1[[#This Row],[Max Load Time]]/Table1[[#This Row],[Total Cap]]</f>
        <v>#DIV/0!</v>
      </c>
      <c r="F99"/>
      <c r="G99" s="3" t="e">
        <f>ROUND(AVERAGE(Table1[[#This Row],[Min Year]],Table1[[#This Row],[Max Year]]),0)</f>
        <v>#DIV/0!</v>
      </c>
      <c r="H99" s="1"/>
      <c r="K99" t="e">
        <f>Table1[[#This Row],[Maintenance]]/Table1[[#This Row],[Total Cap]]</f>
        <v>#DIV/0!</v>
      </c>
      <c r="N99" s="2">
        <f>Table1[[#This Row],[Capacity]]+Table1[[#This Row],[Overcrowd]]</f>
        <v>0</v>
      </c>
      <c r="P9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99"/>
      <c r="V99"/>
      <c r="X99"/>
    </row>
    <row r="100" spans="1:24" x14ac:dyDescent="0.25">
      <c r="D100" s="1" t="e">
        <f>Table1[[#This Row],[Max Load Time]]/Table1[[#This Row],[Total Cap]]</f>
        <v>#DIV/0!</v>
      </c>
      <c r="F100"/>
      <c r="G100" s="3" t="e">
        <f>ROUND(AVERAGE(Table1[[#This Row],[Min Year]],Table1[[#This Row],[Max Year]]),0)</f>
        <v>#DIV/0!</v>
      </c>
      <c r="H100" s="1"/>
      <c r="K100" t="e">
        <f>Table1[[#This Row],[Maintenance]]/Table1[[#This Row],[Total Cap]]</f>
        <v>#DIV/0!</v>
      </c>
      <c r="N100" s="2">
        <f>Table1[[#This Row],[Capacity]]+Table1[[#This Row],[Overcrowd]]</f>
        <v>0</v>
      </c>
      <c r="P10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0"/>
      <c r="V100"/>
      <c r="X100"/>
    </row>
    <row r="101" spans="1:24" x14ac:dyDescent="0.25">
      <c r="D101" s="1" t="e">
        <f>Table1[[#This Row],[Max Load Time]]/Table1[[#This Row],[Total Cap]]</f>
        <v>#DIV/0!</v>
      </c>
      <c r="F101"/>
      <c r="G101" s="3" t="e">
        <f>ROUND(AVERAGE(Table1[[#This Row],[Min Year]],Table1[[#This Row],[Max Year]]),0)</f>
        <v>#DIV/0!</v>
      </c>
      <c r="H101" s="1"/>
      <c r="K101" t="e">
        <f>Table1[[#This Row],[Maintenance]]/Table1[[#This Row],[Total Cap]]</f>
        <v>#DIV/0!</v>
      </c>
      <c r="N101" s="2">
        <f>Table1[[#This Row],[Capacity]]+Table1[[#This Row],[Overcrowd]]</f>
        <v>0</v>
      </c>
      <c r="P10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1"/>
      <c r="V101"/>
      <c r="X101"/>
    </row>
    <row r="102" spans="1:24" x14ac:dyDescent="0.25">
      <c r="D102" s="1" t="e">
        <f>Table1[[#This Row],[Max Load Time]]/Table1[[#This Row],[Total Cap]]</f>
        <v>#DIV/0!</v>
      </c>
      <c r="F102"/>
      <c r="G102" s="3" t="e">
        <f>ROUND(AVERAGE(Table1[[#This Row],[Min Year]],Table1[[#This Row],[Max Year]]),0)</f>
        <v>#DIV/0!</v>
      </c>
      <c r="H102" s="1"/>
      <c r="K102" t="e">
        <f>Table1[[#This Row],[Maintenance]]/Table1[[#This Row],[Total Cap]]</f>
        <v>#DIV/0!</v>
      </c>
      <c r="N102" s="2">
        <f>Table1[[#This Row],[Capacity]]+Table1[[#This Row],[Overcrowd]]</f>
        <v>0</v>
      </c>
      <c r="P102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2"/>
      <c r="V102"/>
      <c r="X102"/>
    </row>
    <row r="103" spans="1:24" x14ac:dyDescent="0.25">
      <c r="D103" s="1" t="e">
        <f>Table1[[#This Row],[Max Load Time]]/Table1[[#This Row],[Total Cap]]</f>
        <v>#DIV/0!</v>
      </c>
      <c r="F103"/>
      <c r="G103" s="3" t="e">
        <f>ROUND(AVERAGE(Table1[[#This Row],[Min Year]],Table1[[#This Row],[Max Year]]),0)</f>
        <v>#DIV/0!</v>
      </c>
      <c r="H103" s="1"/>
      <c r="K103" t="e">
        <f>Table1[[#This Row],[Maintenance]]/Table1[[#This Row],[Total Cap]]</f>
        <v>#DIV/0!</v>
      </c>
      <c r="N103" s="2">
        <f>Table1[[#This Row],[Capacity]]+Table1[[#This Row],[Overcrowd]]</f>
        <v>0</v>
      </c>
      <c r="P10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3"/>
      <c r="V103"/>
      <c r="X103"/>
    </row>
    <row r="104" spans="1:24" x14ac:dyDescent="0.25">
      <c r="D104" s="1" t="e">
        <f>Table1[[#This Row],[Max Load Time]]/Table1[[#This Row],[Total Cap]]</f>
        <v>#DIV/0!</v>
      </c>
      <c r="F104"/>
      <c r="G104" s="3" t="e">
        <f>ROUND(AVERAGE(Table1[[#This Row],[Min Year]],Table1[[#This Row],[Max Year]]),0)</f>
        <v>#DIV/0!</v>
      </c>
      <c r="H104" s="1"/>
      <c r="K104" t="e">
        <f>Table1[[#This Row],[Maintenance]]/Table1[[#This Row],[Total Cap]]</f>
        <v>#DIV/0!</v>
      </c>
      <c r="N104" s="2">
        <f>Table1[[#This Row],[Capacity]]+Table1[[#This Row],[Overcrowd]]</f>
        <v>0</v>
      </c>
      <c r="P10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4" s="2"/>
      <c r="U104" s="2"/>
      <c r="V104"/>
      <c r="X104"/>
    </row>
    <row r="105" spans="1:24" x14ac:dyDescent="0.25">
      <c r="D105" s="1" t="e">
        <f>Table1[[#This Row],[Max Load Time]]/Table1[[#This Row],[Total Cap]]</f>
        <v>#DIV/0!</v>
      </c>
      <c r="F105"/>
      <c r="G105" s="3" t="e">
        <f>ROUND(AVERAGE(Table1[[#This Row],[Min Year]],Table1[[#This Row],[Max Year]]),0)</f>
        <v>#DIV/0!</v>
      </c>
      <c r="H105" s="1"/>
      <c r="K105" t="e">
        <f>Table1[[#This Row],[Maintenance]]/Table1[[#This Row],[Total Cap]]</f>
        <v>#DIV/0!</v>
      </c>
      <c r="N105" s="2">
        <f>Table1[[#This Row],[Capacity]]+Table1[[#This Row],[Overcrowd]]</f>
        <v>0</v>
      </c>
      <c r="P105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5" s="2"/>
      <c r="U105" s="2"/>
      <c r="V105"/>
      <c r="X105"/>
    </row>
    <row r="106" spans="1:24" x14ac:dyDescent="0.25">
      <c r="D106" s="1" t="e">
        <f>Table1[[#This Row],[Max Load Time]]/Table1[[#This Row],[Total Cap]]</f>
        <v>#DIV/0!</v>
      </c>
      <c r="F106"/>
      <c r="G106" s="3" t="e">
        <f>ROUND(AVERAGE(Table1[[#This Row],[Min Year]],Table1[[#This Row],[Max Year]]),0)</f>
        <v>#DIV/0!</v>
      </c>
      <c r="H106" s="1"/>
      <c r="K106" t="e">
        <f>Table1[[#This Row],[Maintenance]]/Table1[[#This Row],[Total Cap]]</f>
        <v>#DIV/0!</v>
      </c>
      <c r="N106" s="2">
        <f>Table1[[#This Row],[Capacity]]+Table1[[#This Row],[Overcrowd]]</f>
        <v>0</v>
      </c>
      <c r="P106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6" s="2"/>
      <c r="U106" s="2"/>
      <c r="V106"/>
      <c r="X106"/>
    </row>
    <row r="107" spans="1:24" x14ac:dyDescent="0.25">
      <c r="D107" s="1" t="e">
        <f>Table1[[#This Row],[Max Load Time]]/Table1[[#This Row],[Total Cap]]</f>
        <v>#DIV/0!</v>
      </c>
      <c r="F107"/>
      <c r="G107" s="3" t="e">
        <f>ROUND(AVERAGE(Table1[[#This Row],[Min Year]],Table1[[#This Row],[Max Year]]),0)</f>
        <v>#DIV/0!</v>
      </c>
      <c r="H107" s="1"/>
      <c r="K107" t="e">
        <f>Table1[[#This Row],[Maintenance]]/Table1[[#This Row],[Total Cap]]</f>
        <v>#DIV/0!</v>
      </c>
      <c r="N107" s="2">
        <f>Table1[[#This Row],[Capacity]]+Table1[[#This Row],[Overcrowd]]</f>
        <v>0</v>
      </c>
      <c r="P107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7" s="2"/>
      <c r="U107" s="2"/>
      <c r="V107"/>
      <c r="X107"/>
    </row>
    <row r="108" spans="1:24" x14ac:dyDescent="0.25">
      <c r="D108" s="1" t="e">
        <f>Table1[[#This Row],[Max Load Time]]/Table1[[#This Row],[Total Cap]]</f>
        <v>#DIV/0!</v>
      </c>
      <c r="F108"/>
      <c r="G108" s="3" t="e">
        <f>ROUND(AVERAGE(Table1[[#This Row],[Min Year]],Table1[[#This Row],[Max Year]]),0)</f>
        <v>#DIV/0!</v>
      </c>
      <c r="H108" s="1"/>
      <c r="K108" t="e">
        <f>Table1[[#This Row],[Maintenance]]/Table1[[#This Row],[Total Cap]]</f>
        <v>#DIV/0!</v>
      </c>
      <c r="N108" s="2">
        <f>Table1[[#This Row],[Capacity]]+Table1[[#This Row],[Overcrowd]]</f>
        <v>0</v>
      </c>
      <c r="P108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8" s="2"/>
      <c r="U108" s="2"/>
      <c r="V108"/>
      <c r="X108"/>
    </row>
    <row r="109" spans="1:24" x14ac:dyDescent="0.25">
      <c r="D109" s="1" t="e">
        <f>Table1[[#This Row],[Max Load Time]]/Table1[[#This Row],[Total Cap]]</f>
        <v>#DIV/0!</v>
      </c>
      <c r="F109"/>
      <c r="G109" s="3" t="e">
        <f>ROUND(AVERAGE(Table1[[#This Row],[Min Year]],Table1[[#This Row],[Max Year]]),0)</f>
        <v>#DIV/0!</v>
      </c>
      <c r="H109" s="1"/>
      <c r="K109" t="e">
        <f>Table1[[#This Row],[Maintenance]]/Table1[[#This Row],[Total Cap]]</f>
        <v>#DIV/0!</v>
      </c>
      <c r="N109" s="2">
        <f>Table1[[#This Row],[Capacity]]+Table1[[#This Row],[Overcrowd]]</f>
        <v>0</v>
      </c>
      <c r="P109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09" s="2"/>
      <c r="U109" s="2"/>
      <c r="V109"/>
      <c r="X109"/>
    </row>
    <row r="110" spans="1:24" x14ac:dyDescent="0.25">
      <c r="D110" s="1" t="e">
        <f>Table1[[#This Row],[Max Load Time]]/Table1[[#This Row],[Total Cap]]</f>
        <v>#DIV/0!</v>
      </c>
      <c r="F110"/>
      <c r="G110" s="3" t="e">
        <f>ROUND(AVERAGE(Table1[[#This Row],[Min Year]],Table1[[#This Row],[Max Year]]),0)</f>
        <v>#DIV/0!</v>
      </c>
      <c r="H110" s="1"/>
      <c r="K110" t="e">
        <f>Table1[[#This Row],[Maintenance]]/Table1[[#This Row],[Total Cap]]</f>
        <v>#DIV/0!</v>
      </c>
      <c r="N110" s="2">
        <f>Table1[[#This Row],[Capacity]]+Table1[[#This Row],[Overcrowd]]</f>
        <v>0</v>
      </c>
      <c r="P110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10" s="2"/>
      <c r="U110" s="2"/>
      <c r="V110"/>
      <c r="X110"/>
    </row>
    <row r="111" spans="1:24" x14ac:dyDescent="0.25">
      <c r="D111" s="1" t="e">
        <f>Table1[[#This Row],[Max Load Time]]/Table1[[#This Row],[Total Cap]]</f>
        <v>#DIV/0!</v>
      </c>
      <c r="F111"/>
      <c r="G111" s="3" t="e">
        <f>ROUND(AVERAGE(Table1[[#This Row],[Min Year]],Table1[[#This Row],[Max Year]]),0)</f>
        <v>#DIV/0!</v>
      </c>
      <c r="H111" s="1"/>
      <c r="K111" t="e">
        <f>Table1[[#This Row],[Maintenance]]/Table1[[#This Row],[Total Cap]]</f>
        <v>#DIV/0!</v>
      </c>
      <c r="N111" s="2">
        <f>Table1[[#This Row],[Capacity]]+Table1[[#This Row],[Overcrowd]]</f>
        <v>0</v>
      </c>
      <c r="P111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11" s="2"/>
      <c r="U111" s="2"/>
      <c r="V111"/>
      <c r="X111"/>
    </row>
    <row r="112" spans="1:24" x14ac:dyDescent="0.25">
      <c r="D112" s="1" t="e">
        <f>Table1[[#This Row],[Max Load Time]]/Table1[[#This Row],[Total Cap]]</f>
        <v>#DIV/0!</v>
      </c>
      <c r="F112"/>
      <c r="G112" s="3" t="e">
        <f>ROUND(AVERAGE(Table1[[#This Row],[Min Year]],Table1[[#This Row],[Max Year]]),0)</f>
        <v>#DIV/0!</v>
      </c>
      <c r="H112" s="1"/>
      <c r="K112" t="e">
        <f>Table1[[#This Row],[Maintenance]]/Table1[[#This Row],[Total Cap]]</f>
        <v>#DIV/0!</v>
      </c>
      <c r="N112" s="2">
        <f>Table1[[#This Row],[Capacity]]+Table1[[#This Row],[Overcrowd]]</f>
        <v>0</v>
      </c>
      <c r="P112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12" s="2"/>
      <c r="U112" s="2"/>
      <c r="V112"/>
      <c r="X112"/>
    </row>
    <row r="113" spans="4:24" x14ac:dyDescent="0.25">
      <c r="D113" s="1" t="e">
        <f>Table1[[#This Row],[Max Load Time]]/Table1[[#This Row],[Total Cap]]</f>
        <v>#DIV/0!</v>
      </c>
      <c r="F113"/>
      <c r="G113" s="3" t="e">
        <f>ROUND(AVERAGE(Table1[[#This Row],[Min Year]],Table1[[#This Row],[Max Year]]),0)</f>
        <v>#DIV/0!</v>
      </c>
      <c r="H113" s="1"/>
      <c r="K113" t="e">
        <f>Table1[[#This Row],[Maintenance]]/Table1[[#This Row],[Total Cap]]</f>
        <v>#DIV/0!</v>
      </c>
      <c r="N113" s="2">
        <f>Table1[[#This Row],[Capacity]]+Table1[[#This Row],[Overcrowd]]</f>
        <v>0</v>
      </c>
      <c r="P113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13" s="2"/>
      <c r="U113" s="2"/>
      <c r="V113"/>
      <c r="X113"/>
    </row>
    <row r="114" spans="4:24" x14ac:dyDescent="0.25">
      <c r="D114" s="1" t="e">
        <f>Table1[[#This Row],[Max Load Time]]/Table1[[#This Row],[Total Cap]]</f>
        <v>#DIV/0!</v>
      </c>
      <c r="F114"/>
      <c r="G114" s="3" t="e">
        <f>ROUND(AVERAGE(Table1[[#This Row],[Min Year]],Table1[[#This Row],[Max Year]]),0)</f>
        <v>#DIV/0!</v>
      </c>
      <c r="H114" s="1"/>
      <c r="K114" t="e">
        <f>Table1[[#This Row],[Maintenance]]/Table1[[#This Row],[Total Cap]]</f>
        <v>#DIV/0!</v>
      </c>
      <c r="N114" s="2">
        <f>Table1[[#This Row],[Capacity]]+Table1[[#This Row],[Overcrowd]]</f>
        <v>0</v>
      </c>
      <c r="P114" s="1">
        <f>Table1[[#This Row],[Empty Wt]]+IF(Table1[[#This Row],[Cargo]]="Pax",Table1[[#This Row],[Total Cap]]*Constants!$B$2,IF(Table1[[#This Row],[Cargo]]="Mail",Table1[[#This Row],[Total Cap]]*Constants!$B$3,IF(Table1[[#This Row],[Cargo]]="Freight",Table1[[#This Row],[Total Cap]]*Constants!$B$4,0)))</f>
        <v>0</v>
      </c>
      <c r="S114" s="2"/>
      <c r="U114" s="2"/>
      <c r="V114"/>
      <c r="X11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2" width="16.7109375" customWidth="1"/>
  </cols>
  <sheetData>
    <row r="1" spans="1:2" x14ac:dyDescent="0.25">
      <c r="A1" s="18" t="s">
        <v>81</v>
      </c>
    </row>
    <row r="2" spans="1:2" x14ac:dyDescent="0.25">
      <c r="A2" t="s">
        <v>82</v>
      </c>
      <c r="B2">
        <v>7.0000000000000007E-2</v>
      </c>
    </row>
    <row r="3" spans="1:2" x14ac:dyDescent="0.25">
      <c r="A3" t="s">
        <v>16</v>
      </c>
      <c r="B3">
        <v>0.05</v>
      </c>
    </row>
    <row r="4" spans="1:2" x14ac:dyDescent="0.25">
      <c r="A4" t="s">
        <v>83</v>
      </c>
      <c r="B4">
        <v>1</v>
      </c>
    </row>
    <row r="5" spans="1:2" x14ac:dyDescent="0.25">
      <c r="A5" t="s">
        <v>84</v>
      </c>
      <c r="B5">
        <v>0.12</v>
      </c>
    </row>
    <row r="6" spans="1:2" x14ac:dyDescent="0.25">
      <c r="A6" t="s">
        <v>85</v>
      </c>
      <c r="B6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Fisher</dc:creator>
  <cp:lastModifiedBy>Calvin Fisher</cp:lastModifiedBy>
  <dcterms:created xsi:type="dcterms:W3CDTF">2012-12-05T02:11:10Z</dcterms:created>
  <dcterms:modified xsi:type="dcterms:W3CDTF">2012-12-11T07:05:14Z</dcterms:modified>
</cp:coreProperties>
</file>