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702"/>
  <workbookPr/>
  <mc:AlternateContent xmlns:mc="http://schemas.openxmlformats.org/markup-compatibility/2006">
    <mc:Choice Requires="x15">
      <x15ac:absPath xmlns:x15ac="http://schemas.microsoft.com/office/spreadsheetml/2010/11/ac" url="/Users/yashtambi/Documents/TUD/Academics/Q2/CH3212_StorageTechnology/Model/biomass/"/>
    </mc:Choice>
  </mc:AlternateContent>
  <bookViews>
    <workbookView xWindow="0" yWindow="460" windowWidth="28800" windowHeight="17540" activeTab="2"/>
  </bookViews>
  <sheets>
    <sheet name="Blad1" sheetId="1" r:id="rId1"/>
    <sheet name="Sheet1" sheetId="2" r:id="rId2"/>
    <sheet name="Sheet2" sheetId="4" r:id="rId3"/>
    <sheet name="Biofuels" sheetId="3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3" l="1"/>
  <c r="E8" i="3"/>
  <c r="G8" i="3"/>
  <c r="I8" i="3"/>
  <c r="D8" i="3"/>
  <c r="F8" i="3"/>
  <c r="H8" i="3"/>
  <c r="J8" i="3"/>
  <c r="K8" i="3"/>
  <c r="B8" i="3"/>
  <c r="AR58" i="1"/>
  <c r="AP58" i="1"/>
  <c r="AT58" i="1"/>
  <c r="AS58" i="1"/>
  <c r="AT55" i="1"/>
  <c r="AS55" i="1"/>
  <c r="AR55" i="1"/>
  <c r="AP55" i="1"/>
  <c r="AN55" i="1"/>
  <c r="AP42" i="1"/>
  <c r="AN42" i="1"/>
  <c r="AP32" i="1"/>
  <c r="AN32" i="1"/>
  <c r="AP11" i="1"/>
  <c r="AN11" i="1"/>
  <c r="BD15" i="1"/>
  <c r="AN31" i="1"/>
  <c r="AM31" i="1"/>
  <c r="AN10" i="1"/>
  <c r="AM10" i="1"/>
  <c r="AO31" i="1"/>
  <c r="AQ31" i="1"/>
  <c r="AO10" i="1"/>
  <c r="AQ10" i="1"/>
  <c r="AY57" i="1"/>
  <c r="AY58" i="1"/>
  <c r="AY54" i="1"/>
  <c r="AY55" i="1"/>
  <c r="AW54" i="1"/>
  <c r="AW57" i="1"/>
  <c r="AV57" i="1"/>
  <c r="AV58" i="1"/>
  <c r="AV54" i="1"/>
  <c r="AV55" i="1"/>
  <c r="AM4" i="1"/>
  <c r="AM5" i="1"/>
  <c r="AM6" i="1"/>
  <c r="AM7" i="1"/>
  <c r="AM8" i="1"/>
  <c r="AM9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3" i="1"/>
  <c r="AM34" i="1"/>
  <c r="AM35" i="1"/>
  <c r="AM36" i="1"/>
  <c r="AM37" i="1"/>
  <c r="AM38" i="1"/>
  <c r="AM39" i="1"/>
  <c r="AM40" i="1"/>
  <c r="AM41" i="1"/>
  <c r="AM43" i="1"/>
  <c r="AM44" i="1"/>
  <c r="AM45" i="1"/>
  <c r="AM46" i="1"/>
  <c r="AM47" i="1"/>
  <c r="AM48" i="1"/>
  <c r="AM49" i="1"/>
  <c r="AM50" i="1"/>
  <c r="AM51" i="1"/>
  <c r="AM52" i="1"/>
  <c r="AM53" i="1"/>
  <c r="AM56" i="1"/>
  <c r="AM58" i="1"/>
  <c r="AM3" i="1"/>
  <c r="AN4" i="1"/>
  <c r="AN5" i="1"/>
  <c r="AN6" i="1"/>
  <c r="AN7" i="1"/>
  <c r="AN8" i="1"/>
  <c r="AN9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3" i="1"/>
  <c r="AN34" i="1"/>
  <c r="AN35" i="1"/>
  <c r="AN36" i="1"/>
  <c r="AN37" i="1"/>
  <c r="AN38" i="1"/>
  <c r="AN39" i="1"/>
  <c r="AN40" i="1"/>
  <c r="AN41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O54" i="1"/>
  <c r="AQ54" i="1"/>
  <c r="AN57" i="1"/>
  <c r="AN3" i="1"/>
  <c r="AO3" i="1"/>
  <c r="AQ3" i="1"/>
  <c r="AU57" i="1"/>
  <c r="AU58" i="1"/>
  <c r="AN56" i="1"/>
  <c r="AO56" i="1"/>
  <c r="AQ56" i="1"/>
  <c r="AN58" i="1"/>
  <c r="AO58" i="1"/>
  <c r="AQ58" i="1"/>
  <c r="AO53" i="1"/>
  <c r="AQ53" i="1"/>
  <c r="AO51" i="1"/>
  <c r="AQ51" i="1"/>
  <c r="AO49" i="1"/>
  <c r="AQ49" i="1"/>
  <c r="AO47" i="1"/>
  <c r="AQ47" i="1"/>
  <c r="AO45" i="1"/>
  <c r="AQ45" i="1"/>
  <c r="AO43" i="1"/>
  <c r="AQ43" i="1"/>
  <c r="AO40" i="1"/>
  <c r="AQ40" i="1"/>
  <c r="AO38" i="1"/>
  <c r="AQ38" i="1"/>
  <c r="AO36" i="1"/>
  <c r="AQ36" i="1"/>
  <c r="AO34" i="1"/>
  <c r="AQ34" i="1"/>
  <c r="AO30" i="1"/>
  <c r="AQ30" i="1"/>
  <c r="AO28" i="1"/>
  <c r="AQ28" i="1"/>
  <c r="AO26" i="1"/>
  <c r="AQ26" i="1"/>
  <c r="AO24" i="1"/>
  <c r="AQ24" i="1"/>
  <c r="AO22" i="1"/>
  <c r="AQ22" i="1"/>
  <c r="AO20" i="1"/>
  <c r="AQ20" i="1"/>
  <c r="AO18" i="1"/>
  <c r="AQ18" i="1"/>
  <c r="AO16" i="1"/>
  <c r="AQ16" i="1"/>
  <c r="AO14" i="1"/>
  <c r="AQ14" i="1"/>
  <c r="AO12" i="1"/>
  <c r="AQ12" i="1"/>
  <c r="AO8" i="1"/>
  <c r="AQ8" i="1"/>
  <c r="AO6" i="1"/>
  <c r="AQ6" i="1"/>
  <c r="AO4" i="1"/>
  <c r="AQ4" i="1"/>
  <c r="AM42" i="1"/>
  <c r="AO42" i="1"/>
  <c r="AQ42" i="1"/>
  <c r="AM55" i="1"/>
  <c r="AO55" i="1"/>
  <c r="AQ55" i="1"/>
  <c r="AM32" i="1"/>
  <c r="AO32" i="1"/>
  <c r="AQ32" i="1"/>
  <c r="AM11" i="1"/>
  <c r="AO11" i="1"/>
  <c r="AQ11" i="1"/>
  <c r="AX57" i="1"/>
  <c r="BA57" i="1"/>
  <c r="AO52" i="1"/>
  <c r="AQ52" i="1"/>
  <c r="AO50" i="1"/>
  <c r="AQ50" i="1"/>
  <c r="AO48" i="1"/>
  <c r="AQ48" i="1"/>
  <c r="AO46" i="1"/>
  <c r="AQ46" i="1"/>
  <c r="AO44" i="1"/>
  <c r="AQ44" i="1"/>
  <c r="AO41" i="1"/>
  <c r="AQ41" i="1"/>
  <c r="AO39" i="1"/>
  <c r="AQ39" i="1"/>
  <c r="AO37" i="1"/>
  <c r="AQ37" i="1"/>
  <c r="AO35" i="1"/>
  <c r="AQ35" i="1"/>
  <c r="AO33" i="1"/>
  <c r="AQ33" i="1"/>
  <c r="AO29" i="1"/>
  <c r="AQ29" i="1"/>
  <c r="AO27" i="1"/>
  <c r="AQ27" i="1"/>
  <c r="AO25" i="1"/>
  <c r="AQ25" i="1"/>
  <c r="AO23" i="1"/>
  <c r="AQ23" i="1"/>
  <c r="AO21" i="1"/>
  <c r="AQ21" i="1"/>
  <c r="AO19" i="1"/>
  <c r="AQ19" i="1"/>
  <c r="AO17" i="1"/>
  <c r="AQ17" i="1"/>
  <c r="AO15" i="1"/>
  <c r="AQ15" i="1"/>
  <c r="AO13" i="1"/>
  <c r="AQ13" i="1"/>
  <c r="AO9" i="1"/>
  <c r="AQ9" i="1"/>
  <c r="AO7" i="1"/>
  <c r="AQ7" i="1"/>
  <c r="AO5" i="1"/>
  <c r="AQ5" i="1"/>
  <c r="AX54" i="1"/>
  <c r="BA54" i="1"/>
  <c r="AO57" i="1"/>
  <c r="AQ57" i="1"/>
  <c r="AU54" i="1"/>
  <c r="AU55" i="1"/>
  <c r="AZ57" i="1"/>
  <c r="AZ54" i="1"/>
  <c r="V62" i="1"/>
  <c r="W62" i="1"/>
</calcChain>
</file>

<file path=xl/sharedStrings.xml><?xml version="1.0" encoding="utf-8"?>
<sst xmlns="http://schemas.openxmlformats.org/spreadsheetml/2006/main" count="207" uniqueCount="100">
  <si>
    <t>Region</t>
  </si>
  <si>
    <t>State</t>
  </si>
  <si>
    <t>Corn</t>
  </si>
  <si>
    <t>Soybeans</t>
  </si>
  <si>
    <t>Switchgrass</t>
  </si>
  <si>
    <t>Wood (short rotation)</t>
  </si>
  <si>
    <t>Washington</t>
  </si>
  <si>
    <t>Oregon</t>
  </si>
  <si>
    <t>Idaho</t>
  </si>
  <si>
    <t>Montana</t>
  </si>
  <si>
    <t>Wyoming</t>
  </si>
  <si>
    <t>North Dakota</t>
  </si>
  <si>
    <t>South Dakota</t>
  </si>
  <si>
    <t>Minnesota</t>
  </si>
  <si>
    <t>Iowa</t>
  </si>
  <si>
    <t>Wisconsin</t>
  </si>
  <si>
    <t>Illinois</t>
  </si>
  <si>
    <t>Michigan</t>
  </si>
  <si>
    <t>Indiana</t>
  </si>
  <si>
    <t>Ohio</t>
  </si>
  <si>
    <t>Maine</t>
  </si>
  <si>
    <t>New York</t>
  </si>
  <si>
    <t>Pennsylvania</t>
  </si>
  <si>
    <t>West Virginia</t>
  </si>
  <si>
    <t>Maryland</t>
  </si>
  <si>
    <t>Delaware</t>
  </si>
  <si>
    <t>New Yersey</t>
  </si>
  <si>
    <t>Connecticut</t>
  </si>
  <si>
    <t>Rhode Island</t>
  </si>
  <si>
    <t>Massachusetts</t>
  </si>
  <si>
    <t>Vermont</t>
  </si>
  <si>
    <t>New Hampshire</t>
  </si>
  <si>
    <t>California</t>
  </si>
  <si>
    <t>Nevada</t>
  </si>
  <si>
    <t>Utah</t>
  </si>
  <si>
    <t>Arizona</t>
  </si>
  <si>
    <t>Colorado</t>
  </si>
  <si>
    <t>New Mexico</t>
  </si>
  <si>
    <t>Texas</t>
  </si>
  <si>
    <t>Nebraska</t>
  </si>
  <si>
    <t>Kansas</t>
  </si>
  <si>
    <t>Oklahoma</t>
  </si>
  <si>
    <t>Missouri</t>
  </si>
  <si>
    <t>Arkansas</t>
  </si>
  <si>
    <t>Louisiana</t>
  </si>
  <si>
    <t>Mississippi</t>
  </si>
  <si>
    <t>Kentucky</t>
  </si>
  <si>
    <t>Tennessee</t>
  </si>
  <si>
    <t>Alabama</t>
  </si>
  <si>
    <t>Virginia</t>
  </si>
  <si>
    <t>North Carolina</t>
  </si>
  <si>
    <t>South Carolina</t>
  </si>
  <si>
    <t>Georgia</t>
  </si>
  <si>
    <t>Florida</t>
  </si>
  <si>
    <t>Recycled/waste vegetable oil</t>
  </si>
  <si>
    <t>Yield (ton/year)</t>
  </si>
  <si>
    <t>Biodiesel production (ton/year)</t>
  </si>
  <si>
    <t>Bioethanol production (ton/year)</t>
  </si>
  <si>
    <t>Fuel use (GJ/year)</t>
  </si>
  <si>
    <t>Area used (hc/state)</t>
  </si>
  <si>
    <t>On land</t>
  </si>
  <si>
    <t>In water</t>
  </si>
  <si>
    <t xml:space="preserve">Photosynthetic efficiency </t>
  </si>
  <si>
    <t>Photosynthetic efficiency</t>
  </si>
  <si>
    <t xml:space="preserve">Algae </t>
  </si>
  <si>
    <t>Gulf of Mexico</t>
  </si>
  <si>
    <t>Mexico</t>
  </si>
  <si>
    <t>Mass ratio (kg product/kg plant)</t>
  </si>
  <si>
    <t>Net biodiesel production (MWh/year)</t>
  </si>
  <si>
    <t>Net bioethanol production (MWh/year)</t>
  </si>
  <si>
    <t>Ouput/input ratio (MWh/MWh)</t>
  </si>
  <si>
    <t>Planting Time (hrs)</t>
  </si>
  <si>
    <t>Harvesting Time (hrs)</t>
  </si>
  <si>
    <t>Agricultural + logging residues</t>
  </si>
  <si>
    <t>Yield (ton/state)</t>
  </si>
  <si>
    <t>Population per state</t>
  </si>
  <si>
    <t>Ouput/input ratio (kg/kg)</t>
  </si>
  <si>
    <t>Planting time (hrs)</t>
  </si>
  <si>
    <t>Processing time (hrs)</t>
  </si>
  <si>
    <t>Loss due to transport/storage (for all species assumed the same)</t>
  </si>
  <si>
    <t>Net bioplastic production (ton/year)</t>
  </si>
  <si>
    <t>Region 1 total</t>
  </si>
  <si>
    <t>Region 2 total</t>
  </si>
  <si>
    <t>Region 5 total</t>
  </si>
  <si>
    <t>Region 3 total</t>
  </si>
  <si>
    <t>Region 4 total</t>
  </si>
  <si>
    <t>Crop</t>
  </si>
  <si>
    <t xml:space="preserve">Wood </t>
  </si>
  <si>
    <t>Algae</t>
  </si>
  <si>
    <t>Net biodiesel production (TWh/year)</t>
  </si>
  <si>
    <t>R1</t>
  </si>
  <si>
    <t>R2</t>
  </si>
  <si>
    <t>R3</t>
  </si>
  <si>
    <t>R4</t>
  </si>
  <si>
    <t>R5</t>
  </si>
  <si>
    <t>Total Supply</t>
  </si>
  <si>
    <t>Total Demand</t>
  </si>
  <si>
    <t>Planting time</t>
  </si>
  <si>
    <t>Harvesting time</t>
  </si>
  <si>
    <t>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</si>
</sst>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0">
    <xf numFmtId="0" fontId="0" fillId="0" borderId="0" xfId="0"/>
    <xf numFmtId="0" fontId="0" fillId="2" borderId="1" xfId="0" applyFill="1" applyBorder="1"/>
    <xf numFmtId="10" fontId="0" fillId="0" borderId="0" xfId="0" applyNumberFormat="1"/>
    <xf numFmtId="9" fontId="0" fillId="0" borderId="0" xfId="0" applyNumberFormat="1"/>
    <xf numFmtId="16" fontId="0" fillId="0" borderId="0" xfId="0" applyNumberFormat="1"/>
    <xf numFmtId="0" fontId="1" fillId="0" borderId="0" xfId="1"/>
    <xf numFmtId="0" fontId="2" fillId="0" borderId="0" xfId="0" applyFont="1"/>
    <xf numFmtId="0" fontId="2" fillId="0" borderId="2" xfId="0" applyFont="1" applyBorder="1" applyAlignment="1">
      <alignment horizontal="right" wrapText="1"/>
    </xf>
    <xf numFmtId="0" fontId="2" fillId="0" borderId="3" xfId="0" applyFont="1" applyFill="1" applyBorder="1" applyAlignment="1">
      <alignment horizontal="right" wrapText="1"/>
    </xf>
    <xf numFmtId="0" fontId="0" fillId="0" borderId="0" xfId="0" applyFill="1" applyBorder="1"/>
    <xf numFmtId="0" fontId="0" fillId="0" borderId="1" xfId="0" applyFill="1" applyBorder="1"/>
    <xf numFmtId="9" fontId="0" fillId="0" borderId="0" xfId="0" applyNumberFormat="1" applyFill="1"/>
    <xf numFmtId="0" fontId="0" fillId="0" borderId="0" xfId="0" applyFill="1"/>
    <xf numFmtId="0" fontId="0" fillId="0" borderId="0" xfId="0" applyNumberFormat="1" applyFill="1"/>
    <xf numFmtId="0" fontId="0" fillId="3" borderId="0" xfId="0" applyFill="1"/>
    <xf numFmtId="10" fontId="0" fillId="3" borderId="0" xfId="0" applyNumberFormat="1" applyFill="1"/>
    <xf numFmtId="0" fontId="0" fillId="4" borderId="0" xfId="0" applyFill="1"/>
    <xf numFmtId="0" fontId="0" fillId="5" borderId="0" xfId="0" applyFill="1"/>
    <xf numFmtId="10" fontId="0" fillId="0" borderId="0" xfId="0" applyNumberFormat="1" applyFill="1"/>
    <xf numFmtId="0" fontId="0" fillId="6" borderId="0" xfId="0" applyFill="1"/>
    <xf numFmtId="0" fontId="2" fillId="0" borderId="0" xfId="0" applyFont="1" applyFill="1"/>
    <xf numFmtId="0" fontId="0" fillId="7" borderId="0" xfId="0" applyFill="1"/>
    <xf numFmtId="0" fontId="0" fillId="8" borderId="0" xfId="0" applyFill="1"/>
    <xf numFmtId="10" fontId="0" fillId="8" borderId="0" xfId="0" applyNumberFormat="1" applyFill="1"/>
    <xf numFmtId="0" fontId="0" fillId="9" borderId="0" xfId="0" applyFill="1"/>
    <xf numFmtId="10" fontId="0" fillId="9" borderId="0" xfId="0" applyNumberFormat="1" applyFill="1"/>
    <xf numFmtId="0" fontId="0" fillId="10" borderId="0" xfId="0" applyFill="1"/>
    <xf numFmtId="10" fontId="0" fillId="10" borderId="0" xfId="0" applyNumberFormat="1" applyFill="1"/>
    <xf numFmtId="10" fontId="0" fillId="11" borderId="0" xfId="0" applyNumberFormat="1" applyFill="1"/>
    <xf numFmtId="0" fontId="2" fillId="12" borderId="3" xfId="0" applyFont="1" applyFill="1" applyBorder="1" applyAlignment="1">
      <alignment horizontal="right" wrapText="1"/>
    </xf>
    <xf numFmtId="0" fontId="2" fillId="12" borderId="0" xfId="0" applyFont="1" applyFill="1"/>
    <xf numFmtId="9" fontId="0" fillId="5" borderId="0" xfId="0" applyNumberFormat="1" applyFill="1"/>
    <xf numFmtId="0" fontId="0" fillId="0" borderId="1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9" fontId="0" fillId="10" borderId="0" xfId="0" applyNumberFormat="1" applyFill="1"/>
    <xf numFmtId="0" fontId="0" fillId="0" borderId="1" xfId="0" applyFill="1" applyBorder="1" applyAlignment="1">
      <alignment horizontal="center" vertical="center"/>
    </xf>
  </cellXfs>
  <cellStyles count="7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2"/>
  <sheetViews>
    <sheetView topLeftCell="D1" zoomScaleNormal="50" workbookViewId="0">
      <selection activeCell="H2" sqref="H2"/>
    </sheetView>
  </sheetViews>
  <sheetFormatPr baseColWidth="10" defaultColWidth="8.83203125" defaultRowHeight="15" x14ac:dyDescent="0.2"/>
  <cols>
    <col min="2" max="2" width="14.83203125" bestFit="1" customWidth="1"/>
    <col min="3" max="7" width="16.5" customWidth="1"/>
    <col min="8" max="8" width="10.83203125" style="12" bestFit="1" customWidth="1"/>
    <col min="9" max="9" width="10.83203125" style="12" customWidth="1"/>
    <col min="10" max="10" width="15.1640625" style="12" bestFit="1" customWidth="1"/>
    <col min="11" max="11" width="17" style="12" bestFit="1" customWidth="1"/>
    <col min="12" max="12" width="20.33203125" style="12" bestFit="1" customWidth="1"/>
    <col min="13" max="13" width="20.1640625" style="12" bestFit="1" customWidth="1"/>
    <col min="14" max="14" width="15.5" hidden="1" customWidth="1"/>
    <col min="15" max="15" width="34.83203125" hidden="1" customWidth="1"/>
    <col min="16" max="16" width="18.6640625" hidden="1" customWidth="1"/>
    <col min="17" max="17" width="16.5" style="12" bestFit="1" customWidth="1"/>
    <col min="18" max="18" width="15.1640625" style="12" bestFit="1" customWidth="1"/>
    <col min="19" max="19" width="17.1640625" style="12" bestFit="1" customWidth="1"/>
    <col min="20" max="20" width="20.1640625" style="12" bestFit="1" customWidth="1"/>
    <col min="21" max="21" width="25.1640625" style="12" bestFit="1" customWidth="1"/>
    <col min="22" max="22" width="15.5" style="12" hidden="1" customWidth="1"/>
    <col min="23" max="23" width="30.6640625" style="12" hidden="1" customWidth="1"/>
    <col min="24" max="24" width="25.1640625" style="12" bestFit="1" customWidth="1"/>
    <col min="25" max="25" width="36.6640625" hidden="1" customWidth="1"/>
    <col min="26" max="26" width="16.5" style="12" bestFit="1" customWidth="1"/>
    <col min="27" max="27" width="15.1640625" style="12" bestFit="1" customWidth="1"/>
    <col min="28" max="28" width="17.1640625" style="12" bestFit="1" customWidth="1"/>
    <col min="29" max="29" width="20.1640625" style="12" bestFit="1" customWidth="1"/>
    <col min="30" max="30" width="25.1640625" style="12" bestFit="1" customWidth="1"/>
    <col min="31" max="31" width="15.5" style="12" hidden="1" customWidth="1"/>
    <col min="32" max="32" width="31.83203125" style="12" hidden="1" customWidth="1"/>
    <col min="33" max="33" width="30.6640625" style="12" customWidth="1"/>
    <col min="34" max="34" width="38.1640625" style="12" hidden="1" customWidth="1"/>
    <col min="35" max="35" width="21.33203125" style="12" bestFit="1" customWidth="1"/>
    <col min="36" max="36" width="20.1640625" style="12" bestFit="1" customWidth="1"/>
    <col min="37" max="37" width="22.33203125" style="12" bestFit="1" customWidth="1"/>
    <col min="38" max="38" width="25.5" style="12" bestFit="1" customWidth="1"/>
    <col min="39" max="39" width="25" style="12" bestFit="1" customWidth="1"/>
    <col min="40" max="40" width="15.5" style="12" hidden="1" customWidth="1"/>
    <col min="41" max="41" width="30.6640625" style="12" hidden="1" customWidth="1"/>
    <col min="42" max="42" width="25" style="12" bestFit="1" customWidth="1"/>
    <col min="43" max="43" width="38.1640625" style="12" hidden="1" customWidth="1"/>
    <col min="44" max="44" width="20.33203125" style="12" bestFit="1" customWidth="1"/>
    <col min="45" max="45" width="19.1640625" style="12" bestFit="1" customWidth="1"/>
    <col min="46" max="46" width="21.83203125" style="12" bestFit="1" customWidth="1"/>
    <col min="47" max="47" width="25.5" style="12" bestFit="1" customWidth="1"/>
    <col min="48" max="48" width="31.6640625" style="12" customWidth="1"/>
    <col min="49" max="49" width="15.5" style="12" hidden="1" customWidth="1"/>
    <col min="50" max="50" width="30.6640625" style="12" hidden="1" customWidth="1"/>
    <col min="51" max="51" width="30.6640625" style="12" bestFit="1" customWidth="1"/>
    <col min="52" max="52" width="36.6640625" style="12" hidden="1" customWidth="1"/>
    <col min="53" max="53" width="18.6640625" style="12" hidden="1" customWidth="1"/>
    <col min="55" max="55" width="26.33203125" bestFit="1" customWidth="1"/>
    <col min="56" max="56" width="13.83203125" bestFit="1" customWidth="1"/>
    <col min="57" max="57" width="33" bestFit="1" customWidth="1"/>
    <col min="58" max="58" width="28.83203125" bestFit="1" customWidth="1"/>
    <col min="59" max="59" width="15.83203125" bestFit="1" customWidth="1"/>
  </cols>
  <sheetData>
    <row r="1" spans="1:59" x14ac:dyDescent="0.2">
      <c r="A1" s="10" t="s">
        <v>0</v>
      </c>
      <c r="B1" s="10" t="s">
        <v>1</v>
      </c>
      <c r="C1" s="10" t="s">
        <v>73</v>
      </c>
      <c r="D1" s="10"/>
      <c r="E1" s="12" t="s">
        <v>54</v>
      </c>
      <c r="F1" s="12"/>
      <c r="G1" s="10"/>
      <c r="H1" s="10" t="s">
        <v>2</v>
      </c>
      <c r="I1" s="10"/>
      <c r="J1" s="10"/>
      <c r="K1" s="10"/>
      <c r="L1" s="10"/>
      <c r="M1" s="10"/>
      <c r="N1" s="10"/>
      <c r="O1" s="10" t="s">
        <v>3</v>
      </c>
      <c r="P1" s="10"/>
      <c r="Q1" s="10"/>
      <c r="R1" s="10"/>
      <c r="S1" s="10"/>
      <c r="T1" s="10"/>
      <c r="U1" s="10" t="s">
        <v>4</v>
      </c>
      <c r="V1" s="10"/>
      <c r="W1" s="10"/>
      <c r="X1" s="10"/>
      <c r="Y1" s="1"/>
      <c r="Z1" s="10"/>
      <c r="AA1" s="10" t="s">
        <v>5</v>
      </c>
      <c r="AB1" s="10"/>
      <c r="AC1" s="10"/>
      <c r="AD1" s="10"/>
      <c r="AE1" s="10"/>
      <c r="AF1" s="10"/>
      <c r="AG1" s="10" t="s">
        <v>64</v>
      </c>
      <c r="AH1" s="10"/>
      <c r="AI1" s="10"/>
      <c r="AJ1" s="9"/>
      <c r="AK1" s="9"/>
      <c r="AL1" s="9"/>
      <c r="AM1" s="9"/>
      <c r="AN1" s="9"/>
      <c r="AO1" s="9"/>
      <c r="AP1" s="9"/>
      <c r="AQ1" s="9"/>
      <c r="AR1" s="9" t="s">
        <v>64</v>
      </c>
      <c r="AS1" s="9"/>
      <c r="AT1" s="9"/>
      <c r="AU1" s="9"/>
      <c r="AV1" s="9"/>
      <c r="AW1" s="9"/>
      <c r="AX1" s="9"/>
      <c r="AY1" s="9"/>
      <c r="AZ1" s="9"/>
      <c r="BA1" s="9"/>
    </row>
    <row r="2" spans="1:59" ht="17.5" customHeight="1" thickBot="1" x14ac:dyDescent="0.25">
      <c r="A2" s="10"/>
      <c r="B2" s="10"/>
      <c r="C2" s="10" t="s">
        <v>74</v>
      </c>
      <c r="D2" s="10" t="s">
        <v>68</v>
      </c>
      <c r="E2" s="10" t="s">
        <v>75</v>
      </c>
      <c r="F2" s="10" t="s">
        <v>55</v>
      </c>
      <c r="G2" s="10" t="s">
        <v>68</v>
      </c>
      <c r="H2" s="10"/>
      <c r="I2" s="10" t="s">
        <v>59</v>
      </c>
      <c r="J2" s="10" t="s">
        <v>71</v>
      </c>
      <c r="K2" s="10" t="s">
        <v>72</v>
      </c>
      <c r="L2" s="10" t="s">
        <v>62</v>
      </c>
      <c r="M2" s="10" t="s">
        <v>67</v>
      </c>
      <c r="N2" s="10" t="s">
        <v>76</v>
      </c>
      <c r="O2" s="10" t="s">
        <v>59</v>
      </c>
      <c r="P2" s="10" t="s">
        <v>71</v>
      </c>
      <c r="Q2" s="10" t="s">
        <v>72</v>
      </c>
      <c r="R2" s="10" t="s">
        <v>63</v>
      </c>
      <c r="S2" s="10" t="s">
        <v>67</v>
      </c>
      <c r="T2" s="10" t="s">
        <v>70</v>
      </c>
      <c r="U2" s="10" t="s">
        <v>59</v>
      </c>
      <c r="V2" s="10" t="s">
        <v>71</v>
      </c>
      <c r="W2" s="10" t="s">
        <v>72</v>
      </c>
      <c r="X2" s="10" t="s">
        <v>63</v>
      </c>
      <c r="Y2" s="1" t="s">
        <v>67</v>
      </c>
      <c r="Z2" s="10" t="s">
        <v>70</v>
      </c>
      <c r="AA2" s="10" t="s">
        <v>59</v>
      </c>
      <c r="AB2" s="10" t="s">
        <v>71</v>
      </c>
      <c r="AC2" s="10" t="s">
        <v>72</v>
      </c>
      <c r="AD2" s="10" t="s">
        <v>63</v>
      </c>
      <c r="AE2" s="10" t="s">
        <v>67</v>
      </c>
      <c r="AF2" s="10" t="s">
        <v>70</v>
      </c>
      <c r="AG2" s="10" t="s">
        <v>59</v>
      </c>
      <c r="AH2" s="10" t="s">
        <v>77</v>
      </c>
      <c r="AI2" s="10" t="s">
        <v>78</v>
      </c>
      <c r="AJ2" s="10" t="s">
        <v>63</v>
      </c>
      <c r="AK2" s="10" t="s">
        <v>67</v>
      </c>
      <c r="AL2" s="10" t="s">
        <v>70</v>
      </c>
      <c r="AM2" s="10" t="s">
        <v>67</v>
      </c>
      <c r="AN2" s="10" t="s">
        <v>55</v>
      </c>
      <c r="AO2" s="10" t="s">
        <v>56</v>
      </c>
      <c r="AP2" s="10" t="s">
        <v>70</v>
      </c>
      <c r="AQ2" s="10" t="s">
        <v>69</v>
      </c>
      <c r="AR2" s="10" t="s">
        <v>59</v>
      </c>
      <c r="AS2" s="10" t="s">
        <v>77</v>
      </c>
      <c r="AT2" s="10" t="s">
        <v>78</v>
      </c>
      <c r="AU2" s="10" t="s">
        <v>63</v>
      </c>
      <c r="AV2" s="10" t="s">
        <v>67</v>
      </c>
      <c r="AW2" s="10" t="s">
        <v>55</v>
      </c>
      <c r="AX2" s="10" t="s">
        <v>56</v>
      </c>
      <c r="AY2" s="10" t="s">
        <v>70</v>
      </c>
      <c r="AZ2" s="10" t="s">
        <v>68</v>
      </c>
      <c r="BA2" s="10" t="s">
        <v>58</v>
      </c>
      <c r="BD2" s="6"/>
    </row>
    <row r="3" spans="1:59" ht="16" thickBot="1" x14ac:dyDescent="0.25">
      <c r="A3">
        <v>1</v>
      </c>
      <c r="B3" t="s">
        <v>6</v>
      </c>
      <c r="C3">
        <v>700000</v>
      </c>
      <c r="D3">
        <v>999600</v>
      </c>
      <c r="E3" s="7">
        <v>9365876</v>
      </c>
      <c r="F3" s="6">
        <v>93462.301389999993</v>
      </c>
      <c r="G3">
        <v>92775.537649999998</v>
      </c>
      <c r="H3" s="12">
        <v>78913.77</v>
      </c>
      <c r="I3" s="12">
        <v>8800.5091680000005</v>
      </c>
      <c r="J3" s="12">
        <v>2976</v>
      </c>
      <c r="K3" s="18">
        <v>7008</v>
      </c>
      <c r="L3" s="18">
        <v>2.5000000000000001E-2</v>
      </c>
      <c r="M3" s="18">
        <v>0.4</v>
      </c>
      <c r="N3" s="2">
        <v>1</v>
      </c>
      <c r="O3">
        <v>0</v>
      </c>
      <c r="P3">
        <v>0</v>
      </c>
      <c r="Q3" s="12">
        <v>0</v>
      </c>
      <c r="R3" s="18">
        <v>2.5000000000000001E-2</v>
      </c>
      <c r="S3" s="18">
        <v>0.18</v>
      </c>
      <c r="T3" s="18">
        <v>0.6875</v>
      </c>
      <c r="U3" s="18">
        <v>0</v>
      </c>
      <c r="V3" s="12">
        <v>2976</v>
      </c>
      <c r="W3" s="12">
        <v>5304</v>
      </c>
      <c r="X3" s="18">
        <v>2.5000000000000001E-2</v>
      </c>
      <c r="Y3" s="2">
        <v>0.30399999999999999</v>
      </c>
      <c r="Z3" s="12">
        <v>0.34</v>
      </c>
      <c r="AA3" s="12">
        <v>0</v>
      </c>
      <c r="AB3" s="12">
        <v>2976</v>
      </c>
      <c r="AC3" s="18">
        <v>5304</v>
      </c>
      <c r="AD3" s="18">
        <v>2.5000000000000001E-2</v>
      </c>
      <c r="AE3" s="18">
        <v>0.4</v>
      </c>
      <c r="AF3" s="12">
        <v>0.34</v>
      </c>
      <c r="AL3" s="18"/>
      <c r="AM3" s="18">
        <f>((1*0.8)/2)</f>
        <v>0.4</v>
      </c>
      <c r="AN3" s="12">
        <f>15*AI3</f>
        <v>0</v>
      </c>
      <c r="AO3" s="12">
        <f>AN3*AM3</f>
        <v>0</v>
      </c>
      <c r="AP3" s="12">
        <v>0.34</v>
      </c>
      <c r="AQ3" s="12">
        <f>AP3*AO3*(39.7/3.6)</f>
        <v>0</v>
      </c>
      <c r="AU3" s="11"/>
      <c r="AV3" s="11"/>
      <c r="AW3" s="11"/>
    </row>
    <row r="4" spans="1:59" ht="16" thickBot="1" x14ac:dyDescent="0.25">
      <c r="B4" t="s">
        <v>7</v>
      </c>
      <c r="C4">
        <v>700000</v>
      </c>
      <c r="D4">
        <v>999600</v>
      </c>
      <c r="E4" s="7">
        <v>5256887</v>
      </c>
      <c r="F4" s="6">
        <v>52458.601540000003</v>
      </c>
      <c r="G4">
        <v>52073.134189999997</v>
      </c>
      <c r="H4" s="12">
        <v>32374.880000000001</v>
      </c>
      <c r="I4" s="12">
        <v>3610.4652999999998</v>
      </c>
      <c r="J4" s="12">
        <v>3216</v>
      </c>
      <c r="K4" s="18">
        <v>7392</v>
      </c>
      <c r="L4" s="18">
        <v>2.5000000000000001E-2</v>
      </c>
      <c r="M4" s="18">
        <v>0.4</v>
      </c>
      <c r="N4" s="2">
        <v>1</v>
      </c>
      <c r="O4">
        <v>0</v>
      </c>
      <c r="P4">
        <v>0</v>
      </c>
      <c r="Q4" s="12">
        <v>0</v>
      </c>
      <c r="R4" s="18">
        <v>2.5000000000000001E-2</v>
      </c>
      <c r="S4" s="18">
        <v>0.18</v>
      </c>
      <c r="T4" s="18">
        <v>0.6875</v>
      </c>
      <c r="U4" s="18">
        <v>0</v>
      </c>
      <c r="V4" s="12">
        <v>2976</v>
      </c>
      <c r="W4" s="12">
        <v>5304</v>
      </c>
      <c r="X4" s="18">
        <v>2.5000000000000001E-2</v>
      </c>
      <c r="Y4" s="2">
        <v>0.30399999999999999</v>
      </c>
      <c r="Z4" s="12">
        <v>0.34</v>
      </c>
      <c r="AA4" s="12">
        <v>0</v>
      </c>
      <c r="AB4" s="12">
        <v>2976</v>
      </c>
      <c r="AC4" s="18">
        <v>5304</v>
      </c>
      <c r="AD4" s="18">
        <v>2.5000000000000001E-2</v>
      </c>
      <c r="AE4" s="18">
        <v>0.4</v>
      </c>
      <c r="AF4" s="12">
        <v>0.34</v>
      </c>
      <c r="AL4" s="18"/>
      <c r="AM4" s="18">
        <f t="shared" ref="AM4:AM56" si="0">((1*0.8)/2)</f>
        <v>0.4</v>
      </c>
      <c r="AN4" s="12">
        <f t="shared" ref="AN4:AN58" si="1">15*AI4</f>
        <v>0</v>
      </c>
      <c r="AO4" s="12">
        <f t="shared" ref="AO4:AO58" si="2">AN4*AM4</f>
        <v>0</v>
      </c>
      <c r="AP4" s="12">
        <v>0.34</v>
      </c>
      <c r="AQ4" s="12">
        <f t="shared" ref="AQ4:AQ57" si="3">AP4*AO4*(39.7/3.6)</f>
        <v>0</v>
      </c>
    </row>
    <row r="5" spans="1:59" ht="16" thickBot="1" x14ac:dyDescent="0.25">
      <c r="B5" t="s">
        <v>8</v>
      </c>
      <c r="C5">
        <v>700000</v>
      </c>
      <c r="D5">
        <v>999600</v>
      </c>
      <c r="E5" s="7">
        <v>2164052</v>
      </c>
      <c r="F5" s="6">
        <v>21595.126850000001</v>
      </c>
      <c r="G5">
        <v>21436.445220000001</v>
      </c>
      <c r="H5" s="12">
        <v>141640.1</v>
      </c>
      <c r="I5" s="12">
        <v>15795.785690000001</v>
      </c>
      <c r="J5" s="12">
        <v>3216</v>
      </c>
      <c r="K5" s="18">
        <v>7392</v>
      </c>
      <c r="L5" s="18">
        <v>2.5000000000000001E-2</v>
      </c>
      <c r="M5" s="18">
        <v>0.4</v>
      </c>
      <c r="N5" s="2">
        <v>1</v>
      </c>
      <c r="O5">
        <v>0</v>
      </c>
      <c r="P5">
        <v>0</v>
      </c>
      <c r="Q5" s="12">
        <v>0</v>
      </c>
      <c r="R5" s="18">
        <v>2.5000000000000001E-2</v>
      </c>
      <c r="S5" s="18">
        <v>0.18</v>
      </c>
      <c r="T5" s="18">
        <v>0.6875</v>
      </c>
      <c r="U5" s="18">
        <v>0</v>
      </c>
      <c r="V5" s="12">
        <v>2976</v>
      </c>
      <c r="W5" s="12">
        <v>5304</v>
      </c>
      <c r="X5" s="18">
        <v>2.5000000000000001E-2</v>
      </c>
      <c r="Y5" s="2">
        <v>0.30399999999999999</v>
      </c>
      <c r="Z5" s="12">
        <v>0.34</v>
      </c>
      <c r="AA5" s="12">
        <v>0</v>
      </c>
      <c r="AB5" s="12">
        <v>2976</v>
      </c>
      <c r="AC5" s="18">
        <v>5304</v>
      </c>
      <c r="AD5" s="18">
        <v>2.5000000000000001E-2</v>
      </c>
      <c r="AE5" s="18">
        <v>0.4</v>
      </c>
      <c r="AF5" s="12">
        <v>0.34</v>
      </c>
      <c r="AL5" s="18"/>
      <c r="AM5" s="18">
        <f t="shared" si="0"/>
        <v>0.4</v>
      </c>
      <c r="AN5" s="12">
        <f t="shared" si="1"/>
        <v>0</v>
      </c>
      <c r="AO5" s="12">
        <f t="shared" si="2"/>
        <v>0</v>
      </c>
      <c r="AP5" s="12">
        <v>0.34</v>
      </c>
      <c r="AQ5" s="12">
        <f t="shared" si="3"/>
        <v>0</v>
      </c>
    </row>
    <row r="6" spans="1:59" ht="16" thickBot="1" x14ac:dyDescent="0.25">
      <c r="B6" t="s">
        <v>9</v>
      </c>
      <c r="C6">
        <v>0</v>
      </c>
      <c r="D6">
        <v>0</v>
      </c>
      <c r="E6" s="7">
        <v>1329874</v>
      </c>
      <c r="F6" s="6">
        <v>13270.84456</v>
      </c>
      <c r="G6">
        <v>13173.33001</v>
      </c>
      <c r="H6" s="12">
        <v>33184.252</v>
      </c>
      <c r="I6" s="12">
        <v>3700.726932</v>
      </c>
      <c r="J6" s="12">
        <v>3240</v>
      </c>
      <c r="K6" s="18">
        <v>7608</v>
      </c>
      <c r="L6" s="18">
        <v>2.5000000000000001E-2</v>
      </c>
      <c r="M6" s="18">
        <v>0.4</v>
      </c>
      <c r="N6" s="2">
        <v>1</v>
      </c>
      <c r="O6">
        <v>0</v>
      </c>
      <c r="P6">
        <v>0</v>
      </c>
      <c r="Q6" s="12">
        <v>0</v>
      </c>
      <c r="R6" s="18">
        <v>2.5000000000000001E-2</v>
      </c>
      <c r="S6" s="18">
        <v>0.18</v>
      </c>
      <c r="T6" s="18">
        <v>0.6875</v>
      </c>
      <c r="U6" s="18">
        <v>0</v>
      </c>
      <c r="V6" s="12">
        <v>2976</v>
      </c>
      <c r="W6" s="12">
        <v>5304</v>
      </c>
      <c r="X6" s="18">
        <v>2.5000000000000001E-2</v>
      </c>
      <c r="Y6" s="2">
        <v>0.30399999999999999</v>
      </c>
      <c r="Z6" s="12">
        <v>0.34</v>
      </c>
      <c r="AA6" s="12">
        <v>0</v>
      </c>
      <c r="AB6" s="12">
        <v>2976</v>
      </c>
      <c r="AC6" s="18">
        <v>5304</v>
      </c>
      <c r="AD6" s="18">
        <v>2.5000000000000001E-2</v>
      </c>
      <c r="AE6" s="18">
        <v>0.4</v>
      </c>
      <c r="AF6" s="12">
        <v>0.34</v>
      </c>
      <c r="AL6" s="18"/>
      <c r="AM6" s="18">
        <f t="shared" si="0"/>
        <v>0.4</v>
      </c>
      <c r="AN6" s="12">
        <f t="shared" si="1"/>
        <v>0</v>
      </c>
      <c r="AO6" s="12">
        <f t="shared" si="2"/>
        <v>0</v>
      </c>
      <c r="AP6" s="12">
        <v>0.34</v>
      </c>
      <c r="AQ6" s="12">
        <f t="shared" si="3"/>
        <v>0</v>
      </c>
    </row>
    <row r="7" spans="1:59" ht="16" thickBot="1" x14ac:dyDescent="0.25">
      <c r="B7" t="s">
        <v>10</v>
      </c>
      <c r="C7">
        <v>0</v>
      </c>
      <c r="D7">
        <v>0</v>
      </c>
      <c r="E7" s="7">
        <v>738144</v>
      </c>
      <c r="F7" s="6">
        <v>7365.9566910000003</v>
      </c>
      <c r="G7">
        <v>7311.8314250000003</v>
      </c>
      <c r="H7" s="12">
        <v>42492.03</v>
      </c>
      <c r="I7" s="12">
        <v>4738.7357060000004</v>
      </c>
      <c r="J7" s="12">
        <v>3120</v>
      </c>
      <c r="K7" s="18">
        <v>7416</v>
      </c>
      <c r="L7" s="18">
        <v>2.5000000000000001E-2</v>
      </c>
      <c r="M7" s="18">
        <v>0.4</v>
      </c>
      <c r="N7" s="2">
        <v>1</v>
      </c>
      <c r="O7">
        <v>0</v>
      </c>
      <c r="P7">
        <v>0</v>
      </c>
      <c r="Q7" s="12">
        <v>0</v>
      </c>
      <c r="R7" s="18">
        <v>2.5000000000000001E-2</v>
      </c>
      <c r="S7" s="18">
        <v>0.18</v>
      </c>
      <c r="T7" s="18">
        <v>0.6875</v>
      </c>
      <c r="U7" s="18">
        <v>0</v>
      </c>
      <c r="V7" s="12">
        <v>2976</v>
      </c>
      <c r="W7" s="12">
        <v>5304</v>
      </c>
      <c r="X7" s="18">
        <v>2.5000000000000001E-2</v>
      </c>
      <c r="Y7" s="2">
        <v>0.30399999999999999</v>
      </c>
      <c r="Z7" s="12">
        <v>0.34</v>
      </c>
      <c r="AA7" s="12">
        <v>0</v>
      </c>
      <c r="AB7" s="12">
        <v>2976</v>
      </c>
      <c r="AC7" s="18">
        <v>5304</v>
      </c>
      <c r="AD7" s="18">
        <v>2.5000000000000001E-2</v>
      </c>
      <c r="AE7" s="18">
        <v>0.4</v>
      </c>
      <c r="AF7" s="12">
        <v>0.34</v>
      </c>
      <c r="AL7" s="18"/>
      <c r="AM7" s="18">
        <f t="shared" si="0"/>
        <v>0.4</v>
      </c>
      <c r="AN7" s="12">
        <f t="shared" si="1"/>
        <v>0</v>
      </c>
      <c r="AO7" s="12">
        <f t="shared" si="2"/>
        <v>0</v>
      </c>
      <c r="AP7" s="12">
        <v>0.34</v>
      </c>
      <c r="AQ7" s="12">
        <f t="shared" si="3"/>
        <v>0</v>
      </c>
    </row>
    <row r="8" spans="1:59" ht="16" thickBot="1" x14ac:dyDescent="0.25">
      <c r="B8" t="s">
        <v>11</v>
      </c>
      <c r="C8">
        <v>0</v>
      </c>
      <c r="D8">
        <v>0</v>
      </c>
      <c r="E8" s="7">
        <v>958700</v>
      </c>
      <c r="F8" s="6">
        <v>9566.8903090000003</v>
      </c>
      <c r="G8">
        <v>9496.5925179999995</v>
      </c>
      <c r="H8" s="12">
        <v>1375932.4</v>
      </c>
      <c r="I8" s="12">
        <v>153444.7752</v>
      </c>
      <c r="J8" s="12">
        <v>3216</v>
      </c>
      <c r="K8" s="18">
        <v>7200</v>
      </c>
      <c r="L8" s="18">
        <v>2.5000000000000001E-2</v>
      </c>
      <c r="M8" s="18">
        <v>0.4</v>
      </c>
      <c r="N8" s="2">
        <v>1</v>
      </c>
      <c r="O8">
        <v>2448350.2999999998</v>
      </c>
      <c r="P8">
        <v>3408</v>
      </c>
      <c r="Q8" s="12">
        <v>6696</v>
      </c>
      <c r="R8" s="18">
        <v>2.5000000000000001E-2</v>
      </c>
      <c r="S8" s="18">
        <v>0.18</v>
      </c>
      <c r="T8" s="18">
        <v>0.6875</v>
      </c>
      <c r="U8" s="18">
        <v>1109226</v>
      </c>
      <c r="V8" s="12">
        <v>2976</v>
      </c>
      <c r="W8" s="12">
        <v>5304</v>
      </c>
      <c r="X8" s="18">
        <v>2.5000000000000001E-2</v>
      </c>
      <c r="Y8" s="2">
        <v>0.30399999999999999</v>
      </c>
      <c r="Z8" s="12">
        <v>0.34</v>
      </c>
      <c r="AA8" s="12">
        <v>889</v>
      </c>
      <c r="AB8" s="12">
        <v>2976</v>
      </c>
      <c r="AC8" s="18">
        <v>5304</v>
      </c>
      <c r="AD8" s="18">
        <v>2.5000000000000001E-2</v>
      </c>
      <c r="AE8" s="18">
        <v>0.4</v>
      </c>
      <c r="AF8" s="12">
        <v>0.34</v>
      </c>
      <c r="AL8" s="18"/>
      <c r="AM8" s="18">
        <f t="shared" si="0"/>
        <v>0.4</v>
      </c>
      <c r="AN8" s="12">
        <f t="shared" si="1"/>
        <v>0</v>
      </c>
      <c r="AO8" s="12">
        <f t="shared" si="2"/>
        <v>0</v>
      </c>
      <c r="AP8" s="12">
        <v>0.34</v>
      </c>
      <c r="AQ8" s="12">
        <f t="shared" si="3"/>
        <v>0</v>
      </c>
    </row>
    <row r="9" spans="1:59" ht="16" thickBot="1" x14ac:dyDescent="0.25">
      <c r="B9" t="s">
        <v>12</v>
      </c>
      <c r="C9">
        <v>0</v>
      </c>
      <c r="D9">
        <v>0</v>
      </c>
      <c r="E9" s="7">
        <v>1102566</v>
      </c>
      <c r="F9" s="6">
        <v>11002.532579999999</v>
      </c>
      <c r="G9">
        <v>10921.68564</v>
      </c>
      <c r="H9" s="12">
        <v>2225773</v>
      </c>
      <c r="I9" s="12">
        <v>248219.48939999999</v>
      </c>
      <c r="J9" s="12">
        <v>3216</v>
      </c>
      <c r="K9" s="18">
        <v>7152</v>
      </c>
      <c r="L9" s="18">
        <v>2.5000000000000001E-2</v>
      </c>
      <c r="M9" s="18">
        <v>0.4</v>
      </c>
      <c r="N9" s="2">
        <v>1</v>
      </c>
      <c r="O9">
        <v>2104367.2000000002</v>
      </c>
      <c r="P9">
        <v>3504</v>
      </c>
      <c r="Q9" s="12">
        <v>6792</v>
      </c>
      <c r="R9" s="18">
        <v>2.5000000000000001E-2</v>
      </c>
      <c r="S9" s="18">
        <v>0.18</v>
      </c>
      <c r="T9" s="18">
        <v>0.6875</v>
      </c>
      <c r="U9" s="18">
        <v>460033</v>
      </c>
      <c r="V9" s="12">
        <v>2976</v>
      </c>
      <c r="W9" s="12">
        <v>5304</v>
      </c>
      <c r="X9" s="18">
        <v>2.5000000000000001E-2</v>
      </c>
      <c r="Y9" s="2">
        <v>0.30399999999999999</v>
      </c>
      <c r="Z9" s="12">
        <v>0.34</v>
      </c>
      <c r="AA9" s="12">
        <v>972</v>
      </c>
      <c r="AB9" s="12">
        <v>2976</v>
      </c>
      <c r="AC9" s="18">
        <v>5304</v>
      </c>
      <c r="AD9" s="18">
        <v>2.5000000000000001E-2</v>
      </c>
      <c r="AE9" s="18">
        <v>0.4</v>
      </c>
      <c r="AF9" s="12">
        <v>0.34</v>
      </c>
      <c r="AL9" s="18"/>
      <c r="AM9" s="18">
        <f t="shared" si="0"/>
        <v>0.4</v>
      </c>
      <c r="AN9" s="12">
        <f t="shared" si="1"/>
        <v>0</v>
      </c>
      <c r="AO9" s="12">
        <f t="shared" si="2"/>
        <v>0</v>
      </c>
      <c r="AP9" s="12">
        <v>0.34</v>
      </c>
      <c r="AQ9" s="12">
        <f t="shared" si="3"/>
        <v>0</v>
      </c>
    </row>
    <row r="10" spans="1:59" ht="16" thickBot="1" x14ac:dyDescent="0.25">
      <c r="B10" t="s">
        <v>39</v>
      </c>
      <c r="C10">
        <v>0</v>
      </c>
      <c r="D10">
        <v>0</v>
      </c>
      <c r="E10" s="7">
        <v>2425507</v>
      </c>
      <c r="F10" s="6">
        <v>24204.192569999999</v>
      </c>
      <c r="G10">
        <v>24026.339449999999</v>
      </c>
      <c r="H10" s="12">
        <v>4168265.8</v>
      </c>
      <c r="I10" s="12">
        <v>464847.40730000002</v>
      </c>
      <c r="J10" s="12">
        <v>3000</v>
      </c>
      <c r="K10" s="18">
        <v>7056</v>
      </c>
      <c r="L10" s="18">
        <v>2.5000000000000001E-2</v>
      </c>
      <c r="M10" s="18">
        <v>0.4</v>
      </c>
      <c r="N10" s="2">
        <v>1</v>
      </c>
      <c r="O10">
        <v>2104367.2000000002</v>
      </c>
      <c r="P10">
        <v>3360</v>
      </c>
      <c r="Q10" s="12">
        <v>6816</v>
      </c>
      <c r="R10" s="18">
        <v>2.5000000000000001E-2</v>
      </c>
      <c r="S10" s="18">
        <v>0.18</v>
      </c>
      <c r="T10" s="18">
        <v>0.6875</v>
      </c>
      <c r="U10" s="18">
        <v>498179</v>
      </c>
      <c r="V10" s="12">
        <v>2976</v>
      </c>
      <c r="W10" s="12">
        <v>5304</v>
      </c>
      <c r="X10" s="18">
        <v>2.5000000000000001E-2</v>
      </c>
      <c r="Y10" s="2">
        <v>0.30399999999999999</v>
      </c>
      <c r="Z10" s="12">
        <v>0.34</v>
      </c>
      <c r="AA10" s="12">
        <v>2363</v>
      </c>
      <c r="AB10" s="12">
        <v>2976</v>
      </c>
      <c r="AC10" s="18">
        <v>5304</v>
      </c>
      <c r="AD10" s="18">
        <v>2.5000000000000001E-2</v>
      </c>
      <c r="AE10" s="18">
        <v>0.4</v>
      </c>
      <c r="AF10" s="12">
        <v>0.34</v>
      </c>
      <c r="AL10" s="18"/>
      <c r="AM10" s="18">
        <f t="shared" si="0"/>
        <v>0.4</v>
      </c>
      <c r="AN10" s="12">
        <f t="shared" ref="AN10:AN11" si="4">15*AI10</f>
        <v>0</v>
      </c>
      <c r="AO10" s="12">
        <f t="shared" ref="AO10:AO11" si="5">AN10*AM10</f>
        <v>0</v>
      </c>
      <c r="AP10" s="12">
        <v>0.34</v>
      </c>
      <c r="AQ10" s="12">
        <f t="shared" si="3"/>
        <v>0</v>
      </c>
    </row>
    <row r="11" spans="1:59" s="16" customFormat="1" x14ac:dyDescent="0.2">
      <c r="A11" s="16" t="s">
        <v>81</v>
      </c>
      <c r="B11" s="12"/>
      <c r="C11" s="12">
        <v>2100000</v>
      </c>
      <c r="D11" s="19">
        <v>2998800</v>
      </c>
      <c r="E11" s="8">
        <v>23341606</v>
      </c>
      <c r="F11" s="20">
        <v>232926.44649999999</v>
      </c>
      <c r="G11" s="21">
        <v>231214.89610000001</v>
      </c>
      <c r="H11" s="22">
        <v>8098576.2319999998</v>
      </c>
      <c r="I11" s="22">
        <v>903157.89469999995</v>
      </c>
      <c r="J11" s="22">
        <v>3150</v>
      </c>
      <c r="K11" s="23">
        <v>7278</v>
      </c>
      <c r="L11" s="23">
        <v>2.5000000000000001E-2</v>
      </c>
      <c r="M11" s="23">
        <v>0.4</v>
      </c>
      <c r="N11" s="2">
        <v>1</v>
      </c>
      <c r="O11">
        <v>6657084.7000000002</v>
      </c>
      <c r="P11">
        <v>1284</v>
      </c>
      <c r="Q11" s="14">
        <v>2538</v>
      </c>
      <c r="R11" s="15">
        <v>2.5000000000000001E-2</v>
      </c>
      <c r="S11" s="15">
        <v>0.18</v>
      </c>
      <c r="T11" s="15">
        <v>0.6875</v>
      </c>
      <c r="U11" s="15">
        <v>2067438</v>
      </c>
      <c r="V11" s="12">
        <v>2976</v>
      </c>
      <c r="W11" s="12">
        <v>5304</v>
      </c>
      <c r="X11" s="15">
        <v>2.5000000000000001E-2</v>
      </c>
      <c r="Y11" s="18">
        <v>0.30399999999999999</v>
      </c>
      <c r="Z11" s="24">
        <v>0.34</v>
      </c>
      <c r="AA11" s="24">
        <v>4224</v>
      </c>
      <c r="AB11" s="24">
        <v>2976</v>
      </c>
      <c r="AC11" s="25">
        <v>5304</v>
      </c>
      <c r="AD11" s="25">
        <v>2.5000000000000001E-2</v>
      </c>
      <c r="AE11" s="18">
        <v>0.4</v>
      </c>
      <c r="AF11" s="12">
        <v>0.34</v>
      </c>
      <c r="AG11" s="24"/>
      <c r="AH11" s="12"/>
      <c r="AI11" s="26"/>
      <c r="AJ11" s="26"/>
      <c r="AK11" s="26"/>
      <c r="AL11" s="27"/>
      <c r="AM11" s="27">
        <f>AVERAGE(AM3:AM10)</f>
        <v>0.39999999999999997</v>
      </c>
      <c r="AN11" s="12">
        <f t="shared" si="4"/>
        <v>0</v>
      </c>
      <c r="AO11" s="12">
        <f t="shared" si="5"/>
        <v>0</v>
      </c>
      <c r="AP11" s="26">
        <f>AVERAGE(AP3:AP10)</f>
        <v>0.33999999999999997</v>
      </c>
      <c r="AQ11" s="12">
        <f t="shared" si="3"/>
        <v>0</v>
      </c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</row>
    <row r="12" spans="1:59" x14ac:dyDescent="0.2">
      <c r="A12">
        <v>2</v>
      </c>
      <c r="B12" t="s">
        <v>13</v>
      </c>
      <c r="C12">
        <v>1400000</v>
      </c>
      <c r="D12">
        <v>1999200</v>
      </c>
      <c r="E12" s="8">
        <v>7018959</v>
      </c>
      <c r="F12" s="6">
        <v>70042.360320000007</v>
      </c>
      <c r="G12">
        <v>69527.686990000002</v>
      </c>
      <c r="H12" s="12">
        <v>3520768.2</v>
      </c>
      <c r="I12" s="12">
        <v>978477.83519999997</v>
      </c>
      <c r="J12" s="12">
        <v>3048</v>
      </c>
      <c r="K12" s="18">
        <v>7080</v>
      </c>
      <c r="L12" s="18">
        <v>2.5000000000000001E-2</v>
      </c>
      <c r="M12" s="18">
        <v>0.4</v>
      </c>
      <c r="N12" s="2">
        <v>1</v>
      </c>
      <c r="O12">
        <v>3055379.3</v>
      </c>
      <c r="P12">
        <v>3336</v>
      </c>
      <c r="Q12" s="12">
        <v>6744</v>
      </c>
      <c r="R12" s="18">
        <v>2.5000000000000001E-2</v>
      </c>
      <c r="S12" s="18">
        <v>0.18</v>
      </c>
      <c r="T12" s="18">
        <v>0.6875</v>
      </c>
      <c r="U12" s="18">
        <v>465627</v>
      </c>
      <c r="V12" s="12">
        <v>2976</v>
      </c>
      <c r="W12" s="12">
        <v>5304</v>
      </c>
      <c r="X12" s="18">
        <v>2.5000000000000001E-2</v>
      </c>
      <c r="Y12" s="2">
        <v>0.30399999999999999</v>
      </c>
      <c r="Z12" s="12">
        <v>0.34</v>
      </c>
      <c r="AA12" s="12">
        <v>26524</v>
      </c>
      <c r="AB12" s="12">
        <v>2976</v>
      </c>
      <c r="AC12" s="18">
        <v>5304</v>
      </c>
      <c r="AD12" s="18">
        <v>2.5000000000000001E-2</v>
      </c>
      <c r="AE12" s="18">
        <v>0.4</v>
      </c>
      <c r="AF12" s="12">
        <v>0.34</v>
      </c>
      <c r="AL12" s="18"/>
      <c r="AM12" s="18">
        <f t="shared" si="0"/>
        <v>0.4</v>
      </c>
      <c r="AN12" s="12">
        <f t="shared" si="1"/>
        <v>0</v>
      </c>
      <c r="AO12" s="12">
        <f t="shared" si="2"/>
        <v>0</v>
      </c>
      <c r="AP12" s="12">
        <v>0.34</v>
      </c>
      <c r="AQ12" s="12">
        <f t="shared" si="3"/>
        <v>0</v>
      </c>
      <c r="BC12" t="s">
        <v>60</v>
      </c>
      <c r="BD12" s="2">
        <v>2.5000000000000001E-2</v>
      </c>
    </row>
    <row r="13" spans="1:59" x14ac:dyDescent="0.2">
      <c r="B13" t="s">
        <v>14</v>
      </c>
      <c r="C13">
        <v>0</v>
      </c>
      <c r="D13">
        <v>0</v>
      </c>
      <c r="E13" s="8">
        <v>3975082</v>
      </c>
      <c r="F13" s="6">
        <v>39667.438679999999</v>
      </c>
      <c r="G13">
        <v>39375.961170000002</v>
      </c>
      <c r="H13" s="12">
        <v>5908415.5999999996</v>
      </c>
      <c r="I13" s="12">
        <v>1642043.264</v>
      </c>
      <c r="J13" s="12">
        <v>3024</v>
      </c>
      <c r="K13" s="18">
        <v>7056</v>
      </c>
      <c r="L13" s="18">
        <v>2.5000000000000001E-2</v>
      </c>
      <c r="M13" s="18">
        <v>0.4</v>
      </c>
      <c r="N13" s="2">
        <v>1</v>
      </c>
      <c r="O13">
        <v>3844517</v>
      </c>
      <c r="P13">
        <v>3336</v>
      </c>
      <c r="Q13" s="12">
        <v>6744</v>
      </c>
      <c r="R13" s="18">
        <v>2.5000000000000001E-2</v>
      </c>
      <c r="S13" s="18">
        <v>0.18</v>
      </c>
      <c r="T13" s="18">
        <v>0.6875</v>
      </c>
      <c r="U13" s="18">
        <v>604968</v>
      </c>
      <c r="V13" s="12">
        <v>2976</v>
      </c>
      <c r="W13" s="12">
        <v>5304</v>
      </c>
      <c r="X13" s="18">
        <v>2.5000000000000001E-2</v>
      </c>
      <c r="Y13" s="2">
        <v>0.30399999999999999</v>
      </c>
      <c r="Z13" s="12">
        <v>0.34</v>
      </c>
      <c r="AA13" s="12">
        <v>11901</v>
      </c>
      <c r="AB13" s="12">
        <v>2976</v>
      </c>
      <c r="AC13" s="18">
        <v>5304</v>
      </c>
      <c r="AD13" s="18">
        <v>2.5000000000000001E-2</v>
      </c>
      <c r="AE13" s="18">
        <v>0.4</v>
      </c>
      <c r="AF13" s="12">
        <v>0.34</v>
      </c>
      <c r="AL13" s="18"/>
      <c r="AM13" s="18">
        <f t="shared" si="0"/>
        <v>0.4</v>
      </c>
      <c r="AN13" s="12">
        <f t="shared" si="1"/>
        <v>0</v>
      </c>
      <c r="AO13" s="12">
        <f t="shared" si="2"/>
        <v>0</v>
      </c>
      <c r="AP13" s="12">
        <v>0.34</v>
      </c>
      <c r="AQ13" s="12">
        <f t="shared" si="3"/>
        <v>0</v>
      </c>
      <c r="BC13" t="s">
        <v>61</v>
      </c>
      <c r="BD13" s="3">
        <v>0.01</v>
      </c>
    </row>
    <row r="14" spans="1:59" x14ac:dyDescent="0.2">
      <c r="B14" t="s">
        <v>15</v>
      </c>
      <c r="C14">
        <v>1600000</v>
      </c>
      <c r="D14">
        <v>2284800</v>
      </c>
      <c r="E14" s="8">
        <v>7312041</v>
      </c>
      <c r="F14" s="6">
        <v>72967.032630000002</v>
      </c>
      <c r="G14">
        <v>72430.868730000002</v>
      </c>
      <c r="H14" s="12">
        <v>1699681.2</v>
      </c>
      <c r="I14" s="12">
        <v>472368.61009999999</v>
      </c>
      <c r="J14" s="12">
        <v>3192</v>
      </c>
      <c r="K14" s="18">
        <v>7248</v>
      </c>
      <c r="L14" s="18">
        <v>2.5000000000000001E-2</v>
      </c>
      <c r="M14" s="18">
        <v>0.4</v>
      </c>
      <c r="N14" s="2">
        <v>1</v>
      </c>
      <c r="O14">
        <v>793184.56</v>
      </c>
      <c r="P14">
        <v>3528</v>
      </c>
      <c r="Q14" s="12">
        <v>6912</v>
      </c>
      <c r="R14" s="18">
        <v>2.5000000000000001E-2</v>
      </c>
      <c r="S14" s="18">
        <v>0.18</v>
      </c>
      <c r="T14" s="18">
        <v>0.6875</v>
      </c>
      <c r="U14" s="18">
        <v>202503</v>
      </c>
      <c r="V14" s="12">
        <v>2976</v>
      </c>
      <c r="W14" s="12">
        <v>5304</v>
      </c>
      <c r="X14" s="18">
        <v>2.5000000000000001E-2</v>
      </c>
      <c r="Y14" s="2">
        <v>0.30399999999999999</v>
      </c>
      <c r="Z14" s="12">
        <v>0.34</v>
      </c>
      <c r="AA14" s="12">
        <v>42176</v>
      </c>
      <c r="AB14" s="12">
        <v>2976</v>
      </c>
      <c r="AC14" s="18">
        <v>5304</v>
      </c>
      <c r="AD14" s="18">
        <v>2.5000000000000001E-2</v>
      </c>
      <c r="AE14" s="18">
        <v>0.4</v>
      </c>
      <c r="AF14" s="12">
        <v>0.34</v>
      </c>
      <c r="AL14" s="18"/>
      <c r="AM14" s="18">
        <f t="shared" si="0"/>
        <v>0.4</v>
      </c>
      <c r="AN14" s="12">
        <f t="shared" si="1"/>
        <v>0</v>
      </c>
      <c r="AO14" s="12">
        <f t="shared" si="2"/>
        <v>0</v>
      </c>
      <c r="AP14" s="12">
        <v>0.34</v>
      </c>
      <c r="AQ14" s="12">
        <f t="shared" si="3"/>
        <v>0</v>
      </c>
    </row>
    <row r="15" spans="1:59" x14ac:dyDescent="0.2">
      <c r="B15" t="s">
        <v>16</v>
      </c>
      <c r="C15">
        <v>0</v>
      </c>
      <c r="D15">
        <v>0</v>
      </c>
      <c r="E15" s="8">
        <v>16120686</v>
      </c>
      <c r="F15" s="6">
        <v>160868.71249999999</v>
      </c>
      <c r="G15">
        <v>159686.64449999999</v>
      </c>
      <c r="H15" s="12">
        <v>5058575</v>
      </c>
      <c r="I15" s="12">
        <v>1405858.959</v>
      </c>
      <c r="J15" s="12">
        <v>3024</v>
      </c>
      <c r="K15" s="18">
        <v>6864</v>
      </c>
      <c r="L15" s="18">
        <v>2.5000000000000001E-2</v>
      </c>
      <c r="M15" s="18">
        <v>0.4</v>
      </c>
      <c r="N15" s="2">
        <v>1</v>
      </c>
      <c r="O15">
        <v>4087328.6</v>
      </c>
      <c r="P15">
        <v>3456</v>
      </c>
      <c r="Q15" s="12">
        <v>6792</v>
      </c>
      <c r="R15" s="18">
        <v>2.5000000000000001E-2</v>
      </c>
      <c r="S15" s="18">
        <v>0.18</v>
      </c>
      <c r="T15" s="18">
        <v>0.6875</v>
      </c>
      <c r="U15" s="18">
        <v>278800</v>
      </c>
      <c r="V15" s="12">
        <v>2976</v>
      </c>
      <c r="W15" s="12">
        <v>5304</v>
      </c>
      <c r="X15" s="18">
        <v>2.5000000000000001E-2</v>
      </c>
      <c r="Y15" s="2">
        <v>0.30399999999999999</v>
      </c>
      <c r="Z15" s="12">
        <v>0.34</v>
      </c>
      <c r="AA15" s="12">
        <v>31670</v>
      </c>
      <c r="AB15" s="12">
        <v>2976</v>
      </c>
      <c r="AC15" s="18">
        <v>5304</v>
      </c>
      <c r="AD15" s="18">
        <v>2.5000000000000001E-2</v>
      </c>
      <c r="AE15" s="18">
        <v>0.4</v>
      </c>
      <c r="AF15" s="12">
        <v>0.34</v>
      </c>
      <c r="AL15" s="18"/>
      <c r="AM15" s="18">
        <f t="shared" si="0"/>
        <v>0.4</v>
      </c>
      <c r="AN15" s="12">
        <f t="shared" si="1"/>
        <v>0</v>
      </c>
      <c r="AO15" s="12">
        <f t="shared" si="2"/>
        <v>0</v>
      </c>
      <c r="AP15" s="12">
        <v>0.34</v>
      </c>
      <c r="AQ15" s="12">
        <f t="shared" si="3"/>
        <v>0</v>
      </c>
      <c r="BC15" t="s">
        <v>79</v>
      </c>
      <c r="BD15" s="28">
        <f>5%</f>
        <v>0.05</v>
      </c>
    </row>
    <row r="16" spans="1:59" x14ac:dyDescent="0.2">
      <c r="B16" t="s">
        <v>17</v>
      </c>
      <c r="C16">
        <v>1600000</v>
      </c>
      <c r="D16">
        <v>2284800</v>
      </c>
      <c r="E16" s="8">
        <v>12552590</v>
      </c>
      <c r="F16" s="6">
        <v>125262.5969</v>
      </c>
      <c r="G16">
        <v>124342.1636</v>
      </c>
      <c r="H16" s="12">
        <v>1052183.6000000001</v>
      </c>
      <c r="I16" s="12">
        <v>292418.66340000002</v>
      </c>
      <c r="J16" s="12">
        <v>3192</v>
      </c>
      <c r="K16" s="18">
        <v>7200</v>
      </c>
      <c r="L16" s="18">
        <v>2.5000000000000001E-2</v>
      </c>
      <c r="M16" s="18">
        <v>0.4</v>
      </c>
      <c r="N16" s="2">
        <v>1</v>
      </c>
      <c r="O16">
        <v>837700.02</v>
      </c>
      <c r="P16">
        <v>3480</v>
      </c>
      <c r="Q16" s="12">
        <v>6960</v>
      </c>
      <c r="R16" s="18">
        <v>2.5000000000000001E-2</v>
      </c>
      <c r="S16" s="18">
        <v>0.18</v>
      </c>
      <c r="T16" s="18">
        <v>0.6875</v>
      </c>
      <c r="U16" s="18">
        <v>83721</v>
      </c>
      <c r="V16" s="12">
        <v>2976</v>
      </c>
      <c r="W16" s="12">
        <v>5304</v>
      </c>
      <c r="X16" s="18">
        <v>2.5000000000000001E-2</v>
      </c>
      <c r="Y16" s="2">
        <v>0.30399999999999999</v>
      </c>
      <c r="Z16" s="12">
        <v>0.34</v>
      </c>
      <c r="AA16" s="12">
        <v>7277</v>
      </c>
      <c r="AB16" s="12">
        <v>2976</v>
      </c>
      <c r="AC16" s="18">
        <v>5304</v>
      </c>
      <c r="AD16" s="18">
        <v>2.5000000000000001E-2</v>
      </c>
      <c r="AE16" s="18">
        <v>0.4</v>
      </c>
      <c r="AF16" s="12">
        <v>0.34</v>
      </c>
      <c r="AL16" s="18"/>
      <c r="AM16" s="18">
        <f t="shared" si="0"/>
        <v>0.4</v>
      </c>
      <c r="AN16" s="12">
        <f t="shared" si="1"/>
        <v>0</v>
      </c>
      <c r="AO16" s="12">
        <f t="shared" si="2"/>
        <v>0</v>
      </c>
      <c r="AP16" s="12">
        <v>0.34</v>
      </c>
      <c r="AQ16" s="12">
        <f t="shared" si="3"/>
        <v>0</v>
      </c>
    </row>
    <row r="17" spans="1:61" x14ac:dyDescent="0.2">
      <c r="B17" t="s">
        <v>18</v>
      </c>
      <c r="C17">
        <v>0</v>
      </c>
      <c r="D17">
        <v>0</v>
      </c>
      <c r="E17" s="8">
        <v>8403017</v>
      </c>
      <c r="F17" s="6">
        <v>83853.908320000002</v>
      </c>
      <c r="G17">
        <v>83237.747329999998</v>
      </c>
      <c r="H17" s="12">
        <v>2468584.6</v>
      </c>
      <c r="I17" s="12">
        <v>686059.17180000001</v>
      </c>
      <c r="J17" s="12">
        <v>3240</v>
      </c>
      <c r="K17" s="18">
        <v>7032</v>
      </c>
      <c r="L17" s="18">
        <v>2.5000000000000001E-2</v>
      </c>
      <c r="M17" s="18">
        <v>0.4</v>
      </c>
      <c r="N17" s="2">
        <v>1</v>
      </c>
      <c r="O17">
        <v>2286475.9</v>
      </c>
      <c r="P17">
        <v>3384</v>
      </c>
      <c r="Q17" s="12">
        <v>6912</v>
      </c>
      <c r="R17" s="18">
        <v>2.5000000000000001E-2</v>
      </c>
      <c r="S17" s="18">
        <v>0.18</v>
      </c>
      <c r="T17" s="18">
        <v>0.6875</v>
      </c>
      <c r="U17" s="18">
        <v>0</v>
      </c>
      <c r="V17" s="12">
        <v>2976</v>
      </c>
      <c r="W17" s="12">
        <v>5304</v>
      </c>
      <c r="X17" s="18">
        <v>2.5000000000000001E-2</v>
      </c>
      <c r="Y17" s="2">
        <v>0.30399999999999999</v>
      </c>
      <c r="Z17" s="12">
        <v>0.34</v>
      </c>
      <c r="AA17" s="12">
        <v>0</v>
      </c>
      <c r="AB17" s="12">
        <v>2976</v>
      </c>
      <c r="AC17" s="18">
        <v>5304</v>
      </c>
      <c r="AD17" s="18">
        <v>2.5000000000000001E-2</v>
      </c>
      <c r="AE17" s="18">
        <v>0.4</v>
      </c>
      <c r="AF17" s="12">
        <v>0.34</v>
      </c>
      <c r="AL17" s="18"/>
      <c r="AM17" s="18">
        <f t="shared" si="0"/>
        <v>0.4</v>
      </c>
      <c r="AN17" s="12">
        <f t="shared" si="1"/>
        <v>0</v>
      </c>
      <c r="AO17" s="12">
        <f t="shared" si="2"/>
        <v>0</v>
      </c>
      <c r="AP17" s="12">
        <v>0.34</v>
      </c>
      <c r="AQ17" s="12">
        <f t="shared" si="3"/>
        <v>0</v>
      </c>
    </row>
    <row r="18" spans="1:61" x14ac:dyDescent="0.2">
      <c r="B18" t="s">
        <v>19</v>
      </c>
      <c r="C18">
        <v>0</v>
      </c>
      <c r="D18">
        <v>0</v>
      </c>
      <c r="E18" s="8">
        <v>14680418</v>
      </c>
      <c r="F18" s="6">
        <v>146496.24359999999</v>
      </c>
      <c r="G18">
        <v>145419.78479999999</v>
      </c>
      <c r="H18" s="12">
        <v>1537806.8</v>
      </c>
      <c r="I18" s="12">
        <v>427381.12339999998</v>
      </c>
      <c r="J18" s="12">
        <v>3072</v>
      </c>
      <c r="K18" s="18">
        <v>7296</v>
      </c>
      <c r="L18" s="18">
        <v>2.5000000000000001E-2</v>
      </c>
      <c r="M18" s="18">
        <v>0.4</v>
      </c>
      <c r="N18" s="2">
        <v>1</v>
      </c>
      <c r="O18">
        <v>1962727.1</v>
      </c>
      <c r="P18">
        <v>3240</v>
      </c>
      <c r="Q18" s="12">
        <v>6912</v>
      </c>
      <c r="R18" s="18">
        <v>2.5000000000000001E-2</v>
      </c>
      <c r="S18" s="18">
        <v>0.18</v>
      </c>
      <c r="T18" s="18">
        <v>0.6875</v>
      </c>
      <c r="U18" s="18">
        <v>99707</v>
      </c>
      <c r="V18" s="12">
        <v>2976</v>
      </c>
      <c r="W18" s="12">
        <v>5304</v>
      </c>
      <c r="X18" s="18">
        <v>2.5000000000000001E-2</v>
      </c>
      <c r="Y18" s="2">
        <v>0.30399999999999999</v>
      </c>
      <c r="Z18" s="12">
        <v>0.34</v>
      </c>
      <c r="AA18" s="12">
        <v>6728</v>
      </c>
      <c r="AB18" s="12">
        <v>2976</v>
      </c>
      <c r="AC18" s="18">
        <v>5304</v>
      </c>
      <c r="AD18" s="18">
        <v>2.5000000000000001E-2</v>
      </c>
      <c r="AE18" s="18">
        <v>0.4</v>
      </c>
      <c r="AF18" s="12">
        <v>0.34</v>
      </c>
      <c r="AL18" s="18"/>
      <c r="AM18" s="18">
        <f t="shared" si="0"/>
        <v>0.4</v>
      </c>
      <c r="AN18" s="12">
        <f t="shared" si="1"/>
        <v>0</v>
      </c>
      <c r="AO18" s="12">
        <f t="shared" si="2"/>
        <v>0</v>
      </c>
      <c r="AP18" s="12">
        <v>0.34</v>
      </c>
      <c r="AQ18" s="12">
        <f t="shared" si="3"/>
        <v>0</v>
      </c>
    </row>
    <row r="19" spans="1:61" x14ac:dyDescent="0.2">
      <c r="B19" t="s">
        <v>21</v>
      </c>
      <c r="C19">
        <v>800000</v>
      </c>
      <c r="D19">
        <v>1142400</v>
      </c>
      <c r="E19" s="8">
        <v>24935467</v>
      </c>
      <c r="F19" s="6">
        <v>248831.62359999999</v>
      </c>
      <c r="G19">
        <v>247003.2016</v>
      </c>
      <c r="H19" s="12">
        <v>473482.62</v>
      </c>
      <c r="I19" s="12">
        <v>131588.39850000001</v>
      </c>
      <c r="J19" s="12">
        <v>3432</v>
      </c>
      <c r="K19" s="18">
        <v>7224</v>
      </c>
      <c r="L19" s="18">
        <v>2.5000000000000001E-2</v>
      </c>
      <c r="M19" s="18">
        <v>0.4</v>
      </c>
      <c r="N19" s="2">
        <v>1</v>
      </c>
      <c r="O19">
        <v>133546.38</v>
      </c>
      <c r="P19">
        <v>3720</v>
      </c>
      <c r="Q19" s="12">
        <v>7128</v>
      </c>
      <c r="R19" s="18">
        <v>2.5000000000000001E-2</v>
      </c>
      <c r="S19" s="18">
        <v>0.18</v>
      </c>
      <c r="T19" s="18">
        <v>0.6875</v>
      </c>
      <c r="U19" s="18">
        <v>22772</v>
      </c>
      <c r="V19" s="12">
        <v>2976</v>
      </c>
      <c r="W19" s="12">
        <v>5304</v>
      </c>
      <c r="X19" s="18">
        <v>2.5000000000000001E-2</v>
      </c>
      <c r="Y19" s="2">
        <v>0.30399999999999999</v>
      </c>
      <c r="Z19" s="12">
        <v>0.34</v>
      </c>
      <c r="AA19" s="12">
        <v>1228</v>
      </c>
      <c r="AB19" s="12">
        <v>2976</v>
      </c>
      <c r="AC19" s="18">
        <v>5304</v>
      </c>
      <c r="AD19" s="18">
        <v>2.5000000000000001E-2</v>
      </c>
      <c r="AE19" s="18">
        <v>0.4</v>
      </c>
      <c r="AF19" s="12">
        <v>0.34</v>
      </c>
      <c r="AL19" s="18"/>
      <c r="AM19" s="18">
        <f t="shared" si="0"/>
        <v>0.4</v>
      </c>
      <c r="AN19" s="12">
        <f t="shared" si="1"/>
        <v>0</v>
      </c>
      <c r="AO19" s="12">
        <f t="shared" si="2"/>
        <v>0</v>
      </c>
      <c r="AP19" s="12">
        <v>0.34</v>
      </c>
      <c r="AQ19" s="12">
        <f t="shared" si="3"/>
        <v>0</v>
      </c>
    </row>
    <row r="20" spans="1:61" x14ac:dyDescent="0.2">
      <c r="B20" t="s">
        <v>22</v>
      </c>
      <c r="C20">
        <v>1500000</v>
      </c>
      <c r="D20">
        <v>2142000</v>
      </c>
      <c r="E20" s="8">
        <v>16136497</v>
      </c>
      <c r="F20" s="6">
        <v>161026.4908</v>
      </c>
      <c r="G20">
        <v>159843.2635</v>
      </c>
      <c r="H20" s="12">
        <v>582747.84</v>
      </c>
      <c r="I20" s="12">
        <v>161954.95199999999</v>
      </c>
      <c r="J20" s="12">
        <v>3264</v>
      </c>
      <c r="K20" s="18">
        <v>7320</v>
      </c>
      <c r="L20" s="18">
        <v>2.5000000000000001E-2</v>
      </c>
      <c r="M20" s="18">
        <v>0.4</v>
      </c>
      <c r="N20" s="2">
        <v>1</v>
      </c>
      <c r="O20">
        <v>234717.88</v>
      </c>
      <c r="P20">
        <v>3624</v>
      </c>
      <c r="Q20" s="12">
        <v>7296</v>
      </c>
      <c r="R20" s="18">
        <v>2.5000000000000001E-2</v>
      </c>
      <c r="S20" s="18">
        <v>0.18</v>
      </c>
      <c r="T20" s="18">
        <v>0.6875</v>
      </c>
      <c r="U20" s="18">
        <v>91020</v>
      </c>
      <c r="V20" s="12">
        <v>2976</v>
      </c>
      <c r="W20" s="12">
        <v>5304</v>
      </c>
      <c r="X20" s="18">
        <v>2.5000000000000001E-2</v>
      </c>
      <c r="Y20" s="2">
        <v>0.30399999999999999</v>
      </c>
      <c r="Z20" s="12">
        <v>0.34</v>
      </c>
      <c r="AA20" s="12">
        <v>934</v>
      </c>
      <c r="AB20" s="12">
        <v>2976</v>
      </c>
      <c r="AC20" s="18">
        <v>5304</v>
      </c>
      <c r="AD20" s="18">
        <v>2.5000000000000001E-2</v>
      </c>
      <c r="AE20" s="18">
        <v>0.4</v>
      </c>
      <c r="AF20" s="12">
        <v>0.34</v>
      </c>
      <c r="AL20" s="18"/>
      <c r="AM20" s="18">
        <f t="shared" si="0"/>
        <v>0.4</v>
      </c>
      <c r="AN20" s="12">
        <f t="shared" si="1"/>
        <v>0</v>
      </c>
      <c r="AO20" s="12">
        <f t="shared" si="2"/>
        <v>0</v>
      </c>
      <c r="AP20" s="12">
        <v>0.34</v>
      </c>
      <c r="AQ20" s="12">
        <f t="shared" si="3"/>
        <v>0</v>
      </c>
    </row>
    <row r="21" spans="1:61" x14ac:dyDescent="0.2">
      <c r="B21" t="s">
        <v>23</v>
      </c>
      <c r="C21">
        <v>1200000</v>
      </c>
      <c r="D21">
        <v>1713600</v>
      </c>
      <c r="E21" s="8">
        <v>2300073</v>
      </c>
      <c r="F21" s="6">
        <v>22952.483670000001</v>
      </c>
      <c r="G21">
        <v>22783.828140000001</v>
      </c>
      <c r="H21" s="12">
        <v>19829.614000000001</v>
      </c>
      <c r="I21" s="12">
        <v>5510.9671179999996</v>
      </c>
      <c r="J21" s="12">
        <v>3288</v>
      </c>
      <c r="K21" s="18">
        <v>7128</v>
      </c>
      <c r="L21" s="18">
        <v>2.5000000000000001E-2</v>
      </c>
      <c r="M21" s="18">
        <v>0.4</v>
      </c>
      <c r="N21" s="2">
        <v>1</v>
      </c>
      <c r="O21">
        <v>10926.522000000001</v>
      </c>
      <c r="P21">
        <v>3720</v>
      </c>
      <c r="Q21" s="12">
        <v>7320</v>
      </c>
      <c r="R21" s="18">
        <v>2.5000000000000001E-2</v>
      </c>
      <c r="S21" s="18">
        <v>0.18</v>
      </c>
      <c r="T21" s="18">
        <v>0.6875</v>
      </c>
      <c r="U21" s="18">
        <v>314</v>
      </c>
      <c r="V21" s="12">
        <v>2976</v>
      </c>
      <c r="W21" s="12">
        <v>5304</v>
      </c>
      <c r="X21" s="18">
        <v>2.5000000000000001E-2</v>
      </c>
      <c r="Y21" s="2">
        <v>0.30399999999999999</v>
      </c>
      <c r="Z21" s="12">
        <v>0.34</v>
      </c>
      <c r="AA21" s="12">
        <v>62</v>
      </c>
      <c r="AB21" s="12">
        <v>2976</v>
      </c>
      <c r="AC21" s="18">
        <v>5304</v>
      </c>
      <c r="AD21" s="18">
        <v>2.5000000000000001E-2</v>
      </c>
      <c r="AE21" s="18">
        <v>0.4</v>
      </c>
      <c r="AF21" s="12">
        <v>0.34</v>
      </c>
      <c r="AL21" s="18"/>
      <c r="AM21" s="18">
        <f t="shared" si="0"/>
        <v>0.4</v>
      </c>
      <c r="AN21" s="12">
        <f t="shared" si="1"/>
        <v>0</v>
      </c>
      <c r="AO21" s="12">
        <f t="shared" si="2"/>
        <v>0</v>
      </c>
      <c r="AP21" s="12">
        <v>0.34</v>
      </c>
      <c r="AQ21" s="12">
        <f t="shared" si="3"/>
        <v>0</v>
      </c>
    </row>
    <row r="22" spans="1:61" x14ac:dyDescent="0.2">
      <c r="B22" t="s">
        <v>24</v>
      </c>
      <c r="C22">
        <v>0</v>
      </c>
      <c r="D22">
        <v>0</v>
      </c>
      <c r="E22" s="8">
        <v>7625747</v>
      </c>
      <c r="F22" s="6">
        <v>76097.512329999998</v>
      </c>
      <c r="G22">
        <v>75538.345570000005</v>
      </c>
      <c r="H22" s="12">
        <v>0</v>
      </c>
      <c r="I22" s="12">
        <v>0</v>
      </c>
      <c r="J22" s="12">
        <v>0</v>
      </c>
      <c r="K22" s="18">
        <v>0</v>
      </c>
      <c r="L22" s="18">
        <v>2.5000000000000001E-2</v>
      </c>
      <c r="M22" s="18">
        <v>0.4</v>
      </c>
      <c r="N22" s="2">
        <v>1</v>
      </c>
      <c r="O22">
        <v>210436.72</v>
      </c>
      <c r="P22">
        <v>3888</v>
      </c>
      <c r="Q22" s="12">
        <v>7296</v>
      </c>
      <c r="R22" s="18">
        <v>2.5000000000000001E-2</v>
      </c>
      <c r="S22" s="18">
        <v>0.18</v>
      </c>
      <c r="T22" s="18">
        <v>0.6875</v>
      </c>
      <c r="U22" s="18">
        <v>10085</v>
      </c>
      <c r="V22" s="12">
        <v>2976</v>
      </c>
      <c r="W22" s="12">
        <v>5304</v>
      </c>
      <c r="X22" s="18">
        <v>2.5000000000000001E-2</v>
      </c>
      <c r="Y22" s="2">
        <v>0.30399999999999999</v>
      </c>
      <c r="Z22" s="12">
        <v>0.34</v>
      </c>
      <c r="AA22" s="12">
        <v>863</v>
      </c>
      <c r="AB22" s="12">
        <v>2976</v>
      </c>
      <c r="AC22" s="18">
        <v>5304</v>
      </c>
      <c r="AD22" s="18">
        <v>2.5000000000000001E-2</v>
      </c>
      <c r="AE22" s="18">
        <v>0.4</v>
      </c>
      <c r="AF22" s="12">
        <v>0.34</v>
      </c>
      <c r="AL22" s="18"/>
      <c r="AM22" s="18">
        <f t="shared" si="0"/>
        <v>0.4</v>
      </c>
      <c r="AN22" s="12">
        <f t="shared" si="1"/>
        <v>0</v>
      </c>
      <c r="AO22" s="12">
        <f t="shared" si="2"/>
        <v>0</v>
      </c>
      <c r="AP22" s="12">
        <v>0.34</v>
      </c>
      <c r="AQ22" s="12">
        <f t="shared" si="3"/>
        <v>0</v>
      </c>
    </row>
    <row r="23" spans="1:61" x14ac:dyDescent="0.2">
      <c r="B23" t="s">
        <v>25</v>
      </c>
      <c r="C23">
        <v>0</v>
      </c>
      <c r="D23">
        <v>0</v>
      </c>
      <c r="E23" s="8">
        <v>1212527</v>
      </c>
      <c r="F23" s="6">
        <v>12099.83603</v>
      </c>
      <c r="G23">
        <v>12010.926079999999</v>
      </c>
      <c r="H23" s="12">
        <v>0</v>
      </c>
      <c r="I23" s="12">
        <v>0</v>
      </c>
      <c r="J23" s="12">
        <v>0</v>
      </c>
      <c r="K23" s="18">
        <v>0</v>
      </c>
      <c r="L23" s="18">
        <v>2.5000000000000001E-2</v>
      </c>
      <c r="M23" s="18">
        <v>0.4</v>
      </c>
      <c r="N23" s="2">
        <v>1</v>
      </c>
      <c r="O23">
        <v>66773.19</v>
      </c>
      <c r="P23">
        <v>3936</v>
      </c>
      <c r="Q23" s="12">
        <v>7344</v>
      </c>
      <c r="R23" s="18">
        <v>2.5000000000000001E-2</v>
      </c>
      <c r="S23" s="18">
        <v>0.18</v>
      </c>
      <c r="T23" s="18">
        <v>0.6875</v>
      </c>
      <c r="U23" s="18">
        <v>991</v>
      </c>
      <c r="V23" s="12">
        <v>2976</v>
      </c>
      <c r="W23" s="12">
        <v>5304</v>
      </c>
      <c r="X23" s="18">
        <v>2.5000000000000001E-2</v>
      </c>
      <c r="Y23" s="2">
        <v>0.30399999999999999</v>
      </c>
      <c r="Z23" s="12">
        <v>0.34</v>
      </c>
      <c r="AA23" s="12">
        <v>1454</v>
      </c>
      <c r="AB23" s="12">
        <v>2976</v>
      </c>
      <c r="AC23" s="18">
        <v>5304</v>
      </c>
      <c r="AD23" s="18">
        <v>2.5000000000000001E-2</v>
      </c>
      <c r="AE23" s="18">
        <v>0.4</v>
      </c>
      <c r="AF23" s="12">
        <v>0.34</v>
      </c>
      <c r="AL23" s="18"/>
      <c r="AM23" s="18">
        <f t="shared" si="0"/>
        <v>0.4</v>
      </c>
      <c r="AN23" s="12">
        <f t="shared" si="1"/>
        <v>0</v>
      </c>
      <c r="AO23" s="12">
        <f t="shared" si="2"/>
        <v>0</v>
      </c>
      <c r="AP23" s="12">
        <v>0.34</v>
      </c>
      <c r="AQ23" s="12">
        <f t="shared" si="3"/>
        <v>0</v>
      </c>
    </row>
    <row r="24" spans="1:61" x14ac:dyDescent="0.2">
      <c r="B24" t="s">
        <v>26</v>
      </c>
      <c r="C24">
        <v>0</v>
      </c>
      <c r="D24">
        <v>0</v>
      </c>
      <c r="E24" s="8">
        <v>11308092</v>
      </c>
      <c r="F24" s="6">
        <v>112843.7215</v>
      </c>
      <c r="G24">
        <v>112014.5425</v>
      </c>
      <c r="H24" s="12">
        <v>0</v>
      </c>
      <c r="I24" s="12">
        <v>0</v>
      </c>
      <c r="J24" s="12">
        <v>0</v>
      </c>
      <c r="K24" s="18">
        <v>0</v>
      </c>
      <c r="L24" s="18">
        <v>2.5000000000000001E-2</v>
      </c>
      <c r="M24" s="18">
        <v>0.4</v>
      </c>
      <c r="N24" s="2">
        <v>1</v>
      </c>
      <c r="O24">
        <v>40468.6</v>
      </c>
      <c r="P24">
        <v>3840</v>
      </c>
      <c r="Q24" s="12">
        <v>7296</v>
      </c>
      <c r="R24" s="18">
        <v>2.5000000000000001E-2</v>
      </c>
      <c r="S24" s="18">
        <v>0.18</v>
      </c>
      <c r="T24" s="18">
        <v>0.6875</v>
      </c>
      <c r="U24" s="18">
        <v>904</v>
      </c>
      <c r="V24" s="12">
        <v>2976</v>
      </c>
      <c r="W24" s="12">
        <v>5304</v>
      </c>
      <c r="X24" s="18">
        <v>2.5000000000000001E-2</v>
      </c>
      <c r="Y24" s="2">
        <v>0.30399999999999999</v>
      </c>
      <c r="Z24" s="12">
        <v>0.34</v>
      </c>
      <c r="AA24" s="12">
        <v>65</v>
      </c>
      <c r="AB24" s="12">
        <v>2976</v>
      </c>
      <c r="AC24" s="18">
        <v>5304</v>
      </c>
      <c r="AD24" s="18">
        <v>2.5000000000000001E-2</v>
      </c>
      <c r="AE24" s="18">
        <v>0.4</v>
      </c>
      <c r="AF24" s="12">
        <v>0.34</v>
      </c>
      <c r="AL24" s="18"/>
      <c r="AM24" s="18">
        <f t="shared" si="0"/>
        <v>0.4</v>
      </c>
      <c r="AN24" s="12">
        <f t="shared" si="1"/>
        <v>0</v>
      </c>
      <c r="AO24" s="12">
        <f t="shared" si="2"/>
        <v>0</v>
      </c>
      <c r="AP24" s="12">
        <v>0.34</v>
      </c>
      <c r="AQ24" s="12">
        <f t="shared" si="3"/>
        <v>0</v>
      </c>
      <c r="BC24" s="4"/>
      <c r="BD24" s="4"/>
      <c r="BE24" s="5"/>
    </row>
    <row r="25" spans="1:61" x14ac:dyDescent="0.2">
      <c r="B25" t="s">
        <v>27</v>
      </c>
      <c r="C25">
        <v>0</v>
      </c>
      <c r="D25">
        <v>0</v>
      </c>
      <c r="E25" s="8">
        <v>4506524</v>
      </c>
      <c r="F25" s="6">
        <v>44970.711150000003</v>
      </c>
      <c r="G25">
        <v>44640.265050000002</v>
      </c>
      <c r="H25" s="12">
        <v>0</v>
      </c>
      <c r="I25" s="12">
        <v>0</v>
      </c>
      <c r="J25" s="12">
        <v>0</v>
      </c>
      <c r="K25" s="18">
        <v>0</v>
      </c>
      <c r="L25" s="18">
        <v>2.5000000000000001E-2</v>
      </c>
      <c r="M25" s="18">
        <v>0.4</v>
      </c>
      <c r="N25" s="2">
        <v>1</v>
      </c>
      <c r="O25">
        <v>0</v>
      </c>
      <c r="P25">
        <v>0</v>
      </c>
      <c r="Q25" s="12">
        <v>0</v>
      </c>
      <c r="R25" s="18">
        <v>2.5000000000000001E-2</v>
      </c>
      <c r="S25" s="18">
        <v>0.18</v>
      </c>
      <c r="T25" s="18">
        <v>0.6875</v>
      </c>
      <c r="U25" s="18">
        <v>0</v>
      </c>
      <c r="V25" s="12">
        <v>2976</v>
      </c>
      <c r="W25" s="12">
        <v>5304</v>
      </c>
      <c r="X25" s="18">
        <v>2.5000000000000001E-2</v>
      </c>
      <c r="Y25" s="2">
        <v>0.30399999999999999</v>
      </c>
      <c r="Z25" s="12">
        <v>0.34</v>
      </c>
      <c r="AA25" s="12">
        <v>0</v>
      </c>
      <c r="AB25" s="12">
        <v>2976</v>
      </c>
      <c r="AC25" s="18">
        <v>5304</v>
      </c>
      <c r="AD25" s="18">
        <v>2.5000000000000001E-2</v>
      </c>
      <c r="AE25" s="18">
        <v>0.4</v>
      </c>
      <c r="AF25" s="12">
        <v>0.34</v>
      </c>
      <c r="AL25" s="18"/>
      <c r="AM25" s="18">
        <f t="shared" si="0"/>
        <v>0.4</v>
      </c>
      <c r="AN25" s="12">
        <f t="shared" si="1"/>
        <v>0</v>
      </c>
      <c r="AO25" s="12">
        <f t="shared" si="2"/>
        <v>0</v>
      </c>
      <c r="AP25" s="12">
        <v>0.34</v>
      </c>
      <c r="AQ25" s="12">
        <f t="shared" si="3"/>
        <v>0</v>
      </c>
      <c r="BE25" s="5"/>
    </row>
    <row r="26" spans="1:61" x14ac:dyDescent="0.2">
      <c r="B26" t="s">
        <v>28</v>
      </c>
      <c r="C26">
        <v>0</v>
      </c>
      <c r="D26">
        <v>0</v>
      </c>
      <c r="E26" s="8">
        <v>1335277</v>
      </c>
      <c r="F26" s="6">
        <v>13324.76123</v>
      </c>
      <c r="G26">
        <v>13226.850490000001</v>
      </c>
      <c r="H26" s="12">
        <v>0</v>
      </c>
      <c r="I26" s="12">
        <v>0</v>
      </c>
      <c r="J26" s="12">
        <v>0</v>
      </c>
      <c r="K26" s="18">
        <v>0</v>
      </c>
      <c r="L26" s="18">
        <v>2.5000000000000001E-2</v>
      </c>
      <c r="M26" s="18">
        <v>0.4</v>
      </c>
      <c r="N26" s="2">
        <v>1</v>
      </c>
      <c r="O26">
        <v>0</v>
      </c>
      <c r="P26">
        <v>0</v>
      </c>
      <c r="Q26" s="12">
        <v>0</v>
      </c>
      <c r="R26" s="18">
        <v>2.5000000000000001E-2</v>
      </c>
      <c r="S26" s="18">
        <v>0.18</v>
      </c>
      <c r="T26" s="18">
        <v>0.6875</v>
      </c>
      <c r="U26" s="18">
        <v>0</v>
      </c>
      <c r="V26" s="12">
        <v>2976</v>
      </c>
      <c r="W26" s="12">
        <v>5304</v>
      </c>
      <c r="X26" s="18">
        <v>2.5000000000000001E-2</v>
      </c>
      <c r="Y26" s="2">
        <v>0.30399999999999999</v>
      </c>
      <c r="Z26" s="12">
        <v>0.34</v>
      </c>
      <c r="AA26" s="12">
        <v>0</v>
      </c>
      <c r="AB26" s="12">
        <v>2976</v>
      </c>
      <c r="AC26" s="18">
        <v>5304</v>
      </c>
      <c r="AD26" s="18">
        <v>2.5000000000000001E-2</v>
      </c>
      <c r="AE26" s="18">
        <v>0.4</v>
      </c>
      <c r="AF26" s="12">
        <v>0.34</v>
      </c>
      <c r="AL26" s="18"/>
      <c r="AM26" s="18">
        <f t="shared" si="0"/>
        <v>0.4</v>
      </c>
      <c r="AN26" s="12">
        <f t="shared" si="1"/>
        <v>0</v>
      </c>
      <c r="AO26" s="12">
        <f t="shared" si="2"/>
        <v>0</v>
      </c>
      <c r="AP26" s="12">
        <v>0.34</v>
      </c>
      <c r="AQ26" s="12">
        <f t="shared" si="3"/>
        <v>0</v>
      </c>
      <c r="BE26" s="5"/>
      <c r="BG26" s="5"/>
      <c r="BI26" s="5"/>
    </row>
    <row r="27" spans="1:61" x14ac:dyDescent="0.2">
      <c r="B27" t="s">
        <v>29</v>
      </c>
      <c r="C27">
        <v>0</v>
      </c>
      <c r="D27">
        <v>0</v>
      </c>
      <c r="E27" s="6">
        <v>8637906</v>
      </c>
      <c r="F27" s="6">
        <v>86197.871280000007</v>
      </c>
      <c r="G27">
        <v>85564.486789999995</v>
      </c>
      <c r="H27" s="12">
        <v>0</v>
      </c>
      <c r="I27" s="12">
        <v>0</v>
      </c>
      <c r="J27" s="12">
        <v>0</v>
      </c>
      <c r="K27" s="18">
        <v>0</v>
      </c>
      <c r="L27" s="18">
        <v>2.5000000000000001E-2</v>
      </c>
      <c r="M27" s="18">
        <v>0.4</v>
      </c>
      <c r="N27" s="2">
        <v>1</v>
      </c>
      <c r="O27">
        <v>0</v>
      </c>
      <c r="P27">
        <v>0</v>
      </c>
      <c r="Q27" s="12">
        <v>0</v>
      </c>
      <c r="R27" s="18">
        <v>2.5000000000000001E-2</v>
      </c>
      <c r="S27" s="18">
        <v>0.18</v>
      </c>
      <c r="T27" s="18">
        <v>0.6875</v>
      </c>
      <c r="U27" s="18">
        <v>0</v>
      </c>
      <c r="V27" s="12">
        <v>2976</v>
      </c>
      <c r="W27" s="12">
        <v>5304</v>
      </c>
      <c r="X27" s="18">
        <v>2.5000000000000001E-2</v>
      </c>
      <c r="Y27" s="2">
        <v>0.30399999999999999</v>
      </c>
      <c r="Z27" s="12">
        <v>0.34</v>
      </c>
      <c r="AA27" s="12">
        <v>0</v>
      </c>
      <c r="AB27" s="12">
        <v>2976</v>
      </c>
      <c r="AC27" s="18">
        <v>5304</v>
      </c>
      <c r="AD27" s="18">
        <v>2.5000000000000001E-2</v>
      </c>
      <c r="AE27" s="18">
        <v>0.4</v>
      </c>
      <c r="AF27" s="12">
        <v>0.34</v>
      </c>
      <c r="AL27" s="18"/>
      <c r="AM27" s="18">
        <f t="shared" si="0"/>
        <v>0.4</v>
      </c>
      <c r="AN27" s="12">
        <f t="shared" si="1"/>
        <v>0</v>
      </c>
      <c r="AO27" s="12">
        <f t="shared" si="2"/>
        <v>0</v>
      </c>
      <c r="AP27" s="12">
        <v>0.34</v>
      </c>
      <c r="AQ27" s="12">
        <f t="shared" si="3"/>
        <v>0</v>
      </c>
    </row>
    <row r="28" spans="1:61" x14ac:dyDescent="0.2">
      <c r="B28" t="s">
        <v>30</v>
      </c>
      <c r="C28">
        <v>0</v>
      </c>
      <c r="D28">
        <v>0</v>
      </c>
      <c r="E28" s="6">
        <v>786961</v>
      </c>
      <c r="F28" s="6">
        <v>7853.1027059999997</v>
      </c>
      <c r="G28">
        <v>7795.3978770000003</v>
      </c>
      <c r="H28" s="12">
        <v>0</v>
      </c>
      <c r="I28" s="12">
        <v>0</v>
      </c>
      <c r="J28" s="12">
        <v>0</v>
      </c>
      <c r="K28" s="18">
        <v>0</v>
      </c>
      <c r="L28" s="18">
        <v>2.5000000000000001E-2</v>
      </c>
      <c r="M28" s="18">
        <v>0.4</v>
      </c>
      <c r="N28" s="2">
        <v>1</v>
      </c>
      <c r="O28">
        <v>0</v>
      </c>
      <c r="P28">
        <v>0</v>
      </c>
      <c r="Q28" s="12">
        <v>0</v>
      </c>
      <c r="R28" s="18">
        <v>2.5000000000000001E-2</v>
      </c>
      <c r="S28" s="18">
        <v>0.18</v>
      </c>
      <c r="T28" s="18">
        <v>0.6875</v>
      </c>
      <c r="U28" s="18">
        <v>0</v>
      </c>
      <c r="V28" s="12">
        <v>2976</v>
      </c>
      <c r="W28" s="12">
        <v>5304</v>
      </c>
      <c r="X28" s="18">
        <v>2.5000000000000001E-2</v>
      </c>
      <c r="Y28" s="2">
        <v>0.30399999999999999</v>
      </c>
      <c r="Z28" s="12">
        <v>0.34</v>
      </c>
      <c r="AA28" s="12">
        <v>0</v>
      </c>
      <c r="AB28" s="12">
        <v>2976</v>
      </c>
      <c r="AC28" s="18">
        <v>5304</v>
      </c>
      <c r="AD28" s="18">
        <v>2.5000000000000001E-2</v>
      </c>
      <c r="AE28" s="18">
        <v>0.4</v>
      </c>
      <c r="AF28" s="12">
        <v>0.34</v>
      </c>
      <c r="AL28" s="18"/>
      <c r="AM28" s="18">
        <f t="shared" si="0"/>
        <v>0.4</v>
      </c>
      <c r="AN28" s="12">
        <f t="shared" si="1"/>
        <v>0</v>
      </c>
      <c r="AO28" s="12">
        <f t="shared" si="2"/>
        <v>0</v>
      </c>
      <c r="AP28" s="12">
        <v>0.34</v>
      </c>
      <c r="AQ28" s="12">
        <f t="shared" si="3"/>
        <v>0</v>
      </c>
    </row>
    <row r="29" spans="1:61" x14ac:dyDescent="0.2">
      <c r="B29" t="s">
        <v>31</v>
      </c>
      <c r="C29">
        <v>800000</v>
      </c>
      <c r="D29">
        <v>1142400</v>
      </c>
      <c r="E29" s="6">
        <v>1691732</v>
      </c>
      <c r="F29" s="6">
        <v>16881.83423</v>
      </c>
      <c r="G29">
        <v>16757.78602</v>
      </c>
      <c r="H29" s="12">
        <v>0</v>
      </c>
      <c r="I29" s="12">
        <v>0</v>
      </c>
      <c r="J29" s="12">
        <v>0</v>
      </c>
      <c r="K29" s="18">
        <v>0</v>
      </c>
      <c r="L29" s="18">
        <v>2.5000000000000001E-2</v>
      </c>
      <c r="M29" s="18">
        <v>0.4</v>
      </c>
      <c r="N29" s="2">
        <v>1</v>
      </c>
      <c r="O29">
        <v>0</v>
      </c>
      <c r="P29">
        <v>0</v>
      </c>
      <c r="Q29" s="12">
        <v>0</v>
      </c>
      <c r="R29" s="18">
        <v>2.5000000000000001E-2</v>
      </c>
      <c r="S29" s="18">
        <v>0.18</v>
      </c>
      <c r="T29" s="18">
        <v>0.6875</v>
      </c>
      <c r="U29" s="18">
        <v>0</v>
      </c>
      <c r="V29" s="12">
        <v>2976</v>
      </c>
      <c r="W29" s="12">
        <v>5304</v>
      </c>
      <c r="X29" s="18">
        <v>2.5000000000000001E-2</v>
      </c>
      <c r="Y29" s="2">
        <v>0.30399999999999999</v>
      </c>
      <c r="Z29" s="12">
        <v>0.34</v>
      </c>
      <c r="AA29" s="12">
        <v>0</v>
      </c>
      <c r="AB29" s="12">
        <v>2976</v>
      </c>
      <c r="AC29" s="18">
        <v>5304</v>
      </c>
      <c r="AD29" s="18">
        <v>2.5000000000000001E-2</v>
      </c>
      <c r="AE29" s="18">
        <v>0.4</v>
      </c>
      <c r="AF29" s="12">
        <v>0.34</v>
      </c>
      <c r="AL29" s="18"/>
      <c r="AM29" s="18">
        <f t="shared" si="0"/>
        <v>0.4</v>
      </c>
      <c r="AN29" s="12">
        <f t="shared" si="1"/>
        <v>0</v>
      </c>
      <c r="AO29" s="12">
        <f t="shared" si="2"/>
        <v>0</v>
      </c>
      <c r="AP29" s="12">
        <v>0.34</v>
      </c>
      <c r="AQ29" s="12">
        <f t="shared" si="3"/>
        <v>0</v>
      </c>
    </row>
    <row r="30" spans="1:61" x14ac:dyDescent="0.2">
      <c r="B30" t="s">
        <v>20</v>
      </c>
      <c r="C30">
        <v>2300000</v>
      </c>
      <c r="D30">
        <v>3284400</v>
      </c>
      <c r="E30" s="6">
        <v>1684187</v>
      </c>
      <c r="F30" s="6">
        <v>16806.54249</v>
      </c>
      <c r="G30">
        <v>16683.04753</v>
      </c>
      <c r="H30" s="12">
        <v>11735.894</v>
      </c>
      <c r="I30" s="12">
        <v>3261.5927839999999</v>
      </c>
      <c r="J30" s="12">
        <v>3432</v>
      </c>
      <c r="K30" s="18">
        <v>7224</v>
      </c>
      <c r="L30" s="18">
        <v>2.5000000000000001E-2</v>
      </c>
      <c r="M30" s="18">
        <v>0.4</v>
      </c>
      <c r="N30" s="2">
        <v>1</v>
      </c>
      <c r="O30">
        <v>0</v>
      </c>
      <c r="P30">
        <v>0</v>
      </c>
      <c r="Q30" s="12">
        <v>0</v>
      </c>
      <c r="R30" s="18">
        <v>2.5000000000000001E-2</v>
      </c>
      <c r="S30" s="18">
        <v>0.18</v>
      </c>
      <c r="T30" s="18">
        <v>0.6875</v>
      </c>
      <c r="U30" s="18">
        <v>0</v>
      </c>
      <c r="V30" s="12">
        <v>2976</v>
      </c>
      <c r="W30" s="12">
        <v>5304</v>
      </c>
      <c r="X30" s="18">
        <v>2.5000000000000001E-2</v>
      </c>
      <c r="Y30" s="2">
        <v>0.30399999999999999</v>
      </c>
      <c r="Z30" s="12">
        <v>0.34</v>
      </c>
      <c r="AA30" s="12">
        <v>0</v>
      </c>
      <c r="AB30" s="12">
        <v>2976</v>
      </c>
      <c r="AC30" s="18">
        <v>5304</v>
      </c>
      <c r="AD30" s="18">
        <v>2.5000000000000001E-2</v>
      </c>
      <c r="AE30" s="18">
        <v>0.4</v>
      </c>
      <c r="AF30" s="12">
        <v>0.34</v>
      </c>
      <c r="AL30" s="18"/>
      <c r="AM30" s="18">
        <f t="shared" si="0"/>
        <v>0.4</v>
      </c>
      <c r="AN30" s="12">
        <f t="shared" si="1"/>
        <v>0</v>
      </c>
      <c r="AO30" s="12">
        <f t="shared" si="2"/>
        <v>0</v>
      </c>
      <c r="AP30" s="12">
        <v>0.34</v>
      </c>
      <c r="AQ30" s="12">
        <f t="shared" si="3"/>
        <v>0</v>
      </c>
    </row>
    <row r="31" spans="1:61" x14ac:dyDescent="0.2">
      <c r="B31" t="s">
        <v>49</v>
      </c>
      <c r="C31">
        <v>1100000</v>
      </c>
      <c r="D31">
        <v>1570800</v>
      </c>
      <c r="E31" s="6">
        <v>10679776</v>
      </c>
      <c r="F31" s="6">
        <v>106573.74099999999</v>
      </c>
      <c r="G31">
        <v>105790.63400000001</v>
      </c>
      <c r="H31" s="12">
        <v>202343</v>
      </c>
      <c r="I31" s="12">
        <v>56234.358339999999</v>
      </c>
      <c r="J31" s="12">
        <v>2856</v>
      </c>
      <c r="K31" s="18">
        <v>6576</v>
      </c>
      <c r="L31" s="18">
        <v>2.5000000000000001E-2</v>
      </c>
      <c r="M31" s="18">
        <v>0.4</v>
      </c>
      <c r="N31" s="2">
        <v>1</v>
      </c>
      <c r="O31">
        <v>246858.46</v>
      </c>
      <c r="P31">
        <v>3816</v>
      </c>
      <c r="Q31" s="12">
        <v>7440</v>
      </c>
      <c r="R31" s="18">
        <v>2.5000000000000001E-2</v>
      </c>
      <c r="S31" s="18">
        <v>0.18</v>
      </c>
      <c r="T31" s="18">
        <v>0.6875</v>
      </c>
      <c r="U31" s="18">
        <v>9628</v>
      </c>
      <c r="V31" s="12">
        <v>2976</v>
      </c>
      <c r="W31" s="12">
        <v>5304</v>
      </c>
      <c r="X31" s="18">
        <v>2.5000000000000001E-2</v>
      </c>
      <c r="Y31" s="2">
        <v>0.30399999999999999</v>
      </c>
      <c r="Z31" s="12">
        <v>0.34</v>
      </c>
      <c r="AA31" s="12">
        <v>8990</v>
      </c>
      <c r="AB31" s="12">
        <v>2976</v>
      </c>
      <c r="AC31" s="18">
        <v>5304</v>
      </c>
      <c r="AD31" s="18">
        <v>2.5000000000000001E-2</v>
      </c>
      <c r="AE31" s="18">
        <v>0.4</v>
      </c>
      <c r="AF31" s="12">
        <v>0.34</v>
      </c>
      <c r="AL31" s="18"/>
      <c r="AM31" s="18">
        <f t="shared" si="0"/>
        <v>0.4</v>
      </c>
      <c r="AN31" s="12">
        <f t="shared" ref="AN31:AN32" si="6">15*AI31</f>
        <v>0</v>
      </c>
      <c r="AO31" s="12">
        <f t="shared" ref="AO31:AO32" si="7">AN31*AM31</f>
        <v>0</v>
      </c>
      <c r="AP31" s="12">
        <v>0.34</v>
      </c>
      <c r="AQ31" s="12">
        <f t="shared" si="3"/>
        <v>0</v>
      </c>
    </row>
    <row r="32" spans="1:61" s="16" customFormat="1" x14ac:dyDescent="0.2">
      <c r="A32" s="16" t="s">
        <v>82</v>
      </c>
      <c r="B32" s="12"/>
      <c r="C32" s="12">
        <v>12300000</v>
      </c>
      <c r="D32" s="19">
        <v>17564400</v>
      </c>
      <c r="E32" s="8">
        <v>162903559</v>
      </c>
      <c r="F32" s="20">
        <v>1625618.5249999999</v>
      </c>
      <c r="G32" s="21">
        <v>1613673.432</v>
      </c>
      <c r="H32" s="22">
        <v>22536153.969999999</v>
      </c>
      <c r="I32" s="22">
        <v>6263157.8949999996</v>
      </c>
      <c r="J32" s="22">
        <v>3172</v>
      </c>
      <c r="K32" s="23">
        <v>7104</v>
      </c>
      <c r="L32" s="23">
        <v>2.5000000000000001E-2</v>
      </c>
      <c r="M32" s="23">
        <v>0.4</v>
      </c>
      <c r="N32" s="2">
        <v>1</v>
      </c>
      <c r="O32">
        <v>17811040.23</v>
      </c>
      <c r="P32">
        <v>3220</v>
      </c>
      <c r="Q32" s="14">
        <v>6430</v>
      </c>
      <c r="R32" s="15">
        <v>2.5000000000000001E-2</v>
      </c>
      <c r="S32" s="15">
        <v>0.18</v>
      </c>
      <c r="T32" s="15">
        <v>0.6875</v>
      </c>
      <c r="U32" s="15">
        <v>1871040</v>
      </c>
      <c r="V32" s="12">
        <v>2976</v>
      </c>
      <c r="W32" s="12">
        <v>5304</v>
      </c>
      <c r="X32" s="15">
        <v>2.5000000000000001E-2</v>
      </c>
      <c r="Y32" s="18">
        <v>0.30399999999999999</v>
      </c>
      <c r="Z32" s="24">
        <v>0.34</v>
      </c>
      <c r="AA32" s="24">
        <v>9055</v>
      </c>
      <c r="AB32" s="24">
        <v>2976</v>
      </c>
      <c r="AC32" s="25">
        <v>5304</v>
      </c>
      <c r="AD32" s="25">
        <v>2.5000000000000001E-2</v>
      </c>
      <c r="AE32" s="18">
        <v>0.4</v>
      </c>
      <c r="AF32" s="12">
        <v>0.34</v>
      </c>
      <c r="AG32" s="24"/>
      <c r="AH32" s="12"/>
      <c r="AI32" s="26"/>
      <c r="AJ32" s="26"/>
      <c r="AK32" s="26"/>
      <c r="AL32" s="27"/>
      <c r="AM32" s="27">
        <f>AVERAGE(AM24:AM31)</f>
        <v>0.39999999999999997</v>
      </c>
      <c r="AN32" s="12">
        <f t="shared" si="6"/>
        <v>0</v>
      </c>
      <c r="AO32" s="12">
        <f t="shared" si="7"/>
        <v>0</v>
      </c>
      <c r="AP32" s="26">
        <f>AVERAGE(AP24:AP31)</f>
        <v>0.33999999999999997</v>
      </c>
      <c r="AQ32" s="12">
        <f t="shared" si="3"/>
        <v>0</v>
      </c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</row>
    <row r="33" spans="1:59" x14ac:dyDescent="0.2">
      <c r="A33">
        <v>3</v>
      </c>
      <c r="B33" t="s">
        <v>32</v>
      </c>
      <c r="C33">
        <v>800000</v>
      </c>
      <c r="D33">
        <v>1142400</v>
      </c>
      <c r="E33" s="6">
        <v>49895314</v>
      </c>
      <c r="F33" s="6">
        <v>497906.53590000002</v>
      </c>
      <c r="G33">
        <v>494247.90399999998</v>
      </c>
      <c r="H33" s="12">
        <v>258999.04000000001</v>
      </c>
      <c r="J33" s="12">
        <v>3216</v>
      </c>
      <c r="K33" s="18">
        <v>6888</v>
      </c>
      <c r="L33" s="18">
        <v>2.5000000000000001E-2</v>
      </c>
      <c r="M33" s="18">
        <v>0.4</v>
      </c>
      <c r="N33" s="2">
        <v>1</v>
      </c>
      <c r="O33">
        <v>0</v>
      </c>
      <c r="P33">
        <v>0</v>
      </c>
      <c r="Q33" s="12">
        <v>0</v>
      </c>
      <c r="R33" s="18">
        <v>2.5000000000000001E-2</v>
      </c>
      <c r="S33" s="18">
        <v>0.18</v>
      </c>
      <c r="T33" s="18">
        <v>0.6875</v>
      </c>
      <c r="U33" s="18">
        <v>0</v>
      </c>
      <c r="V33" s="12">
        <v>2976</v>
      </c>
      <c r="W33" s="12">
        <v>5304</v>
      </c>
      <c r="X33" s="18">
        <v>2.5000000000000001E-2</v>
      </c>
      <c r="Y33" s="18">
        <v>0.30399999999999999</v>
      </c>
      <c r="Z33" s="12">
        <v>0.34</v>
      </c>
      <c r="AA33" s="12">
        <v>0</v>
      </c>
      <c r="AB33" s="12">
        <v>2976</v>
      </c>
      <c r="AC33" s="18">
        <v>5304</v>
      </c>
      <c r="AD33" s="18">
        <v>2.5000000000000001E-2</v>
      </c>
      <c r="AE33" s="18">
        <v>0.4</v>
      </c>
      <c r="AF33" s="12">
        <v>0.34</v>
      </c>
      <c r="AL33" s="18"/>
      <c r="AM33" s="18">
        <f t="shared" si="0"/>
        <v>0.4</v>
      </c>
      <c r="AN33" s="12">
        <f t="shared" si="1"/>
        <v>0</v>
      </c>
      <c r="AO33" s="12">
        <f t="shared" si="2"/>
        <v>0</v>
      </c>
      <c r="AP33" s="12">
        <v>0.34</v>
      </c>
      <c r="AQ33" s="12">
        <f t="shared" si="3"/>
        <v>0</v>
      </c>
      <c r="BB33" s="12"/>
      <c r="BC33" s="12"/>
      <c r="BD33" s="12"/>
      <c r="BE33" s="12"/>
      <c r="BF33" s="12"/>
      <c r="BG33" s="12"/>
    </row>
    <row r="34" spans="1:59" x14ac:dyDescent="0.2">
      <c r="B34" t="s">
        <v>33</v>
      </c>
      <c r="C34">
        <v>0</v>
      </c>
      <c r="D34">
        <v>0</v>
      </c>
      <c r="E34" s="6">
        <v>3784333</v>
      </c>
      <c r="F34" s="6">
        <v>37763.949829999998</v>
      </c>
      <c r="G34">
        <v>37486.459219999997</v>
      </c>
      <c r="H34" s="12">
        <v>2428.116</v>
      </c>
      <c r="J34" s="12">
        <v>3216</v>
      </c>
      <c r="K34" s="18">
        <v>6888</v>
      </c>
      <c r="L34" s="18">
        <v>2.5000000000000001E-2</v>
      </c>
      <c r="M34" s="18">
        <v>0.4</v>
      </c>
      <c r="N34" s="2">
        <v>1</v>
      </c>
      <c r="O34">
        <v>0</v>
      </c>
      <c r="P34">
        <v>0</v>
      </c>
      <c r="Q34" s="12">
        <v>0</v>
      </c>
      <c r="R34" s="18">
        <v>2.5000000000000001E-2</v>
      </c>
      <c r="S34" s="18">
        <v>0.18</v>
      </c>
      <c r="T34" s="18">
        <v>0.6875</v>
      </c>
      <c r="U34" s="18">
        <v>0</v>
      </c>
      <c r="V34" s="12">
        <v>2976</v>
      </c>
      <c r="W34" s="12">
        <v>5304</v>
      </c>
      <c r="X34" s="18">
        <v>2.5000000000000001E-2</v>
      </c>
      <c r="Y34" s="18">
        <v>0.30399999999999999</v>
      </c>
      <c r="Z34" s="12">
        <v>0.34</v>
      </c>
      <c r="AA34" s="12">
        <v>0</v>
      </c>
      <c r="AB34" s="12">
        <v>2976</v>
      </c>
      <c r="AC34" s="18">
        <v>5304</v>
      </c>
      <c r="AD34" s="18">
        <v>2.5000000000000001E-2</v>
      </c>
      <c r="AE34" s="18">
        <v>0.4</v>
      </c>
      <c r="AF34" s="12">
        <v>0.34</v>
      </c>
      <c r="AL34" s="18"/>
      <c r="AM34" s="18">
        <f t="shared" si="0"/>
        <v>0.4</v>
      </c>
      <c r="AN34" s="12">
        <f t="shared" si="1"/>
        <v>0</v>
      </c>
      <c r="AO34" s="12">
        <f t="shared" si="2"/>
        <v>0</v>
      </c>
      <c r="AP34" s="12">
        <v>0.34</v>
      </c>
      <c r="AQ34" s="12">
        <f t="shared" si="3"/>
        <v>0</v>
      </c>
      <c r="BB34" s="12"/>
      <c r="BC34" s="12"/>
      <c r="BD34" s="12"/>
      <c r="BE34" s="12"/>
      <c r="BF34" s="12"/>
      <c r="BG34" s="12"/>
    </row>
    <row r="35" spans="1:59" ht="16" thickBot="1" x14ac:dyDescent="0.25">
      <c r="B35" t="s">
        <v>34</v>
      </c>
      <c r="C35">
        <v>0</v>
      </c>
      <c r="D35">
        <v>0</v>
      </c>
      <c r="E35" s="6">
        <v>3930136</v>
      </c>
      <c r="F35" s="6">
        <v>39218.921470000001</v>
      </c>
      <c r="G35">
        <v>38930.739679999999</v>
      </c>
      <c r="H35" s="12">
        <v>34398.31</v>
      </c>
      <c r="J35" s="12">
        <v>3096</v>
      </c>
      <c r="K35" s="18">
        <v>7008</v>
      </c>
      <c r="L35" s="18">
        <v>2.5000000000000001E-2</v>
      </c>
      <c r="M35" s="18">
        <v>0.4</v>
      </c>
      <c r="N35" s="2">
        <v>1</v>
      </c>
      <c r="O35">
        <v>0</v>
      </c>
      <c r="P35">
        <v>0</v>
      </c>
      <c r="Q35" s="12">
        <v>0</v>
      </c>
      <c r="R35" s="18">
        <v>2.5000000000000001E-2</v>
      </c>
      <c r="S35" s="18">
        <v>0.18</v>
      </c>
      <c r="T35" s="18">
        <v>0.6875</v>
      </c>
      <c r="U35" s="18">
        <v>0</v>
      </c>
      <c r="V35" s="12">
        <v>2976</v>
      </c>
      <c r="W35" s="12">
        <v>5304</v>
      </c>
      <c r="X35" s="18">
        <v>2.5000000000000001E-2</v>
      </c>
      <c r="Y35" s="18">
        <v>0.30399999999999999</v>
      </c>
      <c r="Z35" s="12">
        <v>0.34</v>
      </c>
      <c r="AA35" s="12">
        <v>0</v>
      </c>
      <c r="AB35" s="12">
        <v>2976</v>
      </c>
      <c r="AC35" s="18">
        <v>5304</v>
      </c>
      <c r="AD35" s="18">
        <v>2.5000000000000001E-2</v>
      </c>
      <c r="AE35" s="18">
        <v>0.4</v>
      </c>
      <c r="AF35" s="12">
        <v>0.34</v>
      </c>
      <c r="AL35" s="18"/>
      <c r="AM35" s="18">
        <f t="shared" si="0"/>
        <v>0.4</v>
      </c>
      <c r="AN35" s="12">
        <f t="shared" si="1"/>
        <v>0</v>
      </c>
      <c r="AO35" s="12">
        <f t="shared" si="2"/>
        <v>0</v>
      </c>
      <c r="AP35" s="12">
        <v>0.34</v>
      </c>
      <c r="AQ35" s="12">
        <f t="shared" si="3"/>
        <v>0</v>
      </c>
      <c r="BB35" s="12"/>
      <c r="BC35" s="12"/>
      <c r="BD35" s="12"/>
      <c r="BE35" s="12"/>
      <c r="BF35" s="12"/>
      <c r="BG35" s="12"/>
    </row>
    <row r="36" spans="1:59" ht="16" thickBot="1" x14ac:dyDescent="0.25">
      <c r="B36" t="s">
        <v>35</v>
      </c>
      <c r="C36">
        <v>0</v>
      </c>
      <c r="D36">
        <v>0</v>
      </c>
      <c r="E36" s="7">
        <v>8897143</v>
      </c>
      <c r="F36" s="6">
        <v>88784.803530000005</v>
      </c>
      <c r="G36">
        <v>88132.410180000006</v>
      </c>
      <c r="H36" s="12">
        <v>24281.16</v>
      </c>
      <c r="J36" s="12">
        <v>2568</v>
      </c>
      <c r="K36" s="18">
        <v>6888</v>
      </c>
      <c r="L36" s="18">
        <v>2.5000000000000001E-2</v>
      </c>
      <c r="M36" s="18">
        <v>0.4</v>
      </c>
      <c r="N36" s="2">
        <v>1</v>
      </c>
      <c r="O36">
        <v>0</v>
      </c>
      <c r="P36">
        <v>0</v>
      </c>
      <c r="Q36" s="12">
        <v>0</v>
      </c>
      <c r="R36" s="18">
        <v>2.5000000000000001E-2</v>
      </c>
      <c r="S36" s="18">
        <v>0.18</v>
      </c>
      <c r="T36" s="18">
        <v>0.6875</v>
      </c>
      <c r="U36" s="18">
        <v>0</v>
      </c>
      <c r="V36" s="12">
        <v>2976</v>
      </c>
      <c r="W36" s="12">
        <v>5304</v>
      </c>
      <c r="X36" s="18">
        <v>2.5000000000000001E-2</v>
      </c>
      <c r="Y36" s="18">
        <v>0.30399999999999999</v>
      </c>
      <c r="Z36" s="12">
        <v>0.34</v>
      </c>
      <c r="AA36" s="12">
        <v>0</v>
      </c>
      <c r="AB36" s="12">
        <v>2976</v>
      </c>
      <c r="AC36" s="18">
        <v>5304</v>
      </c>
      <c r="AD36" s="18">
        <v>2.5000000000000001E-2</v>
      </c>
      <c r="AE36" s="18">
        <v>0.4</v>
      </c>
      <c r="AF36" s="12">
        <v>0.34</v>
      </c>
      <c r="AL36" s="18"/>
      <c r="AM36" s="18">
        <f t="shared" si="0"/>
        <v>0.4</v>
      </c>
      <c r="AN36" s="12">
        <f t="shared" si="1"/>
        <v>0</v>
      </c>
      <c r="AO36" s="12">
        <f t="shared" si="2"/>
        <v>0</v>
      </c>
      <c r="AP36" s="12">
        <v>0.34</v>
      </c>
      <c r="AQ36" s="12">
        <f t="shared" si="3"/>
        <v>0</v>
      </c>
      <c r="BB36" s="12"/>
      <c r="BC36" s="12"/>
      <c r="BD36" s="12"/>
      <c r="BE36" s="12"/>
      <c r="BF36" s="12"/>
      <c r="BG36" s="12"/>
    </row>
    <row r="37" spans="1:59" ht="16" thickBot="1" x14ac:dyDescent="0.25">
      <c r="B37" t="s">
        <v>36</v>
      </c>
      <c r="C37">
        <v>0</v>
      </c>
      <c r="D37">
        <v>0</v>
      </c>
      <c r="E37" s="7">
        <v>7113432</v>
      </c>
      <c r="F37" s="6">
        <v>70985.108649999995</v>
      </c>
      <c r="G37">
        <v>70463.507989999998</v>
      </c>
      <c r="H37" s="12">
        <v>598935.28</v>
      </c>
      <c r="J37" s="12">
        <v>3120</v>
      </c>
      <c r="K37" s="18">
        <v>7152</v>
      </c>
      <c r="L37" s="18">
        <v>2.5000000000000001E-2</v>
      </c>
      <c r="M37" s="18">
        <v>0.4</v>
      </c>
      <c r="N37" s="2">
        <v>1</v>
      </c>
      <c r="O37">
        <v>0</v>
      </c>
      <c r="P37">
        <v>0</v>
      </c>
      <c r="Q37" s="12">
        <v>0</v>
      </c>
      <c r="R37" s="18">
        <v>2.5000000000000001E-2</v>
      </c>
      <c r="S37" s="18">
        <v>0.18</v>
      </c>
      <c r="T37" s="18">
        <v>0.6875</v>
      </c>
      <c r="U37" s="18">
        <v>0</v>
      </c>
      <c r="V37" s="12">
        <v>2976</v>
      </c>
      <c r="W37" s="12">
        <v>5304</v>
      </c>
      <c r="X37" s="18">
        <v>2.5000000000000001E-2</v>
      </c>
      <c r="Y37" s="18">
        <v>0.30399999999999999</v>
      </c>
      <c r="Z37" s="12">
        <v>0.34</v>
      </c>
      <c r="AA37" s="12">
        <v>0</v>
      </c>
      <c r="AB37" s="12">
        <v>2976</v>
      </c>
      <c r="AC37" s="18">
        <v>5304</v>
      </c>
      <c r="AD37" s="18">
        <v>2.5000000000000001E-2</v>
      </c>
      <c r="AE37" s="18">
        <v>0.4</v>
      </c>
      <c r="AF37" s="12">
        <v>0.34</v>
      </c>
      <c r="AL37" s="18"/>
      <c r="AM37" s="18">
        <f t="shared" si="0"/>
        <v>0.4</v>
      </c>
      <c r="AN37" s="12">
        <f t="shared" si="1"/>
        <v>0</v>
      </c>
      <c r="AO37" s="12">
        <f t="shared" si="2"/>
        <v>0</v>
      </c>
      <c r="AP37" s="12">
        <v>0.34</v>
      </c>
      <c r="AQ37" s="12">
        <f t="shared" si="3"/>
        <v>0</v>
      </c>
      <c r="BB37" s="12"/>
      <c r="BC37" s="12"/>
      <c r="BD37" s="12"/>
      <c r="BE37" s="12"/>
      <c r="BF37" s="12"/>
      <c r="BG37" s="12"/>
    </row>
    <row r="38" spans="1:59" ht="16" thickBot="1" x14ac:dyDescent="0.25">
      <c r="B38" t="s">
        <v>37</v>
      </c>
      <c r="C38">
        <v>0</v>
      </c>
      <c r="D38">
        <v>0</v>
      </c>
      <c r="E38" s="7">
        <v>2629143</v>
      </c>
      <c r="F38" s="6">
        <v>26236.2811</v>
      </c>
      <c r="G38">
        <v>26043.49613</v>
      </c>
      <c r="H38" s="12">
        <v>50585.75</v>
      </c>
      <c r="J38" s="12">
        <v>2880</v>
      </c>
      <c r="K38" s="18">
        <v>6912</v>
      </c>
      <c r="L38" s="18">
        <v>2.5000000000000001E-2</v>
      </c>
      <c r="M38" s="18">
        <v>0.4</v>
      </c>
      <c r="N38" s="2">
        <v>1</v>
      </c>
      <c r="O38">
        <v>0</v>
      </c>
      <c r="P38">
        <v>0</v>
      </c>
      <c r="Q38" s="12">
        <v>0</v>
      </c>
      <c r="R38" s="18">
        <v>2.5000000000000001E-2</v>
      </c>
      <c r="S38" s="18">
        <v>0.18</v>
      </c>
      <c r="T38" s="18">
        <v>0.6875</v>
      </c>
      <c r="U38" s="18">
        <v>0</v>
      </c>
      <c r="V38" s="12">
        <v>2976</v>
      </c>
      <c r="W38" s="12">
        <v>5304</v>
      </c>
      <c r="X38" s="18">
        <v>2.5000000000000001E-2</v>
      </c>
      <c r="Y38" s="18">
        <v>0.30399999999999999</v>
      </c>
      <c r="Z38" s="12">
        <v>0.34</v>
      </c>
      <c r="AA38" s="12">
        <v>0</v>
      </c>
      <c r="AB38" s="12">
        <v>2976</v>
      </c>
      <c r="AC38" s="18">
        <v>5304</v>
      </c>
      <c r="AD38" s="18">
        <v>2.5000000000000001E-2</v>
      </c>
      <c r="AE38" s="18">
        <v>0.4</v>
      </c>
      <c r="AF38" s="12">
        <v>0.34</v>
      </c>
      <c r="AL38" s="18"/>
      <c r="AM38" s="18">
        <f t="shared" si="0"/>
        <v>0.4</v>
      </c>
      <c r="AN38" s="12">
        <f t="shared" si="1"/>
        <v>0</v>
      </c>
      <c r="AO38" s="12">
        <f t="shared" si="2"/>
        <v>0</v>
      </c>
      <c r="AP38" s="12">
        <v>0.34</v>
      </c>
      <c r="AQ38" s="12">
        <f t="shared" si="3"/>
        <v>0</v>
      </c>
      <c r="BB38" s="12"/>
      <c r="BC38" s="12"/>
      <c r="BD38" s="12"/>
      <c r="BE38" s="12"/>
      <c r="BF38" s="12"/>
      <c r="BG38" s="12"/>
    </row>
    <row r="39" spans="1:59" x14ac:dyDescent="0.2">
      <c r="B39" t="s">
        <v>38</v>
      </c>
      <c r="C39">
        <v>1400000</v>
      </c>
      <c r="D39">
        <v>1999200</v>
      </c>
      <c r="E39" s="6">
        <v>35736651</v>
      </c>
      <c r="F39" s="6">
        <v>356616.89799999999</v>
      </c>
      <c r="G39">
        <v>353996.46659999999</v>
      </c>
      <c r="H39" s="12">
        <v>768903.4</v>
      </c>
      <c r="J39" s="12">
        <v>2328</v>
      </c>
      <c r="K39" s="18">
        <v>5952</v>
      </c>
      <c r="L39" s="18">
        <v>2.5000000000000001E-2</v>
      </c>
      <c r="M39" s="18">
        <v>0.4</v>
      </c>
      <c r="N39" s="2">
        <v>1</v>
      </c>
      <c r="O39">
        <v>66773.19</v>
      </c>
      <c r="P39">
        <v>2856</v>
      </c>
      <c r="Q39" s="12">
        <v>6264</v>
      </c>
      <c r="R39" s="18">
        <v>2.5000000000000001E-2</v>
      </c>
      <c r="S39" s="18">
        <v>0.18</v>
      </c>
      <c r="T39" s="18">
        <v>0.6875</v>
      </c>
      <c r="U39" s="18">
        <v>1812145</v>
      </c>
      <c r="V39" s="12">
        <v>2976</v>
      </c>
      <c r="W39" s="12">
        <v>5304</v>
      </c>
      <c r="X39" s="18">
        <v>2.5000000000000001E-2</v>
      </c>
      <c r="Y39" s="18">
        <v>0.30399999999999999</v>
      </c>
      <c r="Z39" s="12">
        <v>0.34</v>
      </c>
      <c r="AA39" s="12">
        <v>4208</v>
      </c>
      <c r="AB39" s="12">
        <v>2976</v>
      </c>
      <c r="AC39" s="18">
        <v>5304</v>
      </c>
      <c r="AD39" s="18">
        <v>2.5000000000000001E-2</v>
      </c>
      <c r="AE39" s="18">
        <v>0.4</v>
      </c>
      <c r="AF39" s="12">
        <v>0.34</v>
      </c>
      <c r="AL39" s="18"/>
      <c r="AM39" s="18">
        <f t="shared" si="0"/>
        <v>0.4</v>
      </c>
      <c r="AN39" s="12">
        <f t="shared" si="1"/>
        <v>0</v>
      </c>
      <c r="AO39" s="12">
        <f t="shared" si="2"/>
        <v>0</v>
      </c>
      <c r="AP39" s="12">
        <v>0.34</v>
      </c>
      <c r="AQ39" s="12">
        <f t="shared" si="3"/>
        <v>0</v>
      </c>
      <c r="BB39" s="12"/>
      <c r="BC39" s="12"/>
      <c r="BD39" s="12"/>
      <c r="BE39" s="12"/>
      <c r="BF39" s="12"/>
      <c r="BG39" s="12"/>
    </row>
    <row r="40" spans="1:59" x14ac:dyDescent="0.2">
      <c r="B40" t="s">
        <v>40</v>
      </c>
      <c r="C40">
        <v>0</v>
      </c>
      <c r="D40">
        <v>0</v>
      </c>
      <c r="E40" s="6">
        <v>3672558</v>
      </c>
      <c r="F40" s="6">
        <v>36648.544419999998</v>
      </c>
      <c r="G40">
        <v>36379.249839999997</v>
      </c>
      <c r="H40" s="12">
        <v>1902024.2</v>
      </c>
      <c r="J40" s="12">
        <v>2880</v>
      </c>
      <c r="K40" s="18">
        <v>6576</v>
      </c>
      <c r="L40" s="18">
        <v>2.5000000000000001E-2</v>
      </c>
      <c r="M40" s="18">
        <v>0.4</v>
      </c>
      <c r="N40" s="2">
        <v>1</v>
      </c>
      <c r="O40">
        <v>1638978.3</v>
      </c>
      <c r="P40">
        <v>3648</v>
      </c>
      <c r="Q40" s="12">
        <v>6912</v>
      </c>
      <c r="R40" s="18">
        <v>2.5000000000000001E-2</v>
      </c>
      <c r="S40" s="18">
        <v>0.18</v>
      </c>
      <c r="T40" s="18">
        <v>0.6875</v>
      </c>
      <c r="U40" s="18">
        <v>1187273</v>
      </c>
      <c r="V40" s="12">
        <v>2976</v>
      </c>
      <c r="W40" s="12">
        <v>5304</v>
      </c>
      <c r="X40" s="18">
        <v>2.5000000000000001E-2</v>
      </c>
      <c r="Y40" s="18">
        <v>0.30399999999999999</v>
      </c>
      <c r="Z40" s="12">
        <v>0.34</v>
      </c>
      <c r="AA40" s="12">
        <v>926</v>
      </c>
      <c r="AB40" s="12">
        <v>2976</v>
      </c>
      <c r="AC40" s="18">
        <v>5304</v>
      </c>
      <c r="AD40" s="18">
        <v>2.5000000000000001E-2</v>
      </c>
      <c r="AE40" s="18">
        <v>0.4</v>
      </c>
      <c r="AF40" s="12">
        <v>0.34</v>
      </c>
      <c r="AL40" s="18"/>
      <c r="AM40" s="18">
        <f t="shared" si="0"/>
        <v>0.4</v>
      </c>
      <c r="AN40" s="12">
        <f t="shared" si="1"/>
        <v>0</v>
      </c>
      <c r="AO40" s="12">
        <f t="shared" si="2"/>
        <v>0</v>
      </c>
      <c r="AP40" s="12">
        <v>0.34</v>
      </c>
      <c r="AQ40" s="12">
        <f t="shared" si="3"/>
        <v>0</v>
      </c>
      <c r="BB40" s="12"/>
      <c r="BC40" s="12"/>
      <c r="BD40" s="12"/>
      <c r="BE40" s="12"/>
      <c r="BF40" s="12"/>
      <c r="BG40" s="12"/>
    </row>
    <row r="41" spans="1:59" x14ac:dyDescent="0.2">
      <c r="B41" t="s">
        <v>41</v>
      </c>
      <c r="C41">
        <v>0</v>
      </c>
      <c r="D41">
        <v>0</v>
      </c>
      <c r="E41" s="6">
        <v>4975763</v>
      </c>
      <c r="F41" s="6">
        <v>49653.258399999999</v>
      </c>
      <c r="G41">
        <v>49288.404790000001</v>
      </c>
      <c r="H41" s="12">
        <v>149733.82</v>
      </c>
      <c r="J41" s="12">
        <v>2616</v>
      </c>
      <c r="K41" s="18">
        <v>6288</v>
      </c>
      <c r="L41" s="18">
        <v>2.5000000000000001E-2</v>
      </c>
      <c r="M41" s="18">
        <v>0.4</v>
      </c>
      <c r="N41" s="2">
        <v>1</v>
      </c>
      <c r="O41">
        <v>196272.71</v>
      </c>
      <c r="P41">
        <v>3144</v>
      </c>
      <c r="Q41" s="12">
        <v>7032</v>
      </c>
      <c r="R41" s="18">
        <v>2.5000000000000001E-2</v>
      </c>
      <c r="S41" s="18">
        <v>0.18</v>
      </c>
      <c r="T41" s="18">
        <v>0.6875</v>
      </c>
      <c r="U41" s="18">
        <v>464033</v>
      </c>
      <c r="V41" s="12">
        <v>2976</v>
      </c>
      <c r="W41" s="12">
        <v>5304</v>
      </c>
      <c r="X41" s="18">
        <v>2.5000000000000001E-2</v>
      </c>
      <c r="Y41" s="18">
        <v>0.30399999999999999</v>
      </c>
      <c r="Z41" s="12">
        <v>0.34</v>
      </c>
      <c r="AA41" s="12">
        <v>568</v>
      </c>
      <c r="AB41" s="12">
        <v>2976</v>
      </c>
      <c r="AC41" s="18">
        <v>5304</v>
      </c>
      <c r="AD41" s="18">
        <v>2.5000000000000001E-2</v>
      </c>
      <c r="AE41" s="18">
        <v>0.4</v>
      </c>
      <c r="AF41" s="12">
        <v>0.34</v>
      </c>
      <c r="AL41" s="18"/>
      <c r="AM41" s="18">
        <f t="shared" si="0"/>
        <v>0.4</v>
      </c>
      <c r="AN41" s="12">
        <f t="shared" si="1"/>
        <v>0</v>
      </c>
      <c r="AO41" s="12">
        <f t="shared" si="2"/>
        <v>0</v>
      </c>
      <c r="AP41" s="12">
        <v>0.34</v>
      </c>
      <c r="AQ41" s="12">
        <f t="shared" si="3"/>
        <v>0</v>
      </c>
      <c r="BB41" s="12"/>
      <c r="BC41" s="12"/>
      <c r="BD41" s="12"/>
      <c r="BE41" s="12"/>
      <c r="BF41" s="12"/>
      <c r="BG41" s="12"/>
    </row>
    <row r="42" spans="1:59" s="16" customFormat="1" x14ac:dyDescent="0.2">
      <c r="A42" s="16" t="s">
        <v>84</v>
      </c>
      <c r="B42" s="12"/>
      <c r="C42" s="12">
        <v>2200000</v>
      </c>
      <c r="D42" s="19">
        <v>3141600</v>
      </c>
      <c r="E42" s="8">
        <v>120634473</v>
      </c>
      <c r="F42" s="20">
        <v>1203814.301</v>
      </c>
      <c r="G42" s="21">
        <v>1194968.638</v>
      </c>
      <c r="H42" s="22">
        <v>3790289.0759999999</v>
      </c>
      <c r="I42" s="22"/>
      <c r="J42" s="22">
        <v>2880</v>
      </c>
      <c r="K42" s="23">
        <v>6728</v>
      </c>
      <c r="L42" s="23">
        <v>2.5000000000000001E-2</v>
      </c>
      <c r="M42" s="23">
        <v>0.4</v>
      </c>
      <c r="N42" s="2">
        <v>1</v>
      </c>
      <c r="O42">
        <v>1902024.2</v>
      </c>
      <c r="P42">
        <v>3216</v>
      </c>
      <c r="Q42" s="14">
        <v>6736</v>
      </c>
      <c r="R42" s="15">
        <v>2.5000000000000001E-2</v>
      </c>
      <c r="S42" s="15">
        <v>0.18</v>
      </c>
      <c r="T42" s="15">
        <v>0.6875</v>
      </c>
      <c r="U42" s="15">
        <v>3463451</v>
      </c>
      <c r="V42" s="12">
        <v>2976</v>
      </c>
      <c r="W42" s="12">
        <v>5304</v>
      </c>
      <c r="X42" s="15">
        <v>2.5000000000000001E-2</v>
      </c>
      <c r="Y42" s="18">
        <v>0.30399999999999999</v>
      </c>
      <c r="Z42" s="24">
        <v>0.34</v>
      </c>
      <c r="AA42" s="24">
        <v>5702</v>
      </c>
      <c r="AB42" s="24">
        <v>2976</v>
      </c>
      <c r="AC42" s="25">
        <v>5304</v>
      </c>
      <c r="AD42" s="25">
        <v>2.5000000000000001E-2</v>
      </c>
      <c r="AE42" s="18">
        <v>0.4</v>
      </c>
      <c r="AF42" s="12">
        <v>0.34</v>
      </c>
      <c r="AG42" s="24"/>
      <c r="AH42" s="12"/>
      <c r="AI42" s="26"/>
      <c r="AJ42" s="26"/>
      <c r="AK42" s="26"/>
      <c r="AL42" s="27"/>
      <c r="AM42" s="27">
        <f>AVERAGE(AM33:AM41)</f>
        <v>0.39999999999999997</v>
      </c>
      <c r="AN42" s="12">
        <f t="shared" si="1"/>
        <v>0</v>
      </c>
      <c r="AO42" s="12">
        <f t="shared" si="2"/>
        <v>0</v>
      </c>
      <c r="AP42" s="26">
        <f>AVERAGE(AP33:AP41)</f>
        <v>0.33999999999999997</v>
      </c>
      <c r="AQ42" s="12">
        <f t="shared" ref="AQ42" si="8">AP42*AO42*(39.7/3.6)</f>
        <v>0</v>
      </c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</row>
    <row r="43" spans="1:59" x14ac:dyDescent="0.2">
      <c r="A43">
        <v>4</v>
      </c>
      <c r="B43" t="s">
        <v>42</v>
      </c>
      <c r="C43">
        <v>800000</v>
      </c>
      <c r="D43">
        <v>1142400</v>
      </c>
      <c r="E43" s="6">
        <v>7716536</v>
      </c>
      <c r="F43" s="6">
        <v>77003.497940000001</v>
      </c>
      <c r="G43">
        <v>76437.673970000003</v>
      </c>
      <c r="H43" s="12">
        <v>1335463.8</v>
      </c>
      <c r="I43" s="12">
        <v>71876.411559999993</v>
      </c>
      <c r="J43" s="12">
        <v>2952</v>
      </c>
      <c r="K43" s="18">
        <v>6648</v>
      </c>
      <c r="L43" s="18">
        <v>2.5000000000000001E-2</v>
      </c>
      <c r="M43" s="18">
        <v>0.4</v>
      </c>
      <c r="N43" s="2">
        <v>1</v>
      </c>
      <c r="O43">
        <v>2266241.6</v>
      </c>
      <c r="P43">
        <v>3672</v>
      </c>
      <c r="Q43" s="12">
        <v>7008</v>
      </c>
      <c r="R43" s="18">
        <v>2.5000000000000001E-2</v>
      </c>
      <c r="S43" s="18">
        <v>0.18</v>
      </c>
      <c r="T43" s="18">
        <v>0.6875</v>
      </c>
      <c r="U43" s="18">
        <v>626196</v>
      </c>
      <c r="V43" s="12">
        <v>2976</v>
      </c>
      <c r="W43" s="12">
        <v>5304</v>
      </c>
      <c r="X43" s="18">
        <v>2.5000000000000001E-2</v>
      </c>
      <c r="Y43" s="18">
        <v>0.30399999999999999</v>
      </c>
      <c r="Z43" s="12">
        <v>0.34</v>
      </c>
      <c r="AA43" s="12">
        <v>13156</v>
      </c>
      <c r="AB43" s="12">
        <v>2976</v>
      </c>
      <c r="AC43" s="18">
        <v>5304</v>
      </c>
      <c r="AD43" s="18">
        <v>2.5000000000000001E-2</v>
      </c>
      <c r="AE43" s="18">
        <v>0.4</v>
      </c>
      <c r="AF43" s="12">
        <v>0.34</v>
      </c>
      <c r="AL43" s="18"/>
      <c r="AM43" s="18">
        <f t="shared" si="0"/>
        <v>0.4</v>
      </c>
      <c r="AN43" s="12">
        <f t="shared" si="1"/>
        <v>0</v>
      </c>
      <c r="AO43" s="12">
        <f t="shared" si="2"/>
        <v>0</v>
      </c>
      <c r="AP43" s="12">
        <v>0.34</v>
      </c>
      <c r="AQ43" s="12">
        <f t="shared" si="3"/>
        <v>0</v>
      </c>
      <c r="BB43" s="12"/>
      <c r="BC43" s="12"/>
      <c r="BD43" s="12"/>
      <c r="BE43" s="12"/>
      <c r="BF43" s="12"/>
      <c r="BG43" s="12"/>
    </row>
    <row r="44" spans="1:59" x14ac:dyDescent="0.2">
      <c r="B44" t="s">
        <v>43</v>
      </c>
      <c r="C44">
        <v>1550000</v>
      </c>
      <c r="D44">
        <v>2213400</v>
      </c>
      <c r="E44" s="6">
        <v>3787219</v>
      </c>
      <c r="F44" s="6">
        <v>37792.74929</v>
      </c>
      <c r="G44">
        <v>37515.047059999997</v>
      </c>
      <c r="H44" s="12">
        <v>267092.76</v>
      </c>
      <c r="I44" s="12">
        <v>14375.282310000001</v>
      </c>
      <c r="J44" s="12">
        <v>2472</v>
      </c>
      <c r="K44" s="18">
        <v>6000</v>
      </c>
      <c r="L44" s="18">
        <v>2.5000000000000001E-2</v>
      </c>
      <c r="M44" s="18">
        <v>0.4</v>
      </c>
      <c r="N44" s="2">
        <v>1</v>
      </c>
      <c r="O44">
        <v>1266667.18</v>
      </c>
      <c r="P44">
        <v>3408</v>
      </c>
      <c r="Q44" s="12">
        <v>7032</v>
      </c>
      <c r="R44" s="18">
        <v>2.5000000000000001E-2</v>
      </c>
      <c r="S44" s="18">
        <v>0.18</v>
      </c>
      <c r="T44" s="18">
        <v>0.6875</v>
      </c>
      <c r="U44" s="18">
        <v>0</v>
      </c>
      <c r="V44" s="12">
        <v>2976</v>
      </c>
      <c r="W44" s="12">
        <v>5304</v>
      </c>
      <c r="X44" s="18">
        <v>2.5000000000000001E-2</v>
      </c>
      <c r="Y44" s="18">
        <v>0.30399999999999999</v>
      </c>
      <c r="Z44" s="12">
        <v>0.34</v>
      </c>
      <c r="AA44" s="12">
        <v>0</v>
      </c>
      <c r="AB44" s="12">
        <v>2976</v>
      </c>
      <c r="AC44" s="18">
        <v>5304</v>
      </c>
      <c r="AD44" s="18">
        <v>2.5000000000000001E-2</v>
      </c>
      <c r="AE44" s="18">
        <v>0.4</v>
      </c>
      <c r="AF44" s="12">
        <v>0.34</v>
      </c>
      <c r="AL44" s="18"/>
      <c r="AM44" s="18">
        <f t="shared" si="0"/>
        <v>0.4</v>
      </c>
      <c r="AN44" s="12">
        <f t="shared" si="1"/>
        <v>0</v>
      </c>
      <c r="AO44" s="12">
        <f t="shared" si="2"/>
        <v>0</v>
      </c>
      <c r="AP44" s="12">
        <v>0.34</v>
      </c>
      <c r="AQ44" s="12">
        <f t="shared" si="3"/>
        <v>0</v>
      </c>
      <c r="BB44" s="12"/>
      <c r="BC44" s="12"/>
      <c r="BD44" s="12"/>
      <c r="BE44" s="12"/>
      <c r="BF44" s="12"/>
      <c r="BG44" s="12"/>
    </row>
    <row r="45" spans="1:59" x14ac:dyDescent="0.2">
      <c r="B45" t="s">
        <v>44</v>
      </c>
      <c r="C45">
        <v>1400000</v>
      </c>
      <c r="D45">
        <v>1999200</v>
      </c>
      <c r="E45" s="6">
        <v>5928887</v>
      </c>
      <c r="F45" s="6">
        <v>59164.505669999999</v>
      </c>
      <c r="G45">
        <v>58729.763140000003</v>
      </c>
      <c r="H45" s="12">
        <v>238764.74</v>
      </c>
      <c r="I45" s="13">
        <v>12850.631160000001</v>
      </c>
      <c r="J45" s="12">
        <v>2088</v>
      </c>
      <c r="K45" s="18">
        <v>5592</v>
      </c>
      <c r="L45" s="18">
        <v>2.5000000000000001E-2</v>
      </c>
      <c r="M45" s="18">
        <v>0.4</v>
      </c>
      <c r="N45" s="2">
        <v>1</v>
      </c>
      <c r="O45">
        <v>497763.78</v>
      </c>
      <c r="P45">
        <v>3168</v>
      </c>
      <c r="Q45" s="12">
        <v>6504</v>
      </c>
      <c r="R45" s="18">
        <v>2.5000000000000001E-2</v>
      </c>
      <c r="S45" s="18">
        <v>0.18</v>
      </c>
      <c r="T45" s="18">
        <v>0.6875</v>
      </c>
      <c r="U45" s="18">
        <v>19795</v>
      </c>
      <c r="V45" s="12">
        <v>2976</v>
      </c>
      <c r="W45" s="12">
        <v>5304</v>
      </c>
      <c r="X45" s="18">
        <v>2.5000000000000001E-2</v>
      </c>
      <c r="Y45" s="18">
        <v>0.30399999999999999</v>
      </c>
      <c r="Z45" s="12">
        <v>0.34</v>
      </c>
      <c r="AA45" s="12">
        <v>84240</v>
      </c>
      <c r="AB45" s="12">
        <v>2976</v>
      </c>
      <c r="AC45" s="18">
        <v>5304</v>
      </c>
      <c r="AD45" s="18">
        <v>2.5000000000000001E-2</v>
      </c>
      <c r="AE45" s="18">
        <v>0.4</v>
      </c>
      <c r="AF45" s="12">
        <v>0.34</v>
      </c>
      <c r="AL45" s="18"/>
      <c r="AM45" s="18">
        <f t="shared" si="0"/>
        <v>0.4</v>
      </c>
      <c r="AN45" s="12">
        <f t="shared" si="1"/>
        <v>0</v>
      </c>
      <c r="AO45" s="12">
        <f t="shared" si="2"/>
        <v>0</v>
      </c>
      <c r="AP45" s="12">
        <v>0.34</v>
      </c>
      <c r="AQ45" s="12">
        <f t="shared" si="3"/>
        <v>0</v>
      </c>
      <c r="BB45" s="12"/>
      <c r="BC45" s="12"/>
      <c r="BD45" s="12"/>
      <c r="BE45" s="12"/>
      <c r="BF45" s="12"/>
      <c r="BG45" s="12"/>
    </row>
    <row r="46" spans="1:59" x14ac:dyDescent="0.2">
      <c r="B46" t="s">
        <v>45</v>
      </c>
      <c r="C46">
        <v>2300000</v>
      </c>
      <c r="D46">
        <v>3284400</v>
      </c>
      <c r="E46" s="6">
        <v>3773856</v>
      </c>
      <c r="F46" s="6">
        <v>37659.399599999997</v>
      </c>
      <c r="G46">
        <v>37382.677219999998</v>
      </c>
      <c r="H46" s="12">
        <v>364217.4</v>
      </c>
      <c r="I46" s="13">
        <v>19602.6577</v>
      </c>
      <c r="J46" s="12">
        <v>2376</v>
      </c>
      <c r="K46" s="18">
        <v>6000</v>
      </c>
      <c r="L46" s="18">
        <v>2.5000000000000001E-2</v>
      </c>
      <c r="M46" s="18">
        <v>0.4</v>
      </c>
      <c r="N46" s="2">
        <v>1</v>
      </c>
      <c r="O46">
        <v>825559.44</v>
      </c>
      <c r="P46">
        <v>3168</v>
      </c>
      <c r="Q46" s="12">
        <v>6696</v>
      </c>
      <c r="R46" s="18">
        <v>2.5000000000000001E-2</v>
      </c>
      <c r="S46" s="18">
        <v>0.18</v>
      </c>
      <c r="T46" s="18">
        <v>0.6875</v>
      </c>
      <c r="U46" s="18">
        <v>66520</v>
      </c>
      <c r="V46" s="12">
        <v>2976</v>
      </c>
      <c r="W46" s="12">
        <v>5304</v>
      </c>
      <c r="X46" s="18">
        <v>2.5000000000000001E-2</v>
      </c>
      <c r="Y46" s="18">
        <v>0.30399999999999999</v>
      </c>
      <c r="Z46" s="12">
        <v>0.34</v>
      </c>
      <c r="AA46" s="12">
        <v>288460</v>
      </c>
      <c r="AB46" s="12">
        <v>2976</v>
      </c>
      <c r="AC46" s="18">
        <v>5304</v>
      </c>
      <c r="AD46" s="18">
        <v>2.5000000000000001E-2</v>
      </c>
      <c r="AE46" s="18">
        <v>0.4</v>
      </c>
      <c r="AF46" s="12">
        <v>0.34</v>
      </c>
      <c r="AL46" s="18"/>
      <c r="AM46" s="18">
        <f t="shared" si="0"/>
        <v>0.4</v>
      </c>
      <c r="AN46" s="12">
        <f t="shared" si="1"/>
        <v>0</v>
      </c>
      <c r="AO46" s="12">
        <f t="shared" si="2"/>
        <v>0</v>
      </c>
      <c r="AP46" s="12">
        <v>0.34</v>
      </c>
      <c r="AQ46" s="12">
        <f t="shared" si="3"/>
        <v>0</v>
      </c>
      <c r="BB46" s="12"/>
      <c r="BC46" s="12"/>
      <c r="BD46" s="12"/>
      <c r="BE46" s="12"/>
      <c r="BF46" s="12"/>
      <c r="BG46" s="12"/>
    </row>
    <row r="47" spans="1:59" x14ac:dyDescent="0.2">
      <c r="B47" t="s">
        <v>46</v>
      </c>
      <c r="C47">
        <v>800000</v>
      </c>
      <c r="D47">
        <v>1142400</v>
      </c>
      <c r="E47" s="6">
        <v>5619413</v>
      </c>
      <c r="F47" s="6">
        <v>56076.257189999997</v>
      </c>
      <c r="G47">
        <v>55664.20721</v>
      </c>
      <c r="H47" s="12">
        <v>607029</v>
      </c>
      <c r="I47" s="13">
        <v>32671.096160000001</v>
      </c>
      <c r="J47" s="12">
        <v>2832</v>
      </c>
      <c r="K47" s="18">
        <v>6552</v>
      </c>
      <c r="L47" s="18">
        <v>2.5000000000000001E-2</v>
      </c>
      <c r="M47" s="18">
        <v>0.4</v>
      </c>
      <c r="N47" s="2">
        <v>1</v>
      </c>
      <c r="O47">
        <v>724387.94</v>
      </c>
      <c r="P47">
        <v>3768</v>
      </c>
      <c r="Q47" s="12">
        <v>7176</v>
      </c>
      <c r="R47" s="18">
        <v>2.5000000000000001E-2</v>
      </c>
      <c r="S47" s="18">
        <v>0.18</v>
      </c>
      <c r="T47" s="18">
        <v>0.6875</v>
      </c>
      <c r="U47" s="18">
        <v>124220</v>
      </c>
      <c r="V47" s="12">
        <v>2976</v>
      </c>
      <c r="W47" s="12">
        <v>5304</v>
      </c>
      <c r="X47" s="18">
        <v>2.5000000000000001E-2</v>
      </c>
      <c r="Y47" s="18">
        <v>0.30399999999999999</v>
      </c>
      <c r="Z47" s="12">
        <v>0.34</v>
      </c>
      <c r="AA47" s="12">
        <v>3985</v>
      </c>
      <c r="AB47" s="12">
        <v>2976</v>
      </c>
      <c r="AC47" s="18">
        <v>5304</v>
      </c>
      <c r="AD47" s="18">
        <v>2.5000000000000001E-2</v>
      </c>
      <c r="AE47" s="18">
        <v>0.4</v>
      </c>
      <c r="AF47" s="12">
        <v>0.34</v>
      </c>
      <c r="AL47" s="18"/>
      <c r="AM47" s="18">
        <f t="shared" si="0"/>
        <v>0.4</v>
      </c>
      <c r="AN47" s="12">
        <f t="shared" si="1"/>
        <v>0</v>
      </c>
      <c r="AO47" s="12">
        <f t="shared" si="2"/>
        <v>0</v>
      </c>
      <c r="AP47" s="12">
        <v>0.34</v>
      </c>
      <c r="AQ47" s="12">
        <f t="shared" si="3"/>
        <v>0</v>
      </c>
      <c r="BB47" s="12"/>
      <c r="BC47" s="12"/>
      <c r="BD47" s="12"/>
      <c r="BE47" s="12"/>
      <c r="BF47" s="12"/>
      <c r="BG47" s="12"/>
    </row>
    <row r="48" spans="1:59" x14ac:dyDescent="0.2">
      <c r="B48" t="s">
        <v>47</v>
      </c>
      <c r="C48">
        <v>1100000</v>
      </c>
      <c r="D48">
        <v>1570800</v>
      </c>
      <c r="E48" s="6">
        <v>8471210</v>
      </c>
      <c r="F48" s="6">
        <v>84534.407900000006</v>
      </c>
      <c r="G48">
        <v>83913.246589999995</v>
      </c>
      <c r="H48" s="12">
        <v>384451.7</v>
      </c>
      <c r="I48" s="13">
        <v>20691.694240000001</v>
      </c>
      <c r="J48" s="12">
        <v>2688</v>
      </c>
      <c r="K48" s="18">
        <v>6312</v>
      </c>
      <c r="L48" s="18">
        <v>2.5000000000000001E-2</v>
      </c>
      <c r="M48" s="18">
        <v>0.4</v>
      </c>
      <c r="N48" s="2">
        <v>1</v>
      </c>
      <c r="O48">
        <v>671778.76</v>
      </c>
      <c r="P48">
        <v>3720</v>
      </c>
      <c r="Q48" s="12">
        <v>7200</v>
      </c>
      <c r="R48" s="18">
        <v>2.5000000000000001E-2</v>
      </c>
      <c r="S48" s="18">
        <v>0.18</v>
      </c>
      <c r="T48" s="18">
        <v>0.6875</v>
      </c>
      <c r="U48" s="18">
        <v>99609</v>
      </c>
      <c r="V48" s="12">
        <v>2976</v>
      </c>
      <c r="W48" s="12">
        <v>5304</v>
      </c>
      <c r="X48" s="18">
        <v>2.5000000000000001E-2</v>
      </c>
      <c r="Y48" s="18">
        <v>0.30399999999999999</v>
      </c>
      <c r="Z48" s="12">
        <v>0.34</v>
      </c>
      <c r="AA48" s="12">
        <v>15743</v>
      </c>
      <c r="AB48" s="12">
        <v>2976</v>
      </c>
      <c r="AC48" s="18">
        <v>5304</v>
      </c>
      <c r="AD48" s="18">
        <v>2.5000000000000001E-2</v>
      </c>
      <c r="AE48" s="18">
        <v>0.4</v>
      </c>
      <c r="AF48" s="12">
        <v>0.34</v>
      </c>
      <c r="AL48" s="18"/>
      <c r="AM48" s="18">
        <f t="shared" si="0"/>
        <v>0.4</v>
      </c>
      <c r="AN48" s="12">
        <f t="shared" si="1"/>
        <v>0</v>
      </c>
      <c r="AO48" s="12">
        <f t="shared" si="2"/>
        <v>0</v>
      </c>
      <c r="AP48" s="12">
        <v>0.34</v>
      </c>
      <c r="AQ48" s="12">
        <f t="shared" si="3"/>
        <v>0</v>
      </c>
      <c r="BB48" s="12"/>
      <c r="BC48" s="12"/>
      <c r="BD48" s="12"/>
      <c r="BE48" s="12"/>
      <c r="BF48" s="12"/>
      <c r="BG48" s="12"/>
    </row>
    <row r="49" spans="1:59" x14ac:dyDescent="0.2">
      <c r="B49" t="s">
        <v>48</v>
      </c>
      <c r="C49">
        <v>2550000</v>
      </c>
      <c r="D49">
        <v>3641400</v>
      </c>
      <c r="E49" s="6">
        <v>6154143</v>
      </c>
      <c r="F49" s="6">
        <v>61412.340700000001</v>
      </c>
      <c r="G49">
        <v>60961.081010000002</v>
      </c>
      <c r="H49" s="12">
        <v>117358.94</v>
      </c>
      <c r="I49" s="12">
        <v>6316.4119250000003</v>
      </c>
      <c r="J49" s="12">
        <v>2376</v>
      </c>
      <c r="K49" s="18">
        <v>5784</v>
      </c>
      <c r="L49" s="18">
        <v>2.5000000000000001E-2</v>
      </c>
      <c r="M49" s="18">
        <v>0.4</v>
      </c>
      <c r="N49" s="2">
        <v>1</v>
      </c>
      <c r="O49">
        <v>169968.12</v>
      </c>
      <c r="P49">
        <v>3840</v>
      </c>
      <c r="Q49" s="12">
        <v>7584</v>
      </c>
      <c r="R49" s="18">
        <v>2.5000000000000001E-2</v>
      </c>
      <c r="S49" s="18">
        <v>0.18</v>
      </c>
      <c r="T49" s="18">
        <v>0.6875</v>
      </c>
      <c r="U49" s="18">
        <v>61597</v>
      </c>
      <c r="V49" s="12">
        <v>2976</v>
      </c>
      <c r="W49" s="12">
        <v>5304</v>
      </c>
      <c r="X49" s="18">
        <v>2.5000000000000001E-2</v>
      </c>
      <c r="Y49" s="18">
        <v>0.30399999999999999</v>
      </c>
      <c r="Z49" s="12">
        <v>0.34</v>
      </c>
      <c r="AA49" s="12">
        <v>145954</v>
      </c>
      <c r="AB49" s="12">
        <v>2976</v>
      </c>
      <c r="AC49" s="18">
        <v>5304</v>
      </c>
      <c r="AD49" s="18">
        <v>2.5000000000000001E-2</v>
      </c>
      <c r="AE49" s="18">
        <v>0.4</v>
      </c>
      <c r="AF49" s="12">
        <v>0.34</v>
      </c>
      <c r="AL49" s="18"/>
      <c r="AM49" s="18">
        <f t="shared" si="0"/>
        <v>0.4</v>
      </c>
      <c r="AN49" s="12">
        <f t="shared" si="1"/>
        <v>0</v>
      </c>
      <c r="AO49" s="12">
        <f t="shared" si="2"/>
        <v>0</v>
      </c>
      <c r="AP49" s="12">
        <v>0.34</v>
      </c>
      <c r="AQ49" s="12">
        <f t="shared" si="3"/>
        <v>0</v>
      </c>
      <c r="BB49" s="12"/>
      <c r="BC49" s="12"/>
      <c r="BD49" s="12"/>
      <c r="BE49" s="12"/>
      <c r="BF49" s="12"/>
      <c r="BG49" s="12"/>
    </row>
    <row r="50" spans="1:59" x14ac:dyDescent="0.2">
      <c r="B50" t="s">
        <v>50</v>
      </c>
      <c r="C50">
        <v>1550000</v>
      </c>
      <c r="D50">
        <v>2213400</v>
      </c>
      <c r="E50" s="6">
        <v>12956117</v>
      </c>
      <c r="F50" s="6">
        <v>129289.4025</v>
      </c>
      <c r="G50">
        <v>128339.3802</v>
      </c>
      <c r="H50" s="12">
        <v>364217.4</v>
      </c>
      <c r="I50" s="12">
        <v>19602.6577</v>
      </c>
      <c r="J50" s="12">
        <v>2568</v>
      </c>
      <c r="K50" s="18">
        <v>6408</v>
      </c>
      <c r="L50" s="18">
        <v>2.5000000000000001E-2</v>
      </c>
      <c r="M50" s="18">
        <v>0.4</v>
      </c>
      <c r="N50" s="2">
        <v>1</v>
      </c>
      <c r="O50">
        <v>683919.34</v>
      </c>
      <c r="P50">
        <v>3840</v>
      </c>
      <c r="Q50" s="12">
        <v>7800</v>
      </c>
      <c r="R50" s="18">
        <v>2.5000000000000001E-2</v>
      </c>
      <c r="S50" s="18">
        <v>0.18</v>
      </c>
      <c r="T50" s="18">
        <v>0.6875</v>
      </c>
      <c r="U50" s="18">
        <v>11219</v>
      </c>
      <c r="V50" s="12">
        <v>2976</v>
      </c>
      <c r="W50" s="12">
        <v>5304</v>
      </c>
      <c r="X50" s="18">
        <v>2.5000000000000001E-2</v>
      </c>
      <c r="Y50" s="18">
        <v>0.30399999999999999</v>
      </c>
      <c r="Z50" s="12">
        <v>0.34</v>
      </c>
      <c r="AA50" s="12">
        <v>27514</v>
      </c>
      <c r="AB50" s="12">
        <v>2976</v>
      </c>
      <c r="AC50" s="18">
        <v>5304</v>
      </c>
      <c r="AD50" s="18">
        <v>2.5000000000000001E-2</v>
      </c>
      <c r="AE50" s="18">
        <v>0.4</v>
      </c>
      <c r="AF50" s="12">
        <v>0.34</v>
      </c>
      <c r="AL50" s="18"/>
      <c r="AM50" s="18">
        <f t="shared" si="0"/>
        <v>0.4</v>
      </c>
      <c r="AN50" s="12">
        <f t="shared" si="1"/>
        <v>0</v>
      </c>
      <c r="AO50" s="12">
        <f t="shared" si="2"/>
        <v>0</v>
      </c>
      <c r="AP50" s="12">
        <v>0.34</v>
      </c>
      <c r="AQ50" s="12">
        <f t="shared" si="3"/>
        <v>0</v>
      </c>
      <c r="BB50" s="12"/>
      <c r="BC50" s="12"/>
      <c r="BD50" s="12"/>
      <c r="BE50" s="12"/>
      <c r="BF50" s="12"/>
      <c r="BG50" s="12"/>
    </row>
    <row r="51" spans="1:59" x14ac:dyDescent="0.2">
      <c r="B51" t="s">
        <v>51</v>
      </c>
      <c r="C51">
        <v>1000000</v>
      </c>
      <c r="D51">
        <v>1428000</v>
      </c>
      <c r="E51" s="6">
        <v>6349499</v>
      </c>
      <c r="F51" s="6">
        <v>63361.802909999999</v>
      </c>
      <c r="G51">
        <v>62896.218520000002</v>
      </c>
      <c r="H51" s="12">
        <v>141640.1</v>
      </c>
      <c r="I51" s="12">
        <v>7623.2557710000001</v>
      </c>
      <c r="J51" s="12">
        <v>2256</v>
      </c>
      <c r="K51" s="18">
        <v>6000</v>
      </c>
      <c r="L51" s="18">
        <v>2.5000000000000001E-2</v>
      </c>
      <c r="M51" s="18">
        <v>0.4</v>
      </c>
      <c r="N51" s="2">
        <v>1</v>
      </c>
      <c r="O51">
        <v>169968.12</v>
      </c>
      <c r="P51">
        <v>3888</v>
      </c>
      <c r="Q51" s="12">
        <v>7872</v>
      </c>
      <c r="R51" s="18">
        <v>2.5000000000000001E-2</v>
      </c>
      <c r="S51" s="18">
        <v>0.18</v>
      </c>
      <c r="T51" s="18">
        <v>0.6875</v>
      </c>
      <c r="U51" s="18">
        <v>9740</v>
      </c>
      <c r="V51" s="12">
        <v>2976</v>
      </c>
      <c r="W51" s="12">
        <v>5304</v>
      </c>
      <c r="X51" s="18">
        <v>2.5000000000000001E-2</v>
      </c>
      <c r="Y51" s="18">
        <v>0.30399999999999999</v>
      </c>
      <c r="Z51" s="12">
        <v>0.34</v>
      </c>
      <c r="AA51" s="12">
        <v>68974</v>
      </c>
      <c r="AB51" s="12">
        <v>2976</v>
      </c>
      <c r="AC51" s="18">
        <v>5304</v>
      </c>
      <c r="AD51" s="18">
        <v>2.5000000000000001E-2</v>
      </c>
      <c r="AE51" s="18">
        <v>0.4</v>
      </c>
      <c r="AF51" s="12">
        <v>0.34</v>
      </c>
      <c r="AL51" s="18"/>
      <c r="AM51" s="18">
        <f t="shared" si="0"/>
        <v>0.4</v>
      </c>
      <c r="AN51" s="12">
        <f t="shared" si="1"/>
        <v>0</v>
      </c>
      <c r="AO51" s="12">
        <f t="shared" si="2"/>
        <v>0</v>
      </c>
      <c r="AP51" s="12">
        <v>0.34</v>
      </c>
      <c r="AQ51" s="12">
        <f t="shared" si="3"/>
        <v>0</v>
      </c>
      <c r="BB51" s="12"/>
      <c r="BC51" s="12"/>
      <c r="BD51" s="12"/>
      <c r="BE51" s="12"/>
      <c r="BF51" s="12"/>
      <c r="BG51" s="12"/>
    </row>
    <row r="52" spans="1:59" x14ac:dyDescent="0.2">
      <c r="B52" t="s">
        <v>52</v>
      </c>
      <c r="C52">
        <v>2000000</v>
      </c>
      <c r="D52">
        <v>2856000</v>
      </c>
      <c r="E52" s="6">
        <v>13161925</v>
      </c>
      <c r="F52" s="6">
        <v>131343.1655</v>
      </c>
      <c r="G52">
        <v>130378.052</v>
      </c>
      <c r="H52" s="12">
        <v>137593.24</v>
      </c>
      <c r="I52" s="12">
        <v>7405.4484640000001</v>
      </c>
      <c r="J52" s="12">
        <v>2304</v>
      </c>
      <c r="K52" s="18">
        <v>5904</v>
      </c>
      <c r="L52" s="18">
        <v>2.5000000000000001E-2</v>
      </c>
      <c r="M52" s="18">
        <v>0.4</v>
      </c>
      <c r="N52" s="2">
        <v>1</v>
      </c>
      <c r="O52">
        <v>105218.36</v>
      </c>
      <c r="P52">
        <v>3744</v>
      </c>
      <c r="Q52" s="12">
        <v>7680</v>
      </c>
      <c r="R52" s="18">
        <v>2.5000000000000001E-2</v>
      </c>
      <c r="S52" s="18">
        <v>0.18</v>
      </c>
      <c r="T52" s="18">
        <v>0.6875</v>
      </c>
      <c r="U52" s="18">
        <v>7394</v>
      </c>
      <c r="V52" s="12">
        <v>2976</v>
      </c>
      <c r="W52" s="12">
        <v>5304</v>
      </c>
      <c r="X52" s="18">
        <v>2.5000000000000001E-2</v>
      </c>
      <c r="Y52" s="18">
        <v>0.30399999999999999</v>
      </c>
      <c r="Z52" s="12">
        <v>0.34</v>
      </c>
      <c r="AA52" s="12">
        <v>129891</v>
      </c>
      <c r="AB52" s="12">
        <v>2976</v>
      </c>
      <c r="AC52" s="18">
        <v>5304</v>
      </c>
      <c r="AD52" s="18">
        <v>2.5000000000000001E-2</v>
      </c>
      <c r="AE52" s="18">
        <v>0.4</v>
      </c>
      <c r="AF52" s="12">
        <v>0.34</v>
      </c>
      <c r="AL52" s="18"/>
      <c r="AM52" s="18">
        <f t="shared" si="0"/>
        <v>0.4</v>
      </c>
      <c r="AN52" s="12">
        <f t="shared" si="1"/>
        <v>0</v>
      </c>
      <c r="AO52" s="12">
        <f t="shared" si="2"/>
        <v>0</v>
      </c>
      <c r="AP52" s="12">
        <v>0.34</v>
      </c>
      <c r="AQ52" s="12">
        <f t="shared" si="3"/>
        <v>0</v>
      </c>
      <c r="BB52" s="12"/>
      <c r="BC52" s="12"/>
      <c r="BD52" s="12"/>
      <c r="BE52" s="12"/>
      <c r="BF52" s="12"/>
      <c r="BG52" s="12"/>
    </row>
    <row r="53" spans="1:59" x14ac:dyDescent="0.2">
      <c r="B53" t="s">
        <v>53</v>
      </c>
      <c r="C53">
        <v>0</v>
      </c>
      <c r="D53">
        <v>0</v>
      </c>
      <c r="E53" s="6">
        <v>26497226</v>
      </c>
      <c r="F53" s="6">
        <v>264416.45419999998</v>
      </c>
      <c r="G53">
        <v>262473.51429999998</v>
      </c>
      <c r="H53" s="12">
        <v>28328.02</v>
      </c>
      <c r="I53" s="12">
        <v>1524.6511539999999</v>
      </c>
      <c r="J53" s="12">
        <v>2280</v>
      </c>
      <c r="K53" s="18">
        <v>5568</v>
      </c>
      <c r="L53" s="18">
        <v>2.5000000000000001E-2</v>
      </c>
      <c r="M53" s="18">
        <v>0.4</v>
      </c>
      <c r="N53" s="2">
        <v>1</v>
      </c>
      <c r="O53">
        <v>12545.266</v>
      </c>
      <c r="P53">
        <v>3432</v>
      </c>
      <c r="Q53" s="12">
        <v>7392</v>
      </c>
      <c r="R53" s="18">
        <v>2.5000000000000001E-2</v>
      </c>
      <c r="S53" s="18">
        <v>0.18</v>
      </c>
      <c r="T53" s="18">
        <v>0.6875</v>
      </c>
      <c r="U53" s="18">
        <v>2722</v>
      </c>
      <c r="V53" s="12">
        <v>2976</v>
      </c>
      <c r="W53" s="12">
        <v>5304</v>
      </c>
      <c r="X53" s="18">
        <v>2.5000000000000001E-2</v>
      </c>
      <c r="Y53" s="18">
        <v>0.30399999999999999</v>
      </c>
      <c r="Z53" s="12">
        <v>0.34</v>
      </c>
      <c r="AA53" s="12">
        <v>35548</v>
      </c>
      <c r="AB53" s="12">
        <v>2976</v>
      </c>
      <c r="AC53" s="18">
        <v>5304</v>
      </c>
      <c r="AD53" s="18">
        <v>2.5000000000000001E-2</v>
      </c>
      <c r="AE53" s="18">
        <v>0.4</v>
      </c>
      <c r="AF53" s="12">
        <v>0.34</v>
      </c>
      <c r="AL53" s="18"/>
      <c r="AM53" s="18">
        <f t="shared" si="0"/>
        <v>0.4</v>
      </c>
      <c r="AN53" s="12">
        <f t="shared" si="1"/>
        <v>0</v>
      </c>
      <c r="AO53" s="12">
        <f t="shared" si="2"/>
        <v>0</v>
      </c>
      <c r="AP53" s="12">
        <v>0.34</v>
      </c>
      <c r="AQ53" s="12">
        <f t="shared" si="3"/>
        <v>0</v>
      </c>
      <c r="BB53" s="12"/>
      <c r="BC53" s="12"/>
      <c r="BD53" s="12"/>
      <c r="BE53" s="12"/>
      <c r="BF53" s="12"/>
      <c r="BG53" s="12"/>
    </row>
    <row r="54" spans="1:59" x14ac:dyDescent="0.2">
      <c r="A54">
        <v>4</v>
      </c>
      <c r="B54" t="s">
        <v>65</v>
      </c>
      <c r="F54" s="6"/>
      <c r="I54" s="12">
        <v>0</v>
      </c>
      <c r="K54" s="18"/>
      <c r="L54" s="18"/>
      <c r="M54" s="18"/>
      <c r="U54" s="18"/>
      <c r="Y54" s="12"/>
      <c r="AD54" s="18"/>
      <c r="AG54" s="12">
        <v>100000</v>
      </c>
      <c r="AH54" s="12">
        <v>1</v>
      </c>
      <c r="AI54" s="12">
        <v>8760</v>
      </c>
      <c r="AJ54" s="11">
        <v>0.01</v>
      </c>
      <c r="AK54" s="11">
        <v>0.3</v>
      </c>
      <c r="AL54" s="12">
        <v>0.6875</v>
      </c>
      <c r="AM54" s="18"/>
      <c r="AN54" s="12">
        <f>15*AI54</f>
        <v>131400</v>
      </c>
      <c r="AO54" s="12">
        <f>AN54*AM54</f>
        <v>0</v>
      </c>
      <c r="AQ54" s="12">
        <f>AP54*AO54*(39.7/3.6)</f>
        <v>0</v>
      </c>
      <c r="AR54" s="12">
        <v>100000</v>
      </c>
      <c r="AS54" s="12">
        <v>1</v>
      </c>
      <c r="AT54" s="12">
        <v>8760</v>
      </c>
      <c r="AU54" s="11">
        <f>$BD$13</f>
        <v>0.01</v>
      </c>
      <c r="AV54" s="11">
        <f>0.3/1</f>
        <v>0.3</v>
      </c>
      <c r="AW54" s="13">
        <f>1.3*AR54</f>
        <v>130000</v>
      </c>
      <c r="AX54" s="12">
        <f>AV54*AW54</f>
        <v>39000</v>
      </c>
      <c r="AY54" s="12">
        <f>2.2/3.2</f>
        <v>0.6875</v>
      </c>
      <c r="AZ54" s="12">
        <f>AY54*AX54*(37.8/3.6)</f>
        <v>281531.24999999994</v>
      </c>
      <c r="BA54" s="12">
        <f>(1-AY54)*AX54*37.8</f>
        <v>460687.49999999994</v>
      </c>
      <c r="BB54" s="12"/>
      <c r="BC54" s="12"/>
      <c r="BD54" s="12"/>
      <c r="BE54" s="12"/>
      <c r="BF54" s="12"/>
      <c r="BG54" s="12"/>
    </row>
    <row r="55" spans="1:59" s="16" customFormat="1" x14ac:dyDescent="0.2">
      <c r="A55" s="16" t="s">
        <v>85</v>
      </c>
      <c r="B55" s="12"/>
      <c r="C55" s="12">
        <v>15050000</v>
      </c>
      <c r="D55" s="19">
        <v>21491400</v>
      </c>
      <c r="E55" s="8">
        <v>100416031</v>
      </c>
      <c r="F55" s="20">
        <v>1002053.983</v>
      </c>
      <c r="G55" s="21">
        <v>994690.86120000004</v>
      </c>
      <c r="H55" s="22">
        <v>72757281.879999995</v>
      </c>
      <c r="I55" s="22">
        <v>6372471.1859999998</v>
      </c>
      <c r="J55" s="22">
        <v>2472</v>
      </c>
      <c r="K55" s="23">
        <v>6069.818182</v>
      </c>
      <c r="L55" s="23">
        <v>2.5000000000000001E-2</v>
      </c>
      <c r="M55" s="23">
        <v>0.4</v>
      </c>
      <c r="N55" s="2">
        <v>1</v>
      </c>
      <c r="O55">
        <v>7394017.9060000004</v>
      </c>
      <c r="P55">
        <v>3604.363636</v>
      </c>
      <c r="Q55" s="14">
        <v>7267.636364</v>
      </c>
      <c r="R55" s="15">
        <v>2.5000000000000001E-2</v>
      </c>
      <c r="S55" s="15">
        <v>0.18</v>
      </c>
      <c r="T55" s="15">
        <v>0.6875</v>
      </c>
      <c r="U55" s="15">
        <v>1029012</v>
      </c>
      <c r="V55" s="12">
        <v>2976</v>
      </c>
      <c r="W55" s="12">
        <v>5304</v>
      </c>
      <c r="X55" s="15">
        <v>2.5000000000000001E-2</v>
      </c>
      <c r="Y55" s="18">
        <v>0.30399999999999999</v>
      </c>
      <c r="Z55" s="24">
        <v>0.34</v>
      </c>
      <c r="AA55" s="24">
        <v>813465</v>
      </c>
      <c r="AB55" s="24">
        <v>2976</v>
      </c>
      <c r="AC55" s="25">
        <v>5304</v>
      </c>
      <c r="AD55" s="25">
        <v>2.5000000000000001E-2</v>
      </c>
      <c r="AE55" s="18">
        <v>0.4</v>
      </c>
      <c r="AF55" s="12">
        <v>0.34</v>
      </c>
      <c r="AG55" s="24">
        <v>100000</v>
      </c>
      <c r="AH55" s="12">
        <v>1</v>
      </c>
      <c r="AI55" s="26">
        <v>8760</v>
      </c>
      <c r="AJ55" s="48">
        <v>0.01</v>
      </c>
      <c r="AK55" s="48">
        <v>0.3</v>
      </c>
      <c r="AL55" s="27">
        <v>0.6875</v>
      </c>
      <c r="AM55" s="27">
        <f>AVERAGE(AM43:AM53)</f>
        <v>0.39999999999999997</v>
      </c>
      <c r="AN55" s="12">
        <f t="shared" ref="AN55" si="9">15*AI55</f>
        <v>131400</v>
      </c>
      <c r="AO55" s="12">
        <f t="shared" ref="AO55" si="10">AN55*AM55</f>
        <v>52559.999999999993</v>
      </c>
      <c r="AP55" s="26">
        <f>AVERAGE(AP43:AP53)</f>
        <v>0.33999999999999991</v>
      </c>
      <c r="AQ55" s="12">
        <f t="shared" si="3"/>
        <v>197070.79999999996</v>
      </c>
      <c r="AR55" s="17">
        <f>AR54</f>
        <v>100000</v>
      </c>
      <c r="AS55" s="17">
        <f>AS54</f>
        <v>1</v>
      </c>
      <c r="AT55" s="17">
        <f>AT54</f>
        <v>8760</v>
      </c>
      <c r="AU55" s="31">
        <f>AU54</f>
        <v>0.01</v>
      </c>
      <c r="AV55" s="31">
        <f>AV54</f>
        <v>0.3</v>
      </c>
      <c r="AW55" s="12"/>
      <c r="AX55" s="12"/>
      <c r="AY55" s="17">
        <f>AY54</f>
        <v>0.6875</v>
      </c>
      <c r="AZ55" s="12"/>
      <c r="BA55" s="12"/>
      <c r="BB55" s="12"/>
      <c r="BC55" s="12"/>
      <c r="BD55" s="12"/>
      <c r="BE55" s="12"/>
      <c r="BF55" s="12"/>
      <c r="BG55" s="12"/>
    </row>
    <row r="56" spans="1:59" x14ac:dyDescent="0.2">
      <c r="A56">
        <v>5</v>
      </c>
      <c r="B56" t="s">
        <v>66</v>
      </c>
      <c r="C56">
        <v>3952494171</v>
      </c>
      <c r="D56">
        <v>5644161676</v>
      </c>
      <c r="E56" s="6">
        <v>163130331</v>
      </c>
      <c r="F56" s="6">
        <v>1478888.889</v>
      </c>
      <c r="G56">
        <v>1468021.97</v>
      </c>
      <c r="H56" s="12">
        <v>126877.8961</v>
      </c>
      <c r="J56" s="12">
        <v>2592</v>
      </c>
      <c r="K56" s="18">
        <v>6584</v>
      </c>
      <c r="L56" s="18">
        <v>2.5000000000000001E-2</v>
      </c>
      <c r="M56" s="18">
        <v>0.4</v>
      </c>
      <c r="N56" s="2">
        <v>1</v>
      </c>
      <c r="O56">
        <v>100406.9681</v>
      </c>
      <c r="P56">
        <v>2856</v>
      </c>
      <c r="Q56" s="12">
        <v>6264</v>
      </c>
      <c r="R56" s="18">
        <v>2.5000000000000001E-2</v>
      </c>
      <c r="S56" s="18">
        <v>0.18</v>
      </c>
      <c r="T56" s="18">
        <v>0.6875</v>
      </c>
      <c r="U56" s="18">
        <v>2724925.7570000002</v>
      </c>
      <c r="V56" s="12">
        <v>2976</v>
      </c>
      <c r="W56" s="12">
        <v>5304</v>
      </c>
      <c r="X56" s="18">
        <v>2.5000000000000001E-2</v>
      </c>
      <c r="Y56" s="18">
        <v>0.30399999999999999</v>
      </c>
      <c r="Z56" s="12">
        <v>0.34</v>
      </c>
      <c r="AA56" s="12">
        <v>6327.5773099999997</v>
      </c>
      <c r="AB56" s="12">
        <v>2976</v>
      </c>
      <c r="AC56" s="18">
        <v>5304</v>
      </c>
      <c r="AD56" s="18">
        <v>2.5000000000000001E-2</v>
      </c>
      <c r="AE56" s="18">
        <v>0.4</v>
      </c>
      <c r="AF56" s="12">
        <v>0.34</v>
      </c>
      <c r="AL56" s="18"/>
      <c r="AM56" s="18">
        <f t="shared" si="0"/>
        <v>0.4</v>
      </c>
      <c r="AN56" s="12">
        <f t="shared" si="1"/>
        <v>0</v>
      </c>
      <c r="AO56" s="12">
        <f t="shared" si="2"/>
        <v>0</v>
      </c>
      <c r="AP56" s="12">
        <v>0.34</v>
      </c>
      <c r="AQ56" s="12">
        <f t="shared" si="3"/>
        <v>0</v>
      </c>
      <c r="BB56" s="12"/>
      <c r="BC56" s="12"/>
      <c r="BD56" s="12"/>
      <c r="BE56" s="12"/>
      <c r="BF56" s="12"/>
      <c r="BG56" s="12"/>
    </row>
    <row r="57" spans="1:59" x14ac:dyDescent="0.2">
      <c r="B57" t="s">
        <v>65</v>
      </c>
      <c r="F57" s="6"/>
      <c r="L57" s="18"/>
      <c r="M57" s="18"/>
      <c r="U57" s="18"/>
      <c r="Y57" s="12"/>
      <c r="AD57" s="18"/>
      <c r="AG57" s="12">
        <v>100000</v>
      </c>
      <c r="AH57" s="12">
        <v>1</v>
      </c>
      <c r="AI57" s="12">
        <v>8760</v>
      </c>
      <c r="AJ57" s="11">
        <v>0.01</v>
      </c>
      <c r="AK57" s="11">
        <v>0.3</v>
      </c>
      <c r="AL57" s="12">
        <v>0.6875</v>
      </c>
      <c r="AM57" s="18"/>
      <c r="AN57" s="12">
        <f t="shared" si="1"/>
        <v>131400</v>
      </c>
      <c r="AO57" s="12">
        <f t="shared" si="2"/>
        <v>0</v>
      </c>
      <c r="AQ57" s="12">
        <f t="shared" si="3"/>
        <v>0</v>
      </c>
      <c r="AR57" s="12">
        <v>100000</v>
      </c>
      <c r="AS57" s="12">
        <v>1</v>
      </c>
      <c r="AT57" s="12">
        <v>8760</v>
      </c>
      <c r="AU57" s="11">
        <f>$BD$13</f>
        <v>0.01</v>
      </c>
      <c r="AV57" s="11">
        <f>0.3/1</f>
        <v>0.3</v>
      </c>
      <c r="AW57" s="13">
        <f>1.3*AR57</f>
        <v>130000</v>
      </c>
      <c r="AX57" s="12">
        <f>AV57*AW57</f>
        <v>39000</v>
      </c>
      <c r="AY57" s="12">
        <f>2.2/3.2</f>
        <v>0.6875</v>
      </c>
      <c r="AZ57" s="12">
        <f>AY57*AX57*(37.8/3.6)</f>
        <v>281531.24999999994</v>
      </c>
      <c r="BA57" s="12">
        <f>(1-AY57)*AX57*37.8</f>
        <v>460687.49999999994</v>
      </c>
      <c r="BB57" s="12"/>
      <c r="BC57" s="12"/>
      <c r="BD57" s="12"/>
      <c r="BE57" s="12"/>
      <c r="BF57" s="12"/>
      <c r="BG57" s="12"/>
    </row>
    <row r="58" spans="1:59" s="16" customFormat="1" x14ac:dyDescent="0.2">
      <c r="A58" s="16" t="s">
        <v>83</v>
      </c>
      <c r="B58" s="12"/>
      <c r="C58" s="12">
        <v>3952494171</v>
      </c>
      <c r="D58" s="19">
        <v>5644161676</v>
      </c>
      <c r="E58" s="29">
        <v>163130331</v>
      </c>
      <c r="F58" s="30">
        <v>1478888.889</v>
      </c>
      <c r="G58" s="21">
        <v>1468021.97</v>
      </c>
      <c r="H58" s="22">
        <v>126877.8961</v>
      </c>
      <c r="I58" s="22"/>
      <c r="J58" s="22">
        <v>2592</v>
      </c>
      <c r="K58" s="23">
        <v>6584</v>
      </c>
      <c r="L58" s="23">
        <v>2.5000000000000001E-2</v>
      </c>
      <c r="M58" s="23">
        <v>0.4</v>
      </c>
      <c r="N58" s="2">
        <v>1</v>
      </c>
      <c r="O58">
        <v>100406.9681</v>
      </c>
      <c r="P58">
        <v>2856</v>
      </c>
      <c r="Q58" s="14">
        <v>6264</v>
      </c>
      <c r="R58" s="15">
        <v>2.5000000000000001E-2</v>
      </c>
      <c r="S58" s="15">
        <v>0.18</v>
      </c>
      <c r="T58" s="15">
        <v>0.6875</v>
      </c>
      <c r="U58" s="15">
        <v>2724925.7570000002</v>
      </c>
      <c r="V58" s="12">
        <v>2976</v>
      </c>
      <c r="W58" s="12">
        <v>5304</v>
      </c>
      <c r="X58" s="15">
        <v>2.5000000000000001E-2</v>
      </c>
      <c r="Y58" s="18">
        <v>0.30399999999999999</v>
      </c>
      <c r="Z58" s="24">
        <v>0.34</v>
      </c>
      <c r="AA58" s="24">
        <v>6327.5773099999997</v>
      </c>
      <c r="AB58" s="24">
        <v>2976</v>
      </c>
      <c r="AC58" s="25">
        <v>5304</v>
      </c>
      <c r="AD58" s="25">
        <v>2.5000000000000001E-2</v>
      </c>
      <c r="AE58" s="18">
        <v>0.4</v>
      </c>
      <c r="AF58" s="12">
        <v>0.34</v>
      </c>
      <c r="AG58" s="24">
        <v>100000</v>
      </c>
      <c r="AH58" s="12">
        <v>1</v>
      </c>
      <c r="AI58" s="26">
        <v>8760</v>
      </c>
      <c r="AJ58" s="48">
        <v>0.01</v>
      </c>
      <c r="AK58" s="48">
        <v>0.3</v>
      </c>
      <c r="AL58" s="27">
        <v>0.6875</v>
      </c>
      <c r="AM58" s="27">
        <f>AM56</f>
        <v>0.4</v>
      </c>
      <c r="AN58" s="12">
        <f t="shared" si="1"/>
        <v>131400</v>
      </c>
      <c r="AO58" s="12">
        <f t="shared" si="2"/>
        <v>52560</v>
      </c>
      <c r="AP58" s="26">
        <f>AP56</f>
        <v>0.34</v>
      </c>
      <c r="AQ58" s="12">
        <f t="shared" ref="AQ58" si="11">AP58*AO58*(39.7/3.6)</f>
        <v>197070.80000000002</v>
      </c>
      <c r="AR58" s="17">
        <f>AR57</f>
        <v>100000</v>
      </c>
      <c r="AS58" s="17">
        <f>AS57</f>
        <v>1</v>
      </c>
      <c r="AT58" s="17">
        <f>AT57</f>
        <v>8760</v>
      </c>
      <c r="AU58" s="31">
        <f>AU57</f>
        <v>0.01</v>
      </c>
      <c r="AV58" s="31">
        <f>AV57</f>
        <v>0.3</v>
      </c>
      <c r="AW58" s="12"/>
      <c r="AX58" s="12"/>
      <c r="AY58" s="17">
        <f>AY57</f>
        <v>0.6875</v>
      </c>
      <c r="AZ58" s="12"/>
      <c r="BA58" s="12"/>
      <c r="BB58" s="12"/>
      <c r="BC58" s="12"/>
      <c r="BD58" s="12"/>
      <c r="BE58" s="12"/>
      <c r="BF58" s="12"/>
      <c r="BG58" s="12"/>
    </row>
    <row r="59" spans="1:59" x14ac:dyDescent="0.2">
      <c r="D59" s="12"/>
      <c r="E59" s="12"/>
      <c r="F59" s="12"/>
      <c r="G59" s="12"/>
    </row>
    <row r="62" spans="1:59" x14ac:dyDescent="0.2">
      <c r="V62" s="12">
        <f>SUM(V39:V53,V8:V24)/36.74</f>
        <v>2592.052259118127</v>
      </c>
      <c r="W62" s="12">
        <f>SUM(W39:W53,W8:W24)</f>
        <v>169728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7"/>
  <sheetViews>
    <sheetView topLeftCell="AD1" workbookViewId="0">
      <selection activeCell="AR3" sqref="AR3:AU7"/>
    </sheetView>
  </sheetViews>
  <sheetFormatPr baseColWidth="10" defaultRowHeight="15" x14ac:dyDescent="0.2"/>
  <cols>
    <col min="2" max="2" width="13.1640625" bestFit="1" customWidth="1"/>
    <col min="3" max="3" width="29.1640625" bestFit="1" customWidth="1"/>
    <col min="4" max="4" width="18.83203125" customWidth="1"/>
    <col min="5" max="5" width="12.6640625" bestFit="1" customWidth="1"/>
    <col min="6" max="6" width="13.83203125" customWidth="1"/>
    <col min="7" max="7" width="16.33203125" bestFit="1" customWidth="1"/>
    <col min="8" max="8" width="15.1640625" bestFit="1" customWidth="1"/>
    <col min="9" max="9" width="17" bestFit="1" customWidth="1"/>
  </cols>
  <sheetData>
    <row r="1" spans="1:49" x14ac:dyDescent="0.2">
      <c r="A1" s="32" t="s">
        <v>0</v>
      </c>
      <c r="B1" s="45" t="s">
        <v>73</v>
      </c>
      <c r="C1" s="46"/>
      <c r="D1" s="32" t="s">
        <v>54</v>
      </c>
      <c r="E1" s="44" t="s">
        <v>2</v>
      </c>
      <c r="F1" s="44"/>
      <c r="G1" s="44"/>
      <c r="H1" s="44"/>
      <c r="I1" s="44"/>
      <c r="J1" s="44"/>
      <c r="K1" s="44"/>
      <c r="L1" s="44"/>
      <c r="M1" s="44" t="s">
        <v>3</v>
      </c>
      <c r="N1" s="44"/>
      <c r="O1" s="44"/>
      <c r="P1" s="44"/>
      <c r="Q1" s="44"/>
      <c r="R1" s="44"/>
      <c r="S1" s="44"/>
      <c r="T1" s="44"/>
      <c r="U1" s="44" t="s">
        <v>4</v>
      </c>
      <c r="V1" s="44"/>
      <c r="W1" s="44"/>
      <c r="X1" s="44"/>
      <c r="Y1" s="44"/>
      <c r="Z1" s="44"/>
      <c r="AA1" s="44"/>
      <c r="AB1" s="44"/>
      <c r="AC1" s="44"/>
      <c r="AD1" s="44" t="s">
        <v>5</v>
      </c>
      <c r="AE1" s="44"/>
      <c r="AF1" s="44"/>
      <c r="AG1" s="44"/>
      <c r="AH1" s="44"/>
      <c r="AI1" s="44"/>
      <c r="AJ1" s="44"/>
      <c r="AK1" s="44"/>
      <c r="AL1" s="44"/>
      <c r="AM1" s="44" t="s">
        <v>64</v>
      </c>
      <c r="AN1" s="44"/>
      <c r="AO1" s="44"/>
      <c r="AP1" s="44"/>
      <c r="AQ1" s="44"/>
      <c r="AR1" s="44"/>
      <c r="AS1" s="44"/>
      <c r="AT1" s="44"/>
      <c r="AU1" s="44"/>
      <c r="AV1" s="35"/>
      <c r="AW1" s="34"/>
    </row>
    <row r="2" spans="1:49" x14ac:dyDescent="0.2">
      <c r="A2" s="32"/>
      <c r="B2" s="32" t="s">
        <v>74</v>
      </c>
      <c r="C2" s="32" t="s">
        <v>68</v>
      </c>
      <c r="D2" s="32" t="s">
        <v>75</v>
      </c>
      <c r="E2" s="32" t="s">
        <v>55</v>
      </c>
      <c r="F2" s="32" t="s">
        <v>68</v>
      </c>
      <c r="G2" s="32" t="s">
        <v>59</v>
      </c>
      <c r="H2" s="32" t="s">
        <v>71</v>
      </c>
      <c r="I2" s="32" t="s">
        <v>72</v>
      </c>
      <c r="J2" s="32" t="s">
        <v>62</v>
      </c>
      <c r="K2" s="32" t="s">
        <v>67</v>
      </c>
      <c r="L2" s="32" t="s">
        <v>76</v>
      </c>
      <c r="M2" s="32" t="s">
        <v>55</v>
      </c>
      <c r="N2" s="32" t="s">
        <v>80</v>
      </c>
      <c r="O2" s="32" t="s">
        <v>58</v>
      </c>
      <c r="P2" s="32" t="s">
        <v>59</v>
      </c>
      <c r="Q2" s="32" t="s">
        <v>71</v>
      </c>
      <c r="R2" s="32" t="s">
        <v>72</v>
      </c>
      <c r="S2" s="32" t="s">
        <v>63</v>
      </c>
      <c r="T2" s="32" t="s">
        <v>67</v>
      </c>
      <c r="U2" s="32" t="s">
        <v>55</v>
      </c>
      <c r="V2" s="32" t="s">
        <v>56</v>
      </c>
      <c r="W2" s="32" t="s">
        <v>70</v>
      </c>
      <c r="X2" s="32" t="s">
        <v>68</v>
      </c>
      <c r="Y2" s="32" t="s">
        <v>59</v>
      </c>
      <c r="Z2" s="32" t="s">
        <v>71</v>
      </c>
      <c r="AA2" s="32" t="s">
        <v>72</v>
      </c>
      <c r="AB2" s="32" t="s">
        <v>63</v>
      </c>
      <c r="AC2" s="32" t="s">
        <v>67</v>
      </c>
      <c r="AD2" s="32" t="s">
        <v>55</v>
      </c>
      <c r="AE2" s="32" t="s">
        <v>57</v>
      </c>
      <c r="AF2" s="32" t="s">
        <v>70</v>
      </c>
      <c r="AG2" s="32" t="s">
        <v>69</v>
      </c>
      <c r="AH2" s="32" t="s">
        <v>59</v>
      </c>
      <c r="AI2" s="32" t="s">
        <v>71</v>
      </c>
      <c r="AJ2" s="32" t="s">
        <v>72</v>
      </c>
      <c r="AK2" s="32" t="s">
        <v>63</v>
      </c>
      <c r="AL2" s="32" t="s">
        <v>67</v>
      </c>
      <c r="AM2" s="32" t="s">
        <v>55</v>
      </c>
      <c r="AN2" s="32" t="s">
        <v>56</v>
      </c>
      <c r="AO2" s="32" t="s">
        <v>70</v>
      </c>
      <c r="AP2" s="32" t="s">
        <v>69</v>
      </c>
      <c r="AQ2" s="32" t="s">
        <v>59</v>
      </c>
      <c r="AR2" s="32" t="s">
        <v>77</v>
      </c>
      <c r="AS2" s="32" t="s">
        <v>78</v>
      </c>
      <c r="AT2" s="32" t="s">
        <v>63</v>
      </c>
      <c r="AU2" s="33" t="s">
        <v>67</v>
      </c>
      <c r="AV2" s="34"/>
    </row>
    <row r="3" spans="1:49" x14ac:dyDescent="0.2">
      <c r="A3">
        <v>1</v>
      </c>
      <c r="B3">
        <v>2100000</v>
      </c>
      <c r="C3">
        <v>2998800</v>
      </c>
      <c r="D3">
        <v>23341606</v>
      </c>
      <c r="E3">
        <v>232926.44647254396</v>
      </c>
      <c r="F3">
        <v>231214.89609766216</v>
      </c>
      <c r="G3">
        <v>8098576.2320000008</v>
      </c>
      <c r="H3">
        <v>3150</v>
      </c>
      <c r="I3">
        <v>7278</v>
      </c>
      <c r="J3">
        <v>2.4999999999999998E-2</v>
      </c>
      <c r="K3">
        <v>0.39999999999999997</v>
      </c>
      <c r="L3">
        <v>1</v>
      </c>
      <c r="M3">
        <v>64626638.331360012</v>
      </c>
      <c r="N3">
        <v>25850655.332544003</v>
      </c>
      <c r="O3">
        <v>1522603599.0868418</v>
      </c>
      <c r="P3">
        <v>6657084.7000000002</v>
      </c>
      <c r="Q3">
        <v>1284</v>
      </c>
      <c r="R3">
        <v>2538</v>
      </c>
      <c r="S3">
        <v>2.4999999999999998E-2</v>
      </c>
      <c r="T3">
        <v>0.17998560115190784</v>
      </c>
      <c r="U3">
        <v>3820329.6080813501</v>
      </c>
      <c r="V3">
        <v>687604.32110895426</v>
      </c>
      <c r="W3">
        <v>0.6875</v>
      </c>
      <c r="X3">
        <v>4963643.6930052629</v>
      </c>
      <c r="Y3">
        <v>2067438</v>
      </c>
      <c r="Z3">
        <v>2976</v>
      </c>
      <c r="AA3">
        <v>5304</v>
      </c>
      <c r="AB3">
        <v>2.4999999999999998E-2</v>
      </c>
      <c r="AC3">
        <v>0.30400000000000005</v>
      </c>
      <c r="AD3">
        <v>20674380</v>
      </c>
      <c r="AE3">
        <v>6285011.5200000014</v>
      </c>
      <c r="AF3">
        <v>0.33999999999999997</v>
      </c>
      <c r="AG3">
        <v>23565301.526933338</v>
      </c>
      <c r="AH3">
        <v>4224</v>
      </c>
      <c r="AI3">
        <v>2976</v>
      </c>
      <c r="AJ3">
        <v>5304</v>
      </c>
      <c r="AK3">
        <v>2.4999999999999998E-2</v>
      </c>
      <c r="AL3">
        <v>0.39999999999999997</v>
      </c>
      <c r="AM3">
        <v>63360</v>
      </c>
      <c r="AN3">
        <v>25343.999999999996</v>
      </c>
      <c r="AO3">
        <v>0.33999999999999997</v>
      </c>
      <c r="AP3">
        <v>95025.919999999984</v>
      </c>
    </row>
    <row r="4" spans="1:49" x14ac:dyDescent="0.2">
      <c r="A4">
        <v>2</v>
      </c>
      <c r="B4">
        <v>12300000</v>
      </c>
      <c r="C4">
        <v>17564400</v>
      </c>
      <c r="D4">
        <v>162903559</v>
      </c>
      <c r="E4">
        <v>1625618.5249464163</v>
      </c>
      <c r="F4">
        <v>1613673.4322447388</v>
      </c>
      <c r="G4">
        <v>22536153.968000006</v>
      </c>
      <c r="H4">
        <v>3172</v>
      </c>
      <c r="I4">
        <v>7104</v>
      </c>
      <c r="J4">
        <v>2.5000000000000005E-2</v>
      </c>
      <c r="K4">
        <v>0.40000000000000008</v>
      </c>
      <c r="L4">
        <v>1</v>
      </c>
      <c r="M4">
        <v>179838508.66464007</v>
      </c>
      <c r="N4">
        <v>71935403.465856045</v>
      </c>
      <c r="O4">
        <v>4236995264.1389208</v>
      </c>
      <c r="P4">
        <v>17811040.232000001</v>
      </c>
      <c r="Q4">
        <v>3220</v>
      </c>
      <c r="R4">
        <v>6430</v>
      </c>
      <c r="S4">
        <v>2.5000000000000005E-2</v>
      </c>
      <c r="T4">
        <v>0.17998560115190776</v>
      </c>
      <c r="U4">
        <v>10221297.672393702</v>
      </c>
      <c r="V4">
        <v>1839686.4061183759</v>
      </c>
      <c r="W4">
        <v>0.6875</v>
      </c>
      <c r="X4">
        <v>13280236.244167024</v>
      </c>
      <c r="Y4">
        <v>1871040</v>
      </c>
      <c r="Z4">
        <v>2976</v>
      </c>
      <c r="AA4">
        <v>5304</v>
      </c>
      <c r="AB4">
        <v>2.5000000000000005E-2</v>
      </c>
      <c r="AC4">
        <v>0.30400000000000016</v>
      </c>
      <c r="AD4">
        <v>18710400</v>
      </c>
      <c r="AE4">
        <v>5687961.6000000034</v>
      </c>
      <c r="AF4">
        <v>0.33999999999999991</v>
      </c>
      <c r="AG4">
        <v>21326696.021333341</v>
      </c>
      <c r="AH4">
        <v>9055</v>
      </c>
      <c r="AI4">
        <v>2976</v>
      </c>
      <c r="AJ4">
        <v>5304</v>
      </c>
      <c r="AK4">
        <v>2.4999999999999998E-2</v>
      </c>
      <c r="AL4">
        <v>0.39999999999999997</v>
      </c>
      <c r="AM4">
        <v>135825</v>
      </c>
      <c r="AN4">
        <v>54329.999999999993</v>
      </c>
      <c r="AO4">
        <v>0.33999999999999997</v>
      </c>
      <c r="AP4">
        <v>203707.31666666665</v>
      </c>
    </row>
    <row r="5" spans="1:49" x14ac:dyDescent="0.2">
      <c r="A5">
        <v>3</v>
      </c>
      <c r="B5">
        <v>2200000</v>
      </c>
      <c r="C5">
        <v>3141599.9999999995</v>
      </c>
      <c r="D5">
        <v>120634473</v>
      </c>
      <c r="E5">
        <v>1203814.3012943519</v>
      </c>
      <c r="F5">
        <v>1194968.6384257893</v>
      </c>
      <c r="G5">
        <v>3790289.0759999999</v>
      </c>
      <c r="H5">
        <v>2880</v>
      </c>
      <c r="I5">
        <v>6728</v>
      </c>
      <c r="J5">
        <v>2.4999999999999998E-2</v>
      </c>
      <c r="K5">
        <v>0.39999999999999997</v>
      </c>
      <c r="L5">
        <v>1</v>
      </c>
      <c r="M5">
        <v>30246506.826480001</v>
      </c>
      <c r="N5">
        <v>12098602.730591999</v>
      </c>
      <c r="O5">
        <v>712607700.83186877</v>
      </c>
      <c r="P5">
        <v>1902024.2</v>
      </c>
      <c r="Q5">
        <v>3216</v>
      </c>
      <c r="R5">
        <v>6736</v>
      </c>
      <c r="S5">
        <v>2.4999999999999998E-2</v>
      </c>
      <c r="T5">
        <v>0.17998560115190784</v>
      </c>
      <c r="U5">
        <v>1091522.7451661001</v>
      </c>
      <c r="V5">
        <v>196458.37745970124</v>
      </c>
      <c r="W5">
        <v>0.6875</v>
      </c>
      <c r="X5">
        <v>1418183.912287218</v>
      </c>
      <c r="Y5">
        <v>3463451</v>
      </c>
      <c r="Z5">
        <v>2976</v>
      </c>
      <c r="AA5">
        <v>5304</v>
      </c>
      <c r="AB5">
        <v>2.4999999999999998E-2</v>
      </c>
      <c r="AC5">
        <v>0.30400000000000005</v>
      </c>
      <c r="AD5">
        <v>34634510</v>
      </c>
      <c r="AE5">
        <v>10528891.040000001</v>
      </c>
      <c r="AF5">
        <v>0.33999999999999997</v>
      </c>
      <c r="AG5">
        <v>39477492.016088895</v>
      </c>
      <c r="AH5">
        <v>5702</v>
      </c>
      <c r="AI5">
        <v>2976</v>
      </c>
      <c r="AJ5">
        <v>5304</v>
      </c>
      <c r="AK5">
        <v>2.4999999999999998E-2</v>
      </c>
      <c r="AL5">
        <v>0.39999999999999997</v>
      </c>
      <c r="AM5">
        <v>85530</v>
      </c>
      <c r="AN5">
        <v>34212</v>
      </c>
      <c r="AO5">
        <v>0.33999999999999997</v>
      </c>
      <c r="AP5">
        <v>128275.99333333332</v>
      </c>
    </row>
    <row r="6" spans="1:49" x14ac:dyDescent="0.2">
      <c r="A6">
        <v>4</v>
      </c>
      <c r="B6">
        <v>15050000</v>
      </c>
      <c r="C6">
        <v>21491400</v>
      </c>
      <c r="D6">
        <v>100416031</v>
      </c>
      <c r="E6">
        <v>1002053.9833337439</v>
      </c>
      <c r="F6">
        <v>994690.86121171887</v>
      </c>
      <c r="G6">
        <v>72757281.881999999</v>
      </c>
      <c r="H6">
        <v>2472</v>
      </c>
      <c r="I6">
        <v>6069.818181818182</v>
      </c>
      <c r="J6">
        <v>2.4999999999999998E-2</v>
      </c>
      <c r="K6">
        <v>0.39999999999999997</v>
      </c>
      <c r="L6">
        <v>1</v>
      </c>
      <c r="M6">
        <v>580603109.41835999</v>
      </c>
      <c r="N6">
        <v>232241243.76734397</v>
      </c>
      <c r="O6">
        <v>13679009257.896559</v>
      </c>
      <c r="P6">
        <v>7394017.9059999995</v>
      </c>
      <c r="Q6">
        <v>3604.3636363636365</v>
      </c>
      <c r="R6">
        <v>7267.636363636364</v>
      </c>
      <c r="S6">
        <v>2.4999999999999998E-2</v>
      </c>
      <c r="T6">
        <v>0.17998560115190784</v>
      </c>
      <c r="U6">
        <v>4243236.6121127261</v>
      </c>
      <c r="V6">
        <v>763721.49246089382</v>
      </c>
      <c r="W6">
        <v>0.6875</v>
      </c>
      <c r="X6">
        <v>5513114.5237020766</v>
      </c>
      <c r="Y6">
        <v>1029012</v>
      </c>
      <c r="Z6">
        <v>2976</v>
      </c>
      <c r="AA6">
        <v>5304</v>
      </c>
      <c r="AB6">
        <v>2.4999999999999998E-2</v>
      </c>
      <c r="AC6">
        <v>0.3040000000000001</v>
      </c>
      <c r="AD6">
        <v>10290120</v>
      </c>
      <c r="AE6">
        <v>3128196.4800000009</v>
      </c>
      <c r="AF6">
        <v>0.33999999999999991</v>
      </c>
      <c r="AG6">
        <v>11728998.913066667</v>
      </c>
      <c r="AH6">
        <v>813465</v>
      </c>
      <c r="AI6">
        <v>2976</v>
      </c>
      <c r="AJ6">
        <v>5304</v>
      </c>
      <c r="AK6">
        <v>2.4999999999999998E-2</v>
      </c>
      <c r="AL6">
        <v>0.39999999999999997</v>
      </c>
      <c r="AM6">
        <v>12201975</v>
      </c>
      <c r="AN6">
        <v>4880790</v>
      </c>
      <c r="AO6">
        <v>0.33999999999999991</v>
      </c>
      <c r="AP6">
        <v>18300250.949999996</v>
      </c>
      <c r="AQ6">
        <v>100000</v>
      </c>
      <c r="AR6">
        <v>1</v>
      </c>
      <c r="AS6">
        <v>8760</v>
      </c>
      <c r="AT6">
        <v>0.01</v>
      </c>
      <c r="AU6">
        <v>0.3</v>
      </c>
    </row>
    <row r="7" spans="1:49" x14ac:dyDescent="0.2">
      <c r="A7">
        <v>5</v>
      </c>
      <c r="B7">
        <v>3952494171.0198345</v>
      </c>
      <c r="C7">
        <v>5644161676.2163229</v>
      </c>
      <c r="D7">
        <v>163130331</v>
      </c>
      <c r="E7">
        <v>1478888.888888889</v>
      </c>
      <c r="F7">
        <v>1468021.9698656569</v>
      </c>
      <c r="G7">
        <v>126877.89610675978</v>
      </c>
      <c r="H7">
        <v>2592</v>
      </c>
      <c r="I7">
        <v>6584</v>
      </c>
      <c r="J7">
        <v>2.5000000000000001E-2</v>
      </c>
      <c r="K7">
        <v>0.4</v>
      </c>
      <c r="L7">
        <v>1</v>
      </c>
      <c r="M7">
        <v>1012485.6109319432</v>
      </c>
      <c r="N7">
        <v>404994.24437277729</v>
      </c>
      <c r="O7">
        <v>23854160.993556581</v>
      </c>
      <c r="P7">
        <v>100406.9681420401</v>
      </c>
      <c r="Q7">
        <v>2856</v>
      </c>
      <c r="R7">
        <v>6264</v>
      </c>
      <c r="S7">
        <v>2.5000000000000001E-2</v>
      </c>
      <c r="T7">
        <v>0.17998560115190784</v>
      </c>
      <c r="U7">
        <v>57620.97532734061</v>
      </c>
      <c r="V7">
        <v>10370.94588325065</v>
      </c>
      <c r="W7">
        <v>0.6875</v>
      </c>
      <c r="X7">
        <v>74865.265594715616</v>
      </c>
      <c r="Y7">
        <v>2724925.7566361181</v>
      </c>
      <c r="Z7">
        <v>2976</v>
      </c>
      <c r="AA7">
        <v>5304</v>
      </c>
      <c r="AB7">
        <v>2.5000000000000001E-2</v>
      </c>
      <c r="AC7">
        <v>0.30400000000000005</v>
      </c>
      <c r="AD7">
        <v>27249257.566361181</v>
      </c>
      <c r="AE7">
        <v>8283774.3001738004</v>
      </c>
      <c r="AF7">
        <v>0.34</v>
      </c>
      <c r="AG7">
        <v>31059551.528818328</v>
      </c>
      <c r="AH7">
        <v>6327.5773097212332</v>
      </c>
      <c r="AI7">
        <v>2976</v>
      </c>
      <c r="AJ7">
        <v>5304</v>
      </c>
      <c r="AK7">
        <v>2.5000000000000001E-2</v>
      </c>
      <c r="AL7">
        <v>0.4</v>
      </c>
      <c r="AM7">
        <v>94913.659645818494</v>
      </c>
      <c r="AN7">
        <v>37965.463858327399</v>
      </c>
      <c r="AO7">
        <v>0.34</v>
      </c>
      <c r="AP7">
        <v>142349.39754436203</v>
      </c>
      <c r="AQ7">
        <v>100000</v>
      </c>
      <c r="AR7">
        <v>1</v>
      </c>
      <c r="AS7">
        <v>8760</v>
      </c>
      <c r="AT7">
        <v>0.01</v>
      </c>
      <c r="AU7">
        <v>0.3</v>
      </c>
    </row>
  </sheetData>
  <mergeCells count="6">
    <mergeCell ref="AM1:AU1"/>
    <mergeCell ref="B1:C1"/>
    <mergeCell ref="E1:L1"/>
    <mergeCell ref="M1:T1"/>
    <mergeCell ref="U1:AC1"/>
    <mergeCell ref="AD1:AL1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H20" sqref="H20"/>
    </sheetView>
  </sheetViews>
  <sheetFormatPr baseColWidth="10" defaultRowHeight="15" x14ac:dyDescent="0.2"/>
  <cols>
    <col min="1" max="1" width="9.83203125" style="37" bestFit="1" customWidth="1"/>
    <col min="2" max="2" width="6.33203125" style="37" bestFit="1" customWidth="1"/>
    <col min="3" max="3" width="12.1640625" style="37" bestFit="1" customWidth="1"/>
    <col min="4" max="4" width="13.1640625" style="37" bestFit="1" customWidth="1"/>
    <col min="5" max="5" width="20.83203125" style="37" bestFit="1" customWidth="1"/>
    <col min="6" max="6" width="25.6640625" style="37" bestFit="1" customWidth="1"/>
    <col min="7" max="7" width="20.6640625" style="37" bestFit="1" customWidth="1"/>
    <col min="8" max="16384" width="10.83203125" style="37"/>
  </cols>
  <sheetData>
    <row r="1" spans="1:7" s="42" customFormat="1" x14ac:dyDescent="0.2">
      <c r="A1" s="41" t="s">
        <v>86</v>
      </c>
      <c r="B1" s="41" t="s">
        <v>0</v>
      </c>
      <c r="C1" s="41" t="s">
        <v>97</v>
      </c>
      <c r="D1" s="41" t="s">
        <v>98</v>
      </c>
      <c r="E1" s="41" t="s">
        <v>62</v>
      </c>
      <c r="F1" s="41" t="s">
        <v>67</v>
      </c>
      <c r="G1" s="41" t="s">
        <v>76</v>
      </c>
    </row>
    <row r="2" spans="1:7" x14ac:dyDescent="0.2">
      <c r="A2" s="43" t="s">
        <v>2</v>
      </c>
      <c r="B2" s="43">
        <v>1</v>
      </c>
      <c r="C2" s="43">
        <v>3150</v>
      </c>
      <c r="D2" s="43">
        <v>7278</v>
      </c>
      <c r="E2" s="43">
        <v>2.4999999999999998E-2</v>
      </c>
      <c r="F2" s="43">
        <v>0.39999999999999997</v>
      </c>
      <c r="G2" s="43">
        <v>1</v>
      </c>
    </row>
    <row r="3" spans="1:7" x14ac:dyDescent="0.2">
      <c r="A3" s="43"/>
      <c r="B3" s="43">
        <v>2</v>
      </c>
      <c r="C3" s="43">
        <v>3172</v>
      </c>
      <c r="D3" s="43">
        <v>7104</v>
      </c>
      <c r="E3" s="43">
        <v>2.5000000000000005E-2</v>
      </c>
      <c r="F3" s="43">
        <v>0.40000000000000008</v>
      </c>
      <c r="G3" s="43">
        <v>1</v>
      </c>
    </row>
    <row r="4" spans="1:7" x14ac:dyDescent="0.2">
      <c r="A4" s="43"/>
      <c r="B4" s="43">
        <v>3</v>
      </c>
      <c r="C4" s="43">
        <v>2880</v>
      </c>
      <c r="D4" s="43">
        <v>6728</v>
      </c>
      <c r="E4" s="43">
        <v>2.4999999999999998E-2</v>
      </c>
      <c r="F4" s="43">
        <v>0.39999999999999997</v>
      </c>
      <c r="G4" s="43">
        <v>1</v>
      </c>
    </row>
    <row r="5" spans="1:7" x14ac:dyDescent="0.2">
      <c r="A5" s="43"/>
      <c r="B5" s="43">
        <v>4</v>
      </c>
      <c r="C5" s="43">
        <v>2472</v>
      </c>
      <c r="D5" s="43">
        <v>6069</v>
      </c>
      <c r="E5" s="43">
        <v>2.4999999999999998E-2</v>
      </c>
      <c r="F5" s="43">
        <v>0.39999999999999997</v>
      </c>
      <c r="G5" s="43">
        <v>1</v>
      </c>
    </row>
    <row r="6" spans="1:7" x14ac:dyDescent="0.2">
      <c r="A6" s="43"/>
      <c r="B6" s="43">
        <v>5</v>
      </c>
      <c r="C6" s="43">
        <v>2592</v>
      </c>
      <c r="D6" s="43">
        <v>6584</v>
      </c>
      <c r="E6" s="43">
        <v>2.5000000000000001E-2</v>
      </c>
      <c r="F6" s="43">
        <v>0.4</v>
      </c>
      <c r="G6" s="43">
        <v>1</v>
      </c>
    </row>
    <row r="7" spans="1:7" x14ac:dyDescent="0.2">
      <c r="A7" s="43" t="s">
        <v>3</v>
      </c>
      <c r="B7" s="43">
        <v>1</v>
      </c>
      <c r="C7" s="43">
        <v>1284</v>
      </c>
      <c r="D7" s="43">
        <v>2538</v>
      </c>
      <c r="E7" s="43">
        <v>2.4999999999999998E-2</v>
      </c>
      <c r="F7" s="43">
        <v>0.17998560115190784</v>
      </c>
      <c r="G7" s="43">
        <v>0.6875</v>
      </c>
    </row>
    <row r="8" spans="1:7" x14ac:dyDescent="0.2">
      <c r="A8" s="43"/>
      <c r="B8" s="43">
        <v>2</v>
      </c>
      <c r="C8" s="43">
        <v>3220</v>
      </c>
      <c r="D8" s="43">
        <v>6430</v>
      </c>
      <c r="E8" s="43">
        <v>2.5000000000000005E-2</v>
      </c>
      <c r="F8" s="43">
        <v>0.17998560115190776</v>
      </c>
      <c r="G8" s="43">
        <v>0.6875</v>
      </c>
    </row>
    <row r="9" spans="1:7" x14ac:dyDescent="0.2">
      <c r="A9" s="43"/>
      <c r="B9" s="43">
        <v>3</v>
      </c>
      <c r="C9" s="43">
        <v>3216</v>
      </c>
      <c r="D9" s="43">
        <v>6736</v>
      </c>
      <c r="E9" s="43">
        <v>2.4999999999999998E-2</v>
      </c>
      <c r="F9" s="43">
        <v>0.17998560115190784</v>
      </c>
      <c r="G9" s="43">
        <v>0.6875</v>
      </c>
    </row>
    <row r="10" spans="1:7" x14ac:dyDescent="0.2">
      <c r="A10" s="43"/>
      <c r="B10" s="43">
        <v>4</v>
      </c>
      <c r="C10" s="43">
        <v>3604</v>
      </c>
      <c r="D10" s="43">
        <v>7267</v>
      </c>
      <c r="E10" s="43">
        <v>2.4999999999999998E-2</v>
      </c>
      <c r="F10" s="43">
        <v>0.17998560115190784</v>
      </c>
      <c r="G10" s="43">
        <v>0.6875</v>
      </c>
    </row>
    <row r="11" spans="1:7" x14ac:dyDescent="0.2">
      <c r="A11" s="43"/>
      <c r="B11" s="43">
        <v>5</v>
      </c>
      <c r="C11" s="43">
        <v>2856</v>
      </c>
      <c r="D11" s="43">
        <v>6264</v>
      </c>
      <c r="E11" s="43">
        <v>2.5000000000000001E-2</v>
      </c>
      <c r="F11" s="43">
        <v>0.17998560115190784</v>
      </c>
      <c r="G11" s="43">
        <v>0.6875</v>
      </c>
    </row>
    <row r="12" spans="1:7" x14ac:dyDescent="0.2">
      <c r="A12" s="43" t="s">
        <v>4</v>
      </c>
      <c r="B12" s="43">
        <v>1</v>
      </c>
      <c r="C12" s="43">
        <v>2976</v>
      </c>
      <c r="D12" s="43">
        <v>5304</v>
      </c>
      <c r="E12" s="43">
        <v>2.4999999999999998E-2</v>
      </c>
      <c r="F12" s="43">
        <v>0.30400000000000005</v>
      </c>
      <c r="G12" s="43">
        <v>0.34</v>
      </c>
    </row>
    <row r="13" spans="1:7" x14ac:dyDescent="0.2">
      <c r="A13" s="43"/>
      <c r="B13" s="43">
        <v>2</v>
      </c>
      <c r="C13" s="43">
        <v>2976</v>
      </c>
      <c r="D13" s="43">
        <v>5304</v>
      </c>
      <c r="E13" s="43">
        <v>2.5000000000000005E-2</v>
      </c>
      <c r="F13" s="43">
        <v>0.30400000000000016</v>
      </c>
      <c r="G13" s="43">
        <v>0.34</v>
      </c>
    </row>
    <row r="14" spans="1:7" x14ac:dyDescent="0.2">
      <c r="A14" s="43"/>
      <c r="B14" s="43">
        <v>3</v>
      </c>
      <c r="C14" s="43">
        <v>2976</v>
      </c>
      <c r="D14" s="43">
        <v>5304</v>
      </c>
      <c r="E14" s="43">
        <v>2.4999999999999998E-2</v>
      </c>
      <c r="F14" s="43">
        <v>0.30400000000000005</v>
      </c>
      <c r="G14" s="43">
        <v>0.34</v>
      </c>
    </row>
    <row r="15" spans="1:7" x14ac:dyDescent="0.2">
      <c r="A15" s="43"/>
      <c r="B15" s="43">
        <v>4</v>
      </c>
      <c r="C15" s="43">
        <v>2976</v>
      </c>
      <c r="D15" s="43">
        <v>5304</v>
      </c>
      <c r="E15" s="43">
        <v>2.4999999999999998E-2</v>
      </c>
      <c r="F15" s="43">
        <v>0.3040000000000001</v>
      </c>
      <c r="G15" s="43">
        <v>0.34</v>
      </c>
    </row>
    <row r="16" spans="1:7" x14ac:dyDescent="0.2">
      <c r="A16" s="43"/>
      <c r="B16" s="43">
        <v>5</v>
      </c>
      <c r="C16" s="43">
        <v>2976</v>
      </c>
      <c r="D16" s="43">
        <v>5304</v>
      </c>
      <c r="E16" s="43">
        <v>2.5000000000000001E-2</v>
      </c>
      <c r="F16" s="43">
        <v>0.30400000000000005</v>
      </c>
      <c r="G16" s="43">
        <v>0.34</v>
      </c>
    </row>
    <row r="17" spans="1:7" x14ac:dyDescent="0.2">
      <c r="A17" s="43" t="s">
        <v>99</v>
      </c>
      <c r="B17" s="43">
        <v>1</v>
      </c>
      <c r="C17" s="43">
        <v>2976</v>
      </c>
      <c r="D17" s="43">
        <v>5304</v>
      </c>
      <c r="E17" s="43">
        <v>2.4999999999999998E-2</v>
      </c>
      <c r="F17" s="43">
        <v>0.39999999999999997</v>
      </c>
      <c r="G17" s="49">
        <v>0.34</v>
      </c>
    </row>
    <row r="18" spans="1:7" x14ac:dyDescent="0.2">
      <c r="A18" s="43"/>
      <c r="B18" s="43">
        <v>2</v>
      </c>
      <c r="C18" s="43">
        <v>2976</v>
      </c>
      <c r="D18" s="43">
        <v>5304</v>
      </c>
      <c r="E18" s="43">
        <v>2.4999999999999998E-2</v>
      </c>
      <c r="F18" s="43">
        <v>0.39999999999999997</v>
      </c>
      <c r="G18" s="49">
        <v>0.34</v>
      </c>
    </row>
    <row r="19" spans="1:7" x14ac:dyDescent="0.2">
      <c r="A19" s="43"/>
      <c r="B19" s="43">
        <v>3</v>
      </c>
      <c r="C19" s="43">
        <v>2976</v>
      </c>
      <c r="D19" s="43">
        <v>5304</v>
      </c>
      <c r="E19" s="43">
        <v>2.4999999999999998E-2</v>
      </c>
      <c r="F19" s="43">
        <v>0.39999999999999997</v>
      </c>
      <c r="G19" s="49">
        <v>0.34</v>
      </c>
    </row>
    <row r="20" spans="1:7" x14ac:dyDescent="0.2">
      <c r="A20" s="43"/>
      <c r="B20" s="43">
        <v>4</v>
      </c>
      <c r="C20" s="43">
        <v>2976</v>
      </c>
      <c r="D20" s="43">
        <v>5304</v>
      </c>
      <c r="E20" s="43">
        <v>2.4999999999999998E-2</v>
      </c>
      <c r="F20" s="43">
        <v>0.39999999999999997</v>
      </c>
      <c r="G20" s="49">
        <v>0.34</v>
      </c>
    </row>
    <row r="21" spans="1:7" x14ac:dyDescent="0.2">
      <c r="A21" s="43"/>
      <c r="B21" s="43">
        <v>5</v>
      </c>
      <c r="C21" s="43">
        <v>2976</v>
      </c>
      <c r="D21" s="43">
        <v>5304</v>
      </c>
      <c r="E21" s="43">
        <v>2.5000000000000001E-2</v>
      </c>
      <c r="F21" s="43">
        <v>0.4</v>
      </c>
      <c r="G21" s="49">
        <v>0.34</v>
      </c>
    </row>
    <row r="22" spans="1:7" x14ac:dyDescent="0.2">
      <c r="A22" s="43" t="s">
        <v>88</v>
      </c>
      <c r="B22" s="43">
        <v>1</v>
      </c>
      <c r="C22" s="43">
        <v>0</v>
      </c>
      <c r="D22" s="43">
        <v>0</v>
      </c>
      <c r="E22" s="43">
        <v>0</v>
      </c>
      <c r="F22" s="43">
        <v>0</v>
      </c>
      <c r="G22" s="43">
        <v>0</v>
      </c>
    </row>
    <row r="23" spans="1:7" x14ac:dyDescent="0.2">
      <c r="A23" s="43"/>
      <c r="B23" s="43">
        <v>2</v>
      </c>
      <c r="C23" s="43">
        <v>0</v>
      </c>
      <c r="D23" s="43">
        <v>0</v>
      </c>
      <c r="E23" s="43">
        <v>0</v>
      </c>
      <c r="F23" s="43">
        <v>0</v>
      </c>
      <c r="G23" s="43">
        <v>0</v>
      </c>
    </row>
    <row r="24" spans="1:7" x14ac:dyDescent="0.2">
      <c r="A24" s="43"/>
      <c r="B24" s="43">
        <v>3</v>
      </c>
      <c r="C24" s="43">
        <v>0</v>
      </c>
      <c r="D24" s="43">
        <v>0</v>
      </c>
      <c r="E24" s="43">
        <v>0</v>
      </c>
      <c r="F24" s="43">
        <v>0</v>
      </c>
      <c r="G24" s="43">
        <v>0</v>
      </c>
    </row>
    <row r="25" spans="1:7" x14ac:dyDescent="0.2">
      <c r="A25" s="43"/>
      <c r="B25" s="43">
        <v>4</v>
      </c>
      <c r="C25" s="43">
        <v>1</v>
      </c>
      <c r="D25" s="43">
        <v>8760</v>
      </c>
      <c r="E25" s="43">
        <v>0.01</v>
      </c>
      <c r="F25" s="43">
        <v>0.3</v>
      </c>
      <c r="G25" s="49">
        <v>0.34</v>
      </c>
    </row>
    <row r="26" spans="1:7" x14ac:dyDescent="0.2">
      <c r="A26" s="43"/>
      <c r="B26" s="43">
        <v>5</v>
      </c>
      <c r="C26" s="43">
        <v>1</v>
      </c>
      <c r="D26" s="43">
        <v>8760</v>
      </c>
      <c r="E26" s="43">
        <v>0.01</v>
      </c>
      <c r="F26" s="43">
        <v>0.3</v>
      </c>
      <c r="G26" s="49">
        <v>0.34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C14" sqref="C14"/>
    </sheetView>
  </sheetViews>
  <sheetFormatPr baseColWidth="10" defaultRowHeight="15" x14ac:dyDescent="0.2"/>
  <cols>
    <col min="1" max="1" width="11.5" style="37" customWidth="1"/>
    <col min="2" max="4" width="10.83203125" style="37"/>
    <col min="5" max="5" width="8.6640625" style="37" bestFit="1" customWidth="1"/>
    <col min="6" max="6" width="10.83203125" style="37"/>
    <col min="7" max="7" width="8.6640625" style="37" bestFit="1" customWidth="1"/>
    <col min="8" max="8" width="10.83203125" style="37"/>
    <col min="9" max="9" width="8.6640625" style="37" bestFit="1" customWidth="1"/>
    <col min="10" max="10" width="10.83203125" style="37"/>
    <col min="11" max="11" width="8.6640625" style="37" bestFit="1" customWidth="1"/>
    <col min="12" max="16384" width="10.83203125" style="37"/>
  </cols>
  <sheetData>
    <row r="1" spans="1:11" x14ac:dyDescent="0.2">
      <c r="A1" s="36"/>
      <c r="B1" s="47" t="s">
        <v>90</v>
      </c>
      <c r="C1" s="47"/>
      <c r="D1" s="47" t="s">
        <v>91</v>
      </c>
      <c r="E1" s="47"/>
      <c r="F1" s="47" t="s">
        <v>92</v>
      </c>
      <c r="G1" s="47"/>
      <c r="H1" s="47" t="s">
        <v>93</v>
      </c>
      <c r="I1" s="47"/>
      <c r="J1" s="47" t="s">
        <v>94</v>
      </c>
      <c r="K1" s="47"/>
    </row>
    <row r="2" spans="1:11" ht="45" x14ac:dyDescent="0.2">
      <c r="A2" s="38" t="s">
        <v>86</v>
      </c>
      <c r="B2" s="38" t="s">
        <v>89</v>
      </c>
      <c r="C2" s="39" t="s">
        <v>59</v>
      </c>
      <c r="D2" s="38" t="s">
        <v>89</v>
      </c>
      <c r="E2" s="39" t="s">
        <v>59</v>
      </c>
      <c r="F2" s="38" t="s">
        <v>89</v>
      </c>
      <c r="G2" s="39" t="s">
        <v>59</v>
      </c>
      <c r="H2" s="38" t="s">
        <v>89</v>
      </c>
      <c r="I2" s="39" t="s">
        <v>59</v>
      </c>
      <c r="J2" s="38" t="s">
        <v>89</v>
      </c>
      <c r="K2" s="39" t="s">
        <v>59</v>
      </c>
    </row>
    <row r="3" spans="1:11" x14ac:dyDescent="0.2">
      <c r="A3" s="36" t="s">
        <v>2</v>
      </c>
      <c r="B3" s="36">
        <v>0.23121489609766199</v>
      </c>
      <c r="C3" s="36">
        <v>8098576.2320000008</v>
      </c>
      <c r="D3">
        <v>1.6136734322447399</v>
      </c>
      <c r="E3">
        <v>22536153.968000006</v>
      </c>
      <c r="F3">
        <v>1.19496863842579</v>
      </c>
      <c r="G3">
        <v>3790289.0759999999</v>
      </c>
      <c r="H3">
        <v>0.99469086121171901</v>
      </c>
      <c r="I3">
        <v>72757281.881999999</v>
      </c>
      <c r="J3">
        <v>1.46802196986566</v>
      </c>
      <c r="K3">
        <v>126877.89610675978</v>
      </c>
    </row>
    <row r="4" spans="1:11" x14ac:dyDescent="0.2">
      <c r="A4" s="36" t="s">
        <v>4</v>
      </c>
      <c r="B4" s="40">
        <v>4.9636436929999999</v>
      </c>
      <c r="C4" s="40">
        <v>2067438</v>
      </c>
      <c r="D4">
        <v>1.83968640611838</v>
      </c>
      <c r="E4">
        <v>0.6875</v>
      </c>
      <c r="F4">
        <v>0.19645837745970099</v>
      </c>
      <c r="G4">
        <v>0.6875</v>
      </c>
      <c r="H4">
        <v>0.76372149246089405</v>
      </c>
      <c r="I4">
        <v>0.6875</v>
      </c>
      <c r="J4">
        <v>1.0370945883250601E-2</v>
      </c>
      <c r="K4">
        <v>0.6875</v>
      </c>
    </row>
    <row r="5" spans="1:11" x14ac:dyDescent="0.2">
      <c r="A5" s="36" t="s">
        <v>87</v>
      </c>
      <c r="B5" s="36">
        <v>23.5653015269333</v>
      </c>
      <c r="C5" s="36">
        <v>4224</v>
      </c>
      <c r="D5">
        <v>21.326696021333301</v>
      </c>
      <c r="E5">
        <v>9055</v>
      </c>
      <c r="F5">
        <v>39.477492016088902</v>
      </c>
      <c r="G5">
        <v>5702</v>
      </c>
      <c r="H5">
        <v>11.7289989130667</v>
      </c>
      <c r="I5">
        <v>813465</v>
      </c>
      <c r="J5">
        <v>31.0595515288183</v>
      </c>
      <c r="K5">
        <v>6327.5773097212332</v>
      </c>
    </row>
    <row r="6" spans="1:11" x14ac:dyDescent="0.2">
      <c r="A6" s="36" t="s">
        <v>88</v>
      </c>
      <c r="B6" s="36">
        <v>0</v>
      </c>
      <c r="C6" s="36">
        <v>0</v>
      </c>
      <c r="D6">
        <v>0</v>
      </c>
      <c r="E6" s="36">
        <v>0</v>
      </c>
      <c r="F6">
        <v>0</v>
      </c>
      <c r="G6" s="36">
        <v>0</v>
      </c>
      <c r="H6">
        <v>18.300250949999999</v>
      </c>
      <c r="I6">
        <v>100000</v>
      </c>
      <c r="J6">
        <v>0.14234939754436199</v>
      </c>
      <c r="K6">
        <v>100000</v>
      </c>
    </row>
    <row r="7" spans="1:11" x14ac:dyDescent="0.2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</row>
    <row r="8" spans="1:11" x14ac:dyDescent="0.2">
      <c r="A8" s="36" t="s">
        <v>95</v>
      </c>
      <c r="B8" s="36">
        <f>SUM(B3:B6)</f>
        <v>28.760160116030963</v>
      </c>
      <c r="C8" s="36">
        <f t="shared" ref="C8:K8" si="0">SUM(C3:C6)</f>
        <v>10170238.232000001</v>
      </c>
      <c r="D8" s="36">
        <f t="shared" si="0"/>
        <v>24.780055859696422</v>
      </c>
      <c r="E8" s="36">
        <f t="shared" si="0"/>
        <v>22545209.655500006</v>
      </c>
      <c r="F8" s="36">
        <f t="shared" si="0"/>
        <v>40.868919031974393</v>
      </c>
      <c r="G8" s="36">
        <f t="shared" si="0"/>
        <v>3795991.7634999999</v>
      </c>
      <c r="H8" s="36">
        <f t="shared" si="0"/>
        <v>31.787662216739314</v>
      </c>
      <c r="I8" s="36">
        <f t="shared" si="0"/>
        <v>73670747.569499999</v>
      </c>
      <c r="J8" s="36">
        <f t="shared" si="0"/>
        <v>32.680293842111574</v>
      </c>
      <c r="K8" s="36">
        <f t="shared" si="0"/>
        <v>233206.16091648102</v>
      </c>
    </row>
    <row r="9" spans="1:11" x14ac:dyDescent="0.2">
      <c r="A9" s="36" t="s">
        <v>96</v>
      </c>
      <c r="B9" s="37">
        <v>39.1</v>
      </c>
      <c r="D9" s="37">
        <v>274</v>
      </c>
      <c r="F9" s="37">
        <v>202</v>
      </c>
      <c r="H9" s="37">
        <v>168</v>
      </c>
      <c r="J9" s="37">
        <v>110</v>
      </c>
    </row>
  </sheetData>
  <mergeCells count="5"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Blad1</vt:lpstr>
      <vt:lpstr>Sheet1</vt:lpstr>
      <vt:lpstr>Sheet2</vt:lpstr>
      <vt:lpstr>Biofuels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Microsoft Office User</cp:lastModifiedBy>
  <dcterms:created xsi:type="dcterms:W3CDTF">2017-12-17T22:08:08Z</dcterms:created>
  <dcterms:modified xsi:type="dcterms:W3CDTF">2018-01-08T17:41:45Z</dcterms:modified>
</cp:coreProperties>
</file>