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2800" windowHeight="15480" tabRatio="711" activeTab="2"/>
  </bookViews>
  <sheets>
    <sheet name="t w SD" sheetId="9" r:id="rId1"/>
    <sheet name="t w SE" sheetId="7" r:id="rId2"/>
    <sheet name="t wo SE or SD" sheetId="8" r:id="rId3"/>
    <sheet name="Paired t" sheetId="16" r:id="rId4"/>
    <sheet name="F w MSE" sheetId="6" r:id="rId5"/>
    <sheet name="F wo MSE" sheetId="11" r:id="rId6"/>
    <sheet name="MM F" sheetId="12" r:id="rId7"/>
    <sheet name="HLM slopes" sheetId="18" r:id="rId8"/>
    <sheet name="MMRM contrasts" sheetId="14" r:id="rId9"/>
    <sheet name="MM Cov Structures" sheetId="15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6" l="1"/>
  <c r="E40" i="9"/>
  <c r="E41" i="9"/>
  <c r="E42" i="9"/>
  <c r="E43" i="9"/>
  <c r="E44" i="9"/>
  <c r="E38" i="9"/>
  <c r="E48" i="9"/>
  <c r="E33" i="7"/>
  <c r="E34" i="7"/>
  <c r="E35" i="7"/>
  <c r="E36" i="7"/>
  <c r="E37" i="7"/>
  <c r="E31" i="7"/>
  <c r="E41" i="7"/>
  <c r="E33" i="8"/>
  <c r="E34" i="8"/>
  <c r="E35" i="8"/>
  <c r="E36" i="8"/>
  <c r="E37" i="8"/>
  <c r="E31" i="8"/>
  <c r="E32" i="6"/>
  <c r="E33" i="6"/>
  <c r="E34" i="6"/>
  <c r="E35" i="6"/>
  <c r="E30" i="6"/>
  <c r="E40" i="6"/>
  <c r="E26" i="11"/>
  <c r="E27" i="11"/>
  <c r="E28" i="11"/>
  <c r="E29" i="11"/>
  <c r="E30" i="11"/>
  <c r="E24" i="11"/>
  <c r="E9" i="12"/>
  <c r="E10" i="12"/>
  <c r="D11" i="12"/>
  <c r="E11" i="18"/>
  <c r="E26" i="18"/>
  <c r="F13" i="14"/>
  <c r="F31" i="14"/>
  <c r="B15" i="15"/>
  <c r="C15" i="15"/>
  <c r="E15" i="15"/>
  <c r="B16" i="15"/>
  <c r="C16" i="15"/>
  <c r="E16" i="15"/>
  <c r="B17" i="15"/>
  <c r="C17" i="15"/>
  <c r="E17" i="15"/>
</calcChain>
</file>

<file path=xl/sharedStrings.xml><?xml version="1.0" encoding="utf-8"?>
<sst xmlns="http://schemas.openxmlformats.org/spreadsheetml/2006/main" count="258" uniqueCount="135">
  <si>
    <t>Updated April 2003 to deal more effectively with situations where the treatment-group mean is lower than the comparison-group mean.</t>
  </si>
  <si>
    <t xml:space="preserve">… just the number of subjects </t>
    <phoneticPr fontId="11" type="noConversion"/>
  </si>
  <si>
    <t>Treatment Condition</t>
  </si>
  <si>
    <t>Variance of the random slope</t>
    <phoneticPr fontId="11" type="noConversion"/>
  </si>
  <si>
    <t>Percent Change</t>
  </si>
  <si>
    <t>(From Comparison to Treatment)</t>
  </si>
  <si>
    <t xml:space="preserve">Note that this formula is according to Raudenbush and Liu (2001). </t>
  </si>
  <si>
    <t>It is a very credible source, but the effect size estimates it gives can be high</t>
    <phoneticPr fontId="11" type="noConversion"/>
  </si>
  <si>
    <t>If you are uncomfortable with "not significantly different" = OK, then you can</t>
    <phoneticPr fontId="11" type="noConversion"/>
  </si>
  <si>
    <t>complicated … you can't use this sheet</t>
    <phoneticPr fontId="11" type="noConversion"/>
  </si>
  <si>
    <t>Get the variance value from the R table in MIXED</t>
    <phoneticPr fontId="11" type="noConversion"/>
  </si>
  <si>
    <t>(TESTCOV and G is in there because you need it for some other comparisons)</t>
    <phoneticPr fontId="11" type="noConversion"/>
  </si>
  <si>
    <t xml:space="preserve">   WITHIN CONTRASTS OR BETWEENS THAT ARE ALSO WITHINS:</t>
    <phoneticPr fontId="11" type="noConversion"/>
  </si>
  <si>
    <t xml:space="preserve">   BETWEEN CONTRASTS AT ANY GIVEN TIME PERIOD:</t>
    <phoneticPr fontId="11" type="noConversion"/>
  </si>
  <si>
    <t>2. - .49</t>
    <phoneticPr fontId="11" type="noConversion"/>
  </si>
  <si>
    <t>.5 - .79</t>
    <phoneticPr fontId="11" type="noConversion"/>
  </si>
  <si>
    <t>.8 or more</t>
    <phoneticPr fontId="11" type="noConversion"/>
  </si>
  <si>
    <t>Small</t>
    <phoneticPr fontId="11" type="noConversion"/>
  </si>
  <si>
    <t>Medium</t>
    <phoneticPr fontId="11" type="noConversion"/>
  </si>
  <si>
    <t>Large</t>
    <phoneticPr fontId="11" type="noConversion"/>
  </si>
  <si>
    <t>Characterizing the resulting effect size using Cohen's (1992) terms</t>
    <phoneticPr fontId="11" type="noConversion"/>
  </si>
  <si>
    <t>You can use this for MMRM (left side) or HLM (right side) analysis selection</t>
    <phoneticPr fontId="11" type="noConversion"/>
  </si>
  <si>
    <t>Enter -2 RLL</t>
    <phoneticPr fontId="11" type="noConversion"/>
  </si>
  <si>
    <t>UN</t>
    <phoneticPr fontId="11" type="noConversion"/>
  </si>
  <si>
    <t>Enter Number pf Parameters</t>
    <phoneticPr fontId="11" type="noConversion"/>
  </si>
  <si>
    <t>CS</t>
    <phoneticPr fontId="11" type="noConversion"/>
  </si>
  <si>
    <t>TP</t>
    <phoneticPr fontId="11" type="noConversion"/>
  </si>
  <si>
    <t>CSH</t>
    <phoneticPr fontId="11" type="noConversion"/>
  </si>
  <si>
    <t>For within group contrasts in Mixed Model Repeated Measures</t>
  </si>
  <si>
    <t>Cohen's recommended terms for d</t>
    <phoneticPr fontId="0" type="noConversion"/>
  </si>
  <si>
    <t>.2 - .49 = small</t>
    <phoneticPr fontId="0" type="noConversion"/>
  </si>
  <si>
    <t>.5 - .79 = medium</t>
    <phoneticPr fontId="0" type="noConversion"/>
  </si>
  <si>
    <t>.8 or more = large</t>
    <phoneticPr fontId="0" type="noConversion"/>
  </si>
  <si>
    <t>t=</t>
    <phoneticPr fontId="11" type="noConversion"/>
  </si>
  <si>
    <t>N=</t>
    <phoneticPr fontId="11" type="noConversion"/>
  </si>
  <si>
    <t>Effect size</t>
    <phoneticPr fontId="11" type="noConversion"/>
  </si>
  <si>
    <t>Paired t test</t>
    <phoneticPr fontId="11" type="noConversion"/>
  </si>
  <si>
    <t>not MMRM</t>
    <phoneticPr fontId="11" type="noConversion"/>
  </si>
  <si>
    <t>If the Chi Sq above, for the degrees of freedom</t>
    <phoneticPr fontId="11" type="noConversion"/>
  </si>
  <si>
    <t>df</t>
    <phoneticPr fontId="11" type="noConversion"/>
  </si>
  <si>
    <r>
      <t>p</t>
    </r>
    <r>
      <rPr>
        <sz val="12"/>
        <rFont val="Times New Roman"/>
      </rPr>
      <t xml:space="preserve"> &lt; .05</t>
    </r>
    <phoneticPr fontId="11" type="noConversion"/>
  </si>
  <si>
    <t>Chi Sq</t>
    <phoneticPr fontId="11" type="noConversion"/>
  </si>
  <si>
    <r>
      <t xml:space="preserve">specified, is </t>
    </r>
    <r>
      <rPr>
        <i/>
        <sz val="10"/>
        <rFont val="Arial"/>
        <family val="2"/>
      </rPr>
      <t>less</t>
    </r>
    <r>
      <rPr>
        <sz val="10"/>
        <rFont val="Arial"/>
      </rPr>
      <t xml:space="preserve"> than the value to the left</t>
    </r>
    <phoneticPr fontId="11" type="noConversion"/>
  </si>
  <si>
    <t>you can use the results from the more</t>
    <phoneticPr fontId="11" type="noConversion"/>
  </si>
  <si>
    <t>restricted covariance structure</t>
    <phoneticPr fontId="11" type="noConversion"/>
  </si>
  <si>
    <t>This structure has a Chi Sq of</t>
    <phoneticPr fontId="11" type="noConversion"/>
  </si>
  <si>
    <t>With these degrees of freedom</t>
    <phoneticPr fontId="11" type="noConversion"/>
  </si>
  <si>
    <t>vs. MMRM, compare HLM (UN) with MMRM (CS)</t>
    <phoneticPr fontId="11" type="noConversion"/>
  </si>
  <si>
    <t>For HLM compare</t>
    <phoneticPr fontId="11" type="noConversion"/>
  </si>
  <si>
    <t>work (they converge and they are not significantly different than an unstructured model)</t>
    <phoneticPr fontId="11" type="noConversion"/>
  </si>
  <si>
    <t>For repeated measures or Mixed models</t>
    <phoneticPr fontId="11" type="noConversion"/>
  </si>
  <si>
    <t xml:space="preserve">Note: This spreadsheet follows the same outline as the article by Thalheimer and Cook (2002). </t>
  </si>
  <si>
    <t xml:space="preserve">NOTE: If the df is above the total N, constrain it to the N </t>
    <phoneticPr fontId="11" type="noConversion"/>
  </si>
  <si>
    <t>Random intercepts are a lot more</t>
    <phoneticPr fontId="11" type="noConversion"/>
  </si>
  <si>
    <t>For between group contrasts in Mixed Model Repeated Measures</t>
    <phoneticPr fontId="11" type="noConversion"/>
  </si>
  <si>
    <t>but more restricted covariance structures are often more powerful</t>
    <phoneticPr fontId="11" type="noConversion"/>
  </si>
  <si>
    <t>When using this method to choose HLM</t>
    <phoneticPr fontId="11" type="noConversion"/>
  </si>
  <si>
    <r>
      <t xml:space="preserve">Sheet 1 -- Calculating Cohen's </t>
    </r>
    <r>
      <rPr>
        <b/>
        <i/>
        <sz val="24"/>
        <rFont val="Arial"/>
        <family val="2"/>
      </rPr>
      <t>d</t>
    </r>
    <r>
      <rPr>
        <b/>
        <sz val="24"/>
        <rFont val="Arial"/>
        <family val="2"/>
      </rPr>
      <t xml:space="preserve"> from t-tests</t>
    </r>
  </si>
  <si>
    <r>
      <t xml:space="preserve">Sheet 1 -- Calculating Cohen's </t>
    </r>
    <r>
      <rPr>
        <i/>
        <sz val="10"/>
        <rFont val="Arial"/>
        <family val="2"/>
      </rPr>
      <t>d</t>
    </r>
    <r>
      <rPr>
        <sz val="10"/>
        <rFont val="Arial"/>
      </rPr>
      <t xml:space="preserve"> from t-test</t>
    </r>
  </si>
  <si>
    <t>Comparison Condition</t>
  </si>
  <si>
    <t>Mean</t>
  </si>
  <si>
    <t>Subjects</t>
  </si>
  <si>
    <t>Standard Deviation</t>
  </si>
  <si>
    <t>numerator</t>
  </si>
  <si>
    <t>den's num 1st</t>
  </si>
  <si>
    <t>den's num 2nd</t>
  </si>
  <si>
    <t>den's denominator</t>
  </si>
  <si>
    <t>den's total (s pooled)</t>
  </si>
  <si>
    <t>in SPSS generated by the statement "/PRINT = SOLUTION TESTCOV R"</t>
    <phoneticPr fontId="11" type="noConversion"/>
  </si>
  <si>
    <t xml:space="preserve">The variance is on the diagonal; off-diagonal cells are the covariance </t>
    <phoneticPr fontId="11" type="noConversion"/>
  </si>
  <si>
    <t>Relative Size of Cohen's d</t>
  </si>
  <si>
    <t>Input Appropriate Numbers</t>
  </si>
  <si>
    <t>in the cells to the left!!</t>
  </si>
  <si>
    <r>
      <t xml:space="preserve">Cohen's </t>
    </r>
    <r>
      <rPr>
        <b/>
        <i/>
        <sz val="10"/>
        <rFont val="Arial"/>
        <family val="2"/>
      </rPr>
      <t>d</t>
    </r>
  </si>
  <si>
    <t>TABLE OF CONTENTS</t>
  </si>
  <si>
    <t>Mdiff</t>
    <phoneticPr fontId="11" type="noConversion"/>
  </si>
  <si>
    <t>Variance Time 1</t>
    <phoneticPr fontId="11" type="noConversion"/>
  </si>
  <si>
    <t>Variance Time 2</t>
    <phoneticPr fontId="11" type="noConversion"/>
  </si>
  <si>
    <t>Covariance 1,2</t>
    <phoneticPr fontId="11" type="noConversion"/>
  </si>
  <si>
    <t>Get the variance and covariance values from the R table in MIXED</t>
    <phoneticPr fontId="11" type="noConversion"/>
  </si>
  <si>
    <t>when you don't have Standard Deviations or Standard Errors</t>
  </si>
  <si>
    <t>1st numerator</t>
  </si>
  <si>
    <t>1st denominator</t>
  </si>
  <si>
    <t>2nd numerator</t>
  </si>
  <si>
    <t>in SPSS generated by the statement "/PRINT = SOLUTION TESTCOV R G"</t>
    <phoneticPr fontId="11" type="noConversion"/>
  </si>
  <si>
    <r>
      <t xml:space="preserve">Sheet 2 -- Calculating Cohen's </t>
    </r>
    <r>
      <rPr>
        <i/>
        <sz val="10"/>
        <rFont val="Arial"/>
        <family val="2"/>
      </rPr>
      <t>d</t>
    </r>
    <r>
      <rPr>
        <sz val="10"/>
        <rFont val="Arial"/>
      </rPr>
      <t xml:space="preserve"> from t-test when you don't have Standard Deviations or Standard Errors</t>
    </r>
  </si>
  <si>
    <r>
      <t xml:space="preserve">Sheet 3 -- Calculating Cohen's </t>
    </r>
    <r>
      <rPr>
        <i/>
        <sz val="10"/>
        <rFont val="Arial"/>
        <family val="2"/>
      </rPr>
      <t>d</t>
    </r>
    <r>
      <rPr>
        <sz val="10"/>
        <rFont val="Arial"/>
      </rPr>
      <t xml:space="preserve"> from t-test when you have Standard Errors instead of Standard Deviations</t>
    </r>
  </si>
  <si>
    <r>
      <t xml:space="preserve">Sheet 4 -- Calculating Cohen's </t>
    </r>
    <r>
      <rPr>
        <i/>
        <sz val="10"/>
        <rFont val="Arial"/>
        <family val="2"/>
      </rPr>
      <t>d</t>
    </r>
    <r>
      <rPr>
        <sz val="10"/>
        <rFont val="Arial"/>
      </rPr>
      <t xml:space="preserve"> from F-test</t>
    </r>
  </si>
  <si>
    <r>
      <t xml:space="preserve">Sheet 5 -- Calculating Cohen's </t>
    </r>
    <r>
      <rPr>
        <i/>
        <sz val="10"/>
        <rFont val="Arial"/>
        <family val="2"/>
      </rPr>
      <t>d</t>
    </r>
    <r>
      <rPr>
        <sz val="10"/>
        <rFont val="Arial"/>
      </rPr>
      <t xml:space="preserve"> from F-test when you don't have MSE's</t>
    </r>
  </si>
  <si>
    <r>
      <t>t</t>
    </r>
    <r>
      <rPr>
        <b/>
        <sz val="10"/>
        <rFont val="Arial"/>
        <family val="2"/>
      </rPr>
      <t xml:space="preserve">  statistic</t>
    </r>
  </si>
  <si>
    <r>
      <t xml:space="preserve">Sheet 2 -- Calculating Cohen's </t>
    </r>
    <r>
      <rPr>
        <b/>
        <i/>
        <sz val="24"/>
        <rFont val="Arial"/>
        <family val="2"/>
      </rPr>
      <t>d</t>
    </r>
    <r>
      <rPr>
        <b/>
        <sz val="24"/>
        <rFont val="Arial"/>
        <family val="2"/>
      </rPr>
      <t xml:space="preserve"> from t-tests</t>
    </r>
  </si>
  <si>
    <t>Bob Gallop suggests going with the simplest one (fewest parameters).</t>
    <phoneticPr fontId="11" type="noConversion"/>
  </si>
  <si>
    <t>Slope estimate</t>
    <phoneticPr fontId="11" type="noConversion"/>
  </si>
  <si>
    <t>Get the variance estimate from the</t>
    <phoneticPr fontId="11" type="noConversion"/>
  </si>
  <si>
    <t>Recently Feingold (2009) suggest this effect size estimate for between treatment group estimates:</t>
    <phoneticPr fontId="11" type="noConversion"/>
  </si>
  <si>
    <t>SD of the measure at baseline</t>
    <phoneticPr fontId="11" type="noConversion"/>
  </si>
  <si>
    <t>Slope estimate difference</t>
    <phoneticPr fontId="11" type="noConversion"/>
  </si>
  <si>
    <t>Number measures to end point</t>
    <phoneticPr fontId="11" type="noConversion"/>
  </si>
  <si>
    <t>set the p values for the Chi Sq to .1 instead of .05</t>
    <phoneticPr fontId="11" type="noConversion"/>
  </si>
  <si>
    <t>Parameters" table. The value is the one</t>
    <phoneticPr fontId="11" type="noConversion"/>
  </si>
  <si>
    <t>last line of the "Estimates of Covariance</t>
    <phoneticPr fontId="11" type="noConversion"/>
  </si>
  <si>
    <t>called "Estimate"</t>
    <phoneticPr fontId="11" type="noConversion"/>
  </si>
  <si>
    <t>In UN it will say UN(2,2) or some such</t>
    <phoneticPr fontId="11" type="noConversion"/>
  </si>
  <si>
    <t>In VC it will say "Time" or equivalent</t>
    <phoneticPr fontId="11" type="noConversion"/>
  </si>
  <si>
    <t>Note: You can always use UN …. In some ways it is conservative to do so …</t>
    <phoneticPr fontId="11" type="noConversion"/>
  </si>
  <si>
    <t>2nd denominator</t>
  </si>
  <si>
    <t>Within Square Root</t>
  </si>
  <si>
    <t>when you have Standard Errors instead of Standard Deviations</t>
  </si>
  <si>
    <t>Standard Errors</t>
  </si>
  <si>
    <r>
      <t xml:space="preserve">Sheet 3 -- Calculating Cohen's </t>
    </r>
    <r>
      <rPr>
        <b/>
        <i/>
        <sz val="24"/>
        <rFont val="Arial"/>
        <family val="2"/>
      </rPr>
      <t>d</t>
    </r>
    <r>
      <rPr>
        <b/>
        <sz val="24"/>
        <rFont val="Arial"/>
        <family val="2"/>
      </rPr>
      <t xml:space="preserve"> from t-tests</t>
    </r>
  </si>
  <si>
    <r>
      <t xml:space="preserve">Sheet 4 -- Calculating Cohen's </t>
    </r>
    <r>
      <rPr>
        <b/>
        <i/>
        <sz val="24"/>
        <rFont val="Arial"/>
        <family val="2"/>
      </rPr>
      <t>d</t>
    </r>
    <r>
      <rPr>
        <b/>
        <sz val="24"/>
        <rFont val="Arial"/>
        <family val="2"/>
      </rPr>
      <t xml:space="preserve"> from F-tests</t>
    </r>
  </si>
  <si>
    <t>MSE</t>
  </si>
  <si>
    <t>den's numerator</t>
  </si>
  <si>
    <t>denominator total</t>
  </si>
  <si>
    <t>F  statistic</t>
  </si>
  <si>
    <r>
      <t xml:space="preserve">Sheet 5 -- Calculating Cohen's </t>
    </r>
    <r>
      <rPr>
        <b/>
        <i/>
        <sz val="24"/>
        <rFont val="Arial"/>
        <family val="2"/>
      </rPr>
      <t>d</t>
    </r>
    <r>
      <rPr>
        <b/>
        <sz val="24"/>
        <rFont val="Arial"/>
        <family val="2"/>
      </rPr>
      <t xml:space="preserve"> from F-tests</t>
    </r>
  </si>
  <si>
    <t>when you don't have MSE</t>
  </si>
  <si>
    <t>How to Calculate Effect Sizes from Published Research: A Simplified Methodology</t>
  </si>
  <si>
    <t>By Will Thalheimer and Samantha Cook</t>
  </si>
  <si>
    <t xml:space="preserve">Variance at Timepoint </t>
    <phoneticPr fontId="11" type="noConversion"/>
  </si>
  <si>
    <t>How to Calculate Effect Sizes from Published Research: A Simplified Spreadsheet</t>
  </si>
  <si>
    <t>MMRM cov</t>
    <phoneticPr fontId="11" type="noConversion"/>
  </si>
  <si>
    <t>UN to VC, and then</t>
    <phoneticPr fontId="11" type="noConversion"/>
  </si>
  <si>
    <t>random intercept only</t>
    <phoneticPr fontId="11" type="noConversion"/>
  </si>
  <si>
    <t>(ID)</t>
    <phoneticPr fontId="11" type="noConversion"/>
  </si>
  <si>
    <t>(VC)</t>
    <phoneticPr fontId="11" type="noConversion"/>
  </si>
  <si>
    <t>(ID)</t>
    <phoneticPr fontId="11" type="noConversion"/>
  </si>
  <si>
    <t>The VC, ID labels are</t>
    <phoneticPr fontId="11" type="noConversion"/>
  </si>
  <si>
    <t>only for tests within HLM</t>
    <phoneticPr fontId="11" type="noConversion"/>
  </si>
  <si>
    <t>Make sure when you put in the total N do not count repeated measures</t>
    <phoneticPr fontId="11" type="noConversion"/>
  </si>
  <si>
    <t>Resulting d =</t>
    <phoneticPr fontId="11" type="noConversion"/>
  </si>
  <si>
    <t>Enter F =</t>
    <phoneticPr fontId="11" type="noConversion"/>
  </si>
  <si>
    <t>Enter df =</t>
    <phoneticPr fontId="11" type="noConversion"/>
  </si>
  <si>
    <t>Relative Size of % Change</t>
  </si>
  <si>
    <t>and they provide a more parsimonious model. If several covariance structures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</si>
</sst>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0"/>
      <name val="Arial"/>
    </font>
    <font>
      <sz val="14"/>
      <name val="Arial"/>
      <family val="2"/>
    </font>
    <font>
      <sz val="14"/>
      <color indexed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24"/>
      <name val="Arial"/>
      <family val="2"/>
    </font>
    <font>
      <b/>
      <i/>
      <sz val="24"/>
      <name val="Arial"/>
      <family val="2"/>
    </font>
    <font>
      <sz val="10"/>
      <name val="Arial"/>
    </font>
    <font>
      <b/>
      <sz val="14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name val="Arial"/>
    </font>
    <font>
      <sz val="12"/>
      <name val="Times New Roman"/>
    </font>
    <font>
      <i/>
      <sz val="12"/>
      <name val="Times New Roman"/>
    </font>
    <font>
      <sz val="12"/>
      <color indexed="8"/>
      <name val="Times New Roman"/>
    </font>
    <font>
      <sz val="10"/>
      <name val="Times New Roman"/>
    </font>
    <font>
      <sz val="12"/>
      <color indexed="8"/>
      <name val="Arial"/>
    </font>
    <font>
      <sz val="10"/>
      <color indexed="57"/>
      <name val="Arial"/>
    </font>
    <font>
      <sz val="12"/>
      <color indexed="57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8" borderId="0" xfId="0" applyFill="1"/>
    <xf numFmtId="0" fontId="3" fillId="8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8" fillId="5" borderId="0" xfId="0" applyFont="1" applyFill="1"/>
    <xf numFmtId="0" fontId="8" fillId="0" borderId="0" xfId="0" applyFont="1"/>
    <xf numFmtId="0" fontId="9" fillId="8" borderId="0" xfId="0" applyFont="1" applyFill="1"/>
    <xf numFmtId="0" fontId="0" fillId="7" borderId="0" xfId="0" applyFill="1"/>
    <xf numFmtId="0" fontId="4" fillId="8" borderId="0" xfId="0" applyFont="1" applyFill="1"/>
    <xf numFmtId="0" fontId="0" fillId="6" borderId="0" xfId="0" applyFill="1"/>
    <xf numFmtId="0" fontId="0" fillId="9" borderId="0" xfId="0" applyFill="1"/>
    <xf numFmtId="0" fontId="12" fillId="4" borderId="0" xfId="0" applyFont="1" applyFill="1"/>
    <xf numFmtId="2" fontId="12" fillId="4" borderId="1" xfId="0" applyNumberFormat="1" applyFont="1" applyFill="1" applyBorder="1"/>
    <xf numFmtId="0" fontId="13" fillId="0" borderId="0" xfId="0" applyFont="1"/>
    <xf numFmtId="0" fontId="0" fillId="7" borderId="2" xfId="0" applyFill="1" applyBorder="1"/>
    <xf numFmtId="0" fontId="0" fillId="0" borderId="1" xfId="0" applyFill="1" applyBorder="1"/>
    <xf numFmtId="0" fontId="0" fillId="10" borderId="0" xfId="0" applyFill="1"/>
    <xf numFmtId="0" fontId="13" fillId="10" borderId="0" xfId="0" applyFont="1" applyFill="1"/>
    <xf numFmtId="0" fontId="13" fillId="10" borderId="3" xfId="0" applyFont="1" applyFill="1" applyBorder="1" applyAlignment="1">
      <alignment horizontal="center" vertical="top" wrapText="1"/>
    </xf>
    <xf numFmtId="0" fontId="13" fillId="10" borderId="4" xfId="0" applyFont="1" applyFill="1" applyBorder="1" applyAlignment="1">
      <alignment horizontal="center" vertical="top" wrapText="1"/>
    </xf>
    <xf numFmtId="0" fontId="13" fillId="10" borderId="5" xfId="0" applyFont="1" applyFill="1" applyBorder="1" applyAlignment="1">
      <alignment horizontal="center" vertical="top" wrapText="1"/>
    </xf>
    <xf numFmtId="0" fontId="13" fillId="10" borderId="6" xfId="0" applyFont="1" applyFill="1" applyBorder="1" applyAlignment="1">
      <alignment horizontal="center" vertical="top" wrapText="1"/>
    </xf>
    <xf numFmtId="0" fontId="14" fillId="10" borderId="6" xfId="0" applyFont="1" applyFill="1" applyBorder="1" applyAlignment="1">
      <alignment horizontal="center" vertical="top" wrapText="1"/>
    </xf>
    <xf numFmtId="0" fontId="16" fillId="0" borderId="0" xfId="0" applyFont="1"/>
    <xf numFmtId="0" fontId="17" fillId="0" borderId="0" xfId="0" applyFont="1"/>
    <xf numFmtId="0" fontId="15" fillId="7" borderId="0" xfId="0" applyFont="1" applyFill="1"/>
    <xf numFmtId="0" fontId="0" fillId="0" borderId="0" xfId="0" applyFill="1"/>
    <xf numFmtId="0" fontId="18" fillId="7" borderId="0" xfId="0" applyFont="1" applyFill="1"/>
    <xf numFmtId="0" fontId="19" fillId="7" borderId="0" xfId="0" applyFont="1" applyFill="1"/>
    <xf numFmtId="0" fontId="10" fillId="7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10" borderId="0" xfId="0" applyFill="1" applyBorder="1"/>
    <xf numFmtId="0" fontId="10" fillId="11" borderId="0" xfId="0" applyFont="1" applyFill="1"/>
    <xf numFmtId="164" fontId="0" fillId="10" borderId="0" xfId="0" applyNumberFormat="1" applyFill="1"/>
    <xf numFmtId="2" fontId="18" fillId="10" borderId="0" xfId="0" applyNumberFormat="1" applyFont="1" applyFill="1"/>
    <xf numFmtId="0" fontId="3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21</xdr:row>
          <xdr:rowOff>12700</xdr:rowOff>
        </xdr:from>
        <xdr:to>
          <xdr:col>5</xdr:col>
          <xdr:colOff>1587500</xdr:colOff>
          <xdr:row>30</xdr:row>
          <xdr:rowOff>101600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14</xdr:row>
          <xdr:rowOff>12700</xdr:rowOff>
        </xdr:from>
        <xdr:to>
          <xdr:col>6</xdr:col>
          <xdr:colOff>393700</xdr:colOff>
          <xdr:row>23</xdr:row>
          <xdr:rowOff>101600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14</xdr:row>
          <xdr:rowOff>12700</xdr:rowOff>
        </xdr:from>
        <xdr:to>
          <xdr:col>5</xdr:col>
          <xdr:colOff>1587500</xdr:colOff>
          <xdr:row>23</xdr:row>
          <xdr:rowOff>101600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952500</xdr:colOff>
          <xdr:row>13</xdr:row>
          <xdr:rowOff>12700</xdr:rowOff>
        </xdr:from>
        <xdr:to>
          <xdr:col>5</xdr:col>
          <xdr:colOff>749300</xdr:colOff>
          <xdr:row>22</xdr:row>
          <xdr:rowOff>88900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12700</xdr:rowOff>
        </xdr:from>
        <xdr:to>
          <xdr:col>6</xdr:col>
          <xdr:colOff>190500</xdr:colOff>
          <xdr:row>16</xdr:row>
          <xdr:rowOff>101600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2.bin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3.bin"/><Relationship Id="rId4" Type="http://schemas.openxmlformats.org/officeDocument/2006/relationships/image" Target="../media/image3.emf"/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4.bin"/><Relationship Id="rId4" Type="http://schemas.openxmlformats.org/officeDocument/2006/relationships/image" Target="../media/image4.emf"/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5.bin"/><Relationship Id="rId4" Type="http://schemas.openxmlformats.org/officeDocument/2006/relationships/image" Target="../media/image5.emf"/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opLeftCell="A16" workbookViewId="0">
      <selection activeCell="E38" sqref="E38"/>
    </sheetView>
  </sheetViews>
  <sheetFormatPr baseColWidth="10" defaultColWidth="8.83203125" defaultRowHeight="12" x14ac:dyDescent="0"/>
  <cols>
    <col min="3" max="3" width="4.6640625" customWidth="1"/>
    <col min="4" max="6" width="22.6640625" customWidth="1"/>
    <col min="7" max="7" width="5.6640625" customWidth="1"/>
    <col min="8" max="8" width="25.6640625" customWidth="1"/>
    <col min="9" max="10" width="5.6640625" customWidth="1"/>
  </cols>
  <sheetData>
    <row r="1" spans="1:10" ht="17">
      <c r="A1" s="28" t="s">
        <v>120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 t="s">
        <v>118</v>
      </c>
      <c r="C2" s="20"/>
      <c r="D2" s="20"/>
      <c r="E2" s="20"/>
      <c r="F2" s="20"/>
      <c r="G2" s="20"/>
      <c r="H2" s="20"/>
      <c r="I2" s="20"/>
      <c r="J2" s="20"/>
    </row>
    <row r="3" spans="1:10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/>
      <c r="B4" s="20" t="s">
        <v>51</v>
      </c>
      <c r="C4" s="20"/>
      <c r="D4" s="20"/>
      <c r="E4" s="20"/>
      <c r="F4" s="20"/>
      <c r="G4" s="20"/>
      <c r="H4" s="20"/>
      <c r="I4" s="20"/>
      <c r="J4" s="20"/>
    </row>
    <row r="5" spans="1:10">
      <c r="A5" s="20"/>
      <c r="B5" s="20" t="s">
        <v>117</v>
      </c>
      <c r="C5" s="20"/>
      <c r="D5" s="20"/>
      <c r="E5" s="20"/>
      <c r="F5" s="20"/>
      <c r="G5" s="20"/>
      <c r="H5" s="20"/>
      <c r="I5" s="20"/>
      <c r="J5" s="20"/>
    </row>
    <row r="6" spans="1:10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0"/>
      <c r="B7" s="30" t="s">
        <v>0</v>
      </c>
      <c r="C7" s="20"/>
      <c r="D7" s="20"/>
      <c r="E7" s="20"/>
      <c r="F7" s="20"/>
      <c r="G7" s="20"/>
      <c r="H7" s="20"/>
      <c r="I7" s="20"/>
      <c r="J7" s="20"/>
    </row>
    <row r="8" spans="1:10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>
      <c r="A9" s="21" t="s">
        <v>74</v>
      </c>
      <c r="B9" s="21"/>
      <c r="C9" s="20"/>
      <c r="D9" s="20"/>
      <c r="E9" s="20"/>
      <c r="F9" s="20"/>
      <c r="G9" s="20"/>
      <c r="H9" s="20"/>
      <c r="I9" s="20"/>
      <c r="J9" s="20"/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 t="s">
        <v>58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>
      <c r="A12" s="20" t="s">
        <v>85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>
      <c r="A13" s="20" t="s">
        <v>86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>
      <c r="A15" s="20" t="s">
        <v>87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>
      <c r="A16" s="20" t="s">
        <v>88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28">
      <c r="A20" s="18"/>
      <c r="B20" s="17" t="s">
        <v>57</v>
      </c>
      <c r="C20" s="17"/>
      <c r="D20" s="18"/>
      <c r="E20" s="18"/>
      <c r="F20" s="18"/>
      <c r="G20" s="18"/>
      <c r="H20" s="18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7">
      <c r="A25" s="12"/>
      <c r="B25" s="19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2"/>
      <c r="B32" s="12"/>
      <c r="C32" s="12"/>
      <c r="D32" s="12"/>
      <c r="E32" s="12"/>
      <c r="F32" s="12"/>
      <c r="G32" s="12"/>
      <c r="H32" s="15"/>
      <c r="I32" s="16"/>
      <c r="J32" s="12"/>
    </row>
    <row r="33" spans="1:10">
      <c r="A33" s="3"/>
      <c r="B33" s="3"/>
      <c r="C33" s="3"/>
      <c r="D33" s="9" t="s">
        <v>61</v>
      </c>
      <c r="E33" s="9" t="s">
        <v>60</v>
      </c>
      <c r="F33" s="9" t="s">
        <v>62</v>
      </c>
      <c r="G33" s="3"/>
      <c r="H33" s="2"/>
      <c r="I33" s="2"/>
      <c r="J33" s="3"/>
    </row>
    <row r="34" spans="1:10" ht="17">
      <c r="A34" s="8" t="s">
        <v>2</v>
      </c>
      <c r="B34" s="3"/>
      <c r="C34" s="3"/>
      <c r="D34" s="1">
        <v>36</v>
      </c>
      <c r="E34" s="1">
        <v>26.25</v>
      </c>
      <c r="F34" s="1">
        <v>4.3776999999999999</v>
      </c>
      <c r="G34" s="3"/>
      <c r="H34" s="7" t="s">
        <v>71</v>
      </c>
      <c r="I34" s="3"/>
      <c r="J34" s="3"/>
    </row>
    <row r="35" spans="1:10" ht="17">
      <c r="A35" s="8" t="s">
        <v>59</v>
      </c>
      <c r="B35" s="3"/>
      <c r="C35" s="3"/>
      <c r="D35" s="1">
        <v>31</v>
      </c>
      <c r="E35" s="1">
        <v>22.064499999999999</v>
      </c>
      <c r="F35" s="1">
        <v>5.2340900000000001</v>
      </c>
      <c r="G35" s="3"/>
      <c r="H35" s="7" t="s">
        <v>72</v>
      </c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11" t="s">
        <v>73</v>
      </c>
      <c r="C38" s="4"/>
      <c r="D38" s="4"/>
      <c r="E38" s="13">
        <f>ABS(ROUND((E40/E44),2))</f>
        <v>0.89</v>
      </c>
      <c r="F38" s="13"/>
      <c r="G38" s="4"/>
      <c r="H38" s="60" t="s">
        <v>70</v>
      </c>
      <c r="I38" s="61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 t="s">
        <v>63</v>
      </c>
      <c r="E40" s="5">
        <f>E34-E35</f>
        <v>4.1855000000000011</v>
      </c>
      <c r="F40" s="4"/>
      <c r="G40" s="4"/>
      <c r="H40" s="5" t="s">
        <v>14</v>
      </c>
      <c r="I40" s="5" t="s">
        <v>17</v>
      </c>
      <c r="J40" s="4"/>
    </row>
    <row r="41" spans="1:10">
      <c r="A41" s="4"/>
      <c r="B41" s="4"/>
      <c r="C41" s="4"/>
      <c r="D41" s="4" t="s">
        <v>64</v>
      </c>
      <c r="E41" s="5">
        <f>(D34-1)*(F34^2)</f>
        <v>670.7490051499999</v>
      </c>
      <c r="F41" s="4"/>
      <c r="G41" s="4"/>
      <c r="H41" s="5" t="s">
        <v>15</v>
      </c>
      <c r="I41" s="5" t="s">
        <v>18</v>
      </c>
      <c r="J41" s="4"/>
    </row>
    <row r="42" spans="1:10">
      <c r="A42" s="4"/>
      <c r="B42" s="4"/>
      <c r="C42" s="4"/>
      <c r="D42" s="4" t="s">
        <v>65</v>
      </c>
      <c r="E42" s="5">
        <f>(D35-1)*(F35^2)</f>
        <v>821.87094384300008</v>
      </c>
      <c r="F42" s="4"/>
      <c r="G42" s="4"/>
      <c r="H42" s="5" t="s">
        <v>16</v>
      </c>
      <c r="I42" s="5" t="s">
        <v>19</v>
      </c>
      <c r="J42" s="4"/>
    </row>
    <row r="43" spans="1:10">
      <c r="A43" s="4"/>
      <c r="B43" s="4"/>
      <c r="C43" s="4"/>
      <c r="D43" s="4" t="s">
        <v>66</v>
      </c>
      <c r="E43" s="5">
        <f>D34+D35</f>
        <v>67</v>
      </c>
      <c r="F43" s="4"/>
      <c r="G43" s="4"/>
      <c r="H43" s="4"/>
      <c r="I43" s="4"/>
      <c r="J43" s="4"/>
    </row>
    <row r="44" spans="1:10">
      <c r="A44" s="4"/>
      <c r="B44" s="4"/>
      <c r="C44" s="4"/>
      <c r="D44" s="4" t="s">
        <v>67</v>
      </c>
      <c r="E44" s="5">
        <f>SQRT((E41+E42)/E43)</f>
        <v>4.7199480597208572</v>
      </c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10" t="s">
        <v>4</v>
      </c>
      <c r="C47" s="6"/>
      <c r="D47" s="6"/>
      <c r="E47" s="14"/>
      <c r="F47" s="14"/>
      <c r="G47" s="6"/>
      <c r="H47" s="60"/>
      <c r="I47" s="61"/>
      <c r="J47" s="6"/>
    </row>
    <row r="48" spans="1:10">
      <c r="A48" s="6"/>
      <c r="B48" s="10" t="s">
        <v>5</v>
      </c>
      <c r="C48" s="10"/>
      <c r="D48" s="10"/>
      <c r="E48" s="14">
        <f>100*(ROUND(((E34-E35)/E35), 2))</f>
        <v>19</v>
      </c>
      <c r="F48" s="14"/>
      <c r="G48" s="6"/>
      <c r="H48" s="6"/>
      <c r="I48" s="6"/>
      <c r="J48" s="6"/>
    </row>
    <row r="49" spans="1:10">
      <c r="A49" s="6"/>
      <c r="B49" s="6"/>
      <c r="C49" s="6"/>
      <c r="D49" s="6"/>
      <c r="E49" s="29"/>
      <c r="F49" s="14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10"/>
      <c r="E53" s="6" t="s">
        <v>29</v>
      </c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10"/>
      <c r="I54" s="6"/>
      <c r="J54" s="6"/>
    </row>
    <row r="55" spans="1:10">
      <c r="A55" s="6"/>
      <c r="B55" s="6"/>
      <c r="C55" s="6"/>
      <c r="D55" s="6"/>
      <c r="E55" s="6" t="s">
        <v>30</v>
      </c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 t="s">
        <v>31</v>
      </c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 t="s">
        <v>32</v>
      </c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</sheetData>
  <mergeCells count="2">
    <mergeCell ref="H38:I38"/>
    <mergeCell ref="H47:I47"/>
  </mergeCells>
  <phoneticPr fontId="0" type="noConversion"/>
  <pageMargins left="0.75" right="0.75" top="1" bottom="1" header="0.5" footer="0.5"/>
  <pageSetup scale="66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Equation.3" shapeId="7169" r:id="rId3">
          <objectPr defaultSize="0" autoPict="0" r:id="rId4">
            <anchor moveWithCells="1">
              <from>
                <xdr:col>3</xdr:col>
                <xdr:colOff>203200</xdr:colOff>
                <xdr:row>21</xdr:row>
                <xdr:rowOff>12700</xdr:rowOff>
              </from>
              <to>
                <xdr:col>5</xdr:col>
                <xdr:colOff>1587500</xdr:colOff>
                <xdr:row>30</xdr:row>
                <xdr:rowOff>101600</xdr:rowOff>
              </to>
            </anchor>
          </objectPr>
        </oleObject>
      </mc:Choice>
      <mc:Fallback>
        <oleObject progId="Equation.3" shapeId="7169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opLeftCell="A9" workbookViewId="0">
      <selection activeCell="H68" sqref="H68"/>
    </sheetView>
  </sheetViews>
  <sheetFormatPr baseColWidth="10" defaultColWidth="8.83203125" defaultRowHeight="12" x14ac:dyDescent="0"/>
  <cols>
    <col min="3" max="3" width="4.6640625" customWidth="1"/>
    <col min="4" max="6" width="22.6640625" customWidth="1"/>
    <col min="7" max="7" width="5.6640625" customWidth="1"/>
    <col min="8" max="8" width="25.6640625" customWidth="1"/>
    <col min="9" max="10" width="5.6640625" customWidth="1"/>
  </cols>
  <sheetData>
    <row r="1" spans="1:10">
      <c r="A1" s="21" t="s">
        <v>74</v>
      </c>
      <c r="B1" s="21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 t="s">
        <v>85</v>
      </c>
      <c r="B4" s="20"/>
      <c r="C4" s="20"/>
      <c r="D4" s="20"/>
      <c r="E4" s="20"/>
      <c r="F4" s="20"/>
      <c r="G4" s="20"/>
      <c r="H4" s="20"/>
      <c r="I4" s="20"/>
      <c r="J4" s="20"/>
    </row>
    <row r="5" spans="1:10">
      <c r="A5" s="20" t="s">
        <v>86</v>
      </c>
      <c r="B5" s="20"/>
      <c r="C5" s="20"/>
      <c r="D5" s="20"/>
      <c r="E5" s="20"/>
      <c r="F5" s="20"/>
      <c r="G5" s="20"/>
      <c r="H5" s="20"/>
      <c r="I5" s="20"/>
      <c r="J5" s="20"/>
    </row>
    <row r="6" spans="1:10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0" t="s">
        <v>87</v>
      </c>
      <c r="B7" s="20"/>
      <c r="C7" s="20"/>
      <c r="D7" s="20"/>
      <c r="E7" s="20"/>
      <c r="F7" s="20"/>
      <c r="G7" s="20"/>
      <c r="H7" s="20"/>
      <c r="I7" s="20"/>
      <c r="J7" s="20"/>
    </row>
    <row r="8" spans="1:10">
      <c r="A8" s="20" t="s">
        <v>88</v>
      </c>
      <c r="B8" s="20"/>
      <c r="C8" s="20"/>
      <c r="D8" s="20"/>
      <c r="E8" s="20"/>
      <c r="F8" s="20"/>
      <c r="G8" s="20"/>
      <c r="H8" s="20"/>
      <c r="I8" s="20"/>
      <c r="J8" s="20"/>
    </row>
    <row r="9" spans="1:10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28">
      <c r="A12" s="18"/>
      <c r="B12" s="17" t="s">
        <v>109</v>
      </c>
      <c r="C12" s="17"/>
      <c r="D12" s="18"/>
      <c r="E12" s="18"/>
      <c r="F12" s="18"/>
      <c r="G12" s="18"/>
      <c r="H12" s="18"/>
      <c r="I12" s="12"/>
      <c r="J12" s="12"/>
    </row>
    <row r="13" spans="1:10" s="27" customFormat="1">
      <c r="A13" s="24"/>
      <c r="B13" s="25"/>
      <c r="C13" s="25"/>
      <c r="D13" s="24" t="s">
        <v>107</v>
      </c>
      <c r="E13" s="24"/>
      <c r="F13" s="24"/>
      <c r="G13" s="24"/>
      <c r="H13" s="24"/>
      <c r="I13" s="26"/>
      <c r="J13" s="26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7">
      <c r="A18" s="12"/>
      <c r="B18" s="19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5"/>
      <c r="I25" s="16"/>
      <c r="J25" s="12"/>
    </row>
    <row r="26" spans="1:10">
      <c r="A26" s="3"/>
      <c r="B26" s="3"/>
      <c r="C26" s="3"/>
      <c r="D26" s="9" t="s">
        <v>61</v>
      </c>
      <c r="E26" s="9" t="s">
        <v>60</v>
      </c>
      <c r="F26" s="9" t="s">
        <v>108</v>
      </c>
      <c r="G26" s="3"/>
      <c r="H26" s="2"/>
      <c r="I26" s="2"/>
      <c r="J26" s="3"/>
    </row>
    <row r="27" spans="1:10" ht="17">
      <c r="A27" s="8" t="s">
        <v>2</v>
      </c>
      <c r="B27" s="3"/>
      <c r="C27" s="3"/>
      <c r="D27" s="1">
        <v>24</v>
      </c>
      <c r="E27" s="1">
        <v>57</v>
      </c>
      <c r="F27" s="1">
        <v>0.22600000000000001</v>
      </c>
      <c r="G27" s="3"/>
      <c r="H27" s="7" t="s">
        <v>71</v>
      </c>
      <c r="I27" s="3"/>
      <c r="J27" s="3"/>
    </row>
    <row r="28" spans="1:10" ht="17">
      <c r="A28" s="8" t="s">
        <v>59</v>
      </c>
      <c r="B28" s="3"/>
      <c r="C28" s="3"/>
      <c r="D28" s="1">
        <v>24</v>
      </c>
      <c r="E28" s="1">
        <v>53</v>
      </c>
      <c r="F28" s="1">
        <v>0.27200000000000002</v>
      </c>
      <c r="G28" s="3"/>
      <c r="H28" s="7" t="s">
        <v>72</v>
      </c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11" t="s">
        <v>73</v>
      </c>
      <c r="C31" s="4"/>
      <c r="D31" s="4"/>
      <c r="E31" s="13">
        <f>ABS(ROUND((E33/E37),2))</f>
        <v>3.34</v>
      </c>
      <c r="F31" s="54"/>
      <c r="G31" s="4"/>
      <c r="H31" s="60" t="s">
        <v>70</v>
      </c>
      <c r="I31" s="61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 t="s">
        <v>63</v>
      </c>
      <c r="E33" s="5">
        <f>E27-E28</f>
        <v>4</v>
      </c>
      <c r="F33" s="4"/>
      <c r="G33" s="4"/>
      <c r="H33" s="5" t="s">
        <v>14</v>
      </c>
      <c r="I33" s="5" t="s">
        <v>17</v>
      </c>
      <c r="J33" s="4"/>
    </row>
    <row r="34" spans="1:10">
      <c r="A34" s="4"/>
      <c r="B34" s="4"/>
      <c r="C34" s="4"/>
      <c r="D34" s="4" t="s">
        <v>64</v>
      </c>
      <c r="E34" s="5">
        <f>(D27-1)*((F27*SQRT(D27))^2)</f>
        <v>28.193951999999996</v>
      </c>
      <c r="F34" s="4"/>
      <c r="G34" s="4"/>
      <c r="H34" s="5" t="s">
        <v>15</v>
      </c>
      <c r="I34" s="5" t="s">
        <v>18</v>
      </c>
      <c r="J34" s="4"/>
    </row>
    <row r="35" spans="1:10">
      <c r="A35" s="4"/>
      <c r="B35" s="4"/>
      <c r="C35" s="4"/>
      <c r="D35" s="4" t="s">
        <v>65</v>
      </c>
      <c r="E35" s="5">
        <f>(D28-1)*((F28*SQRT(D28))^2)</f>
        <v>40.839167999999994</v>
      </c>
      <c r="F35" s="4"/>
      <c r="G35" s="4"/>
      <c r="H35" s="5" t="s">
        <v>16</v>
      </c>
      <c r="I35" s="5" t="s">
        <v>19</v>
      </c>
      <c r="J35" s="4"/>
    </row>
    <row r="36" spans="1:10">
      <c r="A36" s="4"/>
      <c r="B36" s="4"/>
      <c r="C36" s="4"/>
      <c r="D36" s="4" t="s">
        <v>66</v>
      </c>
      <c r="E36" s="5">
        <f>D27+D28</f>
        <v>48</v>
      </c>
      <c r="F36" s="4"/>
      <c r="G36" s="4"/>
      <c r="H36" s="4"/>
      <c r="I36" s="4"/>
      <c r="J36" s="4"/>
    </row>
    <row r="37" spans="1:10">
      <c r="A37" s="4"/>
      <c r="B37" s="4"/>
      <c r="C37" s="4"/>
      <c r="D37" s="4" t="s">
        <v>67</v>
      </c>
      <c r="E37" s="5">
        <f>SQRT((E34+E35)/E36)</f>
        <v>1.1992455961978763</v>
      </c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10" t="s">
        <v>4</v>
      </c>
      <c r="C40" s="6"/>
      <c r="D40" s="6"/>
      <c r="E40" s="14"/>
      <c r="F40" s="55"/>
      <c r="G40" s="6"/>
      <c r="H40" s="62"/>
      <c r="I40" s="63"/>
      <c r="J40" s="6"/>
    </row>
    <row r="41" spans="1:10">
      <c r="A41" s="6"/>
      <c r="B41" s="10" t="s">
        <v>5</v>
      </c>
      <c r="C41" s="10"/>
      <c r="D41" s="10"/>
      <c r="E41" s="14">
        <f>100*(ROUND(((E27-E28)/E28), 2))</f>
        <v>8</v>
      </c>
      <c r="F41" s="55"/>
      <c r="G41" s="6"/>
      <c r="H41" s="6"/>
      <c r="I41" s="6"/>
      <c r="J41" s="6"/>
    </row>
    <row r="42" spans="1:10">
      <c r="A42" s="6"/>
      <c r="B42" s="6"/>
      <c r="C42" s="6"/>
      <c r="D42" s="6"/>
      <c r="E42" s="29"/>
      <c r="F42" s="55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10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10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</sheetData>
  <mergeCells count="2">
    <mergeCell ref="H31:I31"/>
    <mergeCell ref="H40:I40"/>
  </mergeCells>
  <phoneticPr fontId="0" type="noConversion"/>
  <pageMargins left="0.75" right="0.75" top="1" bottom="1" header="0.5" footer="0.5"/>
  <pageSetup scale="66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Equation.3" shapeId="5121" r:id="rId3">
          <objectPr defaultSize="0" autoPict="0" r:id="rId4">
            <anchor moveWithCells="1">
              <from>
                <xdr:col>1</xdr:col>
                <xdr:colOff>622300</xdr:colOff>
                <xdr:row>14</xdr:row>
                <xdr:rowOff>12700</xdr:rowOff>
              </from>
              <to>
                <xdr:col>6</xdr:col>
                <xdr:colOff>393700</xdr:colOff>
                <xdr:row>23</xdr:row>
                <xdr:rowOff>101600</xdr:rowOff>
              </to>
            </anchor>
          </objectPr>
        </oleObject>
      </mc:Choice>
      <mc:Fallback>
        <oleObject progId="Equation.3" shapeId="5121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F28" sqref="F28"/>
    </sheetView>
  </sheetViews>
  <sheetFormatPr baseColWidth="10" defaultColWidth="8.83203125" defaultRowHeight="12" x14ac:dyDescent="0"/>
  <cols>
    <col min="3" max="3" width="4.6640625" customWidth="1"/>
    <col min="4" max="6" width="22.6640625" customWidth="1"/>
    <col min="7" max="7" width="5.6640625" customWidth="1"/>
    <col min="8" max="8" width="25.6640625" customWidth="1"/>
    <col min="9" max="10" width="5.6640625" customWidth="1"/>
  </cols>
  <sheetData>
    <row r="1" spans="1:10">
      <c r="A1" s="21" t="s">
        <v>74</v>
      </c>
      <c r="B1" s="21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 t="s">
        <v>85</v>
      </c>
      <c r="B4" s="20"/>
      <c r="C4" s="20"/>
      <c r="D4" s="20"/>
      <c r="E4" s="20"/>
      <c r="F4" s="20"/>
      <c r="G4" s="20"/>
      <c r="H4" s="20"/>
      <c r="I4" s="20"/>
      <c r="J4" s="20"/>
    </row>
    <row r="5" spans="1:10">
      <c r="A5" s="20" t="s">
        <v>86</v>
      </c>
      <c r="B5" s="20"/>
      <c r="C5" s="20"/>
      <c r="D5" s="20"/>
      <c r="E5" s="20"/>
      <c r="F5" s="20"/>
      <c r="G5" s="20"/>
      <c r="H5" s="20"/>
      <c r="I5" s="20"/>
      <c r="J5" s="20"/>
    </row>
    <row r="6" spans="1:10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0" t="s">
        <v>87</v>
      </c>
      <c r="B7" s="20"/>
      <c r="C7" s="20"/>
      <c r="D7" s="20"/>
      <c r="E7" s="20"/>
      <c r="F7" s="20"/>
      <c r="G7" s="20"/>
      <c r="H7" s="20"/>
      <c r="I7" s="20"/>
      <c r="J7" s="20"/>
    </row>
    <row r="8" spans="1:10">
      <c r="A8" s="20" t="s">
        <v>88</v>
      </c>
      <c r="B8" s="20"/>
      <c r="C8" s="20"/>
      <c r="D8" s="20"/>
      <c r="E8" s="20"/>
      <c r="F8" s="20"/>
      <c r="G8" s="20"/>
      <c r="H8" s="20"/>
      <c r="I8" s="20"/>
      <c r="J8" s="20"/>
    </row>
    <row r="9" spans="1:10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28">
      <c r="A12" s="18"/>
      <c r="B12" s="17" t="s">
        <v>90</v>
      </c>
      <c r="C12" s="17"/>
      <c r="D12" s="18"/>
      <c r="E12" s="18"/>
      <c r="F12" s="18"/>
      <c r="G12" s="18"/>
      <c r="H12" s="18"/>
      <c r="I12" s="12"/>
      <c r="J12" s="12"/>
    </row>
    <row r="13" spans="1:10" s="27" customFormat="1">
      <c r="A13" s="24"/>
      <c r="B13" s="25"/>
      <c r="C13" s="25"/>
      <c r="D13" s="24" t="s">
        <v>80</v>
      </c>
      <c r="E13" s="24"/>
      <c r="F13" s="24"/>
      <c r="G13" s="24"/>
      <c r="H13" s="24"/>
      <c r="I13" s="26"/>
      <c r="J13" s="26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7">
      <c r="A18" s="12"/>
      <c r="B18" s="19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5"/>
      <c r="I25" s="16"/>
      <c r="J25" s="12"/>
    </row>
    <row r="26" spans="1:10">
      <c r="A26" s="3"/>
      <c r="B26" s="3"/>
      <c r="C26" s="3"/>
      <c r="D26" s="9" t="s">
        <v>61</v>
      </c>
      <c r="E26" s="3"/>
      <c r="F26" s="22" t="s">
        <v>89</v>
      </c>
      <c r="G26" s="3"/>
      <c r="H26" s="2"/>
      <c r="I26" s="2"/>
      <c r="J26" s="3"/>
    </row>
    <row r="27" spans="1:10" ht="17">
      <c r="A27" s="8" t="s">
        <v>2</v>
      </c>
      <c r="B27" s="3"/>
      <c r="C27" s="3"/>
      <c r="D27" s="1">
        <v>155</v>
      </c>
      <c r="E27" s="64"/>
      <c r="F27" s="23">
        <v>0.23</v>
      </c>
      <c r="G27" s="3"/>
      <c r="H27" s="7" t="s">
        <v>71</v>
      </c>
      <c r="I27" s="3"/>
      <c r="J27" s="3"/>
    </row>
    <row r="28" spans="1:10" ht="17">
      <c r="A28" s="8" t="s">
        <v>59</v>
      </c>
      <c r="B28" s="3"/>
      <c r="C28" s="3"/>
      <c r="D28" s="1">
        <v>22</v>
      </c>
      <c r="E28" s="64"/>
      <c r="F28" s="2"/>
      <c r="G28" s="3"/>
      <c r="H28" s="7" t="s">
        <v>72</v>
      </c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11" t="s">
        <v>73</v>
      </c>
      <c r="C31" s="4"/>
      <c r="D31" s="4"/>
      <c r="E31" s="13">
        <f>ABS(ROUND(F27*E37,2))</f>
        <v>0.05</v>
      </c>
      <c r="F31" s="54"/>
      <c r="G31" s="4"/>
      <c r="H31" s="60" t="s">
        <v>70</v>
      </c>
      <c r="I31" s="61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 t="s">
        <v>81</v>
      </c>
      <c r="E33" s="5">
        <f>D27+D28</f>
        <v>177</v>
      </c>
      <c r="F33" s="4"/>
      <c r="G33" s="4"/>
      <c r="H33" s="5" t="s">
        <v>14</v>
      </c>
      <c r="I33" s="5" t="s">
        <v>17</v>
      </c>
      <c r="J33" s="4"/>
    </row>
    <row r="34" spans="1:10">
      <c r="A34" s="4"/>
      <c r="B34" s="4"/>
      <c r="C34" s="4"/>
      <c r="D34" s="4" t="s">
        <v>82</v>
      </c>
      <c r="E34" s="5">
        <f>D27*D28</f>
        <v>3410</v>
      </c>
      <c r="F34" s="4"/>
      <c r="G34" s="4"/>
      <c r="H34" s="5" t="s">
        <v>15</v>
      </c>
      <c r="I34" s="5" t="s">
        <v>18</v>
      </c>
      <c r="J34" s="4"/>
    </row>
    <row r="35" spans="1:10">
      <c r="A35" s="4"/>
      <c r="B35" s="4"/>
      <c r="C35" s="4"/>
      <c r="D35" s="4" t="s">
        <v>83</v>
      </c>
      <c r="E35" s="5">
        <f>D27+D28</f>
        <v>177</v>
      </c>
      <c r="F35" s="4"/>
      <c r="G35" s="4"/>
      <c r="H35" s="5" t="s">
        <v>16</v>
      </c>
      <c r="I35" s="5" t="s">
        <v>19</v>
      </c>
      <c r="J35" s="4"/>
    </row>
    <row r="36" spans="1:10">
      <c r="A36" s="4"/>
      <c r="B36" s="4"/>
      <c r="C36" s="4"/>
      <c r="D36" s="4" t="s">
        <v>105</v>
      </c>
      <c r="E36" s="5">
        <f>D27+D28-2</f>
        <v>175</v>
      </c>
      <c r="F36" s="4"/>
      <c r="G36" s="4"/>
      <c r="H36" s="4"/>
      <c r="I36" s="4"/>
      <c r="J36" s="4"/>
    </row>
    <row r="37" spans="1:10">
      <c r="A37" s="4"/>
      <c r="B37" s="4"/>
      <c r="C37" s="4"/>
      <c r="D37" s="4" t="s">
        <v>106</v>
      </c>
      <c r="E37" s="5">
        <f>SQRT(E33/E34*E35/E36)</f>
        <v>0.22912741345405571</v>
      </c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</sheetData>
  <mergeCells count="2">
    <mergeCell ref="H31:I31"/>
    <mergeCell ref="E27:E28"/>
  </mergeCells>
  <phoneticPr fontId="0" type="noConversion"/>
  <pageMargins left="0.75" right="0.75" top="1" bottom="1" header="0.5" footer="0.5"/>
  <pageSetup scale="66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Equation.3" shapeId="6145" r:id="rId3">
          <objectPr defaultSize="0" autoPict="0" r:id="rId4">
            <anchor moveWithCells="1">
              <from>
                <xdr:col>3</xdr:col>
                <xdr:colOff>203200</xdr:colOff>
                <xdr:row>14</xdr:row>
                <xdr:rowOff>12700</xdr:rowOff>
              </from>
              <to>
                <xdr:col>5</xdr:col>
                <xdr:colOff>1587500</xdr:colOff>
                <xdr:row>23</xdr:row>
                <xdr:rowOff>101600</xdr:rowOff>
              </to>
            </anchor>
          </objectPr>
        </oleObject>
      </mc:Choice>
      <mc:Fallback>
        <oleObject progId="Equation.3" shapeId="6145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view="pageLayout" topLeftCell="B1" zoomScale="150" workbookViewId="0">
      <selection activeCell="E9" sqref="E9"/>
    </sheetView>
  </sheetViews>
  <sheetFormatPr baseColWidth="10" defaultRowHeight="12" x14ac:dyDescent="0"/>
  <sheetData>
    <row r="3" spans="1:8">
      <c r="B3" s="45"/>
    </row>
    <row r="4" spans="1:8">
      <c r="A4" s="29"/>
      <c r="B4" s="29"/>
      <c r="C4" s="29"/>
      <c r="D4" s="29"/>
      <c r="E4" s="29"/>
      <c r="F4" s="29"/>
      <c r="G4" s="29"/>
    </row>
    <row r="5" spans="1:8">
      <c r="A5" s="29"/>
      <c r="B5" s="29"/>
      <c r="C5" s="29"/>
      <c r="D5" s="29"/>
      <c r="E5" s="29"/>
      <c r="F5" s="29"/>
      <c r="G5" s="29"/>
    </row>
    <row r="6" spans="1:8">
      <c r="A6" s="29"/>
      <c r="B6" s="29"/>
      <c r="C6" s="29" t="s">
        <v>36</v>
      </c>
      <c r="D6" s="29"/>
      <c r="E6" s="29"/>
      <c r="F6" s="29"/>
      <c r="G6" s="29"/>
    </row>
    <row r="7" spans="1:8">
      <c r="A7" s="29"/>
      <c r="B7" s="29"/>
      <c r="C7" s="29"/>
      <c r="D7" s="29"/>
      <c r="E7" s="29"/>
      <c r="F7" s="29"/>
      <c r="G7" s="29"/>
    </row>
    <row r="8" spans="1:8">
      <c r="A8" s="29"/>
      <c r="B8" s="29"/>
      <c r="C8" s="29"/>
      <c r="D8" s="29" t="s">
        <v>33</v>
      </c>
      <c r="E8" s="48">
        <v>2.25</v>
      </c>
      <c r="F8" s="29"/>
      <c r="G8" s="29"/>
    </row>
    <row r="9" spans="1:8">
      <c r="A9" s="29"/>
      <c r="B9" s="29"/>
      <c r="C9" s="29"/>
      <c r="D9" s="29" t="s">
        <v>34</v>
      </c>
      <c r="E9" s="48">
        <v>20</v>
      </c>
      <c r="F9" s="29"/>
      <c r="G9" s="29"/>
    </row>
    <row r="10" spans="1:8">
      <c r="A10" s="29"/>
      <c r="B10" s="29"/>
      <c r="C10" s="29"/>
      <c r="D10" s="29"/>
      <c r="E10" s="29"/>
      <c r="F10" s="29"/>
      <c r="G10" s="29"/>
    </row>
    <row r="11" spans="1:8">
      <c r="A11" s="29"/>
      <c r="B11" s="29"/>
      <c r="C11" s="29"/>
      <c r="D11" s="29" t="s">
        <v>35</v>
      </c>
      <c r="E11" s="29">
        <f>E8/((SQRT(E9)))</f>
        <v>0.50311529493745266</v>
      </c>
      <c r="F11" s="29"/>
      <c r="G11" s="29"/>
    </row>
    <row r="12" spans="1:8">
      <c r="A12" s="29"/>
      <c r="B12" s="29"/>
      <c r="C12" s="29"/>
      <c r="D12" s="29"/>
      <c r="E12" s="29"/>
      <c r="F12" s="29"/>
      <c r="G12" s="29"/>
    </row>
    <row r="13" spans="1:8">
      <c r="A13" s="29"/>
      <c r="B13" s="29"/>
      <c r="C13" s="29"/>
      <c r="D13" s="29"/>
      <c r="E13" s="29"/>
      <c r="F13" s="29"/>
      <c r="G13" s="29"/>
      <c r="H13" s="48"/>
    </row>
    <row r="14" spans="1:8">
      <c r="A14" s="29"/>
      <c r="B14" s="29"/>
      <c r="C14" s="29"/>
      <c r="D14" s="29"/>
      <c r="E14" s="29"/>
      <c r="F14" s="29"/>
      <c r="G14" s="29"/>
      <c r="H14" s="48"/>
    </row>
    <row r="15" spans="1:8">
      <c r="A15" s="29"/>
      <c r="B15" s="29" t="s">
        <v>20</v>
      </c>
      <c r="C15" s="29"/>
      <c r="D15" s="29"/>
      <c r="E15" s="29"/>
      <c r="F15" s="29"/>
      <c r="G15" s="29"/>
      <c r="H15" s="48"/>
    </row>
    <row r="16" spans="1:8">
      <c r="A16" s="29"/>
      <c r="B16" s="29"/>
      <c r="C16" s="29"/>
      <c r="D16" s="29"/>
      <c r="E16" s="29"/>
      <c r="F16" s="29"/>
      <c r="G16" s="29"/>
      <c r="H16" s="48"/>
    </row>
    <row r="17" spans="1:8">
      <c r="A17" s="29"/>
      <c r="B17" s="53" t="s">
        <v>14</v>
      </c>
      <c r="C17" s="53" t="s">
        <v>17</v>
      </c>
      <c r="D17" s="29"/>
      <c r="E17" s="29"/>
      <c r="F17" s="29"/>
      <c r="G17" s="29"/>
      <c r="H17" s="48"/>
    </row>
    <row r="18" spans="1:8">
      <c r="A18" s="29"/>
      <c r="B18" s="53" t="s">
        <v>15</v>
      </c>
      <c r="C18" s="53" t="s">
        <v>18</v>
      </c>
      <c r="D18" s="29"/>
      <c r="E18" s="29"/>
      <c r="F18" s="29"/>
      <c r="G18" s="29"/>
      <c r="H18" s="48"/>
    </row>
    <row r="19" spans="1:8">
      <c r="A19" s="29"/>
      <c r="B19" s="53" t="s">
        <v>16</v>
      </c>
      <c r="C19" s="53" t="s">
        <v>19</v>
      </c>
      <c r="D19" s="29"/>
      <c r="E19" s="29"/>
      <c r="F19" s="29"/>
      <c r="G19" s="29"/>
      <c r="H19" s="48"/>
    </row>
    <row r="20" spans="1:8">
      <c r="A20" s="29"/>
      <c r="B20" s="29"/>
      <c r="C20" s="29"/>
      <c r="D20" s="29"/>
      <c r="E20" s="29"/>
      <c r="F20" s="29"/>
      <c r="G20" s="29"/>
      <c r="H20" s="48"/>
    </row>
    <row r="21" spans="1:8">
      <c r="H21" s="48"/>
    </row>
    <row r="22" spans="1:8">
      <c r="H22" s="4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workbookViewId="0">
      <selection activeCell="F27" sqref="F27"/>
    </sheetView>
  </sheetViews>
  <sheetFormatPr baseColWidth="10" defaultColWidth="8.83203125" defaultRowHeight="12" x14ac:dyDescent="0"/>
  <cols>
    <col min="3" max="3" width="4.6640625" customWidth="1"/>
    <col min="4" max="6" width="22.6640625" customWidth="1"/>
    <col min="7" max="7" width="5.6640625" customWidth="1"/>
    <col min="8" max="8" width="25.6640625" customWidth="1"/>
    <col min="9" max="10" width="5.6640625" customWidth="1"/>
  </cols>
  <sheetData>
    <row r="1" spans="1:10">
      <c r="A1" s="21" t="s">
        <v>74</v>
      </c>
      <c r="B1" s="21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 t="s">
        <v>58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 t="s">
        <v>85</v>
      </c>
      <c r="B4" s="20"/>
      <c r="C4" s="20"/>
      <c r="D4" s="20"/>
      <c r="E4" s="20"/>
      <c r="F4" s="20"/>
      <c r="G4" s="20"/>
      <c r="H4" s="20"/>
      <c r="I4" s="20"/>
      <c r="J4" s="20"/>
    </row>
    <row r="5" spans="1:10">
      <c r="A5" s="20" t="s">
        <v>86</v>
      </c>
      <c r="B5" s="20"/>
      <c r="C5" s="20"/>
      <c r="D5" s="20"/>
      <c r="E5" s="20"/>
      <c r="F5" s="20"/>
      <c r="G5" s="20"/>
      <c r="H5" s="20"/>
      <c r="I5" s="20"/>
      <c r="J5" s="20"/>
    </row>
    <row r="6" spans="1:10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0" t="s">
        <v>87</v>
      </c>
      <c r="B7" s="20"/>
      <c r="C7" s="20"/>
      <c r="D7" s="20"/>
      <c r="E7" s="20"/>
      <c r="F7" s="20"/>
      <c r="G7" s="20"/>
      <c r="H7" s="20"/>
      <c r="I7" s="20"/>
      <c r="J7" s="20"/>
    </row>
    <row r="8" spans="1:10">
      <c r="A8" s="20" t="s">
        <v>88</v>
      </c>
      <c r="B8" s="20"/>
      <c r="C8" s="20"/>
      <c r="D8" s="20"/>
      <c r="E8" s="20"/>
      <c r="F8" s="20"/>
      <c r="G8" s="20"/>
      <c r="H8" s="20"/>
      <c r="I8" s="20"/>
      <c r="J8" s="20"/>
    </row>
    <row r="9" spans="1:10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28">
      <c r="A12" s="18"/>
      <c r="B12" s="17" t="s">
        <v>110</v>
      </c>
      <c r="C12" s="17"/>
      <c r="D12" s="18"/>
      <c r="E12" s="18"/>
      <c r="F12" s="18"/>
      <c r="G12" s="18"/>
      <c r="H12" s="18"/>
      <c r="I12" s="12"/>
      <c r="J12" s="12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7">
      <c r="A17" s="12"/>
      <c r="B17" s="19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5"/>
      <c r="I24" s="16"/>
      <c r="J24" s="12"/>
    </row>
    <row r="25" spans="1:10">
      <c r="A25" s="3"/>
      <c r="B25" s="3"/>
      <c r="C25" s="3"/>
      <c r="D25" s="9" t="s">
        <v>61</v>
      </c>
      <c r="E25" s="9" t="s">
        <v>60</v>
      </c>
      <c r="F25" s="9" t="s">
        <v>111</v>
      </c>
      <c r="G25" s="3"/>
      <c r="H25" s="2"/>
      <c r="I25" s="2"/>
      <c r="J25" s="3"/>
    </row>
    <row r="26" spans="1:10" ht="17">
      <c r="A26" s="8" t="s">
        <v>2</v>
      </c>
      <c r="B26" s="3"/>
      <c r="C26" s="3"/>
      <c r="D26" s="1">
        <v>11</v>
      </c>
      <c r="E26" s="1">
        <v>20.3</v>
      </c>
      <c r="F26" s="1">
        <v>38.22</v>
      </c>
      <c r="G26" s="3"/>
      <c r="H26" s="7" t="s">
        <v>71</v>
      </c>
      <c r="I26" s="3"/>
      <c r="J26" s="3"/>
    </row>
    <row r="27" spans="1:10" ht="17">
      <c r="A27" s="8" t="s">
        <v>59</v>
      </c>
      <c r="B27" s="3"/>
      <c r="C27" s="3"/>
      <c r="D27" s="1">
        <v>10</v>
      </c>
      <c r="E27" s="1">
        <v>15.27</v>
      </c>
      <c r="F27" s="2"/>
      <c r="G27" s="3"/>
      <c r="H27" s="7" t="s">
        <v>72</v>
      </c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11" t="s">
        <v>73</v>
      </c>
      <c r="C30" s="4"/>
      <c r="D30" s="4"/>
      <c r="E30" s="13">
        <f>ABS(ROUND((E32/E35),2))</f>
        <v>0.86</v>
      </c>
      <c r="F30" s="13"/>
      <c r="G30" s="4"/>
      <c r="H30" s="60" t="s">
        <v>70</v>
      </c>
      <c r="I30" s="61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 t="s">
        <v>63</v>
      </c>
      <c r="E32" s="5">
        <f>E26-E27</f>
        <v>5.0300000000000011</v>
      </c>
      <c r="F32" s="4"/>
      <c r="G32" s="4"/>
      <c r="H32" s="5" t="s">
        <v>14</v>
      </c>
      <c r="I32" s="5" t="s">
        <v>17</v>
      </c>
      <c r="J32" s="4"/>
    </row>
    <row r="33" spans="1:10">
      <c r="A33" s="4"/>
      <c r="B33" s="4"/>
      <c r="C33" s="4"/>
      <c r="D33" s="4" t="s">
        <v>112</v>
      </c>
      <c r="E33" s="5">
        <f>D26+D27-2</f>
        <v>19</v>
      </c>
      <c r="F33" s="4"/>
      <c r="G33" s="4"/>
      <c r="H33" s="5" t="s">
        <v>15</v>
      </c>
      <c r="I33" s="5" t="s">
        <v>18</v>
      </c>
      <c r="J33" s="4"/>
    </row>
    <row r="34" spans="1:10">
      <c r="A34" s="4"/>
      <c r="B34" s="4"/>
      <c r="C34" s="4"/>
      <c r="D34" s="4" t="s">
        <v>66</v>
      </c>
      <c r="E34" s="5">
        <f>D26+D27</f>
        <v>21</v>
      </c>
      <c r="F34" s="4"/>
      <c r="G34" s="4"/>
      <c r="H34" s="5" t="s">
        <v>16</v>
      </c>
      <c r="I34" s="5" t="s">
        <v>19</v>
      </c>
      <c r="J34" s="4"/>
    </row>
    <row r="35" spans="1:10">
      <c r="A35" s="4"/>
      <c r="B35" s="4"/>
      <c r="C35" s="4"/>
      <c r="D35" s="4" t="s">
        <v>113</v>
      </c>
      <c r="E35" s="5">
        <f>SQRT(F26*(E33/E34))</f>
        <v>5.8804761711956628</v>
      </c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5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10" t="s">
        <v>4</v>
      </c>
      <c r="C39" s="6"/>
      <c r="D39" s="6"/>
      <c r="E39" s="14"/>
      <c r="F39" s="14"/>
      <c r="G39" s="6"/>
      <c r="H39" s="60" t="s">
        <v>133</v>
      </c>
      <c r="I39" s="61"/>
      <c r="J39" s="6"/>
    </row>
    <row r="40" spans="1:10">
      <c r="A40" s="6"/>
      <c r="B40" s="10" t="s">
        <v>5</v>
      </c>
      <c r="C40" s="10"/>
      <c r="D40" s="10"/>
      <c r="E40" s="14">
        <f>100*(ROUND(((E26-E27)/E27), 2))</f>
        <v>33</v>
      </c>
      <c r="F40" s="14"/>
      <c r="G40" s="6"/>
      <c r="H40" s="6"/>
      <c r="I40" s="6"/>
      <c r="J40" s="6"/>
    </row>
    <row r="41" spans="1:10">
      <c r="A41" s="6"/>
      <c r="B41" s="6"/>
      <c r="C41" s="6"/>
      <c r="D41" s="6"/>
      <c r="E41" s="29"/>
      <c r="F41" s="14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10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10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</sheetData>
  <mergeCells count="2">
    <mergeCell ref="H30:I30"/>
    <mergeCell ref="H39:I39"/>
  </mergeCells>
  <phoneticPr fontId="0" type="noConversion"/>
  <pageMargins left="0.75" right="0.75" top="1" bottom="1" header="0.5" footer="0.5"/>
  <pageSetup scale="66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>
              <from>
                <xdr:col>3</xdr:col>
                <xdr:colOff>952500</xdr:colOff>
                <xdr:row>13</xdr:row>
                <xdr:rowOff>12700</xdr:rowOff>
              </from>
              <to>
                <xdr:col>5</xdr:col>
                <xdr:colOff>749300</xdr:colOff>
                <xdr:row>22</xdr:row>
                <xdr:rowOff>88900</xdr:rowOff>
              </to>
            </anchor>
          </objectPr>
        </oleObject>
      </mc:Choice>
      <mc:Fallback>
        <oleObject progId="Equation.3" shapeId="4097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selection activeCell="H26" sqref="H26:I28"/>
    </sheetView>
  </sheetViews>
  <sheetFormatPr baseColWidth="10" defaultColWidth="8.83203125" defaultRowHeight="12" x14ac:dyDescent="0"/>
  <cols>
    <col min="3" max="3" width="4.6640625" customWidth="1"/>
    <col min="4" max="6" width="22.6640625" customWidth="1"/>
    <col min="7" max="7" width="5.6640625" customWidth="1"/>
    <col min="8" max="8" width="25.6640625" customWidth="1"/>
    <col min="9" max="10" width="5.6640625" customWidth="1"/>
  </cols>
  <sheetData>
    <row r="1" spans="1:10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28">
      <c r="A5" s="18"/>
      <c r="B5" s="17" t="s">
        <v>115</v>
      </c>
      <c r="C5" s="17"/>
      <c r="D5" s="18"/>
      <c r="E5" s="18"/>
      <c r="F5" s="18"/>
      <c r="G5" s="18"/>
      <c r="H5" s="18"/>
      <c r="I5" s="12"/>
      <c r="J5" s="12"/>
    </row>
    <row r="6" spans="1:10" s="27" customFormat="1">
      <c r="A6" s="24"/>
      <c r="B6" s="25"/>
      <c r="C6" s="25"/>
      <c r="D6" s="24" t="s">
        <v>116</v>
      </c>
      <c r="E6" s="24"/>
      <c r="F6" s="24"/>
      <c r="G6" s="24"/>
      <c r="H6" s="24"/>
      <c r="I6" s="26"/>
      <c r="J6" s="26"/>
    </row>
    <row r="7" spans="1:10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7">
      <c r="A11" s="12"/>
      <c r="B11" s="19"/>
      <c r="C11" s="12"/>
      <c r="D11" s="12"/>
      <c r="E11" s="12"/>
      <c r="F11" s="12"/>
      <c r="G11" s="12"/>
      <c r="H11" s="12"/>
      <c r="I11" s="12"/>
      <c r="J11" s="12"/>
    </row>
    <row r="12" spans="1:1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5"/>
      <c r="I18" s="16"/>
      <c r="J18" s="12"/>
    </row>
    <row r="19" spans="1:10">
      <c r="A19" s="3"/>
      <c r="B19" s="3"/>
      <c r="C19" s="3"/>
      <c r="D19" s="9" t="s">
        <v>61</v>
      </c>
      <c r="E19" s="3"/>
      <c r="F19" s="9" t="s">
        <v>114</v>
      </c>
      <c r="G19" s="3"/>
      <c r="H19" s="2"/>
      <c r="I19" s="2"/>
      <c r="J19" s="3"/>
    </row>
    <row r="20" spans="1:10" ht="17">
      <c r="A20" s="8" t="s">
        <v>2</v>
      </c>
      <c r="B20" s="3"/>
      <c r="C20" s="3"/>
      <c r="D20" s="1">
        <v>40</v>
      </c>
      <c r="E20" s="64"/>
      <c r="F20" s="23">
        <v>13.66</v>
      </c>
      <c r="G20" s="3"/>
      <c r="H20" s="7" t="s">
        <v>71</v>
      </c>
      <c r="I20" s="3"/>
      <c r="J20" s="3"/>
    </row>
    <row r="21" spans="1:10" ht="17">
      <c r="A21" s="8" t="s">
        <v>59</v>
      </c>
      <c r="B21" s="3"/>
      <c r="C21" s="3"/>
      <c r="D21" s="1">
        <v>44</v>
      </c>
      <c r="E21" s="64"/>
      <c r="F21" s="2"/>
      <c r="G21" s="3"/>
      <c r="H21" s="7" t="s">
        <v>72</v>
      </c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11" t="s">
        <v>73</v>
      </c>
      <c r="C24" s="4"/>
      <c r="D24" s="4"/>
      <c r="E24" s="13">
        <f>ABS(ROUND(E30,2))</f>
        <v>0.82</v>
      </c>
      <c r="F24" s="54"/>
      <c r="G24" s="4"/>
      <c r="H24" s="60" t="s">
        <v>70</v>
      </c>
      <c r="I24" s="61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 t="s">
        <v>81</v>
      </c>
      <c r="E26" s="5">
        <f>D20+D21</f>
        <v>84</v>
      </c>
      <c r="F26" s="4"/>
      <c r="G26" s="4"/>
      <c r="H26" s="5" t="s">
        <v>14</v>
      </c>
      <c r="I26" s="5" t="s">
        <v>17</v>
      </c>
      <c r="J26" s="4"/>
    </row>
    <row r="27" spans="1:10">
      <c r="A27" s="4"/>
      <c r="B27" s="4"/>
      <c r="C27" s="4"/>
      <c r="D27" s="4" t="s">
        <v>82</v>
      </c>
      <c r="E27" s="5">
        <f>D20*D21</f>
        <v>1760</v>
      </c>
      <c r="F27" s="4"/>
      <c r="G27" s="4"/>
      <c r="H27" s="5" t="s">
        <v>15</v>
      </c>
      <c r="I27" s="5" t="s">
        <v>18</v>
      </c>
      <c r="J27" s="4"/>
    </row>
    <row r="28" spans="1:10">
      <c r="A28" s="4"/>
      <c r="B28" s="4"/>
      <c r="C28" s="4"/>
      <c r="D28" s="4" t="s">
        <v>83</v>
      </c>
      <c r="E28" s="5">
        <f>D20+D21</f>
        <v>84</v>
      </c>
      <c r="F28" s="4"/>
      <c r="G28" s="4"/>
      <c r="H28" s="5" t="s">
        <v>16</v>
      </c>
      <c r="I28" s="5" t="s">
        <v>19</v>
      </c>
      <c r="J28" s="4"/>
    </row>
    <row r="29" spans="1:10">
      <c r="A29" s="4"/>
      <c r="B29" s="4"/>
      <c r="C29" s="4"/>
      <c r="D29" s="4" t="s">
        <v>105</v>
      </c>
      <c r="E29" s="5">
        <f>D20+D21-2</f>
        <v>82</v>
      </c>
      <c r="F29" s="4"/>
      <c r="G29" s="4"/>
      <c r="H29" s="4"/>
      <c r="I29" s="4"/>
      <c r="J29" s="4"/>
    </row>
    <row r="30" spans="1:10">
      <c r="A30" s="4"/>
      <c r="B30" s="4"/>
      <c r="C30" s="4"/>
      <c r="D30" s="4" t="s">
        <v>106</v>
      </c>
      <c r="E30" s="5">
        <f>SQRT(F20*E26/E27*E28/E29)</f>
        <v>0.8172244953692257</v>
      </c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2">
    <mergeCell ref="H24:I24"/>
    <mergeCell ref="E20:E21"/>
  </mergeCells>
  <phoneticPr fontId="0" type="noConversion"/>
  <pageMargins left="0.75" right="0.75" top="1" bottom="1" header="0.5" footer="0.5"/>
  <pageSetup scale="66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Equation.3" shapeId="9217" r:id="rId3">
          <objectPr defaultSize="0" autoPict="0" r:id="rId4">
            <anchor moveWithCells="1">
              <from>
                <xdr:col>3</xdr:col>
                <xdr:colOff>190500</xdr:colOff>
                <xdr:row>7</xdr:row>
                <xdr:rowOff>12700</xdr:rowOff>
              </from>
              <to>
                <xdr:col>6</xdr:col>
                <xdr:colOff>190500</xdr:colOff>
                <xdr:row>16</xdr:row>
                <xdr:rowOff>101600</xdr:rowOff>
              </to>
            </anchor>
          </objectPr>
        </oleObject>
      </mc:Choice>
      <mc:Fallback>
        <oleObject progId="Equation.3" shapeId="9217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4"/>
  <sheetViews>
    <sheetView view="pageLayout" topLeftCell="A4" zoomScale="150" zoomScaleNormal="150" zoomScalePageLayoutView="150" workbookViewId="0">
      <selection activeCell="D11" sqref="D11"/>
    </sheetView>
  </sheetViews>
  <sheetFormatPr baseColWidth="10" defaultRowHeight="12" x14ac:dyDescent="0"/>
  <cols>
    <col min="3" max="3" width="11.6640625" customWidth="1"/>
    <col min="5" max="5" width="0" hidden="1" customWidth="1"/>
  </cols>
  <sheetData>
    <row r="5" spans="1:8">
      <c r="A5" s="32"/>
      <c r="B5" s="32"/>
      <c r="C5" s="32"/>
      <c r="D5" s="32"/>
      <c r="E5" s="32"/>
      <c r="F5" s="32"/>
      <c r="G5" s="32"/>
      <c r="H5" s="32"/>
    </row>
    <row r="6" spans="1:8">
      <c r="A6" s="32"/>
      <c r="B6" s="32"/>
      <c r="C6" s="32" t="s">
        <v>50</v>
      </c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6"/>
      <c r="B8" s="6"/>
      <c r="C8" s="6"/>
      <c r="D8" s="6"/>
      <c r="E8" s="6"/>
      <c r="F8" s="6"/>
      <c r="G8" s="6"/>
      <c r="H8" s="6"/>
    </row>
    <row r="9" spans="1:8" ht="15">
      <c r="A9" s="6"/>
      <c r="B9" s="6"/>
      <c r="C9" s="33" t="s">
        <v>131</v>
      </c>
      <c r="D9" s="35">
        <v>4.37</v>
      </c>
      <c r="E9" s="6">
        <f>D9/D10</f>
        <v>6.4264705882352946E-2</v>
      </c>
      <c r="F9" s="6"/>
      <c r="G9" s="6"/>
      <c r="H9" s="6"/>
    </row>
    <row r="10" spans="1:8" ht="15">
      <c r="A10" s="6"/>
      <c r="B10" s="6"/>
      <c r="C10" s="33" t="s">
        <v>132</v>
      </c>
      <c r="D10" s="46">
        <v>68</v>
      </c>
      <c r="E10" s="6">
        <f>SQRT(E9)</f>
        <v>0.25350484390313521</v>
      </c>
      <c r="F10" s="6"/>
      <c r="G10" s="6"/>
      <c r="H10" s="6"/>
    </row>
    <row r="11" spans="1:8" ht="13">
      <c r="A11" s="6"/>
      <c r="B11" s="6"/>
      <c r="C11" s="33" t="s">
        <v>130</v>
      </c>
      <c r="D11" s="34">
        <f>2*E10</f>
        <v>0.50700968780627043</v>
      </c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31"/>
      <c r="B13" s="31"/>
      <c r="C13" s="31"/>
      <c r="D13" s="31"/>
      <c r="E13" s="31"/>
      <c r="F13" s="31"/>
      <c r="G13" s="31"/>
      <c r="H13" s="31"/>
    </row>
    <row r="14" spans="1:8">
      <c r="A14" s="31"/>
      <c r="B14" s="31" t="s">
        <v>52</v>
      </c>
      <c r="C14" s="31"/>
      <c r="D14" s="31"/>
      <c r="E14" s="31"/>
      <c r="F14" s="31"/>
      <c r="G14" s="31"/>
      <c r="H14" s="31"/>
    </row>
    <row r="15" spans="1:8">
      <c r="A15" s="31"/>
      <c r="B15" s="31" t="s">
        <v>129</v>
      </c>
      <c r="C15" s="31"/>
      <c r="D15" s="31"/>
      <c r="E15" s="31"/>
      <c r="F15" s="31"/>
      <c r="G15" s="31"/>
      <c r="H15" s="31"/>
    </row>
    <row r="16" spans="1:8">
      <c r="A16" s="31"/>
      <c r="B16" s="31" t="s">
        <v>1</v>
      </c>
      <c r="C16" s="31"/>
      <c r="D16" s="31"/>
      <c r="E16" s="31"/>
      <c r="F16" s="31"/>
      <c r="G16" s="31"/>
      <c r="H16" s="31"/>
    </row>
    <row r="17" spans="1:8">
      <c r="A17" s="31"/>
      <c r="B17" s="31"/>
      <c r="C17" s="31"/>
      <c r="D17" s="31"/>
      <c r="E17" s="31"/>
      <c r="F17" s="31"/>
      <c r="G17" s="31"/>
      <c r="H17" s="31"/>
    </row>
    <row r="18" spans="1:8">
      <c r="A18" s="31"/>
      <c r="B18" s="31"/>
      <c r="C18" s="31"/>
      <c r="D18" s="31"/>
      <c r="E18" s="31"/>
      <c r="F18" s="31"/>
      <c r="G18" s="31"/>
      <c r="H18" s="31"/>
    </row>
    <row r="19" spans="1:8">
      <c r="A19" s="31"/>
      <c r="B19" s="31" t="s">
        <v>20</v>
      </c>
      <c r="C19" s="31"/>
      <c r="D19" s="31"/>
      <c r="E19" s="31"/>
      <c r="F19" s="31"/>
      <c r="G19" s="31"/>
      <c r="H19" s="31"/>
    </row>
    <row r="20" spans="1:8">
      <c r="A20" s="31"/>
      <c r="B20" s="31"/>
      <c r="C20" s="31"/>
      <c r="D20" s="31"/>
      <c r="E20" s="31"/>
      <c r="F20" s="31"/>
      <c r="G20" s="31"/>
      <c r="H20" s="31"/>
    </row>
    <row r="21" spans="1:8">
      <c r="A21" s="31"/>
      <c r="B21" s="52" t="s">
        <v>14</v>
      </c>
      <c r="C21" s="52" t="s">
        <v>17</v>
      </c>
      <c r="D21" s="31"/>
      <c r="E21" s="31"/>
      <c r="F21" s="31"/>
      <c r="G21" s="31"/>
      <c r="H21" s="31"/>
    </row>
    <row r="22" spans="1:8">
      <c r="A22" s="31"/>
      <c r="B22" s="52" t="s">
        <v>15</v>
      </c>
      <c r="C22" s="52" t="s">
        <v>18</v>
      </c>
      <c r="D22" s="31"/>
      <c r="E22" s="31"/>
      <c r="F22" s="31"/>
      <c r="G22" s="31"/>
      <c r="H22" s="31"/>
    </row>
    <row r="23" spans="1:8">
      <c r="A23" s="31"/>
      <c r="B23" s="52" t="s">
        <v>16</v>
      </c>
      <c r="C23" s="52" t="s">
        <v>19</v>
      </c>
      <c r="D23" s="31"/>
      <c r="E23" s="31"/>
      <c r="F23" s="31"/>
      <c r="G23" s="31"/>
      <c r="H23" s="31"/>
    </row>
    <row r="24" spans="1:8">
      <c r="A24" s="31"/>
      <c r="B24" s="31"/>
      <c r="C24" s="31"/>
      <c r="D24" s="31"/>
      <c r="E24" s="31"/>
      <c r="F24" s="31"/>
      <c r="G24" s="31"/>
      <c r="H24" s="31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K45"/>
  <sheetViews>
    <sheetView view="pageLayout" topLeftCell="A15" zoomScale="200" zoomScaleNormal="150" zoomScalePageLayoutView="150" workbookViewId="0">
      <selection activeCell="E9" sqref="E9"/>
    </sheetView>
  </sheetViews>
  <sheetFormatPr baseColWidth="10" defaultRowHeight="12" x14ac:dyDescent="0"/>
  <cols>
    <col min="1" max="1" width="3.83203125" customWidth="1"/>
    <col min="4" max="4" width="3.33203125" customWidth="1"/>
    <col min="6" max="6" width="6.5" customWidth="1"/>
    <col min="10" max="37" width="10.83203125" style="48"/>
  </cols>
  <sheetData>
    <row r="5" spans="1:37" s="29" customFormat="1"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</row>
    <row r="6" spans="1:37" s="29" customFormat="1">
      <c r="G6" s="29" t="s">
        <v>93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 s="29" customFormat="1">
      <c r="G7" s="29" t="s">
        <v>100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 s="29" customFormat="1">
      <c r="B8" s="29" t="s">
        <v>92</v>
      </c>
      <c r="E8" s="48">
        <v>9.6</v>
      </c>
      <c r="G8" s="29" t="s">
        <v>99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 s="29" customFormat="1">
      <c r="B9" s="29" t="s">
        <v>3</v>
      </c>
      <c r="E9" s="48">
        <v>10.11</v>
      </c>
      <c r="G9" s="29" t="s">
        <v>101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 s="29" customFormat="1"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 s="29" customFormat="1">
      <c r="B11" s="29" t="s">
        <v>35</v>
      </c>
      <c r="E11" s="58">
        <f>E8/SQRT(E9)</f>
        <v>3.0192262258677069</v>
      </c>
      <c r="G11" s="29" t="s">
        <v>102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 s="29" customFormat="1">
      <c r="G12" s="29" t="s">
        <v>103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7" s="29" customFormat="1" ht="15">
      <c r="B13" s="47"/>
      <c r="G13" s="29" t="s">
        <v>53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</row>
    <row r="14" spans="1:37" s="29" customFormat="1">
      <c r="G14" s="29" t="s">
        <v>9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</row>
    <row r="15" spans="1:37" s="29" customFormat="1" ht="15">
      <c r="B15" s="4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</row>
    <row r="16" spans="1:37">
      <c r="A16" s="49"/>
      <c r="B16" s="51" t="s">
        <v>6</v>
      </c>
      <c r="C16" s="49"/>
      <c r="D16" s="49"/>
      <c r="E16" s="49"/>
      <c r="F16" s="49"/>
      <c r="G16" s="49"/>
      <c r="H16" s="49"/>
      <c r="I16" s="49"/>
    </row>
    <row r="17" spans="1:9">
      <c r="A17" s="49"/>
      <c r="B17" s="51" t="s">
        <v>7</v>
      </c>
      <c r="C17" s="49"/>
      <c r="D17" s="49"/>
      <c r="E17" s="49"/>
      <c r="F17" s="49"/>
      <c r="G17" s="49"/>
      <c r="H17" s="49"/>
      <c r="I17" s="49"/>
    </row>
    <row r="18" spans="1:9">
      <c r="A18" s="49"/>
      <c r="B18" s="51"/>
      <c r="C18" s="49"/>
      <c r="D18" s="49"/>
      <c r="E18" s="49"/>
      <c r="F18" s="49"/>
      <c r="G18" s="49"/>
      <c r="H18" s="49"/>
      <c r="I18" s="49"/>
    </row>
    <row r="19" spans="1:9">
      <c r="A19" s="49"/>
      <c r="B19" s="51" t="s">
        <v>94</v>
      </c>
      <c r="C19" s="49"/>
      <c r="D19" s="49"/>
      <c r="E19" s="49"/>
      <c r="F19" s="49"/>
      <c r="G19" s="49"/>
      <c r="H19" s="49"/>
      <c r="I19" s="49"/>
    </row>
    <row r="20" spans="1:9">
      <c r="A20" s="49"/>
      <c r="B20" s="51"/>
      <c r="C20" s="49"/>
      <c r="D20" s="49"/>
      <c r="E20" s="49"/>
      <c r="F20" s="49"/>
      <c r="G20" s="49"/>
      <c r="H20" s="49"/>
      <c r="I20" s="49"/>
    </row>
    <row r="21" spans="1:9">
      <c r="A21" s="49"/>
      <c r="B21" s="51"/>
      <c r="C21" s="49"/>
      <c r="D21" s="49"/>
      <c r="E21" s="49"/>
      <c r="F21" s="49"/>
      <c r="G21" s="49"/>
      <c r="H21" s="49"/>
      <c r="I21" s="49"/>
    </row>
    <row r="22" spans="1:9">
      <c r="A22" s="49"/>
      <c r="B22" s="51" t="s">
        <v>96</v>
      </c>
      <c r="C22" s="49"/>
      <c r="D22" s="49"/>
      <c r="E22" s="57">
        <v>3.19</v>
      </c>
      <c r="F22" s="49"/>
      <c r="G22" s="49"/>
      <c r="H22" s="49"/>
      <c r="I22" s="49"/>
    </row>
    <row r="23" spans="1:9">
      <c r="A23" s="49"/>
      <c r="B23" s="51" t="s">
        <v>97</v>
      </c>
      <c r="C23" s="49"/>
      <c r="D23" s="49"/>
      <c r="E23" s="57">
        <v>3</v>
      </c>
      <c r="F23" s="49"/>
      <c r="G23" s="49"/>
      <c r="H23" s="49"/>
      <c r="I23" s="49"/>
    </row>
    <row r="24" spans="1:9">
      <c r="A24" s="49"/>
      <c r="B24" s="51" t="s">
        <v>95</v>
      </c>
      <c r="C24" s="49"/>
      <c r="D24" s="49"/>
      <c r="E24" s="57">
        <v>4.51</v>
      </c>
      <c r="F24" s="49"/>
      <c r="G24" s="49"/>
      <c r="H24" s="49"/>
      <c r="I24" s="49"/>
    </row>
    <row r="25" spans="1:9">
      <c r="A25" s="49"/>
      <c r="B25" s="51"/>
      <c r="C25" s="49"/>
      <c r="D25" s="49"/>
      <c r="E25" s="49"/>
      <c r="F25" s="49"/>
      <c r="G25" s="49"/>
      <c r="H25" s="49"/>
      <c r="I25" s="49"/>
    </row>
    <row r="26" spans="1:9">
      <c r="A26" s="49"/>
      <c r="B26" s="51" t="s">
        <v>35</v>
      </c>
      <c r="C26" s="49"/>
      <c r="D26" s="49"/>
      <c r="E26" s="59">
        <f>(E22*(E23-1))/(E24)</f>
        <v>1.4146341463414636</v>
      </c>
      <c r="F26" s="49"/>
      <c r="G26" s="49"/>
      <c r="H26" s="49"/>
      <c r="I26" s="49"/>
    </row>
    <row r="27" spans="1:9">
      <c r="A27" s="49"/>
      <c r="B27" s="51"/>
      <c r="C27" s="49"/>
      <c r="D27" s="49"/>
      <c r="E27" s="49"/>
      <c r="F27" s="49"/>
      <c r="G27" s="49"/>
      <c r="H27" s="49"/>
      <c r="I27" s="49"/>
    </row>
    <row r="28" spans="1:9" ht="15">
      <c r="A28" s="49"/>
      <c r="B28" s="50"/>
      <c r="C28" s="49"/>
      <c r="D28" s="49"/>
      <c r="E28" s="49"/>
      <c r="F28" s="49"/>
      <c r="G28" s="49"/>
      <c r="H28" s="49"/>
      <c r="I28" s="49"/>
    </row>
    <row r="29" spans="1:9">
      <c r="A29" s="29"/>
      <c r="B29" s="29"/>
      <c r="C29" s="29"/>
      <c r="D29" s="29"/>
      <c r="E29" s="29"/>
      <c r="F29" s="29"/>
      <c r="G29" s="29"/>
      <c r="H29" s="29"/>
      <c r="I29" s="29"/>
    </row>
    <row r="30" spans="1:9">
      <c r="A30" s="29"/>
      <c r="B30" s="29" t="s">
        <v>20</v>
      </c>
      <c r="C30" s="29"/>
      <c r="D30" s="29"/>
      <c r="E30" s="29"/>
      <c r="F30" s="29"/>
      <c r="G30" s="29"/>
      <c r="H30" s="29"/>
      <c r="I30" s="29"/>
    </row>
    <row r="31" spans="1:9">
      <c r="A31" s="29"/>
      <c r="B31" s="29"/>
      <c r="C31" s="29"/>
      <c r="D31" s="29"/>
      <c r="E31" s="29"/>
      <c r="F31" s="29"/>
      <c r="G31" s="29"/>
      <c r="H31" s="29"/>
      <c r="I31" s="29"/>
    </row>
    <row r="32" spans="1:9">
      <c r="A32" s="29"/>
      <c r="B32" s="53" t="s">
        <v>14</v>
      </c>
      <c r="C32" s="53" t="s">
        <v>17</v>
      </c>
      <c r="D32" s="29"/>
      <c r="E32" s="29"/>
      <c r="F32" s="29"/>
      <c r="G32" s="29"/>
      <c r="H32" s="29"/>
      <c r="I32" s="29"/>
    </row>
    <row r="33" spans="1:9">
      <c r="A33" s="29"/>
      <c r="B33" s="53" t="s">
        <v>15</v>
      </c>
      <c r="C33" s="53" t="s">
        <v>18</v>
      </c>
      <c r="D33" s="29"/>
      <c r="E33" s="29"/>
      <c r="F33" s="29"/>
      <c r="G33" s="29"/>
      <c r="H33" s="29"/>
      <c r="I33" s="29"/>
    </row>
    <row r="34" spans="1:9">
      <c r="A34" s="29"/>
      <c r="B34" s="53" t="s">
        <v>16</v>
      </c>
      <c r="C34" s="53" t="s">
        <v>19</v>
      </c>
      <c r="D34" s="29"/>
      <c r="E34" s="29"/>
      <c r="F34" s="29"/>
      <c r="G34" s="29"/>
      <c r="H34" s="29"/>
      <c r="I34" s="29"/>
    </row>
    <row r="35" spans="1:9">
      <c r="A35" s="29"/>
      <c r="B35" s="29"/>
      <c r="C35" s="29"/>
      <c r="D35" s="29"/>
      <c r="E35" s="29"/>
      <c r="F35" s="29"/>
      <c r="G35" s="29"/>
      <c r="H35" s="29"/>
      <c r="I35" s="29"/>
    </row>
    <row r="36" spans="1:9">
      <c r="B36" s="45"/>
    </row>
    <row r="37" spans="1:9">
      <c r="B37" s="45"/>
    </row>
    <row r="38" spans="1:9" ht="15">
      <c r="B38" s="35"/>
    </row>
    <row r="40" spans="1:9">
      <c r="B40" s="45"/>
    </row>
    <row r="41" spans="1:9">
      <c r="B41" s="45"/>
    </row>
    <row r="42" spans="1:9" ht="15">
      <c r="B42" s="35"/>
    </row>
    <row r="45" spans="1:9">
      <c r="B45" s="45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view="pageLayout" topLeftCell="A7" zoomScale="200" zoomScaleNormal="150" zoomScalePageLayoutView="150" workbookViewId="0">
      <selection activeCell="F9" sqref="F9"/>
    </sheetView>
  </sheetViews>
  <sheetFormatPr baseColWidth="10" defaultRowHeight="12" x14ac:dyDescent="0"/>
  <cols>
    <col min="3" max="3" width="11.6640625" customWidth="1"/>
    <col min="5" max="5" width="0" hidden="1" customWidth="1"/>
  </cols>
  <sheetData>
    <row r="2" spans="1:8">
      <c r="A2" s="32"/>
      <c r="B2" s="32"/>
      <c r="C2" s="32"/>
      <c r="D2" s="32"/>
      <c r="E2" s="32"/>
      <c r="F2" s="32"/>
      <c r="G2" s="32"/>
      <c r="H2" s="32"/>
    </row>
    <row r="3" spans="1:8">
      <c r="A3" s="32" t="s">
        <v>12</v>
      </c>
      <c r="B3" s="32"/>
      <c r="C3" s="32"/>
      <c r="D3" s="32"/>
      <c r="E3" s="32"/>
      <c r="F3" s="32"/>
      <c r="G3" s="32"/>
      <c r="H3" s="32"/>
    </row>
    <row r="4" spans="1:8">
      <c r="A4" s="32"/>
      <c r="B4" s="32"/>
      <c r="C4" s="32"/>
      <c r="D4" s="32"/>
      <c r="E4" s="32"/>
      <c r="F4" s="32"/>
      <c r="G4" s="32"/>
      <c r="H4" s="32"/>
    </row>
    <row r="5" spans="1:8">
      <c r="A5" s="32"/>
      <c r="B5" s="32" t="s">
        <v>28</v>
      </c>
      <c r="C5" s="32"/>
      <c r="D5" s="32"/>
      <c r="E5" s="32"/>
      <c r="F5" s="32"/>
      <c r="G5" s="32"/>
      <c r="H5" s="32"/>
    </row>
    <row r="6" spans="1:8">
      <c r="A6" s="32"/>
      <c r="B6" s="32"/>
      <c r="C6" s="32"/>
      <c r="D6" s="32"/>
      <c r="E6" s="32"/>
      <c r="F6" s="32"/>
      <c r="G6" s="32"/>
      <c r="H6" s="32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 t="s">
        <v>75</v>
      </c>
      <c r="D8" s="6"/>
      <c r="E8" s="6"/>
      <c r="F8" s="37">
        <v>3.28</v>
      </c>
      <c r="G8" s="6"/>
      <c r="H8" s="6"/>
    </row>
    <row r="9" spans="1:8">
      <c r="A9" s="6"/>
      <c r="B9" s="6"/>
      <c r="C9" s="6" t="s">
        <v>76</v>
      </c>
      <c r="D9" s="6"/>
      <c r="E9" s="6"/>
      <c r="F9" s="37">
        <v>37.541800000000002</v>
      </c>
      <c r="G9" s="6"/>
      <c r="H9" s="6"/>
    </row>
    <row r="10" spans="1:8">
      <c r="A10" s="6"/>
      <c r="B10" s="6"/>
      <c r="C10" s="6" t="s">
        <v>77</v>
      </c>
      <c r="D10" s="6"/>
      <c r="E10" s="6"/>
      <c r="F10" s="37">
        <v>37.541800000000002</v>
      </c>
      <c r="G10" s="6"/>
      <c r="H10" s="6"/>
    </row>
    <row r="11" spans="1:8">
      <c r="A11" s="6"/>
      <c r="B11" s="6"/>
      <c r="C11" s="6" t="s">
        <v>78</v>
      </c>
      <c r="D11" s="6"/>
      <c r="E11" s="6"/>
      <c r="F11" s="37">
        <v>16.627229</v>
      </c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 ht="13">
      <c r="A13" s="6"/>
      <c r="B13" s="6"/>
      <c r="C13" s="33" t="s">
        <v>130</v>
      </c>
      <c r="D13" s="6"/>
      <c r="E13" s="6"/>
      <c r="F13" s="34">
        <f>F8/SQRT((F9+F12)+(F10+F12)-(2*(F11+F12)))</f>
        <v>0.5071475893856543</v>
      </c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31"/>
      <c r="B15" s="31"/>
      <c r="C15" s="31"/>
      <c r="D15" s="31"/>
      <c r="E15" s="31"/>
      <c r="F15" s="31"/>
      <c r="G15" s="31"/>
      <c r="H15" s="31"/>
    </row>
    <row r="16" spans="1:8">
      <c r="A16" s="31"/>
      <c r="B16" s="31" t="s">
        <v>79</v>
      </c>
      <c r="C16" s="31"/>
      <c r="D16" s="31"/>
      <c r="E16" s="31"/>
      <c r="F16" s="31"/>
      <c r="G16" s="31"/>
      <c r="H16" s="31"/>
    </row>
    <row r="17" spans="1:8">
      <c r="A17" s="31"/>
      <c r="B17" s="31" t="s">
        <v>68</v>
      </c>
      <c r="C17" s="31"/>
      <c r="D17" s="31"/>
      <c r="E17" s="31"/>
      <c r="F17" s="31"/>
      <c r="G17" s="31"/>
      <c r="H17" s="31"/>
    </row>
    <row r="18" spans="1:8">
      <c r="A18" s="31"/>
      <c r="B18" s="31" t="s">
        <v>69</v>
      </c>
      <c r="C18" s="31"/>
      <c r="D18" s="31"/>
      <c r="E18" s="31"/>
      <c r="F18" s="31"/>
      <c r="G18" s="31"/>
      <c r="H18" s="31"/>
    </row>
    <row r="19" spans="1:8">
      <c r="A19" s="31"/>
      <c r="B19" s="31"/>
      <c r="C19" s="31"/>
      <c r="D19" s="31"/>
      <c r="E19" s="31"/>
      <c r="F19" s="31"/>
      <c r="G19" s="31"/>
      <c r="H19" s="31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 t="s">
        <v>13</v>
      </c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 t="s">
        <v>54</v>
      </c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 t="s">
        <v>75</v>
      </c>
      <c r="D28" s="6"/>
      <c r="E28" s="6"/>
      <c r="F28" s="37">
        <v>2.7458999999999998</v>
      </c>
      <c r="G28" s="6"/>
      <c r="H28" s="6"/>
    </row>
    <row r="29" spans="1:8">
      <c r="A29" s="6"/>
      <c r="B29" s="6"/>
      <c r="C29" s="6" t="s">
        <v>119</v>
      </c>
      <c r="D29" s="6"/>
      <c r="E29" s="6"/>
      <c r="F29" s="37">
        <v>37.541865999999999</v>
      </c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 ht="13">
      <c r="A31" s="6"/>
      <c r="B31" s="6"/>
      <c r="C31" s="33" t="s">
        <v>130</v>
      </c>
      <c r="D31" s="6"/>
      <c r="E31" s="6"/>
      <c r="F31" s="34">
        <f>F28/SQRT(F29)</f>
        <v>0.4481534968404145</v>
      </c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31"/>
      <c r="B33" s="31"/>
      <c r="C33" s="31"/>
      <c r="D33" s="31"/>
      <c r="E33" s="31"/>
      <c r="F33" s="31"/>
      <c r="G33" s="31"/>
      <c r="H33" s="31"/>
    </row>
    <row r="34" spans="1:8">
      <c r="A34" s="31"/>
      <c r="B34" s="31" t="s">
        <v>10</v>
      </c>
      <c r="C34" s="31"/>
      <c r="D34" s="31"/>
      <c r="E34" s="31"/>
      <c r="F34" s="31"/>
      <c r="G34" s="31"/>
      <c r="H34" s="31"/>
    </row>
    <row r="35" spans="1:8">
      <c r="A35" s="31"/>
      <c r="B35" s="31" t="s">
        <v>84</v>
      </c>
      <c r="C35" s="31"/>
      <c r="D35" s="31"/>
      <c r="E35" s="31"/>
      <c r="F35" s="31"/>
      <c r="G35" s="31"/>
      <c r="H35" s="31"/>
    </row>
    <row r="36" spans="1:8">
      <c r="A36" s="31"/>
      <c r="B36" s="31" t="s">
        <v>11</v>
      </c>
      <c r="C36" s="31"/>
      <c r="D36" s="31"/>
      <c r="E36" s="31"/>
      <c r="F36" s="31"/>
      <c r="G36" s="31"/>
      <c r="H36" s="31"/>
    </row>
    <row r="37" spans="1:8">
      <c r="A37" s="31"/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1"/>
      <c r="B39" s="31" t="s">
        <v>20</v>
      </c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>
      <c r="A41" s="31"/>
      <c r="B41" s="52" t="s">
        <v>14</v>
      </c>
      <c r="C41" s="52" t="s">
        <v>17</v>
      </c>
      <c r="D41" s="31"/>
      <c r="E41" s="31"/>
      <c r="F41" s="31"/>
      <c r="G41" s="31"/>
      <c r="H41" s="31"/>
    </row>
    <row r="42" spans="1:8">
      <c r="A42" s="31"/>
      <c r="B42" s="52" t="s">
        <v>15</v>
      </c>
      <c r="C42" s="52" t="s">
        <v>18</v>
      </c>
      <c r="D42" s="31"/>
      <c r="E42" s="31"/>
      <c r="F42" s="31"/>
      <c r="G42" s="31"/>
      <c r="H42" s="31"/>
    </row>
    <row r="43" spans="1:8">
      <c r="A43" s="31"/>
      <c r="B43" s="52" t="s">
        <v>16</v>
      </c>
      <c r="C43" s="52" t="s">
        <v>19</v>
      </c>
      <c r="D43" s="31"/>
      <c r="E43" s="31"/>
      <c r="F43" s="31"/>
      <c r="G43" s="31"/>
      <c r="H43" s="31"/>
    </row>
    <row r="44" spans="1:8">
      <c r="A44" s="31"/>
      <c r="B44" s="31"/>
      <c r="C44" s="31"/>
      <c r="D44" s="31"/>
      <c r="E44" s="31"/>
      <c r="F44" s="31"/>
      <c r="G44" s="31"/>
      <c r="H44" s="31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view="pageLayout" topLeftCell="A8" zoomScale="200" workbookViewId="0">
      <selection activeCell="C8" sqref="C8"/>
    </sheetView>
  </sheetViews>
  <sheetFormatPr baseColWidth="10" defaultRowHeight="12" x14ac:dyDescent="0"/>
  <cols>
    <col min="4" max="4" width="4.1640625" customWidth="1"/>
    <col min="6" max="6" width="4.33203125" customWidth="1"/>
    <col min="7" max="7" width="3.83203125" customWidth="1"/>
    <col min="8" max="8" width="4.33203125" customWidth="1"/>
  </cols>
  <sheetData>
    <row r="1" spans="1:10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29"/>
      <c r="B2" s="29" t="s">
        <v>21</v>
      </c>
      <c r="C2" s="29"/>
      <c r="D2" s="29"/>
      <c r="E2" s="29"/>
      <c r="F2" s="29"/>
      <c r="G2" s="29"/>
      <c r="H2" s="29"/>
      <c r="I2" s="29"/>
      <c r="J2" s="29"/>
    </row>
    <row r="3" spans="1:10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29"/>
      <c r="B4" s="29" t="s">
        <v>121</v>
      </c>
      <c r="C4" s="29" t="s">
        <v>22</v>
      </c>
      <c r="D4" s="29"/>
      <c r="E4" s="29" t="s">
        <v>24</v>
      </c>
      <c r="F4" s="29"/>
      <c r="G4" s="29"/>
      <c r="H4" s="29"/>
      <c r="I4" s="29"/>
      <c r="J4" s="29"/>
    </row>
    <row r="5" spans="1:10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29"/>
      <c r="B6" s="29" t="s">
        <v>23</v>
      </c>
      <c r="C6" s="37">
        <v>1143.4949999999999</v>
      </c>
      <c r="D6" s="36"/>
      <c r="E6" s="37">
        <v>12</v>
      </c>
      <c r="F6" s="29"/>
      <c r="G6" s="29" t="s">
        <v>23</v>
      </c>
      <c r="H6" s="29"/>
      <c r="I6" s="29" t="s">
        <v>48</v>
      </c>
      <c r="J6" s="29"/>
    </row>
    <row r="7" spans="1:10">
      <c r="A7" s="29"/>
      <c r="B7" s="29" t="s">
        <v>25</v>
      </c>
      <c r="C7" s="37">
        <v>1152.6479999999999</v>
      </c>
      <c r="D7" s="36"/>
      <c r="E7" s="37">
        <v>8</v>
      </c>
      <c r="F7" s="29"/>
      <c r="G7" s="29"/>
      <c r="H7" s="29"/>
      <c r="I7" s="29" t="s">
        <v>122</v>
      </c>
      <c r="J7" s="29"/>
    </row>
    <row r="8" spans="1:10">
      <c r="A8" s="29"/>
      <c r="B8" s="29" t="s">
        <v>26</v>
      </c>
      <c r="C8" s="37">
        <v>974.8</v>
      </c>
      <c r="D8" s="36"/>
      <c r="E8" s="37">
        <v>9</v>
      </c>
      <c r="F8" s="29"/>
      <c r="G8" s="29" t="s">
        <v>125</v>
      </c>
      <c r="H8" s="29"/>
      <c r="I8" s="29" t="s">
        <v>123</v>
      </c>
      <c r="J8" s="29"/>
    </row>
    <row r="9" spans="1:10">
      <c r="A9" s="29"/>
      <c r="B9" s="29" t="s">
        <v>27</v>
      </c>
      <c r="C9" s="37">
        <v>2047.028</v>
      </c>
      <c r="D9" s="36"/>
      <c r="E9" s="37">
        <v>10</v>
      </c>
      <c r="F9" s="29"/>
      <c r="G9" s="29" t="s">
        <v>126</v>
      </c>
      <c r="H9" s="29"/>
      <c r="I9" s="29" t="s">
        <v>124</v>
      </c>
      <c r="J9" s="29"/>
    </row>
    <row r="10" spans="1:10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2" spans="1:10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>
      <c r="A13" s="32"/>
      <c r="B13" s="32" t="s">
        <v>45</v>
      </c>
      <c r="C13" s="32"/>
      <c r="D13" s="32"/>
      <c r="E13" s="32" t="s">
        <v>46</v>
      </c>
      <c r="F13" s="32"/>
      <c r="G13" s="32"/>
      <c r="H13" s="32"/>
      <c r="I13" s="32"/>
      <c r="J13" s="32"/>
    </row>
    <row r="14" spans="1:10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>
      <c r="A15" s="32"/>
      <c r="B15" s="32" t="str">
        <f>B7</f>
        <v>CS</v>
      </c>
      <c r="C15" s="32">
        <f>C7-C6</f>
        <v>9.15300000000002</v>
      </c>
      <c r="D15" s="32"/>
      <c r="E15" s="32">
        <f>E6-E7</f>
        <v>4</v>
      </c>
      <c r="F15" s="32"/>
      <c r="G15" s="32"/>
      <c r="H15" s="32"/>
      <c r="I15" s="32" t="s">
        <v>127</v>
      </c>
      <c r="J15" s="32"/>
    </row>
    <row r="16" spans="1:10">
      <c r="A16" s="32"/>
      <c r="B16" s="32" t="str">
        <f>B8</f>
        <v>TP</v>
      </c>
      <c r="C16" s="32">
        <f>C8-C6</f>
        <v>-168.69499999999994</v>
      </c>
      <c r="D16" s="32"/>
      <c r="E16" s="32">
        <f>E6-E8</f>
        <v>3</v>
      </c>
      <c r="F16" s="32"/>
      <c r="G16" s="29" t="s">
        <v>125</v>
      </c>
      <c r="H16" s="32"/>
      <c r="I16" s="32" t="s">
        <v>128</v>
      </c>
      <c r="J16" s="32"/>
    </row>
    <row r="17" spans="1:10">
      <c r="A17" s="32"/>
      <c r="B17" s="32" t="str">
        <f>B9</f>
        <v>CSH</v>
      </c>
      <c r="C17" s="32">
        <f>C9-C6</f>
        <v>903.53300000000013</v>
      </c>
      <c r="D17" s="32"/>
      <c r="E17" s="32">
        <f>E6-E9</f>
        <v>2</v>
      </c>
      <c r="F17" s="32"/>
      <c r="G17" s="29" t="s">
        <v>126</v>
      </c>
      <c r="H17" s="32"/>
      <c r="I17" s="32" t="s">
        <v>37</v>
      </c>
      <c r="J17" s="32"/>
    </row>
    <row r="18" spans="1:10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20" spans="1:10" ht="16" thickBot="1">
      <c r="A20" s="38"/>
      <c r="B20" s="39"/>
      <c r="C20" s="38"/>
      <c r="D20" s="38"/>
      <c r="E20" s="38"/>
      <c r="F20" s="38"/>
      <c r="G20" s="38"/>
      <c r="H20" s="38"/>
      <c r="I20" s="38"/>
      <c r="J20" s="38"/>
    </row>
    <row r="21" spans="1:10" ht="15">
      <c r="A21" s="38"/>
      <c r="B21" s="40"/>
      <c r="C21" s="41" t="s">
        <v>41</v>
      </c>
      <c r="D21" s="38"/>
      <c r="E21" s="38" t="s">
        <v>38</v>
      </c>
      <c r="F21" s="38"/>
      <c r="G21" s="38"/>
      <c r="H21" s="38"/>
      <c r="I21" s="38"/>
      <c r="J21" s="38"/>
    </row>
    <row r="22" spans="1:10" ht="16" thickBot="1">
      <c r="A22" s="38"/>
      <c r="B22" s="42" t="s">
        <v>39</v>
      </c>
      <c r="C22" s="44" t="s">
        <v>40</v>
      </c>
      <c r="D22" s="38"/>
      <c r="E22" s="38" t="s">
        <v>42</v>
      </c>
      <c r="F22" s="38"/>
      <c r="G22" s="38"/>
      <c r="H22" s="38"/>
      <c r="I22" s="38"/>
      <c r="J22" s="38"/>
    </row>
    <row r="23" spans="1:10" ht="16" thickBot="1">
      <c r="A23" s="38"/>
      <c r="B23" s="42">
        <v>1</v>
      </c>
      <c r="C23" s="43">
        <v>3.84</v>
      </c>
      <c r="D23" s="38"/>
      <c r="E23" s="38" t="s">
        <v>43</v>
      </c>
      <c r="F23" s="38"/>
      <c r="G23" s="38"/>
      <c r="H23" s="38"/>
      <c r="I23" s="38"/>
      <c r="J23" s="38"/>
    </row>
    <row r="24" spans="1:10" ht="16" thickBot="1">
      <c r="A24" s="38"/>
      <c r="B24" s="42">
        <v>2</v>
      </c>
      <c r="C24" s="43">
        <v>5.99</v>
      </c>
      <c r="D24" s="38"/>
      <c r="E24" s="38" t="s">
        <v>44</v>
      </c>
      <c r="F24" s="38"/>
      <c r="G24" s="38"/>
      <c r="H24" s="38"/>
      <c r="I24" s="38"/>
      <c r="J24" s="38"/>
    </row>
    <row r="25" spans="1:10" ht="16" thickBot="1">
      <c r="A25" s="38"/>
      <c r="B25" s="42">
        <v>3</v>
      </c>
      <c r="C25" s="43">
        <v>7.82</v>
      </c>
      <c r="D25" s="38"/>
      <c r="E25" s="38"/>
      <c r="F25" s="38"/>
      <c r="G25" s="38"/>
      <c r="H25" s="38"/>
      <c r="I25" s="38"/>
      <c r="J25" s="38"/>
    </row>
    <row r="26" spans="1:10" ht="16" thickBot="1">
      <c r="A26" s="38"/>
      <c r="B26" s="42">
        <v>4</v>
      </c>
      <c r="C26" s="43">
        <v>9.49</v>
      </c>
      <c r="D26" s="38"/>
      <c r="E26" s="38" t="s">
        <v>56</v>
      </c>
      <c r="F26" s="38"/>
      <c r="G26" s="38"/>
      <c r="H26" s="38"/>
      <c r="I26" s="38"/>
      <c r="J26" s="38"/>
    </row>
    <row r="27" spans="1:10" ht="16" thickBot="1">
      <c r="A27" s="38"/>
      <c r="B27" s="42">
        <v>5</v>
      </c>
      <c r="C27" s="43">
        <v>11.07</v>
      </c>
      <c r="D27" s="38"/>
      <c r="E27" s="38" t="s">
        <v>47</v>
      </c>
      <c r="F27" s="38"/>
      <c r="G27" s="38"/>
      <c r="H27" s="38"/>
      <c r="I27" s="38"/>
      <c r="J27" s="38"/>
    </row>
    <row r="28" spans="1:10" ht="16" thickBot="1">
      <c r="A28" s="38"/>
      <c r="B28" s="42">
        <v>6</v>
      </c>
      <c r="C28" s="43">
        <v>12.59</v>
      </c>
      <c r="D28" s="38"/>
      <c r="E28" s="38"/>
      <c r="F28" s="38"/>
      <c r="G28" s="38"/>
      <c r="H28" s="38"/>
      <c r="I28" s="38"/>
      <c r="J28" s="38"/>
    </row>
    <row r="29" spans="1:10" ht="16" thickBot="1">
      <c r="A29" s="38"/>
      <c r="B29" s="42">
        <v>7</v>
      </c>
      <c r="C29" s="43">
        <v>14.07</v>
      </c>
      <c r="D29" s="38"/>
      <c r="E29" s="38"/>
      <c r="F29" s="38"/>
      <c r="G29" s="38"/>
      <c r="H29" s="38"/>
      <c r="I29" s="38"/>
      <c r="J29" s="38"/>
    </row>
    <row r="30" spans="1:10" ht="16" thickBot="1">
      <c r="A30" s="38"/>
      <c r="B30" s="42">
        <v>8</v>
      </c>
      <c r="C30" s="43">
        <v>15.51</v>
      </c>
      <c r="D30" s="38"/>
      <c r="E30" s="38"/>
      <c r="F30" s="38"/>
      <c r="G30" s="38"/>
      <c r="H30" s="38"/>
      <c r="I30" s="38"/>
      <c r="J30" s="38"/>
    </row>
    <row r="31" spans="1:10" ht="16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16" customHeight="1">
      <c r="A32" s="38"/>
      <c r="B32" s="38" t="s">
        <v>104</v>
      </c>
      <c r="C32" s="38"/>
      <c r="D32" s="38"/>
      <c r="E32" s="38"/>
      <c r="F32" s="38"/>
      <c r="G32" s="38"/>
      <c r="H32" s="38"/>
      <c r="I32" s="38"/>
      <c r="J32" s="38"/>
    </row>
    <row r="33" spans="1:10">
      <c r="A33" s="38"/>
      <c r="B33" s="38" t="s">
        <v>55</v>
      </c>
      <c r="C33" s="38"/>
      <c r="D33" s="38"/>
      <c r="E33" s="38"/>
      <c r="F33" s="38"/>
      <c r="G33" s="38"/>
      <c r="H33" s="38"/>
      <c r="I33" s="38"/>
      <c r="J33" s="38"/>
    </row>
    <row r="34" spans="1:10">
      <c r="A34" s="38"/>
      <c r="B34" s="38" t="s">
        <v>134</v>
      </c>
      <c r="C34" s="38"/>
      <c r="D34" s="38"/>
      <c r="E34" s="38"/>
      <c r="F34" s="38"/>
      <c r="G34" s="38"/>
      <c r="H34" s="38"/>
      <c r="I34" s="38"/>
      <c r="J34" s="38"/>
    </row>
    <row r="35" spans="1:10">
      <c r="A35" s="38"/>
      <c r="B35" s="56" t="s">
        <v>49</v>
      </c>
      <c r="C35" s="38"/>
      <c r="D35" s="38"/>
      <c r="E35" s="38"/>
      <c r="F35" s="38"/>
      <c r="G35" s="38"/>
      <c r="H35" s="38"/>
      <c r="I35" s="38"/>
      <c r="J35" s="38"/>
    </row>
    <row r="36" spans="1:10">
      <c r="A36" s="38"/>
      <c r="B36" s="56" t="s">
        <v>91</v>
      </c>
      <c r="C36" s="38"/>
      <c r="D36" s="38"/>
      <c r="E36" s="38"/>
      <c r="F36" s="38"/>
      <c r="G36" s="38"/>
      <c r="H36" s="38"/>
      <c r="I36" s="38"/>
      <c r="J36" s="38"/>
    </row>
    <row r="37" spans="1:10">
      <c r="A37" s="38"/>
      <c r="B37" s="56" t="s">
        <v>8</v>
      </c>
      <c r="C37" s="38"/>
      <c r="D37" s="38"/>
      <c r="E37" s="38"/>
      <c r="F37" s="38"/>
      <c r="G37" s="38"/>
      <c r="H37" s="38"/>
      <c r="I37" s="38"/>
      <c r="J37" s="38"/>
    </row>
    <row r="38" spans="1:10">
      <c r="A38" s="38"/>
      <c r="B38" s="56" t="s">
        <v>98</v>
      </c>
      <c r="C38" s="38"/>
      <c r="D38" s="38"/>
      <c r="E38" s="38"/>
      <c r="F38" s="38"/>
      <c r="G38" s="38"/>
      <c r="H38" s="38"/>
      <c r="I38" s="38"/>
      <c r="J38" s="38"/>
    </row>
    <row r="39" spans="1:10">
      <c r="A39" s="38"/>
      <c r="B39" s="38"/>
      <c r="C39" s="38"/>
      <c r="D39" s="38"/>
      <c r="E39" s="38"/>
      <c r="F39" s="38"/>
      <c r="G39" s="38"/>
      <c r="H39" s="38"/>
      <c r="I39" s="38"/>
      <c r="J39" s="3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 w SD</vt:lpstr>
      <vt:lpstr>t w SE</vt:lpstr>
      <vt:lpstr>t wo SE or SD</vt:lpstr>
      <vt:lpstr>Paired t</vt:lpstr>
      <vt:lpstr>F w MSE</vt:lpstr>
      <vt:lpstr>F wo MSE</vt:lpstr>
      <vt:lpstr>MM F</vt:lpstr>
      <vt:lpstr>HLM slopes</vt:lpstr>
      <vt:lpstr>MMRM contrasts</vt:lpstr>
      <vt:lpstr>MM Cov Structures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Erin</cp:lastModifiedBy>
  <cp:lastPrinted>2009-09-17T15:46:19Z</cp:lastPrinted>
  <dcterms:created xsi:type="dcterms:W3CDTF">2002-05-09T14:27:13Z</dcterms:created>
  <dcterms:modified xsi:type="dcterms:W3CDTF">2012-11-02T03:28:52Z</dcterms:modified>
  <cp:category/>
</cp:coreProperties>
</file>