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800" yWindow="0" windowWidth="12800" windowHeight="15480" tabRatio="500" firstSheet="2" activeTab="4"/>
  </bookViews>
  <sheets>
    <sheet name="translate" sheetId="3" r:id="rId1"/>
    <sheet name="ind groups" sheetId="1" r:id="rId2"/>
    <sheet name="dep groups" sheetId="2" r:id="rId3"/>
    <sheet name="R eta" sheetId="4" r:id="rId4"/>
    <sheet name="correlat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5" l="1"/>
  <c r="H35" i="5"/>
  <c r="C36" i="5"/>
  <c r="C37" i="5"/>
  <c r="E34" i="5"/>
  <c r="E33" i="5"/>
  <c r="E31" i="5"/>
  <c r="E32" i="5"/>
  <c r="E7" i="5"/>
  <c r="E8" i="5"/>
  <c r="E4" i="5"/>
  <c r="E5" i="5"/>
  <c r="C7" i="5"/>
  <c r="C8" i="5"/>
  <c r="E19" i="5"/>
  <c r="E22" i="5"/>
  <c r="C25" i="5"/>
  <c r="C26" i="5"/>
  <c r="E23" i="5"/>
  <c r="E20" i="5"/>
  <c r="C14" i="5"/>
  <c r="C13" i="5"/>
  <c r="E14" i="5"/>
  <c r="E13" i="5"/>
  <c r="C10" i="5"/>
  <c r="E10" i="5"/>
  <c r="C11" i="5"/>
  <c r="E11" i="5"/>
  <c r="G26" i="4"/>
  <c r="C26" i="4"/>
  <c r="G10" i="4"/>
  <c r="G11" i="4"/>
  <c r="C12" i="4"/>
  <c r="G13" i="4"/>
  <c r="G12" i="4"/>
  <c r="C11" i="4"/>
  <c r="G18" i="3"/>
  <c r="G11" i="3"/>
  <c r="G4" i="3"/>
  <c r="C31" i="2"/>
  <c r="G21" i="2"/>
  <c r="C21" i="2"/>
  <c r="K2" i="2"/>
  <c r="K3" i="2"/>
  <c r="E10" i="2"/>
  <c r="L5" i="1"/>
  <c r="G23" i="1"/>
  <c r="G24" i="1"/>
  <c r="L15" i="1"/>
  <c r="C23" i="1"/>
  <c r="C24" i="1"/>
  <c r="L2" i="1"/>
  <c r="L3" i="1"/>
  <c r="E10" i="1"/>
  <c r="E12" i="1"/>
  <c r="E11" i="1"/>
</calcChain>
</file>

<file path=xl/sharedStrings.xml><?xml version="1.0" encoding="utf-8"?>
<sst xmlns="http://schemas.openxmlformats.org/spreadsheetml/2006/main" count="128" uniqueCount="78">
  <si>
    <t xml:space="preserve">Two Independent Group Means </t>
  </si>
  <si>
    <t>Group 1</t>
  </si>
  <si>
    <t>Mean:</t>
  </si>
  <si>
    <t>Standard deviation:</t>
  </si>
  <si>
    <t>n:</t>
  </si>
  <si>
    <t>Cohen's d:</t>
  </si>
  <si>
    <t>Group 2 (Control)</t>
  </si>
  <si>
    <t>Glass delta:</t>
  </si>
  <si>
    <t>Hedge's g:</t>
  </si>
  <si>
    <t>Formula Calculations:</t>
  </si>
  <si>
    <t>Mean difference:</t>
  </si>
  <si>
    <t>Pooled variance:</t>
  </si>
  <si>
    <t>Hedge's correction:</t>
  </si>
  <si>
    <t>t-value:</t>
  </si>
  <si>
    <t>Group 1 n:</t>
  </si>
  <si>
    <t>Group 2 n:</t>
  </si>
  <si>
    <t>df:</t>
  </si>
  <si>
    <t>df correction:</t>
  </si>
  <si>
    <t>Measurement 1</t>
  </si>
  <si>
    <t>Measurement 2</t>
  </si>
  <si>
    <t>N:</t>
  </si>
  <si>
    <t>Average variance:</t>
  </si>
  <si>
    <t>Two Dependent Group Means: Average Standard Deviation</t>
  </si>
  <si>
    <t>Two Dependent Group Means: Standard Deviation of Difference Scores</t>
  </si>
  <si>
    <t>Mean Measurement 1:</t>
  </si>
  <si>
    <t>Mean Measurement 2:</t>
  </si>
  <si>
    <t>SD Difference Scores:</t>
  </si>
  <si>
    <t>t-value</t>
  </si>
  <si>
    <t>Standard Error to Standard Deviation</t>
  </si>
  <si>
    <t>Standard Error:</t>
  </si>
  <si>
    <t>Standard Deviation</t>
  </si>
  <si>
    <t>df to N (total sample): Independent t</t>
  </si>
  <si>
    <t>df to N (total sample): Dependent t</t>
  </si>
  <si>
    <t>R squared / eta squared</t>
  </si>
  <si>
    <t>SS Model</t>
  </si>
  <si>
    <t>SS Total</t>
  </si>
  <si>
    <t>One Way</t>
  </si>
  <si>
    <t>Two Way</t>
  </si>
  <si>
    <t>SS Interaction</t>
  </si>
  <si>
    <t>SS Var 2</t>
  </si>
  <si>
    <t>SS Var 1</t>
  </si>
  <si>
    <t>Rsquared:</t>
  </si>
  <si>
    <t>eta squared:</t>
  </si>
  <si>
    <t>Partial eta Interaction:</t>
  </si>
  <si>
    <t>Partial eta Var 1:</t>
  </si>
  <si>
    <t>Partial eta Var 2:</t>
  </si>
  <si>
    <t>SS error</t>
  </si>
  <si>
    <t>Omega squared</t>
  </si>
  <si>
    <t>SS model</t>
  </si>
  <si>
    <t>df model</t>
  </si>
  <si>
    <t>Mean Square Residual</t>
  </si>
  <si>
    <t>Omega squared:</t>
  </si>
  <si>
    <t>Between Subjects</t>
  </si>
  <si>
    <t>Repeated Measures</t>
  </si>
  <si>
    <t>F value</t>
  </si>
  <si>
    <t>Levels</t>
  </si>
  <si>
    <t>n people per level</t>
  </si>
  <si>
    <t>r:</t>
  </si>
  <si>
    <t>zr:</t>
  </si>
  <si>
    <t>SE:</t>
  </si>
  <si>
    <t>Correlation Coefficient</t>
  </si>
  <si>
    <t>Z:</t>
  </si>
  <si>
    <r>
      <t>p</t>
    </r>
    <r>
      <rPr>
        <sz val="12"/>
        <color theme="1"/>
        <rFont val="Calibri"/>
        <family val="2"/>
        <scheme val="minor"/>
      </rPr>
      <t>:</t>
    </r>
  </si>
  <si>
    <t>upper:</t>
  </si>
  <si>
    <t>lower:</t>
  </si>
  <si>
    <t>fancy math</t>
  </si>
  <si>
    <t>t:</t>
  </si>
  <si>
    <r>
      <t>p:</t>
    </r>
    <r>
      <rPr>
        <sz val="12"/>
        <color theme="1"/>
        <rFont val="Calibri"/>
        <family val="2"/>
        <scheme val="minor"/>
      </rPr>
      <t xml:space="preserve"> </t>
    </r>
  </si>
  <si>
    <t>zupper:</t>
  </si>
  <si>
    <t>zlower:</t>
  </si>
  <si>
    <t>Comparing Independent Correlations</t>
  </si>
  <si>
    <t>Zdifference</t>
  </si>
  <si>
    <t>r: 12</t>
  </si>
  <si>
    <t>r: 13</t>
  </si>
  <si>
    <t>r: 23</t>
  </si>
  <si>
    <t>Comparing Dependent Correlations (overlapping)</t>
  </si>
  <si>
    <t>tdifference</t>
  </si>
  <si>
    <t>note: compares 12 vs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</si>
</sst>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theme="1"/>
      <name val="Times New Roman"/>
    </font>
    <font>
      <sz val="16"/>
      <color rgb="FF000000"/>
      <name val="Times New Roman"/>
    </font>
    <font>
      <sz val="12"/>
      <color rgb="FF000000"/>
      <name val="Calibri"/>
      <family val="2"/>
      <scheme val="minor"/>
    </font>
    <font>
      <sz val="15"/>
      <color rgb="FF000000"/>
      <name val="Times New Roman"/>
    </font>
    <font>
      <sz val="12"/>
      <color theme="0"/>
      <name val="Calibri"/>
      <family val="2"/>
      <scheme val="minor"/>
    </font>
    <font>
      <sz val="15"/>
      <color theme="0"/>
      <name val="Calibri"/>
      <scheme val="minor"/>
    </font>
    <font>
      <i/>
      <sz val="12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2" borderId="0" xfId="0" applyFont="1" applyFill="1"/>
    <xf numFmtId="0" fontId="5" fillId="4" borderId="0" xfId="0" applyFont="1" applyFill="1"/>
    <xf numFmtId="0" fontId="7" fillId="0" borderId="0" xfId="0" applyFont="1"/>
    <xf numFmtId="0" fontId="8" fillId="0" borderId="0" xfId="0" applyFont="1"/>
    <xf numFmtId="0" fontId="7" fillId="5" borderId="0" xfId="0" applyFont="1" applyFill="1"/>
    <xf numFmtId="0" fontId="8" fillId="6" borderId="0" xfId="0" applyFont="1" applyFill="1"/>
    <xf numFmtId="0" fontId="8" fillId="5" borderId="0" xfId="0" applyFont="1" applyFill="1"/>
    <xf numFmtId="0" fontId="8" fillId="0" borderId="0" xfId="0" applyFont="1" applyFill="1"/>
    <xf numFmtId="0" fontId="5" fillId="0" borderId="0" xfId="0" applyFont="1" applyAlignment="1"/>
    <xf numFmtId="0" fontId="5" fillId="3" borderId="0" xfId="0" applyFont="1" applyFill="1" applyAlignment="1"/>
    <xf numFmtId="0" fontId="0" fillId="7" borderId="0" xfId="0" applyFill="1"/>
    <xf numFmtId="0" fontId="5" fillId="7" borderId="0" xfId="0" applyFont="1" applyFill="1" applyAlignment="1"/>
    <xf numFmtId="0" fontId="5" fillId="0" borderId="0" xfId="0" applyFont="1" applyFill="1" applyAlignment="1"/>
    <xf numFmtId="0" fontId="5" fillId="2" borderId="0" xfId="0" applyFont="1" applyFill="1" applyAlignment="1"/>
    <xf numFmtId="0" fontId="5" fillId="0" borderId="0" xfId="0" applyFont="1" applyFill="1"/>
    <xf numFmtId="0" fontId="5" fillId="8" borderId="0" xfId="0" applyFont="1" applyFill="1"/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0" fillId="9" borderId="0" xfId="0" applyFill="1"/>
    <xf numFmtId="0" fontId="9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0" borderId="0" xfId="0" applyFont="1"/>
    <xf numFmtId="9" fontId="9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0" fillId="10" borderId="0" xfId="0" applyFont="1" applyFill="1" applyAlignment="1">
      <alignment horizontal="center" vertical="center"/>
    </xf>
    <xf numFmtId="0" fontId="0" fillId="10" borderId="0" xfId="0" applyFill="1"/>
    <xf numFmtId="0" fontId="10" fillId="11" borderId="0" xfId="0" applyFont="1" applyFill="1" applyAlignment="1">
      <alignment horizontal="center" vertical="center"/>
    </xf>
    <xf numFmtId="0" fontId="0" fillId="11" borderId="0" xfId="0" applyFill="1"/>
    <xf numFmtId="0" fontId="0" fillId="0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520700</xdr:colOff>
      <xdr:row>16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647700"/>
          <a:ext cx="2997200" cy="287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"/>
    </sheetView>
  </sheetViews>
  <sheetFormatPr baseColWidth="10" defaultRowHeight="15" x14ac:dyDescent="0"/>
  <cols>
    <col min="2" max="2" width="20.83203125" bestFit="1" customWidth="1"/>
    <col min="6" max="6" width="20.83203125" bestFit="1" customWidth="1"/>
  </cols>
  <sheetData>
    <row r="1" spans="1:8">
      <c r="A1" s="22" t="s">
        <v>28</v>
      </c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/>
      <c r="G2" s="22"/>
      <c r="H2" s="22"/>
    </row>
    <row r="3" spans="1:8">
      <c r="A3" s="22"/>
      <c r="B3" s="22"/>
      <c r="C3" s="22"/>
      <c r="D3" s="22"/>
      <c r="E3" s="22"/>
      <c r="F3" s="22"/>
      <c r="G3" s="22"/>
      <c r="H3" s="22"/>
    </row>
    <row r="4" spans="1:8" ht="17" customHeight="1">
      <c r="A4" s="2"/>
      <c r="B4" s="14" t="s">
        <v>29</v>
      </c>
      <c r="C4" s="14">
        <v>0.55200000000000005</v>
      </c>
      <c r="D4" s="15"/>
      <c r="E4" s="15"/>
      <c r="F4" s="14" t="s">
        <v>30</v>
      </c>
      <c r="G4" s="14">
        <f>C4*SQRT(C5)</f>
        <v>1.9121840915560406</v>
      </c>
      <c r="H4" s="15"/>
    </row>
    <row r="5" spans="1:8" ht="17" customHeight="1">
      <c r="A5" s="2"/>
      <c r="B5" s="14" t="s">
        <v>4</v>
      </c>
      <c r="C5" s="14">
        <v>12</v>
      </c>
      <c r="D5" s="15"/>
      <c r="E5" s="15"/>
      <c r="F5" s="15"/>
      <c r="G5" s="15"/>
      <c r="H5" s="15"/>
    </row>
    <row r="6" spans="1:8" ht="17" customHeight="1">
      <c r="A6" s="2"/>
      <c r="B6" s="15"/>
      <c r="C6" s="15"/>
      <c r="D6" s="15"/>
      <c r="E6" s="15"/>
      <c r="F6" s="15"/>
      <c r="G6" s="15"/>
      <c r="H6" s="15"/>
    </row>
    <row r="7" spans="1:8" ht="17" customHeight="1">
      <c r="A7" s="2"/>
      <c r="B7" s="15"/>
      <c r="C7" s="15"/>
      <c r="D7" s="15"/>
      <c r="E7" s="15"/>
      <c r="F7" s="15"/>
      <c r="G7" s="15"/>
      <c r="H7" s="15"/>
    </row>
    <row r="8" spans="1:8" ht="17" customHeight="1">
      <c r="A8" s="23" t="s">
        <v>31</v>
      </c>
      <c r="B8" s="23"/>
      <c r="C8" s="23"/>
      <c r="D8" s="23"/>
      <c r="E8" s="23"/>
      <c r="F8" s="23"/>
      <c r="G8" s="23"/>
      <c r="H8" s="23"/>
    </row>
    <row r="9" spans="1:8" ht="17" customHeight="1">
      <c r="A9" s="23"/>
      <c r="B9" s="23"/>
      <c r="C9" s="23"/>
      <c r="D9" s="23"/>
      <c r="E9" s="23"/>
      <c r="F9" s="23"/>
      <c r="G9" s="23"/>
      <c r="H9" s="23"/>
    </row>
    <row r="10" spans="1:8" ht="17" customHeight="1">
      <c r="A10" s="23"/>
      <c r="B10" s="23"/>
      <c r="C10" s="23"/>
      <c r="D10" s="23"/>
      <c r="E10" s="23"/>
      <c r="F10" s="23"/>
      <c r="G10" s="23"/>
      <c r="H10" s="23"/>
    </row>
    <row r="11" spans="1:8" ht="17" customHeight="1">
      <c r="A11" s="16"/>
      <c r="B11" s="18" t="s">
        <v>16</v>
      </c>
      <c r="C11" s="18">
        <v>22</v>
      </c>
      <c r="D11" s="17"/>
      <c r="E11" s="17"/>
      <c r="F11" s="18" t="s">
        <v>20</v>
      </c>
      <c r="G11" s="18">
        <f>C11+2</f>
        <v>24</v>
      </c>
      <c r="H11" s="17"/>
    </row>
    <row r="12" spans="1:8" ht="17" customHeight="1">
      <c r="A12" s="16"/>
      <c r="B12" s="17"/>
      <c r="C12" s="17"/>
      <c r="D12" s="17"/>
      <c r="E12" s="17"/>
      <c r="F12" s="17"/>
      <c r="G12" s="17"/>
      <c r="H12" s="17"/>
    </row>
    <row r="13" spans="1:8" ht="17" customHeight="1">
      <c r="A13" s="16"/>
      <c r="B13" s="17"/>
      <c r="C13" s="17"/>
      <c r="D13" s="17"/>
      <c r="E13" s="17"/>
      <c r="F13" s="17"/>
      <c r="G13" s="17"/>
      <c r="H13" s="17"/>
    </row>
    <row r="14" spans="1:8" ht="17" customHeight="1">
      <c r="A14" s="16"/>
      <c r="B14" s="17"/>
      <c r="C14" s="17"/>
      <c r="D14" s="17"/>
      <c r="E14" s="17"/>
      <c r="F14" s="17"/>
      <c r="G14" s="17"/>
      <c r="H14" s="17"/>
    </row>
    <row r="15" spans="1:8">
      <c r="A15" s="24" t="s">
        <v>32</v>
      </c>
      <c r="B15" s="24"/>
      <c r="C15" s="24"/>
      <c r="D15" s="24"/>
      <c r="E15" s="24"/>
      <c r="F15" s="24"/>
      <c r="G15" s="24"/>
      <c r="H15" s="24"/>
    </row>
    <row r="16" spans="1:8">
      <c r="A16" s="24"/>
      <c r="B16" s="24"/>
      <c r="C16" s="24"/>
      <c r="D16" s="24"/>
      <c r="E16" s="24"/>
      <c r="F16" s="24"/>
      <c r="G16" s="24"/>
      <c r="H16" s="24"/>
    </row>
    <row r="17" spans="1:8">
      <c r="A17" s="24"/>
      <c r="B17" s="24"/>
      <c r="C17" s="24"/>
      <c r="D17" s="24"/>
      <c r="E17" s="24"/>
      <c r="F17" s="24"/>
      <c r="G17" s="24"/>
      <c r="H17" s="24"/>
    </row>
    <row r="18" spans="1:8" ht="17">
      <c r="A18" s="1"/>
      <c r="B18" s="18" t="s">
        <v>16</v>
      </c>
      <c r="C18" s="18">
        <v>22</v>
      </c>
      <c r="D18" s="19"/>
      <c r="E18" s="19"/>
      <c r="F18" s="18" t="s">
        <v>20</v>
      </c>
      <c r="G18" s="18">
        <f>C18+1</f>
        <v>23</v>
      </c>
      <c r="H18" s="19"/>
    </row>
    <row r="19" spans="1:8" ht="17">
      <c r="A19" s="1"/>
      <c r="B19" s="19"/>
      <c r="C19" s="19"/>
      <c r="D19" s="19"/>
      <c r="E19" s="19"/>
      <c r="F19" s="19"/>
      <c r="G19" s="19"/>
      <c r="H19" s="19"/>
    </row>
    <row r="20" spans="1:8" ht="17">
      <c r="A20" s="1"/>
      <c r="B20" s="19"/>
      <c r="C20" s="19"/>
      <c r="D20" s="19"/>
      <c r="E20" s="19"/>
      <c r="F20" s="19"/>
      <c r="G20" s="19"/>
      <c r="H20" s="19"/>
    </row>
    <row r="21" spans="1:8" ht="17">
      <c r="A21" s="1"/>
      <c r="B21" s="19"/>
      <c r="C21" s="19"/>
      <c r="D21" s="19"/>
      <c r="E21" s="19"/>
      <c r="F21" s="19"/>
      <c r="G21" s="19"/>
      <c r="H21" s="19"/>
    </row>
  </sheetData>
  <mergeCells count="3">
    <mergeCell ref="A1:H3"/>
    <mergeCell ref="A8:H10"/>
    <mergeCell ref="A15:H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C1" workbookViewId="0">
      <selection activeCell="C7" sqref="C7"/>
    </sheetView>
  </sheetViews>
  <sheetFormatPr baseColWidth="10" defaultRowHeight="17" x14ac:dyDescent="0"/>
  <cols>
    <col min="2" max="2" width="20.83203125" bestFit="1" customWidth="1"/>
    <col min="3" max="3" width="13" bestFit="1" customWidth="1"/>
    <col min="4" max="4" width="13" customWidth="1"/>
    <col min="6" max="6" width="20.83203125" bestFit="1" customWidth="1"/>
    <col min="11" max="11" width="23.6640625" style="4" bestFit="1" customWidth="1"/>
    <col min="12" max="12" width="10.83203125" style="4"/>
  </cols>
  <sheetData>
    <row r="1" spans="1:12" ht="17" customHeight="1">
      <c r="A1" s="22" t="s">
        <v>0</v>
      </c>
      <c r="B1" s="22"/>
      <c r="C1" s="22"/>
      <c r="D1" s="22"/>
      <c r="E1" s="22"/>
      <c r="F1" s="22"/>
      <c r="G1" s="22"/>
      <c r="H1" s="22"/>
      <c r="K1" s="4" t="s">
        <v>9</v>
      </c>
    </row>
    <row r="2" spans="1:12" ht="17" customHeight="1">
      <c r="A2" s="22"/>
      <c r="B2" s="22"/>
      <c r="C2" s="22"/>
      <c r="D2" s="22"/>
      <c r="E2" s="22"/>
      <c r="F2" s="22"/>
      <c r="G2" s="22"/>
      <c r="H2" s="22"/>
      <c r="K2" s="4" t="s">
        <v>10</v>
      </c>
      <c r="L2" s="4">
        <f>C5-G5</f>
        <v>-17.04</v>
      </c>
    </row>
    <row r="3" spans="1:12" ht="17" customHeight="1">
      <c r="A3" s="22"/>
      <c r="B3" s="22"/>
      <c r="C3" s="22"/>
      <c r="D3" s="22"/>
      <c r="E3" s="22"/>
      <c r="F3" s="22"/>
      <c r="G3" s="22"/>
      <c r="H3" s="22"/>
      <c r="K3" s="4" t="s">
        <v>11</v>
      </c>
      <c r="L3" s="4">
        <f>SQRT(((C7-1)*C6^2 + (G7-1)*G6^2) / (C7+G7-2))</f>
        <v>5.0359110397226043</v>
      </c>
    </row>
    <row r="4" spans="1:12">
      <c r="A4" s="2"/>
      <c r="B4" s="25" t="s">
        <v>1</v>
      </c>
      <c r="C4" s="25"/>
      <c r="D4" s="5"/>
      <c r="E4" s="3"/>
      <c r="F4" s="25" t="s">
        <v>6</v>
      </c>
      <c r="G4" s="25"/>
      <c r="H4" s="3"/>
    </row>
    <row r="5" spans="1:12">
      <c r="A5" s="2"/>
      <c r="B5" s="4" t="s">
        <v>2</v>
      </c>
      <c r="C5" s="4">
        <v>45.13</v>
      </c>
      <c r="D5" s="3"/>
      <c r="E5" s="3"/>
      <c r="F5" s="4" t="s">
        <v>2</v>
      </c>
      <c r="G5" s="4">
        <v>62.17</v>
      </c>
      <c r="H5" s="3"/>
      <c r="K5" s="4" t="s">
        <v>12</v>
      </c>
      <c r="L5" s="4">
        <f>1-(3/((4*(C7+G7))-9))</f>
        <v>0.98013245033112584</v>
      </c>
    </row>
    <row r="6" spans="1:12">
      <c r="A6" s="2"/>
      <c r="B6" s="4" t="s">
        <v>3</v>
      </c>
      <c r="C6" s="4">
        <v>6.78</v>
      </c>
      <c r="D6" s="3"/>
      <c r="E6" s="3"/>
      <c r="F6" s="4" t="s">
        <v>3</v>
      </c>
      <c r="G6" s="4">
        <v>2.1800000000000002</v>
      </c>
      <c r="H6" s="3"/>
    </row>
    <row r="7" spans="1:12">
      <c r="A7" s="2"/>
      <c r="B7" s="4" t="s">
        <v>4</v>
      </c>
      <c r="C7" s="4">
        <v>20</v>
      </c>
      <c r="D7" s="3"/>
      <c r="E7" s="3"/>
      <c r="F7" s="4" t="s">
        <v>4</v>
      </c>
      <c r="G7" s="4">
        <v>20</v>
      </c>
      <c r="H7" s="3"/>
    </row>
    <row r="8" spans="1:12">
      <c r="A8" s="2"/>
      <c r="B8" s="3"/>
      <c r="C8" s="3"/>
      <c r="D8" s="3"/>
      <c r="E8" s="3"/>
      <c r="F8" s="3"/>
      <c r="G8" s="3"/>
      <c r="H8" s="3"/>
    </row>
    <row r="9" spans="1:12">
      <c r="A9" s="2"/>
      <c r="B9" s="3"/>
      <c r="C9" s="3"/>
      <c r="D9" s="3"/>
      <c r="E9" s="3"/>
      <c r="F9" s="3"/>
      <c r="G9" s="3"/>
      <c r="H9" s="3"/>
    </row>
    <row r="10" spans="1:12">
      <c r="A10" s="2"/>
      <c r="B10" s="3"/>
      <c r="C10" s="2"/>
      <c r="D10" s="4" t="s">
        <v>5</v>
      </c>
      <c r="E10" s="4">
        <f>L2/L3</f>
        <v>-3.3836975803565075</v>
      </c>
      <c r="F10" s="3"/>
      <c r="G10" s="3"/>
      <c r="H10" s="3"/>
    </row>
    <row r="11" spans="1:12">
      <c r="A11" s="2"/>
      <c r="B11" s="3"/>
      <c r="C11" s="2"/>
      <c r="D11" s="4" t="s">
        <v>7</v>
      </c>
      <c r="E11" s="4">
        <f>L2/G6</f>
        <v>-7.8165137614678892</v>
      </c>
      <c r="F11" s="3"/>
      <c r="G11" s="3"/>
      <c r="H11" s="3"/>
    </row>
    <row r="12" spans="1:12">
      <c r="A12" s="2"/>
      <c r="B12" s="3"/>
      <c r="C12" s="2"/>
      <c r="D12" s="4" t="s">
        <v>8</v>
      </c>
      <c r="E12" s="4">
        <f>E10*L5</f>
        <v>-3.3164718006143254</v>
      </c>
      <c r="F12" s="3"/>
      <c r="G12" s="3"/>
      <c r="H12" s="3"/>
    </row>
    <row r="13" spans="1:12">
      <c r="A13" s="2"/>
      <c r="B13" s="3"/>
      <c r="C13" s="3"/>
      <c r="D13" s="3"/>
      <c r="E13" s="3"/>
      <c r="F13" s="3"/>
      <c r="G13" s="3"/>
      <c r="H13" s="3"/>
    </row>
    <row r="14" spans="1:12">
      <c r="A14" s="2"/>
      <c r="B14" s="3"/>
      <c r="C14" s="3"/>
      <c r="D14" s="3"/>
      <c r="E14" s="3"/>
      <c r="F14" s="3"/>
      <c r="G14" s="3"/>
      <c r="H14" s="3"/>
    </row>
    <row r="15" spans="1:12">
      <c r="A15" s="24" t="s">
        <v>0</v>
      </c>
      <c r="B15" s="24"/>
      <c r="C15" s="24"/>
      <c r="D15" s="24"/>
      <c r="E15" s="24"/>
      <c r="F15" s="24"/>
      <c r="G15" s="24"/>
      <c r="H15" s="24"/>
      <c r="K15" s="4" t="s">
        <v>17</v>
      </c>
      <c r="L15" s="4">
        <f>SQRT(((C19+C20)/(C19*C20))*((C19+C20)/(C19+C20 - 2)))</f>
        <v>0.42640143271122083</v>
      </c>
    </row>
    <row r="16" spans="1:12">
      <c r="A16" s="24"/>
      <c r="B16" s="24"/>
      <c r="C16" s="24"/>
      <c r="D16" s="24"/>
      <c r="E16" s="24"/>
      <c r="F16" s="24"/>
      <c r="G16" s="24"/>
      <c r="H16" s="24"/>
    </row>
    <row r="17" spans="1:8">
      <c r="A17" s="24"/>
      <c r="B17" s="24"/>
      <c r="C17" s="24"/>
      <c r="D17" s="24"/>
      <c r="E17" s="24"/>
      <c r="F17" s="24"/>
      <c r="G17" s="24"/>
      <c r="H17" s="24"/>
    </row>
    <row r="18" spans="1:8">
      <c r="A18" s="1"/>
      <c r="B18" s="4" t="s">
        <v>13</v>
      </c>
      <c r="C18" s="4">
        <v>1.7130000000000001</v>
      </c>
      <c r="D18" s="6"/>
      <c r="E18" s="6"/>
      <c r="F18" s="4" t="s">
        <v>13</v>
      </c>
      <c r="G18" s="4">
        <v>1.7130000000000001</v>
      </c>
      <c r="H18" s="6"/>
    </row>
    <row r="19" spans="1:8">
      <c r="A19" s="1"/>
      <c r="B19" s="4" t="s">
        <v>14</v>
      </c>
      <c r="C19" s="4">
        <v>12</v>
      </c>
      <c r="D19" s="6"/>
      <c r="E19" s="6"/>
      <c r="F19" s="4" t="s">
        <v>16</v>
      </c>
      <c r="G19" s="4">
        <v>22</v>
      </c>
      <c r="H19" s="6"/>
    </row>
    <row r="20" spans="1:8">
      <c r="A20" s="1"/>
      <c r="B20" s="4" t="s">
        <v>15</v>
      </c>
      <c r="C20" s="4">
        <v>12</v>
      </c>
      <c r="D20" s="6"/>
      <c r="E20" s="6"/>
      <c r="F20" s="6"/>
      <c r="G20" s="6"/>
      <c r="H20" s="6"/>
    </row>
    <row r="21" spans="1:8">
      <c r="A21" s="1"/>
      <c r="B21" s="6"/>
      <c r="C21" s="6"/>
      <c r="D21" s="6"/>
      <c r="E21" s="6"/>
      <c r="F21" s="6"/>
      <c r="G21" s="6"/>
      <c r="H21" s="6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4" t="s">
        <v>5</v>
      </c>
      <c r="C23" s="4">
        <f>C18*L15</f>
        <v>0.73042565423432126</v>
      </c>
      <c r="D23" s="1"/>
      <c r="E23" s="1"/>
      <c r="F23" s="4" t="s">
        <v>5</v>
      </c>
      <c r="G23" s="4">
        <f>2*G18/SQRT(G19)</f>
        <v>0.73042565423432138</v>
      </c>
      <c r="H23" s="1"/>
    </row>
    <row r="24" spans="1:8">
      <c r="A24" s="1"/>
      <c r="B24" s="4" t="s">
        <v>8</v>
      </c>
      <c r="C24" s="4">
        <f>C23*L5</f>
        <v>0.715913886269401</v>
      </c>
      <c r="D24" s="1"/>
      <c r="E24" s="1"/>
      <c r="F24" s="4" t="s">
        <v>8</v>
      </c>
      <c r="G24" s="4">
        <f>G23*L5</f>
        <v>0.71591388626940111</v>
      </c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</sheetData>
  <mergeCells count="4">
    <mergeCell ref="B4:C4"/>
    <mergeCell ref="F4:G4"/>
    <mergeCell ref="A1:H3"/>
    <mergeCell ref="A15:H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G1" workbookViewId="0">
      <selection activeCell="I1" sqref="A1:XFD12"/>
    </sheetView>
  </sheetViews>
  <sheetFormatPr baseColWidth="10" defaultRowHeight="17" x14ac:dyDescent="0"/>
  <cols>
    <col min="2" max="2" width="23.83203125" bestFit="1" customWidth="1"/>
    <col min="3" max="3" width="7.83203125" bestFit="1" customWidth="1"/>
    <col min="4" max="4" width="13" bestFit="1" customWidth="1"/>
    <col min="5" max="5" width="9.6640625" bestFit="1" customWidth="1"/>
    <col min="6" max="6" width="23.83203125" bestFit="1" customWidth="1"/>
    <col min="7" max="7" width="15.83203125" bestFit="1" customWidth="1"/>
    <col min="10" max="10" width="23.6640625" style="4" bestFit="1" customWidth="1"/>
    <col min="11" max="11" width="15.83203125" style="4" bestFit="1" customWidth="1"/>
  </cols>
  <sheetData>
    <row r="1" spans="1:11">
      <c r="A1" s="22" t="s">
        <v>22</v>
      </c>
      <c r="B1" s="22"/>
      <c r="C1" s="22"/>
      <c r="D1" s="22"/>
      <c r="E1" s="22"/>
      <c r="F1" s="22"/>
      <c r="G1" s="22"/>
      <c r="H1" s="22"/>
      <c r="J1" s="4" t="s">
        <v>9</v>
      </c>
    </row>
    <row r="2" spans="1:11">
      <c r="A2" s="22"/>
      <c r="B2" s="22"/>
      <c r="C2" s="22"/>
      <c r="D2" s="22"/>
      <c r="E2" s="22"/>
      <c r="F2" s="22"/>
      <c r="G2" s="22"/>
      <c r="H2" s="22"/>
      <c r="J2" s="4" t="s">
        <v>10</v>
      </c>
      <c r="K2" s="4">
        <f>C5-G5</f>
        <v>1.25</v>
      </c>
    </row>
    <row r="3" spans="1:11">
      <c r="A3" s="22"/>
      <c r="B3" s="22"/>
      <c r="C3" s="22"/>
      <c r="D3" s="22"/>
      <c r="E3" s="22"/>
      <c r="F3" s="22"/>
      <c r="G3" s="22"/>
      <c r="H3" s="22"/>
      <c r="J3" s="4" t="s">
        <v>21</v>
      </c>
      <c r="K3" s="4">
        <f>AVERAGE(C6,G6)</f>
        <v>1.782</v>
      </c>
    </row>
    <row r="4" spans="1:11">
      <c r="A4" s="2"/>
      <c r="B4" s="25" t="s">
        <v>18</v>
      </c>
      <c r="C4" s="25"/>
      <c r="D4" s="5"/>
      <c r="E4" s="3"/>
      <c r="F4" s="25" t="s">
        <v>19</v>
      </c>
      <c r="G4" s="25"/>
      <c r="H4" s="3"/>
    </row>
    <row r="5" spans="1:11">
      <c r="A5" s="2"/>
      <c r="B5" s="4" t="s">
        <v>2</v>
      </c>
      <c r="C5" s="4">
        <v>5</v>
      </c>
      <c r="D5" s="3"/>
      <c r="E5" s="3"/>
      <c r="F5" s="4" t="s">
        <v>2</v>
      </c>
      <c r="G5" s="4">
        <v>3.75</v>
      </c>
      <c r="H5" s="3"/>
    </row>
    <row r="6" spans="1:11">
      <c r="A6" s="2"/>
      <c r="B6" s="4" t="s">
        <v>3</v>
      </c>
      <c r="C6" s="4">
        <v>1.913</v>
      </c>
      <c r="D6" s="3"/>
      <c r="E6" s="3"/>
      <c r="F6" s="4" t="s">
        <v>3</v>
      </c>
      <c r="G6" s="4">
        <v>1.651</v>
      </c>
      <c r="H6" s="3"/>
    </row>
    <row r="7" spans="1:11">
      <c r="A7" s="2"/>
      <c r="B7" s="7"/>
      <c r="C7" s="7"/>
      <c r="D7" s="7"/>
      <c r="E7" s="7"/>
      <c r="F7" s="7"/>
      <c r="G7" s="7"/>
      <c r="H7" s="3"/>
    </row>
    <row r="8" spans="1:11">
      <c r="A8" s="2"/>
      <c r="B8" s="7"/>
      <c r="C8" s="7"/>
      <c r="D8" s="3"/>
      <c r="E8" s="3"/>
      <c r="F8" s="3"/>
      <c r="G8" s="3"/>
      <c r="H8" s="3"/>
    </row>
    <row r="9" spans="1:11">
      <c r="A9" s="2"/>
      <c r="B9" s="3"/>
      <c r="C9" s="3"/>
      <c r="D9" s="3"/>
      <c r="E9" s="3"/>
      <c r="F9" s="3"/>
      <c r="G9" s="3"/>
      <c r="H9" s="3"/>
    </row>
    <row r="10" spans="1:11">
      <c r="A10" s="2"/>
      <c r="B10" s="3"/>
      <c r="C10" s="2"/>
      <c r="D10" s="4" t="s">
        <v>5</v>
      </c>
      <c r="E10" s="4">
        <f>K2/K3</f>
        <v>0.70145903479236815</v>
      </c>
      <c r="F10" s="3"/>
      <c r="G10" s="3"/>
      <c r="H10" s="3"/>
    </row>
    <row r="11" spans="1:11">
      <c r="A11" s="2"/>
      <c r="B11" s="3"/>
      <c r="C11" s="3"/>
      <c r="D11" s="3"/>
      <c r="E11" s="3"/>
      <c r="F11" s="3"/>
      <c r="G11" s="3"/>
      <c r="H11" s="3"/>
    </row>
    <row r="12" spans="1:11">
      <c r="A12" s="2"/>
      <c r="B12" s="3"/>
      <c r="C12" s="3"/>
      <c r="D12" s="3"/>
      <c r="E12" s="3"/>
      <c r="F12" s="3"/>
      <c r="G12" s="3"/>
      <c r="H12" s="3"/>
    </row>
    <row r="13" spans="1:11" ht="17" customHeight="1">
      <c r="A13" s="24" t="s">
        <v>23</v>
      </c>
      <c r="B13" s="24"/>
      <c r="C13" s="24"/>
      <c r="D13" s="24"/>
      <c r="E13" s="24"/>
      <c r="F13" s="24"/>
      <c r="G13" s="24"/>
      <c r="H13" s="24"/>
    </row>
    <row r="14" spans="1:11" ht="17" customHeight="1">
      <c r="A14" s="24"/>
      <c r="B14" s="24"/>
      <c r="C14" s="24"/>
      <c r="D14" s="24"/>
      <c r="E14" s="24"/>
      <c r="F14" s="24"/>
      <c r="G14" s="24"/>
      <c r="H14" s="24"/>
    </row>
    <row r="15" spans="1:11" ht="17" customHeight="1">
      <c r="A15" s="24"/>
      <c r="B15" s="24"/>
      <c r="C15" s="24"/>
      <c r="D15" s="24"/>
      <c r="E15" s="24"/>
      <c r="F15" s="24"/>
      <c r="G15" s="24"/>
      <c r="H15" s="24"/>
    </row>
    <row r="16" spans="1:11">
      <c r="A16" s="1"/>
      <c r="B16" s="4" t="s">
        <v>24</v>
      </c>
      <c r="C16" s="4">
        <v>5</v>
      </c>
      <c r="D16" s="6"/>
      <c r="E16" s="6"/>
      <c r="F16" s="4" t="s">
        <v>10</v>
      </c>
      <c r="G16" s="4">
        <v>1.25</v>
      </c>
      <c r="H16" s="6"/>
    </row>
    <row r="17" spans="1:11">
      <c r="A17" s="1"/>
      <c r="B17" s="4" t="s">
        <v>25</v>
      </c>
      <c r="C17" s="4">
        <v>3.75</v>
      </c>
      <c r="D17" s="6"/>
      <c r="E17" s="6"/>
      <c r="F17" s="4" t="s">
        <v>26</v>
      </c>
      <c r="G17" s="4">
        <v>1.1399999999999999</v>
      </c>
      <c r="H17" s="6"/>
    </row>
    <row r="18" spans="1:11">
      <c r="A18" s="1"/>
      <c r="B18" s="4" t="s">
        <v>26</v>
      </c>
      <c r="C18" s="4">
        <v>1.1399999999999999</v>
      </c>
      <c r="D18" s="6"/>
      <c r="E18" s="6"/>
      <c r="F18" s="6"/>
      <c r="G18" s="6"/>
      <c r="H18" s="6"/>
    </row>
    <row r="19" spans="1:11">
      <c r="A19" s="1"/>
      <c r="B19" s="6"/>
      <c r="C19" s="6"/>
      <c r="D19" s="6"/>
      <c r="E19" s="6"/>
      <c r="F19" s="6"/>
      <c r="G19" s="6"/>
      <c r="H19" s="6"/>
    </row>
    <row r="20" spans="1:11">
      <c r="A20" s="1"/>
      <c r="B20" s="1"/>
      <c r="C20" s="1"/>
      <c r="D20" s="1"/>
      <c r="E20" s="1"/>
      <c r="F20" s="1"/>
      <c r="G20" s="1"/>
      <c r="H20" s="1"/>
    </row>
    <row r="21" spans="1:11">
      <c r="A21" s="1"/>
      <c r="B21" s="4" t="s">
        <v>5</v>
      </c>
      <c r="C21" s="4">
        <f>(C16-C17)/C18</f>
        <v>1.0964912280701755</v>
      </c>
      <c r="D21" s="1"/>
      <c r="E21" s="1"/>
      <c r="F21" s="4" t="s">
        <v>5</v>
      </c>
      <c r="G21" s="4">
        <f>G16/G17</f>
        <v>1.0964912280701755</v>
      </c>
      <c r="H21" s="1"/>
    </row>
    <row r="22" spans="1:11">
      <c r="A22" s="1"/>
      <c r="B22" s="1"/>
      <c r="C22" s="1"/>
      <c r="D22" s="1"/>
      <c r="E22" s="1"/>
      <c r="F22" s="1"/>
      <c r="G22" s="1"/>
      <c r="H22" s="1"/>
    </row>
    <row r="23" spans="1:11">
      <c r="A23" s="1"/>
      <c r="B23" s="1"/>
      <c r="C23" s="1"/>
      <c r="D23" s="1"/>
      <c r="E23" s="1"/>
      <c r="F23" s="1"/>
      <c r="G23" s="1"/>
      <c r="H23" s="1"/>
    </row>
    <row r="24" spans="1:11">
      <c r="A24" s="26" t="s">
        <v>23</v>
      </c>
      <c r="B24" s="26"/>
      <c r="C24" s="26"/>
      <c r="D24" s="26"/>
      <c r="E24" s="26"/>
      <c r="F24" s="26"/>
      <c r="G24" s="26"/>
      <c r="H24" s="26"/>
      <c r="I24" s="8"/>
      <c r="J24" s="9"/>
      <c r="K24" s="9"/>
    </row>
    <row r="25" spans="1:11">
      <c r="A25" s="26"/>
      <c r="B25" s="26"/>
      <c r="C25" s="26"/>
      <c r="D25" s="26"/>
      <c r="E25" s="26"/>
      <c r="F25" s="26"/>
      <c r="G25" s="26"/>
      <c r="H25" s="26"/>
      <c r="I25" s="8"/>
      <c r="J25" s="9"/>
      <c r="K25" s="9"/>
    </row>
    <row r="26" spans="1:11">
      <c r="A26" s="26"/>
      <c r="B26" s="26"/>
      <c r="C26" s="26"/>
      <c r="D26" s="26"/>
      <c r="E26" s="26"/>
      <c r="F26" s="26"/>
      <c r="G26" s="26"/>
      <c r="H26" s="26"/>
      <c r="I26" s="8"/>
      <c r="J26" s="9"/>
      <c r="K26" s="9"/>
    </row>
    <row r="27" spans="1:11">
      <c r="A27" s="10"/>
      <c r="B27" s="13" t="s">
        <v>27</v>
      </c>
      <c r="C27" s="13">
        <v>3.8039999999999998</v>
      </c>
      <c r="D27" s="12"/>
      <c r="E27" s="12"/>
      <c r="F27" s="11"/>
      <c r="G27" s="11"/>
      <c r="H27" s="12"/>
      <c r="I27" s="8"/>
      <c r="J27" s="9"/>
      <c r="K27" s="9"/>
    </row>
    <row r="28" spans="1:11">
      <c r="A28" s="10"/>
      <c r="B28" s="13" t="s">
        <v>20</v>
      </c>
      <c r="C28" s="13">
        <v>12</v>
      </c>
      <c r="D28" s="12"/>
      <c r="E28" s="12"/>
      <c r="F28" s="11"/>
      <c r="G28" s="11"/>
      <c r="H28" s="12"/>
      <c r="I28" s="8"/>
      <c r="J28" s="9"/>
      <c r="K28" s="9"/>
    </row>
    <row r="29" spans="1:11">
      <c r="A29" s="10"/>
      <c r="B29" s="11"/>
      <c r="C29" s="11"/>
      <c r="D29" s="12"/>
      <c r="E29" s="12"/>
      <c r="F29" s="12"/>
      <c r="G29" s="12"/>
      <c r="H29" s="12"/>
      <c r="I29" s="8"/>
      <c r="J29" s="9"/>
      <c r="K29" s="9"/>
    </row>
    <row r="30" spans="1:11">
      <c r="A30" s="10"/>
      <c r="B30" s="11"/>
      <c r="C30" s="11"/>
      <c r="D30" s="12"/>
      <c r="E30" s="12"/>
      <c r="F30" s="12"/>
      <c r="G30" s="12"/>
      <c r="H30" s="12"/>
      <c r="I30" s="8"/>
      <c r="J30" s="9"/>
      <c r="K30" s="9"/>
    </row>
    <row r="31" spans="1:11">
      <c r="A31" s="10"/>
      <c r="B31" s="13" t="s">
        <v>5</v>
      </c>
      <c r="C31" s="13">
        <f>C27/SQRT(C28)</f>
        <v>1.0981202119986682</v>
      </c>
      <c r="D31" s="10"/>
      <c r="E31" s="10"/>
      <c r="F31" s="10"/>
      <c r="G31" s="10"/>
      <c r="H31" s="10"/>
      <c r="I31" s="8"/>
      <c r="J31" s="9"/>
      <c r="K31" s="9"/>
    </row>
    <row r="32" spans="1:11">
      <c r="A32" s="10"/>
      <c r="B32" s="10"/>
      <c r="C32" s="10"/>
      <c r="D32" s="10"/>
      <c r="E32" s="10"/>
      <c r="F32" s="10"/>
      <c r="G32" s="10"/>
      <c r="H32" s="10"/>
      <c r="I32" s="8"/>
      <c r="J32" s="9"/>
      <c r="K32" s="9"/>
    </row>
    <row r="33" spans="1:11">
      <c r="A33" s="10"/>
      <c r="B33" s="10"/>
      <c r="C33" s="10"/>
      <c r="D33" s="10"/>
      <c r="E33" s="10"/>
      <c r="F33" s="10"/>
      <c r="G33" s="10"/>
      <c r="H33" s="10"/>
      <c r="I33" s="8"/>
      <c r="J33" s="9"/>
      <c r="K33" s="9"/>
    </row>
  </sheetData>
  <mergeCells count="5">
    <mergeCell ref="A1:H3"/>
    <mergeCell ref="B4:C4"/>
    <mergeCell ref="F4:G4"/>
    <mergeCell ref="A13:H15"/>
    <mergeCell ref="A24:H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3" workbookViewId="0">
      <selection activeCell="D24" sqref="D24"/>
    </sheetView>
  </sheetViews>
  <sheetFormatPr baseColWidth="10" defaultRowHeight="17" x14ac:dyDescent="0"/>
  <cols>
    <col min="1" max="1" width="10.83203125" style="4"/>
    <col min="2" max="2" width="24" style="4" bestFit="1" customWidth="1"/>
    <col min="3" max="5" width="10.83203125" style="4"/>
    <col min="6" max="6" width="17.33203125" style="4" bestFit="1" customWidth="1"/>
    <col min="7" max="16384" width="10.83203125" style="4"/>
  </cols>
  <sheetData>
    <row r="1" spans="1:8">
      <c r="A1" s="27" t="s">
        <v>33</v>
      </c>
      <c r="B1" s="27"/>
      <c r="C1" s="27"/>
      <c r="D1" s="27"/>
      <c r="E1" s="27"/>
      <c r="F1" s="27"/>
      <c r="G1" s="27"/>
      <c r="H1" s="27"/>
    </row>
    <row r="2" spans="1:8">
      <c r="A2" s="27"/>
      <c r="B2" s="27"/>
      <c r="C2" s="27"/>
      <c r="D2" s="27"/>
      <c r="E2" s="27"/>
      <c r="F2" s="27"/>
      <c r="G2" s="27"/>
      <c r="H2" s="27"/>
    </row>
    <row r="3" spans="1:8">
      <c r="A3" s="27"/>
      <c r="B3" s="27"/>
      <c r="C3" s="27"/>
      <c r="D3" s="27"/>
      <c r="E3" s="27"/>
      <c r="F3" s="27"/>
      <c r="G3" s="27"/>
      <c r="H3" s="27"/>
    </row>
    <row r="4" spans="1:8">
      <c r="A4" s="15"/>
      <c r="B4" s="28" t="s">
        <v>36</v>
      </c>
      <c r="C4" s="28"/>
      <c r="D4" s="15"/>
      <c r="E4" s="15"/>
      <c r="F4" s="28" t="s">
        <v>37</v>
      </c>
      <c r="G4" s="28"/>
      <c r="H4" s="15"/>
    </row>
    <row r="5" spans="1:8">
      <c r="A5" s="15"/>
      <c r="B5" s="14" t="s">
        <v>34</v>
      </c>
      <c r="C5" s="14">
        <v>168.75</v>
      </c>
      <c r="D5" s="15"/>
      <c r="E5" s="15"/>
      <c r="F5" s="18" t="s">
        <v>40</v>
      </c>
      <c r="G5" s="18">
        <v>168.75</v>
      </c>
      <c r="H5" s="15"/>
    </row>
    <row r="6" spans="1:8">
      <c r="A6" s="15"/>
      <c r="B6" s="14" t="s">
        <v>35</v>
      </c>
      <c r="C6" s="14">
        <v>3656.25</v>
      </c>
      <c r="D6" s="15"/>
      <c r="E6" s="15"/>
      <c r="F6" s="18" t="s">
        <v>39</v>
      </c>
      <c r="G6" s="18">
        <v>3332.2919999999999</v>
      </c>
      <c r="H6" s="15"/>
    </row>
    <row r="7" spans="1:8">
      <c r="A7" s="15"/>
      <c r="B7" s="15"/>
      <c r="C7" s="15"/>
      <c r="D7" s="15"/>
      <c r="E7" s="15"/>
      <c r="F7" s="18" t="s">
        <v>38</v>
      </c>
      <c r="G7" s="18">
        <v>1978.125</v>
      </c>
      <c r="H7" s="15"/>
    </row>
    <row r="8" spans="1:8">
      <c r="A8" s="15"/>
      <c r="B8" s="15"/>
      <c r="C8" s="15"/>
      <c r="D8" s="15"/>
      <c r="E8" s="15"/>
      <c r="F8" s="18" t="s">
        <v>46</v>
      </c>
      <c r="G8" s="18">
        <v>3487.5</v>
      </c>
      <c r="H8" s="15"/>
    </row>
    <row r="9" spans="1:8">
      <c r="A9" s="15"/>
      <c r="B9" s="15"/>
      <c r="C9" s="15"/>
      <c r="D9" s="15"/>
      <c r="E9" s="15"/>
      <c r="F9" s="15"/>
      <c r="G9" s="15"/>
      <c r="H9" s="15"/>
    </row>
    <row r="10" spans="1:8">
      <c r="A10" s="15"/>
      <c r="B10" s="15"/>
      <c r="C10" s="15"/>
      <c r="D10" s="15"/>
      <c r="E10" s="15"/>
      <c r="F10" s="18" t="s">
        <v>41</v>
      </c>
      <c r="G10" s="18">
        <f>SUM(G5:G7)/SUM(G5:G8)</f>
        <v>0.61105949401265824</v>
      </c>
      <c r="H10" s="15"/>
    </row>
    <row r="11" spans="1:8">
      <c r="A11" s="15"/>
      <c r="B11" s="18" t="s">
        <v>41</v>
      </c>
      <c r="C11" s="18">
        <f>C5/C6</f>
        <v>4.6153846153846156E-2</v>
      </c>
      <c r="D11" s="15"/>
      <c r="E11" s="15"/>
      <c r="F11" s="20" t="s">
        <v>44</v>
      </c>
      <c r="G11" s="18">
        <f>G5/(G5+G8)</f>
        <v>4.6153846153846156E-2</v>
      </c>
      <c r="H11" s="15"/>
    </row>
    <row r="12" spans="1:8">
      <c r="A12" s="3"/>
      <c r="B12" s="20" t="s">
        <v>42</v>
      </c>
      <c r="C12" s="18">
        <f>C5/C6</f>
        <v>4.6153846153846156E-2</v>
      </c>
      <c r="D12" s="3"/>
      <c r="E12" s="3"/>
      <c r="F12" s="20" t="s">
        <v>45</v>
      </c>
      <c r="G12" s="20">
        <f>G6/(G6+G8)</f>
        <v>0.48862076731958981</v>
      </c>
      <c r="H12" s="3"/>
    </row>
    <row r="13" spans="1:8">
      <c r="A13" s="3"/>
      <c r="B13" s="3"/>
      <c r="C13" s="3"/>
      <c r="D13" s="3"/>
      <c r="E13" s="3"/>
      <c r="F13" s="20" t="s">
        <v>43</v>
      </c>
      <c r="G13" s="20">
        <f>G7/(G7+G8)</f>
        <v>0.36192109777015435</v>
      </c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29" t="s">
        <v>47</v>
      </c>
      <c r="B17" s="29"/>
      <c r="C17" s="29"/>
      <c r="D17" s="29"/>
      <c r="E17" s="29"/>
      <c r="F17" s="29"/>
      <c r="G17" s="29"/>
      <c r="H17" s="29"/>
    </row>
    <row r="18" spans="1:8">
      <c r="A18" s="29"/>
      <c r="B18" s="29"/>
      <c r="C18" s="29"/>
      <c r="D18" s="29"/>
      <c r="E18" s="29"/>
      <c r="F18" s="29"/>
      <c r="G18" s="29"/>
      <c r="H18" s="29"/>
    </row>
    <row r="19" spans="1:8">
      <c r="A19" s="29"/>
      <c r="B19" s="29"/>
      <c r="C19" s="29"/>
      <c r="D19" s="29"/>
      <c r="E19" s="29"/>
      <c r="F19" s="29"/>
      <c r="G19" s="29"/>
      <c r="H19" s="29"/>
    </row>
    <row r="20" spans="1:8">
      <c r="A20" s="21"/>
      <c r="B20" s="28" t="s">
        <v>52</v>
      </c>
      <c r="C20" s="28"/>
      <c r="D20" s="21"/>
      <c r="E20" s="21"/>
      <c r="F20" s="28" t="s">
        <v>53</v>
      </c>
      <c r="G20" s="28"/>
      <c r="H20" s="21"/>
    </row>
    <row r="21" spans="1:8">
      <c r="A21" s="21"/>
      <c r="B21" s="20" t="s">
        <v>48</v>
      </c>
      <c r="C21" s="20">
        <v>3332.2919999999999</v>
      </c>
      <c r="D21" s="21"/>
      <c r="E21" s="21"/>
      <c r="F21" s="20" t="s">
        <v>54</v>
      </c>
      <c r="G21" s="20">
        <v>3.794</v>
      </c>
      <c r="H21" s="21"/>
    </row>
    <row r="22" spans="1:8">
      <c r="A22" s="21"/>
      <c r="B22" s="20" t="s">
        <v>49</v>
      </c>
      <c r="C22" s="20">
        <v>2</v>
      </c>
      <c r="D22" s="21"/>
      <c r="E22" s="21"/>
      <c r="F22" s="20" t="s">
        <v>55</v>
      </c>
      <c r="G22" s="20">
        <v>4</v>
      </c>
      <c r="H22" s="21"/>
    </row>
    <row r="23" spans="1:8">
      <c r="A23" s="21"/>
      <c r="B23" s="20" t="s">
        <v>50</v>
      </c>
      <c r="C23" s="20">
        <v>83.036000000000001</v>
      </c>
      <c r="D23" s="21"/>
      <c r="E23" s="21"/>
      <c r="F23" s="20" t="s">
        <v>56</v>
      </c>
      <c r="G23" s="20">
        <v>8</v>
      </c>
      <c r="H23" s="21"/>
    </row>
    <row r="24" spans="1:8">
      <c r="A24" s="21"/>
      <c r="B24" s="20" t="s">
        <v>35</v>
      </c>
      <c r="C24" s="20">
        <v>8966.6669999999995</v>
      </c>
      <c r="D24" s="21"/>
      <c r="E24" s="21"/>
      <c r="F24" s="21"/>
      <c r="G24" s="21"/>
      <c r="H24" s="21"/>
    </row>
    <row r="25" spans="1:8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20" t="s">
        <v>51</v>
      </c>
      <c r="C26" s="20">
        <f>(C21-C22*C23)/(C24+C23)</f>
        <v>0.3498700454589504</v>
      </c>
      <c r="D26" s="21"/>
      <c r="E26" s="21"/>
      <c r="F26" s="20" t="s">
        <v>51</v>
      </c>
      <c r="G26" s="20">
        <f>(G22-1)*(G21-1)/((G22-1)*(G21-1)+G22*G23)</f>
        <v>0.20756772819573077</v>
      </c>
      <c r="H26" s="21"/>
    </row>
    <row r="27" spans="1:8">
      <c r="A27" s="21"/>
      <c r="B27" s="21"/>
      <c r="C27" s="21"/>
      <c r="D27" s="21"/>
      <c r="E27" s="21"/>
      <c r="F27" s="21"/>
      <c r="G27" s="21"/>
      <c r="H27" s="21"/>
    </row>
    <row r="28" spans="1:8">
      <c r="A28" s="21"/>
      <c r="B28" s="21"/>
      <c r="C28" s="21"/>
      <c r="D28" s="21"/>
      <c r="E28" s="21"/>
      <c r="F28" s="21"/>
      <c r="G28" s="21"/>
      <c r="H28" s="21"/>
    </row>
    <row r="29" spans="1:8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21"/>
      <c r="C30" s="21"/>
      <c r="D30" s="21"/>
      <c r="E30" s="21"/>
      <c r="F30" s="21"/>
      <c r="G30" s="21"/>
      <c r="H30" s="21"/>
    </row>
  </sheetData>
  <mergeCells count="6">
    <mergeCell ref="A1:H3"/>
    <mergeCell ref="B4:C4"/>
    <mergeCell ref="F4:G4"/>
    <mergeCell ref="A17:H19"/>
    <mergeCell ref="B20:C20"/>
    <mergeCell ref="F20:G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23" workbookViewId="0">
      <selection activeCell="C43" sqref="C43"/>
    </sheetView>
  </sheetViews>
  <sheetFormatPr baseColWidth="10" defaultRowHeight="15" x14ac:dyDescent="0"/>
  <cols>
    <col min="3" max="3" width="12.1640625" bestFit="1" customWidth="1"/>
    <col min="5" max="5" width="12.1640625" bestFit="1" customWidth="1"/>
  </cols>
  <sheetData>
    <row r="1" spans="1:6">
      <c r="A1" s="32" t="s">
        <v>60</v>
      </c>
      <c r="B1" s="32"/>
      <c r="C1" s="32"/>
      <c r="D1" s="32"/>
      <c r="E1" s="32"/>
      <c r="F1" s="32"/>
    </row>
    <row r="2" spans="1:6">
      <c r="A2" s="32"/>
      <c r="B2" s="32"/>
      <c r="C2" s="32"/>
      <c r="D2" s="32"/>
      <c r="E2" s="32"/>
      <c r="F2" s="32"/>
    </row>
    <row r="3" spans="1:6">
      <c r="A3" s="32"/>
      <c r="B3" s="32"/>
      <c r="C3" s="32"/>
      <c r="D3" s="32"/>
      <c r="E3" s="32"/>
      <c r="F3" s="32"/>
    </row>
    <row r="4" spans="1:6">
      <c r="A4" s="30"/>
      <c r="B4" t="s">
        <v>57</v>
      </c>
      <c r="C4">
        <v>-0.6</v>
      </c>
      <c r="D4" t="s">
        <v>58</v>
      </c>
      <c r="E4">
        <f>0.5*LN((1+C4)/(1-C4))</f>
        <v>-0.69314718055994529</v>
      </c>
      <c r="F4" s="30"/>
    </row>
    <row r="5" spans="1:6">
      <c r="A5" s="30"/>
      <c r="B5" t="s">
        <v>20</v>
      </c>
      <c r="C5">
        <v>100</v>
      </c>
      <c r="D5" t="s">
        <v>59</v>
      </c>
      <c r="E5">
        <f>1 / SQRT(C5-3)</f>
        <v>0.10153461651336192</v>
      </c>
      <c r="F5" s="30"/>
    </row>
    <row r="6" spans="1:6">
      <c r="A6" s="30"/>
      <c r="B6" s="30"/>
      <c r="C6" s="30"/>
      <c r="D6" s="30"/>
      <c r="E6" s="30"/>
      <c r="F6" s="30"/>
    </row>
    <row r="7" spans="1:6">
      <c r="A7" s="30"/>
      <c r="B7" t="s">
        <v>61</v>
      </c>
      <c r="C7">
        <f>E4/E5</f>
        <v>-6.8267080170507892</v>
      </c>
      <c r="D7" t="s">
        <v>66</v>
      </c>
      <c r="E7">
        <f>C4*SQRT(C5-2) / SQRT(1-C4^2)</f>
        <v>-7.4246212024587486</v>
      </c>
      <c r="F7" s="30"/>
    </row>
    <row r="8" spans="1:6">
      <c r="A8" s="30"/>
      <c r="B8" s="33" t="s">
        <v>62</v>
      </c>
      <c r="C8">
        <f>2*(1-NORMSDIST(ABS(C7)))</f>
        <v>8.6886053907164751E-12</v>
      </c>
      <c r="D8" s="33" t="s">
        <v>67</v>
      </c>
      <c r="E8">
        <f>TDIST(ABS(E7),C5-2,2)</f>
        <v>4.192525341965914E-11</v>
      </c>
      <c r="F8" s="30"/>
    </row>
    <row r="9" spans="1:6">
      <c r="A9" s="30"/>
      <c r="B9" s="30"/>
      <c r="C9" s="30"/>
      <c r="D9" s="30"/>
      <c r="E9" s="30"/>
      <c r="F9" s="30"/>
    </row>
    <row r="10" spans="1:6">
      <c r="A10" s="34">
        <v>0.95</v>
      </c>
      <c r="B10" t="s">
        <v>69</v>
      </c>
      <c r="C10">
        <f>E4-(1.96*E5)</f>
        <v>-0.89215502892613463</v>
      </c>
      <c r="D10" t="s">
        <v>64</v>
      </c>
      <c r="E10">
        <f>(EXP(2*C10) - 1) / (EXP(2*C10) + 1)</f>
        <v>-0.7124565104976589</v>
      </c>
      <c r="F10" s="30"/>
    </row>
    <row r="11" spans="1:6">
      <c r="A11" s="31"/>
      <c r="B11" t="s">
        <v>68</v>
      </c>
      <c r="C11">
        <f>E4+(1.96*E5)</f>
        <v>-0.49413933219375594</v>
      </c>
      <c r="D11" t="s">
        <v>63</v>
      </c>
      <c r="E11">
        <f>(EXP(2*C11)-1) / (EXP(2*C11) + 1)</f>
        <v>-0.45749558458777739</v>
      </c>
      <c r="F11" s="30"/>
    </row>
    <row r="12" spans="1:6">
      <c r="A12" s="30"/>
      <c r="B12" s="30"/>
      <c r="C12" s="30"/>
      <c r="D12" s="30"/>
      <c r="E12" s="30"/>
      <c r="F12" s="30"/>
    </row>
    <row r="13" spans="1:6">
      <c r="A13" s="34">
        <v>0.99</v>
      </c>
      <c r="B13" t="s">
        <v>69</v>
      </c>
      <c r="C13">
        <f>E4-(2.58*E5)</f>
        <v>-0.95510649116441904</v>
      </c>
      <c r="D13" t="s">
        <v>64</v>
      </c>
      <c r="E13">
        <f>(EXP(2*C13) - 1) / (EXP(2*C13) + 1)</f>
        <v>-0.74208614683696084</v>
      </c>
      <c r="F13" s="30"/>
    </row>
    <row r="14" spans="1:6">
      <c r="A14" s="31"/>
      <c r="B14" t="s">
        <v>68</v>
      </c>
      <c r="C14">
        <f>E4+(2.58*E5)</f>
        <v>-0.43118786995547154</v>
      </c>
      <c r="D14" t="s">
        <v>63</v>
      </c>
      <c r="E14">
        <f>(EXP(2*C14)-1) / (EXP(2*C14) + 1)</f>
        <v>-0.40631355079725678</v>
      </c>
      <c r="F14" s="30"/>
    </row>
    <row r="15" spans="1:6">
      <c r="A15" s="30"/>
      <c r="B15" s="30"/>
      <c r="C15" s="30"/>
      <c r="D15" s="30"/>
      <c r="E15" s="30"/>
      <c r="F15" s="30"/>
    </row>
    <row r="16" spans="1:6">
      <c r="A16" s="36" t="s">
        <v>70</v>
      </c>
      <c r="B16" s="36"/>
      <c r="C16" s="36"/>
      <c r="D16" s="36"/>
      <c r="E16" s="36"/>
      <c r="F16" s="36"/>
    </row>
    <row r="17" spans="1:6">
      <c r="A17" s="36"/>
      <c r="B17" s="36"/>
      <c r="C17" s="36"/>
      <c r="D17" s="36"/>
      <c r="E17" s="36"/>
      <c r="F17" s="36"/>
    </row>
    <row r="18" spans="1:6">
      <c r="A18" s="36"/>
      <c r="B18" s="36"/>
      <c r="C18" s="36"/>
      <c r="D18" s="36"/>
      <c r="E18" s="36"/>
      <c r="F18" s="36"/>
    </row>
    <row r="19" spans="1:6">
      <c r="A19" s="37"/>
      <c r="B19" t="s">
        <v>57</v>
      </c>
      <c r="C19">
        <v>-0.50600000000000001</v>
      </c>
      <c r="D19" t="s">
        <v>58</v>
      </c>
      <c r="E19">
        <f>0.5*LN((1+C19)/(1-C19))</f>
        <v>-0.55733844558595824</v>
      </c>
      <c r="F19" s="37"/>
    </row>
    <row r="20" spans="1:6">
      <c r="A20" s="37"/>
      <c r="B20" t="s">
        <v>20</v>
      </c>
      <c r="C20">
        <v>52</v>
      </c>
      <c r="D20" t="s">
        <v>59</v>
      </c>
      <c r="E20">
        <f>1 / SQRT(C20-3)</f>
        <v>0.14285714285714285</v>
      </c>
      <c r="F20" s="37"/>
    </row>
    <row r="21" spans="1:6">
      <c r="A21" s="37"/>
      <c r="B21" s="37"/>
      <c r="C21" s="37"/>
      <c r="D21" s="37"/>
      <c r="E21" s="37"/>
      <c r="F21" s="37"/>
    </row>
    <row r="22" spans="1:6">
      <c r="A22" s="37"/>
      <c r="B22" t="s">
        <v>57</v>
      </c>
      <c r="C22">
        <v>-0.38100000000000001</v>
      </c>
      <c r="D22" t="s">
        <v>58</v>
      </c>
      <c r="E22">
        <f>0.5*LN((1+C22)/(1-C22))</f>
        <v>-0.40122894036234802</v>
      </c>
      <c r="F22" s="37"/>
    </row>
    <row r="23" spans="1:6">
      <c r="A23" s="37"/>
      <c r="B23" t="s">
        <v>20</v>
      </c>
      <c r="C23">
        <v>51</v>
      </c>
      <c r="D23" t="s">
        <v>59</v>
      </c>
      <c r="E23">
        <f>1 / SQRT(C23-3)</f>
        <v>0.14433756729740646</v>
      </c>
      <c r="F23" s="37"/>
    </row>
    <row r="24" spans="1:6">
      <c r="A24" s="37"/>
      <c r="B24" s="37"/>
      <c r="C24" s="37"/>
      <c r="D24" s="37"/>
      <c r="E24" s="37"/>
      <c r="F24" s="37"/>
    </row>
    <row r="25" spans="1:6">
      <c r="A25" s="37"/>
      <c r="B25" t="s">
        <v>71</v>
      </c>
      <c r="C25">
        <f>(E19-E22)/SQRT((1/(C20-3))+(1/(C23-3)))</f>
        <v>-0.76870930629009715</v>
      </c>
      <c r="D25" s="37"/>
      <c r="E25" s="37"/>
      <c r="F25" s="37"/>
    </row>
    <row r="26" spans="1:6">
      <c r="A26" s="37"/>
      <c r="B26" s="33" t="s">
        <v>62</v>
      </c>
      <c r="C26">
        <f>2*(1-NORMSDIST(ABS(C25)))</f>
        <v>0.44206589902057392</v>
      </c>
      <c r="D26" s="37"/>
      <c r="E26" s="37"/>
      <c r="F26" s="37"/>
    </row>
    <row r="27" spans="1:6">
      <c r="A27" s="37"/>
      <c r="B27" s="37"/>
      <c r="C27" s="37"/>
      <c r="D27" s="37"/>
      <c r="E27" s="37"/>
      <c r="F27" s="37"/>
    </row>
    <row r="28" spans="1:6">
      <c r="A28" s="38" t="s">
        <v>75</v>
      </c>
      <c r="B28" s="38"/>
      <c r="C28" s="38"/>
      <c r="D28" s="38"/>
      <c r="E28" s="38"/>
      <c r="F28" s="38"/>
    </row>
    <row r="29" spans="1:6">
      <c r="A29" s="38"/>
      <c r="B29" s="38"/>
      <c r="C29" s="38"/>
      <c r="D29" s="38"/>
      <c r="E29" s="38"/>
      <c r="F29" s="38"/>
    </row>
    <row r="30" spans="1:6">
      <c r="A30" s="38"/>
      <c r="B30" s="38"/>
      <c r="C30" s="38"/>
      <c r="D30" s="38"/>
      <c r="E30" s="38"/>
      <c r="F30" s="38"/>
    </row>
    <row r="31" spans="1:6">
      <c r="A31" s="39"/>
      <c r="B31" t="s">
        <v>72</v>
      </c>
      <c r="C31">
        <v>-0.441</v>
      </c>
      <c r="D31" t="s">
        <v>58</v>
      </c>
      <c r="E31">
        <f>0.5*LN((1+C31)/(1-C31))</f>
        <v>-0.47347156142221153</v>
      </c>
      <c r="F31" s="39"/>
    </row>
    <row r="32" spans="1:6">
      <c r="A32" s="39"/>
      <c r="B32" t="s">
        <v>73</v>
      </c>
      <c r="C32">
        <v>0.39700000000000002</v>
      </c>
      <c r="D32" t="s">
        <v>58</v>
      </c>
      <c r="E32">
        <f>0.5*LN((1+C32)/(1-C32))</f>
        <v>0.42008258126488818</v>
      </c>
      <c r="F32" s="39"/>
    </row>
    <row r="33" spans="1:8">
      <c r="A33" s="39"/>
      <c r="B33" t="s">
        <v>74</v>
      </c>
      <c r="C33">
        <v>-0.70899999999999996</v>
      </c>
      <c r="D33" t="s">
        <v>58</v>
      </c>
      <c r="E33">
        <f>0.5*LN((1+C33)/(1-C33))</f>
        <v>-0.88517020797204915</v>
      </c>
      <c r="F33" s="39"/>
      <c r="H33" t="s">
        <v>65</v>
      </c>
    </row>
    <row r="34" spans="1:8">
      <c r="A34" s="39"/>
      <c r="B34" t="s">
        <v>20</v>
      </c>
      <c r="C34">
        <v>100</v>
      </c>
      <c r="D34" t="s">
        <v>59</v>
      </c>
      <c r="E34">
        <f>1 / SQRT(C34-3)</f>
        <v>0.10153461651336192</v>
      </c>
      <c r="F34" s="39"/>
      <c r="H34">
        <f>(C34-3)*(1+C33)</f>
        <v>28.227000000000004</v>
      </c>
    </row>
    <row r="35" spans="1:8">
      <c r="A35" s="39"/>
      <c r="B35" s="40"/>
      <c r="C35" s="40"/>
      <c r="D35" s="40"/>
      <c r="E35" s="40"/>
      <c r="F35" s="39"/>
      <c r="H35">
        <f>2*(1-C31^2-C32^2-C33^2 + 2*C31*C32*C33)</f>
        <v>0.78697637200000004</v>
      </c>
    </row>
    <row r="36" spans="1:8">
      <c r="A36" s="39"/>
      <c r="B36" t="s">
        <v>76</v>
      </c>
      <c r="C36">
        <f>(C31-C32)*SQRT(H34/H35)</f>
        <v>-5.0187496641298406</v>
      </c>
      <c r="D36" s="35" t="s">
        <v>77</v>
      </c>
      <c r="E36" s="35"/>
      <c r="F36" s="39"/>
    </row>
    <row r="37" spans="1:8">
      <c r="A37" s="39"/>
      <c r="B37" s="33" t="s">
        <v>67</v>
      </c>
      <c r="C37">
        <f>TDIST(ABS(C36),C34-2,2)</f>
        <v>2.3261132969884129E-6</v>
      </c>
      <c r="D37" s="39"/>
      <c r="E37" s="39"/>
      <c r="F37" s="39"/>
    </row>
    <row r="38" spans="1:8">
      <c r="A38" s="39"/>
      <c r="B38" s="39"/>
      <c r="C38" s="39"/>
      <c r="D38" s="39"/>
      <c r="E38" s="39"/>
      <c r="F38" s="39"/>
    </row>
  </sheetData>
  <mergeCells count="6">
    <mergeCell ref="A1:F3"/>
    <mergeCell ref="A10:A11"/>
    <mergeCell ref="A13:A14"/>
    <mergeCell ref="A16:F18"/>
    <mergeCell ref="A28:F30"/>
    <mergeCell ref="D36:E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translate</vt:lpstr>
      <vt:lpstr>ind groups</vt:lpstr>
      <vt:lpstr>dep groups</vt:lpstr>
      <vt:lpstr>R eta</vt:lpstr>
      <vt:lpstr>correlation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 Buchanan</cp:lastModifiedBy>
  <dcterms:created xsi:type="dcterms:W3CDTF">2013-09-29T22:23:28Z</dcterms:created>
  <dcterms:modified xsi:type="dcterms:W3CDTF">2013-11-06T05:23:41Z</dcterms:modified>
</cp:coreProperties>
</file>