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llom\Downloads\Caso BI01 Farma\"/>
    </mc:Choice>
  </mc:AlternateContent>
  <bookViews>
    <workbookView xWindow="0" yWindow="0" windowWidth="21264" windowHeight="7176" activeTab="5"/>
  </bookViews>
  <sheets>
    <sheet name="MBus" sheetId="1" r:id="rId1"/>
    <sheet name="Familia" sheetId="2" r:id="rId2"/>
    <sheet name="Categoria" sheetId="3" r:id="rId3"/>
    <sheet name="Producto" sheetId="4" r:id="rId4"/>
    <sheet name="DProducto" sheetId="5" r:id="rId5"/>
    <sheet name="Pedido" sheetId="6" r:id="rId6"/>
    <sheet name="Ped_det" sheetId="7" r:id="rId7"/>
    <sheet name="HPedido" sheetId="8" r:id="rId8"/>
    <sheet name="Cliente" sheetId="9" r:id="rId9"/>
    <sheet name="Vendedor" sheetId="10" r:id="rId10"/>
  </sheets>
  <calcPr calcId="162913"/>
</workbook>
</file>

<file path=xl/calcChain.xml><?xml version="1.0" encoding="utf-8"?>
<calcChain xmlns="http://schemas.openxmlformats.org/spreadsheetml/2006/main">
  <c r="T3" i="8" l="1"/>
  <c r="S3" i="8"/>
  <c r="R3" i="8"/>
  <c r="Q3" i="8"/>
  <c r="L7" i="7"/>
  <c r="J7" i="7"/>
  <c r="I7" i="7"/>
  <c r="E7" i="7"/>
  <c r="K7" i="7" s="1"/>
  <c r="D7" i="7"/>
  <c r="L6" i="7"/>
  <c r="I6" i="7"/>
  <c r="E6" i="7"/>
  <c r="G6" i="7" s="1"/>
  <c r="M6" i="7" s="1"/>
  <c r="D6" i="7"/>
  <c r="J6" i="7" s="1"/>
  <c r="L5" i="7"/>
  <c r="I5" i="7"/>
  <c r="E5" i="7"/>
  <c r="K5" i="7" s="1"/>
  <c r="D5" i="7"/>
  <c r="J5" i="7" s="1"/>
  <c r="L4" i="7"/>
  <c r="K4" i="7"/>
  <c r="N4" i="7" s="1"/>
  <c r="J4" i="7"/>
  <c r="I4" i="7"/>
  <c r="E4" i="7"/>
  <c r="G4" i="7" s="1"/>
  <c r="M4" i="7" s="1"/>
  <c r="D4" i="7"/>
  <c r="L3" i="7"/>
  <c r="K3" i="7"/>
  <c r="I3" i="7"/>
  <c r="G3" i="7"/>
  <c r="M3" i="7" s="1"/>
  <c r="E3" i="7"/>
  <c r="D3" i="7"/>
  <c r="J3" i="7" s="1"/>
  <c r="L2" i="7"/>
  <c r="I2" i="7"/>
  <c r="E2" i="7"/>
  <c r="K2" i="7" s="1"/>
  <c r="D2" i="7"/>
  <c r="J2" i="7" s="1"/>
  <c r="N3" i="6"/>
  <c r="M3" i="6"/>
  <c r="L3" i="6"/>
  <c r="K3" i="6"/>
  <c r="N2" i="6"/>
  <c r="M2" i="6"/>
  <c r="L2" i="6"/>
  <c r="K2" i="6"/>
  <c r="G5" i="7" l="1"/>
  <c r="M5" i="7" s="1"/>
  <c r="N5" i="7" s="1"/>
  <c r="K6" i="7"/>
  <c r="N6" i="7" s="1"/>
  <c r="N3" i="7"/>
  <c r="G7" i="7"/>
  <c r="M7" i="7" s="1"/>
  <c r="N7" i="7" s="1"/>
  <c r="G2" i="7"/>
  <c r="M2" i="7" s="1"/>
  <c r="N2" i="7" s="1"/>
</calcChain>
</file>

<file path=xl/sharedStrings.xml><?xml version="1.0" encoding="utf-8"?>
<sst xmlns="http://schemas.openxmlformats.org/spreadsheetml/2006/main" count="248" uniqueCount="147">
  <si>
    <t>Proceso</t>
  </si>
  <si>
    <t>Cat_id</t>
  </si>
  <si>
    <t>Fam_id</t>
  </si>
  <si>
    <t>Ventas</t>
  </si>
  <si>
    <t>Nom_fam</t>
  </si>
  <si>
    <t>Can_unidades</t>
  </si>
  <si>
    <t>Nom_cat</t>
  </si>
  <si>
    <t>Costos</t>
  </si>
  <si>
    <t>Descuentos</t>
  </si>
  <si>
    <t>Tableta</t>
  </si>
  <si>
    <t>TABLETA</t>
  </si>
  <si>
    <t>Can_min_confirmacion</t>
  </si>
  <si>
    <t>Can_min_despacho</t>
  </si>
  <si>
    <t>Can_horas_entrega</t>
  </si>
  <si>
    <t>Can_clientes</t>
  </si>
  <si>
    <t>Tiempo</t>
  </si>
  <si>
    <t>Producto</t>
  </si>
  <si>
    <t>INYECTABLE</t>
  </si>
  <si>
    <t>SUSPENSION</t>
  </si>
  <si>
    <t>Polvo para Solución Inyectable</t>
  </si>
  <si>
    <t>Solución para Perfusión</t>
  </si>
  <si>
    <t>Concentrado para Solución para Perfusión</t>
  </si>
  <si>
    <t>Suspensión Inyectable</t>
  </si>
  <si>
    <t>Cliente</t>
  </si>
  <si>
    <t>Vendedor</t>
  </si>
  <si>
    <t>Tableta Recubierta</t>
  </si>
  <si>
    <t>Suspensión Oral</t>
  </si>
  <si>
    <t>Comprimido</t>
  </si>
  <si>
    <t>1.Pedidos (de clientes)</t>
  </si>
  <si>
    <t>x</t>
  </si>
  <si>
    <t>Prod_id</t>
  </si>
  <si>
    <t>Cod_prod</t>
  </si>
  <si>
    <t>Nom_prod</t>
  </si>
  <si>
    <t>Concent</t>
  </si>
  <si>
    <t>Presentac</t>
  </si>
  <si>
    <t>Fracciones</t>
  </si>
  <si>
    <t>Prec_compra</t>
  </si>
  <si>
    <t>Prec_venta</t>
  </si>
  <si>
    <t>DProd_id</t>
  </si>
  <si>
    <t>A FOLIC</t>
  </si>
  <si>
    <t>0.5 mg</t>
  </si>
  <si>
    <t>Caja Envase Blister Tabletas</t>
  </si>
  <si>
    <t>Nom_cat (Forma_Farm)</t>
  </si>
  <si>
    <t>AB AMBROMOX</t>
  </si>
  <si>
    <t>Nom_fam (Forma_Farm_Simplif)</t>
  </si>
  <si>
    <t>600 mg</t>
  </si>
  <si>
    <t>Caja Vial</t>
  </si>
  <si>
    <t>A FOLIC-0.5 mg-Caja Envase Blister Tabletas-Frac30</t>
  </si>
  <si>
    <t>1 200 mg</t>
  </si>
  <si>
    <t>Vial + Accesorios</t>
  </si>
  <si>
    <t>AB AMBROMOX-600 mg-Caja Vial-Frac1</t>
  </si>
  <si>
    <t>ACICLOVIR</t>
  </si>
  <si>
    <t>200 mg</t>
  </si>
  <si>
    <t>AB AMBROMOX-1 200 mg-Vial + Accesorios-Frac1</t>
  </si>
  <si>
    <t>400 mg</t>
  </si>
  <si>
    <t>ACICLOVIR-200 mg-Caja Envase Blister Tabletas-Frac100</t>
  </si>
  <si>
    <t>ACICLOVIR-400 mg-Caja Envase Blister Tabletas-Frac100</t>
  </si>
  <si>
    <t>ACICLOVIR-800 mg-Caja Envase Blister Tabletas-Frac10</t>
  </si>
  <si>
    <t>800 mg</t>
  </si>
  <si>
    <t>ACIDO FOLICO-0.5 mg-Caja Envase Blister Tabletas-Frac30</t>
  </si>
  <si>
    <t>ACIDO FOLICO</t>
  </si>
  <si>
    <t>ACLASTA-5 mg/100 mL-Frasco X 100 mL-Frac1</t>
  </si>
  <si>
    <t>ACTEMRA-80 mg/4 mL-Caja Vial X 4 mL-Frac1</t>
  </si>
  <si>
    <t>ACLASTA</t>
  </si>
  <si>
    <t>5 mg/100 mL</t>
  </si>
  <si>
    <t>Frasco X 100 mL</t>
  </si>
  <si>
    <t>ACTEMRA-200 mg/10 mL-Caja Vial x 10 mL-Frac1</t>
  </si>
  <si>
    <t>ACTEMRA</t>
  </si>
  <si>
    <t>ACTILYSE-50 mg-Vial-Frac1</t>
  </si>
  <si>
    <t>80 mg/4 mL</t>
  </si>
  <si>
    <t>Caja Vial X 4 mL</t>
  </si>
  <si>
    <t>ADACEL--Caja Frasco X 0.5 mL-Frac1</t>
  </si>
  <si>
    <t>200 mg/10 mL</t>
  </si>
  <si>
    <t>ADAX-400 mg-Caja Envase Blister Tabletas-Frac60</t>
  </si>
  <si>
    <t>Caja Vial x 10 mL</t>
  </si>
  <si>
    <t>ACTILYSE</t>
  </si>
  <si>
    <t>50 mg</t>
  </si>
  <si>
    <t>Vial</t>
  </si>
  <si>
    <t>ADAX-600 mg-Caja Envase Blister Tabletas-Frac60</t>
  </si>
  <si>
    <t>ADAX FLU-100 mg + 15 mg/5 mL-Frasco X 60 mL-Frac1</t>
  </si>
  <si>
    <t>ADACEL</t>
  </si>
  <si>
    <t>ADAX FLU FORTE-400 mg + 60 mg-Caja Envase Blister Tabletas-Frac60</t>
  </si>
  <si>
    <t>Caja Frasco X 0.5 mL</t>
  </si>
  <si>
    <t>ADAX FLU FORTE-200 mg + 30 mg/5 mL-Frasco X 60 mL-Frac1</t>
  </si>
  <si>
    <t>ADENEX-5 mg-Caja Envase Blíster Comprimidos-Frac15</t>
  </si>
  <si>
    <t>ADAX</t>
  </si>
  <si>
    <t>ADENEX-5 mg-Caja Envase Blíster Comprimidos-Frac30</t>
  </si>
  <si>
    <t>ADONA (AC 17)-30 mg-Caja Envase Blister Tabletas-Frac10</t>
  </si>
  <si>
    <t>AERO OM SABOR ANIS-100 mg/mL-Frasco X 15 mL-Frac1</t>
  </si>
  <si>
    <t>ADAX FLU</t>
  </si>
  <si>
    <t>100 mg + 15 mg/5 mL</t>
  </si>
  <si>
    <t>Frasco X 60 mL</t>
  </si>
  <si>
    <t>ADAX FLU FORTE</t>
  </si>
  <si>
    <t>400 mg + 60 mg</t>
  </si>
  <si>
    <t>200 mg + 30 mg/5 mL</t>
  </si>
  <si>
    <t>ADENEX</t>
  </si>
  <si>
    <t>5 mg</t>
  </si>
  <si>
    <t>Caja Envase Blíster Comprimidos</t>
  </si>
  <si>
    <t>ADONA (AC 17)</t>
  </si>
  <si>
    <t>30 mg</t>
  </si>
  <si>
    <t>AERO OM SABOR ANIS</t>
  </si>
  <si>
    <t>100 mg/mL</t>
  </si>
  <si>
    <t>Frasco X 15 mL</t>
  </si>
  <si>
    <t>Ped_id</t>
  </si>
  <si>
    <t>Fecha_crea</t>
  </si>
  <si>
    <t>Fecha_confirm</t>
  </si>
  <si>
    <t>Fecha_envio</t>
  </si>
  <si>
    <t>Fecha_entrega</t>
  </si>
  <si>
    <t>Fecha_pago</t>
  </si>
  <si>
    <t>Estado</t>
  </si>
  <si>
    <t>Cli_id</t>
  </si>
  <si>
    <t>Direccion</t>
  </si>
  <si>
    <t>Vend_id</t>
  </si>
  <si>
    <t>Can_horas_confirmacion</t>
  </si>
  <si>
    <t>Entregado</t>
  </si>
  <si>
    <t>Juliaca P#25</t>
  </si>
  <si>
    <t>Cantidad</t>
  </si>
  <si>
    <t>Prec_compra_un</t>
  </si>
  <si>
    <t>Prec_venta_un</t>
  </si>
  <si>
    <t>Total_desc_un</t>
  </si>
  <si>
    <t>Igv_un</t>
  </si>
  <si>
    <t>Sub_cant</t>
  </si>
  <si>
    <t>Sub_costo</t>
  </si>
  <si>
    <t>Sub_venta</t>
  </si>
  <si>
    <t>Sub_desc</t>
  </si>
  <si>
    <t>Sub_igv</t>
  </si>
  <si>
    <t>Sub_util</t>
  </si>
  <si>
    <t>Pagado</t>
  </si>
  <si>
    <t>Juliaca P#26</t>
  </si>
  <si>
    <t>DTiempo_id (se toma de conf)</t>
  </si>
  <si>
    <t>DProducto_id</t>
  </si>
  <si>
    <t>DCliente_id</t>
  </si>
  <si>
    <t>DVendedor_id</t>
  </si>
  <si>
    <t>DTiempo</t>
  </si>
  <si>
    <t>DTiem_id</t>
  </si>
  <si>
    <t>Fecha</t>
  </si>
  <si>
    <t>Dia_semana_desc</t>
  </si>
  <si>
    <t>Mes_desc</t>
  </si>
  <si>
    <t>Trim_desc</t>
  </si>
  <si>
    <t>Ano</t>
  </si>
  <si>
    <t>Nom_cli</t>
  </si>
  <si>
    <t>UPeU</t>
  </si>
  <si>
    <t>San Martín</t>
  </si>
  <si>
    <t>Nom_vend</t>
  </si>
  <si>
    <t>Angel Sullon</t>
  </si>
  <si>
    <t>Carlos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</si>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</sst>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d/m/yyyy"/>
  </numFmts>
  <fonts count="17" x14ac:knownFonts="1">
    <font>
      <sz val="10"/>
      <color rgb="FF000000"/>
      <name val="Arial"/>
    </font>
    <font>
      <b/>
      <sz val="11"/>
      <color rgb="FFF3F3F3"/>
      <name val="Arial"/>
      <family val="2"/>
    </font>
    <font>
      <b/>
      <sz val="8"/>
      <color rgb="FFFFFFFF"/>
      <name val="Arial"/>
      <family val="2"/>
    </font>
    <font>
      <sz val="11"/>
      <color rgb="FFF3F3F3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b/>
      <sz val="8"/>
      <color rgb="FFFFFFFF"/>
      <name val="Calibri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EFEFEF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336666"/>
        <bgColor rgb="FF336666"/>
      </patternFill>
    </fill>
    <fill>
      <patternFill patternType="solid">
        <fgColor rgb="FF3D85C6"/>
        <bgColor rgb="FF3D85C6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/>
    <xf numFmtId="0" fontId="3" fillId="4" borderId="2" xfId="0" applyFont="1" applyFill="1" applyBorder="1" applyAlignment="1">
      <alignment horizontal="center" textRotation="90"/>
    </xf>
    <xf numFmtId="0" fontId="4" fillId="0" borderId="2" xfId="0" applyFont="1" applyBorder="1" applyAlignment="1"/>
    <xf numFmtId="0" fontId="5" fillId="0" borderId="2" xfId="0" applyFont="1" applyBorder="1" applyAlignment="1"/>
    <xf numFmtId="0" fontId="3" fillId="2" borderId="2" xfId="0" applyFont="1" applyFill="1" applyBorder="1" applyAlignment="1">
      <alignment horizontal="center" textRotation="90"/>
    </xf>
    <xf numFmtId="0" fontId="6" fillId="0" borderId="2" xfId="0" applyFont="1" applyBorder="1" applyAlignment="1"/>
    <xf numFmtId="0" fontId="3" fillId="2" borderId="2" xfId="0" applyFont="1" applyFill="1" applyBorder="1" applyAlignment="1">
      <alignment horizontal="center" textRotation="90"/>
    </xf>
    <xf numFmtId="0" fontId="7" fillId="0" borderId="0" xfId="0" applyFont="1"/>
    <xf numFmtId="0" fontId="8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3" borderId="2" xfId="0" applyFont="1" applyFill="1" applyBorder="1" applyAlignment="1"/>
    <xf numFmtId="0" fontId="10" fillId="3" borderId="1" xfId="0" applyFont="1" applyFill="1" applyBorder="1" applyAlignment="1"/>
    <xf numFmtId="0" fontId="2" fillId="2" borderId="0" xfId="0" applyFont="1" applyFill="1" applyAlignment="1"/>
    <xf numFmtId="0" fontId="5" fillId="0" borderId="2" xfId="0" applyFont="1" applyBorder="1" applyAlignment="1">
      <alignment horizontal="right"/>
    </xf>
    <xf numFmtId="0" fontId="2" fillId="2" borderId="2" xfId="0" applyFont="1" applyFill="1" applyBorder="1" applyAlignment="1"/>
    <xf numFmtId="0" fontId="2" fillId="2" borderId="1" xfId="0" applyFont="1" applyFill="1" applyBorder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/>
    <xf numFmtId="0" fontId="5" fillId="0" borderId="0" xfId="0" applyFont="1" applyAlignment="1">
      <alignment horizontal="right"/>
    </xf>
    <xf numFmtId="0" fontId="5" fillId="0" borderId="2" xfId="0" applyFont="1" applyBorder="1" applyAlignment="1"/>
    <xf numFmtId="0" fontId="9" fillId="0" borderId="2" xfId="0" applyFont="1" applyBorder="1" applyAlignment="1">
      <alignment horizontal="center" textRotation="90"/>
    </xf>
    <xf numFmtId="0" fontId="11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13" fillId="0" borderId="0" xfId="0" applyFont="1"/>
    <xf numFmtId="0" fontId="4" fillId="0" borderId="2" xfId="0" applyFont="1" applyBorder="1"/>
    <xf numFmtId="0" fontId="8" fillId="0" borderId="2" xfId="0" applyFont="1" applyBorder="1" applyAlignment="1">
      <alignment horizontal="center" textRotation="90"/>
    </xf>
    <xf numFmtId="0" fontId="14" fillId="2" borderId="2" xfId="0" applyFont="1" applyFill="1" applyBorder="1" applyAlignment="1">
      <alignment horizontal="center" textRotation="90"/>
    </xf>
    <xf numFmtId="0" fontId="14" fillId="4" borderId="2" xfId="0" applyFont="1" applyFill="1" applyBorder="1" applyAlignment="1">
      <alignment horizontal="center" textRotation="90"/>
    </xf>
    <xf numFmtId="0" fontId="16" fillId="0" borderId="2" xfId="0" applyFont="1" applyBorder="1" applyAlignment="1"/>
    <xf numFmtId="0" fontId="4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7" fillId="0" borderId="2" xfId="0" applyFont="1" applyBorder="1" applyAlignment="1"/>
    <xf numFmtId="165" fontId="4" fillId="0" borderId="2" xfId="0" applyNumberFormat="1" applyFont="1" applyBorder="1" applyAlignment="1">
      <alignment horizontal="right"/>
    </xf>
    <xf numFmtId="0" fontId="7" fillId="0" borderId="2" xfId="0" applyFont="1" applyBorder="1"/>
    <xf numFmtId="0" fontId="12" fillId="0" borderId="0" xfId="0" applyFont="1" applyAlignment="1"/>
    <xf numFmtId="0" fontId="4" fillId="0" borderId="0" xfId="0" applyFont="1" applyAlignment="1">
      <alignment horizontal="right"/>
    </xf>
    <xf numFmtId="0" fontId="15" fillId="0" borderId="0" xfId="0" applyFont="1" applyAlignment="1"/>
    <xf numFmtId="0" fontId="7" fillId="0" borderId="5" xfId="0" applyFont="1" applyBorder="1" applyAlignment="1"/>
    <xf numFmtId="0" fontId="15" fillId="0" borderId="6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baseColWidth="10" defaultColWidth="14.44140625" defaultRowHeight="15.75" customHeight="1" x14ac:dyDescent="0.25"/>
  <cols>
    <col min="1" max="1" width="26" customWidth="1"/>
    <col min="2" max="13" width="6.6640625" customWidth="1"/>
  </cols>
  <sheetData>
    <row r="1" spans="1:26" x14ac:dyDescent="0.25">
      <c r="A1" s="1" t="s">
        <v>0</v>
      </c>
      <c r="B1" s="3" t="s">
        <v>3</v>
      </c>
      <c r="C1" s="3" t="s">
        <v>5</v>
      </c>
      <c r="D1" s="3" t="s">
        <v>7</v>
      </c>
      <c r="E1" s="3" t="s">
        <v>8</v>
      </c>
      <c r="F1" s="3" t="s">
        <v>11</v>
      </c>
      <c r="G1" s="3" t="s">
        <v>12</v>
      </c>
      <c r="H1" s="3" t="s">
        <v>13</v>
      </c>
      <c r="I1" s="3" t="s">
        <v>14</v>
      </c>
      <c r="J1" s="6" t="s">
        <v>15</v>
      </c>
      <c r="K1" s="8" t="s">
        <v>16</v>
      </c>
      <c r="L1" s="8" t="s">
        <v>23</v>
      </c>
      <c r="M1" s="8" t="s">
        <v>24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10" t="s">
        <v>28</v>
      </c>
      <c r="B2" s="11" t="s">
        <v>29</v>
      </c>
      <c r="C2" s="11" t="s">
        <v>29</v>
      </c>
      <c r="D2" s="12" t="s">
        <v>29</v>
      </c>
      <c r="E2" s="12" t="s">
        <v>29</v>
      </c>
      <c r="F2" s="11" t="s">
        <v>29</v>
      </c>
      <c r="G2" s="12" t="s">
        <v>29</v>
      </c>
      <c r="H2" s="12" t="s">
        <v>29</v>
      </c>
      <c r="I2" s="11" t="s">
        <v>29</v>
      </c>
      <c r="J2" s="13" t="s">
        <v>29</v>
      </c>
      <c r="K2" s="13" t="s">
        <v>29</v>
      </c>
      <c r="L2" s="13" t="s">
        <v>29</v>
      </c>
      <c r="M2" s="13" t="s">
        <v>29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/>
  </sheetViews>
  <sheetFormatPr baseColWidth="10" defaultColWidth="14.44140625" defaultRowHeight="15.75" customHeight="1" x14ac:dyDescent="0.25"/>
  <sheetData>
    <row r="1" spans="1:2" x14ac:dyDescent="0.25">
      <c r="A1" s="46" t="s">
        <v>112</v>
      </c>
      <c r="B1" s="46" t="s">
        <v>143</v>
      </c>
    </row>
    <row r="2" spans="1:2" x14ac:dyDescent="0.25">
      <c r="A2" s="30">
        <v>1</v>
      </c>
      <c r="B2" s="46" t="s">
        <v>144</v>
      </c>
    </row>
    <row r="3" spans="1:2" x14ac:dyDescent="0.25">
      <c r="A3" s="30">
        <v>2</v>
      </c>
      <c r="B3" s="46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/>
  </sheetViews>
  <sheetFormatPr baseColWidth="10" defaultColWidth="14.44140625" defaultRowHeight="15.75" customHeight="1" x14ac:dyDescent="0.25"/>
  <cols>
    <col min="1" max="1" width="10.6640625" customWidth="1"/>
  </cols>
  <sheetData>
    <row r="1" spans="1:2" x14ac:dyDescent="0.25">
      <c r="A1" s="2" t="s">
        <v>2</v>
      </c>
      <c r="B1" s="2" t="s">
        <v>4</v>
      </c>
    </row>
    <row r="2" spans="1:2" x14ac:dyDescent="0.25">
      <c r="A2" s="4">
        <v>1</v>
      </c>
      <c r="B2" s="5" t="s">
        <v>10</v>
      </c>
    </row>
    <row r="3" spans="1:2" x14ac:dyDescent="0.25">
      <c r="A3" s="4">
        <v>2</v>
      </c>
      <c r="B3" s="5" t="s">
        <v>17</v>
      </c>
    </row>
    <row r="4" spans="1:2" x14ac:dyDescent="0.25">
      <c r="A4" s="4">
        <v>3</v>
      </c>
      <c r="B4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/>
  </sheetViews>
  <sheetFormatPr baseColWidth="10" defaultColWidth="14.44140625" defaultRowHeight="15.75" customHeight="1" x14ac:dyDescent="0.25"/>
  <cols>
    <col min="1" max="1" width="6.33203125" customWidth="1"/>
    <col min="2" max="2" width="30.6640625" customWidth="1"/>
    <col min="3" max="3" width="7.44140625" customWidth="1"/>
  </cols>
  <sheetData>
    <row r="1" spans="1:3" x14ac:dyDescent="0.25">
      <c r="A1" s="2" t="s">
        <v>1</v>
      </c>
      <c r="B1" s="2" t="s">
        <v>6</v>
      </c>
      <c r="C1" s="2" t="s">
        <v>2</v>
      </c>
    </row>
    <row r="2" spans="1:3" x14ac:dyDescent="0.25">
      <c r="A2" s="4">
        <v>1</v>
      </c>
      <c r="B2" s="5" t="s">
        <v>9</v>
      </c>
      <c r="C2" s="7">
        <v>1</v>
      </c>
    </row>
    <row r="3" spans="1:3" x14ac:dyDescent="0.25">
      <c r="A3" s="4">
        <v>2</v>
      </c>
      <c r="B3" s="5" t="s">
        <v>19</v>
      </c>
      <c r="C3" s="7">
        <v>2</v>
      </c>
    </row>
    <row r="4" spans="1:3" x14ac:dyDescent="0.25">
      <c r="A4" s="4">
        <v>3</v>
      </c>
      <c r="B4" s="5" t="s">
        <v>20</v>
      </c>
      <c r="C4" s="7">
        <v>2</v>
      </c>
    </row>
    <row r="5" spans="1:3" x14ac:dyDescent="0.25">
      <c r="A5" s="4">
        <v>4</v>
      </c>
      <c r="B5" s="5" t="s">
        <v>21</v>
      </c>
      <c r="C5" s="7">
        <v>2</v>
      </c>
    </row>
    <row r="6" spans="1:3" x14ac:dyDescent="0.25">
      <c r="A6" s="4">
        <v>5</v>
      </c>
      <c r="B6" s="5" t="s">
        <v>22</v>
      </c>
      <c r="C6" s="7">
        <v>2</v>
      </c>
    </row>
    <row r="7" spans="1:3" x14ac:dyDescent="0.25">
      <c r="A7" s="4">
        <v>6</v>
      </c>
      <c r="B7" s="5" t="s">
        <v>25</v>
      </c>
      <c r="C7" s="7">
        <v>1</v>
      </c>
    </row>
    <row r="8" spans="1:3" x14ac:dyDescent="0.25">
      <c r="A8" s="4">
        <v>7</v>
      </c>
      <c r="B8" s="5" t="s">
        <v>26</v>
      </c>
      <c r="C8" s="7">
        <v>3</v>
      </c>
    </row>
    <row r="9" spans="1:3" x14ac:dyDescent="0.25">
      <c r="A9" s="4">
        <v>8</v>
      </c>
      <c r="B9" s="5" t="s">
        <v>27</v>
      </c>
      <c r="C9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/>
  </sheetViews>
  <sheetFormatPr baseColWidth="10" defaultColWidth="14.44140625" defaultRowHeight="15.75" customHeight="1" x14ac:dyDescent="0.25"/>
  <cols>
    <col min="1" max="1" width="6.44140625" customWidth="1"/>
    <col min="2" max="2" width="8.109375" customWidth="1"/>
    <col min="3" max="3" width="15" customWidth="1"/>
    <col min="4" max="4" width="11.88671875" customWidth="1"/>
    <col min="5" max="5" width="20.33203125" customWidth="1"/>
    <col min="6" max="6" width="8.6640625" customWidth="1"/>
    <col min="7" max="7" width="10.44140625" customWidth="1"/>
    <col min="8" max="8" width="9.33203125" customWidth="1"/>
    <col min="9" max="9" width="6.33203125" customWidth="1"/>
  </cols>
  <sheetData>
    <row r="1" spans="1:9" x14ac:dyDescent="0.25">
      <c r="A1" s="14" t="s">
        <v>30</v>
      </c>
      <c r="B1" s="14" t="s">
        <v>31</v>
      </c>
      <c r="C1" s="2" t="s">
        <v>32</v>
      </c>
      <c r="D1" s="15" t="s">
        <v>33</v>
      </c>
      <c r="E1" s="15" t="s">
        <v>34</v>
      </c>
      <c r="F1" s="15" t="s">
        <v>35</v>
      </c>
      <c r="G1" s="2" t="s">
        <v>36</v>
      </c>
      <c r="H1" s="2" t="s">
        <v>37</v>
      </c>
      <c r="I1" s="2" t="s">
        <v>1</v>
      </c>
    </row>
    <row r="2" spans="1:9" x14ac:dyDescent="0.25">
      <c r="A2" s="4">
        <v>1</v>
      </c>
      <c r="B2" s="17">
        <v>3</v>
      </c>
      <c r="C2" s="5" t="s">
        <v>39</v>
      </c>
      <c r="D2" s="5" t="s">
        <v>40</v>
      </c>
      <c r="E2" s="5" t="s">
        <v>41</v>
      </c>
      <c r="F2" s="17">
        <v>30</v>
      </c>
      <c r="G2" s="7">
        <v>8</v>
      </c>
      <c r="H2" s="7">
        <v>15</v>
      </c>
      <c r="I2" s="7">
        <v>1</v>
      </c>
    </row>
    <row r="3" spans="1:9" x14ac:dyDescent="0.25">
      <c r="A3" s="4">
        <v>2</v>
      </c>
      <c r="B3" s="17">
        <v>5</v>
      </c>
      <c r="C3" s="5" t="s">
        <v>43</v>
      </c>
      <c r="D3" s="5" t="s">
        <v>45</v>
      </c>
      <c r="E3" s="5" t="s">
        <v>46</v>
      </c>
      <c r="F3" s="17">
        <v>1</v>
      </c>
      <c r="G3" s="7">
        <v>7</v>
      </c>
      <c r="H3" s="7">
        <v>15</v>
      </c>
      <c r="I3" s="7">
        <v>2</v>
      </c>
    </row>
    <row r="4" spans="1:9" x14ac:dyDescent="0.25">
      <c r="A4" s="4">
        <v>3</v>
      </c>
      <c r="B4" s="17">
        <v>6</v>
      </c>
      <c r="C4" s="5" t="s">
        <v>43</v>
      </c>
      <c r="D4" s="5" t="s">
        <v>48</v>
      </c>
      <c r="E4" s="5" t="s">
        <v>49</v>
      </c>
      <c r="F4" s="17">
        <v>1</v>
      </c>
      <c r="G4" s="7">
        <v>9</v>
      </c>
      <c r="H4" s="7">
        <v>16</v>
      </c>
      <c r="I4" s="7">
        <v>2</v>
      </c>
    </row>
    <row r="5" spans="1:9" x14ac:dyDescent="0.25">
      <c r="A5" s="4">
        <v>4</v>
      </c>
      <c r="B5" s="17">
        <v>95</v>
      </c>
      <c r="C5" s="5" t="s">
        <v>51</v>
      </c>
      <c r="D5" s="5" t="s">
        <v>52</v>
      </c>
      <c r="E5" s="5" t="s">
        <v>41</v>
      </c>
      <c r="F5" s="17">
        <v>100</v>
      </c>
      <c r="G5" s="7">
        <v>6</v>
      </c>
      <c r="H5" s="7">
        <v>13</v>
      </c>
      <c r="I5" s="7">
        <v>1</v>
      </c>
    </row>
    <row r="6" spans="1:9" x14ac:dyDescent="0.25">
      <c r="A6" s="4">
        <v>5</v>
      </c>
      <c r="B6" s="17">
        <v>96</v>
      </c>
      <c r="C6" s="5" t="s">
        <v>51</v>
      </c>
      <c r="D6" s="5" t="s">
        <v>54</v>
      </c>
      <c r="E6" s="5" t="s">
        <v>41</v>
      </c>
      <c r="F6" s="17">
        <v>100</v>
      </c>
      <c r="G6" s="7">
        <v>8</v>
      </c>
      <c r="H6" s="7">
        <v>14</v>
      </c>
      <c r="I6" s="7">
        <v>1</v>
      </c>
    </row>
    <row r="7" spans="1:9" x14ac:dyDescent="0.25">
      <c r="A7" s="4">
        <v>6</v>
      </c>
      <c r="B7" s="17">
        <v>102</v>
      </c>
      <c r="C7" s="5" t="s">
        <v>51</v>
      </c>
      <c r="D7" s="5" t="s">
        <v>52</v>
      </c>
      <c r="E7" s="5" t="s">
        <v>41</v>
      </c>
      <c r="F7" s="17">
        <v>100</v>
      </c>
      <c r="G7" s="7">
        <v>11</v>
      </c>
      <c r="H7" s="7">
        <v>18</v>
      </c>
      <c r="I7" s="7">
        <v>1</v>
      </c>
    </row>
    <row r="8" spans="1:9" x14ac:dyDescent="0.25">
      <c r="A8" s="4">
        <v>7</v>
      </c>
      <c r="B8" s="17">
        <v>108</v>
      </c>
      <c r="C8" s="5" t="s">
        <v>51</v>
      </c>
      <c r="D8" s="5" t="s">
        <v>58</v>
      </c>
      <c r="E8" s="5" t="s">
        <v>41</v>
      </c>
      <c r="F8" s="17">
        <v>10</v>
      </c>
      <c r="G8" s="7">
        <v>14</v>
      </c>
      <c r="H8" s="7">
        <v>23</v>
      </c>
      <c r="I8" s="7">
        <v>1</v>
      </c>
    </row>
    <row r="9" spans="1:9" x14ac:dyDescent="0.25">
      <c r="A9" s="4">
        <v>8</v>
      </c>
      <c r="B9" s="17">
        <v>138</v>
      </c>
      <c r="C9" s="5" t="s">
        <v>60</v>
      </c>
      <c r="D9" s="5" t="s">
        <v>40</v>
      </c>
      <c r="E9" s="5" t="s">
        <v>41</v>
      </c>
      <c r="F9" s="17">
        <v>30</v>
      </c>
      <c r="G9" s="7">
        <v>1</v>
      </c>
      <c r="H9" s="7">
        <v>6</v>
      </c>
      <c r="I9" s="7">
        <v>1</v>
      </c>
    </row>
    <row r="10" spans="1:9" x14ac:dyDescent="0.25">
      <c r="A10" s="4">
        <v>9</v>
      </c>
      <c r="B10" s="17">
        <v>151</v>
      </c>
      <c r="C10" s="5" t="s">
        <v>63</v>
      </c>
      <c r="D10" s="5" t="s">
        <v>64</v>
      </c>
      <c r="E10" s="5" t="s">
        <v>65</v>
      </c>
      <c r="F10" s="17">
        <v>1</v>
      </c>
      <c r="G10" s="7">
        <v>19</v>
      </c>
      <c r="H10" s="7">
        <v>31</v>
      </c>
      <c r="I10" s="7">
        <v>3</v>
      </c>
    </row>
    <row r="11" spans="1:9" x14ac:dyDescent="0.25">
      <c r="A11" s="4">
        <v>10</v>
      </c>
      <c r="B11" s="17">
        <v>165</v>
      </c>
      <c r="C11" s="5" t="s">
        <v>67</v>
      </c>
      <c r="D11" s="5" t="s">
        <v>69</v>
      </c>
      <c r="E11" s="5" t="s">
        <v>70</v>
      </c>
      <c r="F11" s="17">
        <v>1</v>
      </c>
      <c r="G11" s="7">
        <v>41</v>
      </c>
      <c r="H11" s="7">
        <v>59</v>
      </c>
      <c r="I11" s="7">
        <v>4</v>
      </c>
    </row>
    <row r="12" spans="1:9" x14ac:dyDescent="0.25">
      <c r="A12" s="4">
        <v>11</v>
      </c>
      <c r="B12" s="17">
        <v>166</v>
      </c>
      <c r="C12" s="5" t="s">
        <v>67</v>
      </c>
      <c r="D12" s="5" t="s">
        <v>72</v>
      </c>
      <c r="E12" s="5" t="s">
        <v>74</v>
      </c>
      <c r="F12" s="17">
        <v>1</v>
      </c>
      <c r="G12" s="7">
        <v>19</v>
      </c>
      <c r="H12" s="7">
        <v>27</v>
      </c>
      <c r="I12" s="7">
        <v>4</v>
      </c>
    </row>
    <row r="13" spans="1:9" x14ac:dyDescent="0.25">
      <c r="A13" s="4">
        <v>12</v>
      </c>
      <c r="B13" s="17">
        <v>176</v>
      </c>
      <c r="C13" s="5" t="s">
        <v>75</v>
      </c>
      <c r="D13" s="5" t="s">
        <v>76</v>
      </c>
      <c r="E13" s="5" t="s">
        <v>77</v>
      </c>
      <c r="F13" s="17">
        <v>1</v>
      </c>
      <c r="G13" s="7">
        <v>29</v>
      </c>
      <c r="H13" s="7">
        <v>41</v>
      </c>
      <c r="I13" s="7">
        <v>2</v>
      </c>
    </row>
    <row r="14" spans="1:9" x14ac:dyDescent="0.25">
      <c r="A14" s="4">
        <v>13</v>
      </c>
      <c r="B14" s="17">
        <v>180</v>
      </c>
      <c r="C14" s="5" t="s">
        <v>80</v>
      </c>
      <c r="D14" s="24"/>
      <c r="E14" s="5" t="s">
        <v>82</v>
      </c>
      <c r="F14" s="17">
        <v>1</v>
      </c>
      <c r="G14" s="7">
        <v>16</v>
      </c>
      <c r="H14" s="7">
        <v>25</v>
      </c>
      <c r="I14" s="7">
        <v>5</v>
      </c>
    </row>
    <row r="15" spans="1:9" x14ac:dyDescent="0.25">
      <c r="A15" s="4">
        <v>14</v>
      </c>
      <c r="B15" s="17">
        <v>190</v>
      </c>
      <c r="C15" s="5" t="s">
        <v>85</v>
      </c>
      <c r="D15" s="5" t="s">
        <v>54</v>
      </c>
      <c r="E15" s="5" t="s">
        <v>41</v>
      </c>
      <c r="F15" s="17">
        <v>60</v>
      </c>
      <c r="G15" s="7">
        <v>19</v>
      </c>
      <c r="H15" s="7">
        <v>27</v>
      </c>
      <c r="I15" s="7">
        <v>6</v>
      </c>
    </row>
    <row r="16" spans="1:9" x14ac:dyDescent="0.25">
      <c r="A16" s="4">
        <v>15</v>
      </c>
      <c r="B16" s="17">
        <v>191</v>
      </c>
      <c r="C16" s="5" t="s">
        <v>85</v>
      </c>
      <c r="D16" s="5" t="s">
        <v>45</v>
      </c>
      <c r="E16" s="5" t="s">
        <v>41</v>
      </c>
      <c r="F16" s="17">
        <v>60</v>
      </c>
      <c r="G16" s="7">
        <v>24</v>
      </c>
      <c r="H16" s="7">
        <v>38</v>
      </c>
      <c r="I16" s="7">
        <v>6</v>
      </c>
    </row>
    <row r="17" spans="1:9" x14ac:dyDescent="0.25">
      <c r="A17" s="4">
        <v>16</v>
      </c>
      <c r="B17" s="17">
        <v>193</v>
      </c>
      <c r="C17" s="5" t="s">
        <v>89</v>
      </c>
      <c r="D17" s="5" t="s">
        <v>90</v>
      </c>
      <c r="E17" s="5" t="s">
        <v>91</v>
      </c>
      <c r="F17" s="17">
        <v>1</v>
      </c>
      <c r="G17" s="7">
        <v>8</v>
      </c>
      <c r="H17" s="7">
        <v>15</v>
      </c>
      <c r="I17" s="7">
        <v>7</v>
      </c>
    </row>
    <row r="18" spans="1:9" x14ac:dyDescent="0.25">
      <c r="A18" s="4">
        <v>17</v>
      </c>
      <c r="B18" s="17">
        <v>194</v>
      </c>
      <c r="C18" s="5" t="s">
        <v>92</v>
      </c>
      <c r="D18" s="5" t="s">
        <v>93</v>
      </c>
      <c r="E18" s="5" t="s">
        <v>41</v>
      </c>
      <c r="F18" s="17">
        <v>60</v>
      </c>
      <c r="G18" s="7">
        <v>11</v>
      </c>
      <c r="H18" s="7">
        <v>19</v>
      </c>
      <c r="I18" s="7">
        <v>6</v>
      </c>
    </row>
    <row r="19" spans="1:9" x14ac:dyDescent="0.25">
      <c r="A19" s="4">
        <v>18</v>
      </c>
      <c r="B19" s="17">
        <v>195</v>
      </c>
      <c r="C19" s="5" t="s">
        <v>92</v>
      </c>
      <c r="D19" s="5" t="s">
        <v>94</v>
      </c>
      <c r="E19" s="5" t="s">
        <v>91</v>
      </c>
      <c r="F19" s="17">
        <v>1</v>
      </c>
      <c r="G19" s="7">
        <v>15</v>
      </c>
      <c r="H19" s="7">
        <v>24</v>
      </c>
      <c r="I19" s="7">
        <v>7</v>
      </c>
    </row>
    <row r="20" spans="1:9" x14ac:dyDescent="0.25">
      <c r="A20" s="4">
        <v>19</v>
      </c>
      <c r="B20" s="17">
        <v>204</v>
      </c>
      <c r="C20" s="5" t="s">
        <v>95</v>
      </c>
      <c r="D20" s="5" t="s">
        <v>96</v>
      </c>
      <c r="E20" s="5" t="s">
        <v>97</v>
      </c>
      <c r="F20" s="17">
        <v>15</v>
      </c>
      <c r="G20" s="7">
        <v>6</v>
      </c>
      <c r="H20" s="7">
        <v>11</v>
      </c>
      <c r="I20" s="7">
        <v>8</v>
      </c>
    </row>
    <row r="21" spans="1:9" x14ac:dyDescent="0.25">
      <c r="A21" s="4">
        <v>20</v>
      </c>
      <c r="B21" s="17">
        <v>205</v>
      </c>
      <c r="C21" s="5" t="s">
        <v>95</v>
      </c>
      <c r="D21" s="5" t="s">
        <v>96</v>
      </c>
      <c r="E21" s="5" t="s">
        <v>97</v>
      </c>
      <c r="F21" s="17">
        <v>30</v>
      </c>
      <c r="G21" s="7">
        <v>10</v>
      </c>
      <c r="H21" s="7">
        <v>17</v>
      </c>
      <c r="I21" s="7">
        <v>8</v>
      </c>
    </row>
    <row r="22" spans="1:9" x14ac:dyDescent="0.25">
      <c r="A22" s="4">
        <v>21</v>
      </c>
      <c r="B22" s="17">
        <v>214</v>
      </c>
      <c r="C22" s="5" t="s">
        <v>98</v>
      </c>
      <c r="D22" s="5" t="s">
        <v>99</v>
      </c>
      <c r="E22" s="5" t="s">
        <v>41</v>
      </c>
      <c r="F22" s="17">
        <v>10</v>
      </c>
      <c r="G22" s="7">
        <v>17</v>
      </c>
      <c r="H22" s="7">
        <v>26</v>
      </c>
      <c r="I22" s="7">
        <v>1</v>
      </c>
    </row>
    <row r="23" spans="1:9" x14ac:dyDescent="0.25">
      <c r="A23" s="4">
        <v>22</v>
      </c>
      <c r="B23" s="17">
        <v>228</v>
      </c>
      <c r="C23" s="5" t="s">
        <v>100</v>
      </c>
      <c r="D23" s="5" t="s">
        <v>101</v>
      </c>
      <c r="E23" s="5" t="s">
        <v>102</v>
      </c>
      <c r="F23" s="17">
        <v>1</v>
      </c>
      <c r="G23" s="7">
        <v>13</v>
      </c>
      <c r="H23" s="7">
        <v>21</v>
      </c>
      <c r="I23" s="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"/>
  <sheetViews>
    <sheetView workbookViewId="0"/>
  </sheetViews>
  <sheetFormatPr baseColWidth="10" defaultColWidth="14.44140625" defaultRowHeight="15.75" customHeight="1" x14ac:dyDescent="0.25"/>
  <cols>
    <col min="1" max="2" width="7.6640625" customWidth="1"/>
    <col min="3" max="3" width="43.33203125" customWidth="1"/>
    <col min="4" max="4" width="10.109375" customWidth="1"/>
    <col min="5" max="5" width="9.33203125" customWidth="1"/>
    <col min="6" max="6" width="29.44140625" customWidth="1"/>
    <col min="7" max="7" width="24.88671875" customWidth="1"/>
  </cols>
  <sheetData>
    <row r="1" spans="1:7" x14ac:dyDescent="0.25">
      <c r="A1" s="16" t="s">
        <v>38</v>
      </c>
      <c r="B1" s="18" t="s">
        <v>31</v>
      </c>
      <c r="C1" s="19" t="s">
        <v>32</v>
      </c>
      <c r="D1" s="19" t="s">
        <v>36</v>
      </c>
      <c r="E1" s="19" t="s">
        <v>37</v>
      </c>
      <c r="F1" s="19" t="s">
        <v>42</v>
      </c>
      <c r="G1" s="19" t="s">
        <v>44</v>
      </c>
    </row>
    <row r="2" spans="1:7" x14ac:dyDescent="0.25">
      <c r="A2" s="20">
        <v>1</v>
      </c>
      <c r="B2" s="21">
        <v>3</v>
      </c>
      <c r="C2" s="22" t="s">
        <v>47</v>
      </c>
      <c r="D2" s="7">
        <v>12</v>
      </c>
      <c r="E2" s="7">
        <v>15</v>
      </c>
      <c r="F2" s="22" t="s">
        <v>9</v>
      </c>
      <c r="G2" s="22" t="s">
        <v>10</v>
      </c>
    </row>
    <row r="3" spans="1:7" x14ac:dyDescent="0.25">
      <c r="A3" s="20">
        <v>2</v>
      </c>
      <c r="B3" s="21">
        <v>5</v>
      </c>
      <c r="C3" s="22" t="s">
        <v>50</v>
      </c>
      <c r="D3" s="7">
        <v>11</v>
      </c>
      <c r="E3" s="7">
        <v>15</v>
      </c>
      <c r="F3" s="22" t="s">
        <v>19</v>
      </c>
      <c r="G3" s="22" t="s">
        <v>17</v>
      </c>
    </row>
    <row r="4" spans="1:7" x14ac:dyDescent="0.25">
      <c r="A4" s="20">
        <v>3</v>
      </c>
      <c r="B4" s="21">
        <v>6</v>
      </c>
      <c r="C4" s="22" t="s">
        <v>53</v>
      </c>
      <c r="D4" s="7">
        <v>13</v>
      </c>
      <c r="E4" s="7">
        <v>16</v>
      </c>
      <c r="F4" s="22" t="s">
        <v>19</v>
      </c>
      <c r="G4" s="22" t="s">
        <v>17</v>
      </c>
    </row>
    <row r="5" spans="1:7" x14ac:dyDescent="0.25">
      <c r="A5" s="20">
        <v>4</v>
      </c>
      <c r="B5" s="21">
        <v>95</v>
      </c>
      <c r="C5" s="22" t="s">
        <v>55</v>
      </c>
      <c r="D5" s="7">
        <v>10</v>
      </c>
      <c r="E5" s="7">
        <v>13</v>
      </c>
      <c r="F5" s="22" t="s">
        <v>9</v>
      </c>
      <c r="G5" s="22" t="s">
        <v>10</v>
      </c>
    </row>
    <row r="6" spans="1:7" x14ac:dyDescent="0.25">
      <c r="A6" s="20">
        <v>5</v>
      </c>
      <c r="B6" s="21">
        <v>96</v>
      </c>
      <c r="C6" s="22" t="s">
        <v>56</v>
      </c>
      <c r="D6" s="7">
        <v>12</v>
      </c>
      <c r="E6" s="7">
        <v>14</v>
      </c>
      <c r="F6" s="22" t="s">
        <v>9</v>
      </c>
      <c r="G6" s="22" t="s">
        <v>10</v>
      </c>
    </row>
    <row r="7" spans="1:7" x14ac:dyDescent="0.25">
      <c r="A7" s="20">
        <v>6</v>
      </c>
      <c r="B7" s="21">
        <v>102</v>
      </c>
      <c r="C7" s="22" t="s">
        <v>55</v>
      </c>
      <c r="D7" s="7">
        <v>15</v>
      </c>
      <c r="E7" s="7">
        <v>18</v>
      </c>
      <c r="F7" s="22" t="s">
        <v>9</v>
      </c>
      <c r="G7" s="22" t="s">
        <v>10</v>
      </c>
    </row>
    <row r="8" spans="1:7" x14ac:dyDescent="0.25">
      <c r="A8" s="20">
        <v>7</v>
      </c>
      <c r="B8" s="21">
        <v>108</v>
      </c>
      <c r="C8" s="22" t="s">
        <v>57</v>
      </c>
      <c r="D8" s="7">
        <v>18</v>
      </c>
      <c r="E8" s="7">
        <v>23</v>
      </c>
      <c r="F8" s="22" t="s">
        <v>9</v>
      </c>
      <c r="G8" s="22" t="s">
        <v>10</v>
      </c>
    </row>
    <row r="9" spans="1:7" x14ac:dyDescent="0.25">
      <c r="A9" s="20">
        <v>8</v>
      </c>
      <c r="B9" s="21">
        <v>138</v>
      </c>
      <c r="C9" s="22" t="s">
        <v>59</v>
      </c>
      <c r="D9" s="7">
        <v>5</v>
      </c>
      <c r="E9" s="7">
        <v>6</v>
      </c>
      <c r="F9" s="22" t="s">
        <v>9</v>
      </c>
      <c r="G9" s="22" t="s">
        <v>10</v>
      </c>
    </row>
    <row r="10" spans="1:7" x14ac:dyDescent="0.25">
      <c r="A10" s="20">
        <v>9</v>
      </c>
      <c r="B10" s="21">
        <v>151</v>
      </c>
      <c r="C10" s="22" t="s">
        <v>61</v>
      </c>
      <c r="D10" s="7">
        <v>23</v>
      </c>
      <c r="E10" s="7">
        <v>31</v>
      </c>
      <c r="F10" s="22" t="s">
        <v>20</v>
      </c>
      <c r="G10" s="22" t="s">
        <v>17</v>
      </c>
    </row>
    <row r="11" spans="1:7" x14ac:dyDescent="0.25">
      <c r="A11" s="20">
        <v>10</v>
      </c>
      <c r="B11" s="21">
        <v>165</v>
      </c>
      <c r="C11" s="22" t="s">
        <v>62</v>
      </c>
      <c r="D11" s="7">
        <v>45</v>
      </c>
      <c r="E11" s="7">
        <v>59</v>
      </c>
      <c r="F11" s="22" t="s">
        <v>21</v>
      </c>
      <c r="G11" s="22" t="s">
        <v>17</v>
      </c>
    </row>
    <row r="12" spans="1:7" x14ac:dyDescent="0.25">
      <c r="A12" s="20">
        <v>11</v>
      </c>
      <c r="B12" s="21">
        <v>166</v>
      </c>
      <c r="C12" s="22" t="s">
        <v>66</v>
      </c>
      <c r="D12" s="7">
        <v>23</v>
      </c>
      <c r="E12" s="7">
        <v>27</v>
      </c>
      <c r="F12" s="22" t="s">
        <v>21</v>
      </c>
      <c r="G12" s="22" t="s">
        <v>17</v>
      </c>
    </row>
    <row r="13" spans="1:7" x14ac:dyDescent="0.25">
      <c r="A13" s="20">
        <v>12</v>
      </c>
      <c r="B13" s="21">
        <v>176</v>
      </c>
      <c r="C13" s="22" t="s">
        <v>68</v>
      </c>
      <c r="D13" s="7">
        <v>33</v>
      </c>
      <c r="E13" s="7">
        <v>41</v>
      </c>
      <c r="F13" s="22" t="s">
        <v>19</v>
      </c>
      <c r="G13" s="22" t="s">
        <v>17</v>
      </c>
    </row>
    <row r="14" spans="1:7" x14ac:dyDescent="0.25">
      <c r="A14" s="20">
        <v>13</v>
      </c>
      <c r="B14" s="21">
        <v>180</v>
      </c>
      <c r="C14" s="22" t="s">
        <v>71</v>
      </c>
      <c r="D14" s="7">
        <v>20</v>
      </c>
      <c r="E14" s="7">
        <v>25</v>
      </c>
      <c r="F14" s="22" t="s">
        <v>22</v>
      </c>
      <c r="G14" s="22" t="s">
        <v>17</v>
      </c>
    </row>
    <row r="15" spans="1:7" x14ac:dyDescent="0.25">
      <c r="A15" s="20">
        <v>14</v>
      </c>
      <c r="B15" s="21">
        <v>190</v>
      </c>
      <c r="C15" s="22" t="s">
        <v>73</v>
      </c>
      <c r="D15" s="7">
        <v>23</v>
      </c>
      <c r="E15" s="7">
        <v>27</v>
      </c>
      <c r="F15" s="22" t="s">
        <v>25</v>
      </c>
      <c r="G15" s="22" t="s">
        <v>10</v>
      </c>
    </row>
    <row r="16" spans="1:7" x14ac:dyDescent="0.25">
      <c r="A16" s="23"/>
      <c r="B16" s="21">
        <v>191</v>
      </c>
      <c r="C16" s="22" t="s">
        <v>78</v>
      </c>
      <c r="D16" s="7">
        <v>28</v>
      </c>
      <c r="E16" s="7">
        <v>38</v>
      </c>
      <c r="F16" s="22" t="s">
        <v>25</v>
      </c>
      <c r="G16" s="22" t="s">
        <v>10</v>
      </c>
    </row>
    <row r="17" spans="1:7" x14ac:dyDescent="0.25">
      <c r="A17" s="23"/>
      <c r="B17" s="21">
        <v>193</v>
      </c>
      <c r="C17" s="22" t="s">
        <v>79</v>
      </c>
      <c r="D17" s="7">
        <v>12</v>
      </c>
      <c r="E17" s="7">
        <v>15</v>
      </c>
      <c r="F17" s="22" t="s">
        <v>26</v>
      </c>
      <c r="G17" s="22" t="s">
        <v>18</v>
      </c>
    </row>
    <row r="18" spans="1:7" x14ac:dyDescent="0.25">
      <c r="A18" s="23"/>
      <c r="B18" s="21">
        <v>194</v>
      </c>
      <c r="C18" s="22" t="s">
        <v>81</v>
      </c>
      <c r="D18" s="7">
        <v>15</v>
      </c>
      <c r="E18" s="7">
        <v>19</v>
      </c>
      <c r="F18" s="22" t="s">
        <v>25</v>
      </c>
      <c r="G18" s="22" t="s">
        <v>10</v>
      </c>
    </row>
    <row r="19" spans="1:7" x14ac:dyDescent="0.25">
      <c r="A19" s="23"/>
      <c r="B19" s="21">
        <v>195</v>
      </c>
      <c r="C19" s="22" t="s">
        <v>83</v>
      </c>
      <c r="D19" s="7">
        <v>19</v>
      </c>
      <c r="E19" s="7">
        <v>24</v>
      </c>
      <c r="F19" s="22" t="s">
        <v>26</v>
      </c>
      <c r="G19" s="22" t="s">
        <v>18</v>
      </c>
    </row>
    <row r="20" spans="1:7" x14ac:dyDescent="0.25">
      <c r="A20" s="23"/>
      <c r="B20" s="21">
        <v>204</v>
      </c>
      <c r="C20" s="22" t="s">
        <v>84</v>
      </c>
      <c r="D20" s="7">
        <v>10</v>
      </c>
      <c r="E20" s="7">
        <v>11</v>
      </c>
      <c r="F20" s="22" t="s">
        <v>27</v>
      </c>
      <c r="G20" s="22" t="s">
        <v>10</v>
      </c>
    </row>
    <row r="21" spans="1:7" x14ac:dyDescent="0.25">
      <c r="A21" s="23"/>
      <c r="B21" s="21">
        <v>205</v>
      </c>
      <c r="C21" s="22" t="s">
        <v>86</v>
      </c>
      <c r="D21" s="7">
        <v>14</v>
      </c>
      <c r="E21" s="7">
        <v>17</v>
      </c>
      <c r="F21" s="22" t="s">
        <v>27</v>
      </c>
      <c r="G21" s="22" t="s">
        <v>10</v>
      </c>
    </row>
    <row r="22" spans="1:7" x14ac:dyDescent="0.25">
      <c r="A22" s="23"/>
      <c r="B22" s="21">
        <v>214</v>
      </c>
      <c r="C22" s="22" t="s">
        <v>87</v>
      </c>
      <c r="D22" s="7">
        <v>21</v>
      </c>
      <c r="E22" s="7">
        <v>26</v>
      </c>
      <c r="F22" s="22" t="s">
        <v>9</v>
      </c>
      <c r="G22" s="22" t="s">
        <v>10</v>
      </c>
    </row>
    <row r="23" spans="1:7" x14ac:dyDescent="0.25">
      <c r="A23" s="23"/>
      <c r="B23" s="21">
        <v>228</v>
      </c>
      <c r="C23" s="22" t="s">
        <v>88</v>
      </c>
      <c r="D23" s="7">
        <v>17</v>
      </c>
      <c r="E23" s="7">
        <v>21</v>
      </c>
      <c r="F23" s="22" t="s">
        <v>26</v>
      </c>
      <c r="G23" s="2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"/>
  <sheetViews>
    <sheetView tabSelected="1" workbookViewId="0">
      <selection activeCell="F9" sqref="F9"/>
    </sheetView>
  </sheetViews>
  <sheetFormatPr baseColWidth="10" defaultColWidth="14.44140625" defaultRowHeight="15.75" customHeight="1" x14ac:dyDescent="0.25"/>
  <cols>
    <col min="1" max="1" width="6.5546875" customWidth="1"/>
    <col min="2" max="2" width="29.88671875" customWidth="1"/>
    <col min="3" max="3" width="18.109375" customWidth="1"/>
    <col min="4" max="4" width="22.44140625" customWidth="1"/>
    <col min="5" max="5" width="25.77734375" customWidth="1"/>
    <col min="6" max="6" width="27.6640625" customWidth="1"/>
    <col min="7" max="7" width="14.5546875" customWidth="1"/>
    <col min="8" max="8" width="6.44140625" customWidth="1"/>
    <col min="10" max="10" width="7.33203125" customWidth="1"/>
    <col min="11" max="14" width="11.109375" customWidth="1"/>
  </cols>
  <sheetData>
    <row r="1" spans="1:14" x14ac:dyDescent="0.25">
      <c r="A1" s="14" t="s">
        <v>103</v>
      </c>
      <c r="B1" s="14" t="s">
        <v>104</v>
      </c>
      <c r="C1" s="14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4" t="s">
        <v>110</v>
      </c>
      <c r="I1" s="14" t="s">
        <v>111</v>
      </c>
      <c r="J1" s="14" t="s">
        <v>112</v>
      </c>
      <c r="K1" s="25" t="s">
        <v>11</v>
      </c>
      <c r="L1" s="26" t="s">
        <v>113</v>
      </c>
      <c r="M1" s="25" t="s">
        <v>12</v>
      </c>
      <c r="N1" s="25" t="s">
        <v>13</v>
      </c>
    </row>
    <row r="2" spans="1:14" x14ac:dyDescent="0.25">
      <c r="A2" s="27">
        <v>1</v>
      </c>
      <c r="B2" s="28">
        <v>43898.339583333334</v>
      </c>
      <c r="C2" s="28">
        <v>43898.381249999999</v>
      </c>
      <c r="D2" s="28">
        <v>43898.42291666667</v>
      </c>
      <c r="E2" s="28">
        <v>43899.339583333334</v>
      </c>
      <c r="F2" s="28" t="s">
        <v>146</v>
      </c>
      <c r="G2" s="4" t="s">
        <v>114</v>
      </c>
      <c r="H2" s="4">
        <v>1</v>
      </c>
      <c r="I2" s="4" t="s">
        <v>115</v>
      </c>
      <c r="J2" s="4">
        <v>11</v>
      </c>
      <c r="K2" s="29">
        <f t="shared" ref="K2:K3" si="0">ROUND((C2-B2)* 1440,2)</f>
        <v>60</v>
      </c>
      <c r="L2" s="31">
        <f t="shared" ref="L2:L3" si="1">ROUND((C2-B2) * 24, 2)</f>
        <v>1</v>
      </c>
      <c r="M2" s="29">
        <f t="shared" ref="M2:M3" si="2">ROUND((D2-C2)* 1440,2)</f>
        <v>60</v>
      </c>
      <c r="N2" s="29">
        <f t="shared" ref="N2:N3" si="3">ROUND( (E2-D2) * 24, 2)</f>
        <v>22</v>
      </c>
    </row>
    <row r="3" spans="1:14" x14ac:dyDescent="0.25">
      <c r="A3" s="4">
        <v>2</v>
      </c>
      <c r="B3" s="28">
        <v>43898.353472222225</v>
      </c>
      <c r="C3" s="28">
        <v>43898.429861111108</v>
      </c>
      <c r="D3" s="28">
        <v>43898.513194444444</v>
      </c>
      <c r="E3" s="28">
        <v>43899.29791666667</v>
      </c>
      <c r="F3" s="28">
        <v>43901.756249999999</v>
      </c>
      <c r="G3" s="4" t="s">
        <v>127</v>
      </c>
      <c r="H3" s="4">
        <v>2</v>
      </c>
      <c r="I3" s="4" t="s">
        <v>128</v>
      </c>
      <c r="J3" s="4">
        <v>22</v>
      </c>
      <c r="K3" s="29">
        <f t="shared" si="0"/>
        <v>110</v>
      </c>
      <c r="L3" s="31">
        <f t="shared" si="1"/>
        <v>1.83</v>
      </c>
      <c r="M3" s="29">
        <f t="shared" si="2"/>
        <v>120</v>
      </c>
      <c r="N3" s="29">
        <f t="shared" si="3"/>
        <v>18.829999999999998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"/>
  <sheetViews>
    <sheetView workbookViewId="0"/>
  </sheetViews>
  <sheetFormatPr baseColWidth="10" defaultColWidth="14.44140625" defaultRowHeight="15.75" customHeight="1" x14ac:dyDescent="0.25"/>
  <cols>
    <col min="1" max="1" width="6.6640625" customWidth="1"/>
    <col min="2" max="2" width="7.33203125" customWidth="1"/>
    <col min="3" max="3" width="7.44140625" customWidth="1"/>
    <col min="4" max="4" width="13.6640625" customWidth="1"/>
    <col min="5" max="6" width="12.88671875" customWidth="1"/>
    <col min="7" max="7" width="9" customWidth="1"/>
    <col min="8" max="8" width="7.44140625" customWidth="1"/>
    <col min="9" max="13" width="11.6640625" customWidth="1"/>
  </cols>
  <sheetData>
    <row r="1" spans="1:14" x14ac:dyDescent="0.25">
      <c r="A1" s="14" t="s">
        <v>103</v>
      </c>
      <c r="B1" s="14" t="s">
        <v>30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30"/>
      <c r="I1" s="30" t="s">
        <v>121</v>
      </c>
      <c r="J1" s="30" t="s">
        <v>122</v>
      </c>
      <c r="K1" s="30" t="s">
        <v>123</v>
      </c>
      <c r="L1" s="30" t="s">
        <v>124</v>
      </c>
      <c r="M1" s="30" t="s">
        <v>125</v>
      </c>
      <c r="N1" s="30" t="s">
        <v>126</v>
      </c>
    </row>
    <row r="2" spans="1:14" x14ac:dyDescent="0.25">
      <c r="A2" s="4">
        <v>1</v>
      </c>
      <c r="B2" s="4">
        <v>1</v>
      </c>
      <c r="C2" s="4">
        <v>80</v>
      </c>
      <c r="D2" s="7">
        <f>VLOOKUP($B2,Producto!$A$2:'Producto'!$H$23,7, FALSE)</f>
        <v>8</v>
      </c>
      <c r="E2" s="7">
        <f>VLOOKUP($B2,Producto!$A$2:'Producto'!$H$23,8)</f>
        <v>15</v>
      </c>
      <c r="F2" s="7">
        <v>1</v>
      </c>
      <c r="G2" s="32">
        <f t="shared" ref="G2:G7" si="0">(E2-F2)*0.18</f>
        <v>2.52</v>
      </c>
      <c r="I2" s="29">
        <f t="shared" ref="I2:I7" si="1">C2</f>
        <v>80</v>
      </c>
      <c r="J2" s="29">
        <f t="shared" ref="J2:J7" si="2">C2*D2</f>
        <v>640</v>
      </c>
      <c r="K2" s="29">
        <f t="shared" ref="K2:K7" si="3">(E2-F2)*C2</f>
        <v>1120</v>
      </c>
      <c r="L2" s="29">
        <f t="shared" ref="L2:L7" si="4">C2*F2</f>
        <v>80</v>
      </c>
      <c r="M2" s="29">
        <f t="shared" ref="M2:M7" si="5">C2*G2</f>
        <v>201.6</v>
      </c>
      <c r="N2" s="29">
        <f t="shared" ref="N2:N7" si="6">K2-J2-M2</f>
        <v>278.39999999999998</v>
      </c>
    </row>
    <row r="3" spans="1:14" x14ac:dyDescent="0.25">
      <c r="A3" s="4">
        <v>1</v>
      </c>
      <c r="B3" s="4">
        <v>2</v>
      </c>
      <c r="C3" s="4">
        <v>60</v>
      </c>
      <c r="D3" s="7">
        <f>VLOOKUP($B3,Producto!$A$2:'Producto'!$H$23,7, FALSE)</f>
        <v>7</v>
      </c>
      <c r="E3" s="7">
        <f>VLOOKUP($B3,Producto!$A$2:'Producto'!$H$23,8)</f>
        <v>15</v>
      </c>
      <c r="F3" s="7">
        <v>0.5</v>
      </c>
      <c r="G3" s="32">
        <f t="shared" si="0"/>
        <v>2.61</v>
      </c>
      <c r="I3" s="29">
        <f t="shared" si="1"/>
        <v>60</v>
      </c>
      <c r="J3" s="29">
        <f t="shared" si="2"/>
        <v>420</v>
      </c>
      <c r="K3" s="29">
        <f t="shared" si="3"/>
        <v>870</v>
      </c>
      <c r="L3" s="29">
        <f t="shared" si="4"/>
        <v>30</v>
      </c>
      <c r="M3" s="29">
        <f t="shared" si="5"/>
        <v>156.6</v>
      </c>
      <c r="N3" s="29">
        <f t="shared" si="6"/>
        <v>293.39999999999998</v>
      </c>
    </row>
    <row r="4" spans="1:14" x14ac:dyDescent="0.25">
      <c r="A4" s="4">
        <v>1</v>
      </c>
      <c r="B4" s="4">
        <v>3</v>
      </c>
      <c r="C4" s="4">
        <v>80</v>
      </c>
      <c r="D4" s="7">
        <f>VLOOKUP($B4,Producto!$A$2:'Producto'!$H$23,7, FALSE)</f>
        <v>9</v>
      </c>
      <c r="E4" s="7">
        <f>VLOOKUP($B4,Producto!$A$2:'Producto'!$H$23,8)</f>
        <v>16</v>
      </c>
      <c r="F4" s="4">
        <v>0</v>
      </c>
      <c r="G4" s="32">
        <f t="shared" si="0"/>
        <v>2.88</v>
      </c>
      <c r="I4" s="29">
        <f t="shared" si="1"/>
        <v>80</v>
      </c>
      <c r="J4" s="29">
        <f t="shared" si="2"/>
        <v>720</v>
      </c>
      <c r="K4" s="29">
        <f t="shared" si="3"/>
        <v>1280</v>
      </c>
      <c r="L4" s="29">
        <f t="shared" si="4"/>
        <v>0</v>
      </c>
      <c r="M4" s="29">
        <f t="shared" si="5"/>
        <v>230.39999999999998</v>
      </c>
      <c r="N4" s="29">
        <f t="shared" si="6"/>
        <v>329.6</v>
      </c>
    </row>
    <row r="5" spans="1:14" x14ac:dyDescent="0.25">
      <c r="A5" s="4">
        <v>2</v>
      </c>
      <c r="B5" s="4">
        <v>2</v>
      </c>
      <c r="C5" s="4">
        <v>60</v>
      </c>
      <c r="D5" s="7">
        <f>VLOOKUP($B5,Producto!$A$2:'Producto'!$H$23,7, FALSE)</f>
        <v>7</v>
      </c>
      <c r="E5" s="7">
        <f>VLOOKUP($B5,Producto!$A$2:'Producto'!$H$23,8)</f>
        <v>15</v>
      </c>
      <c r="F5" s="4">
        <v>1</v>
      </c>
      <c r="G5" s="32">
        <f t="shared" si="0"/>
        <v>2.52</v>
      </c>
      <c r="I5" s="29">
        <f t="shared" si="1"/>
        <v>60</v>
      </c>
      <c r="J5" s="29">
        <f t="shared" si="2"/>
        <v>420</v>
      </c>
      <c r="K5" s="29">
        <f t="shared" si="3"/>
        <v>840</v>
      </c>
      <c r="L5" s="29">
        <f t="shared" si="4"/>
        <v>60</v>
      </c>
      <c r="M5" s="29">
        <f t="shared" si="5"/>
        <v>151.19999999999999</v>
      </c>
      <c r="N5" s="29">
        <f t="shared" si="6"/>
        <v>268.8</v>
      </c>
    </row>
    <row r="6" spans="1:14" x14ac:dyDescent="0.25">
      <c r="A6" s="4">
        <v>2</v>
      </c>
      <c r="B6" s="4">
        <v>3</v>
      </c>
      <c r="C6" s="4">
        <v>50</v>
      </c>
      <c r="D6" s="7">
        <f>VLOOKUP($B6,Producto!$A$2:'Producto'!$H$23,7, FALSE)</f>
        <v>9</v>
      </c>
      <c r="E6" s="7">
        <f>VLOOKUP($B6,Producto!$A$2:'Producto'!$H$23,8)</f>
        <v>16</v>
      </c>
      <c r="F6" s="4">
        <v>0</v>
      </c>
      <c r="G6" s="32">
        <f t="shared" si="0"/>
        <v>2.88</v>
      </c>
      <c r="I6" s="29">
        <f t="shared" si="1"/>
        <v>50</v>
      </c>
      <c r="J6" s="29">
        <f t="shared" si="2"/>
        <v>450</v>
      </c>
      <c r="K6" s="29">
        <f t="shared" si="3"/>
        <v>800</v>
      </c>
      <c r="L6" s="29">
        <f t="shared" si="4"/>
        <v>0</v>
      </c>
      <c r="M6" s="29">
        <f t="shared" si="5"/>
        <v>144</v>
      </c>
      <c r="N6" s="29">
        <f t="shared" si="6"/>
        <v>206</v>
      </c>
    </row>
    <row r="7" spans="1:14" x14ac:dyDescent="0.25">
      <c r="A7" s="4">
        <v>2</v>
      </c>
      <c r="B7" s="4">
        <v>4</v>
      </c>
      <c r="C7" s="4">
        <v>80</v>
      </c>
      <c r="D7" s="7">
        <f>VLOOKUP($B7,Producto!$A$2:'Producto'!$H$23,7, FALSE)</f>
        <v>6</v>
      </c>
      <c r="E7" s="7">
        <f>VLOOKUP($B7,Producto!$A$2:'Producto'!$H$23,8)</f>
        <v>13</v>
      </c>
      <c r="F7" s="4">
        <v>0</v>
      </c>
      <c r="G7" s="32">
        <f t="shared" si="0"/>
        <v>2.34</v>
      </c>
      <c r="I7" s="29">
        <f t="shared" si="1"/>
        <v>80</v>
      </c>
      <c r="J7" s="29">
        <f t="shared" si="2"/>
        <v>480</v>
      </c>
      <c r="K7" s="29">
        <f t="shared" si="3"/>
        <v>1040</v>
      </c>
      <c r="L7" s="29">
        <f t="shared" si="4"/>
        <v>0</v>
      </c>
      <c r="M7" s="29">
        <f t="shared" si="5"/>
        <v>187.2</v>
      </c>
      <c r="N7" s="29">
        <f t="shared" si="6"/>
        <v>372.8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4"/>
  <sheetViews>
    <sheetView workbookViewId="0"/>
  </sheetViews>
  <sheetFormatPr baseColWidth="10" defaultColWidth="14.44140625" defaultRowHeight="15.75" customHeight="1" x14ac:dyDescent="0.25"/>
  <cols>
    <col min="1" max="1" width="5.109375" customWidth="1"/>
    <col min="2" max="5" width="5.6640625" customWidth="1"/>
    <col min="6" max="13" width="6.88671875" customWidth="1"/>
    <col min="14" max="14" width="5" customWidth="1"/>
    <col min="15" max="15" width="9.6640625" customWidth="1"/>
    <col min="16" max="16" width="8.6640625" customWidth="1"/>
    <col min="17" max="17" width="14" customWidth="1"/>
    <col min="18" max="18" width="8.6640625" customWidth="1"/>
    <col min="19" max="19" width="9" customWidth="1"/>
    <col min="20" max="20" width="6.88671875" customWidth="1"/>
  </cols>
  <sheetData>
    <row r="1" spans="1:20" x14ac:dyDescent="0.25">
      <c r="A1" s="33"/>
      <c r="B1" s="34" t="s">
        <v>129</v>
      </c>
      <c r="C1" s="34" t="s">
        <v>130</v>
      </c>
      <c r="D1" s="34" t="s">
        <v>131</v>
      </c>
      <c r="E1" s="34" t="s">
        <v>132</v>
      </c>
      <c r="F1" s="35" t="s">
        <v>3</v>
      </c>
      <c r="G1" s="35" t="s">
        <v>5</v>
      </c>
      <c r="H1" s="35" t="s">
        <v>7</v>
      </c>
      <c r="I1" s="35" t="s">
        <v>8</v>
      </c>
      <c r="J1" s="35" t="s">
        <v>11</v>
      </c>
      <c r="K1" s="35" t="s">
        <v>12</v>
      </c>
      <c r="L1" s="35" t="s">
        <v>13</v>
      </c>
      <c r="M1" s="35" t="s">
        <v>14</v>
      </c>
      <c r="N1" s="9"/>
      <c r="O1" s="47" t="s">
        <v>133</v>
      </c>
      <c r="P1" s="48"/>
      <c r="Q1" s="48"/>
      <c r="R1" s="48"/>
      <c r="S1" s="48"/>
      <c r="T1" s="49"/>
    </row>
    <row r="2" spans="1:20" x14ac:dyDescent="0.25">
      <c r="A2" s="36"/>
      <c r="B2" s="37">
        <v>1</v>
      </c>
      <c r="C2" s="4">
        <v>1</v>
      </c>
      <c r="D2" s="4">
        <v>1</v>
      </c>
      <c r="E2" s="4">
        <v>11</v>
      </c>
      <c r="F2" s="38">
        <v>1120</v>
      </c>
      <c r="G2" s="38">
        <v>80</v>
      </c>
      <c r="H2" s="39">
        <v>640</v>
      </c>
      <c r="I2" s="38">
        <v>80</v>
      </c>
      <c r="J2" s="40">
        <v>60</v>
      </c>
      <c r="K2" s="40">
        <v>60</v>
      </c>
      <c r="L2" s="40">
        <v>22</v>
      </c>
      <c r="M2" s="40">
        <v>1</v>
      </c>
      <c r="N2" s="9"/>
      <c r="O2" s="19" t="s">
        <v>134</v>
      </c>
      <c r="P2" s="19" t="s">
        <v>135</v>
      </c>
      <c r="Q2" s="19" t="s">
        <v>136</v>
      </c>
      <c r="R2" s="19" t="s">
        <v>137</v>
      </c>
      <c r="S2" s="19" t="s">
        <v>138</v>
      </c>
      <c r="T2" s="19" t="s">
        <v>139</v>
      </c>
    </row>
    <row r="3" spans="1:20" x14ac:dyDescent="0.25">
      <c r="A3" s="36"/>
      <c r="B3" s="37">
        <v>1</v>
      </c>
      <c r="C3" s="4">
        <v>2</v>
      </c>
      <c r="D3" s="4">
        <v>1</v>
      </c>
      <c r="E3" s="4">
        <v>11</v>
      </c>
      <c r="F3" s="38">
        <v>870</v>
      </c>
      <c r="G3" s="38">
        <v>60</v>
      </c>
      <c r="H3" s="38">
        <v>420</v>
      </c>
      <c r="I3" s="38">
        <v>30</v>
      </c>
      <c r="J3" s="40">
        <v>60</v>
      </c>
      <c r="K3" s="40">
        <v>60</v>
      </c>
      <c r="L3" s="40">
        <v>22</v>
      </c>
      <c r="M3" s="40">
        <v>1</v>
      </c>
      <c r="N3" s="9"/>
      <c r="O3" s="41">
        <v>1</v>
      </c>
      <c r="P3" s="42">
        <v>43898</v>
      </c>
      <c r="Q3" s="41" t="str">
        <f>TEXT(P3, "dddd")</f>
        <v>Sunday</v>
      </c>
      <c r="R3" s="43" t="str">
        <f>TEXT(P3, "mmmm")</f>
        <v>March</v>
      </c>
      <c r="S3" s="43">
        <f>ROUNDUP(MONTH(P3)/3,0)</f>
        <v>1</v>
      </c>
      <c r="T3" s="43" t="str">
        <f>TEXT(P3, "yyyy")</f>
        <v>2020</v>
      </c>
    </row>
    <row r="4" spans="1:20" x14ac:dyDescent="0.25">
      <c r="A4" s="36"/>
      <c r="B4" s="37">
        <v>1</v>
      </c>
      <c r="C4" s="4">
        <v>3</v>
      </c>
      <c r="D4" s="4">
        <v>1</v>
      </c>
      <c r="E4" s="4">
        <v>11</v>
      </c>
      <c r="F4" s="38">
        <v>1280</v>
      </c>
      <c r="G4" s="38">
        <v>80</v>
      </c>
      <c r="H4" s="38">
        <v>720</v>
      </c>
      <c r="I4" s="38">
        <v>0</v>
      </c>
      <c r="J4" s="40">
        <v>60</v>
      </c>
      <c r="K4" s="40">
        <v>60</v>
      </c>
      <c r="L4" s="40">
        <v>22</v>
      </c>
      <c r="M4" s="40">
        <v>1</v>
      </c>
      <c r="N4" s="9"/>
      <c r="O4" s="43"/>
      <c r="P4" s="43"/>
      <c r="Q4" s="43"/>
      <c r="R4" s="43"/>
      <c r="S4" s="43"/>
      <c r="T4" s="43"/>
    </row>
    <row r="5" spans="1:20" x14ac:dyDescent="0.25">
      <c r="A5" s="36"/>
      <c r="B5" s="37">
        <v>1</v>
      </c>
      <c r="C5" s="4">
        <v>2</v>
      </c>
      <c r="D5" s="41">
        <v>2</v>
      </c>
      <c r="E5" s="41">
        <v>22</v>
      </c>
      <c r="F5" s="38">
        <v>840</v>
      </c>
      <c r="G5" s="38">
        <v>60</v>
      </c>
      <c r="H5" s="38">
        <v>420</v>
      </c>
      <c r="I5" s="38">
        <v>60</v>
      </c>
      <c r="J5" s="40">
        <v>110</v>
      </c>
      <c r="K5" s="40">
        <v>120</v>
      </c>
      <c r="L5" s="40">
        <v>18.829999999999998</v>
      </c>
      <c r="M5" s="40">
        <v>1</v>
      </c>
      <c r="N5" s="9"/>
      <c r="O5" s="9"/>
      <c r="P5" s="9"/>
      <c r="Q5" s="9"/>
      <c r="R5" s="9"/>
      <c r="S5" s="9"/>
      <c r="T5" s="9"/>
    </row>
    <row r="6" spans="1:20" x14ac:dyDescent="0.25">
      <c r="A6" s="36"/>
      <c r="B6" s="37">
        <v>1</v>
      </c>
      <c r="C6" s="4">
        <v>3</v>
      </c>
      <c r="D6" s="41">
        <v>2</v>
      </c>
      <c r="E6" s="41">
        <v>22</v>
      </c>
      <c r="F6" s="38">
        <v>800</v>
      </c>
      <c r="G6" s="38">
        <v>50</v>
      </c>
      <c r="H6" s="38">
        <v>450</v>
      </c>
      <c r="I6" s="38">
        <v>0</v>
      </c>
      <c r="J6" s="40">
        <v>110</v>
      </c>
      <c r="K6" s="40">
        <v>120</v>
      </c>
      <c r="L6" s="40">
        <v>18.829999999999998</v>
      </c>
      <c r="M6" s="40">
        <v>1</v>
      </c>
      <c r="N6" s="9"/>
      <c r="O6" s="9"/>
      <c r="P6" s="9"/>
      <c r="Q6" s="9"/>
      <c r="R6" s="9"/>
      <c r="S6" s="9"/>
      <c r="T6" s="9"/>
    </row>
    <row r="7" spans="1:20" x14ac:dyDescent="0.25">
      <c r="A7" s="36"/>
      <c r="B7" s="37">
        <v>1</v>
      </c>
      <c r="C7" s="4">
        <v>4</v>
      </c>
      <c r="D7" s="41">
        <v>2</v>
      </c>
      <c r="E7" s="41">
        <v>22</v>
      </c>
      <c r="F7" s="38">
        <v>1040</v>
      </c>
      <c r="G7" s="38">
        <v>80</v>
      </c>
      <c r="H7" s="38">
        <v>480</v>
      </c>
      <c r="I7" s="38">
        <v>0</v>
      </c>
      <c r="J7" s="40">
        <v>110</v>
      </c>
      <c r="K7" s="40">
        <v>120</v>
      </c>
      <c r="L7" s="40">
        <v>18.829999999999998</v>
      </c>
      <c r="M7" s="40">
        <v>1</v>
      </c>
      <c r="N7" s="9"/>
      <c r="O7" s="9"/>
      <c r="P7" s="9"/>
      <c r="Q7" s="9"/>
      <c r="R7" s="9"/>
      <c r="S7" s="9"/>
      <c r="T7" s="9"/>
    </row>
    <row r="8" spans="1:20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</sheetData>
  <mergeCells count="1">
    <mergeCell ref="O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/>
  </sheetViews>
  <sheetFormatPr baseColWidth="10" defaultColWidth="14.44140625" defaultRowHeight="15.75" customHeight="1" x14ac:dyDescent="0.25"/>
  <sheetData>
    <row r="1" spans="1:2" x14ac:dyDescent="0.25">
      <c r="A1" s="44" t="s">
        <v>110</v>
      </c>
      <c r="B1" s="44" t="s">
        <v>140</v>
      </c>
    </row>
    <row r="2" spans="1:2" x14ac:dyDescent="0.25">
      <c r="A2" s="45">
        <v>1</v>
      </c>
      <c r="B2" s="44" t="s">
        <v>141</v>
      </c>
    </row>
    <row r="3" spans="1:2" x14ac:dyDescent="0.25">
      <c r="A3" s="45">
        <v>2</v>
      </c>
      <c r="B3" s="4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MBus</vt:lpstr>
      <vt:lpstr>Familia</vt:lpstr>
      <vt:lpstr>Categoria</vt:lpstr>
      <vt:lpstr>Producto</vt:lpstr>
      <vt:lpstr>DProducto</vt:lpstr>
      <vt:lpstr>Pedido</vt:lpstr>
      <vt:lpstr>Ped_det</vt:lpstr>
      <vt:lpstr>HPedido</vt:lpstr>
      <vt:lpstr>Cliente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Asullom</cp:lastModifiedBy>
  <dcterms:modified xsi:type="dcterms:W3CDTF">2020-04-27T17:22:36Z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d719245d-4896-49ee-97d3-894cbbdd9919</vt:lpwstr>
  </property>
</Properties>
</file>