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res Poveda\Documents\INGENIERIA DE SOFTWARE\Ejercicios\"/>
    </mc:Choice>
  </mc:AlternateContent>
  <xr:revisionPtr revIDLastSave="0" documentId="13_ncr:1_{43D2E793-8EA1-4314-8CCF-5DEBADE6370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4" roundtripDataSignature="AMtx7mhoGumrgPWZ0u0Acfa0tRpolxWaGQ=="/>
    </ext>
  </extLst>
</workbook>
</file>

<file path=xl/calcChain.xml><?xml version="1.0" encoding="utf-8"?>
<calcChain xmlns="http://schemas.openxmlformats.org/spreadsheetml/2006/main">
  <c r="AB28" i="1" l="1"/>
  <c r="AF20" i="1"/>
  <c r="G48" i="1"/>
  <c r="E48" i="1"/>
  <c r="C48" i="1"/>
  <c r="AC15" i="1" s="1"/>
  <c r="D31" i="1"/>
  <c r="D32" i="1" s="1"/>
  <c r="J30" i="1"/>
  <c r="F30" i="1"/>
  <c r="G20" i="1"/>
  <c r="E20" i="1"/>
  <c r="C20" i="1"/>
  <c r="AC13" i="1" s="1"/>
  <c r="D3" i="1"/>
  <c r="D4" i="1" s="1"/>
  <c r="D5" i="1" s="1"/>
  <c r="D6" i="1" s="1"/>
  <c r="D7" i="1" s="1"/>
  <c r="D9" i="1" s="1"/>
  <c r="J2" i="1"/>
  <c r="F2" i="1"/>
  <c r="H6" i="1" s="1"/>
  <c r="H7" i="1" l="1"/>
  <c r="F8" i="1" s="1"/>
  <c r="H3" i="1"/>
  <c r="H5" i="1"/>
  <c r="AD4" i="1"/>
  <c r="H4" i="1"/>
  <c r="AC17" i="1"/>
  <c r="AD2" i="1"/>
  <c r="D33" i="1"/>
  <c r="D10" i="1"/>
  <c r="H12" i="1"/>
  <c r="H11" i="1"/>
  <c r="H10" i="1"/>
  <c r="H9" i="1"/>
  <c r="H36" i="1"/>
  <c r="H35" i="1"/>
  <c r="H34" i="1"/>
  <c r="H33" i="1"/>
  <c r="H32" i="1"/>
  <c r="H31" i="1"/>
  <c r="AJ8" i="1" l="1"/>
  <c r="I7" i="1" s="1"/>
  <c r="J7" i="1" s="1"/>
  <c r="F37" i="1"/>
  <c r="F13" i="1"/>
  <c r="D11" i="1"/>
  <c r="D34" i="1"/>
  <c r="I33" i="1" l="1"/>
  <c r="J33" i="1" s="1"/>
  <c r="I10" i="1"/>
  <c r="J10" i="1" s="1"/>
  <c r="I31" i="1"/>
  <c r="J31" i="1" s="1"/>
  <c r="I32" i="1"/>
  <c r="J32" i="1" s="1"/>
  <c r="I9" i="1"/>
  <c r="J9" i="1" s="1"/>
  <c r="I5" i="1"/>
  <c r="J5" i="1" s="1"/>
  <c r="I3" i="1"/>
  <c r="J3" i="1" s="1"/>
  <c r="I6" i="1"/>
  <c r="J6" i="1" s="1"/>
  <c r="I4" i="1"/>
  <c r="J4" i="1" s="1"/>
  <c r="D35" i="1"/>
  <c r="I34" i="1"/>
  <c r="J34" i="1" s="1"/>
  <c r="D12" i="1"/>
  <c r="I11" i="1"/>
  <c r="J11" i="1" s="1"/>
  <c r="H41" i="1"/>
  <c r="H40" i="1"/>
  <c r="H39" i="1"/>
  <c r="H38" i="1"/>
  <c r="H19" i="1"/>
  <c r="H18" i="1"/>
  <c r="H17" i="1"/>
  <c r="H16" i="1"/>
  <c r="H15" i="1"/>
  <c r="H14" i="1"/>
  <c r="F42" i="1" l="1"/>
  <c r="D14" i="1"/>
  <c r="I12" i="1"/>
  <c r="J12" i="1" s="1"/>
  <c r="D36" i="1"/>
  <c r="I35" i="1"/>
  <c r="J35" i="1" s="1"/>
  <c r="D38" i="1" l="1"/>
  <c r="I36" i="1"/>
  <c r="J36" i="1" s="1"/>
  <c r="D15" i="1"/>
  <c r="I14" i="1"/>
  <c r="J14" i="1" s="1"/>
  <c r="H47" i="1"/>
  <c r="H46" i="1"/>
  <c r="H45" i="1"/>
  <c r="H44" i="1"/>
  <c r="H43" i="1"/>
  <c r="AD8" i="1" l="1"/>
  <c r="D16" i="1"/>
  <c r="I15" i="1"/>
  <c r="J15" i="1" s="1"/>
  <c r="D39" i="1"/>
  <c r="I38" i="1"/>
  <c r="J38" i="1" s="1"/>
  <c r="D40" i="1" l="1"/>
  <c r="I39" i="1"/>
  <c r="J39" i="1" s="1"/>
  <c r="D17" i="1"/>
  <c r="I16" i="1"/>
  <c r="J16" i="1" s="1"/>
  <c r="D18" i="1" l="1"/>
  <c r="I17" i="1"/>
  <c r="J17" i="1" s="1"/>
  <c r="D41" i="1"/>
  <c r="I40" i="1"/>
  <c r="J40" i="1" s="1"/>
  <c r="D43" i="1" l="1"/>
  <c r="I41" i="1"/>
  <c r="J41" i="1" s="1"/>
  <c r="D19" i="1"/>
  <c r="I19" i="1" s="1"/>
  <c r="J19" i="1" s="1"/>
  <c r="I18" i="1"/>
  <c r="J18" i="1" s="1"/>
  <c r="D44" i="1" l="1"/>
  <c r="I43" i="1"/>
  <c r="J43" i="1" s="1"/>
  <c r="D45" i="1" l="1"/>
  <c r="I44" i="1"/>
  <c r="J44" i="1" s="1"/>
  <c r="D46" i="1" l="1"/>
  <c r="I45" i="1"/>
  <c r="J45" i="1" s="1"/>
  <c r="D47" i="1" l="1"/>
  <c r="I47" i="1" s="1"/>
  <c r="J47" i="1" s="1"/>
  <c r="I46" i="1"/>
  <c r="J46" i="1" s="1"/>
</calcChain>
</file>

<file path=xl/sharedStrings.xml><?xml version="1.0" encoding="utf-8"?>
<sst xmlns="http://schemas.openxmlformats.org/spreadsheetml/2006/main" count="72" uniqueCount="41">
  <si>
    <t>Estación</t>
  </si>
  <si>
    <t>PV</t>
  </si>
  <si>
    <t>Distancias</t>
  </si>
  <si>
    <t>Distancia acumulada</t>
  </si>
  <si>
    <t>Vista (+)</t>
  </si>
  <si>
    <t>Altura de Instrumento</t>
  </si>
  <si>
    <t>Vista (-)</t>
  </si>
  <si>
    <t>Cota (msnm)</t>
  </si>
  <si>
    <t>EC</t>
  </si>
  <si>
    <t>Cota Compensada</t>
  </si>
  <si>
    <t>E - 1</t>
  </si>
  <si>
    <t>BM - 1</t>
  </si>
  <si>
    <t>……</t>
  </si>
  <si>
    <t>PC - 1</t>
  </si>
  <si>
    <t>E - 2</t>
  </si>
  <si>
    <t>…..</t>
  </si>
  <si>
    <t>PC - 2</t>
  </si>
  <si>
    <t>E - 3</t>
  </si>
  <si>
    <t>BM - 2</t>
  </si>
  <si>
    <t>Longitud del camino</t>
  </si>
  <si>
    <t>MEDICIÓN DE VUELTA</t>
  </si>
  <si>
    <t xml:space="preserve">Vista (+) Total = </t>
  </si>
  <si>
    <t xml:space="preserve">Vista (-) Total = </t>
  </si>
  <si>
    <t xml:space="preserve">Error de Cierre  = Cota de llegada - Cota de inicio </t>
  </si>
  <si>
    <t xml:space="preserve">Error de Cierre  = Vista (+) Total - Vista (-) Total </t>
  </si>
  <si>
    <t xml:space="preserve">Error de Cierre = </t>
  </si>
  <si>
    <t>Longitud de medida</t>
  </si>
  <si>
    <t xml:space="preserve">Ida = </t>
  </si>
  <si>
    <t>El valor de la longitud en metros lo pasamos a kilómetros</t>
  </si>
  <si>
    <t xml:space="preserve">Vuelta = </t>
  </si>
  <si>
    <t>De 126.4 m a 0.1264 km</t>
  </si>
  <si>
    <t xml:space="preserve">Total = </t>
  </si>
  <si>
    <t>Error admisible</t>
  </si>
  <si>
    <r>
      <t xml:space="preserve">Ea = +/- 0.1  x </t>
    </r>
    <r>
      <rPr>
        <sz val="11"/>
        <color rgb="FF000000"/>
        <rFont val="Calibri"/>
      </rPr>
      <t>√K (nivelación rápida)</t>
    </r>
  </si>
  <si>
    <r>
      <t xml:space="preserve">Ea = +/- 0.1 x </t>
    </r>
    <r>
      <rPr>
        <sz val="11"/>
        <color rgb="FF000000"/>
        <rFont val="Calibri"/>
      </rPr>
      <t>√0.1264</t>
    </r>
  </si>
  <si>
    <t>K = distancia en Km</t>
  </si>
  <si>
    <t xml:space="preserve">Para aceptar el trabajo el Error de cierre &lt; Error admisible </t>
  </si>
  <si>
    <t>(-0.029) &lt; (-0.035)</t>
  </si>
  <si>
    <t>Corrección de cotas</t>
  </si>
  <si>
    <t>Fc = - (Ec) x da/dt</t>
  </si>
  <si>
    <t xml:space="preserve">Ea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</si>
</sst>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b/>
      <sz val="11"/>
      <color rgb="FFFF0000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1" fillId="0" borderId="0" xfId="0" applyFont="1"/>
    <xf numFmtId="164" fontId="0" fillId="2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/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Alignment="1"/>
    <xf numFmtId="164" fontId="1" fillId="5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7" xfId="0" applyFont="1" applyBorder="1" applyAlignment="1">
      <alignment horizontal="center" vertical="center"/>
    </xf>
    <xf numFmtId="0" fontId="4" fillId="0" borderId="7" xfId="0" applyFont="1" applyBorder="1"/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8"/>
  <sheetViews>
    <sheetView tabSelected="1" topLeftCell="U1" zoomScale="73" zoomScaleNormal="73" workbookViewId="0">
      <selection activeCell="AF19" sqref="AF19:AF28"/>
    </sheetView>
  </sheetViews>
  <sheetFormatPr baseColWidth="10" defaultColWidth="14.42578125" defaultRowHeight="15" customHeight="1"/>
  <cols>
    <col min="1" max="1" width="11.85546875" customWidth="1"/>
    <col min="2" max="3" width="10.7109375" customWidth="1"/>
    <col min="4" max="4" width="13.42578125" customWidth="1"/>
    <col min="5" max="5" width="10.7109375" customWidth="1"/>
    <col min="6" max="6" width="14.5703125" customWidth="1"/>
    <col min="7" max="7" width="10.7109375" customWidth="1"/>
    <col min="8" max="8" width="11.85546875" customWidth="1"/>
    <col min="9" max="9" width="10.7109375" customWidth="1"/>
    <col min="10" max="10" width="14.28515625" customWidth="1"/>
    <col min="11" max="26" width="10.7109375" customWidth="1"/>
    <col min="32" max="32" width="54.7109375" bestFit="1" customWidth="1"/>
  </cols>
  <sheetData>
    <row r="1" spans="1:36" ht="35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</row>
    <row r="2" spans="1:36">
      <c r="A2" s="5" t="s">
        <v>10</v>
      </c>
      <c r="B2" s="6" t="s">
        <v>11</v>
      </c>
      <c r="C2" s="6">
        <v>0</v>
      </c>
      <c r="D2" s="6" t="s">
        <v>12</v>
      </c>
      <c r="E2" s="7">
        <v>1.5169999999999999</v>
      </c>
      <c r="F2" s="8">
        <f>H2+E2</f>
        <v>174.517</v>
      </c>
      <c r="G2" s="9"/>
      <c r="H2" s="8">
        <v>173</v>
      </c>
      <c r="I2" s="9"/>
      <c r="J2" s="10">
        <f>H2</f>
        <v>173</v>
      </c>
      <c r="AB2" s="21" t="s">
        <v>21</v>
      </c>
      <c r="AD2" s="24">
        <f>E48+E20</f>
        <v>6.4269999999999996</v>
      </c>
    </row>
    <row r="3" spans="1:36">
      <c r="A3" s="11"/>
      <c r="B3" s="11">
        <v>1</v>
      </c>
      <c r="C3" s="11">
        <v>5</v>
      </c>
      <c r="D3" s="11">
        <f>C3</f>
        <v>5</v>
      </c>
      <c r="E3" s="12"/>
      <c r="F3" s="12"/>
      <c r="G3" s="12">
        <v>1.216</v>
      </c>
      <c r="H3" s="13">
        <f t="shared" ref="H3:H7" si="0">$F$2-G3</f>
        <v>173.30099999999999</v>
      </c>
      <c r="I3" s="14">
        <f>-($AJ$8*D3)/$C$20</f>
        <v>2.294303797468348E-3</v>
      </c>
      <c r="J3" s="13">
        <f t="shared" ref="J3:J7" si="1">H3+I3</f>
        <v>173.30329430379746</v>
      </c>
    </row>
    <row r="4" spans="1:36">
      <c r="A4" s="11"/>
      <c r="B4" s="11">
        <v>2</v>
      </c>
      <c r="C4" s="11">
        <v>5</v>
      </c>
      <c r="D4" s="11">
        <f t="shared" ref="D4:D7" si="2">D3+C4</f>
        <v>10</v>
      </c>
      <c r="E4" s="12"/>
      <c r="F4" s="12"/>
      <c r="G4" s="12">
        <v>0.91400000000000003</v>
      </c>
      <c r="H4" s="13">
        <f t="shared" si="0"/>
        <v>173.60300000000001</v>
      </c>
      <c r="I4" s="14">
        <f>-($AJ$8*D4)/$C$20</f>
        <v>4.588607594936696E-3</v>
      </c>
      <c r="J4" s="13">
        <f t="shared" si="1"/>
        <v>173.60758860759495</v>
      </c>
      <c r="AB4" s="21" t="s">
        <v>22</v>
      </c>
      <c r="AD4" s="24">
        <f>G48+G20</f>
        <v>6.4559999999999995</v>
      </c>
    </row>
    <row r="5" spans="1:36">
      <c r="A5" s="11"/>
      <c r="B5" s="11">
        <v>3</v>
      </c>
      <c r="C5" s="11">
        <v>5</v>
      </c>
      <c r="D5" s="11">
        <f t="shared" si="2"/>
        <v>15</v>
      </c>
      <c r="E5" s="12"/>
      <c r="F5" s="12"/>
      <c r="G5" s="12">
        <v>0.63</v>
      </c>
      <c r="H5" s="13">
        <f t="shared" si="0"/>
        <v>173.887</v>
      </c>
      <c r="I5" s="14">
        <f>-($AJ$8*D5)/$C$20</f>
        <v>6.8829113924050436E-3</v>
      </c>
      <c r="J5" s="13">
        <f t="shared" si="1"/>
        <v>173.89388291139241</v>
      </c>
    </row>
    <row r="6" spans="1:36">
      <c r="A6" s="11"/>
      <c r="B6" s="11">
        <v>4</v>
      </c>
      <c r="C6" s="11">
        <v>5</v>
      </c>
      <c r="D6" s="11">
        <f t="shared" si="2"/>
        <v>20</v>
      </c>
      <c r="E6" s="12"/>
      <c r="F6" s="12"/>
      <c r="G6" s="12">
        <v>0.29799999999999999</v>
      </c>
      <c r="H6" s="13">
        <f t="shared" si="0"/>
        <v>174.21899999999999</v>
      </c>
      <c r="I6" s="14">
        <f>-($AJ$8*D6)/$C$20</f>
        <v>9.177215189873392E-3</v>
      </c>
      <c r="J6" s="13">
        <f t="shared" si="1"/>
        <v>174.22817721518987</v>
      </c>
      <c r="AB6" s="15" t="s">
        <v>23</v>
      </c>
      <c r="AH6" s="15" t="s">
        <v>24</v>
      </c>
    </row>
    <row r="7" spans="1:36">
      <c r="A7" s="11"/>
      <c r="B7" s="11" t="s">
        <v>13</v>
      </c>
      <c r="C7" s="11">
        <v>0.3</v>
      </c>
      <c r="D7" s="11">
        <f t="shared" si="2"/>
        <v>20.3</v>
      </c>
      <c r="E7" s="12"/>
      <c r="F7" s="12"/>
      <c r="G7" s="16">
        <v>0.26</v>
      </c>
      <c r="H7" s="29">
        <f t="shared" si="0"/>
        <v>174.25700000000001</v>
      </c>
      <c r="I7" s="14">
        <f>-($AJ$8*D7)/$C$20</f>
        <v>9.3148734177214941E-3</v>
      </c>
      <c r="J7" s="13">
        <f t="shared" si="1"/>
        <v>174.26631487341771</v>
      </c>
    </row>
    <row r="8" spans="1:36">
      <c r="A8" s="17" t="s">
        <v>14</v>
      </c>
      <c r="B8" s="11" t="s">
        <v>13</v>
      </c>
      <c r="C8" s="17" t="s">
        <v>15</v>
      </c>
      <c r="D8" s="17" t="s">
        <v>15</v>
      </c>
      <c r="E8" s="16">
        <v>1.008</v>
      </c>
      <c r="F8" s="13">
        <f>H7+E8</f>
        <v>175.26500000000001</v>
      </c>
      <c r="G8" s="12"/>
      <c r="H8" s="13"/>
      <c r="I8" s="14"/>
      <c r="J8" s="13"/>
      <c r="AB8" t="s">
        <v>25</v>
      </c>
      <c r="AD8" s="25">
        <f>H47-H2</f>
        <v>-2.9000000000024784E-2</v>
      </c>
      <c r="AE8" s="35"/>
      <c r="AH8" t="s">
        <v>25</v>
      </c>
      <c r="AJ8" s="25">
        <f>AD2-AD4</f>
        <v>-2.8999999999999915E-2</v>
      </c>
    </row>
    <row r="9" spans="1:36">
      <c r="A9" s="11"/>
      <c r="B9" s="11">
        <v>5</v>
      </c>
      <c r="C9" s="11">
        <v>5</v>
      </c>
      <c r="D9" s="11">
        <f>D7+C9</f>
        <v>25.3</v>
      </c>
      <c r="E9" s="12"/>
      <c r="F9" s="12"/>
      <c r="G9" s="12">
        <v>0.76300000000000001</v>
      </c>
      <c r="H9" s="13">
        <f t="shared" ref="H9:H12" si="3">$F$8-G9</f>
        <v>174.50200000000001</v>
      </c>
      <c r="I9" s="14">
        <f>-($AJ$8*D9)/$C$20</f>
        <v>1.1609177215189842E-2</v>
      </c>
      <c r="J9" s="13">
        <f t="shared" ref="J9:J12" si="4">H9+I9</f>
        <v>174.51360917721519</v>
      </c>
      <c r="AJ9" s="36">
        <v>2.9000000000000001E-2</v>
      </c>
    </row>
    <row r="10" spans="1:36">
      <c r="A10" s="11"/>
      <c r="B10" s="11">
        <v>6</v>
      </c>
      <c r="C10" s="11">
        <v>5</v>
      </c>
      <c r="D10" s="11">
        <f t="shared" ref="D10:D12" si="5">D9+C10</f>
        <v>30.3</v>
      </c>
      <c r="E10" s="12"/>
      <c r="F10" s="12"/>
      <c r="G10" s="12">
        <v>0.70399999999999996</v>
      </c>
      <c r="H10" s="13">
        <f t="shared" si="3"/>
        <v>174.56100000000001</v>
      </c>
      <c r="I10" s="14">
        <f>-($AJ$8*D10)/$C$20</f>
        <v>1.3903481012658189E-2</v>
      </c>
      <c r="J10" s="13">
        <f t="shared" si="4"/>
        <v>174.57490348101265</v>
      </c>
      <c r="AB10" s="26"/>
    </row>
    <row r="11" spans="1:36">
      <c r="A11" s="11"/>
      <c r="B11" s="11">
        <v>7</v>
      </c>
      <c r="C11" s="11">
        <v>5</v>
      </c>
      <c r="D11" s="11">
        <f t="shared" si="5"/>
        <v>35.299999999999997</v>
      </c>
      <c r="E11" s="12"/>
      <c r="F11" s="12"/>
      <c r="G11" s="12">
        <v>0.60399999999999998</v>
      </c>
      <c r="H11" s="13">
        <f t="shared" si="3"/>
        <v>174.661</v>
      </c>
      <c r="I11" s="14">
        <f>-($AJ$8*D11)/$C$20</f>
        <v>1.6197784810126535E-2</v>
      </c>
      <c r="J11" s="13">
        <f t="shared" si="4"/>
        <v>174.67719778481012</v>
      </c>
      <c r="AB11" s="15" t="s">
        <v>26</v>
      </c>
    </row>
    <row r="12" spans="1:36">
      <c r="A12" s="11"/>
      <c r="B12" s="11" t="s">
        <v>16</v>
      </c>
      <c r="C12" s="11">
        <v>2.5</v>
      </c>
      <c r="D12" s="11">
        <f t="shared" si="5"/>
        <v>37.799999999999997</v>
      </c>
      <c r="E12" s="12"/>
      <c r="F12" s="12"/>
      <c r="G12" s="16">
        <v>0.56799999999999995</v>
      </c>
      <c r="H12" s="13">
        <f t="shared" si="3"/>
        <v>174.697</v>
      </c>
      <c r="I12" s="14">
        <f>-($AJ$8*D12)/$C$20</f>
        <v>1.7344936708860708E-2</v>
      </c>
      <c r="J12" s="13">
        <f t="shared" si="4"/>
        <v>174.71434493670887</v>
      </c>
    </row>
    <row r="13" spans="1:36">
      <c r="A13" s="17" t="s">
        <v>17</v>
      </c>
      <c r="B13" s="11" t="s">
        <v>16</v>
      </c>
      <c r="C13" s="17" t="s">
        <v>15</v>
      </c>
      <c r="D13" s="17" t="s">
        <v>15</v>
      </c>
      <c r="E13" s="16">
        <v>1.472</v>
      </c>
      <c r="F13" s="13">
        <f>H12+E13</f>
        <v>176.16900000000001</v>
      </c>
      <c r="G13" s="12"/>
      <c r="H13" s="13"/>
      <c r="I13" s="14"/>
      <c r="J13" s="13"/>
      <c r="AB13" t="s">
        <v>27</v>
      </c>
      <c r="AC13" s="27">
        <f>C20</f>
        <v>63.199999999999996</v>
      </c>
      <c r="AF13" t="s">
        <v>28</v>
      </c>
    </row>
    <row r="14" spans="1:36">
      <c r="A14" s="11"/>
      <c r="B14" s="11">
        <v>8</v>
      </c>
      <c r="C14" s="11">
        <v>5</v>
      </c>
      <c r="D14" s="11">
        <f>D12+C14</f>
        <v>42.8</v>
      </c>
      <c r="E14" s="12"/>
      <c r="F14" s="12"/>
      <c r="G14" s="12">
        <v>1.2270000000000001</v>
      </c>
      <c r="H14" s="13">
        <f t="shared" ref="H14:H19" si="6">$F$13-G14</f>
        <v>174.94200000000001</v>
      </c>
      <c r="I14" s="14">
        <f>-($AJ$8*D14)/$C$20</f>
        <v>1.9639240506329057E-2</v>
      </c>
      <c r="J14" s="13">
        <f t="shared" ref="J14:J19" si="7">H14+I14</f>
        <v>174.96163924050634</v>
      </c>
    </row>
    <row r="15" spans="1:36" ht="15.75" customHeight="1">
      <c r="A15" s="11"/>
      <c r="B15" s="11">
        <v>9</v>
      </c>
      <c r="C15" s="11">
        <v>5</v>
      </c>
      <c r="D15" s="11">
        <f t="shared" ref="D15:D19" si="8">D14+C15</f>
        <v>47.8</v>
      </c>
      <c r="E15" s="12"/>
      <c r="F15" s="12"/>
      <c r="G15" s="12">
        <v>1.2370000000000001</v>
      </c>
      <c r="H15" s="13">
        <f t="shared" si="6"/>
        <v>174.93200000000002</v>
      </c>
      <c r="I15" s="14">
        <f>-($AJ$8*D15)/$C$20</f>
        <v>2.1933544303797403E-2</v>
      </c>
      <c r="J15" s="13">
        <f t="shared" si="7"/>
        <v>174.95393354430382</v>
      </c>
      <c r="AB15" t="s">
        <v>29</v>
      </c>
      <c r="AC15" s="27">
        <f>C48</f>
        <v>63.199999999999996</v>
      </c>
      <c r="AF15" t="s">
        <v>30</v>
      </c>
    </row>
    <row r="16" spans="1:36" ht="15.75" customHeight="1">
      <c r="A16" s="11"/>
      <c r="B16" s="11">
        <v>10</v>
      </c>
      <c r="C16" s="11">
        <v>5</v>
      </c>
      <c r="D16" s="11">
        <f t="shared" si="8"/>
        <v>52.8</v>
      </c>
      <c r="E16" s="12"/>
      <c r="F16" s="12"/>
      <c r="G16" s="12">
        <v>1.3080000000000001</v>
      </c>
      <c r="H16" s="13">
        <f t="shared" si="6"/>
        <v>174.86100000000002</v>
      </c>
      <c r="I16" s="14">
        <f>-($AJ$8*D16)/$C$20</f>
        <v>2.4227848101265752E-2</v>
      </c>
      <c r="J16" s="13">
        <f t="shared" si="7"/>
        <v>174.88522784810129</v>
      </c>
    </row>
    <row r="17" spans="1:32" ht="15.75" customHeight="1">
      <c r="A17" s="11"/>
      <c r="B17" s="11">
        <v>11</v>
      </c>
      <c r="C17" s="11">
        <v>5</v>
      </c>
      <c r="D17" s="11">
        <f t="shared" si="8"/>
        <v>57.8</v>
      </c>
      <c r="E17" s="12"/>
      <c r="F17" s="12"/>
      <c r="G17" s="12">
        <v>1.337</v>
      </c>
      <c r="H17" s="13">
        <f t="shared" si="6"/>
        <v>174.83200000000002</v>
      </c>
      <c r="I17" s="14">
        <f>-($AJ$8*D17)/$C$20</f>
        <v>2.6522151898734102E-2</v>
      </c>
      <c r="J17" s="13">
        <f t="shared" si="7"/>
        <v>174.85852215189877</v>
      </c>
      <c r="AB17" t="s">
        <v>31</v>
      </c>
      <c r="AC17" s="1">
        <f>SUM(AC13:AC16)</f>
        <v>126.39999999999999</v>
      </c>
      <c r="AF17" t="s">
        <v>34</v>
      </c>
    </row>
    <row r="18" spans="1:32" ht="15.75" customHeight="1">
      <c r="A18" s="11"/>
      <c r="B18" s="11">
        <v>12</v>
      </c>
      <c r="C18" s="11">
        <v>5</v>
      </c>
      <c r="D18" s="11">
        <f t="shared" si="8"/>
        <v>62.8</v>
      </c>
      <c r="E18" s="12"/>
      <c r="F18" s="12"/>
      <c r="G18" s="12">
        <v>1.381</v>
      </c>
      <c r="H18" s="13">
        <f t="shared" si="6"/>
        <v>174.78800000000001</v>
      </c>
      <c r="I18" s="14">
        <f>-($AJ$8*D18)/$C$20</f>
        <v>2.8816455696202448E-2</v>
      </c>
      <c r="J18" s="13">
        <f t="shared" si="7"/>
        <v>174.81681645569623</v>
      </c>
    </row>
    <row r="19" spans="1:32" ht="15.75" customHeight="1">
      <c r="A19" s="11"/>
      <c r="B19" s="11" t="s">
        <v>18</v>
      </c>
      <c r="C19" s="11">
        <v>0.4</v>
      </c>
      <c r="D19" s="17">
        <f t="shared" si="8"/>
        <v>63.199999999999996</v>
      </c>
      <c r="E19" s="12"/>
      <c r="F19" s="12"/>
      <c r="G19" s="16">
        <v>1.391</v>
      </c>
      <c r="H19" s="13">
        <f t="shared" si="6"/>
        <v>174.77800000000002</v>
      </c>
      <c r="I19" s="14">
        <f>-($AJ$8*D19)/$C$20</f>
        <v>2.8999999999999915E-2</v>
      </c>
      <c r="J19" s="13">
        <f t="shared" si="7"/>
        <v>174.80700000000002</v>
      </c>
      <c r="AB19" s="15" t="s">
        <v>32</v>
      </c>
      <c r="AF19" s="15" t="s">
        <v>40</v>
      </c>
    </row>
    <row r="20" spans="1:32" ht="15.75" customHeight="1">
      <c r="A20" s="32" t="s">
        <v>19</v>
      </c>
      <c r="B20" s="33"/>
      <c r="C20" s="1">
        <f>SUM(C2:C19)</f>
        <v>63.199999999999996</v>
      </c>
      <c r="D20" s="18"/>
      <c r="E20" s="19">
        <f>SUM(E2:E19)</f>
        <v>3.9969999999999999</v>
      </c>
      <c r="F20" s="20"/>
      <c r="G20" s="19">
        <f>SUM(G7,G12,G19)</f>
        <v>2.2189999999999999</v>
      </c>
      <c r="H20" s="20"/>
      <c r="I20" s="20"/>
      <c r="J20" s="20"/>
      <c r="AF20">
        <f>IF(AJ8&lt;0,-0.1*SQRT(AC17/1000),0.1*SQRT(AC17/1000))</f>
        <v>-3.5552777669262355E-2</v>
      </c>
    </row>
    <row r="21" spans="1:32" ht="15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AB21" t="s">
        <v>33</v>
      </c>
    </row>
    <row r="22" spans="1:3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32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AB23" t="s">
        <v>35</v>
      </c>
    </row>
    <row r="24" spans="1:32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32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AB25" s="15" t="s">
        <v>36</v>
      </c>
      <c r="AC25" s="28"/>
      <c r="AD25" s="28"/>
      <c r="AE25" s="28"/>
      <c r="AF25" s="28"/>
    </row>
    <row r="26" spans="1:32" ht="9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AB26" s="28"/>
      <c r="AC26" s="28"/>
      <c r="AD26" s="28"/>
      <c r="AE26" s="28"/>
      <c r="AF26" s="28"/>
    </row>
    <row r="27" spans="1:32" ht="15.75" customHeight="1">
      <c r="A27" s="34" t="s">
        <v>20</v>
      </c>
      <c r="B27" s="31"/>
      <c r="C27" s="31"/>
      <c r="D27" s="31"/>
      <c r="E27" s="31"/>
      <c r="F27" s="31"/>
      <c r="G27" s="31"/>
      <c r="H27" s="31"/>
      <c r="I27" s="31"/>
      <c r="J27" s="31"/>
      <c r="AB27" s="30" t="s">
        <v>37</v>
      </c>
      <c r="AC27" s="30"/>
      <c r="AD27" s="28"/>
      <c r="AE27" s="28"/>
      <c r="AF27" s="28"/>
    </row>
    <row r="28" spans="1:32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AB28" s="28" t="str">
        <f>IF(AJ8&lt;=AF20,"Se acepta el Trabajo","No Se acepta el Trabajo")</f>
        <v>No Se acepta el Trabajo</v>
      </c>
      <c r="AC28" s="28"/>
      <c r="AD28" s="28"/>
      <c r="AE28" s="28"/>
      <c r="AF28" s="28"/>
    </row>
    <row r="29" spans="1:32" ht="15.75" customHeight="1">
      <c r="A29" s="2" t="s">
        <v>0</v>
      </c>
      <c r="B29" s="3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4" t="s">
        <v>7</v>
      </c>
      <c r="I29" s="2" t="s">
        <v>8</v>
      </c>
      <c r="J29" s="2" t="s">
        <v>9</v>
      </c>
      <c r="AB29" s="15"/>
      <c r="AC29" s="28"/>
      <c r="AD29" s="28"/>
      <c r="AE29" s="28"/>
      <c r="AF29" s="28"/>
    </row>
    <row r="30" spans="1:32" ht="15.75" customHeight="1">
      <c r="A30" s="5" t="s">
        <v>17</v>
      </c>
      <c r="B30" s="6" t="s">
        <v>18</v>
      </c>
      <c r="C30" s="6">
        <v>0</v>
      </c>
      <c r="D30" s="6" t="s">
        <v>15</v>
      </c>
      <c r="E30" s="7">
        <v>1.3779999999999999</v>
      </c>
      <c r="F30" s="8">
        <f>H30+E30</f>
        <v>176.15599999999998</v>
      </c>
      <c r="G30" s="9"/>
      <c r="H30" s="22">
        <v>174.77799999999999</v>
      </c>
      <c r="I30" s="9"/>
      <c r="J30" s="10">
        <f>H30</f>
        <v>174.77799999999999</v>
      </c>
      <c r="AB30" s="28"/>
      <c r="AC30" s="28"/>
      <c r="AD30" s="28"/>
      <c r="AE30" s="28"/>
      <c r="AF30" s="28"/>
    </row>
    <row r="31" spans="1:32" ht="15.75" customHeight="1">
      <c r="A31" s="11"/>
      <c r="B31" s="11">
        <v>12</v>
      </c>
      <c r="C31" s="11">
        <v>0.4</v>
      </c>
      <c r="D31" s="11">
        <f>C31</f>
        <v>0.4</v>
      </c>
      <c r="E31" s="12"/>
      <c r="F31" s="12"/>
      <c r="G31" s="12">
        <v>1.331</v>
      </c>
      <c r="H31" s="23">
        <f t="shared" ref="H31:H36" si="9">$F$30-G31</f>
        <v>174.82499999999999</v>
      </c>
      <c r="I31" s="12">
        <f>-($AJ$8*D31)/$C$48</f>
        <v>1.8354430379746784E-4</v>
      </c>
      <c r="J31" s="13">
        <f t="shared" ref="J31:J36" si="10">H31+I31</f>
        <v>174.8251835443038</v>
      </c>
      <c r="AB31" s="15" t="s">
        <v>38</v>
      </c>
      <c r="AC31" s="28"/>
      <c r="AD31" s="28"/>
      <c r="AE31" s="28"/>
      <c r="AF31" s="28"/>
    </row>
    <row r="32" spans="1:32" ht="15.75" customHeight="1">
      <c r="A32" s="11"/>
      <c r="B32" s="11">
        <v>11</v>
      </c>
      <c r="C32" s="11">
        <v>5</v>
      </c>
      <c r="D32" s="11">
        <f t="shared" ref="D32:D36" si="11">D31+C32</f>
        <v>5.4</v>
      </c>
      <c r="E32" s="12"/>
      <c r="F32" s="12"/>
      <c r="G32" s="12">
        <v>1.3089999999999999</v>
      </c>
      <c r="H32" s="23">
        <f t="shared" si="9"/>
        <v>174.84699999999998</v>
      </c>
      <c r="I32" s="12">
        <f>-($AJ$8*D32)/$C$48</f>
        <v>2.4778481012658156E-3</v>
      </c>
      <c r="J32" s="13">
        <f t="shared" si="10"/>
        <v>174.84947784810126</v>
      </c>
      <c r="AB32" s="28"/>
      <c r="AC32" s="28"/>
      <c r="AD32" s="28"/>
      <c r="AE32" s="28"/>
      <c r="AF32" s="28"/>
    </row>
    <row r="33" spans="1:28" ht="15.75" customHeight="1">
      <c r="A33" s="11"/>
      <c r="B33" s="11">
        <v>10</v>
      </c>
      <c r="C33" s="11">
        <v>5</v>
      </c>
      <c r="D33" s="11">
        <f t="shared" si="11"/>
        <v>10.4</v>
      </c>
      <c r="E33" s="12"/>
      <c r="F33" s="12"/>
      <c r="G33" s="12">
        <v>1.2789999999999999</v>
      </c>
      <c r="H33" s="23">
        <f t="shared" si="9"/>
        <v>174.87699999999998</v>
      </c>
      <c r="I33" s="12">
        <f>-($AJ$8*D33)/$C$48</f>
        <v>4.772151898734164E-3</v>
      </c>
      <c r="J33" s="13">
        <f t="shared" si="10"/>
        <v>174.8817721518987</v>
      </c>
      <c r="AB33" s="28" t="s">
        <v>39</v>
      </c>
    </row>
    <row r="34" spans="1:28" ht="15.75" customHeight="1">
      <c r="A34" s="11"/>
      <c r="B34" s="11">
        <v>9</v>
      </c>
      <c r="C34" s="11">
        <v>5</v>
      </c>
      <c r="D34" s="11">
        <f t="shared" si="11"/>
        <v>15.4</v>
      </c>
      <c r="E34" s="12"/>
      <c r="F34" s="12"/>
      <c r="G34" s="12">
        <v>1.204</v>
      </c>
      <c r="H34" s="23">
        <f t="shared" si="9"/>
        <v>174.95199999999997</v>
      </c>
      <c r="I34" s="12">
        <f>-($AJ$8*D34)/$C$48</f>
        <v>7.0664556962025116E-3</v>
      </c>
      <c r="J34" s="13">
        <f t="shared" si="10"/>
        <v>174.95906645569616</v>
      </c>
      <c r="AB34" s="28"/>
    </row>
    <row r="35" spans="1:28" ht="15.75" customHeight="1">
      <c r="A35" s="11"/>
      <c r="B35" s="11">
        <v>8</v>
      </c>
      <c r="C35" s="11">
        <v>5</v>
      </c>
      <c r="D35" s="11">
        <f t="shared" si="11"/>
        <v>20.399999999999999</v>
      </c>
      <c r="E35" s="12"/>
      <c r="F35" s="12"/>
      <c r="G35" s="12">
        <v>1.198</v>
      </c>
      <c r="H35" s="23">
        <f t="shared" si="9"/>
        <v>174.95799999999997</v>
      </c>
      <c r="I35" s="12">
        <f>-($AJ$8*D35)/$C$48</f>
        <v>9.3607594936708591E-3</v>
      </c>
      <c r="J35" s="13">
        <f t="shared" si="10"/>
        <v>174.96736075949363</v>
      </c>
      <c r="AB35" s="28"/>
    </row>
    <row r="36" spans="1:28" ht="15.75" customHeight="1">
      <c r="A36" s="11"/>
      <c r="B36" s="11" t="s">
        <v>16</v>
      </c>
      <c r="C36" s="11">
        <v>5</v>
      </c>
      <c r="D36" s="11">
        <f t="shared" si="11"/>
        <v>25.4</v>
      </c>
      <c r="E36" s="12"/>
      <c r="F36" s="12"/>
      <c r="G36" s="16">
        <v>1.472</v>
      </c>
      <c r="H36" s="23">
        <f t="shared" si="9"/>
        <v>174.68399999999997</v>
      </c>
      <c r="I36" s="12">
        <f>-($AJ$8*D36)/$C$48</f>
        <v>1.1655063291139207E-2</v>
      </c>
      <c r="J36" s="13">
        <f t="shared" si="10"/>
        <v>174.6956550632911</v>
      </c>
      <c r="AB36" s="28"/>
    </row>
    <row r="37" spans="1:28" ht="15.75" customHeight="1">
      <c r="A37" s="17" t="s">
        <v>14</v>
      </c>
      <c r="B37" s="11" t="s">
        <v>16</v>
      </c>
      <c r="C37" s="17" t="s">
        <v>15</v>
      </c>
      <c r="D37" s="17" t="s">
        <v>15</v>
      </c>
      <c r="E37" s="16">
        <v>0.64700000000000002</v>
      </c>
      <c r="F37" s="13">
        <f>H36+E37</f>
        <v>175.33099999999996</v>
      </c>
      <c r="G37" s="12"/>
      <c r="H37" s="23"/>
      <c r="I37" s="12"/>
      <c r="J37" s="13"/>
      <c r="AB37" s="28"/>
    </row>
    <row r="38" spans="1:28" ht="15.75" customHeight="1">
      <c r="A38" s="11"/>
      <c r="B38" s="11">
        <v>7</v>
      </c>
      <c r="C38" s="11">
        <v>2.5</v>
      </c>
      <c r="D38" s="11">
        <f>D36+C38</f>
        <v>27.9</v>
      </c>
      <c r="E38" s="12"/>
      <c r="F38" s="12"/>
      <c r="G38" s="12">
        <v>0.68400000000000005</v>
      </c>
      <c r="H38" s="23">
        <f t="shared" ref="H38:H41" si="12">$F$37-G38</f>
        <v>174.64699999999996</v>
      </c>
      <c r="I38" s="12">
        <f>-($AJ$8*D38)/$C$48</f>
        <v>1.2802215189873381E-2</v>
      </c>
      <c r="J38" s="13">
        <f t="shared" ref="J38:J41" si="13">H38+I38</f>
        <v>174.65980221518984</v>
      </c>
      <c r="AB38" s="28"/>
    </row>
    <row r="39" spans="1:28" ht="15.75" customHeight="1">
      <c r="A39" s="11"/>
      <c r="B39" s="11">
        <v>6</v>
      </c>
      <c r="C39" s="11">
        <v>5</v>
      </c>
      <c r="D39" s="11">
        <f t="shared" ref="D39:D41" si="14">D38+C39</f>
        <v>32.9</v>
      </c>
      <c r="E39" s="12"/>
      <c r="F39" s="12"/>
      <c r="G39" s="12">
        <v>0.76500000000000001</v>
      </c>
      <c r="H39" s="23">
        <f t="shared" si="12"/>
        <v>174.56599999999997</v>
      </c>
      <c r="I39" s="12">
        <f>-($AJ$8*D39)/$C$48</f>
        <v>1.5096518987341729E-2</v>
      </c>
      <c r="J39" s="13">
        <f t="shared" si="13"/>
        <v>174.58109651898732</v>
      </c>
      <c r="AB39" s="28"/>
    </row>
    <row r="40" spans="1:28" ht="15.75" customHeight="1">
      <c r="A40" s="11"/>
      <c r="B40" s="11">
        <v>5</v>
      </c>
      <c r="C40" s="11">
        <v>5</v>
      </c>
      <c r="D40" s="11">
        <f t="shared" si="14"/>
        <v>37.9</v>
      </c>
      <c r="E40" s="12"/>
      <c r="F40" s="12"/>
      <c r="G40" s="12">
        <v>0.84099999999999997</v>
      </c>
      <c r="H40" s="23">
        <f t="shared" si="12"/>
        <v>174.48999999999995</v>
      </c>
      <c r="I40" s="12">
        <f>-($AJ$8*D40)/$C$48</f>
        <v>1.7390822784810075E-2</v>
      </c>
      <c r="J40" s="13">
        <f t="shared" si="13"/>
        <v>174.50739082278477</v>
      </c>
      <c r="AB40" s="28"/>
    </row>
    <row r="41" spans="1:28" ht="15.75" customHeight="1">
      <c r="A41" s="11"/>
      <c r="B41" s="11" t="s">
        <v>13</v>
      </c>
      <c r="C41" s="11">
        <v>5</v>
      </c>
      <c r="D41" s="11">
        <f t="shared" si="14"/>
        <v>42.9</v>
      </c>
      <c r="E41" s="12"/>
      <c r="F41" s="12"/>
      <c r="G41" s="16">
        <v>1.071</v>
      </c>
      <c r="H41" s="23">
        <f t="shared" si="12"/>
        <v>174.25999999999996</v>
      </c>
      <c r="I41" s="12">
        <f>-($AJ$8*D41)/$C$48</f>
        <v>1.9685126582278421E-2</v>
      </c>
      <c r="J41" s="13">
        <f t="shared" si="13"/>
        <v>174.27968512658225</v>
      </c>
      <c r="AB41" s="28"/>
    </row>
    <row r="42" spans="1:28" ht="15.75" customHeight="1">
      <c r="A42" s="17" t="s">
        <v>10</v>
      </c>
      <c r="B42" s="11" t="s">
        <v>13</v>
      </c>
      <c r="C42" s="17" t="s">
        <v>15</v>
      </c>
      <c r="D42" s="17" t="s">
        <v>15</v>
      </c>
      <c r="E42" s="16">
        <v>0.40500000000000003</v>
      </c>
      <c r="F42" s="13">
        <f>H41+E42</f>
        <v>174.66499999999996</v>
      </c>
      <c r="G42" s="12"/>
      <c r="H42" s="23"/>
      <c r="I42" s="12"/>
      <c r="J42" s="13"/>
      <c r="AB42" s="28"/>
    </row>
    <row r="43" spans="1:28" ht="15.75" customHeight="1">
      <c r="A43" s="11"/>
      <c r="B43" s="11">
        <v>4</v>
      </c>
      <c r="C43" s="11">
        <v>0.3</v>
      </c>
      <c r="D43" s="11">
        <f>D41+C43</f>
        <v>43.199999999999996</v>
      </c>
      <c r="E43" s="12"/>
      <c r="F43" s="12"/>
      <c r="G43" s="12">
        <v>0.45</v>
      </c>
      <c r="H43" s="23">
        <f t="shared" ref="H43:H47" si="15">$F$42-G43</f>
        <v>174.21499999999997</v>
      </c>
      <c r="I43" s="12">
        <f>-($AJ$8*D43)/$C$48</f>
        <v>1.9822784810126521E-2</v>
      </c>
      <c r="J43" s="13">
        <f t="shared" ref="J43:J47" si="16">H43+I43</f>
        <v>174.23482278481009</v>
      </c>
      <c r="AB43" s="28"/>
    </row>
    <row r="44" spans="1:28" ht="15.75" customHeight="1">
      <c r="A44" s="11"/>
      <c r="B44" s="11">
        <v>3</v>
      </c>
      <c r="C44" s="11">
        <v>5</v>
      </c>
      <c r="D44" s="11">
        <f t="shared" ref="D44:D47" si="17">D43+C44</f>
        <v>48.199999999999996</v>
      </c>
      <c r="E44" s="12"/>
      <c r="F44" s="12"/>
      <c r="G44" s="12">
        <v>0.80400000000000005</v>
      </c>
      <c r="H44" s="23">
        <f t="shared" si="15"/>
        <v>173.86099999999996</v>
      </c>
      <c r="I44" s="12">
        <f>-($AJ$8*D44)/$C$48</f>
        <v>2.211708860759487E-2</v>
      </c>
      <c r="J44" s="13">
        <f t="shared" si="16"/>
        <v>173.88311708860755</v>
      </c>
      <c r="AB44" s="28"/>
    </row>
    <row r="45" spans="1:28" ht="15.75" customHeight="1">
      <c r="A45" s="11"/>
      <c r="B45" s="11">
        <v>2</v>
      </c>
      <c r="C45" s="11">
        <v>5</v>
      </c>
      <c r="D45" s="11">
        <f t="shared" si="17"/>
        <v>53.199999999999996</v>
      </c>
      <c r="E45" s="12"/>
      <c r="F45" s="12"/>
      <c r="G45" s="12">
        <v>1.097</v>
      </c>
      <c r="H45" s="23">
        <f t="shared" si="15"/>
        <v>173.56799999999996</v>
      </c>
      <c r="I45" s="12">
        <f>-($AJ$8*D45)/$C$48</f>
        <v>2.441139240506322E-2</v>
      </c>
      <c r="J45" s="13">
        <f t="shared" si="16"/>
        <v>173.59241139240501</v>
      </c>
      <c r="AB45" s="28"/>
    </row>
    <row r="46" spans="1:28" ht="15.75" customHeight="1">
      <c r="A46" s="11"/>
      <c r="B46" s="11">
        <v>1</v>
      </c>
      <c r="C46" s="11">
        <v>5</v>
      </c>
      <c r="D46" s="11">
        <f t="shared" si="17"/>
        <v>58.199999999999996</v>
      </c>
      <c r="E46" s="12"/>
      <c r="F46" s="12"/>
      <c r="G46" s="12">
        <v>1.3879999999999999</v>
      </c>
      <c r="H46" s="23">
        <f t="shared" si="15"/>
        <v>173.27699999999996</v>
      </c>
      <c r="I46" s="12">
        <f>-($AJ$8*D46)/$C$48</f>
        <v>2.6705696202531565E-2</v>
      </c>
      <c r="J46" s="13">
        <f t="shared" si="16"/>
        <v>173.30370569620248</v>
      </c>
      <c r="AB46" s="28"/>
    </row>
    <row r="47" spans="1:28" ht="15.75" customHeight="1">
      <c r="A47" s="11"/>
      <c r="B47" s="11" t="s">
        <v>11</v>
      </c>
      <c r="C47" s="11">
        <v>5</v>
      </c>
      <c r="D47" s="17">
        <f t="shared" si="17"/>
        <v>63.199999999999996</v>
      </c>
      <c r="E47" s="12"/>
      <c r="F47" s="12"/>
      <c r="G47" s="16">
        <v>1.694</v>
      </c>
      <c r="H47" s="23">
        <f t="shared" si="15"/>
        <v>172.97099999999998</v>
      </c>
      <c r="I47" s="12">
        <f>-($AJ$8*D47)/$C$48</f>
        <v>2.8999999999999915E-2</v>
      </c>
      <c r="J47" s="13">
        <f t="shared" si="16"/>
        <v>172.99999999999997</v>
      </c>
      <c r="AB47" s="28"/>
    </row>
    <row r="48" spans="1:28" ht="15.75" customHeight="1">
      <c r="A48" s="32" t="s">
        <v>19</v>
      </c>
      <c r="B48" s="33"/>
      <c r="C48" s="1">
        <f>SUM(C30:C47)</f>
        <v>63.199999999999996</v>
      </c>
      <c r="D48" s="18"/>
      <c r="E48" s="19">
        <f>SUM(E30:E47)</f>
        <v>2.4299999999999997</v>
      </c>
      <c r="F48" s="20"/>
      <c r="G48" s="19">
        <f>SUM(G36,G41,G47)</f>
        <v>4.2370000000000001</v>
      </c>
      <c r="H48" s="20"/>
      <c r="I48" s="21"/>
      <c r="J48" s="21"/>
      <c r="AB48" s="2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AB27:AC27"/>
    <mergeCell ref="A48:B48"/>
    <mergeCell ref="A20:B20"/>
    <mergeCell ref="A27:J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Torres Poveda</cp:lastModifiedBy>
  <dcterms:created xsi:type="dcterms:W3CDTF">2018-02-09T03:46:21Z</dcterms:created>
  <dcterms:modified xsi:type="dcterms:W3CDTF">2022-03-27T22:01:49Z</dcterms:modified>
</cp:coreProperties>
</file>