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23906\Downloads\"/>
    </mc:Choice>
  </mc:AlternateContent>
  <xr:revisionPtr revIDLastSave="0" documentId="8_{15DD4C5B-FA9C-4FAC-9F4B-A330649C3338}" xr6:coauthVersionLast="36" xr6:coauthVersionMax="36" xr10:uidLastSave="{00000000-0000-0000-0000-000000000000}"/>
  <bookViews>
    <workbookView xWindow="0" yWindow="0" windowWidth="24000" windowHeight="8925" xr2:uid="{EAB84D0C-15FC-438A-9E88-5419251A0298}"/>
  </bookViews>
  <sheets>
    <sheet name="Dados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D36" i="1"/>
  <c r="E36" i="1"/>
  <c r="F36" i="1" s="1"/>
  <c r="G36" i="1" s="1"/>
  <c r="H36" i="1" s="1"/>
  <c r="G35" i="1"/>
  <c r="F35" i="1"/>
  <c r="G34" i="1"/>
  <c r="H34" i="1" s="1"/>
  <c r="I34" i="1" s="1"/>
  <c r="J34" i="1" s="1"/>
  <c r="K34" i="1" s="1"/>
  <c r="L34" i="1" s="1"/>
  <c r="M34" i="1" s="1"/>
  <c r="F34" i="1"/>
  <c r="E35" i="1"/>
  <c r="E32" i="1"/>
  <c r="M32" i="1"/>
  <c r="L32" i="1"/>
  <c r="K32" i="1"/>
  <c r="J32" i="1"/>
  <c r="I32" i="1"/>
  <c r="H32" i="1"/>
  <c r="G32" i="1"/>
  <c r="F32" i="1"/>
  <c r="M35" i="1"/>
  <c r="L35" i="1"/>
  <c r="K35" i="1"/>
  <c r="J35" i="1"/>
  <c r="I35" i="1"/>
  <c r="H35" i="1"/>
  <c r="D35" i="1"/>
  <c r="M20" i="1"/>
  <c r="E22" i="1"/>
  <c r="E31" i="1" s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D22" i="1"/>
  <c r="E21" i="1"/>
  <c r="D21" i="1"/>
  <c r="E20" i="1"/>
  <c r="D20" i="1"/>
  <c r="F26" i="1"/>
  <c r="G26" i="1" s="1"/>
  <c r="H26" i="1" s="1"/>
  <c r="I26" i="1" s="1"/>
  <c r="J26" i="1" s="1"/>
  <c r="K26" i="1" s="1"/>
  <c r="L26" i="1" s="1"/>
  <c r="M26" i="1" s="1"/>
  <c r="E26" i="1"/>
  <c r="E6" i="1"/>
  <c r="F6" i="1" s="1"/>
  <c r="G6" i="1" s="1"/>
  <c r="H6" i="1" s="1"/>
  <c r="I6" i="1" s="1"/>
  <c r="J6" i="1" s="1"/>
  <c r="K6" i="1" s="1"/>
  <c r="L6" i="1" s="1"/>
  <c r="M6" i="1" s="1"/>
  <c r="E8" i="1"/>
  <c r="F8" i="1" s="1"/>
  <c r="G8" i="1" s="1"/>
  <c r="H8" i="1" s="1"/>
  <c r="I8" i="1" s="1"/>
  <c r="J8" i="1" s="1"/>
  <c r="K8" i="1" s="1"/>
  <c r="L8" i="1" s="1"/>
  <c r="M8" i="1" s="1"/>
  <c r="E7" i="1"/>
  <c r="F7" i="1" s="1"/>
  <c r="G7" i="1" s="1"/>
  <c r="H7" i="1" s="1"/>
  <c r="I7" i="1" s="1"/>
  <c r="J7" i="1" s="1"/>
  <c r="K7" i="1" s="1"/>
  <c r="L7" i="1" s="1"/>
  <c r="M7" i="1" s="1"/>
  <c r="E3" i="1"/>
  <c r="F3" i="1" s="1"/>
  <c r="G3" i="1" s="1"/>
  <c r="H3" i="1" s="1"/>
  <c r="I3" i="1" s="1"/>
  <c r="J3" i="1" s="1"/>
  <c r="K3" i="1" s="1"/>
  <c r="L3" i="1" s="1"/>
  <c r="M3" i="1" s="1"/>
  <c r="E2" i="1"/>
  <c r="F2" i="1" s="1"/>
  <c r="G2" i="1" s="1"/>
  <c r="H2" i="1" s="1"/>
  <c r="I2" i="1" s="1"/>
  <c r="J2" i="1" s="1"/>
  <c r="K2" i="1" s="1"/>
  <c r="L2" i="1" s="1"/>
  <c r="M2" i="1" s="1"/>
  <c r="E39" i="1" l="1"/>
  <c r="E40" i="1" s="1"/>
  <c r="I36" i="1"/>
  <c r="D39" i="1"/>
  <c r="D40" i="1" s="1"/>
  <c r="G22" i="1"/>
  <c r="I22" i="1"/>
  <c r="K22" i="1"/>
  <c r="G21" i="1"/>
  <c r="F20" i="1"/>
  <c r="H21" i="1"/>
  <c r="J22" i="1"/>
  <c r="G20" i="1"/>
  <c r="I21" i="1"/>
  <c r="H20" i="1"/>
  <c r="H31" i="1" s="1"/>
  <c r="J21" i="1"/>
  <c r="L22" i="1"/>
  <c r="I20" i="1"/>
  <c r="K21" i="1"/>
  <c r="M22" i="1"/>
  <c r="J20" i="1"/>
  <c r="L21" i="1"/>
  <c r="H22" i="1"/>
  <c r="K20" i="1"/>
  <c r="M21" i="1"/>
  <c r="L20" i="1"/>
  <c r="F21" i="1"/>
  <c r="F22" i="1"/>
  <c r="D31" i="1"/>
  <c r="F31" i="1" l="1"/>
  <c r="F39" i="1" s="1"/>
  <c r="F40" i="1" s="1"/>
  <c r="J31" i="1"/>
  <c r="J36" i="1"/>
  <c r="H39" i="1"/>
  <c r="H40" i="1" s="1"/>
  <c r="K31" i="1"/>
  <c r="I31" i="1"/>
  <c r="G31" i="1"/>
  <c r="G39" i="1" s="1"/>
  <c r="G40" i="1" s="1"/>
  <c r="L31" i="1"/>
  <c r="M31" i="1"/>
  <c r="I39" i="1" l="1"/>
  <c r="I40" i="1" s="1"/>
  <c r="J39" i="1"/>
  <c r="J40" i="1" s="1"/>
  <c r="K36" i="1"/>
  <c r="L36" i="1" l="1"/>
  <c r="K39" i="1"/>
  <c r="K40" i="1" s="1"/>
  <c r="M36" i="1" l="1"/>
  <c r="L39" i="1"/>
  <c r="L40" i="1" s="1"/>
  <c r="M39" i="1" l="1"/>
  <c r="M40" i="1" s="1"/>
</calcChain>
</file>

<file path=xl/sharedStrings.xml><?xml version="1.0" encoding="utf-8"?>
<sst xmlns="http://schemas.openxmlformats.org/spreadsheetml/2006/main" count="90" uniqueCount="45">
  <si>
    <t>Receita bruta</t>
  </si>
  <si>
    <t>impostos</t>
  </si>
  <si>
    <t>despesas</t>
  </si>
  <si>
    <t>mão de obra</t>
  </si>
  <si>
    <t>marketing</t>
  </si>
  <si>
    <t>infraestrutura</t>
  </si>
  <si>
    <t>pedagógico</t>
  </si>
  <si>
    <t>pro labore social</t>
  </si>
  <si>
    <t>evaluation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</si>
  <si>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</si>
  <si>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</si>
  <si>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</si>
  <si>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</si>
  <si>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</si>
  <si>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</si>
  <si>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</si>
  <si>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</si>
  <si>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</si>
  <si>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</si>
  <si>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Plano Pleno</t>
  </si>
  <si>
    <t>Plano Senior</t>
  </si>
  <si>
    <t>Básico</t>
  </si>
  <si>
    <t>Intermediario</t>
  </si>
  <si>
    <t>Avançado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</si>
  <si>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</si>
  <si>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</si>
  <si>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</si>
  <si>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</si>
  <si>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</si>
  <si>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</si>
  <si>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</si>
  <si>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</si>
  <si>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</si>
  <si>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</si>
  <si>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Receitas Empresas</t>
  </si>
  <si>
    <t>Receita Planos</t>
  </si>
  <si>
    <t>Evolução - Valor do Plano</t>
  </si>
  <si>
    <t>Evolução - Valor Empresas</t>
  </si>
  <si>
    <t>Quantidades</t>
  </si>
  <si>
    <t>Receita Líquida</t>
  </si>
  <si>
    <t>Qntd de Cases Criados</t>
  </si>
  <si>
    <t>Qntd de Alunos na Plataforma</t>
  </si>
  <si>
    <t>Resultado Operacional</t>
  </si>
  <si>
    <t>Total de Despesas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</si>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</sst>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0" xfId="1" applyFont="1"/>
    <xf numFmtId="164" fontId="0" fillId="0" borderId="0" xfId="0" applyNumberFormat="1"/>
    <xf numFmtId="44" fontId="0" fillId="0" borderId="0" xfId="0" applyNumberFormat="1"/>
    <xf numFmtId="44" fontId="0" fillId="0" borderId="1" xfId="1" applyFont="1" applyBorder="1"/>
    <xf numFmtId="4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Dados!$B$31</c:f>
              <c:strCache>
                <c:ptCount val="1"/>
                <c:pt idx="0">
                  <c:v>Receita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Dados!$C$30:$M$30</c:f>
              <c:strCache>
                <c:ptCount val="11"/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Dados!$C$31:$M$31</c:f>
              <c:numCache>
                <c:formatCode>_("R$"* #,##0.00_);_("R$"* \(#,##0.00\);_("R$"* "-"??_);_(@_)</c:formatCode>
                <c:ptCount val="11"/>
                <c:pt idx="1">
                  <c:v>134700</c:v>
                </c:pt>
                <c:pt idx="2">
                  <c:v>210870</c:v>
                </c:pt>
                <c:pt idx="3">
                  <c:v>410034.81599999999</c:v>
                </c:pt>
                <c:pt idx="4">
                  <c:v>690682.49280000001</c:v>
                </c:pt>
                <c:pt idx="5">
                  <c:v>1331748.88992</c:v>
                </c:pt>
                <c:pt idx="6">
                  <c:v>2827518.5488320002</c:v>
                </c:pt>
                <c:pt idx="7">
                  <c:v>5309561.1965472</c:v>
                </c:pt>
                <c:pt idx="8">
                  <c:v>9968555.7536399998</c:v>
                </c:pt>
                <c:pt idx="9">
                  <c:v>19838474.076733053</c:v>
                </c:pt>
                <c:pt idx="10">
                  <c:v>45038036.067170277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5-4998-B3A2-B06A79FFE427}"/>
            </c:ext>
          </c:extLst>
        </c:ser>
        <c:ser>
          <c:idx val="1"/>
          <c:order val="1"/>
          <c:tx>
            <c:strRef>
              <c:f>Dados!$B$37</c:f>
              <c:strCache>
                <c:ptCount val="1"/>
                <c:pt idx="0">
                  <c:v>Total de Despesas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Dados!$C$30:$M$30</c:f>
              <c:strCache>
                <c:ptCount val="11"/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Dados!$C$37:$M$37</c:f>
              <c:numCache>
                <c:formatCode>_("R$"* #,##0.00_);_("R$"* \(#,##0.00\);_("R$"* "-"??_);_(@_)</c:formatCode>
                <c:ptCount val="11"/>
                <c:pt idx="1">
                  <c:v>-336816</c:v>
                </c:pt>
                <c:pt idx="2">
                  <c:v>-457224</c:v>
                </c:pt>
                <c:pt idx="3">
                  <c:v>-628432</c:v>
                </c:pt>
                <c:pt idx="4">
                  <c:v>-635192</c:v>
                </c:pt>
                <c:pt idx="5">
                  <c:v>-792380</c:v>
                </c:pt>
                <c:pt idx="6">
                  <c:v>-1453010</c:v>
                </c:pt>
                <c:pt idx="7">
                  <c:v>-2022083</c:v>
                </c:pt>
                <c:pt idx="8">
                  <c:v>-3260777.3</c:v>
                </c:pt>
                <c:pt idx="9">
                  <c:v>-6063179.8700000001</c:v>
                </c:pt>
                <c:pt idx="10">
                  <c:v>-11046828.365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5-4998-B3A2-B06A79FFE427}"/>
            </c:ext>
          </c:extLst>
        </c:ser>
        <c:ser>
          <c:idx val="2"/>
          <c:order val="2"/>
          <c:tx>
            <c:strRef>
              <c:f>Dados!$B$40</c:f>
              <c:strCache>
                <c:ptCount val="1"/>
                <c:pt idx="0">
                  <c:v>Receita Líquida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Dados!$C$30:$M$30</c:f>
              <c:strCache>
                <c:ptCount val="11"/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Dados!$C$40:$M$40</c:f>
              <c:numCache>
                <c:formatCode>_("R$"* #,##0.00_);_("R$"* \(#,##0.00\);_("R$"* "-"??_);_(@_)</c:formatCode>
                <c:ptCount val="11"/>
                <c:pt idx="1">
                  <c:v>-189989.04</c:v>
                </c:pt>
                <c:pt idx="2">
                  <c:v>-231572.76</c:v>
                </c:pt>
                <c:pt idx="3">
                  <c:v>-205293.35296000002</c:v>
                </c:pt>
                <c:pt idx="4">
                  <c:v>52161.063232000008</c:v>
                </c:pt>
                <c:pt idx="5">
                  <c:v>507006.75652479997</c:v>
                </c:pt>
                <c:pt idx="6">
                  <c:v>1292038.0359020801</c:v>
                </c:pt>
                <c:pt idx="7">
                  <c:v>3090229.5047543682</c:v>
                </c:pt>
                <c:pt idx="8">
                  <c:v>6305311.7464215998</c:v>
                </c:pt>
                <c:pt idx="9">
                  <c:v>12948776.554329069</c:v>
                </c:pt>
                <c:pt idx="10">
                  <c:v>31951735.24004006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5-4998-B3A2-B06A79FF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7055"/>
        <c:axId val="572185471"/>
      </c:lineChart>
      <c:catAx>
        <c:axId val="57021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185471"/>
        <c:crosses val="autoZero"/>
        <c:auto val="1"/>
        <c:lblAlgn val="ctr"/>
        <c:lblOffset val="100"/>
        <c:noMultiLvlLbl val="0"/>
      </c:catAx>
      <c:valAx>
        <c:axId val="5721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2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571500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C7BA8F-68FC-4E09-B5A5-5813C2DCA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9E60-56E8-42BE-9195-D462F231C995}">
  <dimension ref="B1:O55"/>
  <sheetViews>
    <sheetView tabSelected="1" topLeftCell="B23" zoomScaleNormal="100" workbookViewId="0">
      <selection activeCell="C45" sqref="C45:C54"/>
    </sheetView>
  </sheetViews>
  <sheetFormatPr defaultRowHeight="15" x14ac:dyDescent="0.25"/>
  <cols>
    <col min="2" max="2" width="12.7109375" bestFit="1" customWidth="1"/>
    <col min="3" max="3" width="15.7109375" bestFit="1" customWidth="1"/>
    <col min="4" max="5" width="14.28515625" bestFit="1" customWidth="1"/>
    <col min="6" max="6" width="15.85546875" bestFit="1" customWidth="1"/>
    <col min="7" max="8" width="16.85546875" bestFit="1" customWidth="1"/>
    <col min="9" max="10" width="18" bestFit="1" customWidth="1"/>
    <col min="11" max="12" width="19.5703125" bestFit="1" customWidth="1"/>
    <col min="13" max="13" width="20.5703125" bestFit="1" customWidth="1"/>
    <col min="14" max="14" width="15.85546875" bestFit="1" customWidth="1"/>
    <col min="15" max="15" width="14.28515625" bestFit="1" customWidth="1"/>
  </cols>
  <sheetData>
    <row r="1" spans="2:14" x14ac:dyDescent="0.25">
      <c r="B1" s="2" t="s">
        <v>36</v>
      </c>
      <c r="C1" s="2"/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2:14" x14ac:dyDescent="0.25">
      <c r="B2" s="2" t="s">
        <v>19</v>
      </c>
      <c r="C2" s="2"/>
      <c r="D2" s="9">
        <v>9.9</v>
      </c>
      <c r="E2" s="9">
        <f>D2*1.2</f>
        <v>11.88</v>
      </c>
      <c r="F2" s="9">
        <f>E$2*1.2</f>
        <v>14.256</v>
      </c>
      <c r="G2" s="9">
        <f t="shared" ref="G2:M2" si="0">F$2*1.2</f>
        <v>17.107199999999999</v>
      </c>
      <c r="H2" s="9">
        <f t="shared" si="0"/>
        <v>20.528639999999999</v>
      </c>
      <c r="I2" s="9">
        <f t="shared" si="0"/>
        <v>24.634367999999998</v>
      </c>
      <c r="J2" s="9">
        <f t="shared" si="0"/>
        <v>29.561241599999995</v>
      </c>
      <c r="K2" s="9">
        <f t="shared" si="0"/>
        <v>35.473489919999992</v>
      </c>
      <c r="L2" s="9">
        <f t="shared" si="0"/>
        <v>42.568187903999991</v>
      </c>
      <c r="M2" s="9">
        <f t="shared" si="0"/>
        <v>51.081825484799985</v>
      </c>
    </row>
    <row r="3" spans="2:14" x14ac:dyDescent="0.25">
      <c r="B3" s="2" t="s">
        <v>20</v>
      </c>
      <c r="C3" s="2"/>
      <c r="D3" s="9">
        <v>19.899999999999999</v>
      </c>
      <c r="E3" s="9">
        <f>D3*1.2</f>
        <v>23.88</v>
      </c>
      <c r="F3" s="9">
        <f>E$3*1.2</f>
        <v>28.655999999999999</v>
      </c>
      <c r="G3" s="9">
        <f t="shared" ref="G3:M3" si="1">F$3*1.2</f>
        <v>34.3872</v>
      </c>
      <c r="H3" s="9">
        <f t="shared" si="1"/>
        <v>41.26464</v>
      </c>
      <c r="I3" s="9">
        <f t="shared" si="1"/>
        <v>49.517567999999997</v>
      </c>
      <c r="J3" s="9">
        <f t="shared" si="1"/>
        <v>59.421081599999994</v>
      </c>
      <c r="K3" s="9">
        <f t="shared" si="1"/>
        <v>71.305297919999987</v>
      </c>
      <c r="L3" s="9">
        <f t="shared" si="1"/>
        <v>85.566357503999981</v>
      </c>
      <c r="M3" s="9">
        <f t="shared" si="1"/>
        <v>102.67962900479998</v>
      </c>
      <c r="N3" s="11"/>
    </row>
    <row r="5" spans="2:14" x14ac:dyDescent="0.25">
      <c r="B5" s="2" t="s">
        <v>37</v>
      </c>
      <c r="C5" s="2"/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</row>
    <row r="6" spans="2:14" x14ac:dyDescent="0.25">
      <c r="B6" s="2" t="s">
        <v>21</v>
      </c>
      <c r="C6" s="2"/>
      <c r="D6" s="9">
        <v>500</v>
      </c>
      <c r="E6" s="9">
        <f>D$6*1.3</f>
        <v>650</v>
      </c>
      <c r="F6" s="9">
        <f t="shared" ref="F6:M6" si="2">E$6*1.3</f>
        <v>845</v>
      </c>
      <c r="G6" s="9">
        <f t="shared" si="2"/>
        <v>1098.5</v>
      </c>
      <c r="H6" s="9">
        <f t="shared" si="2"/>
        <v>1428.05</v>
      </c>
      <c r="I6" s="9">
        <f t="shared" si="2"/>
        <v>1856.4649999999999</v>
      </c>
      <c r="J6" s="9">
        <f t="shared" si="2"/>
        <v>2413.4045000000001</v>
      </c>
      <c r="K6" s="9">
        <f t="shared" si="2"/>
        <v>3137.4258500000001</v>
      </c>
      <c r="L6" s="9">
        <f t="shared" si="2"/>
        <v>4078.6536050000004</v>
      </c>
      <c r="M6" s="9">
        <f t="shared" si="2"/>
        <v>5302.2496865000003</v>
      </c>
    </row>
    <row r="7" spans="2:14" x14ac:dyDescent="0.25">
      <c r="B7" s="2" t="s">
        <v>22</v>
      </c>
      <c r="C7" s="2"/>
      <c r="D7" s="9">
        <v>1000</v>
      </c>
      <c r="E7" s="9">
        <f>D7*1.3</f>
        <v>1300</v>
      </c>
      <c r="F7" s="9">
        <f>E$7*1.3</f>
        <v>1690</v>
      </c>
      <c r="G7" s="9">
        <f t="shared" ref="G7:M7" si="3">F$7*1.3</f>
        <v>2197</v>
      </c>
      <c r="H7" s="9">
        <f t="shared" si="3"/>
        <v>2856.1</v>
      </c>
      <c r="I7" s="9">
        <f t="shared" si="3"/>
        <v>3712.93</v>
      </c>
      <c r="J7" s="9">
        <f t="shared" si="3"/>
        <v>4826.8090000000002</v>
      </c>
      <c r="K7" s="9">
        <f t="shared" si="3"/>
        <v>6274.8517000000002</v>
      </c>
      <c r="L7" s="9">
        <f t="shared" si="3"/>
        <v>8157.3072100000009</v>
      </c>
      <c r="M7" s="9">
        <f t="shared" si="3"/>
        <v>10604.499373000001</v>
      </c>
    </row>
    <row r="8" spans="2:14" x14ac:dyDescent="0.25">
      <c r="B8" s="2" t="s">
        <v>23</v>
      </c>
      <c r="C8" s="2"/>
      <c r="D8" s="9">
        <v>1500</v>
      </c>
      <c r="E8" s="11">
        <f>D$8*1.3</f>
        <v>1950</v>
      </c>
      <c r="F8" s="11">
        <f t="shared" ref="F8:M8" si="4">E$8*1.3</f>
        <v>2535</v>
      </c>
      <c r="G8" s="11">
        <f t="shared" si="4"/>
        <v>3295.5</v>
      </c>
      <c r="H8" s="11">
        <f t="shared" si="4"/>
        <v>4284.1500000000005</v>
      </c>
      <c r="I8" s="11">
        <f t="shared" si="4"/>
        <v>5569.3950000000013</v>
      </c>
      <c r="J8" s="11">
        <f t="shared" si="4"/>
        <v>7240.2135000000017</v>
      </c>
      <c r="K8" s="11">
        <f t="shared" si="4"/>
        <v>9412.2775500000025</v>
      </c>
      <c r="L8" s="11">
        <f t="shared" si="4"/>
        <v>12235.960815000004</v>
      </c>
      <c r="M8" s="11">
        <f t="shared" si="4"/>
        <v>15906.749059500005</v>
      </c>
    </row>
    <row r="13" spans="2:14" x14ac:dyDescent="0.25">
      <c r="B13" s="2" t="s">
        <v>35</v>
      </c>
      <c r="C13" s="2"/>
      <c r="D13" t="s">
        <v>24</v>
      </c>
      <c r="E13" t="s">
        <v>25</v>
      </c>
      <c r="F13" t="s">
        <v>26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</row>
    <row r="14" spans="2:14" x14ac:dyDescent="0.25">
      <c r="B14" s="2" t="s">
        <v>19</v>
      </c>
      <c r="C14" s="2"/>
      <c r="D14" s="9">
        <f>(0.25*D$26*D2)*12</f>
        <v>14850</v>
      </c>
      <c r="E14" s="9">
        <f t="shared" ref="E14:M14" si="5">(0.25*E$26*E2)*12</f>
        <v>31185</v>
      </c>
      <c r="F14" s="9">
        <f t="shared" si="5"/>
        <v>65477.808000000005</v>
      </c>
      <c r="G14" s="9">
        <f t="shared" si="5"/>
        <v>137490.56639999998</v>
      </c>
      <c r="H14" s="9">
        <f t="shared" si="5"/>
        <v>288714.79295999999</v>
      </c>
      <c r="I14" s="9">
        <f t="shared" si="5"/>
        <v>606301.06521599996</v>
      </c>
      <c r="J14" s="9">
        <f t="shared" si="5"/>
        <v>1273232.2369535998</v>
      </c>
      <c r="K14" s="9">
        <f t="shared" si="5"/>
        <v>2673814.3027199991</v>
      </c>
      <c r="L14" s="9">
        <f t="shared" si="5"/>
        <v>5615041.9618529268</v>
      </c>
      <c r="M14" s="9">
        <f t="shared" si="5"/>
        <v>11791626.431260258</v>
      </c>
    </row>
    <row r="15" spans="2:14" x14ac:dyDescent="0.25">
      <c r="B15" s="2" t="s">
        <v>20</v>
      </c>
      <c r="C15" s="2"/>
      <c r="D15" s="9">
        <f t="shared" ref="D15:M15" si="6">(0.25*D$26*D3)*12</f>
        <v>29850</v>
      </c>
      <c r="E15" s="9">
        <f t="shared" si="6"/>
        <v>62685</v>
      </c>
      <c r="F15" s="9">
        <f t="shared" si="6"/>
        <v>131617.00799999997</v>
      </c>
      <c r="G15" s="9">
        <f t="shared" si="6"/>
        <v>276369.9264</v>
      </c>
      <c r="H15" s="9">
        <f t="shared" si="6"/>
        <v>580345.89696000004</v>
      </c>
      <c r="I15" s="9">
        <f t="shared" si="6"/>
        <v>1218726.3836159999</v>
      </c>
      <c r="J15" s="9">
        <f t="shared" si="6"/>
        <v>2559325.4055936001</v>
      </c>
      <c r="K15" s="9">
        <f t="shared" si="6"/>
        <v>5374636.830719999</v>
      </c>
      <c r="L15" s="9">
        <f t="shared" si="6"/>
        <v>11286801.519280126</v>
      </c>
      <c r="M15" s="9">
        <f t="shared" si="6"/>
        <v>23702360.200210016</v>
      </c>
    </row>
    <row r="16" spans="2:14" x14ac:dyDescent="0.25">
      <c r="B16" s="1"/>
      <c r="C16" s="1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25">
      <c r="B17" s="1"/>
      <c r="C17" s="1"/>
    </row>
    <row r="18" spans="2:13" x14ac:dyDescent="0.25">
      <c r="B18" s="1"/>
      <c r="C18" s="1"/>
    </row>
    <row r="19" spans="2:13" x14ac:dyDescent="0.25">
      <c r="B19" s="2" t="s">
        <v>34</v>
      </c>
      <c r="C19" s="2"/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 t="s">
        <v>33</v>
      </c>
    </row>
    <row r="20" spans="2:13" x14ac:dyDescent="0.25">
      <c r="B20" s="2" t="s">
        <v>21</v>
      </c>
      <c r="C20" s="2"/>
      <c r="D20" s="9">
        <f>(D$25*60%*D6)</f>
        <v>15000</v>
      </c>
      <c r="E20" s="9">
        <f t="shared" ref="E20:M22" si="7">(E$25*60%*E6)</f>
        <v>19500</v>
      </c>
      <c r="F20" s="9">
        <f t="shared" si="7"/>
        <v>35490</v>
      </c>
      <c r="G20" s="9">
        <f t="shared" si="7"/>
        <v>46137</v>
      </c>
      <c r="H20" s="9">
        <f t="shared" si="7"/>
        <v>77114.7</v>
      </c>
      <c r="I20" s="9">
        <f t="shared" si="7"/>
        <v>167081.85</v>
      </c>
      <c r="J20" s="9">
        <f t="shared" si="7"/>
        <v>246167.25900000002</v>
      </c>
      <c r="K20" s="9">
        <f t="shared" si="7"/>
        <v>320017.43670000002</v>
      </c>
      <c r="L20" s="9">
        <f t="shared" si="7"/>
        <v>489438.43260000006</v>
      </c>
      <c r="M20" s="9">
        <f t="shared" si="7"/>
        <v>1590674.90595</v>
      </c>
    </row>
    <row r="21" spans="2:13" x14ac:dyDescent="0.25">
      <c r="B21" s="2" t="s">
        <v>22</v>
      </c>
      <c r="C21" s="2"/>
      <c r="D21" s="9">
        <f>(D$25*60%*D7)</f>
        <v>30000</v>
      </c>
      <c r="E21" s="9">
        <f t="shared" si="7"/>
        <v>39000</v>
      </c>
      <c r="F21" s="9">
        <f t="shared" si="7"/>
        <v>70980</v>
      </c>
      <c r="G21" s="9">
        <f t="shared" si="7"/>
        <v>92274</v>
      </c>
      <c r="H21" s="9">
        <f t="shared" si="7"/>
        <v>154229.4</v>
      </c>
      <c r="I21" s="9">
        <f t="shared" si="7"/>
        <v>334163.7</v>
      </c>
      <c r="J21" s="9">
        <f t="shared" si="7"/>
        <v>492334.51800000004</v>
      </c>
      <c r="K21" s="9">
        <f t="shared" si="7"/>
        <v>640034.87340000004</v>
      </c>
      <c r="L21" s="9">
        <f t="shared" si="7"/>
        <v>978876.86520000012</v>
      </c>
      <c r="M21" s="9">
        <f t="shared" si="7"/>
        <v>3181349.8119000001</v>
      </c>
    </row>
    <row r="22" spans="2:13" x14ac:dyDescent="0.25">
      <c r="B22" s="2" t="s">
        <v>23</v>
      </c>
      <c r="C22" s="2"/>
      <c r="D22" s="9">
        <f>(D$25*60%*D8)</f>
        <v>45000</v>
      </c>
      <c r="E22" s="9">
        <f t="shared" si="7"/>
        <v>58500</v>
      </c>
      <c r="F22" s="9">
        <f t="shared" si="7"/>
        <v>106470</v>
      </c>
      <c r="G22" s="9">
        <f t="shared" si="7"/>
        <v>138411</v>
      </c>
      <c r="H22" s="9">
        <f t="shared" si="7"/>
        <v>231344.10000000003</v>
      </c>
      <c r="I22" s="9">
        <f t="shared" si="7"/>
        <v>501245.5500000001</v>
      </c>
      <c r="J22" s="9">
        <f t="shared" si="7"/>
        <v>738501.77700000012</v>
      </c>
      <c r="K22" s="9">
        <f t="shared" si="7"/>
        <v>960052.31010000024</v>
      </c>
      <c r="L22" s="9">
        <f t="shared" si="7"/>
        <v>1468315.2978000005</v>
      </c>
      <c r="M22" s="9">
        <f t="shared" si="7"/>
        <v>4772024.7178500015</v>
      </c>
    </row>
    <row r="23" spans="2:13" x14ac:dyDescent="0.25">
      <c r="B23" s="1"/>
      <c r="C23" s="1"/>
    </row>
    <row r="24" spans="2:13" x14ac:dyDescent="0.25">
      <c r="B24" s="2" t="s">
        <v>38</v>
      </c>
      <c r="C24" s="2"/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 t="s">
        <v>33</v>
      </c>
    </row>
    <row r="25" spans="2:13" x14ac:dyDescent="0.25">
      <c r="B25" s="2" t="s">
        <v>40</v>
      </c>
      <c r="C25" s="2"/>
      <c r="D25">
        <v>50</v>
      </c>
      <c r="E25">
        <v>50</v>
      </c>
      <c r="F25">
        <v>70</v>
      </c>
      <c r="G25">
        <v>70</v>
      </c>
      <c r="H25">
        <v>90</v>
      </c>
      <c r="I25">
        <v>150</v>
      </c>
      <c r="J25">
        <v>170</v>
      </c>
      <c r="K25">
        <v>170</v>
      </c>
      <c r="L25">
        <v>200</v>
      </c>
      <c r="M25">
        <v>500</v>
      </c>
    </row>
    <row r="26" spans="2:13" x14ac:dyDescent="0.25">
      <c r="B26" s="2" t="s">
        <v>41</v>
      </c>
      <c r="C26" s="2"/>
      <c r="D26">
        <v>500</v>
      </c>
      <c r="E26">
        <f>ROUND(D26*1.75,0)</f>
        <v>875</v>
      </c>
      <c r="F26">
        <f t="shared" ref="F26:M26" si="8">ROUND(E26*1.75,0)</f>
        <v>1531</v>
      </c>
      <c r="G26">
        <f t="shared" si="8"/>
        <v>2679</v>
      </c>
      <c r="H26">
        <f t="shared" si="8"/>
        <v>4688</v>
      </c>
      <c r="I26">
        <f t="shared" si="8"/>
        <v>8204</v>
      </c>
      <c r="J26">
        <f t="shared" si="8"/>
        <v>14357</v>
      </c>
      <c r="K26">
        <f t="shared" si="8"/>
        <v>25125</v>
      </c>
      <c r="L26">
        <f t="shared" si="8"/>
        <v>43969</v>
      </c>
      <c r="M26">
        <f t="shared" si="8"/>
        <v>76946</v>
      </c>
    </row>
    <row r="27" spans="2:13" x14ac:dyDescent="0.25">
      <c r="B27" s="1"/>
      <c r="C27" s="1"/>
    </row>
    <row r="28" spans="2:13" x14ac:dyDescent="0.25">
      <c r="B28" s="1"/>
      <c r="C28" s="1"/>
    </row>
    <row r="29" spans="2:13" x14ac:dyDescent="0.25">
      <c r="B29" s="1"/>
      <c r="C29" s="1"/>
    </row>
    <row r="30" spans="2:13" x14ac:dyDescent="0.25">
      <c r="B30" s="7" t="s">
        <v>44</v>
      </c>
      <c r="C30" s="8"/>
      <c r="D30" s="3" t="s">
        <v>9</v>
      </c>
      <c r="E30" s="3" t="s">
        <v>10</v>
      </c>
      <c r="F30" s="3" t="s">
        <v>11</v>
      </c>
      <c r="G30" s="3" t="s">
        <v>12</v>
      </c>
      <c r="H30" s="3" t="s">
        <v>13</v>
      </c>
      <c r="I30" s="3" t="s">
        <v>14</v>
      </c>
      <c r="J30" s="3" t="s">
        <v>15</v>
      </c>
      <c r="K30" s="3" t="s">
        <v>16</v>
      </c>
      <c r="L30" s="3" t="s">
        <v>17</v>
      </c>
      <c r="M30" s="3" t="s">
        <v>18</v>
      </c>
    </row>
    <row r="31" spans="2:13" x14ac:dyDescent="0.25">
      <c r="B31" s="6" t="s">
        <v>0</v>
      </c>
      <c r="C31" s="6"/>
      <c r="D31" s="12">
        <f>SUM(D14:D15,D20:D22)</f>
        <v>134700</v>
      </c>
      <c r="E31" s="12">
        <f t="shared" ref="E31:M31" si="9">SUM(E14:E15,E20:E22)</f>
        <v>210870</v>
      </c>
      <c r="F31" s="12">
        <f t="shared" si="9"/>
        <v>410034.81599999999</v>
      </c>
      <c r="G31" s="12">
        <f t="shared" si="9"/>
        <v>690682.49280000001</v>
      </c>
      <c r="H31" s="12">
        <f t="shared" si="9"/>
        <v>1331748.88992</v>
      </c>
      <c r="I31" s="12">
        <f t="shared" si="9"/>
        <v>2827518.5488320002</v>
      </c>
      <c r="J31" s="12">
        <f t="shared" si="9"/>
        <v>5309561.1965472</v>
      </c>
      <c r="K31" s="12">
        <f t="shared" si="9"/>
        <v>9968555.7536399998</v>
      </c>
      <c r="L31" s="12">
        <f t="shared" si="9"/>
        <v>19838474.076733053</v>
      </c>
      <c r="M31" s="12">
        <f t="shared" si="9"/>
        <v>45038036.067170277</v>
      </c>
    </row>
    <row r="32" spans="2:13" x14ac:dyDescent="0.25">
      <c r="B32" s="4" t="s">
        <v>2</v>
      </c>
      <c r="C32" s="3" t="s">
        <v>3</v>
      </c>
      <c r="D32" s="12">
        <v>0</v>
      </c>
      <c r="E32" s="12">
        <f>(4000*12)</f>
        <v>48000</v>
      </c>
      <c r="F32" s="12">
        <f>(8000*12)</f>
        <v>96000</v>
      </c>
      <c r="G32" s="12">
        <f>(4000*3*12)</f>
        <v>144000</v>
      </c>
      <c r="H32" s="12">
        <f>(4000*3*12)</f>
        <v>144000</v>
      </c>
      <c r="I32" s="12">
        <f>(4000*5*12)</f>
        <v>240000</v>
      </c>
      <c r="J32" s="12">
        <f>(4000*6*12)</f>
        <v>288000</v>
      </c>
      <c r="K32" s="12">
        <f>(4000*7*12)</f>
        <v>336000</v>
      </c>
      <c r="L32" s="12">
        <f>(4000*8*12)</f>
        <v>384000</v>
      </c>
      <c r="M32" s="12">
        <f>(4000*10*12)</f>
        <v>480000</v>
      </c>
    </row>
    <row r="33" spans="2:15" x14ac:dyDescent="0.25">
      <c r="B33" s="4"/>
      <c r="C33" s="3" t="s">
        <v>4</v>
      </c>
      <c r="D33" s="12">
        <v>100000</v>
      </c>
      <c r="E33" s="12">
        <v>100000</v>
      </c>
      <c r="F33" s="12">
        <v>130000</v>
      </c>
      <c r="G33" s="12">
        <v>50000</v>
      </c>
      <c r="H33" s="12">
        <v>50000</v>
      </c>
      <c r="I33" s="12">
        <v>50000</v>
      </c>
      <c r="J33" s="12">
        <v>50000</v>
      </c>
      <c r="K33" s="12">
        <v>50000</v>
      </c>
      <c r="L33" s="12">
        <v>50000</v>
      </c>
      <c r="M33" s="12">
        <v>50000</v>
      </c>
    </row>
    <row r="34" spans="2:15" x14ac:dyDescent="0.25">
      <c r="B34" s="4"/>
      <c r="C34" s="3" t="s">
        <v>5</v>
      </c>
      <c r="D34" s="12">
        <v>20000</v>
      </c>
      <c r="E34" s="12">
        <v>20000</v>
      </c>
      <c r="F34" s="12">
        <f>E34*1.5</f>
        <v>30000</v>
      </c>
      <c r="G34" s="12">
        <f t="shared" ref="G34:M34" si="10">F34*1.5</f>
        <v>45000</v>
      </c>
      <c r="H34" s="12">
        <f t="shared" si="10"/>
        <v>67500</v>
      </c>
      <c r="I34" s="12">
        <f t="shared" si="10"/>
        <v>101250</v>
      </c>
      <c r="J34" s="12">
        <f t="shared" si="10"/>
        <v>151875</v>
      </c>
      <c r="K34" s="12">
        <f t="shared" si="10"/>
        <v>227812.5</v>
      </c>
      <c r="L34" s="12">
        <f t="shared" si="10"/>
        <v>341718.75</v>
      </c>
      <c r="M34" s="12">
        <f t="shared" si="10"/>
        <v>512578.125</v>
      </c>
    </row>
    <row r="35" spans="2:15" x14ac:dyDescent="0.25">
      <c r="B35" s="4"/>
      <c r="C35" s="3" t="s">
        <v>6</v>
      </c>
      <c r="D35" s="12">
        <f>(5284*2*12)</f>
        <v>126816</v>
      </c>
      <c r="E35" s="12">
        <f>(5284*3*12)</f>
        <v>190224</v>
      </c>
      <c r="F35" s="12">
        <f>(5284*4*12)</f>
        <v>253632</v>
      </c>
      <c r="G35" s="12">
        <f>(5284*4*12)</f>
        <v>253632</v>
      </c>
      <c r="H35" s="12">
        <f>(5284*5*12)</f>
        <v>317040</v>
      </c>
      <c r="I35" s="12">
        <f>(5284*10*12)</f>
        <v>634080</v>
      </c>
      <c r="J35" s="12">
        <f>(5284*10*12)</f>
        <v>634080</v>
      </c>
      <c r="K35" s="12">
        <f>(5284*12*12)</f>
        <v>760896</v>
      </c>
      <c r="L35" s="12">
        <f>(5284*12*12)</f>
        <v>760896</v>
      </c>
      <c r="M35" s="12">
        <f>(5284*15*12)</f>
        <v>951120</v>
      </c>
    </row>
    <row r="36" spans="2:15" x14ac:dyDescent="0.25">
      <c r="B36" s="4"/>
      <c r="C36" s="3" t="s">
        <v>7</v>
      </c>
      <c r="D36" s="12">
        <f>(1500*5*12)</f>
        <v>90000</v>
      </c>
      <c r="E36" s="12">
        <f>D36*1.1</f>
        <v>99000.000000000015</v>
      </c>
      <c r="F36" s="12">
        <f>E36*1.2</f>
        <v>118800.00000000001</v>
      </c>
      <c r="G36" s="12">
        <f>F36*1.2</f>
        <v>142560</v>
      </c>
      <c r="H36" s="12">
        <f>G36*1.5</f>
        <v>213840</v>
      </c>
      <c r="I36" s="12">
        <f>H36*2</f>
        <v>427680</v>
      </c>
      <c r="J36" s="12">
        <f>I36*2.1</f>
        <v>898128</v>
      </c>
      <c r="K36" s="12">
        <f>J36*2.1</f>
        <v>1886068.8</v>
      </c>
      <c r="L36" s="12">
        <f>K36*2.4</f>
        <v>4526565.12</v>
      </c>
      <c r="M36" s="12">
        <f>L36*2</f>
        <v>9053130.2400000002</v>
      </c>
      <c r="N36" s="11"/>
      <c r="O36" s="11"/>
    </row>
    <row r="37" spans="2:15" x14ac:dyDescent="0.25">
      <c r="B37" s="14" t="s">
        <v>43</v>
      </c>
      <c r="C37" s="15"/>
      <c r="D37" s="12">
        <f>-SUM(D32:D36)</f>
        <v>-336816</v>
      </c>
      <c r="E37" s="12">
        <f t="shared" ref="E37:M37" si="11">-SUM(E32:E36)</f>
        <v>-457224</v>
      </c>
      <c r="F37" s="12">
        <f t="shared" si="11"/>
        <v>-628432</v>
      </c>
      <c r="G37" s="12">
        <f t="shared" si="11"/>
        <v>-635192</v>
      </c>
      <c r="H37" s="12">
        <f t="shared" si="11"/>
        <v>-792380</v>
      </c>
      <c r="I37" s="12">
        <f t="shared" si="11"/>
        <v>-1453010</v>
      </c>
      <c r="J37" s="12">
        <f t="shared" si="11"/>
        <v>-2022083</v>
      </c>
      <c r="K37" s="12">
        <f t="shared" si="11"/>
        <v>-3260777.3</v>
      </c>
      <c r="L37" s="12">
        <f t="shared" si="11"/>
        <v>-6063179.8700000001</v>
      </c>
      <c r="M37" s="12">
        <f t="shared" si="11"/>
        <v>-11046828.365</v>
      </c>
      <c r="N37" s="11"/>
      <c r="O37" s="11"/>
    </row>
    <row r="38" spans="2:15" x14ac:dyDescent="0.25">
      <c r="B38" s="14" t="s">
        <v>42</v>
      </c>
      <c r="C38" s="15"/>
      <c r="D38" s="12">
        <f>D31+D37</f>
        <v>-202116</v>
      </c>
      <c r="E38" s="12">
        <f t="shared" ref="E38:M38" si="12">E31+E37</f>
        <v>-246354</v>
      </c>
      <c r="F38" s="12">
        <f t="shared" si="12"/>
        <v>-218397.18400000001</v>
      </c>
      <c r="G38" s="12">
        <f t="shared" si="12"/>
        <v>55490.492800000007</v>
      </c>
      <c r="H38" s="12">
        <f t="shared" si="12"/>
        <v>539368.88991999999</v>
      </c>
      <c r="I38" s="12">
        <f t="shared" si="12"/>
        <v>1374508.5488320002</v>
      </c>
      <c r="J38" s="12">
        <f t="shared" si="12"/>
        <v>3287478.1965472</v>
      </c>
      <c r="K38" s="12">
        <f t="shared" si="12"/>
        <v>6707778.45364</v>
      </c>
      <c r="L38" s="12">
        <f t="shared" si="12"/>
        <v>13775294.206733052</v>
      </c>
      <c r="M38" s="12">
        <f t="shared" si="12"/>
        <v>33991207.702170275</v>
      </c>
      <c r="N38" s="11"/>
      <c r="O38" s="11"/>
    </row>
    <row r="39" spans="2:15" x14ac:dyDescent="0.25">
      <c r="B39" s="6" t="s">
        <v>1</v>
      </c>
      <c r="C39" s="6"/>
      <c r="D39" s="12">
        <f>D38*0.06</f>
        <v>-12126.96</v>
      </c>
      <c r="E39" s="12">
        <f t="shared" ref="E39:M39" si="13">E38*0.06</f>
        <v>-14781.24</v>
      </c>
      <c r="F39" s="12">
        <f t="shared" si="13"/>
        <v>-13103.831039999999</v>
      </c>
      <c r="G39" s="12">
        <f t="shared" si="13"/>
        <v>3329.4295680000005</v>
      </c>
      <c r="H39" s="12">
        <f t="shared" si="13"/>
        <v>32362.133395199999</v>
      </c>
      <c r="I39" s="12">
        <f t="shared" si="13"/>
        <v>82470.512929920005</v>
      </c>
      <c r="J39" s="12">
        <f t="shared" si="13"/>
        <v>197248.69179283199</v>
      </c>
      <c r="K39" s="12">
        <f t="shared" si="13"/>
        <v>402466.70721839997</v>
      </c>
      <c r="L39" s="12">
        <f t="shared" si="13"/>
        <v>826517.65240398305</v>
      </c>
      <c r="M39" s="12">
        <f t="shared" si="13"/>
        <v>2039472.4621302164</v>
      </c>
    </row>
    <row r="40" spans="2:15" x14ac:dyDescent="0.25">
      <c r="B40" s="6" t="s">
        <v>39</v>
      </c>
      <c r="C40" s="6"/>
      <c r="D40" s="13">
        <f>D38-D39</f>
        <v>-189989.04</v>
      </c>
      <c r="E40" s="13">
        <f t="shared" ref="E40:M40" si="14">E38-E39</f>
        <v>-231572.76</v>
      </c>
      <c r="F40" s="13">
        <f t="shared" si="14"/>
        <v>-205293.35296000002</v>
      </c>
      <c r="G40" s="13">
        <f t="shared" si="14"/>
        <v>52161.063232000008</v>
      </c>
      <c r="H40" s="13">
        <f t="shared" si="14"/>
        <v>507006.75652479997</v>
      </c>
      <c r="I40" s="13">
        <f t="shared" si="14"/>
        <v>1292038.0359020801</v>
      </c>
      <c r="J40" s="13">
        <f t="shared" si="14"/>
        <v>3090229.5047543682</v>
      </c>
      <c r="K40" s="13">
        <f t="shared" si="14"/>
        <v>6305311.7464215998</v>
      </c>
      <c r="L40" s="13">
        <f t="shared" si="14"/>
        <v>12948776.554329069</v>
      </c>
      <c r="M40" s="13">
        <f t="shared" si="14"/>
        <v>31951735.24004006</v>
      </c>
    </row>
    <row r="44" spans="2:15" x14ac:dyDescent="0.25">
      <c r="C44">
        <v>-189989.04</v>
      </c>
      <c r="D44">
        <v>-231572.76</v>
      </c>
      <c r="E44">
        <v>-205293.35296000002</v>
      </c>
      <c r="F44">
        <v>52161.063232000008</v>
      </c>
      <c r="G44">
        <v>507006.75652479997</v>
      </c>
      <c r="H44">
        <v>1292038.0359020801</v>
      </c>
      <c r="I44">
        <v>3090229.5047543682</v>
      </c>
      <c r="J44">
        <v>6305311.7464215998</v>
      </c>
      <c r="K44">
        <v>12948776.554329069</v>
      </c>
      <c r="L44">
        <v>31951735.24004006</v>
      </c>
    </row>
    <row r="45" spans="2:15" x14ac:dyDescent="0.25">
      <c r="C45">
        <v>-189989.04</v>
      </c>
    </row>
    <row r="46" spans="2:15" x14ac:dyDescent="0.25">
      <c r="C46">
        <v>-231572.76</v>
      </c>
    </row>
    <row r="47" spans="2:15" x14ac:dyDescent="0.25">
      <c r="C47">
        <v>-205293.35296000002</v>
      </c>
    </row>
    <row r="48" spans="2:15" x14ac:dyDescent="0.25">
      <c r="C48">
        <v>52161.063232000008</v>
      </c>
    </row>
    <row r="49" spans="2:3" x14ac:dyDescent="0.25">
      <c r="C49">
        <v>507006.75652479997</v>
      </c>
    </row>
    <row r="50" spans="2:3" x14ac:dyDescent="0.25">
      <c r="C50">
        <v>1292038.0359020801</v>
      </c>
    </row>
    <row r="51" spans="2:3" x14ac:dyDescent="0.25">
      <c r="C51">
        <v>3090229.5047543682</v>
      </c>
    </row>
    <row r="52" spans="2:3" x14ac:dyDescent="0.25">
      <c r="C52">
        <v>6305311.7464215998</v>
      </c>
    </row>
    <row r="53" spans="2:3" x14ac:dyDescent="0.25">
      <c r="C53">
        <v>12948776.554329069</v>
      </c>
    </row>
    <row r="54" spans="2:3" x14ac:dyDescent="0.25">
      <c r="C54">
        <v>31951735.24004006</v>
      </c>
    </row>
    <row r="55" spans="2:3" x14ac:dyDescent="0.25">
      <c r="B55" t="s">
        <v>8</v>
      </c>
      <c r="C55" s="5">
        <v>750000</v>
      </c>
    </row>
  </sheetData>
  <mergeCells count="24">
    <mergeCell ref="B7:C7"/>
    <mergeCell ref="B8:C8"/>
    <mergeCell ref="B24:C24"/>
    <mergeCell ref="B40:C40"/>
    <mergeCell ref="B38:C38"/>
    <mergeCell ref="B37:C37"/>
    <mergeCell ref="B30:C30"/>
    <mergeCell ref="B14:C14"/>
    <mergeCell ref="B20:C20"/>
    <mergeCell ref="B21:C21"/>
    <mergeCell ref="B19:C19"/>
    <mergeCell ref="B13:C13"/>
    <mergeCell ref="B1:C1"/>
    <mergeCell ref="B2:C2"/>
    <mergeCell ref="B3:C3"/>
    <mergeCell ref="B5:C5"/>
    <mergeCell ref="B6:C6"/>
    <mergeCell ref="B32:B36"/>
    <mergeCell ref="B31:C31"/>
    <mergeCell ref="B39:C39"/>
    <mergeCell ref="B26:C26"/>
    <mergeCell ref="B25:C25"/>
    <mergeCell ref="B15:C15"/>
    <mergeCell ref="B22:C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4946-6826-41DB-A5D8-D052A3491D1D}">
  <dimension ref="A1"/>
  <sheetViews>
    <sheetView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Souza Matos</dc:creator>
  <cp:lastModifiedBy>Débora Souza Matos</cp:lastModifiedBy>
  <dcterms:created xsi:type="dcterms:W3CDTF">2023-11-23T22:45:56Z</dcterms:created>
  <dcterms:modified xsi:type="dcterms:W3CDTF">2023-11-24T01:32:11Z</dcterms:modified>
</cp:coreProperties>
</file>