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3.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mc:AlternateContent xmlns:mc="http://schemas.openxmlformats.org/markup-compatibility/2006">
    <mc:Choice Requires="x15">
      <x15ac:absPath xmlns:x15ac="http://schemas.microsoft.com/office/spreadsheetml/2010/11/ac" url="C:\Users\aasa19yn\Downloads\"/>
    </mc:Choice>
  </mc:AlternateContent>
  <xr:revisionPtr revIDLastSave="0" documentId="13_ncr:1_{8872C82C-27F1-4FAE-91C3-318706A8A8FE}" xr6:coauthVersionLast="47" xr6:coauthVersionMax="47" xr10:uidLastSave="{00000000-0000-0000-0000-000000000000}"/>
  <bookViews>
    <workbookView xWindow="-120" yWindow="-120" windowWidth="20730" windowHeight="11160" firstSheet="2" activeTab="2" xr2:uid="{00000000-000D-0000-FFFF-FFFF00000000}"/>
  </bookViews>
  <sheets>
    <sheet name="Tipo de falla (2)" sheetId="35" state="hidden" r:id="rId1"/>
    <sheet name="Gráfico1" sheetId="36" state="hidden" r:id="rId2"/>
    <sheet name="paradas" sheetId="37" r:id="rId3"/>
    <sheet name="Tipo de falla" sheetId="12" state="hidden" r:id="rId4"/>
    <sheet name="Grafico por linea" sheetId="11" state="hidden" r:id="rId5"/>
    <sheet name="Plan Accion MTTO" sheetId="42" r:id="rId6"/>
    <sheet name="validacion de datos" sheetId="43" r:id="rId7"/>
  </sheets>
  <externalReferences>
    <externalReference r:id="rId8"/>
  </externalReferences>
  <definedNames>
    <definedName name="_xlnm._FilterDatabase" localSheetId="4" hidden="1">'Grafico por linea'!$E$38:$I$40</definedName>
    <definedName name="_xlnm._FilterDatabase" localSheetId="2" hidden="1">paradas!#REF!</definedName>
    <definedName name="_xlnm._FilterDatabase" localSheetId="3" hidden="1">'Tipo de falla'!#REF!</definedName>
    <definedName name="_xlnm._FilterDatabase" localSheetId="0" hidden="1">'Tipo de falla (2)'!#REF!</definedName>
    <definedName name="_xlcn.WorksheetConnection_seguimientodefallas2021.xlsb.xlsxTabla31" hidden="1">TARJETAS</definedName>
    <definedName name="_xlcn.WorksheetConnection_seguimientodefallas2021.xlsxCausas1" hidden="1">Causas[]</definedName>
    <definedName name="_xlcn.WorksheetConnection_seguimientodefallas2021.xlsxTabla141" hidden="1">Tabla14</definedName>
    <definedName name="_xlcn.WorksheetConnection_seguimientodefallas2021.xlsxTabla61" hidden="1">Tabla6</definedName>
    <definedName name="_xlcn.WorksheetConnection_seguimientodefallas2022.xlsb.xlsxfallas20211" hidden="1">fallas2021</definedName>
    <definedName name="ActualBeyond" localSheetId="5">'Plan Accion MTTO'!PeriodInActual*('Plan Accion MTTO'!$I1&gt;0)</definedName>
    <definedName name="ActualBeyond">PeriodInActual*(#REF!&gt;0)</definedName>
    <definedName name="_xlnm.Print_Area" localSheetId="4">'Grafico por linea'!$B$1:$K$47</definedName>
    <definedName name="_xlnm.Print_Area" localSheetId="3">'Tipo de falla'!$B$1:$K$47</definedName>
    <definedName name="_xlnm.Print_Area" localSheetId="0">'Tipo de falla (2)'!$B$1:$K$47</definedName>
    <definedName name="LINEA">[1]DATOS!$XES$7:$XES$16</definedName>
    <definedName name="parada" localSheetId="2">Causas[#All]</definedName>
    <definedName name="PercentCompleteBeyond" localSheetId="5">('Plan Accion MTTO'!#REF!=MEDIAN('Plan Accion MTTO'!#REF!,'Plan Accion MTTO'!$I1,'Plan Accion MTTO'!$I1+'Plan Accion MTTO'!$K1)*('Plan Accion MTTO'!$I1&gt;0))*(('Plan Accion MTTO'!#REF!&lt;(INT('Plan Accion MTTO'!$I1+'Plan Accion MTTO'!$K1*'Plan Accion MTTO'!#REF!)))+('Plan Accion MTTO'!#REF!='Plan Accion MTTO'!$I1))*('Plan Accion MTTO'!#REF!&gt;0)</definedName>
    <definedName name="PercentCompleteBeyond">(#REF!=MEDIAN(#REF!,#REF!,#REF!+#REF!)*(#REF!&gt;0))*((#REF!&lt;(INT(#REF!+#REF!*#REF!)))+(#REF!=#REF!))*(#REF!&gt;0)</definedName>
    <definedName name="period_selected" localSheetId="5">'Plan Accion MTTO'!#REF!</definedName>
    <definedName name="period_selected">#REF!</definedName>
    <definedName name="PeriodInActual" localSheetId="5">'Plan Accion MTTO'!#REF!=MEDIAN('Plan Accion MTTO'!#REF!,'Plan Accion MTTO'!$I1,'Plan Accion MTTO'!$I1+'Plan Accion MTTO'!$K1-1)</definedName>
    <definedName name="PeriodInActual">#REF!=MEDIAN(#REF!,#REF!,#REF!+#REF!-1)</definedName>
    <definedName name="PeriodInPlan" localSheetId="5">'Plan Accion MTTO'!#REF!=MEDIAN('Plan Accion MTTO'!#REF!,'Plan Accion MTTO'!$H1,'Plan Accion MTTO'!$H1+'Plan Accion MTTO'!#REF!-1)</definedName>
    <definedName name="PeriodInPlan">#REF!=MEDIAN(#REF!,#REF!,#REF!+#REF!-1)</definedName>
    <definedName name="Plan" localSheetId="5">'Plan Accion MTTO'!PeriodInPlan*('Plan Accion MTTO'!$H1&gt;0)</definedName>
    <definedName name="Plan">PeriodInPlan*(#REF!&gt;0)</definedName>
    <definedName name="PorcentajeCompletado" localSheetId="5">'Plan Accion MTTO'!PercentCompleteBeyond*'Plan Accion MTTO'!PeriodInPlan</definedName>
    <definedName name="PorcentajeCompletado">PercentCompleteBeyond*PeriodInPlan</definedName>
    <definedName name="Real" localSheetId="5">('Plan Accion MTTO'!PeriodInActual*('Plan Accion MTTO'!$I1&gt;0))*'Plan Accion MTTO'!PeriodInPlan</definedName>
    <definedName name="Real">(PeriodInActual*(#REF!&gt;0))*PeriodInPlan</definedName>
    <definedName name="TitleRegion..BO60" localSheetId="5">'Plan Accion MTTO'!#REF!</definedName>
    <definedName name="TitleRegion..BO60">#REF!</definedName>
    <definedName name="_xlnm.Print_Titles" localSheetId="5">'Plan Accion MTTO'!$3:$3</definedName>
  </definedNames>
  <calcPr calcId="191028"/>
  <pivotCaches>
    <pivotCache cacheId="0" r:id="rId9"/>
    <pivotCache cacheId="4" r:id="rId10"/>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allas2021" name="fallas2021" connection="WorksheetConnection_seguimiento de fallas 2022.xlsb.xlsx!fallas2021"/>
          <x15:modelTable id="Tabla6" name="Plan de Accion MTTO" connection="WorksheetConnection_seguimiento de fallas 2021.xlsx!Tabla6"/>
          <x15:modelTable id="Tabla14" name="Indicadore Semanales" connection="WorksheetConnection_seguimiento de fallas 2021.xlsx!Tabla14"/>
          <x15:modelTable id="Causas" name="Causas" connection="WorksheetConnection_seguimiento de fallas 2021.xlsx!Causas"/>
          <x15:modelTable id="Tabla3" name="Tarjetas" connection="WorksheetConnection_seguimiento de fallas 2021.xlsb.xlsx!Tabla3"/>
          <x15:modelTable id="Calendario" name="Calendario" connection="Conexión"/>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1537" i="37" l="1"/>
  <c r="M1537" i="37" s="1"/>
  <c r="L1538" i="37"/>
  <c r="M1538" i="37" s="1"/>
  <c r="L1539" i="37"/>
  <c r="M1539" i="37" s="1"/>
  <c r="L1540" i="37"/>
  <c r="L1541" i="37"/>
  <c r="L1542" i="37"/>
  <c r="M1542" i="37" s="1"/>
  <c r="L1543" i="37"/>
  <c r="M1543" i="37" s="1"/>
  <c r="L1544" i="37"/>
  <c r="M1544" i="37" s="1"/>
  <c r="L1545" i="37"/>
  <c r="M1545" i="37" s="1"/>
  <c r="L1546" i="37"/>
  <c r="M1546" i="37" s="1"/>
  <c r="L1547" i="37"/>
  <c r="M1547" i="37" s="1"/>
  <c r="L1548" i="37"/>
  <c r="L1549" i="37"/>
  <c r="M1549" i="37" s="1"/>
  <c r="L1550" i="37"/>
  <c r="M1550" i="37" s="1"/>
  <c r="L1551" i="37"/>
  <c r="M1551" i="37" s="1"/>
  <c r="L1552" i="37"/>
  <c r="M1552" i="37" s="1"/>
  <c r="L1553" i="37"/>
  <c r="M1553" i="37" s="1"/>
  <c r="L1554" i="37"/>
  <c r="M1554" i="37" s="1"/>
  <c r="L1555" i="37"/>
  <c r="M1555" i="37" s="1"/>
  <c r="L1556" i="37"/>
  <c r="L1557" i="37"/>
  <c r="M1557" i="37" s="1"/>
  <c r="L1558" i="37"/>
  <c r="M1558" i="37" s="1"/>
  <c r="L1559" i="37"/>
  <c r="M1559" i="37" s="1"/>
  <c r="L1560" i="37"/>
  <c r="M1560" i="37" s="1"/>
  <c r="L1561" i="37"/>
  <c r="M1561" i="37" s="1"/>
  <c r="L1562" i="37"/>
  <c r="M1562" i="37" s="1"/>
  <c r="L1563" i="37"/>
  <c r="M1563" i="37" s="1"/>
  <c r="L1564" i="37"/>
  <c r="L1565" i="37"/>
  <c r="M1565" i="37" s="1"/>
  <c r="L1566" i="37"/>
  <c r="M1566" i="37" s="1"/>
  <c r="L1567" i="37"/>
  <c r="M1567" i="37" s="1"/>
  <c r="L1568" i="37"/>
  <c r="M1568" i="37" s="1"/>
  <c r="L1569" i="37"/>
  <c r="M1569" i="37" s="1"/>
  <c r="L1570" i="37"/>
  <c r="M1570" i="37" s="1"/>
  <c r="L1571" i="37"/>
  <c r="M1571" i="37" s="1"/>
  <c r="L1572" i="37"/>
  <c r="L1573" i="37"/>
  <c r="M1573" i="37" s="1"/>
  <c r="L1574" i="37"/>
  <c r="M1574" i="37" s="1"/>
  <c r="L1575" i="37"/>
  <c r="M1575" i="37" s="1"/>
  <c r="L1576" i="37"/>
  <c r="M1576" i="37" s="1"/>
  <c r="L1577" i="37"/>
  <c r="M1577" i="37" s="1"/>
  <c r="L1578" i="37"/>
  <c r="M1578" i="37" s="1"/>
  <c r="L1579" i="37"/>
  <c r="M1579" i="37" s="1"/>
  <c r="L1580" i="37"/>
  <c r="M1580" i="37" s="1"/>
  <c r="L1581" i="37"/>
  <c r="M1581" i="37" s="1"/>
  <c r="L1582" i="37"/>
  <c r="M1582" i="37" s="1"/>
  <c r="L1583" i="37"/>
  <c r="M1583" i="37" s="1"/>
  <c r="L1584" i="37"/>
  <c r="M1584" i="37" s="1"/>
  <c r="L1585" i="37"/>
  <c r="M1585" i="37" s="1"/>
  <c r="L1586" i="37"/>
  <c r="M1586" i="37" s="1"/>
  <c r="L1587" i="37"/>
  <c r="M1587" i="37" s="1"/>
  <c r="L1588" i="37"/>
  <c r="M1588" i="37" s="1"/>
  <c r="L1589" i="37"/>
  <c r="M1589" i="37" s="1"/>
  <c r="L1590" i="37"/>
  <c r="M1590" i="37" s="1"/>
  <c r="L1591" i="37"/>
  <c r="M1591" i="37" s="1"/>
  <c r="L1592" i="37"/>
  <c r="M1592" i="37" s="1"/>
  <c r="L1593" i="37"/>
  <c r="M1593" i="37" s="1"/>
  <c r="L1594" i="37"/>
  <c r="M1594" i="37" s="1"/>
  <c r="L1595" i="37"/>
  <c r="M1595" i="37" s="1"/>
  <c r="L1596" i="37"/>
  <c r="L1597" i="37"/>
  <c r="M1597" i="37" s="1"/>
  <c r="L1598" i="37"/>
  <c r="M1598" i="37" s="1"/>
  <c r="L1599" i="37"/>
  <c r="M1599" i="37" s="1"/>
  <c r="L1600" i="37"/>
  <c r="M1600" i="37" s="1"/>
  <c r="L1601" i="37"/>
  <c r="M1601" i="37" s="1"/>
  <c r="L1602" i="37"/>
  <c r="M1602" i="37" s="1"/>
  <c r="L1603" i="37"/>
  <c r="M1603" i="37" s="1"/>
  <c r="L1604" i="37"/>
  <c r="M1604" i="37" s="1"/>
  <c r="L1605" i="37"/>
  <c r="M1605" i="37" s="1"/>
  <c r="L1606" i="37"/>
  <c r="M1606" i="37" s="1"/>
  <c r="L1607" i="37"/>
  <c r="M1607" i="37" s="1"/>
  <c r="L1608" i="37"/>
  <c r="M1608" i="37" s="1"/>
  <c r="L1609" i="37"/>
  <c r="M1609" i="37" s="1"/>
  <c r="L1610" i="37"/>
  <c r="M1610" i="37" s="1"/>
  <c r="L1611" i="37"/>
  <c r="M1611" i="37" s="1"/>
  <c r="L1612" i="37"/>
  <c r="M1612" i="37" s="1"/>
  <c r="L1613" i="37"/>
  <c r="M1613" i="37" s="1"/>
  <c r="L1614" i="37"/>
  <c r="M1614" i="37" s="1"/>
  <c r="L1615" i="37"/>
  <c r="M1615" i="37" s="1"/>
  <c r="L1616" i="37"/>
  <c r="M1616" i="37" s="1"/>
  <c r="L1617" i="37"/>
  <c r="M1617" i="37" s="1"/>
  <c r="L1618" i="37"/>
  <c r="M1618" i="37" s="1"/>
  <c r="L1619" i="37"/>
  <c r="M1619" i="37" s="1"/>
  <c r="M1540" i="37"/>
  <c r="M1541" i="37"/>
  <c r="M1548" i="37"/>
  <c r="M1556" i="37"/>
  <c r="M1564" i="37"/>
  <c r="M1572" i="37"/>
  <c r="M1596" i="37"/>
  <c r="P1537" i="37"/>
  <c r="P1538" i="37"/>
  <c r="P1539" i="37"/>
  <c r="P1540" i="37"/>
  <c r="P1541" i="37"/>
  <c r="P1542" i="37"/>
  <c r="P1543" i="37"/>
  <c r="P1544" i="37"/>
  <c r="P1545" i="37"/>
  <c r="P1546" i="37"/>
  <c r="P1547" i="37"/>
  <c r="P1548" i="37"/>
  <c r="P1549" i="37"/>
  <c r="P1550" i="37"/>
  <c r="P1551" i="37"/>
  <c r="P1552" i="37"/>
  <c r="P1553" i="37"/>
  <c r="P1554" i="37"/>
  <c r="P1555" i="37"/>
  <c r="P1556" i="37"/>
  <c r="P1557" i="37"/>
  <c r="P1558" i="37"/>
  <c r="P1559" i="37"/>
  <c r="P1560" i="37"/>
  <c r="P1561" i="37"/>
  <c r="P1562" i="37"/>
  <c r="P1563" i="37"/>
  <c r="P1564" i="37"/>
  <c r="P1565" i="37"/>
  <c r="P1566" i="37"/>
  <c r="P1567" i="37"/>
  <c r="P1568" i="37"/>
  <c r="P1569" i="37"/>
  <c r="P1570" i="37"/>
  <c r="P1571" i="37"/>
  <c r="P1572" i="37"/>
  <c r="P1573" i="37"/>
  <c r="P1574" i="37"/>
  <c r="P1575" i="37"/>
  <c r="P1576" i="37"/>
  <c r="P1577" i="37"/>
  <c r="P1578" i="37"/>
  <c r="P1579" i="37"/>
  <c r="P1580" i="37"/>
  <c r="P1581" i="37"/>
  <c r="P1582" i="37"/>
  <c r="P1583" i="37"/>
  <c r="P1584" i="37"/>
  <c r="P1585" i="37"/>
  <c r="P1586" i="37"/>
  <c r="P1587" i="37"/>
  <c r="P1588" i="37"/>
  <c r="P1589" i="37"/>
  <c r="P1590" i="37"/>
  <c r="P1591" i="37"/>
  <c r="P1592" i="37"/>
  <c r="P1593" i="37"/>
  <c r="P1594" i="37"/>
  <c r="P1595" i="37"/>
  <c r="P1596" i="37"/>
  <c r="P1597" i="37"/>
  <c r="P1598" i="37"/>
  <c r="P1599" i="37"/>
  <c r="P1600" i="37"/>
  <c r="P1601" i="37"/>
  <c r="P1602" i="37"/>
  <c r="P1603" i="37"/>
  <c r="P1604" i="37"/>
  <c r="P1605" i="37"/>
  <c r="P1606" i="37"/>
  <c r="P1607" i="37"/>
  <c r="P1608" i="37"/>
  <c r="P1609" i="37"/>
  <c r="P1610" i="37"/>
  <c r="P1611" i="37"/>
  <c r="P1612" i="37"/>
  <c r="P1613" i="37"/>
  <c r="P1614" i="37"/>
  <c r="P1615" i="37"/>
  <c r="P1616" i="37"/>
  <c r="P1617" i="37"/>
  <c r="P1618" i="37"/>
  <c r="P1619" i="37"/>
  <c r="Q1537" i="37"/>
  <c r="Q1538" i="37"/>
  <c r="Q1539" i="37"/>
  <c r="Q1540" i="37"/>
  <c r="Q1541" i="37"/>
  <c r="Q1542" i="37"/>
  <c r="Q1543" i="37"/>
  <c r="Q1544" i="37"/>
  <c r="Q1545" i="37"/>
  <c r="Q1546" i="37"/>
  <c r="Q1547" i="37"/>
  <c r="Q1548" i="37"/>
  <c r="Q1549" i="37"/>
  <c r="Q1550" i="37"/>
  <c r="Q1551" i="37"/>
  <c r="Q1552" i="37"/>
  <c r="Q1553" i="37"/>
  <c r="Q1554" i="37"/>
  <c r="Q1555" i="37"/>
  <c r="Q1556" i="37"/>
  <c r="Q1557" i="37"/>
  <c r="Q1558" i="37"/>
  <c r="Q1559" i="37"/>
  <c r="Q1560" i="37"/>
  <c r="Q1561" i="37"/>
  <c r="Q1562" i="37"/>
  <c r="Q1563" i="37"/>
  <c r="Q1564" i="37"/>
  <c r="Q1565" i="37"/>
  <c r="Q1566" i="37"/>
  <c r="Q1567" i="37"/>
  <c r="Q1568" i="37"/>
  <c r="Q1569" i="37"/>
  <c r="Q1570" i="37"/>
  <c r="Q1571" i="37"/>
  <c r="Q1572" i="37"/>
  <c r="Q1573" i="37"/>
  <c r="Q1574" i="37"/>
  <c r="Q1575" i="37"/>
  <c r="Q1576" i="37"/>
  <c r="Q1577" i="37"/>
  <c r="Q1578" i="37"/>
  <c r="Q1579" i="37"/>
  <c r="Q1580" i="37"/>
  <c r="Q1581" i="37"/>
  <c r="Q1582" i="37"/>
  <c r="Q1583" i="37"/>
  <c r="Q1584" i="37"/>
  <c r="Q1585" i="37"/>
  <c r="Q1586" i="37"/>
  <c r="Q1587" i="37"/>
  <c r="Q1588" i="37"/>
  <c r="Q1589" i="37"/>
  <c r="Q1590" i="37"/>
  <c r="Q1591" i="37"/>
  <c r="Q1592" i="37"/>
  <c r="Q1593" i="37"/>
  <c r="Q1594" i="37"/>
  <c r="Q1595" i="37"/>
  <c r="Q1596" i="37"/>
  <c r="Q1597" i="37"/>
  <c r="Q1598" i="37"/>
  <c r="Q1599" i="37"/>
  <c r="Q1600" i="37"/>
  <c r="Q1601" i="37"/>
  <c r="Q1602" i="37"/>
  <c r="Q1603" i="37"/>
  <c r="Q1604" i="37"/>
  <c r="Q1605" i="37"/>
  <c r="Q1606" i="37"/>
  <c r="Q1607" i="37"/>
  <c r="Q1608" i="37"/>
  <c r="Q1609" i="37"/>
  <c r="Q1610" i="37"/>
  <c r="Q1611" i="37"/>
  <c r="Q1612" i="37"/>
  <c r="Q1613" i="37"/>
  <c r="Q1614" i="37"/>
  <c r="Q1615" i="37"/>
  <c r="Q1616" i="37"/>
  <c r="Q1617" i="37"/>
  <c r="Q1618" i="37"/>
  <c r="Q1619" i="37"/>
  <c r="R1537" i="37"/>
  <c r="R1538" i="37"/>
  <c r="R1539" i="37"/>
  <c r="R1540" i="37"/>
  <c r="R1541" i="37"/>
  <c r="R1542" i="37"/>
  <c r="R1543" i="37"/>
  <c r="R1544" i="37"/>
  <c r="R1545" i="37"/>
  <c r="R1546" i="37"/>
  <c r="R1547" i="37"/>
  <c r="R1548" i="37"/>
  <c r="R1549" i="37"/>
  <c r="R1550" i="37"/>
  <c r="R1551" i="37"/>
  <c r="R1552" i="37"/>
  <c r="R1553" i="37"/>
  <c r="R1554" i="37"/>
  <c r="R1555" i="37"/>
  <c r="R1556" i="37"/>
  <c r="R1557" i="37"/>
  <c r="R1558" i="37"/>
  <c r="R1559" i="37"/>
  <c r="R1560" i="37"/>
  <c r="R1561" i="37"/>
  <c r="R1562" i="37"/>
  <c r="R1563" i="37"/>
  <c r="R1564" i="37"/>
  <c r="R1565" i="37"/>
  <c r="R1566" i="37"/>
  <c r="R1567" i="37"/>
  <c r="R1568" i="37"/>
  <c r="R1569" i="37"/>
  <c r="R1570" i="37"/>
  <c r="R1571" i="37"/>
  <c r="R1572" i="37"/>
  <c r="R1573" i="37"/>
  <c r="R1574" i="37"/>
  <c r="R1575" i="37"/>
  <c r="R1576" i="37"/>
  <c r="R1577" i="37"/>
  <c r="R1578" i="37"/>
  <c r="R1579" i="37"/>
  <c r="R1580" i="37"/>
  <c r="R1581" i="37"/>
  <c r="R1582" i="37"/>
  <c r="R1583" i="37"/>
  <c r="R1584" i="37"/>
  <c r="R1585" i="37"/>
  <c r="R1586" i="37"/>
  <c r="R1587" i="37"/>
  <c r="R1588" i="37"/>
  <c r="R1589" i="37"/>
  <c r="R1590" i="37"/>
  <c r="R1591" i="37"/>
  <c r="R1592" i="37"/>
  <c r="R1593" i="37"/>
  <c r="R1594" i="37"/>
  <c r="R1595" i="37"/>
  <c r="R1596" i="37"/>
  <c r="R1597" i="37"/>
  <c r="R1598" i="37"/>
  <c r="R1599" i="37"/>
  <c r="R1600" i="37"/>
  <c r="R1601" i="37"/>
  <c r="R1602" i="37"/>
  <c r="R1603" i="37"/>
  <c r="R1604" i="37"/>
  <c r="R1605" i="37"/>
  <c r="R1606" i="37"/>
  <c r="R1607" i="37"/>
  <c r="R1608" i="37"/>
  <c r="R1609" i="37"/>
  <c r="R1610" i="37"/>
  <c r="R1611" i="37"/>
  <c r="R1612" i="37"/>
  <c r="R1613" i="37"/>
  <c r="R1614" i="37"/>
  <c r="R1615" i="37"/>
  <c r="R1616" i="37"/>
  <c r="R1617" i="37"/>
  <c r="R1618" i="37"/>
  <c r="R1619" i="37"/>
  <c r="L1492" i="37"/>
  <c r="M1492" i="37" s="1"/>
  <c r="L1493" i="37"/>
  <c r="M1493" i="37" s="1"/>
  <c r="L1494" i="37"/>
  <c r="M1494" i="37" s="1"/>
  <c r="L1495" i="37"/>
  <c r="M1495" i="37" s="1"/>
  <c r="L1496" i="37"/>
  <c r="M1496" i="37" s="1"/>
  <c r="L1497" i="37"/>
  <c r="M1497" i="37" s="1"/>
  <c r="L1498" i="37"/>
  <c r="M1498" i="37" s="1"/>
  <c r="L1499" i="37"/>
  <c r="M1499" i="37" s="1"/>
  <c r="L1500" i="37"/>
  <c r="M1500" i="37" s="1"/>
  <c r="L1501" i="37"/>
  <c r="M1501" i="37" s="1"/>
  <c r="L1502" i="37"/>
  <c r="M1502" i="37" s="1"/>
  <c r="L1503" i="37"/>
  <c r="M1503" i="37" s="1"/>
  <c r="L1504" i="37"/>
  <c r="M1504" i="37" s="1"/>
  <c r="L1505" i="37"/>
  <c r="M1505" i="37" s="1"/>
  <c r="L1506" i="37"/>
  <c r="M1506" i="37" s="1"/>
  <c r="L1507" i="37"/>
  <c r="M1507" i="37" s="1"/>
  <c r="L1508" i="37"/>
  <c r="M1508" i="37" s="1"/>
  <c r="L1509" i="37"/>
  <c r="M1509" i="37" s="1"/>
  <c r="L1510" i="37"/>
  <c r="M1510" i="37" s="1"/>
  <c r="L1511" i="37"/>
  <c r="M1511" i="37" s="1"/>
  <c r="L1512" i="37"/>
  <c r="M1512" i="37" s="1"/>
  <c r="L1513" i="37"/>
  <c r="M1513" i="37" s="1"/>
  <c r="L1514" i="37"/>
  <c r="M1514" i="37" s="1"/>
  <c r="L1515" i="37"/>
  <c r="M1515" i="37" s="1"/>
  <c r="L1516" i="37"/>
  <c r="M1516" i="37" s="1"/>
  <c r="L1517" i="37"/>
  <c r="M1517" i="37" s="1"/>
  <c r="L1518" i="37"/>
  <c r="M1518" i="37" s="1"/>
  <c r="L1519" i="37"/>
  <c r="M1519" i="37" s="1"/>
  <c r="L1520" i="37"/>
  <c r="M1520" i="37" s="1"/>
  <c r="L1521" i="37"/>
  <c r="M1521" i="37" s="1"/>
  <c r="L1522" i="37"/>
  <c r="M1522" i="37" s="1"/>
  <c r="L1523" i="37"/>
  <c r="M1523" i="37" s="1"/>
  <c r="L1524" i="37"/>
  <c r="M1524" i="37" s="1"/>
  <c r="L1525" i="37"/>
  <c r="M1525" i="37" s="1"/>
  <c r="L1526" i="37"/>
  <c r="M1526" i="37" s="1"/>
  <c r="L1527" i="37"/>
  <c r="M1527" i="37" s="1"/>
  <c r="L1528" i="37"/>
  <c r="M1528" i="37" s="1"/>
  <c r="L1529" i="37"/>
  <c r="M1529" i="37" s="1"/>
  <c r="L1530" i="37"/>
  <c r="M1530" i="37" s="1"/>
  <c r="L1531" i="37"/>
  <c r="M1531" i="37" s="1"/>
  <c r="L1532" i="37"/>
  <c r="M1532" i="37" s="1"/>
  <c r="L1533" i="37"/>
  <c r="M1533" i="37" s="1"/>
  <c r="L1534" i="37"/>
  <c r="M1534" i="37" s="1"/>
  <c r="L1535" i="37"/>
  <c r="M1535" i="37" s="1"/>
  <c r="L1536" i="37"/>
  <c r="M1536" i="37" s="1"/>
  <c r="P1492" i="37"/>
  <c r="P1493" i="37"/>
  <c r="P1494" i="37"/>
  <c r="P1495" i="37"/>
  <c r="P1496" i="37"/>
  <c r="P1497" i="37"/>
  <c r="P1498" i="37"/>
  <c r="P1499" i="37"/>
  <c r="P1500" i="37"/>
  <c r="P1501" i="37"/>
  <c r="P1502" i="37"/>
  <c r="P1503" i="37"/>
  <c r="P1504" i="37"/>
  <c r="P1505" i="37"/>
  <c r="P1506" i="37"/>
  <c r="P1507" i="37"/>
  <c r="P1508" i="37"/>
  <c r="P1509" i="37"/>
  <c r="P1510" i="37"/>
  <c r="P1511" i="37"/>
  <c r="P1512" i="37"/>
  <c r="P1513" i="37"/>
  <c r="P1514" i="37"/>
  <c r="P1515" i="37"/>
  <c r="P1516" i="37"/>
  <c r="P1517" i="37"/>
  <c r="P1518" i="37"/>
  <c r="P1519" i="37"/>
  <c r="P1520" i="37"/>
  <c r="P1521" i="37"/>
  <c r="P1522" i="37"/>
  <c r="P1523" i="37"/>
  <c r="P1524" i="37"/>
  <c r="P1525" i="37"/>
  <c r="P1526" i="37"/>
  <c r="P1527" i="37"/>
  <c r="P1528" i="37"/>
  <c r="P1529" i="37"/>
  <c r="P1530" i="37"/>
  <c r="P1531" i="37"/>
  <c r="P1532" i="37"/>
  <c r="P1533" i="37"/>
  <c r="P1534" i="37"/>
  <c r="P1535" i="37"/>
  <c r="P1536" i="37"/>
  <c r="Q1492" i="37"/>
  <c r="Q1493" i="37"/>
  <c r="Q1494" i="37"/>
  <c r="Q1495" i="37"/>
  <c r="Q1496" i="37"/>
  <c r="Q1497" i="37"/>
  <c r="Q1498" i="37"/>
  <c r="Q1499" i="37"/>
  <c r="Q1500" i="37"/>
  <c r="Q1501" i="37"/>
  <c r="Q1502" i="37"/>
  <c r="Q1503" i="37"/>
  <c r="Q1504" i="37"/>
  <c r="Q1505" i="37"/>
  <c r="Q1506" i="37"/>
  <c r="Q1507" i="37"/>
  <c r="Q1508" i="37"/>
  <c r="Q1509" i="37"/>
  <c r="Q1510" i="37"/>
  <c r="Q1511" i="37"/>
  <c r="Q1512" i="37"/>
  <c r="Q1513" i="37"/>
  <c r="Q1514" i="37"/>
  <c r="Q1515" i="37"/>
  <c r="Q1516" i="37"/>
  <c r="Q1517" i="37"/>
  <c r="Q1518" i="37"/>
  <c r="Q1519" i="37"/>
  <c r="Q1520" i="37"/>
  <c r="Q1521" i="37"/>
  <c r="Q1522" i="37"/>
  <c r="Q1523" i="37"/>
  <c r="Q1524" i="37"/>
  <c r="Q1525" i="37"/>
  <c r="Q1526" i="37"/>
  <c r="Q1527" i="37"/>
  <c r="Q1528" i="37"/>
  <c r="Q1529" i="37"/>
  <c r="Q1530" i="37"/>
  <c r="Q1531" i="37"/>
  <c r="Q1532" i="37"/>
  <c r="Q1533" i="37"/>
  <c r="Q1534" i="37"/>
  <c r="Q1535" i="37"/>
  <c r="Q1536" i="37"/>
  <c r="R1492" i="37"/>
  <c r="R1493" i="37"/>
  <c r="R1494" i="37"/>
  <c r="R1495" i="37"/>
  <c r="R1496" i="37"/>
  <c r="R1497" i="37"/>
  <c r="R1498" i="37"/>
  <c r="R1499" i="37"/>
  <c r="R1500" i="37"/>
  <c r="R1501" i="37"/>
  <c r="R1502" i="37"/>
  <c r="R1503" i="37"/>
  <c r="R1504" i="37"/>
  <c r="R1505" i="37"/>
  <c r="R1506" i="37"/>
  <c r="R1507" i="37"/>
  <c r="R1508" i="37"/>
  <c r="R1509" i="37"/>
  <c r="R1510" i="37"/>
  <c r="R1511" i="37"/>
  <c r="R1512" i="37"/>
  <c r="R1513" i="37"/>
  <c r="R1514" i="37"/>
  <c r="R1515" i="37"/>
  <c r="R1516" i="37"/>
  <c r="R1517" i="37"/>
  <c r="R1518" i="37"/>
  <c r="R1519" i="37"/>
  <c r="R1520" i="37"/>
  <c r="R1521" i="37"/>
  <c r="R1522" i="37"/>
  <c r="R1523" i="37"/>
  <c r="R1524" i="37"/>
  <c r="R1525" i="37"/>
  <c r="R1526" i="37"/>
  <c r="R1527" i="37"/>
  <c r="R1528" i="37"/>
  <c r="R1529" i="37"/>
  <c r="R1530" i="37"/>
  <c r="R1531" i="37"/>
  <c r="R1532" i="37"/>
  <c r="R1533" i="37"/>
  <c r="R1534" i="37"/>
  <c r="R1535" i="37"/>
  <c r="R1536" i="37"/>
  <c r="L1484" i="37"/>
  <c r="M1484" i="37" s="1"/>
  <c r="L1485" i="37"/>
  <c r="M1485" i="37" s="1"/>
  <c r="L1486" i="37"/>
  <c r="M1486" i="37" s="1"/>
  <c r="L1487" i="37"/>
  <c r="M1487" i="37" s="1"/>
  <c r="L1488" i="37"/>
  <c r="M1488" i="37" s="1"/>
  <c r="L1489" i="37"/>
  <c r="M1489" i="37" s="1"/>
  <c r="L1490" i="37"/>
  <c r="M1490" i="37" s="1"/>
  <c r="L1478" i="37"/>
  <c r="M1478" i="37" s="1"/>
  <c r="L1479" i="37"/>
  <c r="M1479" i="37" s="1"/>
  <c r="L1480" i="37"/>
  <c r="M1480" i="37" s="1"/>
  <c r="L1491" i="37"/>
  <c r="M1491" i="37" s="1"/>
  <c r="L1481" i="37"/>
  <c r="M1481" i="37" s="1"/>
  <c r="L1482" i="37"/>
  <c r="M1482" i="37" s="1"/>
  <c r="L1483" i="37"/>
  <c r="M1483" i="37" s="1"/>
  <c r="P1484" i="37"/>
  <c r="P1485" i="37"/>
  <c r="P1486" i="37"/>
  <c r="P1487" i="37"/>
  <c r="P1488" i="37"/>
  <c r="P1489" i="37"/>
  <c r="P1490" i="37"/>
  <c r="P1478" i="37"/>
  <c r="P1479" i="37"/>
  <c r="P1480" i="37"/>
  <c r="P1491" i="37"/>
  <c r="P1481" i="37"/>
  <c r="P1482" i="37"/>
  <c r="P1483" i="37"/>
  <c r="Q1484" i="37"/>
  <c r="Q1485" i="37"/>
  <c r="Q1486" i="37"/>
  <c r="Q1487" i="37"/>
  <c r="Q1488" i="37"/>
  <c r="Q1489" i="37"/>
  <c r="Q1490" i="37"/>
  <c r="Q1478" i="37"/>
  <c r="Q1479" i="37"/>
  <c r="Q1480" i="37"/>
  <c r="Q1491" i="37"/>
  <c r="Q1481" i="37"/>
  <c r="Q1482" i="37"/>
  <c r="Q1483" i="37"/>
  <c r="R1484" i="37"/>
  <c r="R1485" i="37"/>
  <c r="R1486" i="37"/>
  <c r="R1487" i="37"/>
  <c r="R1488" i="37"/>
  <c r="R1489" i="37"/>
  <c r="R1490" i="37"/>
  <c r="R1478" i="37"/>
  <c r="R1479" i="37"/>
  <c r="R1480" i="37"/>
  <c r="R1491" i="37"/>
  <c r="R1481" i="37"/>
  <c r="R1482" i="37"/>
  <c r="R1483" i="37"/>
  <c r="L1435" i="37"/>
  <c r="M1435" i="37" s="1"/>
  <c r="L1436" i="37"/>
  <c r="M1436" i="37" s="1"/>
  <c r="L1437" i="37"/>
  <c r="M1437" i="37" s="1"/>
  <c r="L1438" i="37"/>
  <c r="M1438" i="37" s="1"/>
  <c r="L1439" i="37"/>
  <c r="M1439" i="37" s="1"/>
  <c r="L1440" i="37"/>
  <c r="M1440" i="37" s="1"/>
  <c r="L1441" i="37"/>
  <c r="M1441" i="37" s="1"/>
  <c r="L1442" i="37"/>
  <c r="M1442" i="37" s="1"/>
  <c r="L1443" i="37"/>
  <c r="M1443" i="37" s="1"/>
  <c r="L1444" i="37"/>
  <c r="M1444" i="37" s="1"/>
  <c r="L1445" i="37"/>
  <c r="M1445" i="37" s="1"/>
  <c r="L1446" i="37"/>
  <c r="M1446" i="37" s="1"/>
  <c r="L1447" i="37"/>
  <c r="M1447" i="37" s="1"/>
  <c r="L1448" i="37"/>
  <c r="M1448" i="37" s="1"/>
  <c r="L1449" i="37"/>
  <c r="M1449" i="37" s="1"/>
  <c r="L1432" i="37"/>
  <c r="M1432" i="37" s="1"/>
  <c r="L1450" i="37"/>
  <c r="M1450" i="37" s="1"/>
  <c r="L1451" i="37"/>
  <c r="M1451" i="37" s="1"/>
  <c r="L1452" i="37"/>
  <c r="M1452" i="37" s="1"/>
  <c r="L1453" i="37"/>
  <c r="M1453" i="37" s="1"/>
  <c r="L1454" i="37"/>
  <c r="M1454" i="37" s="1"/>
  <c r="L1433" i="37"/>
  <c r="M1433" i="37" s="1"/>
  <c r="L1434" i="37"/>
  <c r="M1434" i="37" s="1"/>
  <c r="L1455" i="37"/>
  <c r="M1455" i="37" s="1"/>
  <c r="L1463" i="37"/>
  <c r="M1463" i="37" s="1"/>
  <c r="L1464" i="37"/>
  <c r="M1464" i="37" s="1"/>
  <c r="L1465" i="37"/>
  <c r="M1465" i="37" s="1"/>
  <c r="L1466" i="37"/>
  <c r="M1466" i="37" s="1"/>
  <c r="L1467" i="37"/>
  <c r="M1467" i="37" s="1"/>
  <c r="L1468" i="37"/>
  <c r="M1468" i="37" s="1"/>
  <c r="L1469" i="37"/>
  <c r="M1469" i="37" s="1"/>
  <c r="L1470" i="37"/>
  <c r="M1470" i="37" s="1"/>
  <c r="L1471" i="37"/>
  <c r="M1471" i="37" s="1"/>
  <c r="L1472" i="37"/>
  <c r="M1472" i="37" s="1"/>
  <c r="L1473" i="37"/>
  <c r="M1473" i="37" s="1"/>
  <c r="L1474" i="37"/>
  <c r="M1474" i="37" s="1"/>
  <c r="L1475" i="37"/>
  <c r="M1475" i="37" s="1"/>
  <c r="L1476" i="37"/>
  <c r="M1476" i="37" s="1"/>
  <c r="L1477" i="37"/>
  <c r="M1477" i="37" s="1"/>
  <c r="L1456" i="37"/>
  <c r="M1456" i="37" s="1"/>
  <c r="L1457" i="37"/>
  <c r="M1457" i="37" s="1"/>
  <c r="L1458" i="37"/>
  <c r="M1458" i="37" s="1"/>
  <c r="L1459" i="37"/>
  <c r="M1459" i="37" s="1"/>
  <c r="L1460" i="37"/>
  <c r="M1460" i="37" s="1"/>
  <c r="L1461" i="37"/>
  <c r="M1461" i="37" s="1"/>
  <c r="L1462" i="37"/>
  <c r="M1462" i="37" s="1"/>
  <c r="P1435" i="37"/>
  <c r="P1436" i="37"/>
  <c r="P1437" i="37"/>
  <c r="P1438" i="37"/>
  <c r="P1439" i="37"/>
  <c r="P1440" i="37"/>
  <c r="P1441" i="37"/>
  <c r="P1442" i="37"/>
  <c r="P1443" i="37"/>
  <c r="P1444" i="37"/>
  <c r="P1445" i="37"/>
  <c r="P1446" i="37"/>
  <c r="P1447" i="37"/>
  <c r="P1448" i="37"/>
  <c r="P1449" i="37"/>
  <c r="P1432" i="37"/>
  <c r="P1450" i="37"/>
  <c r="P1451" i="37"/>
  <c r="P1452" i="37"/>
  <c r="P1453" i="37"/>
  <c r="P1454" i="37"/>
  <c r="P1433" i="37"/>
  <c r="P1434" i="37"/>
  <c r="P1455" i="37"/>
  <c r="P1463" i="37"/>
  <c r="P1464" i="37"/>
  <c r="P1465" i="37"/>
  <c r="P1466" i="37"/>
  <c r="P1467" i="37"/>
  <c r="P1468" i="37"/>
  <c r="P1469" i="37"/>
  <c r="P1470" i="37"/>
  <c r="P1471" i="37"/>
  <c r="P1472" i="37"/>
  <c r="P1473" i="37"/>
  <c r="P1474" i="37"/>
  <c r="P1475" i="37"/>
  <c r="P1476" i="37"/>
  <c r="P1477" i="37"/>
  <c r="P1456" i="37"/>
  <c r="P1457" i="37"/>
  <c r="P1458" i="37"/>
  <c r="P1459" i="37"/>
  <c r="P1460" i="37"/>
  <c r="P1461" i="37"/>
  <c r="P1462" i="37"/>
  <c r="Q1435" i="37"/>
  <c r="Q1436" i="37"/>
  <c r="Q1437" i="37"/>
  <c r="Q1438" i="37"/>
  <c r="Q1439" i="37"/>
  <c r="Q1440" i="37"/>
  <c r="Q1441" i="37"/>
  <c r="Q1442" i="37"/>
  <c r="Q1443" i="37"/>
  <c r="Q1444" i="37"/>
  <c r="Q1445" i="37"/>
  <c r="Q1446" i="37"/>
  <c r="Q1447" i="37"/>
  <c r="Q1448" i="37"/>
  <c r="Q1449" i="37"/>
  <c r="Q1432" i="37"/>
  <c r="Q1450" i="37"/>
  <c r="Q1451" i="37"/>
  <c r="Q1452" i="37"/>
  <c r="Q1453" i="37"/>
  <c r="Q1454" i="37"/>
  <c r="Q1433" i="37"/>
  <c r="Q1434" i="37"/>
  <c r="Q1455" i="37"/>
  <c r="Q1463" i="37"/>
  <c r="Q1464" i="37"/>
  <c r="Q1465" i="37"/>
  <c r="Q1466" i="37"/>
  <c r="Q1467" i="37"/>
  <c r="Q1468" i="37"/>
  <c r="Q1469" i="37"/>
  <c r="Q1470" i="37"/>
  <c r="Q1471" i="37"/>
  <c r="Q1472" i="37"/>
  <c r="Q1473" i="37"/>
  <c r="Q1474" i="37"/>
  <c r="Q1475" i="37"/>
  <c r="Q1476" i="37"/>
  <c r="Q1477" i="37"/>
  <c r="Q1456" i="37"/>
  <c r="Q1457" i="37"/>
  <c r="Q1458" i="37"/>
  <c r="Q1459" i="37"/>
  <c r="Q1460" i="37"/>
  <c r="Q1461" i="37"/>
  <c r="Q1462" i="37"/>
  <c r="R1435" i="37"/>
  <c r="R1436" i="37"/>
  <c r="R1437" i="37"/>
  <c r="R1438" i="37"/>
  <c r="R1439" i="37"/>
  <c r="R1440" i="37"/>
  <c r="R1441" i="37"/>
  <c r="R1442" i="37"/>
  <c r="R1443" i="37"/>
  <c r="R1444" i="37"/>
  <c r="R1445" i="37"/>
  <c r="R1446" i="37"/>
  <c r="R1447" i="37"/>
  <c r="R1448" i="37"/>
  <c r="R1449" i="37"/>
  <c r="R1432" i="37"/>
  <c r="R1450" i="37"/>
  <c r="R1451" i="37"/>
  <c r="R1452" i="37"/>
  <c r="R1453" i="37"/>
  <c r="R1454" i="37"/>
  <c r="R1433" i="37"/>
  <c r="R1434" i="37"/>
  <c r="R1455" i="37"/>
  <c r="R1463" i="37"/>
  <c r="R1464" i="37"/>
  <c r="R1465" i="37"/>
  <c r="R1466" i="37"/>
  <c r="R1467" i="37"/>
  <c r="R1468" i="37"/>
  <c r="R1469" i="37"/>
  <c r="R1470" i="37"/>
  <c r="R1471" i="37"/>
  <c r="R1472" i="37"/>
  <c r="R1473" i="37"/>
  <c r="R1474" i="37"/>
  <c r="R1475" i="37"/>
  <c r="R1476" i="37"/>
  <c r="R1477" i="37"/>
  <c r="R1456" i="37"/>
  <c r="R1457" i="37"/>
  <c r="R1458" i="37"/>
  <c r="R1459" i="37"/>
  <c r="R1460" i="37"/>
  <c r="R1461" i="37"/>
  <c r="R1462" i="37"/>
  <c r="L1402" i="37"/>
  <c r="M1402" i="37" s="1"/>
  <c r="L1398" i="37"/>
  <c r="M1398" i="37" s="1"/>
  <c r="L1399" i="37"/>
  <c r="M1399" i="37" s="1"/>
  <c r="L1400" i="37"/>
  <c r="L1401" i="37"/>
  <c r="L1403" i="37"/>
  <c r="L1404" i="37"/>
  <c r="L1405" i="37"/>
  <c r="M1405" i="37" s="1"/>
  <c r="L1406" i="37"/>
  <c r="M1406" i="37" s="1"/>
  <c r="L1407" i="37"/>
  <c r="M1407" i="37" s="1"/>
  <c r="L1408" i="37"/>
  <c r="M1408" i="37" s="1"/>
  <c r="L1389" i="37"/>
  <c r="M1389" i="37" s="1"/>
  <c r="L1409" i="37"/>
  <c r="M1409" i="37" s="1"/>
  <c r="L1390" i="37"/>
  <c r="M1390" i="37" s="1"/>
  <c r="L1391" i="37"/>
  <c r="M1391" i="37" s="1"/>
  <c r="L1410" i="37"/>
  <c r="M1410" i="37" s="1"/>
  <c r="L1392" i="37"/>
  <c r="M1392" i="37" s="1"/>
  <c r="L1393" i="37"/>
  <c r="M1393" i="37" s="1"/>
  <c r="L1411" i="37"/>
  <c r="M1411" i="37" s="1"/>
  <c r="L1394" i="37"/>
  <c r="M1394" i="37" s="1"/>
  <c r="L1412" i="37"/>
  <c r="M1412" i="37" s="1"/>
  <c r="L1395" i="37"/>
  <c r="M1395" i="37" s="1"/>
  <c r="L1413" i="37"/>
  <c r="M1413" i="37" s="1"/>
  <c r="L1414" i="37"/>
  <c r="M1414" i="37" s="1"/>
  <c r="L1396" i="37"/>
  <c r="M1396" i="37" s="1"/>
  <c r="L1415" i="37"/>
  <c r="M1415" i="37" s="1"/>
  <c r="L1397" i="37"/>
  <c r="M1397" i="37" s="1"/>
  <c r="L1421" i="37"/>
  <c r="M1421" i="37" s="1"/>
  <c r="L1422" i="37"/>
  <c r="M1422" i="37" s="1"/>
  <c r="L1423" i="37"/>
  <c r="M1423" i="37" s="1"/>
  <c r="L1424" i="37"/>
  <c r="M1424" i="37" s="1"/>
  <c r="L1425" i="37"/>
  <c r="M1425" i="37" s="1"/>
  <c r="L1426" i="37"/>
  <c r="M1426" i="37" s="1"/>
  <c r="L1427" i="37"/>
  <c r="M1427" i="37" s="1"/>
  <c r="L1428" i="37"/>
  <c r="M1428" i="37" s="1"/>
  <c r="L1429" i="37"/>
  <c r="M1429" i="37" s="1"/>
  <c r="L1430" i="37"/>
  <c r="M1430" i="37" s="1"/>
  <c r="L1431" i="37"/>
  <c r="M1431" i="37" s="1"/>
  <c r="L1416" i="37"/>
  <c r="M1416" i="37" s="1"/>
  <c r="L1417" i="37"/>
  <c r="M1417" i="37" s="1"/>
  <c r="L1418" i="37"/>
  <c r="M1418" i="37" s="1"/>
  <c r="L1419" i="37"/>
  <c r="M1419" i="37" s="1"/>
  <c r="L1420" i="37"/>
  <c r="M1420" i="37" s="1"/>
  <c r="M1400" i="37"/>
  <c r="M1401" i="37"/>
  <c r="M1403" i="37"/>
  <c r="M1404" i="37"/>
  <c r="P1402" i="37"/>
  <c r="P1398" i="37"/>
  <c r="P1399" i="37"/>
  <c r="P1400" i="37"/>
  <c r="P1401" i="37"/>
  <c r="P1403" i="37"/>
  <c r="P1404" i="37"/>
  <c r="P1405" i="37"/>
  <c r="P1406" i="37"/>
  <c r="P1407" i="37"/>
  <c r="P1408" i="37"/>
  <c r="P1389" i="37"/>
  <c r="P1409" i="37"/>
  <c r="P1390" i="37"/>
  <c r="P1391" i="37"/>
  <c r="P1410" i="37"/>
  <c r="P1392" i="37"/>
  <c r="P1393" i="37"/>
  <c r="P1411" i="37"/>
  <c r="P1394" i="37"/>
  <c r="P1412" i="37"/>
  <c r="P1395" i="37"/>
  <c r="P1413" i="37"/>
  <c r="P1414" i="37"/>
  <c r="P1396" i="37"/>
  <c r="P1415" i="37"/>
  <c r="P1397" i="37"/>
  <c r="P1421" i="37"/>
  <c r="P1422" i="37"/>
  <c r="P1423" i="37"/>
  <c r="P1424" i="37"/>
  <c r="P1425" i="37"/>
  <c r="P1426" i="37"/>
  <c r="P1427" i="37"/>
  <c r="P1428" i="37"/>
  <c r="P1429" i="37"/>
  <c r="P1430" i="37"/>
  <c r="P1431" i="37"/>
  <c r="P1416" i="37"/>
  <c r="P1417" i="37"/>
  <c r="P1418" i="37"/>
  <c r="P1419" i="37"/>
  <c r="P1420" i="37"/>
  <c r="Q1402" i="37"/>
  <c r="Q1398" i="37"/>
  <c r="Q1399" i="37"/>
  <c r="Q1400" i="37"/>
  <c r="Q1401" i="37"/>
  <c r="Q1403" i="37"/>
  <c r="Q1404" i="37"/>
  <c r="Q1405" i="37"/>
  <c r="Q1406" i="37"/>
  <c r="Q1407" i="37"/>
  <c r="Q1408" i="37"/>
  <c r="Q1389" i="37"/>
  <c r="Q1409" i="37"/>
  <c r="Q1390" i="37"/>
  <c r="Q1391" i="37"/>
  <c r="Q1410" i="37"/>
  <c r="Q1392" i="37"/>
  <c r="Q1393" i="37"/>
  <c r="Q1411" i="37"/>
  <c r="Q1394" i="37"/>
  <c r="Q1412" i="37"/>
  <c r="Q1395" i="37"/>
  <c r="Q1413" i="37"/>
  <c r="Q1414" i="37"/>
  <c r="Q1396" i="37"/>
  <c r="Q1415" i="37"/>
  <c r="Q1397" i="37"/>
  <c r="Q1421" i="37"/>
  <c r="Q1422" i="37"/>
  <c r="Q1423" i="37"/>
  <c r="Q1424" i="37"/>
  <c r="Q1425" i="37"/>
  <c r="Q1426" i="37"/>
  <c r="Q1427" i="37"/>
  <c r="Q1428" i="37"/>
  <c r="Q1429" i="37"/>
  <c r="Q1430" i="37"/>
  <c r="Q1431" i="37"/>
  <c r="Q1416" i="37"/>
  <c r="Q1417" i="37"/>
  <c r="Q1418" i="37"/>
  <c r="Q1419" i="37"/>
  <c r="Q1420" i="37"/>
  <c r="R1402" i="37"/>
  <c r="R1398" i="37"/>
  <c r="R1399" i="37"/>
  <c r="R1400" i="37"/>
  <c r="R1401" i="37"/>
  <c r="R1403" i="37"/>
  <c r="R1404" i="37"/>
  <c r="R1405" i="37"/>
  <c r="R1406" i="37"/>
  <c r="R1407" i="37"/>
  <c r="R1408" i="37"/>
  <c r="R1389" i="37"/>
  <c r="R1409" i="37"/>
  <c r="R1390" i="37"/>
  <c r="R1391" i="37"/>
  <c r="R1410" i="37"/>
  <c r="R1392" i="37"/>
  <c r="R1393" i="37"/>
  <c r="R1411" i="37"/>
  <c r="R1394" i="37"/>
  <c r="R1412" i="37"/>
  <c r="R1395" i="37"/>
  <c r="R1413" i="37"/>
  <c r="R1414" i="37"/>
  <c r="R1396" i="37"/>
  <c r="R1415" i="37"/>
  <c r="R1397" i="37"/>
  <c r="R1421" i="37"/>
  <c r="R1422" i="37"/>
  <c r="R1423" i="37"/>
  <c r="R1424" i="37"/>
  <c r="R1425" i="37"/>
  <c r="R1426" i="37"/>
  <c r="R1427" i="37"/>
  <c r="R1428" i="37"/>
  <c r="R1429" i="37"/>
  <c r="R1430" i="37"/>
  <c r="R1431" i="37"/>
  <c r="R1416" i="37"/>
  <c r="R1417" i="37"/>
  <c r="R1418" i="37"/>
  <c r="R1419" i="37"/>
  <c r="R1420" i="37"/>
  <c r="L1306" i="37"/>
  <c r="L1304" i="37"/>
  <c r="L1293" i="37"/>
  <c r="L1305" i="37"/>
  <c r="L1307" i="37"/>
  <c r="L1308" i="37"/>
  <c r="L1309" i="37"/>
  <c r="L1310" i="37"/>
  <c r="L1311" i="37"/>
  <c r="M1311" i="37" s="1"/>
  <c r="L1312" i="37"/>
  <c r="M1312" i="37" s="1"/>
  <c r="L1313" i="37"/>
  <c r="M1313" i="37" s="1"/>
  <c r="L1314" i="37"/>
  <c r="L1315" i="37"/>
  <c r="L1294" i="37"/>
  <c r="M1294" i="37" s="1"/>
  <c r="L1295" i="37"/>
  <c r="M1295" i="37" s="1"/>
  <c r="L1296" i="37"/>
  <c r="M1296" i="37" s="1"/>
  <c r="L1297" i="37"/>
  <c r="M1297" i="37" s="1"/>
  <c r="L1316" i="37"/>
  <c r="M1316" i="37" s="1"/>
  <c r="L1298" i="37"/>
  <c r="M1298" i="37" s="1"/>
  <c r="L1317" i="37"/>
  <c r="L1299" i="37"/>
  <c r="L1318" i="37"/>
  <c r="M1318" i="37" s="1"/>
  <c r="L1300" i="37"/>
  <c r="M1300" i="37" s="1"/>
  <c r="L1301" i="37"/>
  <c r="L1302" i="37"/>
  <c r="M1302" i="37" s="1"/>
  <c r="L1303" i="37"/>
  <c r="L1322" i="37"/>
  <c r="M1322" i="37" s="1"/>
  <c r="L1323" i="37"/>
  <c r="L1324" i="37"/>
  <c r="L1325" i="37"/>
  <c r="M1325" i="37" s="1"/>
  <c r="L1326" i="37"/>
  <c r="M1326" i="37" s="1"/>
  <c r="L1327" i="37"/>
  <c r="M1327" i="37" s="1"/>
  <c r="L1328" i="37"/>
  <c r="M1328" i="37" s="1"/>
  <c r="L1329" i="37"/>
  <c r="M1329" i="37" s="1"/>
  <c r="L1330" i="37"/>
  <c r="M1330" i="37" s="1"/>
  <c r="L1331" i="37"/>
  <c r="L1332" i="37"/>
  <c r="L1333" i="37"/>
  <c r="M1333" i="37" s="1"/>
  <c r="L1334" i="37"/>
  <c r="M1334" i="37" s="1"/>
  <c r="L1335" i="37"/>
  <c r="L1336" i="37"/>
  <c r="M1336" i="37" s="1"/>
  <c r="L1337" i="37"/>
  <c r="M1337" i="37" s="1"/>
  <c r="L1338" i="37"/>
  <c r="M1338" i="37" s="1"/>
  <c r="L1339" i="37"/>
  <c r="M1339" i="37" s="1"/>
  <c r="L1319" i="37"/>
  <c r="M1319" i="37" s="1"/>
  <c r="L1340" i="37"/>
  <c r="M1340" i="37" s="1"/>
  <c r="L1341" i="37"/>
  <c r="M1341" i="37" s="1"/>
  <c r="L1320" i="37"/>
  <c r="M1320" i="37" s="1"/>
  <c r="L1342" i="37"/>
  <c r="M1342" i="37" s="1"/>
  <c r="L1321" i="37"/>
  <c r="M1321" i="37" s="1"/>
  <c r="L1348" i="37"/>
  <c r="M1348" i="37" s="1"/>
  <c r="L1349" i="37"/>
  <c r="M1349" i="37" s="1"/>
  <c r="L1350" i="37"/>
  <c r="M1350" i="37" s="1"/>
  <c r="L1351" i="37"/>
  <c r="M1351" i="37" s="1"/>
  <c r="L1352" i="37"/>
  <c r="M1352" i="37" s="1"/>
  <c r="L1353" i="37"/>
  <c r="M1353" i="37" s="1"/>
  <c r="L1354" i="37"/>
  <c r="M1354" i="37" s="1"/>
  <c r="L1355" i="37"/>
  <c r="M1355" i="37" s="1"/>
  <c r="L1356" i="37"/>
  <c r="M1356" i="37" s="1"/>
  <c r="L1357" i="37"/>
  <c r="M1357" i="37" s="1"/>
  <c r="L1343" i="37"/>
  <c r="M1343" i="37" s="1"/>
  <c r="L1344" i="37"/>
  <c r="M1344" i="37" s="1"/>
  <c r="L1345" i="37"/>
  <c r="M1345" i="37" s="1"/>
  <c r="L1346" i="37"/>
  <c r="M1346" i="37" s="1"/>
  <c r="L1347" i="37"/>
  <c r="M1347" i="37" s="1"/>
  <c r="L1358" i="37"/>
  <c r="M1358" i="37" s="1"/>
  <c r="L1366" i="37"/>
  <c r="M1366" i="37" s="1"/>
  <c r="L1367" i="37"/>
  <c r="M1367" i="37" s="1"/>
  <c r="L1368" i="37"/>
  <c r="M1368" i="37" s="1"/>
  <c r="L1369" i="37"/>
  <c r="M1369" i="37" s="1"/>
  <c r="L1370" i="37"/>
  <c r="M1370" i="37" s="1"/>
  <c r="L1371" i="37"/>
  <c r="M1371" i="37" s="1"/>
  <c r="L1372" i="37"/>
  <c r="M1372" i="37" s="1"/>
  <c r="L1373" i="37"/>
  <c r="M1373" i="37" s="1"/>
  <c r="L1359" i="37"/>
  <c r="M1359" i="37" s="1"/>
  <c r="L1360" i="37"/>
  <c r="M1360" i="37" s="1"/>
  <c r="L1361" i="37"/>
  <c r="M1361" i="37" s="1"/>
  <c r="L1362" i="37"/>
  <c r="M1362" i="37" s="1"/>
  <c r="L1374" i="37"/>
  <c r="M1374" i="37" s="1"/>
  <c r="L1363" i="37"/>
  <c r="M1363" i="37" s="1"/>
  <c r="L1375" i="37"/>
  <c r="M1375" i="37" s="1"/>
  <c r="L1376" i="37"/>
  <c r="M1376" i="37" s="1"/>
  <c r="L1364" i="37"/>
  <c r="M1364" i="37" s="1"/>
  <c r="L1365" i="37"/>
  <c r="M1365" i="37" s="1"/>
  <c r="L1382" i="37"/>
  <c r="M1382" i="37" s="1"/>
  <c r="L1383" i="37"/>
  <c r="M1383" i="37" s="1"/>
  <c r="L1384" i="37"/>
  <c r="M1384" i="37" s="1"/>
  <c r="L1385" i="37"/>
  <c r="M1385" i="37" s="1"/>
  <c r="L1386" i="37"/>
  <c r="M1386" i="37" s="1"/>
  <c r="L1387" i="37"/>
  <c r="M1387" i="37" s="1"/>
  <c r="L1377" i="37"/>
  <c r="M1377" i="37" s="1"/>
  <c r="L1378" i="37"/>
  <c r="M1378" i="37" s="1"/>
  <c r="L1379" i="37"/>
  <c r="M1379" i="37" s="1"/>
  <c r="L1380" i="37"/>
  <c r="M1380" i="37" s="1"/>
  <c r="L1381" i="37"/>
  <c r="M1381" i="37" s="1"/>
  <c r="L1388" i="37"/>
  <c r="M1388" i="37" s="1"/>
  <c r="M1306" i="37"/>
  <c r="M1304" i="37"/>
  <c r="M1293" i="37"/>
  <c r="M1305" i="37"/>
  <c r="M1307" i="37"/>
  <c r="M1308" i="37"/>
  <c r="M1309" i="37"/>
  <c r="M1310" i="37"/>
  <c r="M1314" i="37"/>
  <c r="M1315" i="37"/>
  <c r="M1317" i="37"/>
  <c r="M1299" i="37"/>
  <c r="M1301" i="37"/>
  <c r="M1303" i="37"/>
  <c r="M1323" i="37"/>
  <c r="M1324" i="37"/>
  <c r="M1331" i="37"/>
  <c r="M1332" i="37"/>
  <c r="M1335" i="37"/>
  <c r="P1306" i="37"/>
  <c r="P1304" i="37"/>
  <c r="P1293" i="37"/>
  <c r="P1305" i="37"/>
  <c r="P1307" i="37"/>
  <c r="P1308" i="37"/>
  <c r="P1309" i="37"/>
  <c r="P1310" i="37"/>
  <c r="P1311" i="37"/>
  <c r="P1312" i="37"/>
  <c r="P1313" i="37"/>
  <c r="P1314" i="37"/>
  <c r="P1315" i="37"/>
  <c r="P1294" i="37"/>
  <c r="P1295" i="37"/>
  <c r="P1296" i="37"/>
  <c r="P1297" i="37"/>
  <c r="P1316" i="37"/>
  <c r="P1298" i="37"/>
  <c r="P1317" i="37"/>
  <c r="P1299" i="37"/>
  <c r="P1318" i="37"/>
  <c r="P1300" i="37"/>
  <c r="P1301" i="37"/>
  <c r="P1302" i="37"/>
  <c r="P1303" i="37"/>
  <c r="P1322" i="37"/>
  <c r="P1323" i="37"/>
  <c r="P1324" i="37"/>
  <c r="P1325" i="37"/>
  <c r="P1326" i="37"/>
  <c r="P1327" i="37"/>
  <c r="P1328" i="37"/>
  <c r="P1329" i="37"/>
  <c r="P1330" i="37"/>
  <c r="P1331" i="37"/>
  <c r="P1332" i="37"/>
  <c r="P1333" i="37"/>
  <c r="P1334" i="37"/>
  <c r="P1335" i="37"/>
  <c r="P1336" i="37"/>
  <c r="P1337" i="37"/>
  <c r="P1338" i="37"/>
  <c r="P1339" i="37"/>
  <c r="P1319" i="37"/>
  <c r="P1340" i="37"/>
  <c r="P1341" i="37"/>
  <c r="P1320" i="37"/>
  <c r="P1342" i="37"/>
  <c r="P1321" i="37"/>
  <c r="P1348" i="37"/>
  <c r="P1349" i="37"/>
  <c r="P1350" i="37"/>
  <c r="P1351" i="37"/>
  <c r="P1352" i="37"/>
  <c r="P1353" i="37"/>
  <c r="P1354" i="37"/>
  <c r="P1355" i="37"/>
  <c r="P1356" i="37"/>
  <c r="P1357" i="37"/>
  <c r="P1343" i="37"/>
  <c r="P1344" i="37"/>
  <c r="P1345" i="37"/>
  <c r="P1346" i="37"/>
  <c r="P1347" i="37"/>
  <c r="P1358" i="37"/>
  <c r="P1366" i="37"/>
  <c r="P1367" i="37"/>
  <c r="P1368" i="37"/>
  <c r="P1369" i="37"/>
  <c r="P1370" i="37"/>
  <c r="P1371" i="37"/>
  <c r="P1372" i="37"/>
  <c r="P1373" i="37"/>
  <c r="P1359" i="37"/>
  <c r="P1360" i="37"/>
  <c r="P1361" i="37"/>
  <c r="P1362" i="37"/>
  <c r="P1374" i="37"/>
  <c r="P1363" i="37"/>
  <c r="P1375" i="37"/>
  <c r="P1376" i="37"/>
  <c r="P1364" i="37"/>
  <c r="P1365" i="37"/>
  <c r="P1382" i="37"/>
  <c r="P1383" i="37"/>
  <c r="P1384" i="37"/>
  <c r="P1385" i="37"/>
  <c r="P1386" i="37"/>
  <c r="P1387" i="37"/>
  <c r="P1377" i="37"/>
  <c r="P1378" i="37"/>
  <c r="P1379" i="37"/>
  <c r="P1380" i="37"/>
  <c r="P1381" i="37"/>
  <c r="P1388" i="37"/>
  <c r="Q1306" i="37"/>
  <c r="Q1304" i="37"/>
  <c r="Q1293" i="37"/>
  <c r="Q1305" i="37"/>
  <c r="Q1307" i="37"/>
  <c r="Q1308" i="37"/>
  <c r="Q1309" i="37"/>
  <c r="Q1310" i="37"/>
  <c r="Q1311" i="37"/>
  <c r="Q1312" i="37"/>
  <c r="Q1313" i="37"/>
  <c r="Q1314" i="37"/>
  <c r="Q1315" i="37"/>
  <c r="Q1294" i="37"/>
  <c r="Q1295" i="37"/>
  <c r="Q1296" i="37"/>
  <c r="Q1297" i="37"/>
  <c r="Q1316" i="37"/>
  <c r="Q1298" i="37"/>
  <c r="Q1317" i="37"/>
  <c r="Q1299" i="37"/>
  <c r="Q1318" i="37"/>
  <c r="Q1300" i="37"/>
  <c r="Q1301" i="37"/>
  <c r="Q1302" i="37"/>
  <c r="Q1303" i="37"/>
  <c r="Q1322" i="37"/>
  <c r="Q1323" i="37"/>
  <c r="Q1324" i="37"/>
  <c r="Q1325" i="37"/>
  <c r="Q1326" i="37"/>
  <c r="Q1327" i="37"/>
  <c r="Q1328" i="37"/>
  <c r="Q1329" i="37"/>
  <c r="Q1330" i="37"/>
  <c r="Q1331" i="37"/>
  <c r="Q1332" i="37"/>
  <c r="Q1333" i="37"/>
  <c r="Q1334" i="37"/>
  <c r="Q1335" i="37"/>
  <c r="Q1336" i="37"/>
  <c r="Q1337" i="37"/>
  <c r="Q1338" i="37"/>
  <c r="Q1339" i="37"/>
  <c r="Q1319" i="37"/>
  <c r="Q1340" i="37"/>
  <c r="Q1341" i="37"/>
  <c r="Q1320" i="37"/>
  <c r="Q1342" i="37"/>
  <c r="Q1321" i="37"/>
  <c r="Q1348" i="37"/>
  <c r="Q1349" i="37"/>
  <c r="Q1350" i="37"/>
  <c r="Q1351" i="37"/>
  <c r="Q1352" i="37"/>
  <c r="Q1353" i="37"/>
  <c r="Q1354" i="37"/>
  <c r="Q1355" i="37"/>
  <c r="Q1356" i="37"/>
  <c r="Q1357" i="37"/>
  <c r="Q1343" i="37"/>
  <c r="Q1344" i="37"/>
  <c r="Q1345" i="37"/>
  <c r="Q1346" i="37"/>
  <c r="Q1347" i="37"/>
  <c r="Q1358" i="37"/>
  <c r="Q1366" i="37"/>
  <c r="Q1367" i="37"/>
  <c r="Q1368" i="37"/>
  <c r="Q1369" i="37"/>
  <c r="Q1370" i="37"/>
  <c r="Q1371" i="37"/>
  <c r="Q1372" i="37"/>
  <c r="Q1373" i="37"/>
  <c r="Q1359" i="37"/>
  <c r="Q1360" i="37"/>
  <c r="Q1361" i="37"/>
  <c r="Q1362" i="37"/>
  <c r="Q1374" i="37"/>
  <c r="Q1363" i="37"/>
  <c r="Q1375" i="37"/>
  <c r="Q1376" i="37"/>
  <c r="Q1364" i="37"/>
  <c r="Q1365" i="37"/>
  <c r="Q1382" i="37"/>
  <c r="Q1383" i="37"/>
  <c r="Q1384" i="37"/>
  <c r="Q1385" i="37"/>
  <c r="Q1386" i="37"/>
  <c r="Q1387" i="37"/>
  <c r="Q1377" i="37"/>
  <c r="Q1378" i="37"/>
  <c r="Q1379" i="37"/>
  <c r="Q1380" i="37"/>
  <c r="Q1381" i="37"/>
  <c r="Q1388" i="37"/>
  <c r="R1306" i="37"/>
  <c r="R1304" i="37"/>
  <c r="R1293" i="37"/>
  <c r="R1305" i="37"/>
  <c r="R1307" i="37"/>
  <c r="R1308" i="37"/>
  <c r="R1309" i="37"/>
  <c r="R1310" i="37"/>
  <c r="R1311" i="37"/>
  <c r="R1312" i="37"/>
  <c r="R1313" i="37"/>
  <c r="R1314" i="37"/>
  <c r="R1315" i="37"/>
  <c r="R1294" i="37"/>
  <c r="R1295" i="37"/>
  <c r="R1296" i="37"/>
  <c r="R1297" i="37"/>
  <c r="R1316" i="37"/>
  <c r="R1298" i="37"/>
  <c r="R1317" i="37"/>
  <c r="R1299" i="37"/>
  <c r="R1318" i="37"/>
  <c r="R1300" i="37"/>
  <c r="R1301" i="37"/>
  <c r="R1302" i="37"/>
  <c r="R1303" i="37"/>
  <c r="R1322" i="37"/>
  <c r="R1323" i="37"/>
  <c r="R1324" i="37"/>
  <c r="R1325" i="37"/>
  <c r="R1326" i="37"/>
  <c r="R1327" i="37"/>
  <c r="R1328" i="37"/>
  <c r="R1329" i="37"/>
  <c r="R1330" i="37"/>
  <c r="R1331" i="37"/>
  <c r="R1332" i="37"/>
  <c r="R1333" i="37"/>
  <c r="R1334" i="37"/>
  <c r="R1335" i="37"/>
  <c r="R1336" i="37"/>
  <c r="R1337" i="37"/>
  <c r="R1338" i="37"/>
  <c r="R1339" i="37"/>
  <c r="R1319" i="37"/>
  <c r="R1340" i="37"/>
  <c r="R1341" i="37"/>
  <c r="R1320" i="37"/>
  <c r="R1342" i="37"/>
  <c r="R1321" i="37"/>
  <c r="R1348" i="37"/>
  <c r="R1349" i="37"/>
  <c r="R1350" i="37"/>
  <c r="R1351" i="37"/>
  <c r="R1352" i="37"/>
  <c r="R1353" i="37"/>
  <c r="R1354" i="37"/>
  <c r="R1355" i="37"/>
  <c r="R1356" i="37"/>
  <c r="R1357" i="37"/>
  <c r="R1343" i="37"/>
  <c r="R1344" i="37"/>
  <c r="R1345" i="37"/>
  <c r="R1346" i="37"/>
  <c r="R1347" i="37"/>
  <c r="R1358" i="37"/>
  <c r="R1366" i="37"/>
  <c r="R1367" i="37"/>
  <c r="R1368" i="37"/>
  <c r="R1369" i="37"/>
  <c r="R1370" i="37"/>
  <c r="R1371" i="37"/>
  <c r="R1372" i="37"/>
  <c r="R1373" i="37"/>
  <c r="R1359" i="37"/>
  <c r="R1360" i="37"/>
  <c r="R1361" i="37"/>
  <c r="R1362" i="37"/>
  <c r="R1374" i="37"/>
  <c r="R1363" i="37"/>
  <c r="R1375" i="37"/>
  <c r="R1376" i="37"/>
  <c r="R1364" i="37"/>
  <c r="R1365" i="37"/>
  <c r="R1382" i="37"/>
  <c r="R1383" i="37"/>
  <c r="R1384" i="37"/>
  <c r="R1385" i="37"/>
  <c r="R1386" i="37"/>
  <c r="R1387" i="37"/>
  <c r="R1377" i="37"/>
  <c r="R1378" i="37"/>
  <c r="R1379" i="37"/>
  <c r="R1380" i="37"/>
  <c r="R1381" i="37"/>
  <c r="R1388" i="37"/>
  <c r="L1257" i="37"/>
  <c r="M1257" i="37" s="1"/>
  <c r="L1258" i="37"/>
  <c r="M1258" i="37" s="1"/>
  <c r="L1259" i="37"/>
  <c r="M1259" i="37" s="1"/>
  <c r="L1260" i="37"/>
  <c r="M1260" i="37" s="1"/>
  <c r="L1261" i="37"/>
  <c r="L1262" i="37"/>
  <c r="M1262" i="37" s="1"/>
  <c r="L1263" i="37"/>
  <c r="M1263" i="37" s="1"/>
  <c r="L1264" i="37"/>
  <c r="M1264" i="37" s="1"/>
  <c r="L1265" i="37"/>
  <c r="M1265" i="37" s="1"/>
  <c r="L1266" i="37"/>
  <c r="M1266" i="37" s="1"/>
  <c r="L1267" i="37"/>
  <c r="M1267" i="37" s="1"/>
  <c r="L1268" i="37"/>
  <c r="M1268" i="37" s="1"/>
  <c r="L1269" i="37"/>
  <c r="M1269" i="37" s="1"/>
  <c r="L1270" i="37"/>
  <c r="M1270" i="37" s="1"/>
  <c r="L1271" i="37"/>
  <c r="M1271" i="37" s="1"/>
  <c r="L1272" i="37"/>
  <c r="M1272" i="37" s="1"/>
  <c r="L1273" i="37"/>
  <c r="M1273" i="37" s="1"/>
  <c r="L1274" i="37"/>
  <c r="M1274" i="37" s="1"/>
  <c r="L1275" i="37"/>
  <c r="M1275" i="37" s="1"/>
  <c r="L1276" i="37"/>
  <c r="M1276" i="37" s="1"/>
  <c r="L1277" i="37"/>
  <c r="M1277" i="37" s="1"/>
  <c r="L1278" i="37"/>
  <c r="M1278" i="37" s="1"/>
  <c r="L1279" i="37"/>
  <c r="M1279" i="37" s="1"/>
  <c r="L1280" i="37"/>
  <c r="M1280" i="37" s="1"/>
  <c r="L1281" i="37"/>
  <c r="M1281" i="37" s="1"/>
  <c r="L1282" i="37"/>
  <c r="M1282" i="37" s="1"/>
  <c r="L1283" i="37"/>
  <c r="M1283" i="37" s="1"/>
  <c r="L1284" i="37"/>
  <c r="M1284" i="37" s="1"/>
  <c r="L1285" i="37"/>
  <c r="M1285" i="37" s="1"/>
  <c r="L1286" i="37"/>
  <c r="M1286" i="37" s="1"/>
  <c r="L1287" i="37"/>
  <c r="M1287" i="37" s="1"/>
  <c r="L1288" i="37"/>
  <c r="M1288" i="37" s="1"/>
  <c r="L1289" i="37"/>
  <c r="M1289" i="37" s="1"/>
  <c r="L1290" i="37"/>
  <c r="M1290" i="37" s="1"/>
  <c r="L1291" i="37"/>
  <c r="M1291" i="37" s="1"/>
  <c r="L1292" i="37"/>
  <c r="M1292" i="37" s="1"/>
  <c r="M1261" i="37"/>
  <c r="P1257" i="37"/>
  <c r="P1258" i="37"/>
  <c r="P1259" i="37"/>
  <c r="P1260" i="37"/>
  <c r="P1261" i="37"/>
  <c r="P1262" i="37"/>
  <c r="P1263" i="37"/>
  <c r="P1264" i="37"/>
  <c r="P1265" i="37"/>
  <c r="P1266" i="37"/>
  <c r="P1267" i="37"/>
  <c r="P1268" i="37"/>
  <c r="P1269" i="37"/>
  <c r="P1270" i="37"/>
  <c r="P1271" i="37"/>
  <c r="P1272" i="37"/>
  <c r="P1273" i="37"/>
  <c r="P1274" i="37"/>
  <c r="P1275" i="37"/>
  <c r="P1276" i="37"/>
  <c r="P1277" i="37"/>
  <c r="P1278" i="37"/>
  <c r="P1279" i="37"/>
  <c r="P1280" i="37"/>
  <c r="P1281" i="37"/>
  <c r="P1282" i="37"/>
  <c r="P1283" i="37"/>
  <c r="P1284" i="37"/>
  <c r="P1285" i="37"/>
  <c r="P1286" i="37"/>
  <c r="P1287" i="37"/>
  <c r="P1288" i="37"/>
  <c r="P1289" i="37"/>
  <c r="P1290" i="37"/>
  <c r="P1291" i="37"/>
  <c r="P1292" i="37"/>
  <c r="Q1257" i="37"/>
  <c r="Q1258" i="37"/>
  <c r="Q1259" i="37"/>
  <c r="Q1260" i="37"/>
  <c r="Q1261" i="37"/>
  <c r="Q1262" i="37"/>
  <c r="Q1263" i="37"/>
  <c r="Q1264" i="37"/>
  <c r="Q1265" i="37"/>
  <c r="Q1266" i="37"/>
  <c r="Q1267" i="37"/>
  <c r="Q1268" i="37"/>
  <c r="Q1269" i="37"/>
  <c r="Q1270" i="37"/>
  <c r="Q1271" i="37"/>
  <c r="Q1272" i="37"/>
  <c r="Q1273" i="37"/>
  <c r="Q1274" i="37"/>
  <c r="Q1275" i="37"/>
  <c r="Q1276" i="37"/>
  <c r="Q1277" i="37"/>
  <c r="Q1278" i="37"/>
  <c r="Q1279" i="37"/>
  <c r="Q1280" i="37"/>
  <c r="Q1281" i="37"/>
  <c r="Q1282" i="37"/>
  <c r="Q1283" i="37"/>
  <c r="Q1284" i="37"/>
  <c r="Q1285" i="37"/>
  <c r="Q1286" i="37"/>
  <c r="Q1287" i="37"/>
  <c r="Q1288" i="37"/>
  <c r="Q1289" i="37"/>
  <c r="Q1290" i="37"/>
  <c r="Q1291" i="37"/>
  <c r="Q1292" i="37"/>
  <c r="R1257" i="37"/>
  <c r="R1258" i="37"/>
  <c r="R1259" i="37"/>
  <c r="R1260" i="37"/>
  <c r="R1261" i="37"/>
  <c r="R1262" i="37"/>
  <c r="R1263" i="37"/>
  <c r="R1264" i="37"/>
  <c r="R1265" i="37"/>
  <c r="R1266" i="37"/>
  <c r="R1267" i="37"/>
  <c r="R1268" i="37"/>
  <c r="R1269" i="37"/>
  <c r="R1270" i="37"/>
  <c r="R1271" i="37"/>
  <c r="R1272" i="37"/>
  <c r="R1273" i="37"/>
  <c r="R1274" i="37"/>
  <c r="R1275" i="37"/>
  <c r="R1276" i="37"/>
  <c r="R1277" i="37"/>
  <c r="R1278" i="37"/>
  <c r="R1279" i="37"/>
  <c r="R1280" i="37"/>
  <c r="R1281" i="37"/>
  <c r="R1282" i="37"/>
  <c r="R1283" i="37"/>
  <c r="R1284" i="37"/>
  <c r="R1285" i="37"/>
  <c r="R1286" i="37"/>
  <c r="R1287" i="37"/>
  <c r="R1288" i="37"/>
  <c r="R1289" i="37"/>
  <c r="R1290" i="37"/>
  <c r="R1291" i="37"/>
  <c r="R1292" i="37"/>
  <c r="L1217" i="37" l="1"/>
  <c r="M1217" i="37" s="1"/>
  <c r="L1218" i="37"/>
  <c r="M1218" i="37" s="1"/>
  <c r="L1219" i="37"/>
  <c r="M1219" i="37" s="1"/>
  <c r="L1220" i="37"/>
  <c r="M1220" i="37" s="1"/>
  <c r="L1221" i="37"/>
  <c r="M1221" i="37" s="1"/>
  <c r="L1222" i="37"/>
  <c r="M1222" i="37" s="1"/>
  <c r="L1223" i="37"/>
  <c r="M1223" i="37" s="1"/>
  <c r="L1224" i="37"/>
  <c r="M1224" i="37" s="1"/>
  <c r="L1225" i="37"/>
  <c r="M1225" i="37" s="1"/>
  <c r="L1226" i="37"/>
  <c r="M1226" i="37" s="1"/>
  <c r="L1227" i="37"/>
  <c r="M1227" i="37" s="1"/>
  <c r="L1228" i="37"/>
  <c r="M1228" i="37" s="1"/>
  <c r="L1229" i="37"/>
  <c r="M1229" i="37" s="1"/>
  <c r="L1230" i="37"/>
  <c r="M1230" i="37" s="1"/>
  <c r="L1231" i="37"/>
  <c r="M1231" i="37" s="1"/>
  <c r="L1232" i="37"/>
  <c r="M1232" i="37" s="1"/>
  <c r="L1233" i="37"/>
  <c r="M1233" i="37" s="1"/>
  <c r="L1234" i="37"/>
  <c r="M1234" i="37" s="1"/>
  <c r="L1235" i="37"/>
  <c r="M1235" i="37" s="1"/>
  <c r="L1236" i="37"/>
  <c r="M1236" i="37" s="1"/>
  <c r="L1237" i="37"/>
  <c r="M1237" i="37" s="1"/>
  <c r="L1238" i="37"/>
  <c r="M1238" i="37" s="1"/>
  <c r="L1239" i="37"/>
  <c r="M1239" i="37" s="1"/>
  <c r="L1240" i="37"/>
  <c r="M1240" i="37" s="1"/>
  <c r="L1241" i="37"/>
  <c r="M1241" i="37" s="1"/>
  <c r="L1242" i="37"/>
  <c r="M1242" i="37" s="1"/>
  <c r="L1243" i="37"/>
  <c r="M1243" i="37" s="1"/>
  <c r="L1244" i="37"/>
  <c r="M1244" i="37" s="1"/>
  <c r="L1245" i="37"/>
  <c r="M1245" i="37" s="1"/>
  <c r="L1246" i="37"/>
  <c r="M1246" i="37" s="1"/>
  <c r="L1247" i="37"/>
  <c r="M1247" i="37" s="1"/>
  <c r="L1248" i="37"/>
  <c r="M1248" i="37" s="1"/>
  <c r="L1249" i="37"/>
  <c r="M1249" i="37" s="1"/>
  <c r="L1250" i="37"/>
  <c r="M1250" i="37" s="1"/>
  <c r="L1251" i="37"/>
  <c r="M1251" i="37" s="1"/>
  <c r="L1252" i="37"/>
  <c r="M1252" i="37" s="1"/>
  <c r="L1253" i="37"/>
  <c r="M1253" i="37" s="1"/>
  <c r="L1254" i="37"/>
  <c r="M1254" i="37" s="1"/>
  <c r="L1255" i="37"/>
  <c r="M1255" i="37" s="1"/>
  <c r="L1256" i="37"/>
  <c r="M1256" i="37" s="1"/>
  <c r="P1217" i="37"/>
  <c r="P1218" i="37"/>
  <c r="P1219" i="37"/>
  <c r="P1220" i="37"/>
  <c r="P1221" i="37"/>
  <c r="P1222" i="37"/>
  <c r="P1223" i="37"/>
  <c r="P1224" i="37"/>
  <c r="P1225" i="37"/>
  <c r="P1226" i="37"/>
  <c r="P1227" i="37"/>
  <c r="P1228" i="37"/>
  <c r="P1229" i="37"/>
  <c r="P1230" i="37"/>
  <c r="P1231" i="37"/>
  <c r="P1232" i="37"/>
  <c r="P1233" i="37"/>
  <c r="P1234" i="37"/>
  <c r="P1235" i="37"/>
  <c r="P1236" i="37"/>
  <c r="P1237" i="37"/>
  <c r="P1238" i="37"/>
  <c r="P1239" i="37"/>
  <c r="P1240" i="37"/>
  <c r="P1241" i="37"/>
  <c r="P1242" i="37"/>
  <c r="P1243" i="37"/>
  <c r="P1244" i="37"/>
  <c r="P1245" i="37"/>
  <c r="P1246" i="37"/>
  <c r="P1247" i="37"/>
  <c r="P1248" i="37"/>
  <c r="P1249" i="37"/>
  <c r="P1250" i="37"/>
  <c r="P1251" i="37"/>
  <c r="P1252" i="37"/>
  <c r="P1253" i="37"/>
  <c r="P1254" i="37"/>
  <c r="P1255" i="37"/>
  <c r="P1256" i="37"/>
  <c r="Q1217" i="37"/>
  <c r="Q1218" i="37"/>
  <c r="Q1219" i="37"/>
  <c r="Q1220" i="37"/>
  <c r="Q1221" i="37"/>
  <c r="Q1222" i="37"/>
  <c r="Q1223" i="37"/>
  <c r="Q1224" i="37"/>
  <c r="Q1225" i="37"/>
  <c r="Q1226" i="37"/>
  <c r="Q1227" i="37"/>
  <c r="Q1228" i="37"/>
  <c r="Q1229" i="37"/>
  <c r="Q1230" i="37"/>
  <c r="Q1231" i="37"/>
  <c r="Q1232" i="37"/>
  <c r="Q1233" i="37"/>
  <c r="Q1234" i="37"/>
  <c r="Q1235" i="37"/>
  <c r="Q1236" i="37"/>
  <c r="Q1237" i="37"/>
  <c r="Q1238" i="37"/>
  <c r="Q1239" i="37"/>
  <c r="Q1240" i="37"/>
  <c r="Q1241" i="37"/>
  <c r="Q1242" i="37"/>
  <c r="Q1243" i="37"/>
  <c r="Q1244" i="37"/>
  <c r="Q1245" i="37"/>
  <c r="Q1246" i="37"/>
  <c r="Q1247" i="37"/>
  <c r="Q1248" i="37"/>
  <c r="Q1249" i="37"/>
  <c r="Q1250" i="37"/>
  <c r="Q1251" i="37"/>
  <c r="Q1252" i="37"/>
  <c r="Q1253" i="37"/>
  <c r="Q1254" i="37"/>
  <c r="Q1255" i="37"/>
  <c r="Q1256" i="37"/>
  <c r="R1217" i="37"/>
  <c r="R1218" i="37"/>
  <c r="R1219" i="37"/>
  <c r="R1220" i="37"/>
  <c r="R1221" i="37"/>
  <c r="R1222" i="37"/>
  <c r="R1223" i="37"/>
  <c r="R1224" i="37"/>
  <c r="R1225" i="37"/>
  <c r="R1226" i="37"/>
  <c r="R1227" i="37"/>
  <c r="R1228" i="37"/>
  <c r="R1229" i="37"/>
  <c r="R1230" i="37"/>
  <c r="R1231" i="37"/>
  <c r="R1232" i="37"/>
  <c r="R1233" i="37"/>
  <c r="R1234" i="37"/>
  <c r="R1235" i="37"/>
  <c r="R1236" i="37"/>
  <c r="R1237" i="37"/>
  <c r="R1238" i="37"/>
  <c r="R1239" i="37"/>
  <c r="R1240" i="37"/>
  <c r="R1241" i="37"/>
  <c r="R1242" i="37"/>
  <c r="R1243" i="37"/>
  <c r="R1244" i="37"/>
  <c r="R1245" i="37"/>
  <c r="R1246" i="37"/>
  <c r="R1247" i="37"/>
  <c r="R1248" i="37"/>
  <c r="R1249" i="37"/>
  <c r="R1250" i="37"/>
  <c r="R1251" i="37"/>
  <c r="R1252" i="37"/>
  <c r="R1253" i="37"/>
  <c r="R1254" i="37"/>
  <c r="R1255" i="37"/>
  <c r="R1256" i="37"/>
  <c r="L1135" i="37"/>
  <c r="M1135" i="37" s="1"/>
  <c r="L1136" i="37"/>
  <c r="M1136" i="37" s="1"/>
  <c r="L1137" i="37"/>
  <c r="L1138" i="37"/>
  <c r="L1139" i="37"/>
  <c r="M1139" i="37" s="1"/>
  <c r="L1140" i="37"/>
  <c r="M1140" i="37" s="1"/>
  <c r="L1141" i="37"/>
  <c r="M1141" i="37" s="1"/>
  <c r="L1142" i="37"/>
  <c r="M1142" i="37" s="1"/>
  <c r="L1143" i="37"/>
  <c r="M1143" i="37" s="1"/>
  <c r="L1144" i="37"/>
  <c r="M1144" i="37" s="1"/>
  <c r="L1145" i="37"/>
  <c r="M1145" i="37" s="1"/>
  <c r="L1146" i="37"/>
  <c r="M1146" i="37" s="1"/>
  <c r="L1147" i="37"/>
  <c r="M1147" i="37" s="1"/>
  <c r="L1148" i="37"/>
  <c r="M1148" i="37" s="1"/>
  <c r="L1149" i="37"/>
  <c r="M1149" i="37" s="1"/>
  <c r="L1150" i="37"/>
  <c r="M1150" i="37" s="1"/>
  <c r="L1151" i="37"/>
  <c r="M1151" i="37" s="1"/>
  <c r="L1152" i="37"/>
  <c r="M1152" i="37" s="1"/>
  <c r="L1153" i="37"/>
  <c r="M1153" i="37" s="1"/>
  <c r="L1154" i="37"/>
  <c r="M1154" i="37" s="1"/>
  <c r="L1155" i="37"/>
  <c r="M1155" i="37" s="1"/>
  <c r="L1156" i="37"/>
  <c r="M1156" i="37" s="1"/>
  <c r="L1157" i="37"/>
  <c r="M1157" i="37" s="1"/>
  <c r="L1158" i="37"/>
  <c r="M1158" i="37" s="1"/>
  <c r="L1159" i="37"/>
  <c r="M1159" i="37" s="1"/>
  <c r="L1160" i="37"/>
  <c r="M1160" i="37" s="1"/>
  <c r="L1161" i="37"/>
  <c r="M1161" i="37" s="1"/>
  <c r="L1162" i="37"/>
  <c r="M1162" i="37" s="1"/>
  <c r="L1163" i="37"/>
  <c r="M1163" i="37" s="1"/>
  <c r="L1164" i="37"/>
  <c r="M1164" i="37" s="1"/>
  <c r="L1165" i="37"/>
  <c r="M1165" i="37" s="1"/>
  <c r="L1166" i="37"/>
  <c r="M1166" i="37" s="1"/>
  <c r="L1167" i="37"/>
  <c r="M1167" i="37" s="1"/>
  <c r="L1168" i="37"/>
  <c r="M1168" i="37" s="1"/>
  <c r="L1169" i="37"/>
  <c r="M1169" i="37" s="1"/>
  <c r="L1170" i="37"/>
  <c r="M1170" i="37" s="1"/>
  <c r="L1171" i="37"/>
  <c r="M1171" i="37" s="1"/>
  <c r="L1172" i="37"/>
  <c r="M1172" i="37" s="1"/>
  <c r="L1173" i="37"/>
  <c r="M1173" i="37" s="1"/>
  <c r="L1174" i="37"/>
  <c r="M1174" i="37" s="1"/>
  <c r="L1175" i="37"/>
  <c r="M1175" i="37" s="1"/>
  <c r="L1176" i="37"/>
  <c r="M1176" i="37" s="1"/>
  <c r="L1177" i="37"/>
  <c r="M1177" i="37" s="1"/>
  <c r="L1178" i="37"/>
  <c r="M1178" i="37" s="1"/>
  <c r="L1179" i="37"/>
  <c r="M1179" i="37" s="1"/>
  <c r="L1180" i="37"/>
  <c r="M1180" i="37" s="1"/>
  <c r="L1181" i="37"/>
  <c r="M1181" i="37" s="1"/>
  <c r="L1182" i="37"/>
  <c r="M1182" i="37" s="1"/>
  <c r="L1183" i="37"/>
  <c r="M1183" i="37" s="1"/>
  <c r="L1184" i="37"/>
  <c r="M1184" i="37" s="1"/>
  <c r="L1185" i="37"/>
  <c r="M1185" i="37" s="1"/>
  <c r="L1186" i="37"/>
  <c r="M1186" i="37" s="1"/>
  <c r="L1187" i="37"/>
  <c r="M1187" i="37" s="1"/>
  <c r="L1188" i="37"/>
  <c r="M1188" i="37" s="1"/>
  <c r="L1189" i="37"/>
  <c r="M1189" i="37" s="1"/>
  <c r="L1190" i="37"/>
  <c r="M1190" i="37" s="1"/>
  <c r="L1191" i="37"/>
  <c r="M1191" i="37" s="1"/>
  <c r="L1192" i="37"/>
  <c r="M1192" i="37" s="1"/>
  <c r="L1193" i="37"/>
  <c r="M1193" i="37" s="1"/>
  <c r="L1194" i="37"/>
  <c r="M1194" i="37" s="1"/>
  <c r="L1195" i="37"/>
  <c r="M1195" i="37" s="1"/>
  <c r="L1196" i="37"/>
  <c r="M1196" i="37" s="1"/>
  <c r="L1197" i="37"/>
  <c r="M1197" i="37" s="1"/>
  <c r="L1198" i="37"/>
  <c r="M1198" i="37" s="1"/>
  <c r="L1199" i="37"/>
  <c r="M1199" i="37" s="1"/>
  <c r="L1200" i="37"/>
  <c r="M1200" i="37" s="1"/>
  <c r="L1201" i="37"/>
  <c r="M1201" i="37" s="1"/>
  <c r="L1202" i="37"/>
  <c r="M1202" i="37" s="1"/>
  <c r="L1203" i="37"/>
  <c r="M1203" i="37" s="1"/>
  <c r="L1204" i="37"/>
  <c r="M1204" i="37" s="1"/>
  <c r="L1205" i="37"/>
  <c r="M1205" i="37" s="1"/>
  <c r="L1206" i="37"/>
  <c r="M1206" i="37" s="1"/>
  <c r="L1207" i="37"/>
  <c r="M1207" i="37" s="1"/>
  <c r="L1208" i="37"/>
  <c r="M1208" i="37" s="1"/>
  <c r="L1209" i="37"/>
  <c r="M1209" i="37" s="1"/>
  <c r="L1210" i="37"/>
  <c r="M1210" i="37" s="1"/>
  <c r="L1211" i="37"/>
  <c r="M1211" i="37" s="1"/>
  <c r="L1212" i="37"/>
  <c r="M1212" i="37" s="1"/>
  <c r="L1213" i="37"/>
  <c r="M1213" i="37" s="1"/>
  <c r="L1214" i="37"/>
  <c r="M1214" i="37" s="1"/>
  <c r="L1215" i="37"/>
  <c r="M1215" i="37" s="1"/>
  <c r="L1216" i="37"/>
  <c r="M1216" i="37" s="1"/>
  <c r="M1137" i="37"/>
  <c r="M1138" i="37"/>
  <c r="P1135" i="37"/>
  <c r="P1136" i="37"/>
  <c r="P1137" i="37"/>
  <c r="P1138" i="37"/>
  <c r="P1139" i="37"/>
  <c r="P1140" i="37"/>
  <c r="P1141" i="37"/>
  <c r="P1142" i="37"/>
  <c r="P1143" i="37"/>
  <c r="P1144" i="37"/>
  <c r="P1145" i="37"/>
  <c r="P1146" i="37"/>
  <c r="P1147" i="37"/>
  <c r="P1148" i="37"/>
  <c r="P1149" i="37"/>
  <c r="P1150" i="37"/>
  <c r="P1151" i="37"/>
  <c r="P1152" i="37"/>
  <c r="P1153" i="37"/>
  <c r="P1154" i="37"/>
  <c r="P1155" i="37"/>
  <c r="P1156" i="37"/>
  <c r="P1157" i="37"/>
  <c r="P1158" i="37"/>
  <c r="P1159" i="37"/>
  <c r="P1160" i="37"/>
  <c r="P1161" i="37"/>
  <c r="P1162" i="37"/>
  <c r="P1163" i="37"/>
  <c r="P1164" i="37"/>
  <c r="P1165" i="37"/>
  <c r="P1166" i="37"/>
  <c r="P1167" i="37"/>
  <c r="P1168" i="37"/>
  <c r="P1169" i="37"/>
  <c r="P1170" i="37"/>
  <c r="P1171" i="37"/>
  <c r="P1172" i="37"/>
  <c r="P1173" i="37"/>
  <c r="P1174" i="37"/>
  <c r="P1175" i="37"/>
  <c r="P1176" i="37"/>
  <c r="P1177" i="37"/>
  <c r="P1178" i="37"/>
  <c r="P1179" i="37"/>
  <c r="P1180" i="37"/>
  <c r="P1181" i="37"/>
  <c r="P1182" i="37"/>
  <c r="P1183" i="37"/>
  <c r="P1184" i="37"/>
  <c r="P1185" i="37"/>
  <c r="P1186" i="37"/>
  <c r="P1187" i="37"/>
  <c r="P1188" i="37"/>
  <c r="P1189" i="37"/>
  <c r="P1190" i="37"/>
  <c r="P1191" i="37"/>
  <c r="P1192" i="37"/>
  <c r="P1193" i="37"/>
  <c r="P1194" i="37"/>
  <c r="P1195" i="37"/>
  <c r="P1196" i="37"/>
  <c r="P1197" i="37"/>
  <c r="P1198" i="37"/>
  <c r="P1199" i="37"/>
  <c r="P1200" i="37"/>
  <c r="P1201" i="37"/>
  <c r="P1202" i="37"/>
  <c r="P1203" i="37"/>
  <c r="P1204" i="37"/>
  <c r="P1205" i="37"/>
  <c r="P1206" i="37"/>
  <c r="P1207" i="37"/>
  <c r="P1208" i="37"/>
  <c r="P1209" i="37"/>
  <c r="P1210" i="37"/>
  <c r="P1211" i="37"/>
  <c r="P1212" i="37"/>
  <c r="P1213" i="37"/>
  <c r="P1214" i="37"/>
  <c r="P1215" i="37"/>
  <c r="P1216" i="37"/>
  <c r="Q1135" i="37"/>
  <c r="Q1136" i="37"/>
  <c r="Q1137" i="37"/>
  <c r="Q1138" i="37"/>
  <c r="Q1139" i="37"/>
  <c r="Q1140" i="37"/>
  <c r="Q1141" i="37"/>
  <c r="Q1142" i="37"/>
  <c r="Q1143" i="37"/>
  <c r="Q1144" i="37"/>
  <c r="Q1145" i="37"/>
  <c r="Q1146" i="37"/>
  <c r="Q1147" i="37"/>
  <c r="Q1148" i="37"/>
  <c r="Q1149" i="37"/>
  <c r="Q1150" i="37"/>
  <c r="Q1151" i="37"/>
  <c r="Q1152" i="37"/>
  <c r="Q1153" i="37"/>
  <c r="Q1154" i="37"/>
  <c r="Q1155" i="37"/>
  <c r="Q1156" i="37"/>
  <c r="Q1157" i="37"/>
  <c r="Q1158" i="37"/>
  <c r="Q1159" i="37"/>
  <c r="Q1160" i="37"/>
  <c r="Q1161" i="37"/>
  <c r="Q1162" i="37"/>
  <c r="Q1163" i="37"/>
  <c r="Q1164" i="37"/>
  <c r="Q1165" i="37"/>
  <c r="Q1166" i="37"/>
  <c r="Q1167" i="37"/>
  <c r="Q1168" i="37"/>
  <c r="Q1169" i="37"/>
  <c r="Q1170" i="37"/>
  <c r="Q1171" i="37"/>
  <c r="Q1172" i="37"/>
  <c r="Q1173" i="37"/>
  <c r="Q1174" i="37"/>
  <c r="Q1175" i="37"/>
  <c r="Q1176" i="37"/>
  <c r="Q1177" i="37"/>
  <c r="Q1178" i="37"/>
  <c r="Q1179" i="37"/>
  <c r="Q1180" i="37"/>
  <c r="Q1181" i="37"/>
  <c r="Q1182" i="37"/>
  <c r="Q1183" i="37"/>
  <c r="Q1184" i="37"/>
  <c r="Q1185" i="37"/>
  <c r="Q1186" i="37"/>
  <c r="Q1187" i="37"/>
  <c r="Q1188" i="37"/>
  <c r="Q1189" i="37"/>
  <c r="Q1190" i="37"/>
  <c r="Q1191" i="37"/>
  <c r="Q1192" i="37"/>
  <c r="Q1193" i="37"/>
  <c r="Q1194" i="37"/>
  <c r="Q1195" i="37"/>
  <c r="Q1196" i="37"/>
  <c r="Q1197" i="37"/>
  <c r="Q1198" i="37"/>
  <c r="Q1199" i="37"/>
  <c r="Q1200" i="37"/>
  <c r="Q1201" i="37"/>
  <c r="Q1202" i="37"/>
  <c r="Q1203" i="37"/>
  <c r="Q1204" i="37"/>
  <c r="Q1205" i="37"/>
  <c r="Q1206" i="37"/>
  <c r="Q1207" i="37"/>
  <c r="Q1208" i="37"/>
  <c r="Q1209" i="37"/>
  <c r="Q1210" i="37"/>
  <c r="Q1211" i="37"/>
  <c r="Q1212" i="37"/>
  <c r="Q1213" i="37"/>
  <c r="Q1214" i="37"/>
  <c r="Q1215" i="37"/>
  <c r="Q1216" i="37"/>
  <c r="R1135" i="37"/>
  <c r="R1136" i="37"/>
  <c r="R1137" i="37"/>
  <c r="R1138" i="37"/>
  <c r="R1139" i="37"/>
  <c r="R1140" i="37"/>
  <c r="R1141" i="37"/>
  <c r="R1142" i="37"/>
  <c r="R1143" i="37"/>
  <c r="R1144" i="37"/>
  <c r="R1145" i="37"/>
  <c r="R1146" i="37"/>
  <c r="R1147" i="37"/>
  <c r="R1148" i="37"/>
  <c r="R1149" i="37"/>
  <c r="R1150" i="37"/>
  <c r="R1151" i="37"/>
  <c r="R1152" i="37"/>
  <c r="R1153" i="37"/>
  <c r="R1154" i="37"/>
  <c r="R1155" i="37"/>
  <c r="R1156" i="37"/>
  <c r="R1157" i="37"/>
  <c r="R1158" i="37"/>
  <c r="R1159" i="37"/>
  <c r="R1160" i="37"/>
  <c r="R1161" i="37"/>
  <c r="R1162" i="37"/>
  <c r="R1163" i="37"/>
  <c r="R1164" i="37"/>
  <c r="R1165" i="37"/>
  <c r="R1166" i="37"/>
  <c r="R1167" i="37"/>
  <c r="R1168" i="37"/>
  <c r="R1169" i="37"/>
  <c r="R1170" i="37"/>
  <c r="R1171" i="37"/>
  <c r="R1172" i="37"/>
  <c r="R1173" i="37"/>
  <c r="R1174" i="37"/>
  <c r="R1175" i="37"/>
  <c r="R1176" i="37"/>
  <c r="R1177" i="37"/>
  <c r="R1178" i="37"/>
  <c r="R1179" i="37"/>
  <c r="R1180" i="37"/>
  <c r="R1181" i="37"/>
  <c r="R1182" i="37"/>
  <c r="R1183" i="37"/>
  <c r="R1184" i="37"/>
  <c r="R1185" i="37"/>
  <c r="R1186" i="37"/>
  <c r="R1187" i="37"/>
  <c r="R1188" i="37"/>
  <c r="R1189" i="37"/>
  <c r="R1190" i="37"/>
  <c r="R1191" i="37"/>
  <c r="R1192" i="37"/>
  <c r="R1193" i="37"/>
  <c r="R1194" i="37"/>
  <c r="R1195" i="37"/>
  <c r="R1196" i="37"/>
  <c r="R1197" i="37"/>
  <c r="R1198" i="37"/>
  <c r="R1199" i="37"/>
  <c r="R1200" i="37"/>
  <c r="R1201" i="37"/>
  <c r="R1202" i="37"/>
  <c r="R1203" i="37"/>
  <c r="R1204" i="37"/>
  <c r="R1205" i="37"/>
  <c r="R1206" i="37"/>
  <c r="R1207" i="37"/>
  <c r="R1208" i="37"/>
  <c r="R1209" i="37"/>
  <c r="R1210" i="37"/>
  <c r="R1211" i="37"/>
  <c r="R1212" i="37"/>
  <c r="R1213" i="37"/>
  <c r="R1214" i="37"/>
  <c r="R1215" i="37"/>
  <c r="R1216" i="37"/>
  <c r="L1106" i="37"/>
  <c r="M1106" i="37" s="1"/>
  <c r="L1107" i="37"/>
  <c r="M1107" i="37" s="1"/>
  <c r="L1108" i="37"/>
  <c r="M1108" i="37" s="1"/>
  <c r="L1109" i="37"/>
  <c r="M1109" i="37" s="1"/>
  <c r="L1110" i="37"/>
  <c r="M1110" i="37" s="1"/>
  <c r="L1111" i="37"/>
  <c r="M1111" i="37" s="1"/>
  <c r="L1112" i="37"/>
  <c r="M1112" i="37" s="1"/>
  <c r="L1113" i="37"/>
  <c r="M1113" i="37" s="1"/>
  <c r="L1114" i="37"/>
  <c r="M1114" i="37" s="1"/>
  <c r="L1115" i="37"/>
  <c r="M1115" i="37" s="1"/>
  <c r="L1116" i="37"/>
  <c r="M1116" i="37" s="1"/>
  <c r="L1117" i="37"/>
  <c r="M1117" i="37" s="1"/>
  <c r="L1118" i="37"/>
  <c r="M1118" i="37" s="1"/>
  <c r="L1119" i="37"/>
  <c r="M1119" i="37" s="1"/>
  <c r="L1120" i="37"/>
  <c r="M1120" i="37" s="1"/>
  <c r="L1121" i="37"/>
  <c r="M1121" i="37" s="1"/>
  <c r="L1122" i="37"/>
  <c r="M1122" i="37" s="1"/>
  <c r="L1123" i="37"/>
  <c r="M1123" i="37" s="1"/>
  <c r="L1124" i="37"/>
  <c r="M1124" i="37" s="1"/>
  <c r="L1125" i="37"/>
  <c r="M1125" i="37" s="1"/>
  <c r="L1126" i="37"/>
  <c r="M1126" i="37" s="1"/>
  <c r="L1127" i="37"/>
  <c r="M1127" i="37" s="1"/>
  <c r="L1128" i="37"/>
  <c r="M1128" i="37" s="1"/>
  <c r="L1129" i="37"/>
  <c r="M1129" i="37" s="1"/>
  <c r="L1130" i="37"/>
  <c r="M1130" i="37" s="1"/>
  <c r="L1131" i="37"/>
  <c r="M1131" i="37" s="1"/>
  <c r="L1132" i="37"/>
  <c r="M1132" i="37" s="1"/>
  <c r="L1133" i="37"/>
  <c r="M1133" i="37" s="1"/>
  <c r="L1134" i="37"/>
  <c r="M1134" i="37" s="1"/>
  <c r="P1106" i="37"/>
  <c r="P1107" i="37"/>
  <c r="P1108" i="37"/>
  <c r="P1109" i="37"/>
  <c r="P1110" i="37"/>
  <c r="P1111" i="37"/>
  <c r="P1112" i="37"/>
  <c r="P1113" i="37"/>
  <c r="P1114" i="37"/>
  <c r="P1115" i="37"/>
  <c r="P1116" i="37"/>
  <c r="P1117" i="37"/>
  <c r="P1118" i="37"/>
  <c r="P1119" i="37"/>
  <c r="P1120" i="37"/>
  <c r="P1121" i="37"/>
  <c r="P1122" i="37"/>
  <c r="P1123" i="37"/>
  <c r="P1124" i="37"/>
  <c r="P1125" i="37"/>
  <c r="P1126" i="37"/>
  <c r="P1127" i="37"/>
  <c r="P1128" i="37"/>
  <c r="P1129" i="37"/>
  <c r="P1130" i="37"/>
  <c r="P1131" i="37"/>
  <c r="P1132" i="37"/>
  <c r="P1133" i="37"/>
  <c r="P1134" i="37"/>
  <c r="Q1106" i="37"/>
  <c r="Q1107" i="37"/>
  <c r="Q1108" i="37"/>
  <c r="Q1109" i="37"/>
  <c r="Q1110" i="37"/>
  <c r="Q1111" i="37"/>
  <c r="Q1112" i="37"/>
  <c r="Q1113" i="37"/>
  <c r="Q1114" i="37"/>
  <c r="Q1115" i="37"/>
  <c r="Q1116" i="37"/>
  <c r="Q1117" i="37"/>
  <c r="Q1118" i="37"/>
  <c r="Q1119" i="37"/>
  <c r="Q1120" i="37"/>
  <c r="Q1121" i="37"/>
  <c r="Q1122" i="37"/>
  <c r="Q1123" i="37"/>
  <c r="Q1124" i="37"/>
  <c r="Q1125" i="37"/>
  <c r="Q1126" i="37"/>
  <c r="Q1127" i="37"/>
  <c r="Q1128" i="37"/>
  <c r="Q1129" i="37"/>
  <c r="Q1130" i="37"/>
  <c r="Q1131" i="37"/>
  <c r="Q1132" i="37"/>
  <c r="Q1133" i="37"/>
  <c r="Q1134" i="37"/>
  <c r="R1106" i="37"/>
  <c r="R1107" i="37"/>
  <c r="R1108" i="37"/>
  <c r="R1109" i="37"/>
  <c r="R1110" i="37"/>
  <c r="R1111" i="37"/>
  <c r="R1112" i="37"/>
  <c r="R1113" i="37"/>
  <c r="R1114" i="37"/>
  <c r="R1115" i="37"/>
  <c r="R1116" i="37"/>
  <c r="R1117" i="37"/>
  <c r="R1118" i="37"/>
  <c r="R1119" i="37"/>
  <c r="R1120" i="37"/>
  <c r="R1121" i="37"/>
  <c r="R1122" i="37"/>
  <c r="R1123" i="37"/>
  <c r="R1124" i="37"/>
  <c r="R1125" i="37"/>
  <c r="R1126" i="37"/>
  <c r="R1127" i="37"/>
  <c r="R1128" i="37"/>
  <c r="R1129" i="37"/>
  <c r="R1130" i="37"/>
  <c r="R1131" i="37"/>
  <c r="R1132" i="37"/>
  <c r="R1133" i="37"/>
  <c r="R1134" i="37"/>
  <c r="L1022" i="37"/>
  <c r="M1022" i="37" s="1"/>
  <c r="L1023" i="37"/>
  <c r="M1023" i="37" s="1"/>
  <c r="L1024" i="37"/>
  <c r="M1024" i="37" s="1"/>
  <c r="L1025" i="37"/>
  <c r="M1025" i="37" s="1"/>
  <c r="L1026" i="37"/>
  <c r="M1026" i="37" s="1"/>
  <c r="L1027" i="37"/>
  <c r="M1027" i="37" s="1"/>
  <c r="L1028" i="37"/>
  <c r="M1028" i="37" s="1"/>
  <c r="L1029" i="37"/>
  <c r="M1029" i="37" s="1"/>
  <c r="L1030" i="37"/>
  <c r="M1030" i="37" s="1"/>
  <c r="L1031" i="37"/>
  <c r="M1031" i="37" s="1"/>
  <c r="L1032" i="37"/>
  <c r="M1032" i="37" s="1"/>
  <c r="L1033" i="37"/>
  <c r="M1033" i="37" s="1"/>
  <c r="L1034" i="37"/>
  <c r="M1034" i="37" s="1"/>
  <c r="L1035" i="37"/>
  <c r="M1035" i="37" s="1"/>
  <c r="L1036" i="37"/>
  <c r="M1036" i="37" s="1"/>
  <c r="L1037" i="37"/>
  <c r="M1037" i="37" s="1"/>
  <c r="L1038" i="37"/>
  <c r="M1038" i="37" s="1"/>
  <c r="L1039" i="37"/>
  <c r="M1039" i="37" s="1"/>
  <c r="L1040" i="37"/>
  <c r="M1040" i="37" s="1"/>
  <c r="L1041" i="37"/>
  <c r="M1041" i="37" s="1"/>
  <c r="L1042" i="37"/>
  <c r="M1042" i="37" s="1"/>
  <c r="L1043" i="37"/>
  <c r="M1043" i="37" s="1"/>
  <c r="L1044" i="37"/>
  <c r="M1044" i="37" s="1"/>
  <c r="L1045" i="37"/>
  <c r="M1045" i="37" s="1"/>
  <c r="L1046" i="37"/>
  <c r="M1046" i="37" s="1"/>
  <c r="L1047" i="37"/>
  <c r="M1047" i="37" s="1"/>
  <c r="L1048" i="37"/>
  <c r="M1048" i="37" s="1"/>
  <c r="L1049" i="37"/>
  <c r="M1049" i="37" s="1"/>
  <c r="L1050" i="37"/>
  <c r="M1050" i="37" s="1"/>
  <c r="L1051" i="37"/>
  <c r="M1051" i="37" s="1"/>
  <c r="L1052" i="37"/>
  <c r="M1052" i="37" s="1"/>
  <c r="L1053" i="37"/>
  <c r="M1053" i="37" s="1"/>
  <c r="L1054" i="37"/>
  <c r="M1054" i="37" s="1"/>
  <c r="L1055" i="37"/>
  <c r="M1055" i="37" s="1"/>
  <c r="L1056" i="37"/>
  <c r="M1056" i="37" s="1"/>
  <c r="L1057" i="37"/>
  <c r="M1057" i="37" s="1"/>
  <c r="L1058" i="37"/>
  <c r="M1058" i="37" s="1"/>
  <c r="L1059" i="37"/>
  <c r="M1059" i="37" s="1"/>
  <c r="L1060" i="37"/>
  <c r="M1060" i="37" s="1"/>
  <c r="L1061" i="37"/>
  <c r="M1061" i="37" s="1"/>
  <c r="L1062" i="37"/>
  <c r="M1062" i="37" s="1"/>
  <c r="L1063" i="37"/>
  <c r="M1063" i="37" s="1"/>
  <c r="L1064" i="37"/>
  <c r="M1064" i="37" s="1"/>
  <c r="L1065" i="37"/>
  <c r="M1065" i="37" s="1"/>
  <c r="L1066" i="37"/>
  <c r="M1066" i="37" s="1"/>
  <c r="L1067" i="37"/>
  <c r="M1067" i="37" s="1"/>
  <c r="L1068" i="37"/>
  <c r="M1068" i="37" s="1"/>
  <c r="L1069" i="37"/>
  <c r="M1069" i="37" s="1"/>
  <c r="L1070" i="37"/>
  <c r="M1070" i="37" s="1"/>
  <c r="L1071" i="37"/>
  <c r="M1071" i="37" s="1"/>
  <c r="L1072" i="37"/>
  <c r="M1072" i="37" s="1"/>
  <c r="L1073" i="37"/>
  <c r="M1073" i="37" s="1"/>
  <c r="L1074" i="37"/>
  <c r="M1074" i="37" s="1"/>
  <c r="L1075" i="37"/>
  <c r="M1075" i="37" s="1"/>
  <c r="L1076" i="37"/>
  <c r="M1076" i="37" s="1"/>
  <c r="L1077" i="37"/>
  <c r="M1077" i="37" s="1"/>
  <c r="L1078" i="37"/>
  <c r="M1078" i="37" s="1"/>
  <c r="L1079" i="37"/>
  <c r="M1079" i="37" s="1"/>
  <c r="L1080" i="37"/>
  <c r="M1080" i="37" s="1"/>
  <c r="L1081" i="37"/>
  <c r="M1081" i="37" s="1"/>
  <c r="L1082" i="37"/>
  <c r="M1082" i="37" s="1"/>
  <c r="L1083" i="37"/>
  <c r="M1083" i="37" s="1"/>
  <c r="L1084" i="37"/>
  <c r="M1084" i="37" s="1"/>
  <c r="L1085" i="37"/>
  <c r="M1085" i="37" s="1"/>
  <c r="L1086" i="37"/>
  <c r="M1086" i="37" s="1"/>
  <c r="L1087" i="37"/>
  <c r="M1087" i="37" s="1"/>
  <c r="L1088" i="37"/>
  <c r="M1088" i="37" s="1"/>
  <c r="L1089" i="37"/>
  <c r="M1089" i="37" s="1"/>
  <c r="L1090" i="37"/>
  <c r="M1090" i="37" s="1"/>
  <c r="L1091" i="37"/>
  <c r="M1091" i="37" s="1"/>
  <c r="L1092" i="37"/>
  <c r="M1092" i="37" s="1"/>
  <c r="L1093" i="37"/>
  <c r="M1093" i="37" s="1"/>
  <c r="L1094" i="37"/>
  <c r="M1094" i="37" s="1"/>
  <c r="L1095" i="37"/>
  <c r="M1095" i="37" s="1"/>
  <c r="L1096" i="37"/>
  <c r="M1096" i="37" s="1"/>
  <c r="L1097" i="37"/>
  <c r="M1097" i="37" s="1"/>
  <c r="L1098" i="37"/>
  <c r="M1098" i="37" s="1"/>
  <c r="L1099" i="37"/>
  <c r="M1099" i="37" s="1"/>
  <c r="L1100" i="37"/>
  <c r="M1100" i="37" s="1"/>
  <c r="L1101" i="37"/>
  <c r="M1101" i="37" s="1"/>
  <c r="L1102" i="37"/>
  <c r="M1102" i="37" s="1"/>
  <c r="L1103" i="37"/>
  <c r="M1103" i="37" s="1"/>
  <c r="L1104" i="37"/>
  <c r="M1104" i="37" s="1"/>
  <c r="L1105" i="37"/>
  <c r="M1105" i="37" s="1"/>
  <c r="P1022" i="37"/>
  <c r="P1023" i="37"/>
  <c r="P1024" i="37"/>
  <c r="P1025" i="37"/>
  <c r="P1026" i="37"/>
  <c r="P1027" i="37"/>
  <c r="P1028" i="37"/>
  <c r="P1029" i="37"/>
  <c r="P1030" i="37"/>
  <c r="P1031" i="37"/>
  <c r="P1032" i="37"/>
  <c r="P1033" i="37"/>
  <c r="P1034" i="37"/>
  <c r="P1035" i="37"/>
  <c r="P1036" i="37"/>
  <c r="P1037" i="37"/>
  <c r="P1038" i="37"/>
  <c r="P1039" i="37"/>
  <c r="P1040" i="37"/>
  <c r="P1041" i="37"/>
  <c r="P1042" i="37"/>
  <c r="P1043" i="37"/>
  <c r="P1044" i="37"/>
  <c r="P1045" i="37"/>
  <c r="P1046" i="37"/>
  <c r="P1047" i="37"/>
  <c r="P1048" i="37"/>
  <c r="P1049" i="37"/>
  <c r="P1050" i="37"/>
  <c r="P1051" i="37"/>
  <c r="P1052" i="37"/>
  <c r="P1053" i="37"/>
  <c r="P1054" i="37"/>
  <c r="P1055" i="37"/>
  <c r="P1056" i="37"/>
  <c r="P1057" i="37"/>
  <c r="P1058" i="37"/>
  <c r="P1059" i="37"/>
  <c r="P1060" i="37"/>
  <c r="P1061" i="37"/>
  <c r="P1062" i="37"/>
  <c r="P1063" i="37"/>
  <c r="P1064" i="37"/>
  <c r="P1065" i="37"/>
  <c r="P1066" i="37"/>
  <c r="P1067" i="37"/>
  <c r="P1068" i="37"/>
  <c r="P1069" i="37"/>
  <c r="P1070" i="37"/>
  <c r="P1071" i="37"/>
  <c r="P1072" i="37"/>
  <c r="P1073" i="37"/>
  <c r="P1074" i="37"/>
  <c r="P1075" i="37"/>
  <c r="P1076" i="37"/>
  <c r="P1077" i="37"/>
  <c r="P1078" i="37"/>
  <c r="P1079" i="37"/>
  <c r="P1080" i="37"/>
  <c r="P1081" i="37"/>
  <c r="P1082" i="37"/>
  <c r="P1083" i="37"/>
  <c r="P1084" i="37"/>
  <c r="P1085" i="37"/>
  <c r="P1086" i="37"/>
  <c r="P1087" i="37"/>
  <c r="P1088" i="37"/>
  <c r="P1089" i="37"/>
  <c r="P1090" i="37"/>
  <c r="P1091" i="37"/>
  <c r="P1092" i="37"/>
  <c r="P1093" i="37"/>
  <c r="P1094" i="37"/>
  <c r="P1095" i="37"/>
  <c r="P1096" i="37"/>
  <c r="P1097" i="37"/>
  <c r="P1098" i="37"/>
  <c r="P1099" i="37"/>
  <c r="P1100" i="37"/>
  <c r="P1101" i="37"/>
  <c r="P1102" i="37"/>
  <c r="P1103" i="37"/>
  <c r="P1104" i="37"/>
  <c r="P1105" i="37"/>
  <c r="Q1022" i="37"/>
  <c r="Q1023" i="37"/>
  <c r="Q1024" i="37"/>
  <c r="Q1025" i="37"/>
  <c r="Q1026" i="37"/>
  <c r="Q1027" i="37"/>
  <c r="Q1028" i="37"/>
  <c r="Q1029" i="37"/>
  <c r="Q1030" i="37"/>
  <c r="Q1031" i="37"/>
  <c r="Q1032" i="37"/>
  <c r="Q1033" i="37"/>
  <c r="Q1034" i="37"/>
  <c r="Q1035" i="37"/>
  <c r="Q1036" i="37"/>
  <c r="Q1037" i="37"/>
  <c r="Q1038" i="37"/>
  <c r="Q1039" i="37"/>
  <c r="Q1040" i="37"/>
  <c r="Q1041" i="37"/>
  <c r="Q1042" i="37"/>
  <c r="Q1043" i="37"/>
  <c r="Q1044" i="37"/>
  <c r="Q1045" i="37"/>
  <c r="Q1046" i="37"/>
  <c r="Q1047" i="37"/>
  <c r="Q1048" i="37"/>
  <c r="Q1049" i="37"/>
  <c r="Q1050" i="37"/>
  <c r="Q1051" i="37"/>
  <c r="Q1052" i="37"/>
  <c r="Q1053" i="37"/>
  <c r="Q1054" i="37"/>
  <c r="Q1055" i="37"/>
  <c r="Q1056" i="37"/>
  <c r="Q1057" i="37"/>
  <c r="Q1058" i="37"/>
  <c r="Q1059" i="37"/>
  <c r="Q1060" i="37"/>
  <c r="Q1061" i="37"/>
  <c r="Q1062" i="37"/>
  <c r="Q1063" i="37"/>
  <c r="Q1064" i="37"/>
  <c r="Q1065" i="37"/>
  <c r="Q1066" i="37"/>
  <c r="Q1067" i="37"/>
  <c r="Q1068" i="37"/>
  <c r="Q1069" i="37"/>
  <c r="Q1070" i="37"/>
  <c r="Q1071" i="37"/>
  <c r="Q1072" i="37"/>
  <c r="Q1073" i="37"/>
  <c r="Q1074" i="37"/>
  <c r="Q1075" i="37"/>
  <c r="Q1076" i="37"/>
  <c r="Q1077" i="37"/>
  <c r="Q1078" i="37"/>
  <c r="Q1079" i="37"/>
  <c r="Q1080" i="37"/>
  <c r="Q1081" i="37"/>
  <c r="Q1082" i="37"/>
  <c r="Q1083" i="37"/>
  <c r="Q1084" i="37"/>
  <c r="Q1085" i="37"/>
  <c r="Q1086" i="37"/>
  <c r="Q1087" i="37"/>
  <c r="Q1088" i="37"/>
  <c r="Q1089" i="37"/>
  <c r="Q1090" i="37"/>
  <c r="Q1091" i="37"/>
  <c r="Q1092" i="37"/>
  <c r="Q1093" i="37"/>
  <c r="Q1094" i="37"/>
  <c r="Q1095" i="37"/>
  <c r="Q1096" i="37"/>
  <c r="Q1097" i="37"/>
  <c r="Q1098" i="37"/>
  <c r="Q1099" i="37"/>
  <c r="Q1100" i="37"/>
  <c r="Q1101" i="37"/>
  <c r="Q1102" i="37"/>
  <c r="Q1103" i="37"/>
  <c r="Q1104" i="37"/>
  <c r="Q1105" i="37"/>
  <c r="R1022" i="37"/>
  <c r="R1023" i="37"/>
  <c r="R1024" i="37"/>
  <c r="R1025" i="37"/>
  <c r="R1026" i="37"/>
  <c r="R1027" i="37"/>
  <c r="R1028" i="37"/>
  <c r="R1029" i="37"/>
  <c r="R1030" i="37"/>
  <c r="R1031" i="37"/>
  <c r="R1032" i="37"/>
  <c r="R1033" i="37"/>
  <c r="R1034" i="37"/>
  <c r="R1035" i="37"/>
  <c r="R1036" i="37"/>
  <c r="R1037" i="37"/>
  <c r="R1038" i="37"/>
  <c r="R1039" i="37"/>
  <c r="R1040" i="37"/>
  <c r="R1041" i="37"/>
  <c r="R1042" i="37"/>
  <c r="R1043" i="37"/>
  <c r="R1044" i="37"/>
  <c r="R1045" i="37"/>
  <c r="R1046" i="37"/>
  <c r="R1047" i="37"/>
  <c r="R1048" i="37"/>
  <c r="R1049" i="37"/>
  <c r="R1050" i="37"/>
  <c r="R1051" i="37"/>
  <c r="R1052" i="37"/>
  <c r="R1053" i="37"/>
  <c r="R1054" i="37"/>
  <c r="R1055" i="37"/>
  <c r="R1056" i="37"/>
  <c r="R1057" i="37"/>
  <c r="R1058" i="37"/>
  <c r="R1059" i="37"/>
  <c r="R1060" i="37"/>
  <c r="R1061" i="37"/>
  <c r="R1062" i="37"/>
  <c r="R1063" i="37"/>
  <c r="R1064" i="37"/>
  <c r="R1065" i="37"/>
  <c r="R1066" i="37"/>
  <c r="R1067" i="37"/>
  <c r="R1068" i="37"/>
  <c r="R1069" i="37"/>
  <c r="R1070" i="37"/>
  <c r="R1071" i="37"/>
  <c r="R1072" i="37"/>
  <c r="R1073" i="37"/>
  <c r="R1074" i="37"/>
  <c r="R1075" i="37"/>
  <c r="R1076" i="37"/>
  <c r="R1077" i="37"/>
  <c r="R1078" i="37"/>
  <c r="R1079" i="37"/>
  <c r="R1080" i="37"/>
  <c r="R1081" i="37"/>
  <c r="R1082" i="37"/>
  <c r="R1083" i="37"/>
  <c r="R1084" i="37"/>
  <c r="R1085" i="37"/>
  <c r="R1086" i="37"/>
  <c r="R1087" i="37"/>
  <c r="R1088" i="37"/>
  <c r="R1089" i="37"/>
  <c r="R1090" i="37"/>
  <c r="R1091" i="37"/>
  <c r="R1092" i="37"/>
  <c r="R1093" i="37"/>
  <c r="R1094" i="37"/>
  <c r="R1095" i="37"/>
  <c r="R1096" i="37"/>
  <c r="R1097" i="37"/>
  <c r="R1098" i="37"/>
  <c r="R1099" i="37"/>
  <c r="R1100" i="37"/>
  <c r="R1101" i="37"/>
  <c r="R1102" i="37"/>
  <c r="R1103" i="37"/>
  <c r="R1104" i="37"/>
  <c r="R1105" i="37"/>
  <c r="L737" i="37"/>
  <c r="M737" i="37" s="1"/>
  <c r="L738" i="37"/>
  <c r="M738" i="37" s="1"/>
  <c r="L739" i="37"/>
  <c r="M739" i="37" s="1"/>
  <c r="L740" i="37"/>
  <c r="M740" i="37" s="1"/>
  <c r="L741" i="37"/>
  <c r="M741" i="37" s="1"/>
  <c r="L742" i="37"/>
  <c r="M742" i="37" s="1"/>
  <c r="L743" i="37"/>
  <c r="M743" i="37" s="1"/>
  <c r="L744" i="37"/>
  <c r="M744" i="37" s="1"/>
  <c r="L745" i="37"/>
  <c r="M745" i="37" s="1"/>
  <c r="L746" i="37"/>
  <c r="M746" i="37" s="1"/>
  <c r="L747" i="37"/>
  <c r="M747" i="37" s="1"/>
  <c r="L757" i="37"/>
  <c r="M757" i="37" s="1"/>
  <c r="L758" i="37"/>
  <c r="M758" i="37" s="1"/>
  <c r="L759" i="37"/>
  <c r="M759" i="37" s="1"/>
  <c r="L760" i="37"/>
  <c r="M760" i="37" s="1"/>
  <c r="L761" i="37"/>
  <c r="M761" i="37" s="1"/>
  <c r="L762" i="37"/>
  <c r="M762" i="37" s="1"/>
  <c r="L763" i="37"/>
  <c r="M763" i="37" s="1"/>
  <c r="L764" i="37"/>
  <c r="M764" i="37" s="1"/>
  <c r="L765" i="37"/>
  <c r="M765" i="37" s="1"/>
  <c r="L771" i="37"/>
  <c r="M771" i="37" s="1"/>
  <c r="L772" i="37"/>
  <c r="M772" i="37" s="1"/>
  <c r="L773" i="37"/>
  <c r="M773" i="37" s="1"/>
  <c r="L774" i="37"/>
  <c r="M774" i="37" s="1"/>
  <c r="L775" i="37"/>
  <c r="M775" i="37" s="1"/>
  <c r="L776" i="37"/>
  <c r="M776" i="37" s="1"/>
  <c r="L781" i="37"/>
  <c r="M781" i="37" s="1"/>
  <c r="L782" i="37"/>
  <c r="M782" i="37" s="1"/>
  <c r="L783" i="37"/>
  <c r="M783" i="37" s="1"/>
  <c r="L784" i="37"/>
  <c r="M784" i="37" s="1"/>
  <c r="L785" i="37"/>
  <c r="M785" i="37" s="1"/>
  <c r="L786" i="37"/>
  <c r="M786" i="37" s="1"/>
  <c r="L787" i="37"/>
  <c r="M787" i="37" s="1"/>
  <c r="L788" i="37"/>
  <c r="M788" i="37" s="1"/>
  <c r="L789" i="37"/>
  <c r="M789" i="37" s="1"/>
  <c r="L790" i="37"/>
  <c r="M790" i="37" s="1"/>
  <c r="L791" i="37"/>
  <c r="M791" i="37" s="1"/>
  <c r="L792" i="37"/>
  <c r="M792" i="37" s="1"/>
  <c r="L793" i="37"/>
  <c r="M793" i="37" s="1"/>
  <c r="L794" i="37"/>
  <c r="M794" i="37" s="1"/>
  <c r="L797" i="37"/>
  <c r="M797" i="37" s="1"/>
  <c r="L798" i="37"/>
  <c r="M798" i="37" s="1"/>
  <c r="L799" i="37"/>
  <c r="M799" i="37" s="1"/>
  <c r="L800" i="37"/>
  <c r="M800" i="37" s="1"/>
  <c r="L801" i="37"/>
  <c r="M801" i="37" s="1"/>
  <c r="L802" i="37"/>
  <c r="M802" i="37" s="1"/>
  <c r="L803" i="37"/>
  <c r="M803" i="37" s="1"/>
  <c r="L804" i="37"/>
  <c r="M804" i="37" s="1"/>
  <c r="L813" i="37"/>
  <c r="M813" i="37" s="1"/>
  <c r="L814" i="37"/>
  <c r="M814" i="37" s="1"/>
  <c r="L815" i="37"/>
  <c r="M815" i="37" s="1"/>
  <c r="L816" i="37"/>
  <c r="M816" i="37" s="1"/>
  <c r="L817" i="37"/>
  <c r="M817" i="37" s="1"/>
  <c r="L818" i="37"/>
  <c r="M818" i="37" s="1"/>
  <c r="L819" i="37"/>
  <c r="M819" i="37" s="1"/>
  <c r="L820" i="37"/>
  <c r="M820" i="37" s="1"/>
  <c r="L821" i="37"/>
  <c r="M821" i="37" s="1"/>
  <c r="L822" i="37"/>
  <c r="M822" i="37" s="1"/>
  <c r="L823" i="37"/>
  <c r="M823" i="37" s="1"/>
  <c r="L824" i="37"/>
  <c r="M824" i="37" s="1"/>
  <c r="L825" i="37"/>
  <c r="M825" i="37" s="1"/>
  <c r="L826" i="37"/>
  <c r="M826" i="37" s="1"/>
  <c r="L827" i="37"/>
  <c r="M827" i="37" s="1"/>
  <c r="L828" i="37"/>
  <c r="M828" i="37" s="1"/>
  <c r="L829" i="37"/>
  <c r="M829" i="37" s="1"/>
  <c r="L830" i="37"/>
  <c r="M830" i="37" s="1"/>
  <c r="L831" i="37"/>
  <c r="M831" i="37" s="1"/>
  <c r="L832" i="37"/>
  <c r="M832" i="37" s="1"/>
  <c r="L833" i="37"/>
  <c r="M833" i="37" s="1"/>
  <c r="L834" i="37"/>
  <c r="M834" i="37" s="1"/>
  <c r="L835" i="37"/>
  <c r="M835" i="37" s="1"/>
  <c r="L836" i="37"/>
  <c r="M836" i="37" s="1"/>
  <c r="L838" i="37"/>
  <c r="M838" i="37" s="1"/>
  <c r="L839" i="37"/>
  <c r="M839" i="37" s="1"/>
  <c r="L840" i="37"/>
  <c r="M840" i="37" s="1"/>
  <c r="L841" i="37"/>
  <c r="M841" i="37" s="1"/>
  <c r="L842" i="37"/>
  <c r="M842" i="37" s="1"/>
  <c r="L843" i="37"/>
  <c r="M843" i="37" s="1"/>
  <c r="L844" i="37"/>
  <c r="M844" i="37" s="1"/>
  <c r="L845" i="37"/>
  <c r="M845" i="37" s="1"/>
  <c r="L846" i="37"/>
  <c r="M846" i="37" s="1"/>
  <c r="L847" i="37"/>
  <c r="M847" i="37" s="1"/>
  <c r="L848" i="37"/>
  <c r="M848" i="37" s="1"/>
  <c r="L849" i="37"/>
  <c r="M849" i="37" s="1"/>
  <c r="L850" i="37"/>
  <c r="M850" i="37" s="1"/>
  <c r="L851" i="37"/>
  <c r="M851" i="37" s="1"/>
  <c r="L853" i="37"/>
  <c r="M853" i="37" s="1"/>
  <c r="L854" i="37"/>
  <c r="M854" i="37" s="1"/>
  <c r="L855" i="37"/>
  <c r="M855" i="37" s="1"/>
  <c r="L856" i="37"/>
  <c r="M856" i="37" s="1"/>
  <c r="L857" i="37"/>
  <c r="M857" i="37" s="1"/>
  <c r="L858" i="37"/>
  <c r="M858" i="37" s="1"/>
  <c r="L859" i="37"/>
  <c r="M859" i="37" s="1"/>
  <c r="L860" i="37"/>
  <c r="M860" i="37" s="1"/>
  <c r="L861" i="37"/>
  <c r="M861" i="37" s="1"/>
  <c r="L862" i="37"/>
  <c r="M862" i="37" s="1"/>
  <c r="L863" i="37"/>
  <c r="M863" i="37" s="1"/>
  <c r="L864" i="37"/>
  <c r="M864" i="37" s="1"/>
  <c r="L865" i="37"/>
  <c r="M865" i="37" s="1"/>
  <c r="L867" i="37"/>
  <c r="M867" i="37" s="1"/>
  <c r="L868" i="37"/>
  <c r="M868" i="37" s="1"/>
  <c r="L869" i="37"/>
  <c r="M869" i="37" s="1"/>
  <c r="L870" i="37"/>
  <c r="M870" i="37" s="1"/>
  <c r="L871" i="37"/>
  <c r="M871" i="37" s="1"/>
  <c r="L872" i="37"/>
  <c r="M872" i="37" s="1"/>
  <c r="L873" i="37"/>
  <c r="M873" i="37" s="1"/>
  <c r="L874" i="37"/>
  <c r="M874" i="37" s="1"/>
  <c r="L875" i="37"/>
  <c r="M875" i="37" s="1"/>
  <c r="L876" i="37"/>
  <c r="M876" i="37" s="1"/>
  <c r="L877" i="37"/>
  <c r="M877" i="37" s="1"/>
  <c r="L878" i="37"/>
  <c r="M878" i="37" s="1"/>
  <c r="L879" i="37"/>
  <c r="M879" i="37" s="1"/>
  <c r="L880" i="37"/>
  <c r="M880" i="37" s="1"/>
  <c r="L881" i="37"/>
  <c r="M881" i="37" s="1"/>
  <c r="L882" i="37"/>
  <c r="M882" i="37" s="1"/>
  <c r="L883" i="37"/>
  <c r="M883" i="37" s="1"/>
  <c r="L884" i="37"/>
  <c r="M884" i="37" s="1"/>
  <c r="L885" i="37"/>
  <c r="M885" i="37" s="1"/>
  <c r="L886" i="37"/>
  <c r="M886" i="37" s="1"/>
  <c r="L887" i="37"/>
  <c r="M887" i="37" s="1"/>
  <c r="L888" i="37"/>
  <c r="M888" i="37" s="1"/>
  <c r="L889" i="37"/>
  <c r="M889" i="37" s="1"/>
  <c r="L890" i="37"/>
  <c r="M890" i="37" s="1"/>
  <c r="L891" i="37"/>
  <c r="M891" i="37" s="1"/>
  <c r="L892" i="37"/>
  <c r="M892" i="37" s="1"/>
  <c r="L893" i="37"/>
  <c r="M893" i="37" s="1"/>
  <c r="L894" i="37"/>
  <c r="M894" i="37" s="1"/>
  <c r="L895" i="37"/>
  <c r="M895" i="37" s="1"/>
  <c r="L896" i="37"/>
  <c r="M896" i="37" s="1"/>
  <c r="L897" i="37"/>
  <c r="M897" i="37" s="1"/>
  <c r="L898" i="37"/>
  <c r="M898" i="37" s="1"/>
  <c r="L899" i="37"/>
  <c r="M899" i="37" s="1"/>
  <c r="L900" i="37"/>
  <c r="M900" i="37" s="1"/>
  <c r="L901" i="37"/>
  <c r="M901" i="37" s="1"/>
  <c r="L902" i="37"/>
  <c r="M902" i="37" s="1"/>
  <c r="L903" i="37"/>
  <c r="M903" i="37" s="1"/>
  <c r="L904" i="37"/>
  <c r="M904" i="37" s="1"/>
  <c r="L905" i="37"/>
  <c r="M905" i="37" s="1"/>
  <c r="L906" i="37"/>
  <c r="M906" i="37" s="1"/>
  <c r="L907" i="37"/>
  <c r="M907" i="37" s="1"/>
  <c r="L908" i="37"/>
  <c r="M908" i="37" s="1"/>
  <c r="L909" i="37"/>
  <c r="M909" i="37" s="1"/>
  <c r="L910" i="37"/>
  <c r="M910" i="37" s="1"/>
  <c r="L911" i="37"/>
  <c r="M911" i="37" s="1"/>
  <c r="L912" i="37"/>
  <c r="M912" i="37" s="1"/>
  <c r="L913" i="37"/>
  <c r="M913" i="37" s="1"/>
  <c r="L914" i="37"/>
  <c r="M914" i="37" s="1"/>
  <c r="L915" i="37"/>
  <c r="M915" i="37" s="1"/>
  <c r="L916" i="37"/>
  <c r="M916" i="37" s="1"/>
  <c r="L917" i="37"/>
  <c r="M917" i="37" s="1"/>
  <c r="L918" i="37"/>
  <c r="M918" i="37" s="1"/>
  <c r="L922" i="37"/>
  <c r="M922" i="37" s="1"/>
  <c r="L923" i="37"/>
  <c r="M923" i="37" s="1"/>
  <c r="L924" i="37"/>
  <c r="M924" i="37" s="1"/>
  <c r="L925" i="37"/>
  <c r="M925" i="37" s="1"/>
  <c r="L926" i="37"/>
  <c r="M926" i="37" s="1"/>
  <c r="L927" i="37"/>
  <c r="M927" i="37" s="1"/>
  <c r="L928" i="37"/>
  <c r="M928" i="37" s="1"/>
  <c r="L929" i="37"/>
  <c r="M929" i="37" s="1"/>
  <c r="L930" i="37"/>
  <c r="M930" i="37" s="1"/>
  <c r="L931" i="37"/>
  <c r="M931" i="37" s="1"/>
  <c r="L932" i="37"/>
  <c r="M932" i="37" s="1"/>
  <c r="L933" i="37"/>
  <c r="M933" i="37" s="1"/>
  <c r="L934" i="37"/>
  <c r="M934" i="37" s="1"/>
  <c r="L935" i="37"/>
  <c r="M935" i="37" s="1"/>
  <c r="L936" i="37"/>
  <c r="M936" i="37" s="1"/>
  <c r="L937" i="37"/>
  <c r="M937" i="37" s="1"/>
  <c r="L938" i="37"/>
  <c r="M938" i="37" s="1"/>
  <c r="L939" i="37"/>
  <c r="M939" i="37" s="1"/>
  <c r="L940" i="37"/>
  <c r="M940" i="37" s="1"/>
  <c r="L941" i="37"/>
  <c r="M941" i="37" s="1"/>
  <c r="L942" i="37"/>
  <c r="M942" i="37" s="1"/>
  <c r="L943" i="37"/>
  <c r="M943" i="37" s="1"/>
  <c r="L944" i="37"/>
  <c r="M944" i="37" s="1"/>
  <c r="L945" i="37"/>
  <c r="M945" i="37" s="1"/>
  <c r="L946" i="37"/>
  <c r="M946" i="37" s="1"/>
  <c r="L947" i="37"/>
  <c r="M947" i="37" s="1"/>
  <c r="L948" i="37"/>
  <c r="M948" i="37" s="1"/>
  <c r="L949" i="37"/>
  <c r="M949" i="37" s="1"/>
  <c r="L950" i="37"/>
  <c r="M950" i="37" s="1"/>
  <c r="L951" i="37"/>
  <c r="M951" i="37" s="1"/>
  <c r="L952" i="37"/>
  <c r="M952" i="37" s="1"/>
  <c r="L953" i="37"/>
  <c r="M953" i="37" s="1"/>
  <c r="L954" i="37"/>
  <c r="M954" i="37" s="1"/>
  <c r="L955" i="37"/>
  <c r="M955" i="37" s="1"/>
  <c r="L956" i="37"/>
  <c r="M956" i="37" s="1"/>
  <c r="L957" i="37"/>
  <c r="M957" i="37" s="1"/>
  <c r="L958" i="37"/>
  <c r="M958" i="37" s="1"/>
  <c r="L959" i="37"/>
  <c r="M959" i="37" s="1"/>
  <c r="L960" i="37"/>
  <c r="M960" i="37" s="1"/>
  <c r="L961" i="37"/>
  <c r="M961" i="37" s="1"/>
  <c r="L962" i="37"/>
  <c r="M962" i="37" s="1"/>
  <c r="L963" i="37"/>
  <c r="M963" i="37" s="1"/>
  <c r="L964" i="37"/>
  <c r="M964" i="37" s="1"/>
  <c r="L965" i="37"/>
  <c r="M965" i="37" s="1"/>
  <c r="L966" i="37"/>
  <c r="M966" i="37" s="1"/>
  <c r="L967" i="37"/>
  <c r="M967" i="37" s="1"/>
  <c r="L968" i="37"/>
  <c r="M968" i="37" s="1"/>
  <c r="L969" i="37"/>
  <c r="M969" i="37" s="1"/>
  <c r="L970" i="37"/>
  <c r="M970" i="37" s="1"/>
  <c r="L971" i="37"/>
  <c r="M971" i="37" s="1"/>
  <c r="L972" i="37"/>
  <c r="M972" i="37" s="1"/>
  <c r="L973" i="37"/>
  <c r="M973" i="37" s="1"/>
  <c r="L974" i="37"/>
  <c r="M974" i="37" s="1"/>
  <c r="L975" i="37"/>
  <c r="M975" i="37" s="1"/>
  <c r="L976" i="37"/>
  <c r="M976" i="37" s="1"/>
  <c r="L977" i="37"/>
  <c r="M977" i="37" s="1"/>
  <c r="L978" i="37"/>
  <c r="M978" i="37" s="1"/>
  <c r="L979" i="37"/>
  <c r="M979" i="37" s="1"/>
  <c r="L980" i="37"/>
  <c r="M980" i="37" s="1"/>
  <c r="L981" i="37"/>
  <c r="M981" i="37" s="1"/>
  <c r="L982" i="37"/>
  <c r="M982" i="37" s="1"/>
  <c r="L983" i="37"/>
  <c r="M983" i="37" s="1"/>
  <c r="L984" i="37"/>
  <c r="M984" i="37" s="1"/>
  <c r="L985" i="37"/>
  <c r="M985" i="37" s="1"/>
  <c r="L986" i="37"/>
  <c r="M986" i="37" s="1"/>
  <c r="L987" i="37"/>
  <c r="M987" i="37" s="1"/>
  <c r="L988" i="37"/>
  <c r="M988" i="37" s="1"/>
  <c r="L989" i="37"/>
  <c r="M989" i="37" s="1"/>
  <c r="L990" i="37"/>
  <c r="M990" i="37" s="1"/>
  <c r="L991" i="37"/>
  <c r="M991" i="37" s="1"/>
  <c r="L992" i="37"/>
  <c r="M992" i="37" s="1"/>
  <c r="L993" i="37"/>
  <c r="M993" i="37" s="1"/>
  <c r="L994" i="37"/>
  <c r="M994" i="37" s="1"/>
  <c r="L995" i="37"/>
  <c r="M995" i="37" s="1"/>
  <c r="L996" i="37"/>
  <c r="M996" i="37" s="1"/>
  <c r="L997" i="37"/>
  <c r="M997" i="37" s="1"/>
  <c r="L998" i="37"/>
  <c r="M998" i="37" s="1"/>
  <c r="L999" i="37"/>
  <c r="M999" i="37" s="1"/>
  <c r="L1000" i="37"/>
  <c r="M1000" i="37" s="1"/>
  <c r="L1001" i="37"/>
  <c r="M1001" i="37" s="1"/>
  <c r="L1002" i="37"/>
  <c r="M1002" i="37" s="1"/>
  <c r="L1003" i="37"/>
  <c r="M1003" i="37" s="1"/>
  <c r="L1004" i="37"/>
  <c r="M1004" i="37" s="1"/>
  <c r="L1005" i="37"/>
  <c r="M1005" i="37" s="1"/>
  <c r="L1006" i="37"/>
  <c r="M1006" i="37" s="1"/>
  <c r="L1007" i="37"/>
  <c r="M1007" i="37" s="1"/>
  <c r="L1008" i="37"/>
  <c r="M1008" i="37" s="1"/>
  <c r="L1009" i="37"/>
  <c r="M1009" i="37" s="1"/>
  <c r="L1010" i="37"/>
  <c r="M1010" i="37" s="1"/>
  <c r="L1011" i="37"/>
  <c r="M1011" i="37" s="1"/>
  <c r="L1012" i="37"/>
  <c r="M1012" i="37" s="1"/>
  <c r="L1013" i="37"/>
  <c r="M1013" i="37" s="1"/>
  <c r="L1014" i="37"/>
  <c r="M1014" i="37" s="1"/>
  <c r="L1015" i="37"/>
  <c r="M1015" i="37" s="1"/>
  <c r="L1016" i="37"/>
  <c r="M1016" i="37" s="1"/>
  <c r="L1017" i="37"/>
  <c r="M1017" i="37" s="1"/>
  <c r="L1018" i="37"/>
  <c r="M1018" i="37" s="1"/>
  <c r="L1019" i="37"/>
  <c r="M1019" i="37" s="1"/>
  <c r="L1020" i="37"/>
  <c r="M1020" i="37" s="1"/>
  <c r="L1021" i="37"/>
  <c r="M1021" i="37" s="1"/>
  <c r="L919" i="37"/>
  <c r="M919" i="37" s="1"/>
  <c r="P1020" i="37"/>
  <c r="P1021" i="37"/>
  <c r="Q1020" i="37"/>
  <c r="Q1021" i="37"/>
  <c r="R1020" i="37"/>
  <c r="R1021" i="37"/>
  <c r="P1018" i="37"/>
  <c r="P1019" i="37"/>
  <c r="Q1018" i="37"/>
  <c r="Q1019" i="37"/>
  <c r="R1018" i="37"/>
  <c r="R1019" i="37"/>
  <c r="P1017" i="37"/>
  <c r="Q1017" i="37"/>
  <c r="R1017" i="37"/>
  <c r="P1015" i="37"/>
  <c r="P1016" i="37"/>
  <c r="Q1015" i="37"/>
  <c r="Q1016" i="37"/>
  <c r="R1015" i="37"/>
  <c r="R1016" i="37"/>
  <c r="P1013" i="37"/>
  <c r="P1014" i="37"/>
  <c r="Q1013" i="37"/>
  <c r="Q1014" i="37"/>
  <c r="R1013" i="37"/>
  <c r="R1014" i="37"/>
  <c r="P1012" i="37"/>
  <c r="Q1012" i="37"/>
  <c r="R1012" i="37"/>
  <c r="P1011" i="37"/>
  <c r="Q1011" i="37"/>
  <c r="R1011" i="37"/>
  <c r="P1010" i="37"/>
  <c r="Q1010" i="37"/>
  <c r="R1010" i="37"/>
  <c r="P1009" i="37"/>
  <c r="Q1009" i="37"/>
  <c r="R1009" i="37"/>
  <c r="P1008" i="37"/>
  <c r="Q1008" i="37"/>
  <c r="R1008" i="37"/>
  <c r="P1007" i="37"/>
  <c r="Q1007" i="37"/>
  <c r="R1007" i="37"/>
  <c r="P1005" i="37"/>
  <c r="P1006" i="37"/>
  <c r="Q1005" i="37"/>
  <c r="Q1006" i="37"/>
  <c r="R1005" i="37"/>
  <c r="R1006" i="37"/>
  <c r="P1004" i="37"/>
  <c r="Q1004" i="37"/>
  <c r="R1004" i="37"/>
  <c r="P1003" i="37"/>
  <c r="Q1003" i="37"/>
  <c r="R1003" i="37"/>
  <c r="P1002" i="37"/>
  <c r="Q1002" i="37"/>
  <c r="R1002" i="37"/>
  <c r="P1001" i="37"/>
  <c r="Q1001" i="37"/>
  <c r="R1001" i="37"/>
  <c r="P1000" i="37"/>
  <c r="Q1000" i="37"/>
  <c r="R1000" i="37"/>
  <c r="P999" i="37"/>
  <c r="Q999" i="37"/>
  <c r="R999" i="37"/>
  <c r="P998" i="37"/>
  <c r="Q998" i="37"/>
  <c r="R998" i="37"/>
  <c r="P996" i="37"/>
  <c r="P997" i="37"/>
  <c r="Q996" i="37"/>
  <c r="Q997" i="37"/>
  <c r="R996" i="37"/>
  <c r="R997" i="37"/>
  <c r="P995" i="37"/>
  <c r="Q995" i="37"/>
  <c r="R995" i="37"/>
  <c r="P994" i="37"/>
  <c r="Q994" i="37"/>
  <c r="R994" i="37"/>
  <c r="P992" i="37"/>
  <c r="P993" i="37"/>
  <c r="Q992" i="37"/>
  <c r="Q993" i="37"/>
  <c r="R992" i="37"/>
  <c r="R993" i="37"/>
  <c r="P991" i="37"/>
  <c r="Q991" i="37"/>
  <c r="R991" i="37"/>
  <c r="P990" i="37"/>
  <c r="Q990" i="37"/>
  <c r="R990" i="37"/>
  <c r="P988" i="37"/>
  <c r="P989" i="37"/>
  <c r="Q988" i="37"/>
  <c r="Q989" i="37"/>
  <c r="R988" i="37"/>
  <c r="R989" i="37"/>
  <c r="P986" i="37"/>
  <c r="P987" i="37"/>
  <c r="Q986" i="37"/>
  <c r="Q987" i="37"/>
  <c r="R986" i="37"/>
  <c r="R987" i="37"/>
  <c r="P985" i="37"/>
  <c r="Q985" i="37"/>
  <c r="R985" i="37"/>
  <c r="P984" i="37"/>
  <c r="Q984" i="37"/>
  <c r="R984" i="37"/>
  <c r="P982" i="37"/>
  <c r="P983" i="37"/>
  <c r="Q982" i="37"/>
  <c r="Q983" i="37"/>
  <c r="R982" i="37"/>
  <c r="R983" i="37"/>
  <c r="P981" i="37"/>
  <c r="Q981" i="37"/>
  <c r="R981" i="37"/>
  <c r="P980" i="37"/>
  <c r="Q980" i="37"/>
  <c r="R980" i="37"/>
  <c r="P979" i="37"/>
  <c r="Q979" i="37"/>
  <c r="R979" i="37"/>
  <c r="P978" i="37"/>
  <c r="Q978" i="37"/>
  <c r="R978" i="37"/>
  <c r="P977" i="37"/>
  <c r="Q977" i="37"/>
  <c r="R977" i="37"/>
  <c r="P976" i="37"/>
  <c r="Q976" i="37"/>
  <c r="R976" i="37"/>
  <c r="P975" i="37"/>
  <c r="Q975" i="37"/>
  <c r="R975" i="37"/>
  <c r="P974" i="37"/>
  <c r="Q974" i="37"/>
  <c r="R974" i="37"/>
  <c r="P973" i="37"/>
  <c r="Q973" i="37"/>
  <c r="R973" i="37"/>
  <c r="P972" i="37"/>
  <c r="Q972" i="37"/>
  <c r="R972" i="37"/>
  <c r="P971" i="37"/>
  <c r="Q971" i="37"/>
  <c r="R971" i="37"/>
  <c r="P970" i="37"/>
  <c r="Q970" i="37"/>
  <c r="R970" i="37"/>
  <c r="P969" i="37"/>
  <c r="Q969" i="37"/>
  <c r="R969" i="37"/>
  <c r="P967" i="37"/>
  <c r="P968" i="37"/>
  <c r="Q967" i="37"/>
  <c r="Q968" i="37"/>
  <c r="R967" i="37"/>
  <c r="R968" i="37"/>
  <c r="P966" i="37"/>
  <c r="Q966" i="37"/>
  <c r="R966" i="37"/>
  <c r="P965" i="37"/>
  <c r="Q965" i="37"/>
  <c r="R965" i="37"/>
  <c r="P963" i="37"/>
  <c r="P964" i="37"/>
  <c r="Q963" i="37"/>
  <c r="Q964" i="37"/>
  <c r="R963" i="37"/>
  <c r="R964" i="37"/>
  <c r="P962" i="37"/>
  <c r="Q962" i="37"/>
  <c r="R962" i="37"/>
  <c r="P961" i="37"/>
  <c r="Q961" i="37"/>
  <c r="R961" i="37"/>
  <c r="P958" i="37"/>
  <c r="P959" i="37"/>
  <c r="P960" i="37"/>
  <c r="Q958" i="37"/>
  <c r="Q959" i="37"/>
  <c r="Q960" i="37"/>
  <c r="R958" i="37"/>
  <c r="R959" i="37"/>
  <c r="R960" i="37"/>
  <c r="P957" i="37"/>
  <c r="Q957" i="37"/>
  <c r="R957" i="37"/>
  <c r="P956" i="37"/>
  <c r="Q956" i="37"/>
  <c r="R956" i="37"/>
  <c r="P955" i="37"/>
  <c r="Q955" i="37"/>
  <c r="R955" i="37"/>
  <c r="P954" i="37"/>
  <c r="Q954" i="37"/>
  <c r="R954" i="37"/>
  <c r="P953" i="37"/>
  <c r="Q953" i="37"/>
  <c r="R953" i="37"/>
  <c r="P951" i="37"/>
  <c r="P952" i="37"/>
  <c r="Q951" i="37"/>
  <c r="Q952" i="37"/>
  <c r="R951" i="37"/>
  <c r="R952" i="37"/>
  <c r="P950" i="37"/>
  <c r="Q950" i="37"/>
  <c r="R950" i="37"/>
  <c r="P949" i="37"/>
  <c r="Q949" i="37"/>
  <c r="R949" i="37"/>
  <c r="P948" i="37"/>
  <c r="Q948" i="37"/>
  <c r="R948" i="37"/>
  <c r="P945" i="37"/>
  <c r="P946" i="37"/>
  <c r="P947" i="37"/>
  <c r="Q945" i="37"/>
  <c r="Q946" i="37"/>
  <c r="Q947" i="37"/>
  <c r="R945" i="37"/>
  <c r="R946" i="37"/>
  <c r="R947" i="37"/>
  <c r="P943" i="37"/>
  <c r="P944" i="37"/>
  <c r="Q943" i="37"/>
  <c r="Q944" i="37"/>
  <c r="R943" i="37"/>
  <c r="R944" i="37"/>
  <c r="P942" i="37"/>
  <c r="Q942" i="37"/>
  <c r="R942" i="37"/>
  <c r="P941" i="37"/>
  <c r="Q941" i="37"/>
  <c r="R941" i="37"/>
  <c r="P939" i="37"/>
  <c r="P940" i="37"/>
  <c r="Q939" i="37"/>
  <c r="Q940" i="37"/>
  <c r="R939" i="37"/>
  <c r="R940" i="37"/>
  <c r="P938" i="37"/>
  <c r="Q938" i="37"/>
  <c r="R938" i="37"/>
  <c r="P937" i="37"/>
  <c r="Q937" i="37"/>
  <c r="R937" i="37"/>
  <c r="P936" i="37"/>
  <c r="Q936" i="37"/>
  <c r="R936" i="37"/>
  <c r="P935" i="37"/>
  <c r="Q935" i="37"/>
  <c r="R935" i="37"/>
  <c r="P934" i="37"/>
  <c r="Q934" i="37"/>
  <c r="R934" i="37"/>
  <c r="P933" i="37"/>
  <c r="Q933" i="37"/>
  <c r="R933" i="37"/>
  <c r="P932" i="37"/>
  <c r="Q932" i="37"/>
  <c r="R932" i="37"/>
  <c r="P931" i="37"/>
  <c r="Q931" i="37"/>
  <c r="R931" i="37"/>
  <c r="P930" i="37"/>
  <c r="Q930" i="37"/>
  <c r="R930" i="37"/>
  <c r="P929" i="37"/>
  <c r="Q929" i="37"/>
  <c r="R929" i="37"/>
  <c r="P928" i="37"/>
  <c r="Q928" i="37"/>
  <c r="R928" i="37"/>
  <c r="P927" i="37"/>
  <c r="Q927" i="37"/>
  <c r="R927" i="37"/>
  <c r="P926" i="37"/>
  <c r="Q926" i="37"/>
  <c r="R926" i="37"/>
  <c r="P925" i="37"/>
  <c r="Q925" i="37"/>
  <c r="R925" i="37"/>
  <c r="P924" i="37"/>
  <c r="Q924" i="37"/>
  <c r="R924" i="37"/>
  <c r="P923" i="37"/>
  <c r="Q923" i="37"/>
  <c r="R923" i="37"/>
  <c r="P922" i="37"/>
  <c r="Q922" i="37"/>
  <c r="R922" i="37"/>
  <c r="P919" i="37"/>
  <c r="Q919" i="37"/>
  <c r="R919" i="37"/>
  <c r="P916" i="37"/>
  <c r="P917" i="37"/>
  <c r="P918" i="37"/>
  <c r="Q916" i="37"/>
  <c r="Q917" i="37"/>
  <c r="Q918" i="37"/>
  <c r="R916" i="37"/>
  <c r="R917" i="37"/>
  <c r="R918" i="37"/>
  <c r="P912" i="37"/>
  <c r="P913" i="37"/>
  <c r="P914" i="37"/>
  <c r="P915" i="37"/>
  <c r="Q912" i="37"/>
  <c r="Q913" i="37"/>
  <c r="Q914" i="37"/>
  <c r="Q915" i="37"/>
  <c r="R912" i="37"/>
  <c r="R913" i="37"/>
  <c r="R914" i="37"/>
  <c r="R915" i="37"/>
  <c r="P910" i="37"/>
  <c r="P911" i="37"/>
  <c r="Q910" i="37"/>
  <c r="Q911" i="37"/>
  <c r="R910" i="37"/>
  <c r="R911" i="37"/>
  <c r="P909" i="37"/>
  <c r="Q909" i="37"/>
  <c r="R909" i="37"/>
  <c r="P908" i="37"/>
  <c r="Q908" i="37"/>
  <c r="R908" i="37"/>
  <c r="P907" i="37"/>
  <c r="Q907" i="37"/>
  <c r="R907" i="37"/>
  <c r="P906" i="37"/>
  <c r="Q906" i="37"/>
  <c r="R906" i="37"/>
  <c r="P905" i="37"/>
  <c r="Q905" i="37"/>
  <c r="R905" i="37"/>
  <c r="P904" i="37"/>
  <c r="Q904" i="37"/>
  <c r="R904" i="37"/>
  <c r="P901" i="37"/>
  <c r="P902" i="37"/>
  <c r="P903" i="37"/>
  <c r="Q901" i="37"/>
  <c r="Q902" i="37"/>
  <c r="Q903" i="37"/>
  <c r="R901" i="37"/>
  <c r="R902" i="37"/>
  <c r="R903" i="37"/>
  <c r="P899" i="37"/>
  <c r="P900" i="37"/>
  <c r="Q899" i="37"/>
  <c r="Q900" i="37"/>
  <c r="R899" i="37"/>
  <c r="R900" i="37"/>
  <c r="P898" i="37"/>
  <c r="Q898" i="37"/>
  <c r="R898" i="37"/>
  <c r="P897" i="37"/>
  <c r="Q897" i="37"/>
  <c r="R897" i="37"/>
  <c r="P896" i="37"/>
  <c r="Q896" i="37"/>
  <c r="R896" i="37"/>
  <c r="P895" i="37"/>
  <c r="Q895" i="37"/>
  <c r="R895" i="37"/>
  <c r="P894" i="37"/>
  <c r="Q894" i="37"/>
  <c r="R894" i="37"/>
  <c r="P890" i="37"/>
  <c r="P891" i="37"/>
  <c r="P892" i="37"/>
  <c r="P893" i="37"/>
  <c r="Q890" i="37"/>
  <c r="Q891" i="37"/>
  <c r="Q892" i="37"/>
  <c r="Q893" i="37"/>
  <c r="R890" i="37"/>
  <c r="R891" i="37"/>
  <c r="R892" i="37"/>
  <c r="R893" i="37"/>
  <c r="P889" i="37"/>
  <c r="Q889" i="37"/>
  <c r="R889" i="37"/>
  <c r="P887" i="37"/>
  <c r="P888" i="37"/>
  <c r="Q887" i="37"/>
  <c r="Q888" i="37"/>
  <c r="R887" i="37"/>
  <c r="R888" i="37"/>
  <c r="P885" i="37"/>
  <c r="P886" i="37"/>
  <c r="Q885" i="37"/>
  <c r="Q886" i="37"/>
  <c r="R885" i="37"/>
  <c r="R886" i="37"/>
  <c r="P883" i="37"/>
  <c r="P884" i="37"/>
  <c r="Q883" i="37"/>
  <c r="Q884" i="37"/>
  <c r="R883" i="37"/>
  <c r="R884" i="37"/>
  <c r="P880" i="37"/>
  <c r="P881" i="37"/>
  <c r="P882" i="37"/>
  <c r="Q880" i="37"/>
  <c r="Q881" i="37"/>
  <c r="Q882" i="37"/>
  <c r="R880" i="37"/>
  <c r="R881" i="37"/>
  <c r="R882" i="37"/>
  <c r="P879" i="37"/>
  <c r="Q879" i="37"/>
  <c r="R879" i="37"/>
  <c r="P878" i="37"/>
  <c r="Q878" i="37"/>
  <c r="R878" i="37"/>
  <c r="P876" i="37"/>
  <c r="P877" i="37"/>
  <c r="Q876" i="37"/>
  <c r="Q877" i="37"/>
  <c r="R876" i="37"/>
  <c r="R877" i="37"/>
  <c r="P875" i="37"/>
  <c r="Q875" i="37"/>
  <c r="R875" i="37"/>
  <c r="P873" i="37"/>
  <c r="P874" i="37"/>
  <c r="Q873" i="37"/>
  <c r="Q874" i="37"/>
  <c r="R873" i="37"/>
  <c r="R874" i="37"/>
  <c r="P872" i="37"/>
  <c r="Q872" i="37"/>
  <c r="R872" i="37"/>
  <c r="P871" i="37"/>
  <c r="Q871" i="37"/>
  <c r="R871" i="37"/>
  <c r="P870" i="37"/>
  <c r="Q870" i="37"/>
  <c r="R870" i="37"/>
  <c r="P869" i="37"/>
  <c r="Q869" i="37"/>
  <c r="R869" i="37"/>
  <c r="P868" i="37"/>
  <c r="Q868" i="37"/>
  <c r="R868" i="37"/>
  <c r="P867" i="37"/>
  <c r="Q867" i="37"/>
  <c r="R867" i="37"/>
  <c r="P864" i="37"/>
  <c r="P865" i="37"/>
  <c r="Q864" i="37"/>
  <c r="Q865" i="37"/>
  <c r="R864" i="37"/>
  <c r="R865" i="37"/>
  <c r="P863" i="37"/>
  <c r="Q863" i="37"/>
  <c r="R863" i="37"/>
  <c r="P860" i="37"/>
  <c r="P861" i="37"/>
  <c r="P862" i="37"/>
  <c r="Q860" i="37"/>
  <c r="Q861" i="37"/>
  <c r="Q862" i="37"/>
  <c r="R860" i="37"/>
  <c r="R861" i="37"/>
  <c r="R862" i="37"/>
  <c r="P859" i="37"/>
  <c r="Q859" i="37"/>
  <c r="R859" i="37"/>
  <c r="P857" i="37"/>
  <c r="P858" i="37"/>
  <c r="Q857" i="37"/>
  <c r="Q858" i="37"/>
  <c r="R857" i="37"/>
  <c r="R858" i="37"/>
  <c r="P856" i="37"/>
  <c r="Q856" i="37"/>
  <c r="R856" i="37"/>
  <c r="P855" i="37"/>
  <c r="Q855" i="37"/>
  <c r="R855" i="37"/>
  <c r="P854" i="37"/>
  <c r="Q854" i="37"/>
  <c r="R854" i="37"/>
  <c r="P853" i="37"/>
  <c r="Q853" i="37"/>
  <c r="R853" i="37"/>
  <c r="P851" i="37"/>
  <c r="Q851" i="37"/>
  <c r="R851" i="37"/>
  <c r="P850" i="37"/>
  <c r="Q850" i="37"/>
  <c r="R850" i="37"/>
  <c r="P849" i="37"/>
  <c r="Q849" i="37"/>
  <c r="R849" i="37"/>
  <c r="P848" i="37"/>
  <c r="Q848" i="37"/>
  <c r="R848" i="37"/>
  <c r="P847" i="37"/>
  <c r="Q847" i="37"/>
  <c r="R847" i="37"/>
  <c r="P844" i="37"/>
  <c r="P845" i="37"/>
  <c r="P846" i="37"/>
  <c r="Q844" i="37"/>
  <c r="Q845" i="37"/>
  <c r="Q846" i="37"/>
  <c r="R844" i="37"/>
  <c r="R845" i="37"/>
  <c r="R846" i="37"/>
  <c r="P843" i="37"/>
  <c r="Q843" i="37"/>
  <c r="R843" i="37"/>
  <c r="P842" i="37"/>
  <c r="Q842" i="37"/>
  <c r="R842" i="37"/>
  <c r="P841" i="37"/>
  <c r="Q841" i="37"/>
  <c r="R841" i="37"/>
  <c r="P839" i="37"/>
  <c r="P840" i="37"/>
  <c r="Q839" i="37"/>
  <c r="Q840" i="37"/>
  <c r="R839" i="37"/>
  <c r="R840" i="37"/>
  <c r="P838" i="37"/>
  <c r="Q838" i="37"/>
  <c r="R838" i="37"/>
  <c r="P836" i="37"/>
  <c r="Q836" i="37"/>
  <c r="R836" i="37"/>
  <c r="P835" i="37"/>
  <c r="Q835" i="37"/>
  <c r="R835" i="37"/>
  <c r="P834" i="37"/>
  <c r="Q834" i="37"/>
  <c r="R834" i="37"/>
  <c r="P832" i="37"/>
  <c r="P833" i="37"/>
  <c r="Q832" i="37"/>
  <c r="Q833" i="37"/>
  <c r="R832" i="37"/>
  <c r="R833" i="37"/>
  <c r="P831" i="37"/>
  <c r="Q831" i="37"/>
  <c r="R831" i="37"/>
  <c r="P829" i="37"/>
  <c r="P830" i="37"/>
  <c r="Q829" i="37"/>
  <c r="Q830" i="37"/>
  <c r="R829" i="37"/>
  <c r="R830" i="37"/>
  <c r="P828" i="37"/>
  <c r="Q828" i="37"/>
  <c r="R828" i="37"/>
  <c r="P827" i="37"/>
  <c r="Q827" i="37"/>
  <c r="R827" i="37"/>
  <c r="P826" i="37"/>
  <c r="Q826" i="37"/>
  <c r="R826" i="37"/>
  <c r="P824" i="37"/>
  <c r="P825" i="37"/>
  <c r="Q824" i="37"/>
  <c r="Q825" i="37"/>
  <c r="R824" i="37"/>
  <c r="R825" i="37"/>
  <c r="P823" i="37"/>
  <c r="Q823" i="37"/>
  <c r="R823" i="37"/>
  <c r="P820" i="37"/>
  <c r="P821" i="37"/>
  <c r="P822" i="37"/>
  <c r="Q820" i="37"/>
  <c r="Q821" i="37"/>
  <c r="Q822" i="37"/>
  <c r="R820" i="37"/>
  <c r="R821" i="37"/>
  <c r="R822" i="37"/>
  <c r="P819" i="37"/>
  <c r="Q819" i="37"/>
  <c r="R819" i="37"/>
  <c r="P818" i="37"/>
  <c r="Q818" i="37"/>
  <c r="R818" i="37"/>
  <c r="P817" i="37"/>
  <c r="Q817" i="37"/>
  <c r="R817" i="37"/>
  <c r="P816" i="37"/>
  <c r="Q816" i="37"/>
  <c r="R816" i="37"/>
  <c r="P814" i="37"/>
  <c r="P815" i="37"/>
  <c r="Q814" i="37"/>
  <c r="Q815" i="37"/>
  <c r="R814" i="37"/>
  <c r="R815" i="37"/>
  <c r="P813" i="37"/>
  <c r="Q813" i="37"/>
  <c r="R813" i="37"/>
  <c r="P804" i="37"/>
  <c r="Q804" i="37"/>
  <c r="R804" i="37"/>
  <c r="P803" i="37"/>
  <c r="Q803" i="37"/>
  <c r="R803" i="37"/>
  <c r="P802" i="37"/>
  <c r="Q802" i="37"/>
  <c r="R802" i="37"/>
  <c r="P801" i="37"/>
  <c r="Q801" i="37"/>
  <c r="R801" i="37"/>
  <c r="P800" i="37"/>
  <c r="Q800" i="37"/>
  <c r="R800" i="37"/>
  <c r="P799" i="37"/>
  <c r="Q799" i="37"/>
  <c r="R799" i="37"/>
  <c r="P798" i="37"/>
  <c r="Q798" i="37"/>
  <c r="R798" i="37"/>
  <c r="P797" i="37"/>
  <c r="Q797" i="37"/>
  <c r="R797" i="37"/>
  <c r="P794" i="37"/>
  <c r="Q794" i="37"/>
  <c r="R794" i="37"/>
  <c r="P793" i="37"/>
  <c r="Q793" i="37"/>
  <c r="R793" i="37"/>
  <c r="P791" i="37"/>
  <c r="P792" i="37"/>
  <c r="Q791" i="37"/>
  <c r="Q792" i="37"/>
  <c r="R791" i="37"/>
  <c r="R792" i="37"/>
  <c r="P790" i="37"/>
  <c r="Q790" i="37"/>
  <c r="R790" i="37"/>
  <c r="P787" i="37"/>
  <c r="P788" i="37"/>
  <c r="P789" i="37"/>
  <c r="Q787" i="37"/>
  <c r="Q788" i="37"/>
  <c r="Q789" i="37"/>
  <c r="R787" i="37"/>
  <c r="R788" i="37"/>
  <c r="R789" i="37"/>
  <c r="P786" i="37"/>
  <c r="Q786" i="37"/>
  <c r="R786" i="37"/>
  <c r="P785" i="37"/>
  <c r="Q785" i="37"/>
  <c r="R785" i="37"/>
  <c r="P784" i="37"/>
  <c r="Q784" i="37"/>
  <c r="R784" i="37"/>
  <c r="P783" i="37"/>
  <c r="Q783" i="37"/>
  <c r="R783" i="37"/>
  <c r="P781" i="37"/>
  <c r="P782" i="37"/>
  <c r="Q781" i="37"/>
  <c r="Q782" i="37"/>
  <c r="R781" i="37"/>
  <c r="R782" i="37"/>
  <c r="P776" i="37"/>
  <c r="Q776" i="37"/>
  <c r="R776" i="37"/>
  <c r="P775" i="37"/>
  <c r="Q775" i="37"/>
  <c r="R775" i="37"/>
  <c r="P773" i="37"/>
  <c r="P774" i="37"/>
  <c r="Q773" i="37"/>
  <c r="Q774" i="37"/>
  <c r="R773" i="37"/>
  <c r="R774" i="37"/>
  <c r="P772" i="37"/>
  <c r="Q772" i="37"/>
  <c r="R772" i="37"/>
  <c r="P771" i="37"/>
  <c r="Q771" i="37"/>
  <c r="R771" i="37"/>
  <c r="P764" i="37"/>
  <c r="P765" i="37"/>
  <c r="Q764" i="37"/>
  <c r="Q765" i="37"/>
  <c r="R764" i="37"/>
  <c r="R765" i="37"/>
  <c r="P761" i="37"/>
  <c r="P762" i="37"/>
  <c r="P763" i="37"/>
  <c r="Q761" i="37"/>
  <c r="Q762" i="37"/>
  <c r="Q763" i="37"/>
  <c r="R761" i="37"/>
  <c r="R762" i="37"/>
  <c r="R763" i="37"/>
  <c r="P760" i="37"/>
  <c r="Q760" i="37"/>
  <c r="R760" i="37"/>
  <c r="P759" i="37"/>
  <c r="Q759" i="37"/>
  <c r="R759" i="37"/>
  <c r="P758" i="37"/>
  <c r="Q758" i="37"/>
  <c r="R758" i="37"/>
  <c r="P757" i="37"/>
  <c r="Q757" i="37"/>
  <c r="R757" i="37"/>
  <c r="P746" i="37"/>
  <c r="P747" i="37"/>
  <c r="Q746" i="37"/>
  <c r="Q747" i="37"/>
  <c r="R746" i="37"/>
  <c r="R747" i="37"/>
  <c r="P745" i="37"/>
  <c r="Q745" i="37"/>
  <c r="R745" i="37"/>
  <c r="P743" i="37"/>
  <c r="P744" i="37"/>
  <c r="Q743" i="37"/>
  <c r="Q744" i="37"/>
  <c r="R743" i="37"/>
  <c r="R744" i="37"/>
  <c r="P742" i="37"/>
  <c r="Q742" i="37"/>
  <c r="R742" i="37"/>
  <c r="P741" i="37"/>
  <c r="Q741" i="37"/>
  <c r="R741" i="37"/>
  <c r="P740" i="37"/>
  <c r="Q740" i="37"/>
  <c r="R740" i="37"/>
  <c r="P739" i="37"/>
  <c r="Q739" i="37"/>
  <c r="R739" i="37"/>
  <c r="P738" i="37"/>
  <c r="Q738" i="37"/>
  <c r="R738" i="37"/>
  <c r="P737" i="37"/>
  <c r="Q737" i="37"/>
  <c r="R737" i="37"/>
  <c r="M920" i="37"/>
  <c r="M921" i="37"/>
  <c r="P920" i="37"/>
  <c r="P921" i="37"/>
  <c r="Q920" i="37"/>
  <c r="Q921" i="37"/>
  <c r="R920" i="37"/>
  <c r="R921" i="37"/>
  <c r="M852" i="37"/>
  <c r="M866" i="37"/>
  <c r="P852" i="37"/>
  <c r="P866" i="37"/>
  <c r="Q852" i="37"/>
  <c r="Q866" i="37"/>
  <c r="R852" i="37"/>
  <c r="R866" i="37"/>
  <c r="M837" i="37"/>
  <c r="P837" i="37"/>
  <c r="Q837" i="37"/>
  <c r="R837" i="37"/>
  <c r="M811" i="37"/>
  <c r="M812" i="37"/>
  <c r="P811" i="37"/>
  <c r="P812" i="37"/>
  <c r="Q811" i="37"/>
  <c r="Q812" i="37"/>
  <c r="R811" i="37"/>
  <c r="R812" i="37"/>
  <c r="M796" i="37"/>
  <c r="M805" i="37"/>
  <c r="M806" i="37"/>
  <c r="M807" i="37"/>
  <c r="M808" i="37"/>
  <c r="M809" i="37"/>
  <c r="M810" i="37"/>
  <c r="P796" i="37"/>
  <c r="P805" i="37"/>
  <c r="P806" i="37"/>
  <c r="P807" i="37"/>
  <c r="P808" i="37"/>
  <c r="P809" i="37"/>
  <c r="P810" i="37"/>
  <c r="Q796" i="37"/>
  <c r="Q805" i="37"/>
  <c r="Q806" i="37"/>
  <c r="Q807" i="37"/>
  <c r="Q808" i="37"/>
  <c r="Q809" i="37"/>
  <c r="Q810" i="37"/>
  <c r="R796" i="37"/>
  <c r="R805" i="37"/>
  <c r="R806" i="37"/>
  <c r="R807" i="37"/>
  <c r="R808" i="37"/>
  <c r="R809" i="37"/>
  <c r="R810" i="37"/>
  <c r="M795" i="37"/>
  <c r="P795" i="37"/>
  <c r="Q795" i="37"/>
  <c r="R795" i="37"/>
  <c r="M780" i="37"/>
  <c r="P780" i="37"/>
  <c r="Q780" i="37"/>
  <c r="R780" i="37"/>
  <c r="M779" i="37"/>
  <c r="P779" i="37"/>
  <c r="Q779" i="37"/>
  <c r="R779" i="37"/>
  <c r="M778" i="37"/>
  <c r="P778" i="37"/>
  <c r="Q778" i="37"/>
  <c r="R778" i="37"/>
  <c r="M770" i="37"/>
  <c r="M777" i="37"/>
  <c r="P770" i="37"/>
  <c r="P777" i="37"/>
  <c r="Q770" i="37"/>
  <c r="Q777" i="37"/>
  <c r="R770" i="37"/>
  <c r="R777" i="37"/>
  <c r="M769" i="37"/>
  <c r="P769" i="37"/>
  <c r="Q769" i="37"/>
  <c r="R769" i="37"/>
  <c r="M767" i="37"/>
  <c r="M768" i="37"/>
  <c r="P767" i="37"/>
  <c r="P768" i="37"/>
  <c r="Q767" i="37"/>
  <c r="Q768" i="37"/>
  <c r="R767" i="37"/>
  <c r="R768" i="37"/>
  <c r="M766" i="37"/>
  <c r="P766" i="37"/>
  <c r="Q766" i="37"/>
  <c r="R766" i="37"/>
  <c r="M754" i="37"/>
  <c r="M755" i="37"/>
  <c r="M756" i="37"/>
  <c r="P754" i="37"/>
  <c r="P755" i="37"/>
  <c r="P756" i="37"/>
  <c r="Q754" i="37"/>
  <c r="Q755" i="37"/>
  <c r="Q756" i="37"/>
  <c r="R754" i="37"/>
  <c r="R755" i="37"/>
  <c r="R756" i="37"/>
  <c r="M753" i="37"/>
  <c r="P753" i="37"/>
  <c r="Q753" i="37"/>
  <c r="R753" i="37"/>
  <c r="M752" i="37"/>
  <c r="P752" i="37"/>
  <c r="Q752" i="37"/>
  <c r="R752" i="37"/>
  <c r="M750" i="37"/>
  <c r="M751" i="37"/>
  <c r="P750" i="37"/>
  <c r="P751" i="37"/>
  <c r="Q750" i="37"/>
  <c r="Q751" i="37"/>
  <c r="R750" i="37"/>
  <c r="R751" i="37"/>
  <c r="M749" i="37"/>
  <c r="P749" i="37"/>
  <c r="Q749" i="37"/>
  <c r="R749" i="37"/>
  <c r="M748" i="37"/>
  <c r="P748" i="37"/>
  <c r="Q748" i="37"/>
  <c r="R748" i="37"/>
  <c r="M736" i="37"/>
  <c r="P736" i="37"/>
  <c r="Q736" i="37"/>
  <c r="R736" i="37"/>
  <c r="M725" i="37"/>
  <c r="M726" i="37"/>
  <c r="M727" i="37"/>
  <c r="M728" i="37"/>
  <c r="M729" i="37"/>
  <c r="M730" i="37"/>
  <c r="M731" i="37"/>
  <c r="M732" i="37"/>
  <c r="M733" i="37"/>
  <c r="M734" i="37"/>
  <c r="M735" i="37"/>
  <c r="P725" i="37"/>
  <c r="P726" i="37"/>
  <c r="P727" i="37"/>
  <c r="P728" i="37"/>
  <c r="P729" i="37"/>
  <c r="P730" i="37"/>
  <c r="P731" i="37"/>
  <c r="P732" i="37"/>
  <c r="P733" i="37"/>
  <c r="P734" i="37"/>
  <c r="P735" i="37"/>
  <c r="Q725" i="37"/>
  <c r="Q726" i="37"/>
  <c r="Q727" i="37"/>
  <c r="Q728" i="37"/>
  <c r="Q729" i="37"/>
  <c r="Q730" i="37"/>
  <c r="Q731" i="37"/>
  <c r="Q732" i="37"/>
  <c r="Q733" i="37"/>
  <c r="Q734" i="37"/>
  <c r="Q735" i="37"/>
  <c r="R725" i="37"/>
  <c r="R726" i="37"/>
  <c r="R727" i="37"/>
  <c r="R728" i="37"/>
  <c r="R729" i="37"/>
  <c r="R730" i="37"/>
  <c r="R731" i="37"/>
  <c r="R732" i="37"/>
  <c r="R733" i="37"/>
  <c r="R734" i="37"/>
  <c r="R735" i="37"/>
  <c r="M723" i="37"/>
  <c r="M724" i="37"/>
  <c r="P723" i="37"/>
  <c r="P724" i="37"/>
  <c r="Q723" i="37"/>
  <c r="Q724" i="37"/>
  <c r="R723" i="37"/>
  <c r="R724" i="37"/>
  <c r="M722" i="37"/>
  <c r="P722" i="37"/>
  <c r="Q722" i="37"/>
  <c r="R722" i="37"/>
  <c r="M721" i="37"/>
  <c r="P721" i="37"/>
  <c r="Q721" i="37"/>
  <c r="R721" i="37"/>
  <c r="M719" i="37"/>
  <c r="M720" i="37"/>
  <c r="P719" i="37"/>
  <c r="P720" i="37"/>
  <c r="Q719" i="37"/>
  <c r="Q720" i="37"/>
  <c r="R719" i="37"/>
  <c r="R720" i="37"/>
  <c r="M718" i="37"/>
  <c r="P718" i="37"/>
  <c r="Q718" i="37"/>
  <c r="R718" i="37"/>
  <c r="M715" i="37"/>
  <c r="M716" i="37"/>
  <c r="M717" i="37"/>
  <c r="P715" i="37"/>
  <c r="P716" i="37"/>
  <c r="P717" i="37"/>
  <c r="Q715" i="37"/>
  <c r="Q716" i="37"/>
  <c r="Q717" i="37"/>
  <c r="R715" i="37"/>
  <c r="R716" i="37"/>
  <c r="R717" i="37"/>
  <c r="M714" i="37"/>
  <c r="P714" i="37"/>
  <c r="Q714" i="37"/>
  <c r="R714" i="37"/>
  <c r="M713" i="37"/>
  <c r="P713" i="37"/>
  <c r="Q713" i="37"/>
  <c r="R713" i="37"/>
  <c r="M708" i="37"/>
  <c r="M709" i="37"/>
  <c r="M710" i="37"/>
  <c r="M711" i="37"/>
  <c r="M712" i="37"/>
  <c r="P708" i="37"/>
  <c r="P709" i="37"/>
  <c r="P710" i="37"/>
  <c r="P711" i="37"/>
  <c r="P712" i="37"/>
  <c r="Q708" i="37"/>
  <c r="Q709" i="37"/>
  <c r="Q710" i="37"/>
  <c r="Q711" i="37"/>
  <c r="Q712" i="37"/>
  <c r="R708" i="37"/>
  <c r="R709" i="37"/>
  <c r="R710" i="37"/>
  <c r="R711" i="37"/>
  <c r="R712" i="37"/>
  <c r="M705" i="37"/>
  <c r="M706" i="37"/>
  <c r="M707" i="37"/>
  <c r="P705" i="37"/>
  <c r="P706" i="37"/>
  <c r="P707" i="37"/>
  <c r="Q705" i="37"/>
  <c r="Q706" i="37"/>
  <c r="Q707" i="37"/>
  <c r="R705" i="37"/>
  <c r="R706" i="37"/>
  <c r="R707" i="37"/>
  <c r="M704" i="37"/>
  <c r="P704" i="37"/>
  <c r="Q704" i="37"/>
  <c r="R704" i="37"/>
  <c r="M697" i="37"/>
  <c r="M698" i="37"/>
  <c r="M699" i="37"/>
  <c r="M700" i="37"/>
  <c r="M701" i="37"/>
  <c r="M702" i="37"/>
  <c r="M703" i="37"/>
  <c r="P697" i="37"/>
  <c r="P698" i="37"/>
  <c r="P699" i="37"/>
  <c r="P700" i="37"/>
  <c r="P701" i="37"/>
  <c r="P702" i="37"/>
  <c r="P703" i="37"/>
  <c r="Q697" i="37"/>
  <c r="Q698" i="37"/>
  <c r="Q699" i="37"/>
  <c r="Q700" i="37"/>
  <c r="Q701" i="37"/>
  <c r="Q702" i="37"/>
  <c r="Q703" i="37"/>
  <c r="R697" i="37"/>
  <c r="R698" i="37"/>
  <c r="R699" i="37"/>
  <c r="R700" i="37"/>
  <c r="R701" i="37"/>
  <c r="R702" i="37"/>
  <c r="R703" i="37"/>
  <c r="M693" i="37"/>
  <c r="M694" i="37"/>
  <c r="M695" i="37"/>
  <c r="M696" i="37"/>
  <c r="P693" i="37"/>
  <c r="P694" i="37"/>
  <c r="P695" i="37"/>
  <c r="P696" i="37"/>
  <c r="Q693" i="37"/>
  <c r="Q694" i="37"/>
  <c r="Q695" i="37"/>
  <c r="Q696" i="37"/>
  <c r="R693" i="37"/>
  <c r="R694" i="37"/>
  <c r="R695" i="37"/>
  <c r="R696" i="37"/>
  <c r="M692" i="37"/>
  <c r="P692" i="37"/>
  <c r="Q692" i="37"/>
  <c r="R692" i="37"/>
  <c r="M691" i="37"/>
  <c r="P691" i="37"/>
  <c r="Q691" i="37"/>
  <c r="R691" i="37"/>
  <c r="M690" i="37"/>
  <c r="P690" i="37"/>
  <c r="Q690" i="37"/>
  <c r="R690" i="37"/>
  <c r="M687" i="37"/>
  <c r="M688" i="37"/>
  <c r="M689" i="37"/>
  <c r="P687" i="37"/>
  <c r="P688" i="37"/>
  <c r="P689" i="37"/>
  <c r="Q687" i="37"/>
  <c r="Q688" i="37"/>
  <c r="Q689" i="37"/>
  <c r="R687" i="37"/>
  <c r="R688" i="37"/>
  <c r="R689" i="37"/>
  <c r="M686" i="37"/>
  <c r="P686" i="37"/>
  <c r="Q686" i="37"/>
  <c r="R686" i="37"/>
  <c r="M684" i="37"/>
  <c r="M685" i="37"/>
  <c r="P684" i="37"/>
  <c r="P685" i="37"/>
  <c r="Q684" i="37"/>
  <c r="Q685" i="37"/>
  <c r="R684" i="37"/>
  <c r="R685" i="37"/>
  <c r="M682" i="37"/>
  <c r="M683" i="37"/>
  <c r="P682" i="37"/>
  <c r="P683" i="37"/>
  <c r="Q682" i="37"/>
  <c r="Q683" i="37"/>
  <c r="R682" i="37"/>
  <c r="R683" i="37"/>
  <c r="M681" i="37"/>
  <c r="P681" i="37"/>
  <c r="Q681" i="37"/>
  <c r="R681" i="37"/>
  <c r="M671" i="37"/>
  <c r="M672" i="37"/>
  <c r="M673" i="37"/>
  <c r="M674" i="37"/>
  <c r="M675" i="37"/>
  <c r="M676" i="37"/>
  <c r="M677" i="37"/>
  <c r="M678" i="37"/>
  <c r="M679" i="37"/>
  <c r="M680" i="37"/>
  <c r="P671" i="37"/>
  <c r="P672" i="37"/>
  <c r="P673" i="37"/>
  <c r="P674" i="37"/>
  <c r="P675" i="37"/>
  <c r="P676" i="37"/>
  <c r="P677" i="37"/>
  <c r="P678" i="37"/>
  <c r="P679" i="37"/>
  <c r="P680" i="37"/>
  <c r="Q671" i="37"/>
  <c r="Q672" i="37"/>
  <c r="Q673" i="37"/>
  <c r="Q674" i="37"/>
  <c r="Q675" i="37"/>
  <c r="Q676" i="37"/>
  <c r="Q677" i="37"/>
  <c r="Q678" i="37"/>
  <c r="Q679" i="37"/>
  <c r="Q680" i="37"/>
  <c r="R671" i="37"/>
  <c r="R672" i="37"/>
  <c r="R673" i="37"/>
  <c r="R674" i="37"/>
  <c r="R675" i="37"/>
  <c r="R676" i="37"/>
  <c r="R677" i="37"/>
  <c r="R678" i="37"/>
  <c r="R679" i="37"/>
  <c r="R680" i="37"/>
  <c r="M668" i="37"/>
  <c r="M669" i="37"/>
  <c r="M670" i="37"/>
  <c r="P668" i="37"/>
  <c r="P669" i="37"/>
  <c r="P670" i="37"/>
  <c r="Q668" i="37"/>
  <c r="Q669" i="37"/>
  <c r="Q670" i="37"/>
  <c r="R668" i="37"/>
  <c r="R669" i="37"/>
  <c r="R670" i="37"/>
  <c r="M667" i="37"/>
  <c r="P667" i="37"/>
  <c r="Q667" i="37"/>
  <c r="R667" i="37"/>
  <c r="M665" i="37"/>
  <c r="M666" i="37"/>
  <c r="P665" i="37"/>
  <c r="P666" i="37"/>
  <c r="Q665" i="37"/>
  <c r="Q666" i="37"/>
  <c r="R665" i="37"/>
  <c r="R666" i="37"/>
  <c r="M664" i="37"/>
  <c r="P664" i="37"/>
  <c r="Q664" i="37"/>
  <c r="R664" i="37"/>
  <c r="M663" i="37"/>
  <c r="P663" i="37"/>
  <c r="Q663" i="37"/>
  <c r="R663" i="37"/>
  <c r="M662" i="37"/>
  <c r="P662" i="37"/>
  <c r="Q662" i="37"/>
  <c r="R662" i="37"/>
  <c r="M660" i="37"/>
  <c r="M661" i="37"/>
  <c r="P660" i="37"/>
  <c r="P661" i="37"/>
  <c r="Q660" i="37"/>
  <c r="Q661" i="37"/>
  <c r="R660" i="37"/>
  <c r="R661" i="37"/>
  <c r="M659" i="37"/>
  <c r="P659" i="37"/>
  <c r="Q659" i="37"/>
  <c r="R659" i="37"/>
  <c r="M657" i="37"/>
  <c r="M658" i="37"/>
  <c r="P657" i="37"/>
  <c r="P658" i="37"/>
  <c r="Q657" i="37"/>
  <c r="Q658" i="37"/>
  <c r="R657" i="37"/>
  <c r="R658" i="37"/>
  <c r="M656" i="37"/>
  <c r="P656" i="37"/>
  <c r="Q656" i="37"/>
  <c r="R656" i="37"/>
  <c r="M651" i="37"/>
  <c r="M652" i="37"/>
  <c r="M653" i="37"/>
  <c r="M654" i="37"/>
  <c r="M655" i="37"/>
  <c r="P651" i="37"/>
  <c r="P652" i="37"/>
  <c r="P653" i="37"/>
  <c r="P654" i="37"/>
  <c r="P655" i="37"/>
  <c r="Q651" i="37"/>
  <c r="Q652" i="37"/>
  <c r="Q653" i="37"/>
  <c r="Q654" i="37"/>
  <c r="Q655" i="37"/>
  <c r="R651" i="37"/>
  <c r="R652" i="37"/>
  <c r="R653" i="37"/>
  <c r="R654" i="37"/>
  <c r="R655" i="37"/>
  <c r="M650" i="37"/>
  <c r="P650" i="37"/>
  <c r="Q650" i="37"/>
  <c r="R650" i="37"/>
  <c r="M649" i="37"/>
  <c r="P649" i="37"/>
  <c r="Q649" i="37"/>
  <c r="R649" i="37"/>
  <c r="M648" i="37"/>
  <c r="P648" i="37"/>
  <c r="Q648" i="37"/>
  <c r="R648" i="37"/>
  <c r="M646" i="37"/>
  <c r="M647" i="37"/>
  <c r="P646" i="37"/>
  <c r="P647" i="37"/>
  <c r="Q646" i="37"/>
  <c r="Q647" i="37"/>
  <c r="R646" i="37"/>
  <c r="R647" i="37"/>
  <c r="M645" i="37"/>
  <c r="P645" i="37"/>
  <c r="Q645" i="37"/>
  <c r="R645" i="37"/>
  <c r="M642" i="37"/>
  <c r="M643" i="37"/>
  <c r="M644" i="37"/>
  <c r="P642" i="37"/>
  <c r="P643" i="37"/>
  <c r="P644" i="37"/>
  <c r="Q642" i="37"/>
  <c r="Q643" i="37"/>
  <c r="Q644" i="37"/>
  <c r="R642" i="37"/>
  <c r="R643" i="37"/>
  <c r="R644" i="37"/>
  <c r="M641" i="37"/>
  <c r="P641" i="37"/>
  <c r="Q641" i="37"/>
  <c r="R641" i="37"/>
  <c r="M640" i="37"/>
  <c r="P640" i="37"/>
  <c r="Q640" i="37"/>
  <c r="R640" i="37"/>
  <c r="M638" i="37"/>
  <c r="M639" i="37"/>
  <c r="P638" i="37"/>
  <c r="P639" i="37"/>
  <c r="Q638" i="37"/>
  <c r="Q639" i="37"/>
  <c r="R638" i="37"/>
  <c r="R639" i="37"/>
  <c r="M637" i="37"/>
  <c r="P637" i="37"/>
  <c r="Q637" i="37"/>
  <c r="R637" i="37"/>
  <c r="M636" i="37"/>
  <c r="P636" i="37"/>
  <c r="Q636" i="37"/>
  <c r="R636" i="37"/>
  <c r="M635" i="37"/>
  <c r="P635" i="37"/>
  <c r="Q635" i="37"/>
  <c r="R635" i="37"/>
  <c r="M631" i="37"/>
  <c r="M632" i="37"/>
  <c r="M633" i="37"/>
  <c r="M634" i="37"/>
  <c r="P631" i="37"/>
  <c r="P632" i="37"/>
  <c r="P633" i="37"/>
  <c r="P634" i="37"/>
  <c r="Q631" i="37"/>
  <c r="Q632" i="37"/>
  <c r="Q633" i="37"/>
  <c r="Q634" i="37"/>
  <c r="R631" i="37"/>
  <c r="R632" i="37"/>
  <c r="R633" i="37"/>
  <c r="R634" i="37"/>
  <c r="M628" i="37"/>
  <c r="M629" i="37"/>
  <c r="M630" i="37"/>
  <c r="P628" i="37"/>
  <c r="P629" i="37"/>
  <c r="P630" i="37"/>
  <c r="Q628" i="37"/>
  <c r="Q629" i="37"/>
  <c r="Q630" i="37"/>
  <c r="R628" i="37"/>
  <c r="R629" i="37"/>
  <c r="R630" i="37"/>
  <c r="M622" i="37"/>
  <c r="M623" i="37"/>
  <c r="M624" i="37"/>
  <c r="M625" i="37"/>
  <c r="M626" i="37"/>
  <c r="M627" i="37"/>
  <c r="P622" i="37"/>
  <c r="P623" i="37"/>
  <c r="P624" i="37"/>
  <c r="P625" i="37"/>
  <c r="P626" i="37"/>
  <c r="P627" i="37"/>
  <c r="Q622" i="37"/>
  <c r="Q623" i="37"/>
  <c r="Q624" i="37"/>
  <c r="Q625" i="37"/>
  <c r="Q626" i="37"/>
  <c r="Q627" i="37"/>
  <c r="R622" i="37"/>
  <c r="R623" i="37"/>
  <c r="R624" i="37"/>
  <c r="R625" i="37"/>
  <c r="R626" i="37"/>
  <c r="R627" i="37"/>
  <c r="M621" i="37"/>
  <c r="P621" i="37"/>
  <c r="Q621" i="37"/>
  <c r="R621" i="37"/>
  <c r="M618" i="37"/>
  <c r="M619" i="37"/>
  <c r="M620" i="37"/>
  <c r="P618" i="37"/>
  <c r="P619" i="37"/>
  <c r="P620" i="37"/>
  <c r="Q618" i="37"/>
  <c r="Q619" i="37"/>
  <c r="Q620" i="37"/>
  <c r="R618" i="37"/>
  <c r="R619" i="37"/>
  <c r="R620" i="37"/>
  <c r="M616" i="37"/>
  <c r="M617" i="37"/>
  <c r="P616" i="37"/>
  <c r="P617" i="37"/>
  <c r="Q616" i="37"/>
  <c r="Q617" i="37"/>
  <c r="R616" i="37"/>
  <c r="R617" i="37"/>
  <c r="M614" i="37"/>
  <c r="M615" i="37"/>
  <c r="P614" i="37"/>
  <c r="P615" i="37"/>
  <c r="Q614" i="37"/>
  <c r="Q615" i="37"/>
  <c r="R614" i="37"/>
  <c r="R615" i="37"/>
  <c r="M613" i="37"/>
  <c r="P613" i="37"/>
  <c r="Q613" i="37"/>
  <c r="R613" i="37"/>
  <c r="M611" i="37"/>
  <c r="M612" i="37"/>
  <c r="P611" i="37"/>
  <c r="P612" i="37"/>
  <c r="Q611" i="37"/>
  <c r="Q612" i="37"/>
  <c r="R611" i="37"/>
  <c r="R612" i="37"/>
  <c r="M609" i="37"/>
  <c r="M610" i="37"/>
  <c r="P609" i="37"/>
  <c r="P610" i="37"/>
  <c r="Q609" i="37"/>
  <c r="Q610" i="37"/>
  <c r="R609" i="37"/>
  <c r="R610" i="37"/>
  <c r="M606" i="37"/>
  <c r="M607" i="37"/>
  <c r="M608" i="37"/>
  <c r="P606" i="37"/>
  <c r="P607" i="37"/>
  <c r="P608" i="37"/>
  <c r="Q606" i="37"/>
  <c r="Q607" i="37"/>
  <c r="Q608" i="37"/>
  <c r="R606" i="37"/>
  <c r="R607" i="37"/>
  <c r="R608" i="37"/>
  <c r="M604" i="37"/>
  <c r="M605" i="37"/>
  <c r="P604" i="37"/>
  <c r="P605" i="37"/>
  <c r="Q604" i="37"/>
  <c r="Q605" i="37"/>
  <c r="R604" i="37"/>
  <c r="R605" i="37"/>
  <c r="M602" i="37"/>
  <c r="M603" i="37"/>
  <c r="P602" i="37"/>
  <c r="P603" i="37"/>
  <c r="Q602" i="37"/>
  <c r="Q603" i="37"/>
  <c r="R602" i="37"/>
  <c r="R603" i="37"/>
  <c r="M601" i="37"/>
  <c r="P601" i="37"/>
  <c r="Q601" i="37"/>
  <c r="R601" i="37"/>
  <c r="M600" i="37"/>
  <c r="P600" i="37"/>
  <c r="Q600" i="37"/>
  <c r="R600" i="37"/>
  <c r="M598" i="37"/>
  <c r="M599" i="37"/>
  <c r="P598" i="37"/>
  <c r="P599" i="37"/>
  <c r="Q598" i="37"/>
  <c r="Q599" i="37"/>
  <c r="R598" i="37"/>
  <c r="R599" i="37"/>
  <c r="M596" i="37"/>
  <c r="M597" i="37"/>
  <c r="P596" i="37"/>
  <c r="P597" i="37"/>
  <c r="Q596" i="37"/>
  <c r="Q597" i="37"/>
  <c r="R596" i="37"/>
  <c r="R597" i="37"/>
  <c r="M594" i="37"/>
  <c r="M595" i="37"/>
  <c r="P594" i="37"/>
  <c r="P595" i="37"/>
  <c r="Q594" i="37"/>
  <c r="Q595" i="37"/>
  <c r="R594" i="37"/>
  <c r="R595" i="37"/>
  <c r="M593" i="37"/>
  <c r="P593" i="37"/>
  <c r="Q593" i="37"/>
  <c r="R593" i="37"/>
  <c r="M592" i="37"/>
  <c r="P592" i="37"/>
  <c r="Q592" i="37"/>
  <c r="R592" i="37"/>
  <c r="M591" i="37"/>
  <c r="P591" i="37"/>
  <c r="Q591" i="37"/>
  <c r="R591" i="37"/>
  <c r="M589" i="37"/>
  <c r="M590" i="37"/>
  <c r="P589" i="37"/>
  <c r="P590" i="37"/>
  <c r="Q589" i="37"/>
  <c r="Q590" i="37"/>
  <c r="R589" i="37"/>
  <c r="R590" i="37"/>
  <c r="M586" i="37"/>
  <c r="M587" i="37"/>
  <c r="M588" i="37"/>
  <c r="P586" i="37"/>
  <c r="P587" i="37"/>
  <c r="P588" i="37"/>
  <c r="Q586" i="37"/>
  <c r="Q587" i="37"/>
  <c r="Q588" i="37"/>
  <c r="R586" i="37"/>
  <c r="R587" i="37"/>
  <c r="R588" i="37"/>
  <c r="M585" i="37"/>
  <c r="P585" i="37"/>
  <c r="Q585" i="37"/>
  <c r="R585" i="37"/>
  <c r="M582" i="37"/>
  <c r="M583" i="37"/>
  <c r="M584" i="37"/>
  <c r="P582" i="37"/>
  <c r="P583" i="37"/>
  <c r="P584" i="37"/>
  <c r="Q582" i="37"/>
  <c r="Q583" i="37"/>
  <c r="Q584" i="37"/>
  <c r="R582" i="37"/>
  <c r="R583" i="37"/>
  <c r="R584" i="37"/>
  <c r="M577" i="37"/>
  <c r="M578" i="37"/>
  <c r="M579" i="37"/>
  <c r="M580" i="37"/>
  <c r="M581" i="37"/>
  <c r="P577" i="37"/>
  <c r="P578" i="37"/>
  <c r="P579" i="37"/>
  <c r="P580" i="37"/>
  <c r="P581" i="37"/>
  <c r="Q577" i="37"/>
  <c r="Q578" i="37"/>
  <c r="Q579" i="37"/>
  <c r="Q580" i="37"/>
  <c r="Q581" i="37"/>
  <c r="R577" i="37"/>
  <c r="R578" i="37"/>
  <c r="R579" i="37"/>
  <c r="R580" i="37"/>
  <c r="R581" i="37"/>
  <c r="M572" i="37"/>
  <c r="M573" i="37"/>
  <c r="M574" i="37"/>
  <c r="M575" i="37"/>
  <c r="M576" i="37"/>
  <c r="P572" i="37"/>
  <c r="P573" i="37"/>
  <c r="P574" i="37"/>
  <c r="P575" i="37"/>
  <c r="P576" i="37"/>
  <c r="Q572" i="37"/>
  <c r="Q573" i="37"/>
  <c r="Q574" i="37"/>
  <c r="Q575" i="37"/>
  <c r="Q576" i="37"/>
  <c r="R572" i="37"/>
  <c r="R573" i="37"/>
  <c r="R574" i="37"/>
  <c r="R575" i="37"/>
  <c r="R576" i="37"/>
  <c r="M569" i="37"/>
  <c r="M570" i="37"/>
  <c r="M571" i="37"/>
  <c r="P569" i="37"/>
  <c r="P570" i="37"/>
  <c r="P571" i="37"/>
  <c r="Q569" i="37"/>
  <c r="Q570" i="37"/>
  <c r="Q571" i="37"/>
  <c r="R569" i="37"/>
  <c r="R570" i="37"/>
  <c r="R571" i="37"/>
  <c r="M567" i="37"/>
  <c r="M568" i="37"/>
  <c r="P567" i="37"/>
  <c r="P568" i="37"/>
  <c r="Q567" i="37"/>
  <c r="Q568" i="37"/>
  <c r="R567" i="37"/>
  <c r="R568" i="37"/>
  <c r="M566" i="37"/>
  <c r="P566" i="37"/>
  <c r="Q566" i="37"/>
  <c r="R566" i="37"/>
  <c r="M565" i="37"/>
  <c r="P565" i="37"/>
  <c r="Q565" i="37"/>
  <c r="R565" i="37"/>
  <c r="M564" i="37"/>
  <c r="P564" i="37"/>
  <c r="Q564" i="37"/>
  <c r="R564" i="37"/>
  <c r="M561" i="37"/>
  <c r="M562" i="37"/>
  <c r="M563" i="37"/>
  <c r="P561" i="37"/>
  <c r="P562" i="37"/>
  <c r="P563" i="37"/>
  <c r="Q561" i="37"/>
  <c r="Q562" i="37"/>
  <c r="Q563" i="37"/>
  <c r="R561" i="37"/>
  <c r="R562" i="37"/>
  <c r="R563" i="37"/>
  <c r="M560" i="37"/>
  <c r="P560" i="37"/>
  <c r="Q560" i="37"/>
  <c r="R560" i="37"/>
  <c r="M557" i="37"/>
  <c r="M558" i="37"/>
  <c r="M559" i="37"/>
  <c r="P557" i="37"/>
  <c r="P558" i="37"/>
  <c r="P559" i="37"/>
  <c r="Q557" i="37"/>
  <c r="Q558" i="37"/>
  <c r="Q559" i="37"/>
  <c r="R557" i="37"/>
  <c r="R558" i="37"/>
  <c r="R559" i="37"/>
  <c r="M556" i="37"/>
  <c r="P556" i="37"/>
  <c r="Q556" i="37"/>
  <c r="R556" i="37"/>
  <c r="M555" i="37"/>
  <c r="P555" i="37"/>
  <c r="Q555" i="37"/>
  <c r="R555" i="37"/>
  <c r="M554" i="37"/>
  <c r="P554" i="37"/>
  <c r="Q554" i="37"/>
  <c r="R554" i="37"/>
  <c r="M553" i="37"/>
  <c r="P553" i="37"/>
  <c r="Q553" i="37"/>
  <c r="R553" i="37"/>
  <c r="M552" i="37"/>
  <c r="P552" i="37"/>
  <c r="Q552" i="37"/>
  <c r="R552" i="37"/>
  <c r="M551" i="37"/>
  <c r="P551" i="37"/>
  <c r="Q551" i="37"/>
  <c r="R551" i="37"/>
  <c r="M548" i="37"/>
  <c r="M549" i="37"/>
  <c r="M550" i="37"/>
  <c r="P548" i="37"/>
  <c r="P549" i="37"/>
  <c r="P550" i="37"/>
  <c r="Q548" i="37"/>
  <c r="Q549" i="37"/>
  <c r="Q550" i="37"/>
  <c r="R548" i="37"/>
  <c r="R549" i="37"/>
  <c r="R550" i="37"/>
  <c r="M547" i="37"/>
  <c r="P547" i="37"/>
  <c r="Q547" i="37"/>
  <c r="R547" i="37"/>
  <c r="M546" i="37"/>
  <c r="P546" i="37"/>
  <c r="Q546" i="37"/>
  <c r="R546" i="37"/>
  <c r="M545" i="37"/>
  <c r="P545" i="37"/>
  <c r="Q545" i="37"/>
  <c r="R545" i="37"/>
  <c r="M543" i="37"/>
  <c r="M544" i="37"/>
  <c r="P543" i="37"/>
  <c r="P544" i="37"/>
  <c r="Q543" i="37"/>
  <c r="Q544" i="37"/>
  <c r="R543" i="37"/>
  <c r="R544" i="37"/>
  <c r="M541" i="37"/>
  <c r="M542" i="37"/>
  <c r="P541" i="37"/>
  <c r="P542" i="37"/>
  <c r="Q541" i="37"/>
  <c r="Q542" i="37"/>
  <c r="R541" i="37"/>
  <c r="R542" i="37"/>
  <c r="M537" i="37"/>
  <c r="M538" i="37"/>
  <c r="M539" i="37"/>
  <c r="M540" i="37"/>
  <c r="P537" i="37"/>
  <c r="P538" i="37"/>
  <c r="P539" i="37"/>
  <c r="P540" i="37"/>
  <c r="Q537" i="37"/>
  <c r="Q538" i="37"/>
  <c r="Q539" i="37"/>
  <c r="Q540" i="37"/>
  <c r="R537" i="37"/>
  <c r="R538" i="37"/>
  <c r="R539" i="37"/>
  <c r="R540" i="37"/>
  <c r="M536" i="37"/>
  <c r="P536" i="37"/>
  <c r="Q536" i="37"/>
  <c r="R536" i="37"/>
  <c r="M534" i="37"/>
  <c r="M535" i="37"/>
  <c r="P534" i="37"/>
  <c r="P535" i="37"/>
  <c r="Q534" i="37"/>
  <c r="Q535" i="37"/>
  <c r="R534" i="37"/>
  <c r="R535" i="37"/>
  <c r="M530" i="37"/>
  <c r="M531" i="37"/>
  <c r="M532" i="37"/>
  <c r="M533" i="37"/>
  <c r="P530" i="37"/>
  <c r="P531" i="37"/>
  <c r="P532" i="37"/>
  <c r="P533" i="37"/>
  <c r="Q530" i="37"/>
  <c r="Q531" i="37"/>
  <c r="Q532" i="37"/>
  <c r="Q533" i="37"/>
  <c r="R530" i="37"/>
  <c r="R531" i="37"/>
  <c r="R532" i="37"/>
  <c r="R533" i="37"/>
  <c r="M529" i="37"/>
  <c r="P529" i="37"/>
  <c r="Q529" i="37"/>
  <c r="R529" i="37"/>
  <c r="M528" i="37"/>
  <c r="P528" i="37"/>
  <c r="Q528" i="37"/>
  <c r="R528" i="37"/>
  <c r="M527" i="37"/>
  <c r="P527" i="37"/>
  <c r="Q527" i="37"/>
  <c r="R527" i="37"/>
  <c r="M526" i="37"/>
  <c r="P526" i="37"/>
  <c r="Q526" i="37"/>
  <c r="R526" i="37"/>
  <c r="M525" i="37"/>
  <c r="P525" i="37"/>
  <c r="Q525" i="37"/>
  <c r="R525" i="37"/>
  <c r="M523" i="37"/>
  <c r="M524" i="37"/>
  <c r="P523" i="37"/>
  <c r="P524" i="37"/>
  <c r="Q523" i="37"/>
  <c r="Q524" i="37"/>
  <c r="R523" i="37"/>
  <c r="R524" i="37"/>
  <c r="M522" i="37"/>
  <c r="P522" i="37"/>
  <c r="Q522" i="37"/>
  <c r="R522" i="37"/>
  <c r="M521" i="37"/>
  <c r="P521" i="37"/>
  <c r="Q521" i="37"/>
  <c r="R521" i="37"/>
  <c r="M520" i="37"/>
  <c r="P520" i="37"/>
  <c r="Q520" i="37"/>
  <c r="R520" i="37"/>
  <c r="M518" i="37"/>
  <c r="M519" i="37"/>
  <c r="P518" i="37"/>
  <c r="P519" i="37"/>
  <c r="Q518" i="37"/>
  <c r="Q519" i="37"/>
  <c r="R518" i="37"/>
  <c r="R519" i="37"/>
  <c r="M515" i="37"/>
  <c r="M516" i="37"/>
  <c r="M517" i="37"/>
  <c r="P515" i="37"/>
  <c r="P516" i="37"/>
  <c r="P517" i="37"/>
  <c r="Q515" i="37"/>
  <c r="Q516" i="37"/>
  <c r="Q517" i="37"/>
  <c r="R515" i="37"/>
  <c r="R516" i="37"/>
  <c r="R517" i="37"/>
  <c r="M514" i="37"/>
  <c r="P514" i="37"/>
  <c r="Q514" i="37"/>
  <c r="R514" i="37"/>
  <c r="M513" i="37"/>
  <c r="P513" i="37"/>
  <c r="Q513" i="37"/>
  <c r="R513" i="37"/>
  <c r="M510" i="37"/>
  <c r="M511" i="37"/>
  <c r="M512" i="37"/>
  <c r="P510" i="37"/>
  <c r="P511" i="37"/>
  <c r="P512" i="37"/>
  <c r="Q510" i="37"/>
  <c r="Q511" i="37"/>
  <c r="Q512" i="37"/>
  <c r="R510" i="37"/>
  <c r="R511" i="37"/>
  <c r="R512" i="37"/>
  <c r="M508" i="37"/>
  <c r="M509" i="37"/>
  <c r="P508" i="37"/>
  <c r="P509" i="37"/>
  <c r="Q508" i="37"/>
  <c r="Q509" i="37"/>
  <c r="R508" i="37"/>
  <c r="R509" i="37"/>
  <c r="M507" i="37"/>
  <c r="P507" i="37"/>
  <c r="Q507" i="37"/>
  <c r="R507" i="37"/>
  <c r="M502" i="37"/>
  <c r="M503" i="37"/>
  <c r="M504" i="37"/>
  <c r="M505" i="37"/>
  <c r="M506" i="37"/>
  <c r="P502" i="37"/>
  <c r="P503" i="37"/>
  <c r="P504" i="37"/>
  <c r="P505" i="37"/>
  <c r="P506" i="37"/>
  <c r="Q502" i="37"/>
  <c r="Q503" i="37"/>
  <c r="Q504" i="37"/>
  <c r="Q505" i="37"/>
  <c r="Q506" i="37"/>
  <c r="R502" i="37"/>
  <c r="R503" i="37"/>
  <c r="R504" i="37"/>
  <c r="R505" i="37"/>
  <c r="R506" i="37"/>
  <c r="M499" i="37" l="1"/>
  <c r="M500" i="37"/>
  <c r="M501" i="37"/>
  <c r="P499" i="37"/>
  <c r="P500" i="37"/>
  <c r="P501" i="37"/>
  <c r="Q499" i="37"/>
  <c r="Q500" i="37"/>
  <c r="Q501" i="37"/>
  <c r="R499" i="37"/>
  <c r="R500" i="37"/>
  <c r="R501" i="37"/>
  <c r="M498" i="37"/>
  <c r="P498" i="37"/>
  <c r="Q498" i="37"/>
  <c r="R498" i="37"/>
  <c r="M497" i="37"/>
  <c r="P497" i="37"/>
  <c r="Q497" i="37"/>
  <c r="R497" i="37"/>
  <c r="M494" i="37"/>
  <c r="M495" i="37"/>
  <c r="M496" i="37"/>
  <c r="P494" i="37"/>
  <c r="P495" i="37"/>
  <c r="P496" i="37"/>
  <c r="Q494" i="37"/>
  <c r="Q495" i="37"/>
  <c r="Q496" i="37"/>
  <c r="R494" i="37"/>
  <c r="R495" i="37"/>
  <c r="R496" i="37"/>
  <c r="M493" i="37"/>
  <c r="P493" i="37"/>
  <c r="Q493" i="37"/>
  <c r="R493" i="37"/>
  <c r="M492" i="37"/>
  <c r="P492" i="37"/>
  <c r="Q492" i="37"/>
  <c r="R492" i="37"/>
  <c r="M491" i="37"/>
  <c r="P491" i="37"/>
  <c r="Q491" i="37"/>
  <c r="R491" i="37"/>
  <c r="M490" i="37"/>
  <c r="P490" i="37"/>
  <c r="Q490" i="37"/>
  <c r="R490" i="37"/>
  <c r="M488" i="37"/>
  <c r="M489" i="37"/>
  <c r="P488" i="37"/>
  <c r="P489" i="37"/>
  <c r="Q488" i="37"/>
  <c r="Q489" i="37"/>
  <c r="R488" i="37"/>
  <c r="R489" i="37"/>
  <c r="M487" i="37"/>
  <c r="P487" i="37"/>
  <c r="Q487" i="37"/>
  <c r="R487" i="37"/>
  <c r="M479" i="37"/>
  <c r="M480" i="37"/>
  <c r="M481" i="37"/>
  <c r="M482" i="37"/>
  <c r="M483" i="37"/>
  <c r="M484" i="37"/>
  <c r="M485" i="37"/>
  <c r="M486" i="37"/>
  <c r="P479" i="37"/>
  <c r="P480" i="37"/>
  <c r="P481" i="37"/>
  <c r="P482" i="37"/>
  <c r="P483" i="37"/>
  <c r="P484" i="37"/>
  <c r="P485" i="37"/>
  <c r="P486" i="37"/>
  <c r="Q479" i="37"/>
  <c r="Q480" i="37"/>
  <c r="Q481" i="37"/>
  <c r="Q482" i="37"/>
  <c r="Q483" i="37"/>
  <c r="Q484" i="37"/>
  <c r="Q485" i="37"/>
  <c r="Q486" i="37"/>
  <c r="R479" i="37"/>
  <c r="R480" i="37"/>
  <c r="R481" i="37"/>
  <c r="R482" i="37"/>
  <c r="R483" i="37"/>
  <c r="R484" i="37"/>
  <c r="R485" i="37"/>
  <c r="R486" i="37"/>
  <c r="M476" i="37"/>
  <c r="M477" i="37"/>
  <c r="M478" i="37"/>
  <c r="P476" i="37"/>
  <c r="P477" i="37"/>
  <c r="P478" i="37"/>
  <c r="Q476" i="37"/>
  <c r="Q477" i="37"/>
  <c r="Q478" i="37"/>
  <c r="R476" i="37"/>
  <c r="R477" i="37"/>
  <c r="R478" i="37"/>
  <c r="M473" i="37"/>
  <c r="M474" i="37"/>
  <c r="M475" i="37"/>
  <c r="P473" i="37"/>
  <c r="P474" i="37"/>
  <c r="P475" i="37"/>
  <c r="Q473" i="37"/>
  <c r="Q474" i="37"/>
  <c r="Q475" i="37"/>
  <c r="R473" i="37"/>
  <c r="R474" i="37"/>
  <c r="R475" i="37"/>
  <c r="M471" i="37"/>
  <c r="M472" i="37"/>
  <c r="P471" i="37"/>
  <c r="P472" i="37"/>
  <c r="Q471" i="37"/>
  <c r="Q472" i="37"/>
  <c r="R471" i="37"/>
  <c r="R472" i="37"/>
  <c r="M470" i="37"/>
  <c r="P470" i="37"/>
  <c r="Q470" i="37"/>
  <c r="R470" i="37"/>
  <c r="M468" i="37"/>
  <c r="M469" i="37"/>
  <c r="P468" i="37"/>
  <c r="P469" i="37"/>
  <c r="Q468" i="37"/>
  <c r="Q469" i="37"/>
  <c r="R468" i="37"/>
  <c r="R469" i="37"/>
  <c r="M465" i="37"/>
  <c r="M466" i="37"/>
  <c r="M467" i="37"/>
  <c r="P465" i="37"/>
  <c r="P466" i="37"/>
  <c r="P467" i="37"/>
  <c r="Q465" i="37"/>
  <c r="Q466" i="37"/>
  <c r="Q467" i="37"/>
  <c r="R465" i="37"/>
  <c r="R466" i="37"/>
  <c r="R467" i="37"/>
  <c r="M464" i="37"/>
  <c r="P464" i="37"/>
  <c r="Q464" i="37"/>
  <c r="R464" i="37"/>
  <c r="M462" i="37"/>
  <c r="M463" i="37"/>
  <c r="P462" i="37"/>
  <c r="P463" i="37"/>
  <c r="Q462" i="37"/>
  <c r="Q463" i="37"/>
  <c r="R462" i="37"/>
  <c r="R463" i="37"/>
  <c r="M461" i="37"/>
  <c r="P461" i="37"/>
  <c r="Q461" i="37"/>
  <c r="R461" i="37"/>
  <c r="M459" i="37"/>
  <c r="M460" i="37"/>
  <c r="P459" i="37"/>
  <c r="P460" i="37"/>
  <c r="Q459" i="37"/>
  <c r="Q460" i="37"/>
  <c r="R459" i="37"/>
  <c r="R460" i="37"/>
  <c r="M458" i="37"/>
  <c r="P458" i="37"/>
  <c r="Q458" i="37"/>
  <c r="R458" i="37"/>
  <c r="M455" i="37"/>
  <c r="M456" i="37"/>
  <c r="M457" i="37"/>
  <c r="P455" i="37"/>
  <c r="P456" i="37"/>
  <c r="P457" i="37"/>
  <c r="Q455" i="37"/>
  <c r="Q456" i="37"/>
  <c r="Q457" i="37"/>
  <c r="R455" i="37"/>
  <c r="R456" i="37"/>
  <c r="R457" i="37"/>
  <c r="M454" i="37"/>
  <c r="P454" i="37"/>
  <c r="Q454" i="37"/>
  <c r="R454" i="37"/>
  <c r="M453" i="37"/>
  <c r="P453" i="37"/>
  <c r="Q453" i="37"/>
  <c r="R453" i="37"/>
  <c r="M452" i="37"/>
  <c r="P452" i="37"/>
  <c r="Q452" i="37"/>
  <c r="R452" i="37"/>
  <c r="M451" i="37"/>
  <c r="P451" i="37"/>
  <c r="Q451" i="37"/>
  <c r="R451" i="37"/>
  <c r="M450" i="37"/>
  <c r="P450" i="37"/>
  <c r="Q450" i="37"/>
  <c r="R450" i="37"/>
  <c r="M449" i="37"/>
  <c r="P449" i="37"/>
  <c r="Q449" i="37"/>
  <c r="R449" i="37"/>
  <c r="M448" i="37"/>
  <c r="P448" i="37"/>
  <c r="Q448" i="37"/>
  <c r="R448" i="37"/>
  <c r="M445" i="37"/>
  <c r="M446" i="37"/>
  <c r="M447" i="37"/>
  <c r="P445" i="37"/>
  <c r="P446" i="37"/>
  <c r="P447" i="37"/>
  <c r="Q445" i="37"/>
  <c r="Q446" i="37"/>
  <c r="Q447" i="37"/>
  <c r="R445" i="37"/>
  <c r="R446" i="37"/>
  <c r="R447" i="37"/>
  <c r="M444" i="37"/>
  <c r="P444" i="37"/>
  <c r="Q444" i="37"/>
  <c r="R444" i="37"/>
  <c r="M443" i="37"/>
  <c r="P443" i="37"/>
  <c r="Q443" i="37"/>
  <c r="R443" i="37"/>
  <c r="M442" i="37"/>
  <c r="P442" i="37"/>
  <c r="Q442" i="37"/>
  <c r="R442" i="37"/>
  <c r="M441" i="37"/>
  <c r="P441" i="37"/>
  <c r="Q441" i="37"/>
  <c r="R441" i="37"/>
  <c r="M440" i="37"/>
  <c r="P440" i="37"/>
  <c r="Q440" i="37"/>
  <c r="R440" i="37"/>
  <c r="M439" i="37"/>
  <c r="P439" i="37"/>
  <c r="Q439" i="37"/>
  <c r="R439" i="37"/>
  <c r="M438" i="37"/>
  <c r="P438" i="37"/>
  <c r="Q438" i="37"/>
  <c r="R438" i="37"/>
  <c r="M437" i="37"/>
  <c r="P437" i="37"/>
  <c r="Q437" i="37"/>
  <c r="R437" i="37"/>
  <c r="M436" i="37"/>
  <c r="P436" i="37"/>
  <c r="Q436" i="37"/>
  <c r="R436" i="37"/>
  <c r="M435" i="37"/>
  <c r="P435" i="37"/>
  <c r="Q435" i="37"/>
  <c r="R435" i="37"/>
  <c r="M434" i="37"/>
  <c r="P434" i="37"/>
  <c r="Q434" i="37"/>
  <c r="R434" i="37"/>
  <c r="M433" i="37"/>
  <c r="P433" i="37"/>
  <c r="Q433" i="37"/>
  <c r="R433" i="37"/>
  <c r="M432" i="37"/>
  <c r="P432" i="37"/>
  <c r="Q432" i="37"/>
  <c r="R432" i="37"/>
  <c r="M430" i="37"/>
  <c r="M431" i="37"/>
  <c r="P430" i="37"/>
  <c r="P431" i="37"/>
  <c r="Q430" i="37"/>
  <c r="Q431" i="37"/>
  <c r="R430" i="37"/>
  <c r="R431" i="37"/>
  <c r="M335" i="37"/>
  <c r="M429" i="37" l="1"/>
  <c r="P429" i="37"/>
  <c r="Q429" i="37"/>
  <c r="R429" i="37"/>
  <c r="M428" i="37"/>
  <c r="P428" i="37"/>
  <c r="Q428" i="37"/>
  <c r="R428" i="37"/>
  <c r="M427" i="37"/>
  <c r="P427" i="37"/>
  <c r="Q427" i="37"/>
  <c r="R427" i="37"/>
  <c r="M426" i="37"/>
  <c r="P426" i="37"/>
  <c r="Q426" i="37"/>
  <c r="R426" i="37"/>
  <c r="M424" i="37"/>
  <c r="M425" i="37"/>
  <c r="P424" i="37"/>
  <c r="P425" i="37"/>
  <c r="Q424" i="37"/>
  <c r="Q425" i="37"/>
  <c r="R424" i="37"/>
  <c r="R425" i="37"/>
  <c r="M423" i="37"/>
  <c r="P423" i="37"/>
  <c r="Q423" i="37"/>
  <c r="R423" i="37"/>
  <c r="M422" i="37"/>
  <c r="P422" i="37"/>
  <c r="Q422" i="37"/>
  <c r="R422" i="37"/>
  <c r="M418" i="37"/>
  <c r="M419" i="37"/>
  <c r="M420" i="37"/>
  <c r="M421" i="37"/>
  <c r="P418" i="37"/>
  <c r="P419" i="37"/>
  <c r="P420" i="37"/>
  <c r="P421" i="37"/>
  <c r="Q418" i="37"/>
  <c r="Q419" i="37"/>
  <c r="Q420" i="37"/>
  <c r="Q421" i="37"/>
  <c r="R418" i="37"/>
  <c r="R419" i="37"/>
  <c r="R420" i="37"/>
  <c r="R421" i="37"/>
  <c r="M414" i="37"/>
  <c r="M415" i="37"/>
  <c r="M416" i="37"/>
  <c r="M417" i="37"/>
  <c r="P414" i="37"/>
  <c r="P415" i="37"/>
  <c r="P416" i="37"/>
  <c r="P417" i="37"/>
  <c r="Q414" i="37"/>
  <c r="Q415" i="37"/>
  <c r="Q416" i="37"/>
  <c r="Q417" i="37"/>
  <c r="R414" i="37"/>
  <c r="R415" i="37"/>
  <c r="R416" i="37"/>
  <c r="R417" i="37"/>
  <c r="M412" i="37"/>
  <c r="M413" i="37"/>
  <c r="P412" i="37"/>
  <c r="P413" i="37"/>
  <c r="Q412" i="37"/>
  <c r="Q413" i="37"/>
  <c r="R412" i="37"/>
  <c r="R413" i="37"/>
  <c r="M411" i="37"/>
  <c r="P411" i="37"/>
  <c r="Q411" i="37"/>
  <c r="R411" i="37"/>
  <c r="M410" i="37"/>
  <c r="P410" i="37"/>
  <c r="Q410" i="37"/>
  <c r="R410" i="37"/>
  <c r="M408" i="37"/>
  <c r="M409" i="37"/>
  <c r="P408" i="37"/>
  <c r="P409" i="37"/>
  <c r="Q408" i="37"/>
  <c r="Q409" i="37"/>
  <c r="R408" i="37"/>
  <c r="R409" i="37"/>
  <c r="M407" i="37"/>
  <c r="P407" i="37"/>
  <c r="Q407" i="37"/>
  <c r="R407" i="37"/>
  <c r="M406" i="37"/>
  <c r="P406" i="37"/>
  <c r="Q406" i="37"/>
  <c r="R406" i="37"/>
  <c r="M405" i="37"/>
  <c r="P405" i="37"/>
  <c r="Q405" i="37"/>
  <c r="R405" i="37"/>
  <c r="M403" i="37"/>
  <c r="M404" i="37"/>
  <c r="P403" i="37"/>
  <c r="P404" i="37"/>
  <c r="Q403" i="37"/>
  <c r="Q404" i="37"/>
  <c r="R403" i="37"/>
  <c r="R404" i="37"/>
  <c r="M401" i="37"/>
  <c r="M402" i="37"/>
  <c r="P401" i="37"/>
  <c r="P402" i="37"/>
  <c r="Q401" i="37"/>
  <c r="Q402" i="37"/>
  <c r="R401" i="37"/>
  <c r="R402" i="37"/>
  <c r="M400" i="37"/>
  <c r="P400" i="37"/>
  <c r="Q400" i="37"/>
  <c r="R400" i="37"/>
  <c r="M398" i="37"/>
  <c r="M399" i="37"/>
  <c r="P398" i="37"/>
  <c r="P399" i="37"/>
  <c r="Q398" i="37"/>
  <c r="Q399" i="37"/>
  <c r="R398" i="37"/>
  <c r="R399" i="37"/>
  <c r="M397" i="37"/>
  <c r="P397" i="37"/>
  <c r="Q397" i="37"/>
  <c r="R397" i="37"/>
  <c r="M396" i="37"/>
  <c r="P396" i="37"/>
  <c r="Q396" i="37"/>
  <c r="R396" i="37"/>
  <c r="M395" i="37"/>
  <c r="P395" i="37"/>
  <c r="Q395" i="37"/>
  <c r="R395" i="37"/>
  <c r="M394" i="37"/>
  <c r="P394" i="37"/>
  <c r="Q394" i="37"/>
  <c r="R394" i="37"/>
  <c r="M393" i="37"/>
  <c r="P393" i="37"/>
  <c r="Q393" i="37"/>
  <c r="R393" i="37"/>
  <c r="M390" i="37"/>
  <c r="M391" i="37"/>
  <c r="M392" i="37"/>
  <c r="P390" i="37"/>
  <c r="P391" i="37"/>
  <c r="P392" i="37"/>
  <c r="Q390" i="37"/>
  <c r="Q391" i="37"/>
  <c r="Q392" i="37"/>
  <c r="R390" i="37"/>
  <c r="R391" i="37"/>
  <c r="R392" i="37"/>
  <c r="M389" i="37"/>
  <c r="P389" i="37"/>
  <c r="Q389" i="37"/>
  <c r="R389" i="37"/>
  <c r="M388" i="37"/>
  <c r="P388" i="37"/>
  <c r="Q388" i="37"/>
  <c r="R388" i="37"/>
  <c r="M386" i="37"/>
  <c r="M387" i="37"/>
  <c r="P386" i="37"/>
  <c r="P387" i="37"/>
  <c r="Q386" i="37"/>
  <c r="Q387" i="37"/>
  <c r="R386" i="37"/>
  <c r="R387" i="37"/>
  <c r="M385" i="37"/>
  <c r="P385" i="37"/>
  <c r="Q385" i="37"/>
  <c r="R385" i="37"/>
  <c r="M384" i="37"/>
  <c r="P384" i="37"/>
  <c r="Q384" i="37"/>
  <c r="R384" i="37"/>
  <c r="M383" i="37"/>
  <c r="P383" i="37"/>
  <c r="Q383" i="37"/>
  <c r="R383" i="37"/>
  <c r="M382" i="37"/>
  <c r="P382" i="37"/>
  <c r="Q382" i="37"/>
  <c r="R382" i="37"/>
  <c r="M380" i="37"/>
  <c r="M381" i="37"/>
  <c r="P380" i="37"/>
  <c r="P381" i="37"/>
  <c r="Q380" i="37"/>
  <c r="Q381" i="37"/>
  <c r="R380" i="37"/>
  <c r="R381" i="37"/>
  <c r="M379" i="37"/>
  <c r="P379" i="37"/>
  <c r="Q379" i="37"/>
  <c r="R379" i="37"/>
  <c r="M378" i="37"/>
  <c r="P378" i="37"/>
  <c r="Q378" i="37"/>
  <c r="R378" i="37"/>
  <c r="M377" i="37"/>
  <c r="P377" i="37"/>
  <c r="Q377" i="37"/>
  <c r="R377" i="37"/>
  <c r="M376" i="37"/>
  <c r="P376" i="37"/>
  <c r="Q376" i="37"/>
  <c r="R376" i="37"/>
  <c r="M375" i="37"/>
  <c r="P375" i="37"/>
  <c r="Q375" i="37"/>
  <c r="R375" i="37"/>
  <c r="M372" i="37"/>
  <c r="M373" i="37"/>
  <c r="M374" i="37"/>
  <c r="P372" i="37"/>
  <c r="P373" i="37"/>
  <c r="P374" i="37"/>
  <c r="Q372" i="37"/>
  <c r="Q373" i="37"/>
  <c r="Q374" i="37"/>
  <c r="R372" i="37"/>
  <c r="R373" i="37"/>
  <c r="R374" i="37"/>
  <c r="M368" i="37"/>
  <c r="M369" i="37"/>
  <c r="M370" i="37"/>
  <c r="M371" i="37"/>
  <c r="P368" i="37"/>
  <c r="P369" i="37"/>
  <c r="P370" i="37"/>
  <c r="P371" i="37"/>
  <c r="Q368" i="37"/>
  <c r="Q369" i="37"/>
  <c r="Q370" i="37"/>
  <c r="Q371" i="37"/>
  <c r="R368" i="37"/>
  <c r="R369" i="37"/>
  <c r="R370" i="37"/>
  <c r="R371" i="37"/>
  <c r="M367" i="37"/>
  <c r="P367" i="37"/>
  <c r="Q367" i="37"/>
  <c r="R367" i="37"/>
  <c r="M366" i="37"/>
  <c r="P366" i="37"/>
  <c r="Q366" i="37"/>
  <c r="R366" i="37"/>
  <c r="M364" i="37"/>
  <c r="M365" i="37"/>
  <c r="P364" i="37"/>
  <c r="P365" i="37"/>
  <c r="Q364" i="37"/>
  <c r="Q365" i="37"/>
  <c r="R364" i="37"/>
  <c r="R365" i="37"/>
  <c r="M363" i="37"/>
  <c r="P363" i="37"/>
  <c r="Q363" i="37"/>
  <c r="R363" i="37"/>
  <c r="M362" i="37"/>
  <c r="P362" i="37"/>
  <c r="Q362" i="37"/>
  <c r="R362" i="37"/>
  <c r="M361" i="37"/>
  <c r="P361" i="37"/>
  <c r="Q361" i="37"/>
  <c r="R361" i="37"/>
  <c r="M360" i="37"/>
  <c r="P360" i="37"/>
  <c r="Q360" i="37"/>
  <c r="R360" i="37"/>
  <c r="M359" i="37"/>
  <c r="P359" i="37"/>
  <c r="Q359" i="37"/>
  <c r="R359" i="37"/>
  <c r="M358" i="37"/>
  <c r="P358" i="37"/>
  <c r="Q358" i="37"/>
  <c r="R358" i="37"/>
  <c r="M355" i="37"/>
  <c r="M356" i="37"/>
  <c r="M357" i="37"/>
  <c r="P355" i="37"/>
  <c r="P356" i="37"/>
  <c r="P357" i="37"/>
  <c r="Q355" i="37"/>
  <c r="Q356" i="37"/>
  <c r="Q357" i="37"/>
  <c r="R355" i="37"/>
  <c r="R356" i="37"/>
  <c r="R357" i="37"/>
  <c r="M351" i="37"/>
  <c r="M352" i="37"/>
  <c r="M353" i="37"/>
  <c r="M354" i="37"/>
  <c r="P351" i="37"/>
  <c r="P352" i="37"/>
  <c r="P353" i="37"/>
  <c r="P354" i="37"/>
  <c r="Q351" i="37"/>
  <c r="Q352" i="37"/>
  <c r="Q353" i="37"/>
  <c r="Q354" i="37"/>
  <c r="R351" i="37"/>
  <c r="R352" i="37"/>
  <c r="R353" i="37"/>
  <c r="R354" i="37"/>
  <c r="M350" i="37"/>
  <c r="P350" i="37"/>
  <c r="Q350" i="37"/>
  <c r="R350" i="37"/>
  <c r="M348" i="37"/>
  <c r="M349" i="37"/>
  <c r="P348" i="37"/>
  <c r="P349" i="37"/>
  <c r="Q348" i="37"/>
  <c r="Q349" i="37"/>
  <c r="R348" i="37"/>
  <c r="R349" i="37"/>
  <c r="M347" i="37"/>
  <c r="P347" i="37"/>
  <c r="Q347" i="37"/>
  <c r="R347" i="37"/>
  <c r="M344" i="37"/>
  <c r="M345" i="37"/>
  <c r="M346" i="37"/>
  <c r="P344" i="37"/>
  <c r="P345" i="37"/>
  <c r="P346" i="37"/>
  <c r="Q344" i="37"/>
  <c r="Q345" i="37"/>
  <c r="Q346" i="37"/>
  <c r="R344" i="37"/>
  <c r="R345" i="37"/>
  <c r="R346" i="37"/>
  <c r="M343" i="37"/>
  <c r="P343" i="37"/>
  <c r="Q343" i="37"/>
  <c r="R343" i="37"/>
  <c r="M341" i="37"/>
  <c r="M342" i="37"/>
  <c r="P341" i="37"/>
  <c r="P342" i="37"/>
  <c r="Q341" i="37"/>
  <c r="Q342" i="37"/>
  <c r="R341" i="37"/>
  <c r="R342" i="37"/>
  <c r="M340" i="37"/>
  <c r="P340" i="37"/>
  <c r="Q340" i="37"/>
  <c r="R340" i="37"/>
  <c r="M339" i="37"/>
  <c r="P339" i="37"/>
  <c r="Q339" i="37"/>
  <c r="R339" i="37"/>
  <c r="M338" i="37"/>
  <c r="P338" i="37"/>
  <c r="Q338" i="37"/>
  <c r="R338" i="37"/>
  <c r="M337" i="37"/>
  <c r="P337" i="37"/>
  <c r="Q337" i="37"/>
  <c r="R337" i="37"/>
  <c r="M334" i="37"/>
  <c r="M336" i="37"/>
  <c r="P334" i="37"/>
  <c r="P335" i="37"/>
  <c r="P336" i="37"/>
  <c r="Q334" i="37"/>
  <c r="Q335" i="37"/>
  <c r="Q336" i="37"/>
  <c r="R334" i="37"/>
  <c r="R335" i="37"/>
  <c r="R336" i="37"/>
  <c r="M333" i="37"/>
  <c r="P333" i="37"/>
  <c r="Q333" i="37"/>
  <c r="R333" i="37"/>
  <c r="M332" i="37"/>
  <c r="P332" i="37"/>
  <c r="Q332" i="37"/>
  <c r="R332" i="37"/>
  <c r="M331" i="37"/>
  <c r="P331" i="37"/>
  <c r="Q331" i="37"/>
  <c r="R331" i="37"/>
  <c r="M329" i="37"/>
  <c r="M330" i="37"/>
  <c r="P329" i="37"/>
  <c r="P330" i="37"/>
  <c r="Q329" i="37"/>
  <c r="Q330" i="37"/>
  <c r="R329" i="37"/>
  <c r="R330" i="37"/>
  <c r="M327" i="37"/>
  <c r="M328" i="37"/>
  <c r="P327" i="37"/>
  <c r="P328" i="37"/>
  <c r="Q327" i="37"/>
  <c r="Q328" i="37"/>
  <c r="R327" i="37"/>
  <c r="R328" i="37"/>
  <c r="M326" i="37"/>
  <c r="P326" i="37"/>
  <c r="Q326" i="37"/>
  <c r="R326" i="37"/>
  <c r="M325" i="37"/>
  <c r="P325" i="37"/>
  <c r="Q325" i="37"/>
  <c r="R325" i="37"/>
  <c r="M324" i="37"/>
  <c r="P324" i="37"/>
  <c r="Q324" i="37"/>
  <c r="R324" i="37"/>
  <c r="M322" i="37"/>
  <c r="M323" i="37"/>
  <c r="P322" i="37"/>
  <c r="P323" i="37"/>
  <c r="Q322" i="37"/>
  <c r="Q323" i="37"/>
  <c r="R322" i="37"/>
  <c r="R323" i="37"/>
  <c r="M321" i="37"/>
  <c r="P321" i="37"/>
  <c r="Q321" i="37"/>
  <c r="R321" i="37"/>
  <c r="M320" i="37"/>
  <c r="P320" i="37"/>
  <c r="Q320" i="37"/>
  <c r="R320" i="37"/>
  <c r="M319" i="37"/>
  <c r="P319" i="37"/>
  <c r="Q319" i="37"/>
  <c r="R319" i="37"/>
  <c r="M318" i="37"/>
  <c r="P318" i="37"/>
  <c r="Q318" i="37"/>
  <c r="R318" i="37"/>
  <c r="M314" i="37"/>
  <c r="M315" i="37"/>
  <c r="M316" i="37"/>
  <c r="M317" i="37"/>
  <c r="P314" i="37"/>
  <c r="P315" i="37"/>
  <c r="P316" i="37"/>
  <c r="P317" i="37"/>
  <c r="Q314" i="37"/>
  <c r="Q315" i="37"/>
  <c r="Q316" i="37"/>
  <c r="Q317" i="37"/>
  <c r="R314" i="37"/>
  <c r="R315" i="37"/>
  <c r="R316" i="37"/>
  <c r="R317" i="37"/>
  <c r="M313" i="37"/>
  <c r="P313" i="37"/>
  <c r="Q313" i="37"/>
  <c r="R313" i="37"/>
  <c r="M312" i="37"/>
  <c r="P312" i="37"/>
  <c r="Q312" i="37"/>
  <c r="R312" i="37"/>
  <c r="M311" i="37"/>
  <c r="P311" i="37"/>
  <c r="Q311" i="37"/>
  <c r="R311" i="37"/>
  <c r="M310" i="37"/>
  <c r="P310" i="37"/>
  <c r="Q310" i="37"/>
  <c r="R310" i="37"/>
  <c r="M309" i="37"/>
  <c r="P309" i="37"/>
  <c r="Q309" i="37"/>
  <c r="R309" i="37"/>
  <c r="M308" i="37"/>
  <c r="P308" i="37"/>
  <c r="Q308" i="37"/>
  <c r="R308" i="37"/>
  <c r="M307" i="37"/>
  <c r="P307" i="37"/>
  <c r="Q307" i="37"/>
  <c r="R307" i="37"/>
  <c r="M306" i="37"/>
  <c r="P306" i="37"/>
  <c r="Q306" i="37"/>
  <c r="R306" i="37"/>
  <c r="M305" i="37"/>
  <c r="P305" i="37"/>
  <c r="Q305" i="37"/>
  <c r="R305" i="37"/>
  <c r="M304" i="37"/>
  <c r="P304" i="37"/>
  <c r="Q304" i="37"/>
  <c r="R304" i="37"/>
  <c r="M303" i="37"/>
  <c r="P303" i="37"/>
  <c r="Q303" i="37"/>
  <c r="R303" i="37"/>
  <c r="M302" i="37"/>
  <c r="P302" i="37"/>
  <c r="Q302" i="37"/>
  <c r="R302" i="37"/>
  <c r="M300" i="37"/>
  <c r="M301" i="37"/>
  <c r="P300" i="37"/>
  <c r="P301" i="37"/>
  <c r="Q300" i="37"/>
  <c r="Q301" i="37"/>
  <c r="R300" i="37"/>
  <c r="R301" i="37"/>
  <c r="M299" i="37"/>
  <c r="P299" i="37"/>
  <c r="Q299" i="37"/>
  <c r="R299" i="37"/>
  <c r="M298" i="37"/>
  <c r="P298" i="37"/>
  <c r="Q298" i="37"/>
  <c r="R298" i="37"/>
  <c r="M297" i="37"/>
  <c r="P297" i="37"/>
  <c r="Q297" i="37"/>
  <c r="R297" i="37"/>
  <c r="M296" i="37"/>
  <c r="P296" i="37"/>
  <c r="Q296" i="37"/>
  <c r="R296" i="37"/>
  <c r="M294" i="37"/>
  <c r="M295" i="37"/>
  <c r="P294" i="37"/>
  <c r="P295" i="37"/>
  <c r="Q294" i="37"/>
  <c r="Q295" i="37"/>
  <c r="R294" i="37"/>
  <c r="R295" i="37"/>
  <c r="M293" i="37"/>
  <c r="P293" i="37"/>
  <c r="Q293" i="37"/>
  <c r="R293" i="37"/>
  <c r="M292" i="37"/>
  <c r="P292" i="37"/>
  <c r="Q292" i="37"/>
  <c r="R292" i="37"/>
  <c r="M291" i="37"/>
  <c r="P291" i="37"/>
  <c r="Q291" i="37"/>
  <c r="R291" i="37"/>
  <c r="M290" i="37"/>
  <c r="P290" i="37"/>
  <c r="Q290" i="37"/>
  <c r="R290" i="37"/>
  <c r="M289" i="37"/>
  <c r="P289" i="37"/>
  <c r="Q289" i="37"/>
  <c r="R289" i="37"/>
  <c r="M285" i="37"/>
  <c r="M286" i="37"/>
  <c r="M287" i="37"/>
  <c r="M288" i="37"/>
  <c r="P285" i="37"/>
  <c r="P286" i="37"/>
  <c r="P287" i="37"/>
  <c r="P288" i="37"/>
  <c r="Q285" i="37"/>
  <c r="Q286" i="37"/>
  <c r="Q287" i="37"/>
  <c r="Q288" i="37"/>
  <c r="R285" i="37"/>
  <c r="R286" i="37"/>
  <c r="R287" i="37"/>
  <c r="R288" i="37"/>
  <c r="M283" i="37"/>
  <c r="M284" i="37"/>
  <c r="P283" i="37"/>
  <c r="P284" i="37"/>
  <c r="Q283" i="37"/>
  <c r="Q284" i="37"/>
  <c r="R283" i="37"/>
  <c r="R284" i="37"/>
  <c r="M280" i="37"/>
  <c r="M281" i="37"/>
  <c r="M282" i="37"/>
  <c r="P280" i="37"/>
  <c r="P281" i="37"/>
  <c r="P282" i="37"/>
  <c r="Q280" i="37"/>
  <c r="Q281" i="37"/>
  <c r="Q282" i="37"/>
  <c r="R280" i="37"/>
  <c r="R281" i="37"/>
  <c r="R282" i="37"/>
  <c r="M279" i="37"/>
  <c r="P279" i="37"/>
  <c r="Q279" i="37"/>
  <c r="R279" i="37"/>
  <c r="M277" i="37"/>
  <c r="M278" i="37"/>
  <c r="P277" i="37"/>
  <c r="P278" i="37"/>
  <c r="Q277" i="37"/>
  <c r="Q278" i="37"/>
  <c r="R277" i="37"/>
  <c r="R278" i="37"/>
  <c r="M275" i="37"/>
  <c r="M276" i="37"/>
  <c r="P275" i="37"/>
  <c r="P276" i="37"/>
  <c r="Q275" i="37"/>
  <c r="Q276" i="37"/>
  <c r="R275" i="37"/>
  <c r="R276" i="37"/>
  <c r="M274" i="37"/>
  <c r="P274" i="37"/>
  <c r="Q274" i="37"/>
  <c r="R274" i="37"/>
  <c r="M270" i="37"/>
  <c r="M271" i="37"/>
  <c r="M272" i="37"/>
  <c r="M273" i="37"/>
  <c r="P270" i="37"/>
  <c r="P271" i="37"/>
  <c r="P272" i="37"/>
  <c r="P273" i="37"/>
  <c r="Q270" i="37"/>
  <c r="Q271" i="37"/>
  <c r="Q272" i="37"/>
  <c r="Q273" i="37"/>
  <c r="R270" i="37"/>
  <c r="R271" i="37"/>
  <c r="R272" i="37"/>
  <c r="R273" i="37"/>
  <c r="M267" i="37"/>
  <c r="M268" i="37"/>
  <c r="M269" i="37"/>
  <c r="P267" i="37"/>
  <c r="P268" i="37"/>
  <c r="P269" i="37"/>
  <c r="Q267" i="37"/>
  <c r="Q268" i="37"/>
  <c r="Q269" i="37"/>
  <c r="R267" i="37"/>
  <c r="R268" i="37"/>
  <c r="R269" i="37"/>
  <c r="M266" i="37"/>
  <c r="P266" i="37"/>
  <c r="Q266" i="37"/>
  <c r="R266" i="37"/>
  <c r="M265" i="37"/>
  <c r="P265" i="37"/>
  <c r="Q265" i="37"/>
  <c r="R265" i="37"/>
  <c r="M264" i="37"/>
  <c r="P264" i="37"/>
  <c r="Q264" i="37"/>
  <c r="R264" i="37"/>
  <c r="M263" i="37"/>
  <c r="P263" i="37"/>
  <c r="Q263" i="37"/>
  <c r="R263" i="37"/>
  <c r="M262" i="37"/>
  <c r="P262" i="37"/>
  <c r="Q262" i="37"/>
  <c r="R262" i="37"/>
  <c r="M259" i="37"/>
  <c r="M260" i="37"/>
  <c r="M261" i="37"/>
  <c r="P259" i="37"/>
  <c r="P260" i="37"/>
  <c r="P261" i="37"/>
  <c r="Q259" i="37"/>
  <c r="Q260" i="37"/>
  <c r="Q261" i="37"/>
  <c r="R259" i="37"/>
  <c r="R260" i="37"/>
  <c r="R261" i="37"/>
  <c r="M258" i="37"/>
  <c r="P258" i="37"/>
  <c r="Q258" i="37"/>
  <c r="R258" i="37"/>
  <c r="M256" i="37"/>
  <c r="M257" i="37"/>
  <c r="P256" i="37"/>
  <c r="P257" i="37"/>
  <c r="Q256" i="37"/>
  <c r="Q257" i="37"/>
  <c r="R256" i="37"/>
  <c r="R257" i="37"/>
  <c r="M255" i="37"/>
  <c r="P255" i="37"/>
  <c r="Q255" i="37"/>
  <c r="R255" i="37"/>
  <c r="M252" i="37"/>
  <c r="M253" i="37"/>
  <c r="M254" i="37"/>
  <c r="P252" i="37"/>
  <c r="P253" i="37"/>
  <c r="P254" i="37"/>
  <c r="Q252" i="37"/>
  <c r="Q253" i="37"/>
  <c r="Q254" i="37"/>
  <c r="R252" i="37"/>
  <c r="R253" i="37"/>
  <c r="R254" i="37"/>
  <c r="M251" i="37"/>
  <c r="P251" i="37"/>
  <c r="Q251" i="37"/>
  <c r="R251" i="37"/>
  <c r="M249" i="37"/>
  <c r="M250" i="37"/>
  <c r="P249" i="37"/>
  <c r="P250" i="37"/>
  <c r="Q249" i="37"/>
  <c r="Q250" i="37"/>
  <c r="R249" i="37"/>
  <c r="R250" i="37"/>
  <c r="M248" i="37"/>
  <c r="P248" i="37"/>
  <c r="Q248" i="37"/>
  <c r="R248" i="37"/>
  <c r="M246" i="37"/>
  <c r="M247" i="37"/>
  <c r="P246" i="37"/>
  <c r="P247" i="37"/>
  <c r="Q246" i="37"/>
  <c r="Q247" i="37"/>
  <c r="R246" i="37"/>
  <c r="R247" i="37"/>
  <c r="M245" i="37"/>
  <c r="P245" i="37"/>
  <c r="Q245" i="37"/>
  <c r="R245" i="37"/>
  <c r="M242" i="37"/>
  <c r="M243" i="37"/>
  <c r="M244" i="37"/>
  <c r="P242" i="37"/>
  <c r="P243" i="37"/>
  <c r="P244" i="37"/>
  <c r="Q242" i="37"/>
  <c r="Q243" i="37"/>
  <c r="Q244" i="37"/>
  <c r="R242" i="37"/>
  <c r="R243" i="37"/>
  <c r="R244" i="37"/>
  <c r="M241" i="37" l="1"/>
  <c r="P241" i="37"/>
  <c r="Q241" i="37"/>
  <c r="R241" i="37"/>
  <c r="M240" i="37"/>
  <c r="P240" i="37"/>
  <c r="Q240" i="37"/>
  <c r="R240" i="37"/>
  <c r="M239" i="37"/>
  <c r="P239" i="37"/>
  <c r="Q239" i="37"/>
  <c r="R239" i="37"/>
  <c r="M233" i="37"/>
  <c r="M234" i="37"/>
  <c r="M235" i="37"/>
  <c r="M236" i="37"/>
  <c r="M237" i="37"/>
  <c r="M238" i="37"/>
  <c r="P233" i="37"/>
  <c r="P234" i="37"/>
  <c r="P235" i="37"/>
  <c r="P236" i="37"/>
  <c r="P237" i="37"/>
  <c r="P238" i="37"/>
  <c r="Q233" i="37"/>
  <c r="Q234" i="37"/>
  <c r="Q235" i="37"/>
  <c r="Q236" i="37"/>
  <c r="Q237" i="37"/>
  <c r="Q238" i="37"/>
  <c r="R233" i="37"/>
  <c r="R234" i="37"/>
  <c r="R235" i="37"/>
  <c r="R236" i="37"/>
  <c r="R237" i="37"/>
  <c r="R238" i="37"/>
  <c r="M232" i="37"/>
  <c r="P232" i="37"/>
  <c r="Q232" i="37"/>
  <c r="R232" i="37"/>
  <c r="M230" i="37"/>
  <c r="M231" i="37"/>
  <c r="P230" i="37"/>
  <c r="P231" i="37"/>
  <c r="Q230" i="37"/>
  <c r="Q231" i="37"/>
  <c r="R230" i="37"/>
  <c r="R231" i="37"/>
  <c r="M229" i="37"/>
  <c r="P229" i="37"/>
  <c r="Q229" i="37"/>
  <c r="R229" i="37"/>
  <c r="M228" i="37"/>
  <c r="P228" i="37"/>
  <c r="Q228" i="37"/>
  <c r="R228" i="37"/>
  <c r="M227" i="37"/>
  <c r="P227" i="37"/>
  <c r="Q227" i="37"/>
  <c r="R227" i="37"/>
  <c r="M226" i="37"/>
  <c r="P226" i="37"/>
  <c r="Q226" i="37"/>
  <c r="R226" i="37"/>
  <c r="M225" i="37"/>
  <c r="P225" i="37"/>
  <c r="Q225" i="37"/>
  <c r="R225" i="37"/>
  <c r="M223" i="37"/>
  <c r="M224" i="37"/>
  <c r="P223" i="37"/>
  <c r="P224" i="37"/>
  <c r="Q223" i="37"/>
  <c r="Q224" i="37"/>
  <c r="R223" i="37"/>
  <c r="R224" i="37"/>
  <c r="M222" i="37"/>
  <c r="P222" i="37"/>
  <c r="Q222" i="37"/>
  <c r="R222" i="37"/>
  <c r="M221" i="37"/>
  <c r="P221" i="37"/>
  <c r="Q221" i="37"/>
  <c r="R221" i="37"/>
  <c r="M220" i="37"/>
  <c r="P220" i="37"/>
  <c r="Q220" i="37"/>
  <c r="R220" i="37"/>
  <c r="M218" i="37"/>
  <c r="M219" i="37"/>
  <c r="P218" i="37"/>
  <c r="P219" i="37"/>
  <c r="Q218" i="37"/>
  <c r="Q219" i="37"/>
  <c r="R218" i="37"/>
  <c r="R219" i="37"/>
  <c r="M217" i="37"/>
  <c r="P217" i="37"/>
  <c r="Q217" i="37"/>
  <c r="R217" i="37"/>
  <c r="M216" i="37"/>
  <c r="P216" i="37"/>
  <c r="Q216" i="37"/>
  <c r="R216" i="37"/>
  <c r="M212" i="37"/>
  <c r="M213" i="37"/>
  <c r="M214" i="37"/>
  <c r="M215" i="37"/>
  <c r="P212" i="37"/>
  <c r="P213" i="37"/>
  <c r="P214" i="37"/>
  <c r="P215" i="37"/>
  <c r="Q212" i="37"/>
  <c r="Q213" i="37"/>
  <c r="Q214" i="37"/>
  <c r="Q215" i="37"/>
  <c r="R212" i="37"/>
  <c r="R213" i="37"/>
  <c r="R214" i="37"/>
  <c r="R215" i="37"/>
  <c r="M210" i="37"/>
  <c r="M211" i="37"/>
  <c r="P210" i="37"/>
  <c r="P211" i="37"/>
  <c r="Q210" i="37"/>
  <c r="Q211" i="37"/>
  <c r="R210" i="37"/>
  <c r="R211" i="37"/>
  <c r="M209" i="37"/>
  <c r="P209" i="37"/>
  <c r="Q209" i="37"/>
  <c r="R209" i="37"/>
  <c r="M208" i="37"/>
  <c r="P208" i="37"/>
  <c r="Q208" i="37"/>
  <c r="R208" i="37"/>
  <c r="M207" i="37"/>
  <c r="P207" i="37"/>
  <c r="Q207" i="37"/>
  <c r="R207" i="37"/>
  <c r="M206" i="37"/>
  <c r="P206" i="37"/>
  <c r="Q206" i="37"/>
  <c r="R206" i="37"/>
  <c r="M205" i="37"/>
  <c r="P205" i="37"/>
  <c r="Q205" i="37"/>
  <c r="R205" i="37"/>
  <c r="M204" i="37"/>
  <c r="P204" i="37"/>
  <c r="Q204" i="37"/>
  <c r="R204" i="37"/>
  <c r="M200" i="37"/>
  <c r="M201" i="37"/>
  <c r="M202" i="37"/>
  <c r="M203" i="37"/>
  <c r="P200" i="37"/>
  <c r="P201" i="37"/>
  <c r="P202" i="37"/>
  <c r="P203" i="37"/>
  <c r="Q200" i="37"/>
  <c r="Q201" i="37"/>
  <c r="Q202" i="37"/>
  <c r="Q203" i="37"/>
  <c r="R200" i="37"/>
  <c r="R201" i="37"/>
  <c r="R202" i="37"/>
  <c r="R203" i="37"/>
  <c r="M199" i="37"/>
  <c r="P199" i="37"/>
  <c r="Q199" i="37"/>
  <c r="R199" i="37"/>
  <c r="M197" i="37"/>
  <c r="M198" i="37"/>
  <c r="P197" i="37"/>
  <c r="P198" i="37"/>
  <c r="Q197" i="37"/>
  <c r="Q198" i="37"/>
  <c r="R197" i="37"/>
  <c r="R198" i="37"/>
  <c r="M194" i="37"/>
  <c r="M195" i="37"/>
  <c r="M196" i="37"/>
  <c r="P194" i="37"/>
  <c r="P195" i="37"/>
  <c r="P196" i="37"/>
  <c r="Q194" i="37"/>
  <c r="Q195" i="37"/>
  <c r="Q196" i="37"/>
  <c r="R194" i="37"/>
  <c r="R195" i="37"/>
  <c r="R196" i="37"/>
  <c r="M192" i="37"/>
  <c r="M193" i="37"/>
  <c r="P192" i="37"/>
  <c r="P193" i="37"/>
  <c r="Q192" i="37"/>
  <c r="Q193" i="37"/>
  <c r="R192" i="37"/>
  <c r="R193" i="37"/>
  <c r="M190" i="37"/>
  <c r="M191" i="37"/>
  <c r="P190" i="37"/>
  <c r="P191" i="37"/>
  <c r="Q190" i="37"/>
  <c r="Q191" i="37"/>
  <c r="R190" i="37"/>
  <c r="R191" i="37"/>
  <c r="M189" i="37"/>
  <c r="P189" i="37"/>
  <c r="Q189" i="37"/>
  <c r="R189" i="37"/>
  <c r="M186" i="37"/>
  <c r="M187" i="37"/>
  <c r="M188" i="37"/>
  <c r="P186" i="37"/>
  <c r="P187" i="37"/>
  <c r="P188" i="37"/>
  <c r="Q186" i="37"/>
  <c r="Q187" i="37"/>
  <c r="Q188" i="37"/>
  <c r="R186" i="37"/>
  <c r="R187" i="37"/>
  <c r="R188" i="37"/>
  <c r="M185" i="37"/>
  <c r="P185" i="37"/>
  <c r="Q185" i="37"/>
  <c r="R185" i="37"/>
  <c r="M184" i="37"/>
  <c r="P184" i="37"/>
  <c r="Q184" i="37"/>
  <c r="R184" i="37"/>
  <c r="M183" i="37"/>
  <c r="P183" i="37"/>
  <c r="Q183" i="37"/>
  <c r="R183" i="37"/>
  <c r="M181" i="37"/>
  <c r="M182" i="37"/>
  <c r="P181" i="37"/>
  <c r="P182" i="37"/>
  <c r="Q181" i="37"/>
  <c r="Q182" i="37"/>
  <c r="R181" i="37"/>
  <c r="R182" i="37"/>
  <c r="M180" i="37"/>
  <c r="P180" i="37"/>
  <c r="Q180" i="37"/>
  <c r="R180" i="37"/>
  <c r="M179" i="37"/>
  <c r="P179" i="37"/>
  <c r="Q179" i="37"/>
  <c r="R179" i="37"/>
  <c r="M177" i="37"/>
  <c r="M178" i="37"/>
  <c r="P177" i="37"/>
  <c r="P178" i="37"/>
  <c r="Q177" i="37"/>
  <c r="Q178" i="37"/>
  <c r="R177" i="37"/>
  <c r="R178" i="37"/>
  <c r="M175" i="37"/>
  <c r="M176" i="37"/>
  <c r="P175" i="37"/>
  <c r="P176" i="37"/>
  <c r="Q175" i="37"/>
  <c r="Q176" i="37"/>
  <c r="R175" i="37"/>
  <c r="R176" i="37"/>
  <c r="M173" i="37"/>
  <c r="M174" i="37"/>
  <c r="P173" i="37"/>
  <c r="P174" i="37"/>
  <c r="Q173" i="37"/>
  <c r="Q174" i="37"/>
  <c r="R173" i="37"/>
  <c r="R174" i="37"/>
  <c r="M170" i="37"/>
  <c r="M171" i="37"/>
  <c r="M172" i="37"/>
  <c r="P170" i="37"/>
  <c r="P171" i="37"/>
  <c r="P172" i="37"/>
  <c r="Q170" i="37"/>
  <c r="Q171" i="37"/>
  <c r="Q172" i="37"/>
  <c r="R170" i="37"/>
  <c r="R171" i="37"/>
  <c r="R172" i="37"/>
  <c r="M169" i="37"/>
  <c r="P169" i="37"/>
  <c r="Q169" i="37"/>
  <c r="R169" i="37"/>
  <c r="M167" i="37"/>
  <c r="M168" i="37"/>
  <c r="P167" i="37"/>
  <c r="P168" i="37"/>
  <c r="Q167" i="37"/>
  <c r="Q168" i="37"/>
  <c r="R167" i="37"/>
  <c r="R168" i="37"/>
  <c r="M164" i="37"/>
  <c r="M165" i="37"/>
  <c r="M166" i="37"/>
  <c r="P164" i="37"/>
  <c r="P165" i="37"/>
  <c r="P166" i="37"/>
  <c r="Q164" i="37"/>
  <c r="Q165" i="37"/>
  <c r="Q166" i="37"/>
  <c r="R164" i="37"/>
  <c r="R165" i="37"/>
  <c r="R166" i="37"/>
  <c r="M162" i="37"/>
  <c r="M163" i="37"/>
  <c r="P162" i="37"/>
  <c r="P163" i="37"/>
  <c r="Q162" i="37"/>
  <c r="Q163" i="37"/>
  <c r="R162" i="37"/>
  <c r="R163" i="37"/>
  <c r="M160" i="37"/>
  <c r="M161" i="37"/>
  <c r="P160" i="37"/>
  <c r="P161" i="37"/>
  <c r="Q160" i="37"/>
  <c r="Q161" i="37"/>
  <c r="R160" i="37"/>
  <c r="R161" i="37"/>
  <c r="M159" i="37"/>
  <c r="P159" i="37"/>
  <c r="Q159" i="37"/>
  <c r="R159" i="37"/>
  <c r="M158" i="37"/>
  <c r="P158" i="37"/>
  <c r="Q158" i="37"/>
  <c r="R158" i="37"/>
  <c r="M156" i="37"/>
  <c r="M157" i="37"/>
  <c r="P156" i="37"/>
  <c r="P157" i="37"/>
  <c r="Q156" i="37"/>
  <c r="Q157" i="37"/>
  <c r="R156" i="37"/>
  <c r="R157" i="37"/>
  <c r="M155" i="37"/>
  <c r="P155" i="37"/>
  <c r="Q155" i="37"/>
  <c r="R155" i="37"/>
  <c r="M153" i="37"/>
  <c r="M154" i="37"/>
  <c r="P153" i="37"/>
  <c r="P154" i="37"/>
  <c r="Q153" i="37"/>
  <c r="Q154" i="37"/>
  <c r="R153" i="37"/>
  <c r="R154" i="37"/>
  <c r="M152" i="37"/>
  <c r="P152" i="37"/>
  <c r="Q152" i="37"/>
  <c r="R152" i="37"/>
  <c r="M151" i="37"/>
  <c r="P151" i="37"/>
  <c r="Q151" i="37"/>
  <c r="R151" i="37"/>
  <c r="M150" i="37"/>
  <c r="P150" i="37"/>
  <c r="Q150" i="37"/>
  <c r="R150" i="37"/>
  <c r="M148" i="37"/>
  <c r="M149" i="37"/>
  <c r="P148" i="37"/>
  <c r="P149" i="37"/>
  <c r="Q148" i="37"/>
  <c r="Q149" i="37"/>
  <c r="R148" i="37"/>
  <c r="R149" i="37"/>
  <c r="M146" i="37"/>
  <c r="M147" i="37"/>
  <c r="P146" i="37"/>
  <c r="P147" i="37"/>
  <c r="Q146" i="37"/>
  <c r="Q147" i="37"/>
  <c r="R146" i="37"/>
  <c r="R147" i="37"/>
  <c r="M144" i="37"/>
  <c r="M145" i="37"/>
  <c r="P144" i="37"/>
  <c r="P145" i="37"/>
  <c r="Q144" i="37"/>
  <c r="Q145" i="37"/>
  <c r="R144" i="37"/>
  <c r="R145" i="37"/>
  <c r="M139" i="37"/>
  <c r="M140" i="37"/>
  <c r="M141" i="37"/>
  <c r="M142" i="37"/>
  <c r="M143" i="37"/>
  <c r="P139" i="37"/>
  <c r="P140" i="37"/>
  <c r="P141" i="37"/>
  <c r="P142" i="37"/>
  <c r="P143" i="37"/>
  <c r="Q139" i="37"/>
  <c r="Q140" i="37"/>
  <c r="Q141" i="37"/>
  <c r="Q142" i="37"/>
  <c r="Q143" i="37"/>
  <c r="R139" i="37"/>
  <c r="R140" i="37"/>
  <c r="R141" i="37"/>
  <c r="R142" i="37"/>
  <c r="R143" i="37"/>
  <c r="M138" i="37"/>
  <c r="P138" i="37"/>
  <c r="Q138" i="37"/>
  <c r="R138" i="37"/>
  <c r="M137" i="37"/>
  <c r="P137" i="37"/>
  <c r="Q137" i="37"/>
  <c r="R137" i="37"/>
  <c r="M136" i="37"/>
  <c r="P136" i="37"/>
  <c r="Q136" i="37"/>
  <c r="R136" i="37"/>
  <c r="M135" i="37"/>
  <c r="P135" i="37"/>
  <c r="Q135" i="37"/>
  <c r="R135" i="37"/>
  <c r="M133" i="37"/>
  <c r="M134" i="37"/>
  <c r="P133" i="37"/>
  <c r="P134" i="37"/>
  <c r="Q133" i="37"/>
  <c r="Q134" i="37"/>
  <c r="R133" i="37"/>
  <c r="R134" i="37"/>
  <c r="M132" i="37"/>
  <c r="P132" i="37"/>
  <c r="Q132" i="37"/>
  <c r="R132" i="37"/>
  <c r="M130" i="37"/>
  <c r="M131" i="37"/>
  <c r="P130" i="37"/>
  <c r="P131" i="37"/>
  <c r="Q130" i="37"/>
  <c r="Q131" i="37"/>
  <c r="R130" i="37"/>
  <c r="R131" i="37"/>
  <c r="M129" i="37"/>
  <c r="P129" i="37"/>
  <c r="Q129" i="37"/>
  <c r="R129" i="37"/>
  <c r="M127" i="37"/>
  <c r="M128" i="37"/>
  <c r="P127" i="37"/>
  <c r="P128" i="37"/>
  <c r="Q127" i="37"/>
  <c r="Q128" i="37"/>
  <c r="R127" i="37"/>
  <c r="R128" i="37"/>
  <c r="M124" i="37"/>
  <c r="M125" i="37"/>
  <c r="M126" i="37"/>
  <c r="P124" i="37"/>
  <c r="P125" i="37"/>
  <c r="P126" i="37"/>
  <c r="Q124" i="37"/>
  <c r="Q125" i="37"/>
  <c r="Q126" i="37"/>
  <c r="R124" i="37"/>
  <c r="R125" i="37"/>
  <c r="R126" i="37"/>
  <c r="M121" i="37"/>
  <c r="M122" i="37"/>
  <c r="M123" i="37"/>
  <c r="P121" i="37"/>
  <c r="P122" i="37"/>
  <c r="P123" i="37"/>
  <c r="Q121" i="37"/>
  <c r="Q122" i="37"/>
  <c r="Q123" i="37"/>
  <c r="R121" i="37"/>
  <c r="R122" i="37"/>
  <c r="R123" i="37"/>
  <c r="M120" i="37"/>
  <c r="P120" i="37"/>
  <c r="Q120" i="37"/>
  <c r="R120" i="37"/>
  <c r="M117" i="37"/>
  <c r="M118" i="37"/>
  <c r="M119" i="37"/>
  <c r="P117" i="37"/>
  <c r="P118" i="37"/>
  <c r="P119" i="37"/>
  <c r="Q117" i="37"/>
  <c r="Q118" i="37"/>
  <c r="Q119" i="37"/>
  <c r="R117" i="37"/>
  <c r="R118" i="37"/>
  <c r="R119" i="37"/>
  <c r="M116" i="37"/>
  <c r="P116" i="37"/>
  <c r="Q116" i="37"/>
  <c r="R116" i="37"/>
  <c r="M115" i="37"/>
  <c r="P115" i="37"/>
  <c r="Q115" i="37"/>
  <c r="R115" i="37"/>
  <c r="M114" i="37"/>
  <c r="P114" i="37"/>
  <c r="Q114" i="37"/>
  <c r="R114" i="37"/>
  <c r="M112" i="37"/>
  <c r="M113" i="37"/>
  <c r="P112" i="37"/>
  <c r="P113" i="37"/>
  <c r="Q112" i="37"/>
  <c r="Q113" i="37"/>
  <c r="R112" i="37"/>
  <c r="R113" i="37"/>
  <c r="M106" i="37"/>
  <c r="M107" i="37"/>
  <c r="M108" i="37"/>
  <c r="M109" i="37"/>
  <c r="M110" i="37"/>
  <c r="M111" i="37"/>
  <c r="P106" i="37"/>
  <c r="P107" i="37"/>
  <c r="P108" i="37"/>
  <c r="P109" i="37"/>
  <c r="P110" i="37"/>
  <c r="P111" i="37"/>
  <c r="Q106" i="37"/>
  <c r="Q107" i="37"/>
  <c r="Q108" i="37"/>
  <c r="Q109" i="37"/>
  <c r="Q110" i="37"/>
  <c r="Q111" i="37"/>
  <c r="R106" i="37"/>
  <c r="R107" i="37"/>
  <c r="R108" i="37"/>
  <c r="R109" i="37"/>
  <c r="R110" i="37"/>
  <c r="R111" i="37"/>
  <c r="M105" i="37"/>
  <c r="P105" i="37"/>
  <c r="Q105" i="37"/>
  <c r="R105" i="37"/>
  <c r="M103" i="37"/>
  <c r="M104" i="37"/>
  <c r="P103" i="37"/>
  <c r="P104" i="37"/>
  <c r="Q103" i="37"/>
  <c r="Q104" i="37"/>
  <c r="R103" i="37"/>
  <c r="R104" i="37"/>
  <c r="M102" i="37"/>
  <c r="P102" i="37"/>
  <c r="Q102" i="37"/>
  <c r="R102" i="37"/>
  <c r="M101" i="37"/>
  <c r="P101" i="37"/>
  <c r="Q101" i="37"/>
  <c r="R101" i="37"/>
  <c r="M98" i="37"/>
  <c r="M99" i="37"/>
  <c r="M100" i="37"/>
  <c r="P98" i="37"/>
  <c r="P99" i="37"/>
  <c r="P100" i="37"/>
  <c r="Q98" i="37"/>
  <c r="Q99" i="37"/>
  <c r="Q100" i="37"/>
  <c r="R98" i="37"/>
  <c r="R99" i="37"/>
  <c r="R100" i="37"/>
  <c r="M96" i="37"/>
  <c r="M97" i="37"/>
  <c r="P96" i="37"/>
  <c r="P97" i="37"/>
  <c r="Q96" i="37"/>
  <c r="Q97" i="37"/>
  <c r="R96" i="37"/>
  <c r="R97" i="37"/>
  <c r="M94" i="37"/>
  <c r="M95" i="37"/>
  <c r="P94" i="37"/>
  <c r="P95" i="37"/>
  <c r="Q94" i="37"/>
  <c r="Q95" i="37"/>
  <c r="R94" i="37"/>
  <c r="R95" i="37"/>
  <c r="M93" i="37"/>
  <c r="P93" i="37"/>
  <c r="Q93" i="37"/>
  <c r="R93" i="37"/>
  <c r="M92" i="37"/>
  <c r="P92" i="37"/>
  <c r="Q92" i="37"/>
  <c r="R92" i="37"/>
  <c r="M91" i="37"/>
  <c r="P91" i="37"/>
  <c r="Q91" i="37"/>
  <c r="R91" i="37"/>
  <c r="M90" i="37"/>
  <c r="P90" i="37"/>
  <c r="Q90" i="37"/>
  <c r="R90" i="37"/>
  <c r="M89" i="37"/>
  <c r="P89" i="37"/>
  <c r="Q89" i="37"/>
  <c r="R89" i="37"/>
  <c r="M84" i="37"/>
  <c r="M85" i="37"/>
  <c r="M86" i="37"/>
  <c r="M87" i="37"/>
  <c r="M88" i="37"/>
  <c r="P84" i="37"/>
  <c r="P85" i="37"/>
  <c r="P86" i="37"/>
  <c r="P87" i="37"/>
  <c r="P88" i="37"/>
  <c r="Q84" i="37"/>
  <c r="Q85" i="37"/>
  <c r="Q86" i="37"/>
  <c r="Q87" i="37"/>
  <c r="Q88" i="37"/>
  <c r="R84" i="37"/>
  <c r="R85" i="37"/>
  <c r="R86" i="37"/>
  <c r="R87" i="37"/>
  <c r="R88" i="37"/>
  <c r="M83" i="37"/>
  <c r="P83" i="37"/>
  <c r="Q83" i="37"/>
  <c r="R83" i="37"/>
  <c r="M80" i="37"/>
  <c r="M81" i="37"/>
  <c r="M82" i="37"/>
  <c r="P80" i="37"/>
  <c r="P81" i="37"/>
  <c r="P82" i="37"/>
  <c r="Q80" i="37"/>
  <c r="Q81" i="37"/>
  <c r="Q82" i="37"/>
  <c r="R80" i="37"/>
  <c r="R81" i="37"/>
  <c r="R82" i="37"/>
  <c r="M79" i="37"/>
  <c r="P79" i="37"/>
  <c r="Q79" i="37"/>
  <c r="R79" i="37"/>
  <c r="M77" i="37"/>
  <c r="M78" i="37"/>
  <c r="P77" i="37"/>
  <c r="P78" i="37"/>
  <c r="Q77" i="37"/>
  <c r="Q78" i="37"/>
  <c r="R77" i="37"/>
  <c r="R78" i="37"/>
  <c r="M76" i="37"/>
  <c r="P76" i="37"/>
  <c r="Q76" i="37"/>
  <c r="R76" i="37"/>
  <c r="M75" i="37"/>
  <c r="P75" i="37"/>
  <c r="Q75" i="37"/>
  <c r="R75" i="37"/>
  <c r="M74" i="37"/>
  <c r="P74" i="37"/>
  <c r="Q74" i="37"/>
  <c r="R74" i="37"/>
  <c r="M73" i="37"/>
  <c r="P73" i="37"/>
  <c r="Q73" i="37"/>
  <c r="R73" i="37"/>
  <c r="M72" i="37"/>
  <c r="P72" i="37"/>
  <c r="Q72" i="37"/>
  <c r="R72" i="37"/>
  <c r="M71" i="37"/>
  <c r="P71" i="37"/>
  <c r="Q71" i="37"/>
  <c r="R71" i="37"/>
  <c r="M69" i="37"/>
  <c r="M70" i="37"/>
  <c r="P69" i="37"/>
  <c r="P70" i="37"/>
  <c r="Q69" i="37"/>
  <c r="Q70" i="37"/>
  <c r="R69" i="37"/>
  <c r="R70" i="37"/>
  <c r="M67" i="37"/>
  <c r="M68" i="37"/>
  <c r="P67" i="37"/>
  <c r="P68" i="37"/>
  <c r="Q67" i="37"/>
  <c r="Q68" i="37"/>
  <c r="R67" i="37"/>
  <c r="R68" i="37"/>
  <c r="M66" i="37"/>
  <c r="P66" i="37"/>
  <c r="Q66" i="37"/>
  <c r="R66" i="37"/>
  <c r="M63" i="37"/>
  <c r="M64" i="37"/>
  <c r="M65" i="37"/>
  <c r="P63" i="37"/>
  <c r="P64" i="37"/>
  <c r="P65" i="37"/>
  <c r="Q63" i="37"/>
  <c r="Q64" i="37"/>
  <c r="Q65" i="37"/>
  <c r="R63" i="37"/>
  <c r="R64" i="37"/>
  <c r="R65" i="37"/>
  <c r="M62" i="37"/>
  <c r="P62" i="37"/>
  <c r="Q62" i="37"/>
  <c r="R62" i="37"/>
  <c r="M61" i="37"/>
  <c r="P61" i="37"/>
  <c r="Q61" i="37"/>
  <c r="R61" i="37"/>
  <c r="M59" i="37"/>
  <c r="M60" i="37"/>
  <c r="P59" i="37"/>
  <c r="P60" i="37"/>
  <c r="Q59" i="37"/>
  <c r="Q60" i="37"/>
  <c r="R59" i="37"/>
  <c r="R60" i="37"/>
  <c r="M56" i="37"/>
  <c r="M57" i="37"/>
  <c r="M58" i="37"/>
  <c r="P56" i="37"/>
  <c r="P57" i="37"/>
  <c r="P58" i="37"/>
  <c r="Q56" i="37"/>
  <c r="Q57" i="37"/>
  <c r="Q58" i="37"/>
  <c r="R56" i="37"/>
  <c r="R57" i="37"/>
  <c r="R58" i="37"/>
  <c r="M54" i="37"/>
  <c r="M55" i="37"/>
  <c r="P54" i="37"/>
  <c r="P55" i="37"/>
  <c r="Q54" i="37"/>
  <c r="Q55" i="37"/>
  <c r="R54" i="37"/>
  <c r="R55" i="37"/>
  <c r="M53" i="37"/>
  <c r="P53" i="37"/>
  <c r="Q53" i="37"/>
  <c r="R53" i="37"/>
  <c r="M52" i="37"/>
  <c r="P52" i="37"/>
  <c r="Q52" i="37"/>
  <c r="R52" i="37"/>
  <c r="M50" i="37"/>
  <c r="M51" i="37"/>
  <c r="P50" i="37"/>
  <c r="P51" i="37"/>
  <c r="Q50" i="37"/>
  <c r="Q51" i="37"/>
  <c r="R50" i="37"/>
  <c r="R51" i="37"/>
  <c r="M48" i="37"/>
  <c r="M49" i="37"/>
  <c r="P48" i="37"/>
  <c r="P49" i="37"/>
  <c r="Q48" i="37"/>
  <c r="Q49" i="37"/>
  <c r="R48" i="37"/>
  <c r="R49" i="37"/>
  <c r="M45" i="37"/>
  <c r="M46" i="37"/>
  <c r="M47" i="37"/>
  <c r="P45" i="37"/>
  <c r="P46" i="37"/>
  <c r="P47" i="37"/>
  <c r="Q45" i="37"/>
  <c r="Q46" i="37"/>
  <c r="Q47" i="37"/>
  <c r="R45" i="37"/>
  <c r="R46" i="37"/>
  <c r="R47" i="37"/>
  <c r="M43" i="37"/>
  <c r="M44" i="37"/>
  <c r="P43" i="37"/>
  <c r="P44" i="37"/>
  <c r="Q43" i="37"/>
  <c r="Q44" i="37"/>
  <c r="R43" i="37"/>
  <c r="R44" i="37"/>
  <c r="M42" i="37"/>
  <c r="P42" i="37"/>
  <c r="Q42" i="37"/>
  <c r="R42" i="37"/>
  <c r="M41" i="37"/>
  <c r="P41" i="37"/>
  <c r="Q41" i="37"/>
  <c r="R41" i="37"/>
  <c r="M40" i="37"/>
  <c r="P40" i="37"/>
  <c r="Q40" i="37"/>
  <c r="R40" i="37"/>
  <c r="M39" i="37"/>
  <c r="P39" i="37"/>
  <c r="Q39" i="37"/>
  <c r="R39" i="37"/>
  <c r="M38" i="37"/>
  <c r="P38" i="37"/>
  <c r="Q38" i="37"/>
  <c r="R38" i="37"/>
  <c r="M37" i="37"/>
  <c r="P37" i="37"/>
  <c r="Q37" i="37"/>
  <c r="R37" i="37"/>
  <c r="M36" i="37"/>
  <c r="P36" i="37"/>
  <c r="Q36" i="37"/>
  <c r="R36" i="37"/>
  <c r="M35" i="37"/>
  <c r="P35" i="37"/>
  <c r="Q35" i="37"/>
  <c r="R35" i="37"/>
  <c r="M33" i="37"/>
  <c r="M34" i="37"/>
  <c r="P33" i="37"/>
  <c r="P34" i="37"/>
  <c r="Q33" i="37"/>
  <c r="Q34" i="37"/>
  <c r="R33" i="37"/>
  <c r="R34" i="37"/>
  <c r="M31" i="37"/>
  <c r="M32" i="37"/>
  <c r="P31" i="37"/>
  <c r="P32" i="37"/>
  <c r="Q31" i="37"/>
  <c r="Q32" i="37"/>
  <c r="R31" i="37"/>
  <c r="R32" i="37"/>
  <c r="M30" i="37"/>
  <c r="P30" i="37"/>
  <c r="Q30" i="37"/>
  <c r="R30" i="37"/>
  <c r="M29" i="37"/>
  <c r="P29" i="37"/>
  <c r="Q29" i="37"/>
  <c r="R29" i="37"/>
  <c r="M28" i="37"/>
  <c r="P28" i="37"/>
  <c r="Q28" i="37"/>
  <c r="R28" i="37"/>
  <c r="M27" i="37"/>
  <c r="P27" i="37"/>
  <c r="Q27" i="37"/>
  <c r="R27" i="37"/>
  <c r="M23" i="37"/>
  <c r="M24" i="37"/>
  <c r="M25" i="37"/>
  <c r="M26" i="37"/>
  <c r="P23" i="37"/>
  <c r="P24" i="37"/>
  <c r="P25" i="37"/>
  <c r="P26" i="37"/>
  <c r="Q23" i="37"/>
  <c r="Q24" i="37"/>
  <c r="Q25" i="37"/>
  <c r="Q26" i="37"/>
  <c r="R23" i="37"/>
  <c r="R24" i="37"/>
  <c r="R25" i="37"/>
  <c r="R26" i="37"/>
  <c r="M22" i="37"/>
  <c r="P22" i="37"/>
  <c r="Q22" i="37"/>
  <c r="R22" i="37"/>
  <c r="M21" i="37"/>
  <c r="P21" i="37"/>
  <c r="Q21" i="37"/>
  <c r="R21" i="37"/>
  <c r="M20" i="37"/>
  <c r="P20" i="37"/>
  <c r="Q20" i="37"/>
  <c r="R20" i="37"/>
  <c r="M19" i="37"/>
  <c r="P19" i="37"/>
  <c r="Q19" i="37"/>
  <c r="R19" i="37"/>
  <c r="M18" i="37"/>
  <c r="P18" i="37"/>
  <c r="Q18" i="37"/>
  <c r="R18" i="37"/>
  <c r="R2" i="37"/>
  <c r="R3" i="37"/>
  <c r="R4" i="37"/>
  <c r="R5" i="37"/>
  <c r="R6" i="37"/>
  <c r="R7" i="37"/>
  <c r="R8" i="37"/>
  <c r="R9" i="37"/>
  <c r="R10" i="37"/>
  <c r="R11" i="37"/>
  <c r="R12" i="37"/>
  <c r="R13" i="37"/>
  <c r="R14" i="37"/>
  <c r="R15" i="37"/>
  <c r="R16" i="37"/>
  <c r="R17" i="37"/>
  <c r="Q2" i="37"/>
  <c r="Q3" i="37"/>
  <c r="Q4" i="37"/>
  <c r="Q5" i="37"/>
  <c r="Q6" i="37"/>
  <c r="Q7" i="37"/>
  <c r="Q8" i="37"/>
  <c r="Q9" i="37"/>
  <c r="Q10" i="37"/>
  <c r="Q11" i="37"/>
  <c r="Q12" i="37"/>
  <c r="Q13" i="37"/>
  <c r="Q14" i="37"/>
  <c r="Q15" i="37"/>
  <c r="Q16" i="37"/>
  <c r="Q17" i="37"/>
  <c r="P2" i="37"/>
  <c r="P3" i="37"/>
  <c r="P4" i="37"/>
  <c r="P5" i="37"/>
  <c r="P6" i="37"/>
  <c r="P7" i="37"/>
  <c r="P8" i="37"/>
  <c r="P9" i="37"/>
  <c r="P10" i="37"/>
  <c r="P11" i="37"/>
  <c r="P12" i="37"/>
  <c r="P13" i="37"/>
  <c r="P14" i="37"/>
  <c r="P15" i="37"/>
  <c r="P16" i="37"/>
  <c r="P17" i="37"/>
  <c r="M2" i="37"/>
  <c r="M3" i="37"/>
  <c r="M4" i="37"/>
  <c r="M5" i="37"/>
  <c r="M6" i="37"/>
  <c r="M7" i="37"/>
  <c r="M8" i="37"/>
  <c r="M9" i="37"/>
  <c r="M10" i="37"/>
  <c r="M11" i="37"/>
  <c r="M12" i="37"/>
  <c r="M13" i="37"/>
  <c r="M14" i="37"/>
  <c r="M15" i="37"/>
  <c r="M16" i="37"/>
  <c r="M17" i="37"/>
  <c r="P8" i="12" l="1"/>
  <c r="L12" i="35" l="1"/>
  <c r="L14" i="35"/>
  <c r="L13" i="35"/>
  <c r="M4" i="12"/>
  <c r="J4" i="12"/>
  <c r="L4" i="12"/>
  <c r="K4" i="12"/>
  <c r="N4" i="12"/>
  <c r="N5" i="12" l="1"/>
  <c r="K5" i="12"/>
  <c r="L5" i="12"/>
  <c r="M5" i="12"/>
  <c r="M14" i="35"/>
  <c r="O14" i="35"/>
  <c r="M13" i="35"/>
  <c r="M12" i="3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B9C5889-3C18-4C65-9F60-BB3FF74995F0}" name="Conexión" type="104" refreshedVersion="0" background="1">
    <extLst>
      <ext xmlns:x15="http://schemas.microsoft.com/office/spreadsheetml/2010/11/main" uri="{DE250136-89BD-433C-8126-D09CA5730AF9}">
        <x15:connection id="Calendario"/>
      </ext>
    </extLst>
  </connection>
  <connection id="2" xr16:uid="{A5A2E5E1-28F1-4892-BA8F-DE1A37A63AEF}" keepAlive="1" name="ThisWorkbookDataModel" description="Modelo de datos"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359B180A-09AA-4A56-A903-96240D591656}" name="WorksheetConnection_seguimiento de fallas 2021.xlsb.xlsx!Tabla3" type="102" refreshedVersion="6" minRefreshableVersion="5">
    <extLst>
      <ext xmlns:x15="http://schemas.microsoft.com/office/spreadsheetml/2010/11/main" uri="{DE250136-89BD-433C-8126-D09CA5730AF9}">
        <x15:connection id="Tabla3">
          <x15:rangePr sourceName="_xlcn.WorksheetConnection_seguimientodefallas2021.xlsb.xlsxTabla31"/>
        </x15:connection>
      </ext>
    </extLst>
  </connection>
  <connection id="4" xr16:uid="{63BE9C96-5FF1-486B-B1B6-012735CDE17D}" name="WorksheetConnection_seguimiento de fallas 2021.xlsx!Causas" type="102" refreshedVersion="6" minRefreshableVersion="5">
    <extLst>
      <ext xmlns:x15="http://schemas.microsoft.com/office/spreadsheetml/2010/11/main" uri="{DE250136-89BD-433C-8126-D09CA5730AF9}">
        <x15:connection id="Causas">
          <x15:rangePr sourceName="_xlcn.WorksheetConnection_seguimientodefallas2021.xlsxCausas1"/>
        </x15:connection>
      </ext>
    </extLst>
  </connection>
  <connection id="5" xr16:uid="{848C88A3-08BE-44CC-918F-FB1E1C178870}" name="WorksheetConnection_seguimiento de fallas 2021.xlsx!Tabla14" type="102" refreshedVersion="6" minRefreshableVersion="5">
    <extLst>
      <ext xmlns:x15="http://schemas.microsoft.com/office/spreadsheetml/2010/11/main" uri="{DE250136-89BD-433C-8126-D09CA5730AF9}">
        <x15:connection id="Tabla14">
          <x15:rangePr sourceName="_xlcn.WorksheetConnection_seguimientodefallas2021.xlsxTabla141"/>
        </x15:connection>
      </ext>
    </extLst>
  </connection>
  <connection id="6" xr16:uid="{AE50E017-1D63-49DB-A82F-A3CF33297AAE}" name="WorksheetConnection_seguimiento de fallas 2021.xlsx!Tabla6" type="102" refreshedVersion="6" minRefreshableVersion="5">
    <extLst>
      <ext xmlns:x15="http://schemas.microsoft.com/office/spreadsheetml/2010/11/main" uri="{DE250136-89BD-433C-8126-D09CA5730AF9}">
        <x15:connection id="Tabla6">
          <x15:rangePr sourceName="_xlcn.WorksheetConnection_seguimientodefallas2021.xlsxTabla61"/>
        </x15:connection>
      </ext>
    </extLst>
  </connection>
  <connection id="7" xr16:uid="{692294D3-A712-4086-AE09-F063098C412E}" name="WorksheetConnection_seguimiento de fallas 2022.xlsb.xlsx!fallas2021" type="102" refreshedVersion="7" minRefreshableVersion="5">
    <extLst>
      <ext xmlns:x15="http://schemas.microsoft.com/office/spreadsheetml/2010/11/main" uri="{DE250136-89BD-433C-8126-D09CA5730AF9}">
        <x15:connection id="fallas2021">
          <x15:rangePr sourceName="_xlcn.WorksheetConnection_seguimientodefallas2022.xlsb.xlsxfallas20211"/>
        </x15:connection>
      </ext>
    </extLst>
  </connection>
</connections>
</file>

<file path=xl/sharedStrings.xml><?xml version="1.0" encoding="utf-8"?>
<sst xmlns="http://schemas.openxmlformats.org/spreadsheetml/2006/main" count="11228" uniqueCount="913">
  <si>
    <t>Mes</t>
  </si>
  <si>
    <t>enero</t>
  </si>
  <si>
    <t>N° semana</t>
  </si>
  <si>
    <t>(Todas)</t>
  </si>
  <si>
    <t>Suma de min</t>
  </si>
  <si>
    <t>Etiquetas de columna</t>
  </si>
  <si>
    <t>LINEA</t>
  </si>
  <si>
    <t>electrico</t>
  </si>
  <si>
    <t>mecanico</t>
  </si>
  <si>
    <t>no aplica</t>
  </si>
  <si>
    <t>operativo</t>
  </si>
  <si>
    <t>calidad</t>
  </si>
  <si>
    <t>refrigeracion</t>
  </si>
  <si>
    <t>pieza de formato</t>
  </si>
  <si>
    <t>Total general</t>
  </si>
  <si>
    <t>horas de asistencia</t>
  </si>
  <si>
    <t>promedio diario</t>
  </si>
  <si>
    <t>personal disponible</t>
  </si>
  <si>
    <t>M</t>
  </si>
  <si>
    <t>N</t>
  </si>
  <si>
    <t>T</t>
  </si>
  <si>
    <t>parada</t>
  </si>
  <si>
    <t>maquina</t>
  </si>
  <si>
    <t>empresa</t>
  </si>
  <si>
    <t>linea</t>
  </si>
  <si>
    <t>maquina2</t>
  </si>
  <si>
    <t>nombre</t>
  </si>
  <si>
    <t>causa_parada_descripcion</t>
  </si>
  <si>
    <t>parada_fecha</t>
  </si>
  <si>
    <t>parada_hora</t>
  </si>
  <si>
    <t>resolucion_fecha</t>
  </si>
  <si>
    <t>resolucion_hora</t>
  </si>
  <si>
    <t>parada_duracion</t>
  </si>
  <si>
    <t>min</t>
  </si>
  <si>
    <t>causa</t>
  </si>
  <si>
    <t>detalle</t>
  </si>
  <si>
    <t>Turno</t>
  </si>
  <si>
    <t>TECNICO</t>
  </si>
  <si>
    <t>Con repuesto ( si / no)</t>
  </si>
  <si>
    <t>OT</t>
  </si>
  <si>
    <t>costo MOD</t>
  </si>
  <si>
    <t>costo de repuesto</t>
  </si>
  <si>
    <t>L07</t>
  </si>
  <si>
    <t>L12</t>
  </si>
  <si>
    <t>sin informacion</t>
  </si>
  <si>
    <t>ajuste</t>
  </si>
  <si>
    <t>L32</t>
  </si>
  <si>
    <t>L35</t>
  </si>
  <si>
    <t>L48</t>
  </si>
  <si>
    <t>L38</t>
  </si>
  <si>
    <t>L33</t>
  </si>
  <si>
    <t>rotura</t>
  </si>
  <si>
    <t>L10</t>
  </si>
  <si>
    <t>L04</t>
  </si>
  <si>
    <t>L19</t>
  </si>
  <si>
    <t>L43</t>
  </si>
  <si>
    <t>L37</t>
  </si>
  <si>
    <t>L41</t>
  </si>
  <si>
    <t>L42</t>
  </si>
  <si>
    <t>L27</t>
  </si>
  <si>
    <t>L39</t>
  </si>
  <si>
    <t>L45</t>
  </si>
  <si>
    <t>L36</t>
  </si>
  <si>
    <t>L29</t>
  </si>
  <si>
    <t>L11</t>
  </si>
  <si>
    <t>micro parada</t>
  </si>
  <si>
    <t>MIN TOTALES DE FALLA DECLARADA</t>
  </si>
  <si>
    <t>MINUTOS TOTALES DE MANTENIMIENTO</t>
  </si>
  <si>
    <t>MINUTOS TOTALES AJENOS A MANTENIMEINTO</t>
  </si>
  <si>
    <t>MIN TOTALES CORRESPONDIENTES A REGULACION OPERATIVA</t>
  </si>
  <si>
    <t>micro paradas</t>
  </si>
  <si>
    <t>%</t>
  </si>
  <si>
    <t>Equipo 18</t>
  </si>
  <si>
    <t>Equipo 01</t>
  </si>
  <si>
    <t>Temperatura Equipo</t>
  </si>
  <si>
    <t>Molino</t>
  </si>
  <si>
    <t>Bomba de vacío</t>
  </si>
  <si>
    <t>Equipo 12</t>
  </si>
  <si>
    <t>Falla en la tapa</t>
  </si>
  <si>
    <t>Equipo 15</t>
  </si>
  <si>
    <t>Paleta</t>
  </si>
  <si>
    <t>Eq 33 - 38</t>
  </si>
  <si>
    <t>E33 Valvula</t>
  </si>
  <si>
    <t>Equipo 37</t>
  </si>
  <si>
    <t>Valvula</t>
  </si>
  <si>
    <t>Eq 24 - 20</t>
  </si>
  <si>
    <t>E20 Valvula</t>
  </si>
  <si>
    <t>(Varios elementos)</t>
  </si>
  <si>
    <t>Valores</t>
  </si>
  <si>
    <t>Intervenciones</t>
  </si>
  <si>
    <t>L20</t>
  </si>
  <si>
    <t>Equipo 16</t>
  </si>
  <si>
    <t>Equipo 10</t>
  </si>
  <si>
    <t>MAQUINA CON MAYOR TIEMPO DE CORRECTIVO</t>
  </si>
  <si>
    <t>MES</t>
  </si>
  <si>
    <t xml:space="preserve">EQUIPO </t>
  </si>
  <si>
    <t>MIN</t>
  </si>
  <si>
    <t>Plan de acción  Mantenimiento Moreno</t>
  </si>
  <si>
    <t>NA</t>
  </si>
  <si>
    <t>LÍNEA</t>
  </si>
  <si>
    <t>DESCRIPCIÓN</t>
  </si>
  <si>
    <t>SEMANA DE PRODUCCIÓN</t>
  </si>
  <si>
    <t>RESPONSABLE</t>
  </si>
  <si>
    <t xml:space="preserve">DESCRIPCIÓN DE  LA ACCIÓN </t>
  </si>
  <si>
    <t>Comentarios de seguimiento</t>
  </si>
  <si>
    <t>INICIO DEL PLAN</t>
  </si>
  <si>
    <t>INICIO REAL</t>
  </si>
  <si>
    <t xml:space="preserve"> CIERRE REAL</t>
  </si>
  <si>
    <t>DURACIÓN REAL</t>
  </si>
  <si>
    <t>RESUELTO ( X)</t>
  </si>
  <si>
    <t>Llenadora L38</t>
  </si>
  <si>
    <t>Moreno</t>
  </si>
  <si>
    <t>Martín</t>
  </si>
  <si>
    <t>Mantenimiento Mecanico</t>
  </si>
  <si>
    <t>Etiquetadora L33</t>
  </si>
  <si>
    <t>Mantenimiento Electrico</t>
  </si>
  <si>
    <t>Torqueadora</t>
  </si>
  <si>
    <t>Abastecedor de tapas</t>
  </si>
  <si>
    <t>-</t>
  </si>
  <si>
    <t>Abastecedor de envases</t>
  </si>
  <si>
    <t>Llenadora</t>
  </si>
  <si>
    <t>Celofanadora</t>
  </si>
  <si>
    <t>Girador de pucks</t>
  </si>
  <si>
    <t xml:space="preserve">Sebastian </t>
  </si>
  <si>
    <t>Estuchadora</t>
  </si>
  <si>
    <t>microparada</t>
  </si>
  <si>
    <t>se corrió la banda y se desgasto aproximadamente 10mm de un lado</t>
  </si>
  <si>
    <t>Se regula centradores y se alinea estrella</t>
  </si>
  <si>
    <t>Se suelda pieza rota, ya que no se encuentra  repuesto</t>
  </si>
  <si>
    <t>Se regula el laser</t>
  </si>
  <si>
    <t>Se coloca plato del embrague principal y se regula</t>
  </si>
  <si>
    <t>Se cambia sensor y se regula</t>
  </si>
  <si>
    <t>no</t>
  </si>
  <si>
    <t>si</t>
  </si>
  <si>
    <t>problemas con el panel táctil  de la llenadora</t>
  </si>
  <si>
    <t>Axon</t>
  </si>
  <si>
    <t>Celofanadora L10</t>
  </si>
  <si>
    <t>Laser</t>
  </si>
  <si>
    <t>problema de banda despegada, se despego el vulcanizado realizado por el proveedor externo</t>
  </si>
  <si>
    <t>se cambió gomas de corte se ajusta calesita y se cambian arandelas Groove de tornillo de regulación de calesita</t>
  </si>
  <si>
    <t>se cambió correa de motor</t>
  </si>
  <si>
    <t>tapadora. Regulacion ya que el maquinista que mandaron a largar la línea no sabe como manejar la maquina</t>
  </si>
  <si>
    <t>Etiquetadora</t>
  </si>
  <si>
    <t>regulación de altura de sensor</t>
  </si>
  <si>
    <t>Cambio de motor</t>
  </si>
  <si>
    <t>regulacion</t>
  </si>
  <si>
    <t>Embalador</t>
  </si>
  <si>
    <t>Victor</t>
  </si>
  <si>
    <t>robot fuera de punto por colisión</t>
  </si>
  <si>
    <t>Etiquetadora de fondo</t>
  </si>
  <si>
    <t>Crimpadora</t>
  </si>
  <si>
    <t>Llenadora L37</t>
  </si>
  <si>
    <t>Transporte</t>
  </si>
  <si>
    <t>Coloca Bombas</t>
  </si>
  <si>
    <t>Pick and play</t>
  </si>
  <si>
    <t>Mordazas</t>
  </si>
  <si>
    <t>Soluciona el maquinista</t>
  </si>
  <si>
    <t>Sopladores de la tolva sin aire. Se encuentra  que cambiaron la bajada de aire de la maquina y no conectaron el aire para el abastecedor</t>
  </si>
  <si>
    <t>regulación de cámara</t>
  </si>
  <si>
    <t>se cambio sensor de etiquetas</t>
  </si>
  <si>
    <t>mordaza soluciona maquinista. Tornillo roto</t>
  </si>
  <si>
    <t>Sobretapa</t>
  </si>
  <si>
    <t>Roscadora</t>
  </si>
  <si>
    <t>se reemplaza pieza rota de soporte de sensor de velocidad de llenado</t>
  </si>
  <si>
    <t xml:space="preserve"> se corta flexline, se vuelve a colocar</t>
  </si>
  <si>
    <t>llenado fuera de posición, se encontro el actuador de freno de rotor en mala posicion</t>
  </si>
  <si>
    <t>se ajusta flauta de sobretapa floja y la bajada de abastededor de sobretapa en mala posicion</t>
  </si>
  <si>
    <t>valvula de isla de de freno de puck trabada</t>
  </si>
  <si>
    <t>regulación de pinzas</t>
  </si>
  <si>
    <t>cambio de rodillo tensor de banda de abastecedor de envases</t>
  </si>
  <si>
    <t>drive quemado</t>
  </si>
  <si>
    <t>Crimpadora L11</t>
  </si>
  <si>
    <t>Balanza</t>
  </si>
  <si>
    <t>Cable suelto el plaqueta y configuración de cámara y láser</t>
  </si>
  <si>
    <t>se cambió correa de etiquetadora y regulación</t>
  </si>
  <si>
    <t>banda de la balanza se encontró  tensor suelto</t>
  </si>
  <si>
    <t>se cambió eslabones de la transportadora</t>
  </si>
  <si>
    <t>llenadora se cambió oring por pérdida</t>
  </si>
  <si>
    <t>Tolva</t>
  </si>
  <si>
    <t>Abastecedor pinceles</t>
  </si>
  <si>
    <t>Abastecedor tubos</t>
  </si>
  <si>
    <t>LogiPack</t>
  </si>
  <si>
    <t>Brazo transporte</t>
  </si>
  <si>
    <t>Bajador tetina</t>
  </si>
  <si>
    <t>Abastecedor de mecanismos</t>
  </si>
  <si>
    <t>fuera de punto</t>
  </si>
  <si>
    <t>se acomoda cable</t>
  </si>
  <si>
    <t>regulación de cámaras</t>
  </si>
  <si>
    <t>se cambia amplificador</t>
  </si>
  <si>
    <t>se acopla cadena de torqueadora</t>
  </si>
  <si>
    <t>celofanadora se coloca guía de entrada de estuches se utiliza la de celofanadora en mantenimiento</t>
  </si>
  <si>
    <t>se regula sensor</t>
  </si>
  <si>
    <t>regulación</t>
  </si>
  <si>
    <t xml:space="preserve">regulación de láser </t>
  </si>
  <si>
    <t>regulación de aire incorrecta  en abastecedor de envaces</t>
  </si>
  <si>
    <t>Martillo</t>
  </si>
  <si>
    <t>falla en driver se reajustan cables y se limpia cables de comunicación</t>
  </si>
  <si>
    <t>salto termica</t>
  </si>
  <si>
    <t>cambio de pt100 en celofanadora</t>
  </si>
  <si>
    <t>regulacion de sensor de orquilla</t>
  </si>
  <si>
    <t xml:space="preserve"> regulacion de laser</t>
  </si>
  <si>
    <t>soluciona el maquinista</t>
  </si>
  <si>
    <t>se lubrica</t>
  </si>
  <si>
    <t>se cambian los resortes</t>
  </si>
  <si>
    <t xml:space="preserve"> Se  cambia actuador roto</t>
  </si>
  <si>
    <t xml:space="preserve">regulación de parámetros </t>
  </si>
  <si>
    <t xml:space="preserve"> se colocan los 16 sensores de posición de envases, etiquetadora</t>
  </si>
  <si>
    <t>Se cambia gatillo de tolva roto.</t>
  </si>
  <si>
    <t>cambio de planchador</t>
  </si>
  <si>
    <t>Inkjet</t>
  </si>
  <si>
    <t>Coloca Tapas</t>
  </si>
  <si>
    <t>Bomba Neumatica</t>
  </si>
  <si>
    <t xml:space="preserve">tablero eléctrico con agua cortamos energía completa hasta resolver el ingreso de aguas. </t>
  </si>
  <si>
    <t>Regulación</t>
  </si>
  <si>
    <t>El maquinista  llama por el exceso de óxido en la maquina.Se desarma, se limpian, se cambia rodamiento, se suplementan el alojamiento  de los rodamientos, que estaban gastados y se cambia seggers.</t>
  </si>
  <si>
    <t>Se cambia termocupla</t>
  </si>
  <si>
    <t>Se cambia de lugar la fibra óptica</t>
  </si>
  <si>
    <t>puck trabado</t>
  </si>
  <si>
    <t>saltó la termica</t>
  </si>
  <si>
    <t>eslabon de cinta trabado</t>
  </si>
  <si>
    <t xml:space="preserve"> Se corrige un parámetro que hacía que la máquina no referenciara</t>
  </si>
  <si>
    <t>se pone a punto el tornillo de entrada</t>
  </si>
  <si>
    <t>marcaron bomba neumática pero se hizo soporte para poder sondear cañería internas de llenadora</t>
  </si>
  <si>
    <t>martillo regulación.</t>
  </si>
  <si>
    <t>regulación fina</t>
  </si>
  <si>
    <t>ajuste de tinta/formato. Suelen dejar el inkjet prendido y la tinta se estropea/seca</t>
  </si>
  <si>
    <t>se liman gatillos/salian unidades con muechas,puntos en el celofan</t>
  </si>
  <si>
    <t>continua falla de etiqueta - se frena y se regula etiqueta/ salen unidades con etiqueta mal pegada</t>
  </si>
  <si>
    <t>ajuste de sensores(soplador y de lectura de envase)</t>
  </si>
  <si>
    <t>prerroscado flojo, se desarma y se ajusta</t>
  </si>
  <si>
    <t>mordaza/desarmaron y ajustaron</t>
  </si>
  <si>
    <t>borrar</t>
  </si>
  <si>
    <t>falla de sensor, no lee el espacio entre las etiquetas. Ademas no juntada el descarte de las etiquetas</t>
  </si>
  <si>
    <t>Camara</t>
  </si>
  <si>
    <t>L47</t>
  </si>
  <si>
    <t>se cambia sensor roto</t>
  </si>
  <si>
    <t>Se repone disyuntor</t>
  </si>
  <si>
    <t>se regula sensor de impresion</t>
  </si>
  <si>
    <t>se regula camara de abastecedor de envases</t>
  </si>
  <si>
    <t>puerta abastecedor de tapas mal cerrada</t>
  </si>
  <si>
    <t>Se cambia tanguilones rotos del rodante</t>
  </si>
  <si>
    <t>Se de cambia soporte de injet  y se fabrica  soporte</t>
  </si>
  <si>
    <t>Llamaron porque  el rodante se frenaba, se revisan sensores y no se encuentra ninguna anomalía. Nos quedamos para verla funcionar y en la hora que nos quedamos  no fallo</t>
  </si>
  <si>
    <t>se traba rotor y salta el embrague. Se lubrica actuador y queda para probar</t>
  </si>
  <si>
    <t>Se levanta separador de producto y ya que tocaba con el rodante haciendo que se frene</t>
  </si>
  <si>
    <t>Regulación de los gatillos traspaso del rodante a la celofanadora</t>
  </si>
  <si>
    <t>soluciona maquinista</t>
  </si>
  <si>
    <t>empujador trabado (dieron solucion provisoria porque hay que desarmar)</t>
  </si>
  <si>
    <t>rotura de cabezal</t>
  </si>
  <si>
    <t>corte de espina elastica</t>
  </si>
  <si>
    <t>cable cortado del seguro de la puerta</t>
  </si>
  <si>
    <t>Problema de llenado, cambio de orring y ajuste de valvulas</t>
  </si>
  <si>
    <t>puesta a punto</t>
  </si>
  <si>
    <t>cambio de orring y problemas con pantalla tildada</t>
  </si>
  <si>
    <t>cambio de rodamiento eje de motor</t>
  </si>
  <si>
    <t>cambio de placas</t>
  </si>
  <si>
    <t>ajuste de sinfín</t>
  </si>
  <si>
    <t>cambio rueda de torque</t>
  </si>
  <si>
    <t>regulacion, se encuentran problemas con el frasco que no sale del puck</t>
  </si>
  <si>
    <t>transporte no agarra el puck, regulacion</t>
  </si>
  <si>
    <t>Llamado por que se apaga sola la maquina, se cambia rele de cascada</t>
  </si>
  <si>
    <t>regulación, se tilda pantalla</t>
  </si>
  <si>
    <t>Se corta eslabones de rodante flex línea</t>
  </si>
  <si>
    <t>Se regulan parámetros</t>
  </si>
  <si>
    <t>Cambio de sensor</t>
  </si>
  <si>
    <t>se resetea variador</t>
  </si>
  <si>
    <t>se le pone a cero la torqueadora</t>
  </si>
  <si>
    <t>se destapa compuerta de pulmón</t>
  </si>
  <si>
    <t>se destraba cadena de llenadora</t>
  </si>
  <si>
    <t xml:space="preserve">regulación de cámaras de abastecedor </t>
  </si>
  <si>
    <t>se restablece energía luego del micro corte</t>
  </si>
  <si>
    <t>Picos</t>
  </si>
  <si>
    <t>Se regulan las  camaras de la  etiquetadora</t>
  </si>
  <si>
    <t>se redirecciona señal de electroválvula</t>
  </si>
  <si>
    <t xml:space="preserve">Regulación  de parámetros de velocidad </t>
  </si>
  <si>
    <t>En ambos llamados se revisa la causa de que salte el embrague de la llenadora. Se encuentra que una de las causas es la pérdida de aire de la isla de válvula, sumado a que había un soplador con mucha presión  de aire que causaba la caída. Se le coloca una válvula para el actuador que sirve de freno.</t>
  </si>
  <si>
    <t>Se cambia cuchilla</t>
  </si>
  <si>
    <t>se ajusta manchon</t>
  </si>
  <si>
    <t>Se cambia sello de válvula</t>
  </si>
  <si>
    <t>se ajustan rodillos</t>
  </si>
  <si>
    <t>regulacion picos</t>
  </si>
  <si>
    <t xml:space="preserve"> Regulación  de sensores</t>
  </si>
  <si>
    <t>Regulación  de parámetros de velocidad</t>
  </si>
  <si>
    <t xml:space="preserve"> regulación de aire a actuador</t>
  </si>
  <si>
    <t>se resetea pantalla de abastecedor de pinceles</t>
  </si>
  <si>
    <t>regulación de fibra en abastecedor de tubos</t>
  </si>
  <si>
    <t>cambio de manguera en llenadora</t>
  </si>
  <si>
    <t>fuera de punto la L29</t>
  </si>
  <si>
    <t>afilado de cuchillas y  pieza de Logic pack no hay repuesto</t>
  </si>
  <si>
    <t>cambio de cabezal</t>
  </si>
  <si>
    <t>ajuste de piston</t>
  </si>
  <si>
    <t>por corte de luz, se debio poner un codigo</t>
  </si>
  <si>
    <t>ajuste de sensor</t>
  </si>
  <si>
    <t>problema de colocacion de tapa en envase- no resuelto</t>
  </si>
  <si>
    <t>techeo de sensor de orquilla</t>
  </si>
  <si>
    <t>regulacion de camaras</t>
  </si>
  <si>
    <t>regulación sensor presencia pucks vacios</t>
  </si>
  <si>
    <t>llenadora. Se amura pt100</t>
  </si>
  <si>
    <t>se cambia correa de etiquetadora</t>
  </si>
  <si>
    <t>valvula de aire  trabada</t>
  </si>
  <si>
    <t>regulación de sensor de etiqueta.</t>
  </si>
  <si>
    <t>Se regula el sensor de tapa alta línea 33</t>
  </si>
  <si>
    <t>se destraba banda de estuchadora</t>
  </si>
  <si>
    <t>torqueadora. Se acomoda contra estrella</t>
  </si>
  <si>
    <t>celofanadora. Se cambia termocupla</t>
  </si>
  <si>
    <t>Se cambia amplificador y se regula.</t>
  </si>
  <si>
    <t>estuchador se limpian filtros de ventura y seda de alta el repuesto</t>
  </si>
  <si>
    <t>Termocupla  floja</t>
  </si>
  <si>
    <t>Juan Manuel</t>
  </si>
  <si>
    <t>regulación sensor</t>
  </si>
  <si>
    <t>brazo fuera de punto</t>
  </si>
  <si>
    <t>Se dio asistencia de regulación</t>
  </si>
  <si>
    <t>cambio de amplificador ink-jet</t>
  </si>
  <si>
    <t>dejo de cargar producto a causa de esta manguera, se colocan uniones ya que el acceso es complicado. Ahora el problema a resolver es la pérdida de producto de varios picos ya que aparentemente reventaron el sello a causa de lo mencionado anteriormente</t>
  </si>
  <si>
    <t>se cambia sensor reflectivo por amplificador</t>
  </si>
  <si>
    <t>se pone a punto brazo ABB</t>
  </si>
  <si>
    <t>se regula posición de grabado laser</t>
  </si>
  <si>
    <t xml:space="preserve"> válvula de aire cerrada. </t>
  </si>
  <si>
    <t xml:space="preserve">crimpadora..regulación </t>
  </si>
  <si>
    <t xml:space="preserve">celofanadora  ..regulación </t>
  </si>
  <si>
    <t>celofanadora. Cambio de prisionero.</t>
  </si>
  <si>
    <t>celofanadora  cambio de sensor y regulación</t>
  </si>
  <si>
    <t>torqueadora. Se  corrige  altura de la cadena</t>
  </si>
  <si>
    <t>Se regula la cámara etiquetadora línea 33</t>
  </si>
  <si>
    <t xml:space="preserve"> llenadora resuelve  el maquinista</t>
  </si>
  <si>
    <t>abastecedor  de envases regulación</t>
  </si>
  <si>
    <t>gira puck. Regulación  de parámetros</t>
  </si>
  <si>
    <t>axon. Se repara pieza rota</t>
  </si>
  <si>
    <t>regulación de martillo y cambio del mismo</t>
  </si>
  <si>
    <t>regulación de celofanadora y estiquetadora regulación de tension y ajuste de rodillos moleteado</t>
  </si>
  <si>
    <t>se cambiaron resortes de tensores de correa de etiquetadora</t>
  </si>
  <si>
    <t>etiquetadora se cambia pila de la pantalla</t>
  </si>
  <si>
    <t>cambio de manguera bomba de llenado</t>
  </si>
  <si>
    <t>se resetea axón</t>
  </si>
  <si>
    <t>Axón se volvió a poner en  falla, se resetea queda ok</t>
  </si>
  <si>
    <t>se coloca gusano faltante a empujados de etiquetas malas</t>
  </si>
  <si>
    <t>se regula flotante de tolva</t>
  </si>
  <si>
    <t>regulación de etiquetadora</t>
  </si>
  <si>
    <t>regulación de sensor envases vacíos de salida de  llenadora</t>
  </si>
  <si>
    <t>se coloca guía a la salida del láser</t>
  </si>
  <si>
    <t>cambio de correa</t>
  </si>
  <si>
    <t>salto disyuntor</t>
  </si>
  <si>
    <t>cambio de tornillo roto</t>
  </si>
  <si>
    <t>se desoldo cable</t>
  </si>
  <si>
    <t>regulacion setup</t>
  </si>
  <si>
    <t>cambiaron el girador de pucks por uno mas largo</t>
  </si>
  <si>
    <t>saltó termica</t>
  </si>
  <si>
    <t>regulacion, problema con parametros por cambio de formato</t>
  </si>
  <si>
    <t>cambio de sensor de temperatura de soplador</t>
  </si>
  <si>
    <t>regulación de sensor</t>
  </si>
  <si>
    <t>mordaza no crimpa</t>
  </si>
  <si>
    <t>regulación(problema reiterado, se caen pucks, se manchan)</t>
  </si>
  <si>
    <t>no arrancaba la máquina, se tilda el programa al reiniciar</t>
  </si>
  <si>
    <t>perdida de aire en piston, solo fue aviso del maquinista.</t>
  </si>
  <si>
    <t>problema por de falta de isla de aire</t>
  </si>
  <si>
    <t>error de IP</t>
  </si>
  <si>
    <t>llenadora problema con rele de marcha</t>
  </si>
  <si>
    <t>se regula el sensor de entrada en la enfundadora</t>
  </si>
  <si>
    <t xml:space="preserve"> se cambio resorte de pico número 14</t>
  </si>
  <si>
    <t>se ajusta tensor de cadena de torqueadora por que el maquinista no tiene herramientas</t>
  </si>
  <si>
    <t>se coloca pieza que se había salido y se destraba cadena por una tapa de producto</t>
  </si>
  <si>
    <t>regulación de láser  y celofanadora y se cambio tornillo de la misma</t>
  </si>
  <si>
    <t>regulación de sensores</t>
  </si>
  <si>
    <t>no estaba apto, maquinista realizó un cambio</t>
  </si>
  <si>
    <t>realizaron una instalacion de tolva el fin de semana y dejaron viruta, al encender se dieron cuenta y frenaron para realizar limpieza.</t>
  </si>
  <si>
    <t>problema de cable y comunicación IP (no reconoce el cable verde) (problema recurente)</t>
  </si>
  <si>
    <t>cambio de formato -  regulación set up</t>
  </si>
  <si>
    <t>era por el inkjet -  resuelve maquinista</t>
  </si>
  <si>
    <t>Coloca Bolillas</t>
  </si>
  <si>
    <t>se regula sensor de descarte tapas altas/caidos/sin tapas</t>
  </si>
  <si>
    <t>se levanta diferencial</t>
  </si>
  <si>
    <t>se reinicia maquina por torqueadora trabada</t>
  </si>
  <si>
    <t>se enciende desde el tablero eléctrico girador de pucks</t>
  </si>
  <si>
    <t>se cambia tanguilones de cinta transportadora</t>
  </si>
  <si>
    <t>se cambia brazo roto de cierre de solapa</t>
  </si>
  <si>
    <t>se regula sensor final de carrera de crimpadora</t>
  </si>
  <si>
    <t xml:space="preserve"> tapa trabada y regulación  de fibra óptica</t>
  </si>
  <si>
    <t>se cambia inkjet porque al equipo anterior al poner solvente tuvo un derrame</t>
  </si>
  <si>
    <t>se cambia sensor horquilla de lectura de frascos</t>
  </si>
  <si>
    <t xml:space="preserve"> tapadora se corrigen sensores de tapa y se activa brazo de transporte</t>
  </si>
  <si>
    <t>se da asistencia regulación celofanadora</t>
  </si>
  <si>
    <t>regulación de parámetro de torqueadora por falta de maquinista se le da soporte a las chicas de linea</t>
  </si>
  <si>
    <t>problemas de planchado de etiqueta todos los llamados</t>
  </si>
  <si>
    <t>ajuste leve</t>
  </si>
  <si>
    <t>quiebra falla</t>
  </si>
  <si>
    <t>fusible</t>
  </si>
  <si>
    <t>movieron puntera para qe los estuches se deslicen correctamente y el laser pueda funcionar</t>
  </si>
  <si>
    <t>celofanadora se encuentran trabadas las cuchillas</t>
  </si>
  <si>
    <t>se liman gatillos/salian unidades con muecas,puntos en el celofan</t>
  </si>
  <si>
    <t>se ajusta cadena trabada</t>
  </si>
  <si>
    <t>Natalio</t>
  </si>
  <si>
    <t>fue falla de brazo</t>
  </si>
  <si>
    <t>salta diyuntor</t>
  </si>
  <si>
    <t>puck trabado hizo saltar cadena</t>
  </si>
  <si>
    <t>se rompieron gomitas a raiz de que se trabo el puck</t>
  </si>
  <si>
    <t>sensor de presencia de caja roto</t>
  </si>
  <si>
    <t>se coloca tornillo faltnate en roscador</t>
  </si>
  <si>
    <t>llenadora se lubrican guías se seguidores y se regulan parámetros ya que no tomaba los mecanismos las balas</t>
  </si>
  <si>
    <t xml:space="preserve"> logicpak se regulan la presión de aire de los acutuadores neumaticos de movimiento de calentador</t>
  </si>
  <si>
    <t>se modifica parámetro de torqueadora</t>
  </si>
  <si>
    <t>etiquetadora se limpia pistón de etiquetas</t>
  </si>
  <si>
    <t>se cambio correa de pick and play</t>
  </si>
  <si>
    <t xml:space="preserve"> llenadora se cambio actudor simple efecto</t>
  </si>
  <si>
    <t>estuchadora se cambio filtro de venturi</t>
  </si>
  <si>
    <t>no aplica parada por falta de FI</t>
  </si>
  <si>
    <t>cambio cuchillas</t>
  </si>
  <si>
    <t>regulación de nivel</t>
  </si>
  <si>
    <t>regulacion, bajo torque y mordazas</t>
  </si>
  <si>
    <t>rgulacion</t>
  </si>
  <si>
    <t>reinicio de inkjet</t>
  </si>
  <si>
    <t>se retoca tren de plegadores por golpe, provocaba que pliegue mal</t>
  </si>
  <si>
    <t>Se resetea laser</t>
  </si>
  <si>
    <t>se regula la posición del láser y las camaras</t>
  </si>
  <si>
    <t>se regula sensor de tapa en abastecedor</t>
  </si>
  <si>
    <t>se limpio y se lubrico</t>
  </si>
  <si>
    <t>problemas con bajada de tapadora</t>
  </si>
  <si>
    <t xml:space="preserve"> código corrido, soluciono el maquinista</t>
  </si>
  <si>
    <t>sobretapa. Se ajusta actuador flojo</t>
  </si>
  <si>
    <t xml:space="preserve"> tapadora. Se cambian tanguilones rotos </t>
  </si>
  <si>
    <t>se cambian eslabones rotos cinta, transportadora.</t>
  </si>
  <si>
    <t>se levanta disyuntor</t>
  </si>
  <si>
    <t xml:space="preserve"> llenadora. Regulación</t>
  </si>
  <si>
    <t>sensor no detecta fin de carrera, se repara y regula sensor</t>
  </si>
  <si>
    <t xml:space="preserve">se rompió embrague </t>
  </si>
  <si>
    <t>se cortaban las mangueras, solucionó maquinista</t>
  </si>
  <si>
    <t>pusieron un boton de parada y contacto quedó flojo, ajustaron contacto.</t>
  </si>
  <si>
    <t xml:space="preserve">colocan seguridad en ventilador extractor de aire </t>
  </si>
  <si>
    <t xml:space="preserve">parada por pérdida de aire. </t>
  </si>
  <si>
    <t>despues de la limpieza la valvula tenia perdidada, el sello estaba roto, mantenimiento reparó.</t>
  </si>
  <si>
    <t>centrador no llenaba, lo acomodaron regulacion</t>
  </si>
  <si>
    <t>cambio de sensor</t>
  </si>
  <si>
    <t>salto la termica</t>
  </si>
  <si>
    <t>limpiaron venturi</t>
  </si>
  <si>
    <t>cambiaron resorte de pico de llenadora</t>
  </si>
  <si>
    <t>cambio de resorte de pico de llenadora</t>
  </si>
  <si>
    <t>regulación de sensor de tapa alta</t>
  </si>
  <si>
    <t>regulacion de sensor de fibra optica</t>
  </si>
  <si>
    <t>torqueadora regulacion de torque</t>
  </si>
  <si>
    <t>desplazado cangilones . Regulacion</t>
  </si>
  <si>
    <t>salta la termica</t>
  </si>
  <si>
    <t>torqueadora regulación</t>
  </si>
  <si>
    <t>estuchadora se regula centrador de linner</t>
  </si>
  <si>
    <t>se cambian gomas internas de cabezales de torqueadora</t>
  </si>
  <si>
    <t>Axon se regula sensor</t>
  </si>
  <si>
    <t xml:space="preserve"> se da asistencia de regulacion</t>
  </si>
  <si>
    <t>torqueadora se cambio resorte de cabezal 4</t>
  </si>
  <si>
    <t>se cambian cuchillas ruedas tracción.  Queda para revisar,  la funda no entra en el tubo.</t>
  </si>
  <si>
    <t>problema de componentes</t>
  </si>
  <si>
    <t>se cambia resorte de leva cabezal 1 y se realizan varios ajustes</t>
  </si>
  <si>
    <t>error de lectura sensor de freno pucks llenadora</t>
  </si>
  <si>
    <t>abastecedor de tapas, solucionó maquinista, regulación de guías</t>
  </si>
  <si>
    <t>se coloca tuerca de rodamiento guía de pinzas y regu</t>
  </si>
  <si>
    <t>se corta correa de estrella muy estirada</t>
  </si>
  <si>
    <t>llenadora se encontró manguera estrangulada de selectora de envasado a procesó</t>
  </si>
  <si>
    <t>torqueadora se cambio gomas de torque y resorte de mordazas de la misma</t>
  </si>
  <si>
    <t>se reinicia y se suelda tornillo de ajuste rápido de cabezal de llenado</t>
  </si>
  <si>
    <t>regulación sensor detector de estuche, soluciona maquinista</t>
  </si>
  <si>
    <t>corrección de cables, luego de una modificacion/arreglo</t>
  </si>
  <si>
    <t>tensaron la cinta de transporte</t>
  </si>
  <si>
    <t>cable suelto del soldador, resuelve maquinista</t>
  </si>
  <si>
    <t>ajuste de cinta</t>
  </si>
  <si>
    <t>regulación, mas limpieza.</t>
  </si>
  <si>
    <t>regulacion de cuchillas</t>
  </si>
  <si>
    <t>regulacion de sensores</t>
  </si>
  <si>
    <t>FI viscoso, mantenimiento ayuda a regular llenadora</t>
  </si>
  <si>
    <t>se cambia resorte de pico n 4</t>
  </si>
  <si>
    <t>se apagan camaras</t>
  </si>
  <si>
    <t>roscadora se remplaza oring de pinzas</t>
  </si>
  <si>
    <t>se regula martilo bajador de liners y cierres de solapas de estuche</t>
  </si>
  <si>
    <t>Se cambia resorte roto pico 7</t>
  </si>
  <si>
    <t>torqueadora. Se cambia gomas de torque, se coloca cadena salida y se regula.</t>
  </si>
  <si>
    <t>abastecedor  de tubos. Se regulan  levas, de compuerta y peine de la maquina</t>
  </si>
  <si>
    <t>se encontró manguera pinchada del peine de tubos</t>
  </si>
  <si>
    <t>celofanadora se encontró eje exagonal móvil de ancho de tolva partidos se prosede a soldar ya que no hay respueto</t>
  </si>
  <si>
    <t>etiquetadora regulación de sensores</t>
  </si>
  <si>
    <t xml:space="preserve"> cuadro de bombas se cambio bomba indsur</t>
  </si>
  <si>
    <t>resolvió el maquinista</t>
  </si>
  <si>
    <t>etiquetadora cambio de rodillo y limpieza de sesor palpador</t>
  </si>
  <si>
    <t>camara regulacion</t>
  </si>
  <si>
    <t>laser regulacion</t>
  </si>
  <si>
    <t>cambio de sensor roto</t>
  </si>
  <si>
    <t>ajuste tablero eléctrico</t>
  </si>
  <si>
    <t>cables mal puestos y variador tiraba falla</t>
  </si>
  <si>
    <t>cambio de servomotor</t>
  </si>
  <si>
    <t>cambio de filtro</t>
  </si>
  <si>
    <t>no imprimía bien perdía intensidad, regulacion</t>
  </si>
  <si>
    <t>Bomba Moyno</t>
  </si>
  <si>
    <t>Abastecedor de bombas</t>
  </si>
  <si>
    <t>se ajusta actuador de descarte, regulacion de laser</t>
  </si>
  <si>
    <t>se acomoda sensor de válvula de la cañería de llenado</t>
  </si>
  <si>
    <t>llenadora se ajusta lanza de llenado</t>
  </si>
  <si>
    <t xml:space="preserve"> se coloca guias de regulacion de plato de tapadora</t>
  </si>
  <si>
    <t>se levanta termica</t>
  </si>
  <si>
    <t>Llenadora, se cambia resorte electroiman del rotor.</t>
  </si>
  <si>
    <t>La bomba de llenado perdía, se hace cambiar la bomba.</t>
  </si>
  <si>
    <t>se repara lanza de la etiquetadora</t>
  </si>
  <si>
    <t>Se cambia electrovalvula, con pérdida de aire y que no cambiaba de la isla de válvulas</t>
  </si>
  <si>
    <t>torqueadora Racor flojo</t>
  </si>
  <si>
    <t>Se cambia tornillos  roto de la guia del actuador</t>
  </si>
  <si>
    <t>regulación etiquetadora</t>
  </si>
  <si>
    <t>llenadora se cambio resorte de pico 14</t>
  </si>
  <si>
    <t>Pérdida de aire</t>
  </si>
  <si>
    <t>Se suelta actuador de compuerta</t>
  </si>
  <si>
    <t>Racor flojo</t>
  </si>
  <si>
    <t xml:space="preserve">Se cambia resistencia </t>
  </si>
  <si>
    <t xml:space="preserve"> Se acomoda termocupla</t>
  </si>
  <si>
    <t>Bomba indesur no carga, no hay en stock en el pañol. Se consigue una boba usada que funciona y se coloca</t>
  </si>
  <si>
    <t>regulación de mordaza</t>
  </si>
  <si>
    <t>reglación de brazo</t>
  </si>
  <si>
    <t>problemas por variación de peso, FI duro. Regularon velocidad</t>
  </si>
  <si>
    <t>no conectaba cable de red</t>
  </si>
  <si>
    <t>desarmaron tablero y regularon mangueras de aire.</t>
  </si>
  <si>
    <t>se rompio el freno del laser</t>
  </si>
  <si>
    <t>regulación de cinta transportadora de tapas</t>
  </si>
  <si>
    <t>pasaban unidades sin código, regulación de laser</t>
  </si>
  <si>
    <t>reparación de eje de cinta de abastecedor, se traba</t>
  </si>
  <si>
    <t>se rompió eje del cajón plegador de estuches</t>
  </si>
  <si>
    <t>se ajustan parámetros de abastecedor</t>
  </si>
  <si>
    <t>se saca eslabon excedente de transportadora</t>
  </si>
  <si>
    <t>se quebró fusible de bajador, requirieron que venga mantenimiento porque tiene herramientas necesarias para resolver</t>
  </si>
  <si>
    <t>Enhebrado/Coloca Bombas</t>
  </si>
  <si>
    <t>no arrancaba al iniciar</t>
  </si>
  <si>
    <t xml:space="preserve">regulación </t>
  </si>
  <si>
    <t>cambio de gomas de torque</t>
  </si>
  <si>
    <t>falla constante regulacion de sensor</t>
  </si>
  <si>
    <t>laser salia mal, regulacion</t>
  </si>
  <si>
    <t>piston salido, regulacion</t>
  </si>
  <si>
    <t>se traban tubos entre chapa y peine divisor, regulacion</t>
  </si>
  <si>
    <t>palpador faltante</t>
  </si>
  <si>
    <t>enhebrador se encuentra guía bloqueando recorrido de tomador se ajustan parametros y distancia de sensor de final</t>
  </si>
  <si>
    <t>se corrije embrague de llenadora y se cambia cangilon de abastecedor de sobretapa</t>
  </si>
  <si>
    <t>presenta problema de poco abastecimiento se coloca cinta antideslizante, se coloca cortina en el fondo del embudo, pero el tamaño de envases y la falta de arrastre provocan q no abastesca.</t>
  </si>
  <si>
    <t>Se cambian sensores</t>
  </si>
  <si>
    <t>Se cambia hércules</t>
  </si>
  <si>
    <t>Problemas de comunicación  de la panta5 y el plc</t>
  </si>
  <si>
    <t>Se pone a punto, la cadena de tanguilones</t>
  </si>
  <si>
    <t xml:space="preserve">se regula levas de tomas </t>
  </si>
  <si>
    <t>se regula la maquina</t>
  </si>
  <si>
    <t>se  desarma y ajusta tope de nivel de tolva</t>
  </si>
  <si>
    <t>se ajusta guía de pico 7</t>
  </si>
  <si>
    <t>laser error de tipeo</t>
  </si>
  <si>
    <t>tornillo flojo de soporte de cuchilla impedía la subida de la misma</t>
  </si>
  <si>
    <t>se ajusta eje brazo empujador de seguidor de leva se regula embrague tmb y regulación de producto</t>
  </si>
  <si>
    <t>cambio de cabezal de torqueadora</t>
  </si>
  <si>
    <t>logicpak se lubrica ejes de calentador de fundas..se observa cadena gastada algunos sujetadores no giran bien y se cae también se vio quemada la guía de cadena de las misma</t>
  </si>
  <si>
    <t>Se cambia válvula de 3 vías de los picos</t>
  </si>
  <si>
    <t>Se regula cámara</t>
  </si>
  <si>
    <t>se libera presión de resorte de cabezal y se ajustan parametros de torqueado</t>
  </si>
  <si>
    <t>Manguera  de aire pinchada.</t>
  </si>
  <si>
    <t>Llenadora  se cambia eje del expulsados de tubos</t>
  </si>
  <si>
    <t>Se regula sensor de transferencia.</t>
  </si>
  <si>
    <t>abastecedor  de envases, se resetea variador</t>
  </si>
  <si>
    <t>se desconfigura IP de laser</t>
  </si>
  <si>
    <t>el celofan se desenvuelve solo por mas que esté parada la línea, regulan</t>
  </si>
  <si>
    <t>se coloca puente en embalador de producto terminado</t>
  </si>
  <si>
    <t>se retoca soporte del hercules y se cambia hercules y buje</t>
  </si>
  <si>
    <t>Se acomoda diferencial  de bandas con canguilones.</t>
  </si>
  <si>
    <t>Abastecedor de bolillas</t>
  </si>
  <si>
    <t>al continuar con dicho problema se revisa motor y se encuentra que estaba flojo</t>
  </si>
  <si>
    <t xml:space="preserve">falla en el cabezal 14, en etiqueta de dorso, para descartar problemas en la placas, se invirtieron  con la Nro. 13 </t>
  </si>
  <si>
    <t>Se cambia tanguilones rotos, se pasa el rodante por los rodillos de la punta, se ajusta engranaje y se ajusta bajada del rodante</t>
  </si>
  <si>
    <t>se regulan camaras de etiquetas de frente y dorso</t>
  </si>
  <si>
    <t>Se regula altura de sensor 14.</t>
  </si>
  <si>
    <t>cable cortado de sensor se colocó conector.</t>
  </si>
  <si>
    <t>se coloca cinta teflonada y se regula presión de aire de abastecedor de bolillas</t>
  </si>
  <si>
    <t>se alinea colocadora de sobretapa</t>
  </si>
  <si>
    <t>se regula cámara de abastecedor de envases</t>
  </si>
  <si>
    <t>etiquetadora. Se cambian planchadores</t>
  </si>
  <si>
    <t>se pone a punto llenadora se regula cámara de etiqueta se regula sensor n 16 y se ajusta protección de descarte</t>
  </si>
  <si>
    <t>se coloca tornillo en estrella de tapas</t>
  </si>
  <si>
    <t>se coloca tornillo y suplemento a cabezal de torqueador</t>
  </si>
  <si>
    <t>se retoca estrella por que lastima los envases.</t>
  </si>
  <si>
    <t>resuelve el maquinista</t>
  </si>
  <si>
    <t>se endereza piezas torcidas</t>
  </si>
  <si>
    <t>se regulan las camaras por cambio de formato</t>
  </si>
  <si>
    <t>se regula camara de etiquetas</t>
  </si>
  <si>
    <t>Bajador de tapas</t>
  </si>
  <si>
    <t>Llenadora L16</t>
  </si>
  <si>
    <t>L16</t>
  </si>
  <si>
    <t>Quebra/Falha Mecânica</t>
  </si>
  <si>
    <t>Quebra/Falha elétrica e Eletronica</t>
  </si>
  <si>
    <t>se cambia visturi de celofanadora</t>
  </si>
  <si>
    <t>celofanadora se coloco correa de servomotor</t>
  </si>
  <si>
    <t xml:space="preserve"> Cambian resortes del los gatillos</t>
  </si>
  <si>
    <t>Se ajusta sensor de embrague elevador, se aflojan los embragues del empujados y el elevador, ya que no acciobavan.</t>
  </si>
  <si>
    <t>Resuelve  maquinista</t>
  </si>
  <si>
    <t>falla en el cabezal 14, en etiqueta de dorso, para descartar problemas en la placas, se invirtieron  con la Nro. 13, al continuar con dicho problema se revisa motor y se encuentra que estaba flojo.</t>
  </si>
  <si>
    <t>estuchadora  regulación de sensor</t>
  </si>
  <si>
    <t>regulación de cámara.</t>
  </si>
  <si>
    <t xml:space="preserve">regulacion de sensor </t>
  </si>
  <si>
    <t>se ajusta sobretapas</t>
  </si>
  <si>
    <t>mangueras de picos invertida</t>
  </si>
  <si>
    <t>llenadora se centran los picos</t>
  </si>
  <si>
    <t>etiquetadora. Regulación  de maquina</t>
  </si>
  <si>
    <t>resuelve maquinista</t>
  </si>
  <si>
    <t>se configura camara</t>
  </si>
  <si>
    <t>Se corrige inclinación del acrílico de la compuerta.</t>
  </si>
  <si>
    <t>Celofanadora. Se sale rotula del empujador, se cambia plegados de cabeza  y se regulan soldadores</t>
  </si>
  <si>
    <t>Se regula celofan.</t>
  </si>
  <si>
    <t>se retira tapa de actudor de centrador de envases</t>
  </si>
  <si>
    <t>se cambia hercules derecho</t>
  </si>
  <si>
    <t>Se cambia seguidor de leva de las mordazas</t>
  </si>
  <si>
    <t>se ajusta resorte interno de torqueador</t>
  </si>
  <si>
    <t xml:space="preserve"> celofanadora se regula embrague de empujador</t>
  </si>
  <si>
    <t>Salto el embrague del empujador. Se destraba y ajusta</t>
  </si>
  <si>
    <t>se acomodan pinzas</t>
  </si>
  <si>
    <t>Se sale soplador de envases</t>
  </si>
  <si>
    <t>se condensa la humedad en la tolva, se moja el sensor y salta la seguridad de detección  de alcohol</t>
  </si>
  <si>
    <t>se cambio correa superior y flejes de la misma</t>
  </si>
  <si>
    <t>regulacion de torque</t>
  </si>
  <si>
    <t>se retira cuchillas en pañol para logic pack, cambio</t>
  </si>
  <si>
    <t>El actuador quedaba accionado, se reviso las señales, estaban funcionando  bien. Se encuentra  que una de la electro válvulas no funcionaba correctamente. En el pañol no había repuesto (se lo da de alta). Y se lubrica la electrovalvula . La maquina queda operativa.</t>
  </si>
  <si>
    <t>se frenaba plato de etiqueta.</t>
  </si>
  <si>
    <t>se cambia y regula empujador de frascos en estuchadora.</t>
  </si>
  <si>
    <t>se carga la tolva con brillo y rearma brazo ABB</t>
  </si>
  <si>
    <t xml:space="preserve"> se coloca tapon en expulsor de cepillos</t>
  </si>
  <si>
    <t>estuchadora se pega brida</t>
  </si>
  <si>
    <t>Sensor fuera de posición</t>
  </si>
  <si>
    <t>Se regula sensor</t>
  </si>
  <si>
    <t>Se regula cuchilla.</t>
  </si>
  <si>
    <t>Se mueve y ajusta un sensor</t>
  </si>
  <si>
    <t xml:space="preserve"> Regulación.</t>
  </si>
  <si>
    <t>llenadora se ajustan valvulas de tres vias.</t>
  </si>
  <si>
    <t>se repone termica</t>
  </si>
  <si>
    <t>se le da registro a la cadena de transportadora y se le saco un eslabon.</t>
  </si>
  <si>
    <t>Se cambia gatillo de la celofanadora</t>
  </si>
  <si>
    <t>Se coloca selectora, para poder apagar y encender la pantalla. Ya que la misma, se tilda y no responde.</t>
  </si>
  <si>
    <t>El gusano de la maquina  esta dañado y esta causando que los envases se traben.</t>
  </si>
  <si>
    <t>Se cambia. Gomas de los tomadores</t>
  </si>
  <si>
    <t>Llaman por una consulta</t>
  </si>
  <si>
    <t>Tomadores de bimba, regulación</t>
  </si>
  <si>
    <t>b9mba moyno cambio, resuelve  el lavador cambiando  la bomba</t>
  </si>
  <si>
    <t xml:space="preserve"> Solucionado maquinista</t>
  </si>
  <si>
    <t>parada repetida</t>
  </si>
  <si>
    <t>se cambia cinta teflonada de planchadores de etiquetas</t>
  </si>
  <si>
    <t>Se tome perno de cadena de la llenadora, se desarma se cambia el perno y se colocan tornillos  nuevos a las bases de la cadena.</t>
  </si>
  <si>
    <t>Se cambia fibra óptica  dañada</t>
  </si>
  <si>
    <t xml:space="preserve">se regula  la maquina </t>
  </si>
  <si>
    <t>Etiquetadora. Regulación. Y llenadora. Se regula presión de aire y sensor del colocador. Ya que no posiciona bien las tapas. Etiquetadora. Se cambia banda superior en mal estado</t>
  </si>
  <si>
    <t>Se regula altura de la maquina</t>
  </si>
  <si>
    <t>celofanadora se ajusta tension de correa de pinzas, se rebaja punta de pinzas por rose en ancho de tolba, no se cabían rodamientos de carro de pinzas por demanda de producción, se elimina todos los bordes con filos de gatillos y placa, recomienda mantenimiento a toda la maquina.</t>
  </si>
  <si>
    <t xml:space="preserve"> se limpian las pinzas</t>
  </si>
  <si>
    <t>celofanadora se regula apertura de pinzas</t>
  </si>
  <si>
    <t>Se saca el soporte del bisturí,se cambia rodamiento, se limpian ejes y lubrican rodamientos lineales.</t>
  </si>
  <si>
    <t>se lubrican pinzas, se regula presión de aire en los actuadores de la cuchilla, se regula sensor de corte de cuchilla, se retocan gatillos de la tolvas.</t>
  </si>
  <si>
    <t>Se cambia perno.</t>
  </si>
  <si>
    <t>Se cambia resorte pico 12</t>
  </si>
  <si>
    <t>se cambia resistencia</t>
  </si>
  <si>
    <t>se cambia resorte de tensor de etiquetadora</t>
  </si>
  <si>
    <t>se tenzan correas de las pinzas de celofanadora</t>
  </si>
  <si>
    <t>se ajusta banda de transporte de envases.</t>
  </si>
  <si>
    <t>hoy colocamos rodillo planchador etiqueta dorso material nuevo a prueba</t>
  </si>
  <si>
    <t>Se extendio guía L19 por pedido de personal</t>
  </si>
  <si>
    <t>Se cambia planchado, se regula sin fin, planchadores</t>
  </si>
  <si>
    <t>se cambia  rodillo, se activa el descarte de etiquetas malas.</t>
  </si>
  <si>
    <t>se resetea la maquina</t>
  </si>
  <si>
    <t>Se cambia banda de la envolvente y se regula</t>
  </si>
  <si>
    <t>Se cambia banda superior, chapas y resorte del mismo</t>
  </si>
  <si>
    <t>se regula camara por cambio de color de envase</t>
  </si>
  <si>
    <t>se regula guia de mecanismo</t>
  </si>
  <si>
    <t xml:space="preserve">se cambian cangilones de jirafa de tapas </t>
  </si>
  <si>
    <t>celofanadora se regula cuchillas de corte,se ajusta dados de apertura de ancho de estuche y se baja la velocidad de 50 a 45</t>
  </si>
  <si>
    <t>Se retira caja de tomas</t>
  </si>
  <si>
    <t>se coloco perno en puerta de tablero de la llenadora</t>
  </si>
  <si>
    <t>se emparejan gatillos y se acomodan resortes de celofanador</t>
  </si>
  <si>
    <t>regulador de cuchilla fuera de posición</t>
  </si>
  <si>
    <t>estaba flojo un pico</t>
  </si>
  <si>
    <t>se regula camara</t>
  </si>
  <si>
    <t>se ajusta valvula tres vias y se colocan las mangueras con sus picos correspondientes.</t>
  </si>
  <si>
    <t>se cambio valvulas de tres vias.</t>
  </si>
  <si>
    <t>se corrió eje de trasmisión de correa</t>
  </si>
  <si>
    <t>laser se coloca suplemento (no hay eje para remplazar el que esta) para subir la estrella caida</t>
  </si>
  <si>
    <t>se ajusta tornillo de freno de pucks flojo</t>
  </si>
  <si>
    <t>se repasa rosca de regulador de bobina</t>
  </si>
  <si>
    <t>cambio de cangilones de cinta</t>
  </si>
  <si>
    <t>Se regula camara abastecedor de envases linea 33</t>
  </si>
  <si>
    <t>Se regula girador de pucks</t>
  </si>
  <si>
    <t>llenadora en falla</t>
  </si>
  <si>
    <t>girador de puck roscas falseadas, se hacen roscas nuevamente y se le agrega arandela grower con tuerca para mejor sujecion., y se regula posicionador.</t>
  </si>
  <si>
    <t>se cambia actuador neumático de martillo por un actuador neumático antigiro</t>
  </si>
  <si>
    <t>secambio sensor de injet</t>
  </si>
  <si>
    <t>se cambio sensor inductivo de etiquetadora</t>
  </si>
  <si>
    <t>regulacion de etiquetadora y posicion de láser</t>
  </si>
  <si>
    <t>se cambio oring de roscadora</t>
  </si>
  <si>
    <t>se regulan  cámaras de etiquetadora</t>
  </si>
  <si>
    <t>reseteo de máquina por falla en coloca bombas</t>
  </si>
  <si>
    <t>cambio de velocidad en transfer</t>
  </si>
  <si>
    <t>se conecta cascada</t>
  </si>
  <si>
    <t>piston descarte de caja en falla</t>
  </si>
  <si>
    <t xml:space="preserve">falso contacto en abastecedor </t>
  </si>
  <si>
    <t>problema con el rele en laser</t>
  </si>
  <si>
    <t>Se cambia resistencia celofanadora</t>
  </si>
  <si>
    <t>estuchadora se puso a punto baja.dor de solapa</t>
  </si>
  <si>
    <t>regulación de cámaras por cambio de fragancia</t>
  </si>
  <si>
    <t>Se completa con lo analizado semanalmente del archivo seguimiento de fallas 2023</t>
  </si>
  <si>
    <t>cable cortado en empujador</t>
  </si>
  <si>
    <t>se pone a punto brazzo ABB</t>
  </si>
  <si>
    <t>regulación de cámara en abastecedor de envases</t>
  </si>
  <si>
    <t>logicpak se coloco el cabezal de impresión térmico de L37, y luego cuando se consiga el repuesto se coloca nuevamente a la 37</t>
  </si>
  <si>
    <t>celofanadora se cambia pulsador de comando.</t>
  </si>
  <si>
    <t>láser error de tipeo,regulación</t>
  </si>
  <si>
    <t>se cambio banda de etiquetadora.</t>
  </si>
  <si>
    <t>se levanta termica de bomba</t>
  </si>
  <si>
    <t xml:space="preserve"> cambio resortes y gomas de torque a los cabezales 3 y5</t>
  </si>
  <si>
    <t>se cambian gomas de torque de tapas en cabezal n 3. se acomoda y tenza cinta transportadora de tapas. se regula camara de etiquetas</t>
  </si>
  <si>
    <t>resolvió  el mecanico se lubrico guías y se tenso correa de motor principal.</t>
  </si>
  <si>
    <t>regulacion de parametros y sensor en brazo de piqueo .</t>
  </si>
  <si>
    <t>cadena de transporte cortada</t>
  </si>
  <si>
    <t>regulacion de sensor</t>
  </si>
  <si>
    <t>sensor de referencia de pinsas desconectado</t>
  </si>
  <si>
    <t xml:space="preserve">térmica baja y regulacion de parametros </t>
  </si>
  <si>
    <t>cable en corto.</t>
  </si>
  <si>
    <t>se cambia resorte de cabezal  y se regula tornillo de  apertura</t>
  </si>
  <si>
    <t xml:space="preserve"> regulación de camaras</t>
  </si>
  <si>
    <t>Abastecedor tetina</t>
  </si>
  <si>
    <t>Soldador</t>
  </si>
  <si>
    <t>se configura brazo ABB</t>
  </si>
  <si>
    <t>La pieza está rota y la pieza original  no levanta (Imagen) pieza 3d rehecha</t>
  </si>
  <si>
    <t>regulcion de palpador en etiquetadora</t>
  </si>
  <si>
    <t>regulación de fibra en laser</t>
  </si>
  <si>
    <t>regulacion de amplificador</t>
  </si>
  <si>
    <t xml:space="preserve"> se conecta botonera  y se regula sensores de envases vacíos.</t>
  </si>
  <si>
    <t>se colocan soporte para fibra óptica</t>
  </si>
  <si>
    <t>Se saca y cambia tornillo cortado</t>
  </si>
  <si>
    <t>abastecedor  de tubos regulación  de amplificador</t>
  </si>
  <si>
    <t>Se cambia tren de plegadores, se regula empujador y se  regula</t>
  </si>
  <si>
    <t>se cambian resortes del cabezal 4. El maquinista  le coloca suplemento  a la estrella  ya que tenía mucho juego.</t>
  </si>
  <si>
    <t>Se endereza el soporte y se regula</t>
  </si>
  <si>
    <t>celofanadora lubricacion</t>
  </si>
  <si>
    <t>Se corta cable de la electrovalvula</t>
  </si>
  <si>
    <t>Rosca barrida  en la guía de la placa</t>
  </si>
  <si>
    <t>se desarma placa y se hace nuevamente agujero , rosca y se coloca insertó con loctite.</t>
  </si>
  <si>
    <t>cambio de schmersal</t>
  </si>
  <si>
    <t xml:space="preserve">colocamos freno de Puks adicional para que no se produzca atascamiento en entrada del Láser. </t>
  </si>
  <si>
    <t>se cambio resorte y librico guias de empujador.</t>
  </si>
  <si>
    <t>se colocan tornillos faltantes de las garras de la toqueadora</t>
  </si>
  <si>
    <t>Se desacopla leva de cierre de solapa</t>
  </si>
  <si>
    <t>Cono del celofan trabado. Se corta y se lo retira</t>
  </si>
  <si>
    <t>se cambia de la enrolladora de bolsa de producto el perno se bloqueo retractil</t>
  </si>
  <si>
    <t>se cambia goma de frente de piston de freno de puck de etiquetado</t>
  </si>
  <si>
    <t>cambio de tornillos en actuador separador de tubos</t>
  </si>
  <si>
    <t>colocacion de sensores y cambio cable en sensor 07  de etiquetadora</t>
  </si>
  <si>
    <t>láser. Se limpia freno y se regula sensor</t>
  </si>
  <si>
    <t>Maquina en falla se resetea</t>
  </si>
  <si>
    <t xml:space="preserve"> Regulación  de cámaras</t>
  </si>
  <si>
    <t>Error de tipo</t>
  </si>
  <si>
    <t>Se retocan soporte de plegadores de cabeza</t>
  </si>
  <si>
    <t>Regulación  de plegadores de cabeza</t>
  </si>
  <si>
    <t>se sube amperaje de transporte en variador</t>
  </si>
  <si>
    <t>cambio de fibra en laser.</t>
  </si>
  <si>
    <t>Se cambia corte del celofan y se regula</t>
  </si>
  <si>
    <t>Estrella</t>
  </si>
  <si>
    <t>se saco suplemento de sensor de tapas</t>
  </si>
  <si>
    <t>se enderezo compuerta de tapas</t>
  </si>
  <si>
    <t>cable  suelto de potenciometro.</t>
  </si>
  <si>
    <t>se cambio base de palpador .</t>
  </si>
  <si>
    <t>se ajusta manchon de servo de desbobinado de fundas</t>
  </si>
  <si>
    <t>se regula altura cabezal num.6.</t>
  </si>
  <si>
    <t>En la primera se desenredan los cables y se sacan los precintos</t>
  </si>
  <si>
    <t>En el segundo llamado, se acomoda el cable de comunicación</t>
  </si>
  <si>
    <t>Se arregla  actuador roto y se coloca en la maquina</t>
  </si>
  <si>
    <t xml:space="preserve">abastecedor  de envases, correa cortada, se va a buscar el repuesto, pero como no influía en el funcionamiento de la maquina, no se le cambio </t>
  </si>
  <si>
    <t>Llenado de la maquina  de apagado</t>
  </si>
  <si>
    <t xml:space="preserve"> Se ajusta tornillo de una protección </t>
  </si>
  <si>
    <t>Se regula altura de colocador de cepillos y se regulan los parámetros</t>
  </si>
  <si>
    <t>Deja de funcionar  un motor del orientador de envases, Se desconecta el motor. Para que la maquina  funcione. El mismo no lo están usando. La maquina esta funcionando  sin el motor</t>
  </si>
  <si>
    <t>se regulan camaras de etiquetas por cambio de fragancia y camara de descarte envases.</t>
  </si>
  <si>
    <t>colocacion de sensor de presencia de producto</t>
  </si>
  <si>
    <t>regulacion de altura sensor 07 en etiquetadora</t>
  </si>
  <si>
    <t>Se tensa banda blanca</t>
  </si>
  <si>
    <t>Se endereza guía doblada</t>
  </si>
  <si>
    <t>Se cambia tornillo partidos</t>
  </si>
  <si>
    <t xml:space="preserve"> Se acomoda y regula colocador de cepillos</t>
  </si>
  <si>
    <t>Se cambia abrazaderas</t>
  </si>
  <si>
    <t>Se desarma embrague.</t>
  </si>
  <si>
    <t>Se corta correa.Se encuentra que un sensor desconectado y hay que buscar para volverlo a conectar ya que el mismo lee los envases caídos.</t>
  </si>
  <si>
    <t xml:space="preserve"> láser se endereza guía, se endereza soporte de un sensor doblado</t>
  </si>
  <si>
    <t>se regulan camaras de etiquetas por cambio de fragancia</t>
  </si>
  <si>
    <t>se regula colocador de pinceles. Queda operativo.</t>
  </si>
  <si>
    <t>cambio de pieza toma labiales por rosca barrida.</t>
  </si>
  <si>
    <t>se regula palpador de etiqueta</t>
  </si>
  <si>
    <t>se desarma y revisa correa dentada de traccion de rodillo moleteado</t>
  </si>
  <si>
    <t>cambio de cuchillas y sensor de aapertura de pinzas flojo</t>
  </si>
  <si>
    <t>Se limpia palpado</t>
  </si>
  <si>
    <t>Se cambia placa cabezal 10</t>
  </si>
  <si>
    <t>Se retoca pieza del colocador de pinceles y se regulan parámetros.</t>
  </si>
  <si>
    <t xml:space="preserve">Se  colocan tornillos faltantes y se regula brazo de la etiquetadora </t>
  </si>
  <si>
    <t>Se coloca curva en la manguera  de vacío ya que la misma se estrangulava</t>
  </si>
  <si>
    <t>se coloca sensor de orquilla</t>
  </si>
  <si>
    <t>se regula flauta y se destraba elevador de tapas</t>
  </si>
  <si>
    <t>soluciona  el maquinista</t>
  </si>
  <si>
    <t xml:space="preserve"> Se cambia sensor de los barrales</t>
  </si>
  <si>
    <t>se bajan sensores de etiquetadora</t>
  </si>
  <si>
    <t>Se corrige  posición, soporte del sensor, que hacia que la etiqueta se frenará.</t>
  </si>
  <si>
    <t>Se retocan los gatillos.</t>
  </si>
  <si>
    <t xml:space="preserve">Se regula posición del sensor que lee los pucks. </t>
  </si>
  <si>
    <t xml:space="preserve"> Regulación</t>
  </si>
  <si>
    <t xml:space="preserve">Se ajusta actuador y se regula posición  de la flauta </t>
  </si>
  <si>
    <t>se regulan cámaras de etiqueta</t>
  </si>
  <si>
    <t>se cambia cable de sensor por interferencia en valores de la curva cabezal número 1</t>
  </si>
  <si>
    <t>falso contacto en laser.</t>
  </si>
  <si>
    <t>se saca cintas que trataban la bajada de tapas a envase</t>
  </si>
  <si>
    <t>regulación de cuchillas por desgaste de filo</t>
  </si>
  <si>
    <t>torqueador se ajusta recor</t>
  </si>
  <si>
    <t>se regula torque</t>
  </si>
  <si>
    <t>Se cambia electrovalvula</t>
  </si>
  <si>
    <t xml:space="preserve"> se resetes brazo abb</t>
  </si>
  <si>
    <t>sensor llenadora roto</t>
  </si>
  <si>
    <t>soluciona mecanico de linea</t>
  </si>
  <si>
    <t>Se cambia reacor roto</t>
  </si>
  <si>
    <t xml:space="preserve"> regulación</t>
  </si>
  <si>
    <t xml:space="preserve">El sensor de acumulación se reflejaba en la banda refractaria del operario y hacia que entre en falla </t>
  </si>
  <si>
    <t>Se ajusta tornillos flojos</t>
  </si>
  <si>
    <t>Se cambia actuador.</t>
  </si>
  <si>
    <t>picos. Se encuentra pérdia por la soldadura. Se va a buscar  el pico los que se encuentran no son iguales</t>
  </si>
  <si>
    <t>Se busca y se encuentran otros con la base del pico.</t>
  </si>
  <si>
    <t>Pérdida de colonia en el pico N 1. Se encuentra  la unión floja</t>
  </si>
  <si>
    <t>Llaman por falla en la comunicación.  Se mueve la pantalla y se da rearme. La maquina queda funcionando</t>
  </si>
  <si>
    <t>se acomodan los cables del tablero de comando llenadora por falla de comunicación</t>
  </si>
  <si>
    <t>se acomoda actuador en coloca tapas .</t>
  </si>
  <si>
    <t>se cambian gomas de torque</t>
  </si>
  <si>
    <t xml:space="preserve">se cambia fleje y se suplementa puerta </t>
  </si>
  <si>
    <t>se cambia cangilon.</t>
  </si>
  <si>
    <t>se elimina juego en girador de pucks</t>
  </si>
  <si>
    <t>se da marcha al brazo abb</t>
  </si>
  <si>
    <t xml:space="preserve">colocador de bombas. Se retocan pinzas </t>
  </si>
  <si>
    <t xml:space="preserve">Se coloca un tornillo más grande en el girador y se le hace rosca en el actuador ya que el mismo se afloja. Se están viendo opciones para mejorar el sistemas </t>
  </si>
  <si>
    <t xml:space="preserve"> se hace ppmain  en robot por colisión</t>
  </si>
  <si>
    <t>regulacion de flotante en tolva</t>
  </si>
  <si>
    <t xml:space="preserve">Se apaga, reinicia y se regula la cámara </t>
  </si>
  <si>
    <t>sobretapa. Se suplemento  la flauta</t>
  </si>
  <si>
    <t xml:space="preserve"> torqueadora. Se corrige poción  de la seguridad magnética.</t>
  </si>
  <si>
    <t>celofanadora. Problemas con los componentes</t>
  </si>
  <si>
    <t>etiquetadora  de fondo. Se limpia el actuador  de tomador de etiquetas, ya que estaba con muchas etiquetas el el vástago y no llegaba a cerrar.</t>
  </si>
  <si>
    <t>celofanadora. Regulación.</t>
  </si>
  <si>
    <t>celofanadora. Se regula posición  del carrito.</t>
  </si>
  <si>
    <t>colocador de bomba. Se retocan pinzas.</t>
  </si>
  <si>
    <t>sobretapa. Regulación.</t>
  </si>
  <si>
    <t>Se resetea la maquina, ya que apretaron el hongo y se regula inkjet</t>
  </si>
  <si>
    <t xml:space="preserve"> torqueadora. Se rebozan cabezales de torqueado y se llama a pañol de set UP. Ya que el freno presenta desgaste</t>
  </si>
  <si>
    <t>se le pidio al tornero que repase la pieza asi se le da  mas registro al cabezal de torque y se cambio gomas de garra.</t>
  </si>
  <si>
    <t>se centro carril de bombas.</t>
  </si>
  <si>
    <t>torqueadora. 1er llamado se empieza a revisar  los parámetro, el supervisor corta la línea hace un cambio de producto y no se llega arreglar.</t>
  </si>
  <si>
    <t>2do llamado luego del cambio llaman, se revisa y se ajustan los tornillos del cabezal de la torqueadora.</t>
  </si>
  <si>
    <t>embalador. Se regula los parámetros del brazo.</t>
  </si>
  <si>
    <t>etiquetadora. Se cambia encuentra que la lanza que tenía la maquina  pertenece al la L19. Se pide la de L 04. Se la afila, se coloca y se regula</t>
  </si>
  <si>
    <t xml:space="preserve"> etiquetadora. Regulación </t>
  </si>
  <si>
    <t>torqueadora. Se sacan tornillos rotos de la contra estrella, se regula y colocan nuevos tornillos. Se saca el motor del cabezal 4, se le da más apertura al cabezal</t>
  </si>
  <si>
    <t>se encuentran  que las bombas vienen con el pescador torcidos</t>
  </si>
  <si>
    <t>se regulan camaras de etiquetas</t>
  </si>
  <si>
    <t xml:space="preserve"> se limpio prisma y se limpio pistón de etiquetadora</t>
  </si>
  <si>
    <t>sobretapa. Se ajusta, un tornillo</t>
  </si>
  <si>
    <t>torqueadora. Se cambia resorte y se retoca pinza.</t>
  </si>
  <si>
    <t>axon. Se regula sensor.</t>
  </si>
  <si>
    <t xml:space="preserve"> sobretapa. Se cambia tangilon roto y se regula.</t>
  </si>
  <si>
    <t>Etiquetadora. Llaman para cambiar las chapas y resortes rotos y faltantes</t>
  </si>
  <si>
    <t>láser. Se acomoda soporte de sensor</t>
  </si>
  <si>
    <t>abastecedor  de bomba. Saca cinta teflonada, del carril</t>
  </si>
  <si>
    <t>etiquetadora. Se cambia resorte.</t>
  </si>
  <si>
    <t>láser. Se acomodan guías</t>
  </si>
  <si>
    <t>llenadora. Se ajusta selectora.</t>
  </si>
  <si>
    <t>llenadora. Eslabon del Rodante roto</t>
  </si>
  <si>
    <t>se cambio filtros de láser</t>
  </si>
  <si>
    <t>bomba neumática. Se purga.</t>
  </si>
  <si>
    <t xml:space="preserve">etiquetadora. Se limpia fibra óptica </t>
  </si>
  <si>
    <t>llenadora. Se encuentra manguera  de aire suelta.</t>
  </si>
  <si>
    <t>llenadora. Sensor de barrera sucio.</t>
  </si>
  <si>
    <t>bomba neumática. Se cambia bomba indesur.</t>
  </si>
  <si>
    <t>láser. Se endereza soporte  del sensor</t>
  </si>
  <si>
    <t>etiquetadora. Se encuentra  movimiento  en el sinfín.La chaveta estaba estropeada.Como no hay repuesto en el pañol, se fabrica una nueva</t>
  </si>
  <si>
    <t>se repone térmica en celofanadora.</t>
  </si>
  <si>
    <t>cables de servo en falso contacto</t>
  </si>
  <si>
    <t xml:space="preserve">se regula velocidad de etiquetadora </t>
  </si>
  <si>
    <t>se realizo home al brazo ABB</t>
  </si>
  <si>
    <t>se cambio soporte de cepillo planchador.</t>
  </si>
  <si>
    <t>se cambio manguera de llenadora.</t>
  </si>
  <si>
    <t xml:space="preserve"> llenadora. Se regulan picos</t>
  </si>
  <si>
    <t>celofanadora. Se encuentra conector del sensor  de las pinzas flojo</t>
  </si>
  <si>
    <t xml:space="preserve"> llenadora. Se ajusta tuerca  floja</t>
  </si>
  <si>
    <t>llenadora. Se corta manguera  en mal estado.</t>
  </si>
  <si>
    <t>torqueadora. Se regula leva electrónica.</t>
  </si>
  <si>
    <t>abastecedor  de tapa regulación</t>
  </si>
  <si>
    <t>llenadora. Seguidor de mordaza partido. Se desarma y cambia.</t>
  </si>
  <si>
    <t xml:space="preserve"> se cambio suplementos de tolva de celofanadora.</t>
  </si>
  <si>
    <t>inkjet. Regulación</t>
  </si>
  <si>
    <t>torqueadora. Falso contacto</t>
  </si>
  <si>
    <t>láser se endereza soporte de sensor</t>
  </si>
  <si>
    <t>celofanadora. Se saca tensión en el motor paso a paso</t>
  </si>
  <si>
    <t>celofanadora. Se lubrican las pinzas, se tensa la correa de las pinzas, se cambia la cuchilla, se regula  sensor de cierre de cuchillas, se alinean las pinzas, se regula presión de aire y se revisan el funcionamiento  de los sensores</t>
  </si>
  <si>
    <t>se inverte giro a la bomba</t>
  </si>
  <si>
    <t>abastecedor de mecanismo, se regulan sensores de presencia y de giro</t>
  </si>
  <si>
    <t>se realizo cambio de hércules, se cambio conjunto eje estriado de torqueador, rodamientos, gomas de torque. se ajusto parametros de torque y parámetros de giro. también se rompio porta eje se realizo cambio del mismo.</t>
  </si>
  <si>
    <t>se lubrica ruedas de llenadora, se ajusta rueda floja de leva que golpeaba con placa.</t>
  </si>
  <si>
    <t>celofanadora. Ambos llamados corresponden a la mismo llamado.Se regula, la cuchilla, se re presión de aire, en las pinzas y cuchillas, se cambia plano intermedio.</t>
  </si>
  <si>
    <t xml:space="preserve"> bomba moyno. Se fue a falla el variador </t>
  </si>
  <si>
    <t>torqueadora. Error de tipeo.</t>
  </si>
  <si>
    <t>bañador de tetinas. Se cambia espina elástica.</t>
  </si>
  <si>
    <t>láser. Se sale una guía</t>
  </si>
  <si>
    <t>se ajusta cabezal de torqueadora</t>
  </si>
  <si>
    <t>se regula torqueador queda funcionando</t>
  </si>
  <si>
    <t>llenadora. Se regula presión  de aire en el actuador del centrados móvil del coloca bomba.</t>
  </si>
  <si>
    <t>llenadora. Se ajusta expendedor.</t>
  </si>
  <si>
    <t>etiquetadora. Se regula sensibilidad  en un sensor.</t>
  </si>
  <si>
    <t>etiquetadora. Soluciona  el maquinista regulación de láser.</t>
  </si>
  <si>
    <t>se regula sensor de descarte de tapas altas</t>
  </si>
  <si>
    <t>abastecedor  de tubos. Ambos llamados  portón para cambiar  es labones rotos</t>
  </si>
  <si>
    <t>etiquetadora. La maquina  empezó hacer un silbido en el reductor.</t>
  </si>
  <si>
    <t xml:space="preserve"> regulación de cámaras</t>
  </si>
  <si>
    <t xml:space="preserve"> embalador.  Soluciona  el maquinista.</t>
  </si>
  <si>
    <t>coloca bomba. Se regulación.</t>
  </si>
  <si>
    <t>crimpadora. Llaman para desactivar el sujetador de toqueado. No se encuentra  como desactivarlo de pantalla.</t>
  </si>
  <si>
    <t xml:space="preserve"> estuchadora. Se modifica sujeción de la perilla de vacío ya que para cambiarla o ajustarla. Había que desarmar las protecciónes y correr el rodante.</t>
  </si>
  <si>
    <t>estuchadora. 2⁰llamado regulación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</si>
</sst>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 #,##0.00_ ;_ * \-#,##0.00_ ;_ * &quot;-&quot;??_ ;_ @_ "/>
    <numFmt numFmtId="165" formatCode="[$-F400]h:mm:ss\ AM/PM"/>
    <numFmt numFmtId="166" formatCode="m/d/yyyy"/>
    <numFmt numFmtId="168" formatCode="[$-F400]h:mm:ss\ AM/PM"/>
  </numFmts>
  <fonts count="39"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8"/>
      <name val="Calibri"/>
      <family val="2"/>
      <scheme val="minor"/>
    </font>
    <font>
      <sz val="11"/>
      <color theme="1" tint="0.24994659260841701"/>
      <name val="Calibri Light"/>
      <family val="2"/>
      <scheme val="major"/>
    </font>
    <font>
      <sz val="11"/>
      <color theme="1" tint="0.24994659260841701"/>
      <name val="Calibri"/>
      <family val="2"/>
      <scheme val="minor"/>
    </font>
    <font>
      <b/>
      <sz val="42"/>
      <color theme="7"/>
      <name val="Calibri Light"/>
      <family val="2"/>
      <scheme val="major"/>
    </font>
    <font>
      <b/>
      <sz val="42"/>
      <color rgb="FF735773"/>
      <name val="Calibri"/>
      <family val="2"/>
      <scheme val="minor"/>
    </font>
    <font>
      <b/>
      <sz val="13"/>
      <color theme="1" tint="0.24994659260841701"/>
      <name val="Calibri Light"/>
      <family val="2"/>
      <scheme val="major"/>
    </font>
    <font>
      <b/>
      <sz val="13"/>
      <color theme="1" tint="0.24994659260841701"/>
      <name val="Calibri"/>
      <family val="2"/>
      <scheme val="minor"/>
    </font>
    <font>
      <b/>
      <sz val="42"/>
      <color theme="7"/>
      <name val="Calibri"/>
      <family val="2"/>
      <scheme val="minor"/>
    </font>
    <font>
      <sz val="42"/>
      <color theme="7"/>
      <name val="Calibri"/>
      <family val="2"/>
      <scheme val="minor"/>
    </font>
    <font>
      <i/>
      <sz val="11"/>
      <color theme="7"/>
      <name val="Calibri"/>
      <family val="2"/>
      <scheme val="minor"/>
    </font>
    <font>
      <b/>
      <sz val="11"/>
      <color theme="1" tint="0.24994659260841701"/>
      <name val="Calibri"/>
      <family val="2"/>
      <scheme val="minor"/>
    </font>
    <font>
      <sz val="12"/>
      <color theme="1" tint="0.24994659260841701"/>
      <name val="Calibri Light"/>
      <family val="2"/>
      <scheme val="major"/>
    </font>
    <font>
      <sz val="12"/>
      <color theme="1" tint="0.24994659260841701"/>
      <name val="Calibri"/>
      <family val="2"/>
      <scheme val="minor"/>
    </font>
    <font>
      <sz val="14"/>
      <color theme="1" tint="0.24994659260841701"/>
      <name val="Calibri"/>
      <family val="2"/>
      <scheme val="minor"/>
    </font>
    <font>
      <b/>
      <sz val="11"/>
      <color theme="1" tint="0.34998626667073579"/>
      <name val="Calibri"/>
      <family val="2"/>
      <scheme val="minor"/>
    </font>
    <font>
      <b/>
      <sz val="14"/>
      <color theme="1" tint="0.34998626667073579"/>
      <name val="Calibri"/>
      <family val="2"/>
      <scheme val="minor"/>
    </font>
    <font>
      <b/>
      <sz val="12"/>
      <color theme="1" tint="0.24994659260841701"/>
      <name val="Calibri"/>
      <family val="2"/>
      <scheme val="minor"/>
    </font>
    <font>
      <sz val="11"/>
      <color theme="1" tint="0.24994659260841701"/>
      <name val="Calibri"/>
      <family val="2"/>
    </font>
    <font>
      <b/>
      <sz val="13"/>
      <color theme="7"/>
      <name val="Calibri Light"/>
      <family val="2"/>
      <scheme val="major"/>
    </font>
    <font>
      <sz val="13"/>
      <color theme="1" tint="0.24994659260841701"/>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6337778862885"/>
        <bgColor indexed="64"/>
      </patternFill>
    </fill>
    <fill>
      <patternFill patternType="lightUp">
        <fgColor theme="7"/>
      </patternFill>
    </fill>
    <fill>
      <patternFill patternType="lightUp">
        <fgColor theme="7"/>
        <bgColor theme="7" tint="0.59996337778862885"/>
      </patternFill>
    </fill>
    <fill>
      <patternFill patternType="solid">
        <fgColor theme="7"/>
        <bgColor auto="1"/>
      </patternFill>
    </fill>
    <fill>
      <patternFill patternType="lightUp">
        <fgColor theme="7"/>
        <bgColor theme="9" tint="0.59996337778862885"/>
      </patternFill>
    </fill>
    <fill>
      <patternFill patternType="solid">
        <fgColor theme="9"/>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theme="9" tint="-0.24994659260841701"/>
      </top>
      <bottom style="thin">
        <color theme="9" tint="-0.24994659260841701"/>
      </bottom>
      <diagonal/>
    </border>
    <border>
      <left style="thick">
        <color theme="0"/>
      </left>
      <right style="thick">
        <color theme="0"/>
      </right>
      <top style="thin">
        <color theme="0"/>
      </top>
      <bottom style="thick">
        <color theme="0"/>
      </bottom>
      <diagonal/>
    </border>
    <border>
      <left style="thick">
        <color theme="0"/>
      </left>
      <right style="thick">
        <color theme="0"/>
      </right>
      <top style="thick">
        <color theme="0"/>
      </top>
      <bottom style="thick">
        <color theme="0"/>
      </bottom>
      <diagonal/>
    </border>
    <border>
      <left/>
      <right/>
      <top/>
      <bottom style="thin">
        <color indexed="64"/>
      </bottom>
      <diagonal/>
    </border>
    <border>
      <left/>
      <right/>
      <top/>
      <bottom style="thin">
        <color theme="7"/>
      </bottom>
      <diagonal/>
    </border>
    <border>
      <left/>
      <right style="thin">
        <color indexed="64"/>
      </right>
      <top/>
      <bottom/>
      <diagonal/>
    </border>
    <border>
      <left style="thin">
        <color indexed="64"/>
      </left>
      <right style="thin">
        <color indexed="64"/>
      </right>
      <top/>
      <bottom/>
      <diagonal/>
    </border>
  </borders>
  <cellStyleXfs count="63">
    <xf numFmtId="0" fontId="0" fillId="0" borderId="0"/>
    <xf numFmtId="164" fontId="1" fillId="0" borderId="0" applyFont="0" applyFill="0" applyBorder="0" applyAlignment="0" applyProtection="0"/>
    <xf numFmtId="0" fontId="3" fillId="0" borderId="0"/>
    <xf numFmtId="0" fontId="4" fillId="0" borderId="0" applyNumberFormat="0" applyFill="0" applyBorder="0" applyAlignment="0" applyProtection="0"/>
    <xf numFmtId="0" fontId="5" fillId="0" borderId="3" applyNumberFormat="0" applyFill="0" applyAlignment="0" applyProtection="0"/>
    <xf numFmtId="0" fontId="6" fillId="0" borderId="4" applyNumberFormat="0" applyFill="0" applyAlignment="0" applyProtection="0"/>
    <xf numFmtId="0" fontId="7" fillId="0" borderId="5"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6" applyNumberFormat="0" applyAlignment="0" applyProtection="0"/>
    <xf numFmtId="0" fontId="12" fillId="6" borderId="7" applyNumberFormat="0" applyAlignment="0" applyProtection="0"/>
    <xf numFmtId="0" fontId="13" fillId="6" borderId="6" applyNumberFormat="0" applyAlignment="0" applyProtection="0"/>
    <xf numFmtId="0" fontId="14" fillId="0" borderId="8" applyNumberFormat="0" applyFill="0" applyAlignment="0" applyProtection="0"/>
    <xf numFmtId="0" fontId="15" fillId="7" borderId="9" applyNumberFormat="0" applyAlignment="0" applyProtection="0"/>
    <xf numFmtId="0" fontId="16" fillId="0" borderId="0" applyNumberFormat="0" applyFill="0" applyBorder="0" applyAlignment="0" applyProtection="0"/>
    <xf numFmtId="0" fontId="1" fillId="8" borderId="10" applyNumberFormat="0" applyFont="0" applyAlignment="0" applyProtection="0"/>
    <xf numFmtId="0" fontId="17" fillId="0" borderId="0" applyNumberFormat="0" applyFill="0" applyBorder="0" applyAlignment="0" applyProtection="0"/>
    <xf numFmtId="0" fontId="2" fillId="0" borderId="11" applyNumberFormat="0" applyFill="0" applyAlignment="0" applyProtection="0"/>
    <xf numFmtId="0" fontId="18"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8"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8"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8"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8"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8"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0" fontId="20" fillId="0" borderId="0" applyNumberFormat="0" applyFill="0" applyBorder="0" applyProtection="0">
      <alignment horizontal="center" vertical="center"/>
    </xf>
    <xf numFmtId="0" fontId="22" fillId="0" borderId="0" applyNumberFormat="0" applyFill="0" applyBorder="0" applyProtection="0">
      <alignment vertical="center"/>
    </xf>
    <xf numFmtId="0" fontId="24" fillId="0" borderId="0" applyFill="0" applyBorder="0" applyProtection="0">
      <alignment horizontal="left" wrapText="1"/>
    </xf>
    <xf numFmtId="0" fontId="22" fillId="0" borderId="0" applyNumberFormat="0" applyFill="0" applyBorder="0" applyAlignment="0" applyProtection="0"/>
    <xf numFmtId="0" fontId="28" fillId="0" borderId="0" applyNumberFormat="0" applyFill="0" applyBorder="0" applyProtection="0">
      <alignment vertical="center"/>
    </xf>
    <xf numFmtId="0" fontId="29" fillId="33" borderId="19" applyNumberFormat="0" applyProtection="0">
      <alignment horizontal="left" vertical="center"/>
    </xf>
    <xf numFmtId="1" fontId="30" fillId="33" borderId="19">
      <alignment horizontal="center" vertical="center"/>
    </xf>
    <xf numFmtId="0" fontId="20" fillId="34" borderId="20" applyNumberFormat="0" applyFont="0" applyAlignment="0">
      <alignment horizontal="center"/>
    </xf>
    <xf numFmtId="0" fontId="32" fillId="0" borderId="0" applyNumberFormat="0" applyFill="0" applyBorder="0" applyProtection="0">
      <alignment horizontal="left" vertical="center"/>
    </xf>
    <xf numFmtId="0" fontId="20" fillId="35" borderId="21" applyNumberFormat="0" applyFont="0" applyAlignment="0">
      <alignment horizontal="center"/>
    </xf>
    <xf numFmtId="0" fontId="20" fillId="36" borderId="21" applyNumberFormat="0" applyFont="0" applyAlignment="0">
      <alignment horizontal="center"/>
    </xf>
    <xf numFmtId="0" fontId="20" fillId="37" borderId="21" applyNumberFormat="0" applyFont="0" applyAlignment="0">
      <alignment horizontal="center"/>
    </xf>
    <xf numFmtId="0" fontId="20" fillId="38" borderId="21" applyNumberFormat="0" applyFont="0" applyAlignment="0">
      <alignment horizontal="center"/>
    </xf>
    <xf numFmtId="0" fontId="33" fillId="0" borderId="0" applyFill="0" applyProtection="0">
      <alignment vertical="center"/>
    </xf>
    <xf numFmtId="0" fontId="33" fillId="0" borderId="0" applyFill="0" applyProtection="0">
      <alignment horizontal="center" vertical="center" wrapText="1"/>
    </xf>
    <xf numFmtId="0" fontId="33" fillId="0" borderId="0" applyFill="0" applyProtection="0">
      <alignment horizontal="left"/>
    </xf>
    <xf numFmtId="3" fontId="33" fillId="0" borderId="23" applyFill="0" applyProtection="0">
      <alignment horizontal="center"/>
    </xf>
    <xf numFmtId="9" fontId="37" fillId="0" borderId="0" applyFill="0" applyBorder="0" applyProtection="0">
      <alignment horizontal="center" vertical="center"/>
    </xf>
  </cellStyleXfs>
  <cellXfs count="124">
    <xf numFmtId="0" fontId="0" fillId="0" borderId="0" xfId="0"/>
    <xf numFmtId="0" fontId="0" fillId="0" borderId="0" xfId="0" pivotButton="1"/>
    <xf numFmtId="0" fontId="0" fillId="0" borderId="0" xfId="0" applyAlignment="1">
      <alignment horizontal="left"/>
    </xf>
    <xf numFmtId="0" fontId="0" fillId="0" borderId="0" xfId="0" applyAlignment="1">
      <alignment horizontal="center" vertical="center" wrapText="1"/>
    </xf>
    <xf numFmtId="0" fontId="0" fillId="0" borderId="0" xfId="0" applyAlignment="1">
      <alignment horizontal="center" vertical="center"/>
    </xf>
    <xf numFmtId="164" fontId="0" fillId="0" borderId="0" xfId="1" applyFont="1" applyAlignment="1">
      <alignment horizontal="center" vertical="center" wrapText="1"/>
    </xf>
    <xf numFmtId="1" fontId="0" fillId="0" borderId="0" xfId="0" applyNumberFormat="1"/>
    <xf numFmtId="0" fontId="0" fillId="0" borderId="0" xfId="0" applyAlignment="1">
      <alignment horizontal="center"/>
    </xf>
    <xf numFmtId="3" fontId="0" fillId="0" borderId="0" xfId="0" applyNumberFormat="1" applyAlignment="1">
      <alignment horizontal="center"/>
    </xf>
    <xf numFmtId="0" fontId="2" fillId="0" borderId="1" xfId="0" applyFont="1" applyBorder="1" applyAlignment="1">
      <alignment horizontal="center"/>
    </xf>
    <xf numFmtId="0" fontId="0" fillId="0" borderId="1" xfId="0" applyBorder="1" applyAlignment="1">
      <alignment horizontal="center"/>
    </xf>
    <xf numFmtId="0" fontId="0" fillId="0" borderId="1" xfId="0" applyBorder="1"/>
    <xf numFmtId="0" fontId="0" fillId="0" borderId="1" xfId="0" applyBorder="1" applyAlignment="1">
      <alignment horizontal="left"/>
    </xf>
    <xf numFmtId="0" fontId="0" fillId="0" borderId="0" xfId="0" applyAlignment="1">
      <alignment horizontal="left" indent="1"/>
    </xf>
    <xf numFmtId="9" fontId="0" fillId="0" borderId="0" xfId="44" applyFont="1"/>
    <xf numFmtId="0" fontId="0" fillId="0" borderId="2" xfId="0" applyBorder="1" applyAlignment="1">
      <alignment horizontal="center" vertical="center" wrapText="1"/>
    </xf>
    <xf numFmtId="0" fontId="0" fillId="0" borderId="13" xfId="0" applyBorder="1" applyAlignment="1">
      <alignment horizontal="center" wrapText="1"/>
    </xf>
    <xf numFmtId="2" fontId="0" fillId="0" borderId="0" xfId="44" applyNumberFormat="1" applyFont="1"/>
    <xf numFmtId="0" fontId="0" fillId="0" borderId="1" xfId="0" applyBorder="1" applyAlignment="1">
      <alignment horizontal="left" wrapText="1"/>
    </xf>
    <xf numFmtId="0" fontId="0" fillId="0" borderId="13" xfId="0" applyBorder="1" applyAlignment="1">
      <alignment horizontal="left" wrapText="1"/>
    </xf>
    <xf numFmtId="0" fontId="0" fillId="0" borderId="0" xfId="0" applyAlignment="1">
      <alignment vertical="center" wrapText="1"/>
    </xf>
    <xf numFmtId="0" fontId="0" fillId="0" borderId="2" xfId="0" applyBorder="1" applyAlignment="1">
      <alignment vertical="center" wrapText="1"/>
    </xf>
    <xf numFmtId="164" fontId="0" fillId="0" borderId="2" xfId="1" applyFont="1" applyBorder="1" applyAlignment="1">
      <alignment vertical="center" wrapText="1"/>
    </xf>
    <xf numFmtId="164" fontId="0" fillId="0" borderId="13" xfId="1" applyFont="1" applyBorder="1" applyAlignment="1">
      <alignment vertical="center" wrapText="1"/>
    </xf>
    <xf numFmtId="0" fontId="21" fillId="0" borderId="0" xfId="45" applyFont="1">
      <alignment horizontal="center" vertical="center"/>
    </xf>
    <xf numFmtId="0" fontId="23" fillId="0" borderId="0" xfId="46" applyFont="1">
      <alignment vertical="center"/>
    </xf>
    <xf numFmtId="14" fontId="21" fillId="0" borderId="0" xfId="45" applyNumberFormat="1" applyFont="1">
      <alignment horizontal="center" vertical="center"/>
    </xf>
    <xf numFmtId="0" fontId="25" fillId="0" borderId="0" xfId="47" applyFont="1">
      <alignment horizontal="left" wrapText="1"/>
    </xf>
    <xf numFmtId="0" fontId="26" fillId="0" borderId="0" xfId="46" applyFont="1">
      <alignment vertical="center"/>
    </xf>
    <xf numFmtId="0" fontId="27" fillId="0" borderId="0" xfId="46" applyFont="1">
      <alignment vertical="center"/>
    </xf>
    <xf numFmtId="14" fontId="26" fillId="0" borderId="0" xfId="48" applyNumberFormat="1" applyFont="1" applyAlignment="1">
      <alignment horizontal="center"/>
    </xf>
    <xf numFmtId="0" fontId="26" fillId="0" borderId="0" xfId="48" applyFont="1" applyAlignment="1">
      <alignment horizontal="center"/>
    </xf>
    <xf numFmtId="0" fontId="21" fillId="0" borderId="0" xfId="45" applyFont="1" applyAlignment="1">
      <alignment horizontal="center"/>
    </xf>
    <xf numFmtId="0" fontId="20" fillId="0" borderId="0" xfId="45">
      <alignment horizontal="center" vertical="center"/>
    </xf>
    <xf numFmtId="0" fontId="28" fillId="0" borderId="0" xfId="49">
      <alignment vertical="center"/>
    </xf>
    <xf numFmtId="14" fontId="28" fillId="0" borderId="0" xfId="49" applyNumberFormat="1">
      <alignment vertical="center"/>
    </xf>
    <xf numFmtId="0" fontId="20" fillId="0" borderId="0" xfId="45" applyAlignment="1">
      <alignment vertical="center" wrapText="1"/>
    </xf>
    <xf numFmtId="0" fontId="20" fillId="0" borderId="22" xfId="45" applyBorder="1">
      <alignment horizontal="center" vertical="center"/>
    </xf>
    <xf numFmtId="0" fontId="38" fillId="0" borderId="0" xfId="47" applyFont="1">
      <alignment horizontal="left" wrapText="1"/>
    </xf>
    <xf numFmtId="14" fontId="21" fillId="0" borderId="0" xfId="45" applyNumberFormat="1" applyFont="1" applyAlignment="1">
      <alignment horizontal="center"/>
    </xf>
    <xf numFmtId="0" fontId="21" fillId="0" borderId="1" xfId="45" applyFont="1" applyBorder="1" applyAlignment="1">
      <alignment horizontal="center" vertical="center" wrapText="1"/>
    </xf>
    <xf numFmtId="0" fontId="35" fillId="0" borderId="1" xfId="45" applyFont="1" applyBorder="1" applyAlignment="1">
      <alignment horizontal="center" vertical="center" wrapText="1"/>
    </xf>
    <xf numFmtId="0" fontId="36" fillId="0" borderId="1" xfId="45" applyFont="1" applyBorder="1" applyAlignment="1">
      <alignment horizontal="center" vertical="center" wrapText="1"/>
    </xf>
    <xf numFmtId="0" fontId="21" fillId="0" borderId="13" xfId="45" applyFont="1" applyBorder="1" applyAlignment="1">
      <alignment horizontal="center" vertical="center" wrapText="1"/>
    </xf>
    <xf numFmtId="0" fontId="35" fillId="0" borderId="13" xfId="45" applyFont="1" applyBorder="1" applyAlignment="1">
      <alignment horizontal="center" vertical="center" wrapText="1"/>
    </xf>
    <xf numFmtId="0" fontId="1" fillId="0" borderId="0" xfId="49" applyFont="1">
      <alignment vertical="center"/>
    </xf>
    <xf numFmtId="0" fontId="21" fillId="0" borderId="1" xfId="47" applyFont="1" applyBorder="1" applyAlignment="1">
      <alignment horizontal="center" vertical="center" wrapText="1"/>
    </xf>
    <xf numFmtId="0" fontId="21" fillId="0" borderId="1" xfId="47" applyFont="1" applyBorder="1" applyAlignment="1">
      <alignment horizontal="center" vertical="center"/>
    </xf>
    <xf numFmtId="0" fontId="34" fillId="0" borderId="12" xfId="58" applyFont="1" applyBorder="1" applyAlignment="1">
      <alignment horizontal="center" vertical="center" wrapText="1"/>
    </xf>
    <xf numFmtId="0" fontId="21" fillId="0" borderId="13" xfId="47" applyFont="1" applyBorder="1" applyAlignment="1">
      <alignment horizontal="center" vertical="center" wrapText="1"/>
    </xf>
    <xf numFmtId="0" fontId="21" fillId="0" borderId="13" xfId="45" applyFont="1" applyFill="1" applyBorder="1" applyAlignment="1">
      <alignment horizontal="center" vertical="center" wrapText="1"/>
    </xf>
    <xf numFmtId="49" fontId="21" fillId="0" borderId="13" xfId="45" applyNumberFormat="1" applyFont="1" applyBorder="1" applyAlignment="1">
      <alignment horizontal="center" vertical="center" wrapText="1"/>
    </xf>
    <xf numFmtId="14" fontId="0" fillId="0" borderId="2" xfId="0" applyNumberFormat="1" applyBorder="1" applyAlignment="1">
      <alignment horizontal="center" vertical="center" wrapText="1"/>
    </xf>
    <xf numFmtId="14" fontId="0" fillId="0" borderId="0" xfId="0" applyNumberFormat="1" applyAlignment="1">
      <alignment horizontal="center" vertical="center"/>
    </xf>
    <xf numFmtId="0" fontId="34" fillId="0" borderId="24" xfId="58" applyFont="1" applyBorder="1" applyAlignment="1">
      <alignment horizontal="center" vertical="center" wrapText="1"/>
    </xf>
    <xf numFmtId="0" fontId="21" fillId="0" borderId="14" xfId="45" applyFont="1" applyBorder="1" applyAlignment="1">
      <alignment horizontal="center" vertical="center" wrapText="1"/>
    </xf>
    <xf numFmtId="0" fontId="21" fillId="0" borderId="1" xfId="45" quotePrefix="1" applyNumberFormat="1" applyFont="1" applyBorder="1" applyAlignment="1">
      <alignment horizontal="center" vertical="center" wrapText="1"/>
    </xf>
    <xf numFmtId="14" fontId="31" fillId="0" borderId="1" xfId="45" applyNumberFormat="1" applyFont="1" applyBorder="1" applyAlignment="1">
      <alignment horizontal="center" vertical="center" wrapText="1"/>
    </xf>
    <xf numFmtId="0" fontId="31" fillId="0" borderId="1" xfId="45" applyNumberFormat="1" applyFont="1" applyBorder="1" applyAlignment="1">
      <alignment horizontal="center" vertical="center" wrapText="1"/>
    </xf>
    <xf numFmtId="0" fontId="31" fillId="0" borderId="15" xfId="45" applyNumberFormat="1" applyFont="1" applyBorder="1" applyAlignment="1">
      <alignment horizontal="center" vertical="center" wrapText="1"/>
    </xf>
    <xf numFmtId="0" fontId="21" fillId="0" borderId="1" xfId="45" applyNumberFormat="1" applyFont="1" applyBorder="1" applyAlignment="1">
      <alignment horizontal="center" vertical="center" wrapText="1"/>
    </xf>
    <xf numFmtId="49" fontId="21" fillId="0" borderId="1" xfId="45" applyNumberFormat="1" applyFont="1" applyBorder="1" applyAlignment="1">
      <alignment horizontal="center" vertical="center" wrapText="1"/>
    </xf>
    <xf numFmtId="0" fontId="21" fillId="0" borderId="17" xfId="45" applyFont="1" applyBorder="1" applyAlignment="1">
      <alignment horizontal="center" vertical="center" wrapText="1"/>
    </xf>
    <xf numFmtId="14" fontId="31" fillId="0" borderId="13" xfId="45" applyNumberFormat="1" applyFont="1" applyBorder="1" applyAlignment="1">
      <alignment horizontal="center" vertical="center" wrapText="1"/>
    </xf>
    <xf numFmtId="0" fontId="31" fillId="0" borderId="13" xfId="45" applyNumberFormat="1" applyFont="1" applyBorder="1" applyAlignment="1">
      <alignment horizontal="center" vertical="center" wrapText="1"/>
    </xf>
    <xf numFmtId="0" fontId="31" fillId="0" borderId="18" xfId="45" applyNumberFormat="1" applyFont="1" applyBorder="1" applyAlignment="1">
      <alignment horizontal="center" vertical="center" wrapText="1"/>
    </xf>
    <xf numFmtId="49" fontId="21" fillId="0" borderId="13" xfId="45" quotePrefix="1" applyNumberFormat="1" applyFont="1" applyBorder="1" applyAlignment="1">
      <alignment horizontal="center" vertical="center" wrapText="1"/>
    </xf>
    <xf numFmtId="14" fontId="34" fillId="0" borderId="12" xfId="59" applyNumberFormat="1" applyFont="1" applyBorder="1">
      <alignment horizontal="center" vertical="center" wrapText="1"/>
    </xf>
    <xf numFmtId="0" fontId="34" fillId="0" borderId="12" xfId="59" applyFont="1" applyBorder="1">
      <alignment horizontal="center" vertical="center" wrapText="1"/>
    </xf>
    <xf numFmtId="0" fontId="34" fillId="0" borderId="16" xfId="59" applyFont="1" applyBorder="1">
      <alignment horizontal="center" vertical="center" wrapText="1"/>
    </xf>
    <xf numFmtId="0" fontId="21" fillId="0" borderId="14" xfId="45" applyFont="1" applyBorder="1">
      <alignment horizontal="center" vertical="center"/>
    </xf>
    <xf numFmtId="49" fontId="21" fillId="0" borderId="1" xfId="45" applyNumberFormat="1" applyFont="1" applyBorder="1">
      <alignment horizontal="center" vertical="center"/>
    </xf>
    <xf numFmtId="0" fontId="21" fillId="0" borderId="1" xfId="45" applyFont="1" applyBorder="1">
      <alignment horizontal="center" vertical="center"/>
    </xf>
    <xf numFmtId="14" fontId="31" fillId="0" borderId="1" xfId="45" applyNumberFormat="1" applyFont="1" applyBorder="1">
      <alignment horizontal="center" vertical="center"/>
    </xf>
    <xf numFmtId="0" fontId="31" fillId="0" borderId="1" xfId="45" applyNumberFormat="1" applyFont="1" applyBorder="1">
      <alignment horizontal="center" vertical="center"/>
    </xf>
    <xf numFmtId="0" fontId="31" fillId="0" borderId="15" xfId="45" applyNumberFormat="1" applyFont="1" applyBorder="1">
      <alignment horizontal="center" vertical="center"/>
    </xf>
    <xf numFmtId="0" fontId="21" fillId="0" borderId="1" xfId="45" quotePrefix="1" applyNumberFormat="1" applyFont="1" applyBorder="1">
      <alignment horizontal="center" vertical="center"/>
    </xf>
    <xf numFmtId="0" fontId="21" fillId="0" borderId="1" xfId="45" applyNumberFormat="1" applyFont="1" applyBorder="1">
      <alignment horizontal="center" vertical="center"/>
    </xf>
    <xf numFmtId="0" fontId="21" fillId="0" borderId="17" xfId="45" applyFont="1" applyBorder="1">
      <alignment horizontal="center" vertical="center"/>
    </xf>
    <xf numFmtId="49" fontId="21" fillId="0" borderId="13" xfId="45" applyNumberFormat="1" applyFont="1" applyBorder="1">
      <alignment horizontal="center" vertical="center"/>
    </xf>
    <xf numFmtId="0" fontId="21" fillId="0" borderId="13" xfId="45" applyFont="1" applyBorder="1">
      <alignment horizontal="center" vertical="center"/>
    </xf>
    <xf numFmtId="14" fontId="31" fillId="0" borderId="13" xfId="45" applyNumberFormat="1" applyFont="1" applyBorder="1">
      <alignment horizontal="center" vertical="center"/>
    </xf>
    <xf numFmtId="0" fontId="31" fillId="0" borderId="13" xfId="45" applyNumberFormat="1" applyFont="1" applyBorder="1">
      <alignment horizontal="center" vertical="center"/>
    </xf>
    <xf numFmtId="0" fontId="31" fillId="0" borderId="18" xfId="45" applyNumberFormat="1" applyFont="1" applyBorder="1">
      <alignment horizontal="center" vertical="center"/>
    </xf>
    <xf numFmtId="49" fontId="21" fillId="0" borderId="13" xfId="45" applyNumberFormat="1" applyFont="1" applyFill="1" applyBorder="1">
      <alignment horizontal="center" vertical="center"/>
    </xf>
    <xf numFmtId="0" fontId="21" fillId="0" borderId="13" xfId="45" quotePrefix="1" applyFont="1" applyBorder="1" applyAlignment="1">
      <alignment horizontal="center" vertical="center" wrapText="1"/>
    </xf>
    <xf numFmtId="166" fontId="31" fillId="0" borderId="13" xfId="45" applyNumberFormat="1" applyFont="1" applyBorder="1">
      <alignment horizontal="center" vertical="center"/>
    </xf>
    <xf numFmtId="0" fontId="0" fillId="0" borderId="0" xfId="0" applyAlignment="1">
      <alignment horizontal="left" vertical="center" wrapText="1"/>
    </xf>
    <xf numFmtId="14" fontId="0" fillId="0" borderId="2" xfId="0" applyNumberFormat="1" applyBorder="1" applyAlignment="1">
      <alignment horizontal="left" vertical="center" wrapText="1"/>
    </xf>
    <xf numFmtId="14" fontId="0" fillId="0" borderId="0" xfId="0" applyNumberFormat="1" applyAlignment="1">
      <alignment horizontal="left" vertical="center" wrapText="1"/>
    </xf>
    <xf numFmtId="0" fontId="0" fillId="0" borderId="1" xfId="0" applyBorder="1" applyAlignment="1">
      <alignment vertical="center" wrapText="1"/>
    </xf>
    <xf numFmtId="14" fontId="0" fillId="0" borderId="1" xfId="0" applyNumberFormat="1" applyBorder="1" applyAlignment="1">
      <alignment vertical="center" wrapText="1"/>
    </xf>
    <xf numFmtId="164" fontId="0" fillId="0" borderId="1" xfId="1" applyFont="1" applyBorder="1" applyAlignment="1">
      <alignment vertical="center" wrapText="1"/>
    </xf>
    <xf numFmtId="0" fontId="0" fillId="0" borderId="1" xfId="0" applyBorder="1" applyAlignment="1">
      <alignment horizontal="center" wrapText="1"/>
    </xf>
    <xf numFmtId="0" fontId="0" fillId="0" borderId="25" xfId="0" applyBorder="1" applyAlignment="1">
      <alignment horizontal="center" wrapText="1"/>
    </xf>
    <xf numFmtId="0" fontId="0" fillId="0" borderId="13" xfId="0" applyBorder="1" applyAlignment="1">
      <alignment vertical="center" wrapText="1"/>
    </xf>
    <xf numFmtId="14" fontId="0" fillId="0" borderId="13" xfId="0" applyNumberFormat="1" applyBorder="1" applyAlignment="1">
      <alignment vertical="center" wrapText="1"/>
    </xf>
    <xf numFmtId="14" fontId="0" fillId="0" borderId="0" xfId="0" applyNumberFormat="1"/>
    <xf numFmtId="0" fontId="0" fillId="0" borderId="1" xfId="0" applyBorder="1" applyAlignment="1">
      <alignment horizontal="center" vertical="center" wrapText="1"/>
    </xf>
    <xf numFmtId="0" fontId="0" fillId="0" borderId="13" xfId="0" applyBorder="1" applyAlignment="1">
      <alignment horizontal="center" vertical="center" wrapText="1"/>
    </xf>
    <xf numFmtId="165" fontId="0" fillId="0" borderId="0" xfId="0" applyNumberFormat="1"/>
    <xf numFmtId="0" fontId="0" fillId="0" borderId="13" xfId="0" applyBorder="1"/>
    <xf numFmtId="14" fontId="0" fillId="0" borderId="13" xfId="0" applyNumberFormat="1" applyBorder="1"/>
    <xf numFmtId="14" fontId="0" fillId="0" borderId="0" xfId="0" applyNumberFormat="1" applyAlignment="1">
      <alignment vertical="center" wrapText="1"/>
    </xf>
    <xf numFmtId="14" fontId="0" fillId="0" borderId="1" xfId="0" applyNumberFormat="1" applyBorder="1"/>
    <xf numFmtId="0" fontId="0" fillId="0" borderId="0" xfId="0" applyAlignment="1">
      <alignment horizontal="center" wrapText="1"/>
    </xf>
    <xf numFmtId="0" fontId="2" fillId="0" borderId="1" xfId="0" applyFont="1" applyBorder="1" applyAlignment="1">
      <alignment horizontal="center"/>
    </xf>
    <xf numFmtId="0" fontId="0" fillId="0" borderId="1" xfId="0" applyNumberFormat="1" applyBorder="1" applyAlignment="1">
      <alignment vertical="center" wrapText="1"/>
    </xf>
    <xf numFmtId="164" fontId="0" fillId="0" borderId="1" xfId="1" applyNumberFormat="1" applyFont="1" applyBorder="1" applyAlignment="1">
      <alignment vertical="center" wrapText="1"/>
    </xf>
    <xf numFmtId="0" fontId="0" fillId="0" borderId="1" xfId="0" applyNumberFormat="1" applyBorder="1" applyAlignment="1">
      <alignment horizontal="center" wrapText="1"/>
    </xf>
    <xf numFmtId="0" fontId="0" fillId="0" borderId="1" xfId="0" applyNumberFormat="1" applyBorder="1" applyAlignment="1">
      <alignment horizontal="center" vertical="center" wrapText="1"/>
    </xf>
    <xf numFmtId="0" fontId="0" fillId="0" borderId="13" xfId="0" applyNumberFormat="1" applyBorder="1" applyAlignment="1">
      <alignment horizontal="center" wrapText="1"/>
    </xf>
    <xf numFmtId="0" fontId="0" fillId="0" borderId="25" xfId="0" applyNumberFormat="1" applyBorder="1" applyAlignment="1">
      <alignment horizontal="center" wrapText="1"/>
    </xf>
    <xf numFmtId="0" fontId="0" fillId="0" borderId="13" xfId="0" applyNumberFormat="1" applyBorder="1" applyAlignment="1">
      <alignment vertical="center" wrapText="1"/>
    </xf>
    <xf numFmtId="164" fontId="0" fillId="0" borderId="13" xfId="1" applyNumberFormat="1" applyFont="1" applyBorder="1" applyAlignment="1">
      <alignment vertical="center" wrapText="1"/>
    </xf>
    <xf numFmtId="0" fontId="0" fillId="0" borderId="13" xfId="0" applyNumberFormat="1" applyBorder="1" applyAlignment="1">
      <alignment horizontal="center" vertical="center" wrapText="1"/>
    </xf>
    <xf numFmtId="168" fontId="0" fillId="0" borderId="2" xfId="0" applyNumberFormat="1" applyBorder="1" applyAlignment="1">
      <alignment horizontal="left" vertical="center" wrapText="1"/>
    </xf>
    <xf numFmtId="168" fontId="0" fillId="0" borderId="0" xfId="0" applyNumberFormat="1"/>
    <xf numFmtId="168" fontId="0" fillId="0" borderId="1" xfId="0" applyNumberFormat="1" applyBorder="1" applyAlignment="1">
      <alignment vertical="center" wrapText="1"/>
    </xf>
    <xf numFmtId="168" fontId="0" fillId="0" borderId="13" xfId="0" applyNumberFormat="1" applyBorder="1" applyAlignment="1">
      <alignment vertical="center" wrapText="1"/>
    </xf>
    <xf numFmtId="168" fontId="0" fillId="0" borderId="13" xfId="0" applyNumberFormat="1" applyBorder="1"/>
    <xf numFmtId="168" fontId="0" fillId="0" borderId="1" xfId="0" applyNumberFormat="1" applyBorder="1"/>
    <xf numFmtId="168" fontId="0" fillId="0" borderId="0" xfId="0" applyNumberFormat="1" applyAlignment="1">
      <alignment vertical="center" wrapText="1"/>
    </xf>
    <xf numFmtId="168" fontId="0" fillId="0" borderId="0" xfId="0" applyNumberFormat="1" applyAlignment="1">
      <alignment horizontal="left" vertical="center" wrapText="1"/>
    </xf>
  </cellXfs>
  <cellStyles count="63">
    <cellStyle name="% completado" xfId="55" xr:uid="{F3B4E248-B7AD-489C-AF0C-AA2783419A5F}"/>
    <cellStyle name="20% - Énfasis1" xfId="21" builtinId="30" customBuiltin="1"/>
    <cellStyle name="20% - Énfasis2" xfId="25" builtinId="34" customBuiltin="1"/>
    <cellStyle name="20% - Énfasis3" xfId="29" builtinId="38" customBuiltin="1"/>
    <cellStyle name="20% - Énfasis4" xfId="33" builtinId="42" customBuiltin="1"/>
    <cellStyle name="20% - Énfasis5" xfId="37" builtinId="46" customBuiltin="1"/>
    <cellStyle name="20% - Énfasis6" xfId="41" builtinId="50" customBuiltin="1"/>
    <cellStyle name="40% - Énfasis1" xfId="22" builtinId="31" customBuiltin="1"/>
    <cellStyle name="40% - Énfasis2" xfId="26" builtinId="35" customBuiltin="1"/>
    <cellStyle name="40% - Énfasis3" xfId="30" builtinId="39" customBuiltin="1"/>
    <cellStyle name="40% - Énfasis4" xfId="34" builtinId="43" customBuiltin="1"/>
    <cellStyle name="40% - Énfasis5" xfId="38" builtinId="47" customBuiltin="1"/>
    <cellStyle name="40% - Énfasis6" xfId="42" builtinId="51" customBuiltin="1"/>
    <cellStyle name="60% - Énfasis1" xfId="23" builtinId="32" customBuiltin="1"/>
    <cellStyle name="60% - Énfasis2" xfId="27" builtinId="36" customBuiltin="1"/>
    <cellStyle name="60% - Énfasis3" xfId="31" builtinId="40" customBuiltin="1"/>
    <cellStyle name="60% - Énfasis4" xfId="35" builtinId="44" customBuiltin="1"/>
    <cellStyle name="60% - Énfasis5" xfId="39" builtinId="48" customBuiltin="1"/>
    <cellStyle name="60% - Énfasis6" xfId="43" builtinId="52" customBuiltin="1"/>
    <cellStyle name="Actividad" xfId="47" xr:uid="{A30CB3A5-4F2B-41A0-9F45-3BF2FFA3D01A}"/>
    <cellStyle name="Bueno" xfId="8" builtinId="26" customBuiltin="1"/>
    <cellStyle name="Cálculo" xfId="13" builtinId="22" customBuiltin="1"/>
    <cellStyle name="Celda de comprobación" xfId="15" builtinId="23" customBuiltin="1"/>
    <cellStyle name="Celda vinculada" xfId="14" builtinId="24" customBuiltin="1"/>
    <cellStyle name="Control del periodo resaltado" xfId="50" xr:uid="{01B3EF6A-CC17-450A-A912-44D126E9C195}"/>
    <cellStyle name="Encabezado 1" xfId="4" builtinId="16" customBuiltin="1"/>
    <cellStyle name="Encabezado 1 2" xfId="48" xr:uid="{A92FB21F-0216-4A0B-AF89-906FC3605B5B}"/>
    <cellStyle name="Encabezado 4" xfId="7" builtinId="19" customBuiltin="1"/>
    <cellStyle name="Encabezado 4 2" xfId="60" xr:uid="{B35F7C18-76BC-4129-AE86-149B68F41B8D}"/>
    <cellStyle name="Encabezados de los periodos" xfId="61" xr:uid="{7A23F512-70C5-4F50-A756-A391720FE35A}"/>
    <cellStyle name="Énfasis1" xfId="20" builtinId="29" customBuiltin="1"/>
    <cellStyle name="Énfasis2" xfId="24" builtinId="33" customBuiltin="1"/>
    <cellStyle name="Énfasis3" xfId="28" builtinId="37" customBuiltin="1"/>
    <cellStyle name="Énfasis4" xfId="32" builtinId="41" customBuiltin="1"/>
    <cellStyle name="Énfasis5" xfId="36" builtinId="45" customBuiltin="1"/>
    <cellStyle name="Énfasis6" xfId="40" builtinId="49" customBuiltin="1"/>
    <cellStyle name="Entrada" xfId="11" builtinId="20" customBuiltin="1"/>
    <cellStyle name="Etiqueta" xfId="53" xr:uid="{6AFFF8AE-4A65-4F9D-8386-4C1EE568DEEF}"/>
    <cellStyle name="Incorrecto" xfId="9" builtinId="27" customBuiltin="1"/>
    <cellStyle name="Leyenda de la duración real" xfId="54" xr:uid="{A6C2D4EE-2B04-4DAD-84B3-037D999AD90D}"/>
    <cellStyle name="Leyenda de la duración real (fuera del plan)" xfId="56" xr:uid="{1C132613-F7DD-445A-8B6C-2F95B233FA22}"/>
    <cellStyle name="Leyenda del % completado (fuera del plan)" xfId="57" xr:uid="{A503BC77-FC08-452E-9111-B3A0994EE3B5}"/>
    <cellStyle name="Leyenda del plan" xfId="52" xr:uid="{045082D6-AF8B-429B-A467-4DE2D5247911}"/>
    <cellStyle name="Millares" xfId="1" builtinId="3"/>
    <cellStyle name="Neutral" xfId="10" builtinId="28" customBuiltin="1"/>
    <cellStyle name="Normal" xfId="0" builtinId="0"/>
    <cellStyle name="Normal 2" xfId="2" xr:uid="{02944FC2-83F6-41AD-8BE4-F01C8AAA9DCB}"/>
    <cellStyle name="Normal 3" xfId="45" xr:uid="{0A8EEF5D-0620-4524-97FA-BCAB31B0802C}"/>
    <cellStyle name="Notas" xfId="17" builtinId="10" customBuiltin="1"/>
    <cellStyle name="Porcentaje" xfId="44" builtinId="5"/>
    <cellStyle name="Porcentaje completado" xfId="62" xr:uid="{9CECA5D6-66E3-4E81-8A5C-A95C3B146857}"/>
    <cellStyle name="Salida" xfId="12" builtinId="21" customBuiltin="1"/>
    <cellStyle name="Texto de advertencia" xfId="16" builtinId="11" customBuiltin="1"/>
    <cellStyle name="Texto explicativo" xfId="18" builtinId="53" customBuiltin="1"/>
    <cellStyle name="Texto explicativo 2" xfId="49" xr:uid="{DB3306E3-35E8-4517-AF62-B1B007CD2F89}"/>
    <cellStyle name="Título" xfId="3" builtinId="15" customBuiltin="1"/>
    <cellStyle name="Título 2" xfId="5" builtinId="17" customBuiltin="1"/>
    <cellStyle name="Título 2 2" xfId="58" xr:uid="{301AD9A7-5F3D-4C1F-A465-1705098D31C7}"/>
    <cellStyle name="Título 3" xfId="6" builtinId="18" customBuiltin="1"/>
    <cellStyle name="Título 3 2" xfId="59" xr:uid="{65A33DF4-243A-48F7-A0EE-C68A605E23BC}"/>
    <cellStyle name="Título 4" xfId="46" xr:uid="{E5769C3C-5429-4B67-8332-B68E5A9F4B6C}"/>
    <cellStyle name="Total" xfId="19" builtinId="25" customBuiltin="1"/>
    <cellStyle name="Valor del periodo" xfId="51" xr:uid="{2E4D39D1-BA47-494B-A969-67E0B4C00744}"/>
  </cellStyles>
  <dxfs count="52">
    <dxf>
      <font>
        <b val="0"/>
        <i val="0"/>
        <strike val="0"/>
        <condense val="0"/>
        <extend val="0"/>
        <outline val="0"/>
        <shadow val="0"/>
        <u val="none"/>
        <vertAlign val="baseline"/>
        <sz val="12"/>
        <color theme="1" tint="0.24994659260841701"/>
        <name val="Calibri"/>
        <family val="2"/>
        <scheme val="minor"/>
      </font>
      <numFmt numFmtId="0" formatCode="Genera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tint="0.24994659260841701"/>
        <name val="Calibri"/>
        <family val="2"/>
        <scheme val="minor"/>
      </font>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tint="0.24994659260841701"/>
        <name val="Calibri"/>
        <family val="2"/>
        <scheme val="minor"/>
      </font>
      <numFmt numFmtId="166" formatCode="m/d/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tint="0.24994659260841701"/>
        <name val="Calibri"/>
        <family val="2"/>
        <scheme val="minor"/>
      </font>
      <numFmt numFmtId="166" formatCode="m/d/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tint="0.24994659260841701"/>
        <name val="Calibri"/>
        <family val="2"/>
        <scheme val="minor"/>
      </font>
      <numFmt numFmtId="166" formatCode="m/d/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tint="0.24994659260841701"/>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tint="0.24994659260841701"/>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2"/>
        <color theme="1" tint="0.24994659260841701"/>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tint="0.2499465926084170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tint="0.24994659260841701"/>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tint="0.24994659260841701"/>
        <name val="Calibri"/>
        <family val="2"/>
        <scheme val="minor"/>
      </font>
      <numFmt numFmtId="30" formatCode="@"/>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tint="0.24994659260841701"/>
        <name val="Calibri"/>
        <family val="2"/>
        <scheme val="minor"/>
      </font>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tint="0.2499465926084170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4"/>
        <color theme="1" tint="0.34998626667073579"/>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alignment horizontal="center" readingOrder="0"/>
    </dxf>
    <dxf>
      <numFmt numFmtId="3" formatCode="#,##0"/>
    </dxf>
    <dxf>
      <numFmt numFmtId="0" formatCode="General"/>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bottom" textRotation="0" wrapText="1" indent="0" justifyLastLine="0" shrinkToFit="0" readingOrder="0"/>
      <border diagonalUp="0" diagonalDown="0">
        <left style="thin">
          <color indexed="64"/>
        </left>
        <right style="thin">
          <color indexed="64"/>
        </right>
        <top style="thin">
          <color indexed="64"/>
        </top>
        <bottom/>
        <vertical/>
        <horizontal/>
      </border>
    </dxf>
    <dxf>
      <numFmt numFmtId="0" formatCode="Genera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_ * #,##0.00_ ;_ * \-#,##0.00_ ;_ * &quot;-&quot;??_ ;_ @_ "/>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65" formatCode="[$-F400]h:mm:ss\ AM/PM"/>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67" formatCode="dd/mm/yyyy"/>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65" formatCode="[$-F400]h:mm:ss\ AM/PM"/>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67" formatCode="dd/mm/yyyy"/>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m/yyyy"/>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1" indent="0" justifyLastLine="0" shrinkToFit="0" readingOrder="0"/>
    </dxf>
    <dxf>
      <alignment horizontal="center" vertical="center" textRotation="0" wrapText="1" indent="0" justifyLastLine="0" shrinkToFit="0" readingOrder="0"/>
    </dxf>
    <dxf>
      <alignment horizontal="center" readingOrder="0"/>
    </dxf>
    <dxf>
      <alignment horizontal="center" readingOrder="0"/>
    </dxf>
    <dxf>
      <alignment horizontal="center" readingOrder="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18" Type="http://schemas.openxmlformats.org/officeDocument/2006/relationships/customXml" Target="../customXml/item2.xml"/><Relationship Id="rId26" Type="http://schemas.openxmlformats.org/officeDocument/2006/relationships/customXml" Target="../customXml/item10.xml"/><Relationship Id="rId39" Type="http://schemas.openxmlformats.org/officeDocument/2006/relationships/customXml" Target="../customXml/item23.xml"/><Relationship Id="rId21" Type="http://schemas.openxmlformats.org/officeDocument/2006/relationships/customXml" Target="../customXml/item5.xml"/><Relationship Id="rId34" Type="http://schemas.openxmlformats.org/officeDocument/2006/relationships/customXml" Target="../customXml/item18.xml"/><Relationship Id="rId7" Type="http://schemas.openxmlformats.org/officeDocument/2006/relationships/worksheet" Target="worksheets/sheet6.xml"/><Relationship Id="rId12" Type="http://schemas.openxmlformats.org/officeDocument/2006/relationships/connections" Target="connections.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38" Type="http://schemas.openxmlformats.org/officeDocument/2006/relationships/customXml" Target="../customXml/item22.xml"/><Relationship Id="rId2" Type="http://schemas.openxmlformats.org/officeDocument/2006/relationships/chartsheet" Target="chartsheets/sheet1.xml"/><Relationship Id="rId16" Type="http://schemas.openxmlformats.org/officeDocument/2006/relationships/calcChain" Target="calcChain.xml"/><Relationship Id="rId20" Type="http://schemas.openxmlformats.org/officeDocument/2006/relationships/customXml" Target="../customXml/item4.xml"/><Relationship Id="rId29"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theme" Target="theme/theme1.xml"/><Relationship Id="rId24" Type="http://schemas.openxmlformats.org/officeDocument/2006/relationships/customXml" Target="../customXml/item8.xml"/><Relationship Id="rId32" Type="http://schemas.openxmlformats.org/officeDocument/2006/relationships/customXml" Target="../customXml/item16.xml"/><Relationship Id="rId37" Type="http://schemas.openxmlformats.org/officeDocument/2006/relationships/customXml" Target="../customXml/item21.xml"/><Relationship Id="rId40" Type="http://schemas.openxmlformats.org/officeDocument/2006/relationships/customXml" Target="../customXml/item24.xml"/><Relationship Id="rId5" Type="http://schemas.openxmlformats.org/officeDocument/2006/relationships/worksheet" Target="worksheets/sheet4.xml"/><Relationship Id="rId15" Type="http://schemas.openxmlformats.org/officeDocument/2006/relationships/powerPivotData" Target="model/item.data"/><Relationship Id="rId23" Type="http://schemas.openxmlformats.org/officeDocument/2006/relationships/customXml" Target="../customXml/item7.xml"/><Relationship Id="rId28" Type="http://schemas.openxmlformats.org/officeDocument/2006/relationships/customXml" Target="../customXml/item12.xml"/><Relationship Id="rId36" Type="http://schemas.openxmlformats.org/officeDocument/2006/relationships/customXml" Target="../customXml/item20.xml"/><Relationship Id="rId10" Type="http://schemas.openxmlformats.org/officeDocument/2006/relationships/pivotCacheDefinition" Target="pivotCache/pivotCacheDefinition2.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worksheet" Target="worksheets/sheet3.xml"/><Relationship Id="rId9" Type="http://schemas.openxmlformats.org/officeDocument/2006/relationships/pivotCacheDefinition" Target="pivotCache/pivotCacheDefinition1.xml"/><Relationship Id="rId14" Type="http://schemas.openxmlformats.org/officeDocument/2006/relationships/sharedStrings" Target="sharedString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35" Type="http://schemas.openxmlformats.org/officeDocument/2006/relationships/customXml" Target="../customXml/item19.xml"/><Relationship Id="rId8" Type="http://schemas.openxmlformats.org/officeDocument/2006/relationships/externalLink" Target="externalLinks/externalLink1.xml"/><Relationship Id="rId3" Type="http://schemas.openxmlformats.org/officeDocument/2006/relationships/worksheet" Target="worksheets/sheet2.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[seguimiento de fallas 2024.xlsx]Tipo de falla (2)!Tabla dinámica1</c:name>
    <c:fmtId val="8"/>
  </c:pivotSource>
  <c:chart>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
        <c:idx val="2"/>
        <c:marker>
          <c:symbol val="none"/>
        </c:marker>
        <c:dLbl>
          <c:idx val="0"/>
          <c:delete val="1"/>
          <c:extLst>
            <c:ext xmlns:c15="http://schemas.microsoft.com/office/drawing/2012/chart" uri="{CE6537A1-D6FC-4f65-9D91-7224C49458BB}"/>
          </c:extLst>
        </c:dLbl>
      </c:pivotFmt>
      <c:pivotFmt>
        <c:idx val="3"/>
        <c:marker>
          <c:symbol val="none"/>
        </c:marker>
      </c:pivotFmt>
      <c:pivotFmt>
        <c:idx val="4"/>
        <c:marker>
          <c:symbol val="none"/>
        </c:marker>
        <c:dLbl>
          <c:idx val="0"/>
          <c:delete val="1"/>
          <c:extLst>
            <c:ext xmlns:c15="http://schemas.microsoft.com/office/drawing/2012/chart" uri="{CE6537A1-D6FC-4f65-9D91-7224C49458BB}"/>
          </c:extLst>
        </c:dLbl>
      </c:pivotFmt>
      <c:pivotFmt>
        <c:idx val="5"/>
        <c:marker>
          <c:symbol val="none"/>
        </c:marker>
        <c:dLbl>
          <c:idx val="0"/>
          <c:delete val="1"/>
          <c:extLst>
            <c:ext xmlns:c15="http://schemas.microsoft.com/office/drawing/2012/chart" uri="{CE6537A1-D6FC-4f65-9D91-7224C49458BB}"/>
          </c:extLst>
        </c:dLbl>
      </c:pivotFmt>
      <c:pivotFmt>
        <c:idx val="6"/>
        <c:marker>
          <c:symbol val="none"/>
        </c:marker>
      </c:pivotFmt>
      <c:pivotFmt>
        <c:idx val="7"/>
        <c:marker>
          <c:symbol val="none"/>
        </c:marker>
      </c:pivotFmt>
      <c:pivotFmt>
        <c:idx val="8"/>
        <c:marker>
          <c:symbol val="none"/>
        </c:marker>
        <c:dLbl>
          <c:idx val="0"/>
          <c:delete val="1"/>
          <c:extLst>
            <c:ext xmlns:c15="http://schemas.microsoft.com/office/drawing/2012/chart" uri="{CE6537A1-D6FC-4f65-9D91-7224C49458BB}"/>
          </c:extLst>
        </c:dLbl>
      </c:pivotFmt>
      <c:pivotFmt>
        <c:idx val="9"/>
        <c:marker>
          <c:symbol val="none"/>
        </c:marker>
        <c:dLbl>
          <c:idx val="0"/>
          <c:delete val="1"/>
          <c:extLst>
            <c:ext xmlns:c15="http://schemas.microsoft.com/office/drawing/2012/chart" uri="{CE6537A1-D6FC-4f65-9D91-7224C49458BB}"/>
          </c:extLst>
        </c:dLbl>
      </c:pivotFmt>
      <c:pivotFmt>
        <c:idx val="10"/>
        <c:marker>
          <c:symbol val="none"/>
        </c:marker>
        <c:dLbl>
          <c:idx val="0"/>
          <c:delete val="1"/>
          <c:extLst>
            <c:ext xmlns:c15="http://schemas.microsoft.com/office/drawing/2012/chart" uri="{CE6537A1-D6FC-4f65-9D91-7224C49458BB}"/>
          </c:extLst>
        </c:dLbl>
      </c:pivotFmt>
      <c:pivotFmt>
        <c:idx val="11"/>
        <c:marker>
          <c:symbol val="none"/>
        </c:marker>
        <c:dLbl>
          <c:idx val="0"/>
          <c:delete val="1"/>
          <c:extLst>
            <c:ext xmlns:c15="http://schemas.microsoft.com/office/drawing/2012/chart" uri="{CE6537A1-D6FC-4f65-9D91-7224C49458BB}"/>
          </c:extLst>
        </c:dLbl>
      </c:pivotFmt>
      <c:pivotFmt>
        <c:idx val="12"/>
        <c:marker>
          <c:symbol val="none"/>
        </c:marker>
        <c:dLbl>
          <c:idx val="0"/>
          <c:delete val="1"/>
          <c:extLst>
            <c:ext xmlns:c15="http://schemas.microsoft.com/office/drawing/2012/chart" uri="{CE6537A1-D6FC-4f65-9D91-7224C49458BB}"/>
          </c:extLst>
        </c:dLbl>
      </c:pivotFmt>
      <c:pivotFmt>
        <c:idx val="13"/>
        <c:marker>
          <c:symbol val="none"/>
        </c:marker>
        <c:dLbl>
          <c:idx val="0"/>
          <c:delete val="1"/>
          <c:extLst>
            <c:ext xmlns:c15="http://schemas.microsoft.com/office/drawing/2012/chart" uri="{CE6537A1-D6FC-4f65-9D91-7224C49458BB}"/>
          </c:extLst>
        </c:dLbl>
      </c:pivotFmt>
      <c:pivotFmt>
        <c:idx val="14"/>
        <c:marker>
          <c:symbol val="none"/>
        </c:marker>
        <c:dLbl>
          <c:idx val="0"/>
          <c:delete val="1"/>
          <c:extLst>
            <c:ext xmlns:c15="http://schemas.microsoft.com/office/drawing/2012/chart" uri="{CE6537A1-D6FC-4f65-9D91-7224C49458BB}"/>
          </c:extLst>
        </c:dLbl>
      </c:pivotFmt>
      <c:pivotFmt>
        <c:idx val="15"/>
        <c:marker>
          <c:symbol val="none"/>
        </c:marker>
        <c:dLbl>
          <c:idx val="0"/>
          <c:delete val="1"/>
          <c:extLst>
            <c:ext xmlns:c15="http://schemas.microsoft.com/office/drawing/2012/chart" uri="{CE6537A1-D6FC-4f65-9D91-7224C49458BB}"/>
          </c:extLst>
        </c:dLbl>
      </c:pivotFmt>
      <c:pivotFmt>
        <c:idx val="16"/>
        <c:marker>
          <c:symbol val="none"/>
        </c:marker>
        <c:dLbl>
          <c:idx val="0"/>
          <c:delete val="1"/>
          <c:extLst>
            <c:ext xmlns:c15="http://schemas.microsoft.com/office/drawing/2012/chart" uri="{CE6537A1-D6FC-4f65-9D91-7224C49458BB}"/>
          </c:extLst>
        </c:dLbl>
      </c:pivotFmt>
      <c:pivotFmt>
        <c:idx val="17"/>
        <c:marker>
          <c:symbol val="none"/>
        </c:marker>
        <c:dLbl>
          <c:idx val="0"/>
          <c:delete val="1"/>
          <c:extLst>
            <c:ext xmlns:c15="http://schemas.microsoft.com/office/drawing/2012/chart" uri="{CE6537A1-D6FC-4f65-9D91-7224C49458BB}"/>
          </c:extLst>
        </c:dLbl>
      </c:pivotFmt>
      <c:pivotFmt>
        <c:idx val="18"/>
        <c:marker>
          <c:symbol val="none"/>
        </c:marker>
        <c:dLbl>
          <c:idx val="0"/>
          <c:delete val="1"/>
          <c:extLst>
            <c:ext xmlns:c15="http://schemas.microsoft.com/office/drawing/2012/chart" uri="{CE6537A1-D6FC-4f65-9D91-7224C49458BB}"/>
          </c:extLst>
        </c:dLbl>
      </c:pivotFmt>
      <c:pivotFmt>
        <c:idx val="19"/>
        <c:marker>
          <c:symbol val="none"/>
        </c:marker>
        <c:dLbl>
          <c:idx val="0"/>
          <c:delete val="1"/>
          <c:extLst>
            <c:ext xmlns:c15="http://schemas.microsoft.com/office/drawing/2012/chart" uri="{CE6537A1-D6FC-4f65-9D91-7224C49458BB}"/>
          </c:extLst>
        </c:dLbl>
      </c:pivotFmt>
      <c:pivotFmt>
        <c:idx val="20"/>
        <c:marker>
          <c:symbol val="none"/>
        </c:marker>
        <c:dLbl>
          <c:idx val="0"/>
          <c:delete val="1"/>
          <c:extLst>
            <c:ext xmlns:c15="http://schemas.microsoft.com/office/drawing/2012/chart" uri="{CE6537A1-D6FC-4f65-9D91-7224C49458BB}"/>
          </c:extLst>
        </c:dLbl>
      </c:pivotFmt>
      <c:pivotFmt>
        <c:idx val="21"/>
        <c:marker>
          <c:symbol val="none"/>
        </c:marker>
        <c:dLbl>
          <c:idx val="0"/>
          <c:delete val="1"/>
          <c:extLst>
            <c:ext xmlns:c15="http://schemas.microsoft.com/office/drawing/2012/chart" uri="{CE6537A1-D6FC-4f65-9D91-7224C49458BB}"/>
          </c:extLst>
        </c:dLbl>
      </c:pivotFmt>
      <c:pivotFmt>
        <c:idx val="22"/>
        <c:marker>
          <c:symbol val="none"/>
        </c:marker>
        <c:dLbl>
          <c:idx val="0"/>
          <c:delete val="1"/>
          <c:extLst>
            <c:ext xmlns:c15="http://schemas.microsoft.com/office/drawing/2012/chart" uri="{CE6537A1-D6FC-4f65-9D91-7224C49458BB}"/>
          </c:extLst>
        </c:dLbl>
      </c:pivotFmt>
      <c:pivotFmt>
        <c:idx val="23"/>
        <c:marker>
          <c:symbol val="none"/>
        </c:marker>
        <c:dLbl>
          <c:idx val="0"/>
          <c:delete val="1"/>
          <c:extLst>
            <c:ext xmlns:c15="http://schemas.microsoft.com/office/drawing/2012/chart" uri="{CE6537A1-D6FC-4f65-9D91-7224C49458BB}"/>
          </c:extLst>
        </c:dLbl>
      </c:pivotFmt>
      <c:pivotFmt>
        <c:idx val="24"/>
        <c:marker>
          <c:symbol val="none"/>
        </c:marker>
        <c:dLbl>
          <c:idx val="0"/>
          <c:delete val="1"/>
          <c:extLst>
            <c:ext xmlns:c15="http://schemas.microsoft.com/office/drawing/2012/chart" uri="{CE6537A1-D6FC-4f65-9D91-7224C49458BB}"/>
          </c:extLst>
        </c:dLbl>
      </c:pivotFmt>
      <c:pivotFmt>
        <c:idx val="25"/>
        <c:marker>
          <c:symbol val="none"/>
        </c:marker>
        <c:dLbl>
          <c:idx val="0"/>
          <c:delete val="1"/>
          <c:extLst>
            <c:ext xmlns:c15="http://schemas.microsoft.com/office/drawing/2012/chart" uri="{CE6537A1-D6FC-4f65-9D91-7224C49458BB}"/>
          </c:extLst>
        </c:dLbl>
      </c:pivotFmt>
      <c:pivotFmt>
        <c:idx val="26"/>
        <c:marker>
          <c:symbol val="none"/>
        </c:marker>
        <c:dLbl>
          <c:idx val="0"/>
          <c:delete val="1"/>
          <c:extLst>
            <c:ext xmlns:c15="http://schemas.microsoft.com/office/drawing/2012/chart" uri="{CE6537A1-D6FC-4f65-9D91-7224C49458BB}"/>
          </c:extLst>
        </c:dLbl>
      </c:pivotFmt>
      <c:pivotFmt>
        <c:idx val="27"/>
        <c:marker>
          <c:symbol val="none"/>
        </c:marker>
        <c:dLbl>
          <c:idx val="0"/>
          <c:delete val="1"/>
          <c:extLst>
            <c:ext xmlns:c15="http://schemas.microsoft.com/office/drawing/2012/chart" uri="{CE6537A1-D6FC-4f65-9D91-7224C49458BB}"/>
          </c:extLst>
        </c:dLbl>
      </c:pivotFmt>
      <c:pivotFmt>
        <c:idx val="28"/>
        <c:marker>
          <c:symbol val="none"/>
        </c:marker>
        <c:dLbl>
          <c:idx val="0"/>
          <c:delete val="1"/>
          <c:extLst>
            <c:ext xmlns:c15="http://schemas.microsoft.com/office/drawing/2012/chart" uri="{CE6537A1-D6FC-4f65-9D91-7224C49458BB}"/>
          </c:extLst>
        </c:dLbl>
      </c:pivotFmt>
      <c:pivotFmt>
        <c:idx val="29"/>
        <c:marker>
          <c:symbol val="none"/>
        </c:marker>
        <c:dLbl>
          <c:idx val="0"/>
          <c:delete val="1"/>
          <c:extLst>
            <c:ext xmlns:c15="http://schemas.microsoft.com/office/drawing/2012/chart" uri="{CE6537A1-D6FC-4f65-9D91-7224C49458BB}"/>
          </c:extLst>
        </c:dLbl>
      </c:pivotFmt>
      <c:pivotFmt>
        <c:idx val="30"/>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'Tipo de falla (2)'!$C$10:$C$11</c:f>
              <c:strCache>
                <c:ptCount val="1"/>
                <c:pt idx="0">
                  <c:v>electrico</c:v>
                </c:pt>
              </c:strCache>
            </c:strRef>
          </c:tx>
          <c:invertIfNegative val="0"/>
          <c:cat>
            <c:strRef>
              <c:f>'Tipo de falla (2)'!$B$12:$B$15</c:f>
              <c:strCache>
                <c:ptCount val="3"/>
                <c:pt idx="0">
                  <c:v>M</c:v>
                </c:pt>
                <c:pt idx="1">
                  <c:v>N</c:v>
                </c:pt>
                <c:pt idx="2">
                  <c:v>T</c:v>
                </c:pt>
              </c:strCache>
            </c:strRef>
          </c:cat>
          <c:val>
            <c:numRef>
              <c:f>'Tipo de falla (2)'!$C$12:$C$15</c:f>
              <c:numCache>
                <c:formatCode>#,##0</c:formatCode>
                <c:ptCount val="3"/>
                <c:pt idx="0">
                  <c:v>1843.7166666666667</c:v>
                </c:pt>
                <c:pt idx="1">
                  <c:v>572.65</c:v>
                </c:pt>
                <c:pt idx="2">
                  <c:v>1270.4333333333336</c:v>
                </c:pt>
              </c:numCache>
            </c:numRef>
          </c:val>
          <c:extLst>
            <c:ext xmlns:c16="http://schemas.microsoft.com/office/drawing/2014/chart" uri="{C3380CC4-5D6E-409C-BE32-E72D297353CC}">
              <c16:uniqueId val="{00000000-334B-4FDF-A665-8364A60A0194}"/>
            </c:ext>
          </c:extLst>
        </c:ser>
        <c:ser>
          <c:idx val="1"/>
          <c:order val="1"/>
          <c:tx>
            <c:strRef>
              <c:f>'Tipo de falla (2)'!$D$10:$D$11</c:f>
              <c:strCache>
                <c:ptCount val="1"/>
                <c:pt idx="0">
                  <c:v>mecanico</c:v>
                </c:pt>
              </c:strCache>
            </c:strRef>
          </c:tx>
          <c:invertIfNegative val="0"/>
          <c:cat>
            <c:strRef>
              <c:f>'Tipo de falla (2)'!$B$12:$B$15</c:f>
              <c:strCache>
                <c:ptCount val="3"/>
                <c:pt idx="0">
                  <c:v>M</c:v>
                </c:pt>
                <c:pt idx="1">
                  <c:v>N</c:v>
                </c:pt>
                <c:pt idx="2">
                  <c:v>T</c:v>
                </c:pt>
              </c:strCache>
            </c:strRef>
          </c:cat>
          <c:val>
            <c:numRef>
              <c:f>'Tipo de falla (2)'!$D$12:$D$15</c:f>
              <c:numCache>
                <c:formatCode>#,##0</c:formatCode>
                <c:ptCount val="3"/>
                <c:pt idx="0">
                  <c:v>2647.5166666666664</c:v>
                </c:pt>
                <c:pt idx="1">
                  <c:v>900.00000000000011</c:v>
                </c:pt>
                <c:pt idx="2">
                  <c:v>2649.0666666666666</c:v>
                </c:pt>
              </c:numCache>
            </c:numRef>
          </c:val>
          <c:extLst>
            <c:ext xmlns:c16="http://schemas.microsoft.com/office/drawing/2014/chart" uri="{C3380CC4-5D6E-409C-BE32-E72D297353CC}">
              <c16:uniqueId val="{00000001-334B-4FDF-A665-8364A60A0194}"/>
            </c:ext>
          </c:extLst>
        </c:ser>
        <c:ser>
          <c:idx val="2"/>
          <c:order val="2"/>
          <c:tx>
            <c:strRef>
              <c:f>'Tipo de falla (2)'!$E$10:$E$11</c:f>
              <c:strCache>
                <c:ptCount val="1"/>
                <c:pt idx="0">
                  <c:v>no aplica</c:v>
                </c:pt>
              </c:strCache>
            </c:strRef>
          </c:tx>
          <c:invertIfNegative val="0"/>
          <c:cat>
            <c:strRef>
              <c:f>'Tipo de falla (2)'!$B$12:$B$15</c:f>
              <c:strCache>
                <c:ptCount val="3"/>
                <c:pt idx="0">
                  <c:v>M</c:v>
                </c:pt>
                <c:pt idx="1">
                  <c:v>N</c:v>
                </c:pt>
                <c:pt idx="2">
                  <c:v>T</c:v>
                </c:pt>
              </c:strCache>
            </c:strRef>
          </c:cat>
          <c:val>
            <c:numRef>
              <c:f>'Tipo de falla (2)'!$E$12:$E$15</c:f>
              <c:numCache>
                <c:formatCode>#,##0</c:formatCode>
                <c:ptCount val="3"/>
                <c:pt idx="0">
                  <c:v>679.21666666666658</c:v>
                </c:pt>
                <c:pt idx="2">
                  <c:v>40.450000000000003</c:v>
                </c:pt>
              </c:numCache>
            </c:numRef>
          </c:val>
          <c:extLst>
            <c:ext xmlns:c16="http://schemas.microsoft.com/office/drawing/2014/chart" uri="{C3380CC4-5D6E-409C-BE32-E72D297353CC}">
              <c16:uniqueId val="{00000002-334B-4FDF-A665-8364A60A0194}"/>
            </c:ext>
          </c:extLst>
        </c:ser>
        <c:ser>
          <c:idx val="3"/>
          <c:order val="3"/>
          <c:tx>
            <c:strRef>
              <c:f>'Tipo de falla (2)'!$F$10:$F$11</c:f>
              <c:strCache>
                <c:ptCount val="1"/>
                <c:pt idx="0">
                  <c:v>operativo</c:v>
                </c:pt>
              </c:strCache>
            </c:strRef>
          </c:tx>
          <c:invertIfNegative val="0"/>
          <c:cat>
            <c:strRef>
              <c:f>'Tipo de falla (2)'!$B$12:$B$15</c:f>
              <c:strCache>
                <c:ptCount val="3"/>
                <c:pt idx="0">
                  <c:v>M</c:v>
                </c:pt>
                <c:pt idx="1">
                  <c:v>N</c:v>
                </c:pt>
                <c:pt idx="2">
                  <c:v>T</c:v>
                </c:pt>
              </c:strCache>
            </c:strRef>
          </c:cat>
          <c:val>
            <c:numRef>
              <c:f>'Tipo de falla (2)'!$F$12:$F$15</c:f>
              <c:numCache>
                <c:formatCode>#,##0</c:formatCode>
                <c:ptCount val="3"/>
                <c:pt idx="0">
                  <c:v>999.33333333333326</c:v>
                </c:pt>
                <c:pt idx="1">
                  <c:v>1096.4333333333334</c:v>
                </c:pt>
                <c:pt idx="2">
                  <c:v>1318.2</c:v>
                </c:pt>
              </c:numCache>
            </c:numRef>
          </c:val>
          <c:extLst>
            <c:ext xmlns:c16="http://schemas.microsoft.com/office/drawing/2014/chart" uri="{C3380CC4-5D6E-409C-BE32-E72D297353CC}">
              <c16:uniqueId val="{00000003-334B-4FDF-A665-8364A60A0194}"/>
            </c:ext>
          </c:extLst>
        </c:ser>
        <c:ser>
          <c:idx val="4"/>
          <c:order val="4"/>
          <c:tx>
            <c:strRef>
              <c:f>'Tipo de falla (2)'!$G$10:$G$11</c:f>
              <c:strCache>
                <c:ptCount val="1"/>
                <c:pt idx="0">
                  <c:v>calidad</c:v>
                </c:pt>
              </c:strCache>
            </c:strRef>
          </c:tx>
          <c:invertIfNegative val="0"/>
          <c:cat>
            <c:strRef>
              <c:f>'Tipo de falla (2)'!$B$12:$B$15</c:f>
              <c:strCache>
                <c:ptCount val="3"/>
                <c:pt idx="0">
                  <c:v>M</c:v>
                </c:pt>
                <c:pt idx="1">
                  <c:v>N</c:v>
                </c:pt>
                <c:pt idx="2">
                  <c:v>T</c:v>
                </c:pt>
              </c:strCache>
            </c:strRef>
          </c:cat>
          <c:val>
            <c:numRef>
              <c:f>'Tipo de falla (2)'!$G$12:$G$15</c:f>
              <c:numCache>
                <c:formatCode>#,##0</c:formatCode>
                <c:ptCount val="3"/>
                <c:pt idx="2">
                  <c:v>29.983333333333334</c:v>
                </c:pt>
              </c:numCache>
            </c:numRef>
          </c:val>
          <c:extLst>
            <c:ext xmlns:c16="http://schemas.microsoft.com/office/drawing/2014/chart" uri="{C3380CC4-5D6E-409C-BE32-E72D297353CC}">
              <c16:uniqueId val="{00000004-334B-4FDF-A665-8364A60A0194}"/>
            </c:ext>
          </c:extLst>
        </c:ser>
        <c:ser>
          <c:idx val="5"/>
          <c:order val="5"/>
          <c:tx>
            <c:strRef>
              <c:f>'Tipo de falla (2)'!$H$10:$H$11</c:f>
              <c:strCache>
                <c:ptCount val="1"/>
                <c:pt idx="0">
                  <c:v>refrigeracion</c:v>
                </c:pt>
              </c:strCache>
            </c:strRef>
          </c:tx>
          <c:invertIfNegative val="0"/>
          <c:cat>
            <c:strRef>
              <c:f>'Tipo de falla (2)'!$B$12:$B$15</c:f>
              <c:strCache>
                <c:ptCount val="3"/>
                <c:pt idx="0">
                  <c:v>M</c:v>
                </c:pt>
                <c:pt idx="1">
                  <c:v>N</c:v>
                </c:pt>
                <c:pt idx="2">
                  <c:v>T</c:v>
                </c:pt>
              </c:strCache>
            </c:strRef>
          </c:cat>
          <c:val>
            <c:numRef>
              <c:f>'Tipo de falla (2)'!$H$12:$H$15</c:f>
              <c:numCache>
                <c:formatCode>#,##0</c:formatCode>
                <c:ptCount val="3"/>
                <c:pt idx="2">
                  <c:v>427.48333333333335</c:v>
                </c:pt>
              </c:numCache>
            </c:numRef>
          </c:val>
          <c:extLst>
            <c:ext xmlns:c16="http://schemas.microsoft.com/office/drawing/2014/chart" uri="{C3380CC4-5D6E-409C-BE32-E72D297353CC}">
              <c16:uniqueId val="{00000005-334B-4FDF-A665-8364A60A0194}"/>
            </c:ext>
          </c:extLst>
        </c:ser>
        <c:ser>
          <c:idx val="6"/>
          <c:order val="6"/>
          <c:tx>
            <c:strRef>
              <c:f>'Tipo de falla (2)'!$I$10:$I$11</c:f>
              <c:strCache>
                <c:ptCount val="1"/>
                <c:pt idx="0">
                  <c:v>pieza de formato</c:v>
                </c:pt>
              </c:strCache>
            </c:strRef>
          </c:tx>
          <c:invertIfNegative val="0"/>
          <c:cat>
            <c:strRef>
              <c:f>'Tipo de falla (2)'!$B$12:$B$15</c:f>
              <c:strCache>
                <c:ptCount val="3"/>
                <c:pt idx="0">
                  <c:v>M</c:v>
                </c:pt>
                <c:pt idx="1">
                  <c:v>N</c:v>
                </c:pt>
                <c:pt idx="2">
                  <c:v>T</c:v>
                </c:pt>
              </c:strCache>
            </c:strRef>
          </c:cat>
          <c:val>
            <c:numRef>
              <c:f>'Tipo de falla (2)'!$I$12:$I$15</c:f>
              <c:numCache>
                <c:formatCode>#,##0</c:formatCode>
                <c:ptCount val="3"/>
                <c:pt idx="2">
                  <c:v>45.55</c:v>
                </c:pt>
              </c:numCache>
            </c:numRef>
          </c:val>
          <c:extLst>
            <c:ext xmlns:c16="http://schemas.microsoft.com/office/drawing/2014/chart" uri="{C3380CC4-5D6E-409C-BE32-E72D297353CC}">
              <c16:uniqueId val="{00000006-334B-4FDF-A665-8364A60A0194}"/>
            </c:ext>
          </c:extLst>
        </c:ser>
        <c:dLbls>
          <c:showLegendKey val="0"/>
          <c:showVal val="0"/>
          <c:showCatName val="0"/>
          <c:showSerName val="0"/>
          <c:showPercent val="0"/>
          <c:showBubbleSize val="0"/>
        </c:dLbls>
        <c:gapWidth val="150"/>
        <c:axId val="94768128"/>
        <c:axId val="94774016"/>
      </c:barChart>
      <c:catAx>
        <c:axId val="94768128"/>
        <c:scaling>
          <c:orientation val="minMax"/>
        </c:scaling>
        <c:delete val="0"/>
        <c:axPos val="b"/>
        <c:numFmt formatCode="General" sourceLinked="0"/>
        <c:majorTickMark val="out"/>
        <c:minorTickMark val="none"/>
        <c:tickLblPos val="nextTo"/>
        <c:crossAx val="94774016"/>
        <c:crosses val="autoZero"/>
        <c:auto val="1"/>
        <c:lblAlgn val="ctr"/>
        <c:lblOffset val="100"/>
        <c:noMultiLvlLbl val="0"/>
      </c:catAx>
      <c:valAx>
        <c:axId val="94774016"/>
        <c:scaling>
          <c:orientation val="minMax"/>
        </c:scaling>
        <c:delete val="0"/>
        <c:axPos val="l"/>
        <c:majorGridlines/>
        <c:numFmt formatCode="#,##0" sourceLinked="1"/>
        <c:majorTickMark val="out"/>
        <c:minorTickMark val="none"/>
        <c:tickLblPos val="nextTo"/>
        <c:crossAx val="9476812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barChart>
        <c:barDir val="col"/>
        <c:grouping val="clustered"/>
        <c:varyColors val="0"/>
        <c:ser>
          <c:idx val="0"/>
          <c:order val="0"/>
          <c:spPr>
            <a:solidFill>
              <a:schemeClr val="accent1"/>
            </a:solidFill>
            <a:ln>
              <a:noFill/>
            </a:ln>
            <a:effectLst/>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50E4-4C0B-B2DC-F0B9D9C82D66}"/>
            </c:ext>
          </c:extLst>
        </c:ser>
        <c:ser>
          <c:idx val="1"/>
          <c:order val="1"/>
          <c:spPr>
            <a:solidFill>
              <a:schemeClr val="accent2"/>
            </a:solidFill>
            <a:ln>
              <a:noFill/>
            </a:ln>
            <a:effectLst/>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1-50E4-4C0B-B2DC-F0B9D9C82D66}"/>
            </c:ext>
          </c:extLst>
        </c:ser>
        <c:ser>
          <c:idx val="2"/>
          <c:order val="2"/>
          <c:spPr>
            <a:solidFill>
              <a:schemeClr val="accent3"/>
            </a:solidFill>
            <a:ln>
              <a:noFill/>
            </a:ln>
            <a:effectLst/>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2-50E4-4C0B-B2DC-F0B9D9C82D66}"/>
            </c:ext>
          </c:extLst>
        </c:ser>
        <c:ser>
          <c:idx val="3"/>
          <c:order val="3"/>
          <c:spPr>
            <a:solidFill>
              <a:schemeClr val="accent4"/>
            </a:solidFill>
            <a:ln>
              <a:noFill/>
            </a:ln>
            <a:effectLst/>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BDD3-4969-BF06-98216ADBAF43}"/>
            </c:ext>
          </c:extLst>
        </c:ser>
        <c:dLbls>
          <c:showLegendKey val="0"/>
          <c:showVal val="0"/>
          <c:showCatName val="0"/>
          <c:showSerName val="0"/>
          <c:showPercent val="0"/>
          <c:showBubbleSize val="0"/>
        </c:dLbls>
        <c:gapWidth val="219"/>
        <c:overlap val="-27"/>
        <c:axId val="651302632"/>
        <c:axId val="651302960"/>
      </c:barChart>
      <c:catAx>
        <c:axId val="651302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651302960"/>
        <c:crosses val="autoZero"/>
        <c:auto val="1"/>
        <c:lblAlgn val="ctr"/>
        <c:lblOffset val="100"/>
        <c:noMultiLvlLbl val="0"/>
      </c:catAx>
      <c:valAx>
        <c:axId val="651302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6513026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[seguimiento de fallas 2024.xlsx]Tipo de falla!Tabla dinámica1</c:name>
    <c:fmtId val="7"/>
  </c:pivotSource>
  <c:chart>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
        <c:idx val="2"/>
        <c:marker>
          <c:symbol val="none"/>
        </c:marker>
        <c:dLbl>
          <c:idx val="0"/>
          <c:delete val="1"/>
          <c:extLst>
            <c:ext xmlns:c15="http://schemas.microsoft.com/office/drawing/2012/chart" uri="{CE6537A1-D6FC-4f65-9D91-7224C49458BB}"/>
          </c:extLst>
        </c:dLbl>
      </c:pivotFmt>
      <c:pivotFmt>
        <c:idx val="3"/>
        <c:marker>
          <c:symbol val="none"/>
        </c:marker>
      </c:pivotFmt>
      <c:pivotFmt>
        <c:idx val="4"/>
        <c:marker>
          <c:symbol val="none"/>
        </c:marker>
        <c:dLbl>
          <c:idx val="0"/>
          <c:delete val="1"/>
          <c:extLst>
            <c:ext xmlns:c15="http://schemas.microsoft.com/office/drawing/2012/chart" uri="{CE6537A1-D6FC-4f65-9D91-7224C49458BB}"/>
          </c:extLst>
        </c:dLbl>
      </c:pivotFmt>
      <c:pivotFmt>
        <c:idx val="5"/>
        <c:marker>
          <c:symbol val="none"/>
        </c:marker>
        <c:dLbl>
          <c:idx val="0"/>
          <c:delete val="1"/>
          <c:extLst>
            <c:ext xmlns:c15="http://schemas.microsoft.com/office/drawing/2012/chart" uri="{CE6537A1-D6FC-4f65-9D91-7224C49458BB}"/>
          </c:extLst>
        </c:dLbl>
      </c:pivotFmt>
      <c:pivotFmt>
        <c:idx val="6"/>
        <c:marker>
          <c:symbol val="none"/>
        </c:marker>
      </c:pivotFmt>
      <c:pivotFmt>
        <c:idx val="7"/>
        <c:marker>
          <c:symbol val="none"/>
        </c:marker>
      </c:pivotFmt>
      <c:pivotFmt>
        <c:idx val="8"/>
        <c:marker>
          <c:symbol val="none"/>
        </c:marker>
        <c:dLbl>
          <c:idx val="0"/>
          <c:delete val="1"/>
          <c:extLst>
            <c:ext xmlns:c15="http://schemas.microsoft.com/office/drawing/2012/chart" uri="{CE6537A1-D6FC-4f65-9D91-7224C49458BB}"/>
          </c:extLst>
        </c:dLbl>
      </c:pivotFmt>
      <c:pivotFmt>
        <c:idx val="9"/>
        <c:marker>
          <c:symbol val="none"/>
        </c:marker>
        <c:dLbl>
          <c:idx val="0"/>
          <c:delete val="1"/>
          <c:extLst>
            <c:ext xmlns:c15="http://schemas.microsoft.com/office/drawing/2012/chart" uri="{CE6537A1-D6FC-4f65-9D91-7224C49458BB}"/>
          </c:extLst>
        </c:dLbl>
      </c:pivotFmt>
      <c:pivotFmt>
        <c:idx val="10"/>
        <c:marker>
          <c:symbol val="none"/>
        </c:marker>
        <c:dLbl>
          <c:idx val="0"/>
          <c:delete val="1"/>
          <c:extLst>
            <c:ext xmlns:c15="http://schemas.microsoft.com/office/drawing/2012/chart" uri="{CE6537A1-D6FC-4f65-9D91-7224C49458BB}"/>
          </c:extLst>
        </c:dLbl>
      </c:pivotFmt>
      <c:pivotFmt>
        <c:idx val="11"/>
        <c:marker>
          <c:symbol val="none"/>
        </c:marker>
        <c:dLbl>
          <c:idx val="0"/>
          <c:delete val="1"/>
          <c:extLst>
            <c:ext xmlns:c15="http://schemas.microsoft.com/office/drawing/2012/chart" uri="{CE6537A1-D6FC-4f65-9D91-7224C49458BB}"/>
          </c:extLst>
        </c:dLbl>
      </c:pivotFmt>
      <c:pivotFmt>
        <c:idx val="12"/>
        <c:marker>
          <c:symbol val="none"/>
        </c:marker>
        <c:dLbl>
          <c:idx val="0"/>
          <c:delete val="1"/>
          <c:extLst>
            <c:ext xmlns:c15="http://schemas.microsoft.com/office/drawing/2012/chart" uri="{CE6537A1-D6FC-4f65-9D91-7224C49458BB}"/>
          </c:extLst>
        </c:dLbl>
      </c:pivotFmt>
      <c:pivotFmt>
        <c:idx val="13"/>
        <c:marker>
          <c:symbol val="none"/>
        </c:marker>
        <c:dLbl>
          <c:idx val="0"/>
          <c:delete val="1"/>
          <c:extLst>
            <c:ext xmlns:c15="http://schemas.microsoft.com/office/drawing/2012/chart" uri="{CE6537A1-D6FC-4f65-9D91-7224C49458BB}"/>
          </c:extLst>
        </c:dLbl>
      </c:pivotFmt>
      <c:pivotFmt>
        <c:idx val="14"/>
        <c:marker>
          <c:symbol val="none"/>
        </c:marker>
        <c:dLbl>
          <c:idx val="0"/>
          <c:delete val="1"/>
          <c:extLst>
            <c:ext xmlns:c15="http://schemas.microsoft.com/office/drawing/2012/chart" uri="{CE6537A1-D6FC-4f65-9D91-7224C49458BB}"/>
          </c:extLst>
        </c:dLbl>
      </c:pivotFmt>
      <c:pivotFmt>
        <c:idx val="15"/>
        <c:marker>
          <c:symbol val="none"/>
        </c:marker>
        <c:dLbl>
          <c:idx val="0"/>
          <c:delete val="1"/>
          <c:extLst>
            <c:ext xmlns:c15="http://schemas.microsoft.com/office/drawing/2012/chart" uri="{CE6537A1-D6FC-4f65-9D91-7224C49458BB}"/>
          </c:extLst>
        </c:dLbl>
      </c:pivotFmt>
      <c:pivotFmt>
        <c:idx val="16"/>
        <c:marker>
          <c:symbol val="none"/>
        </c:marker>
        <c:dLbl>
          <c:idx val="0"/>
          <c:delete val="1"/>
          <c:extLst>
            <c:ext xmlns:c15="http://schemas.microsoft.com/office/drawing/2012/chart" uri="{CE6537A1-D6FC-4f65-9D91-7224C49458BB}"/>
          </c:extLst>
        </c:dLbl>
      </c:pivotFmt>
      <c:pivotFmt>
        <c:idx val="17"/>
        <c:marker>
          <c:symbol val="none"/>
        </c:marker>
        <c:dLbl>
          <c:idx val="0"/>
          <c:delete val="1"/>
          <c:extLst>
            <c:ext xmlns:c15="http://schemas.microsoft.com/office/drawing/2012/chart" uri="{CE6537A1-D6FC-4f65-9D91-7224C49458BB}"/>
          </c:extLst>
        </c:dLbl>
      </c:pivotFmt>
      <c:pivotFmt>
        <c:idx val="18"/>
        <c:marker>
          <c:symbol val="none"/>
        </c:marker>
        <c:dLbl>
          <c:idx val="0"/>
          <c:delete val="1"/>
          <c:extLst>
            <c:ext xmlns:c15="http://schemas.microsoft.com/office/drawing/2012/chart" uri="{CE6537A1-D6FC-4f65-9D91-7224C49458BB}"/>
          </c:extLst>
        </c:dLbl>
      </c:pivotFmt>
      <c:pivotFmt>
        <c:idx val="19"/>
        <c:marker>
          <c:symbol val="none"/>
        </c:marker>
        <c:dLbl>
          <c:idx val="0"/>
          <c:delete val="1"/>
          <c:extLst>
            <c:ext xmlns:c15="http://schemas.microsoft.com/office/drawing/2012/chart" uri="{CE6537A1-D6FC-4f65-9D91-7224C49458BB}"/>
          </c:extLst>
        </c:dLbl>
      </c:pivotFmt>
      <c:pivotFmt>
        <c:idx val="20"/>
        <c:marker>
          <c:symbol val="none"/>
        </c:marker>
        <c:dLbl>
          <c:idx val="0"/>
          <c:delete val="1"/>
          <c:extLst>
            <c:ext xmlns:c15="http://schemas.microsoft.com/office/drawing/2012/chart" uri="{CE6537A1-D6FC-4f65-9D91-7224C49458BB}"/>
          </c:extLst>
        </c:dLbl>
      </c:pivotFmt>
      <c:pivotFmt>
        <c:idx val="21"/>
        <c:marker>
          <c:symbol val="none"/>
        </c:marker>
        <c:dLbl>
          <c:idx val="0"/>
          <c:delete val="1"/>
          <c:extLst>
            <c:ext xmlns:c15="http://schemas.microsoft.com/office/drawing/2012/chart" uri="{CE6537A1-D6FC-4f65-9D91-7224C49458BB}"/>
          </c:extLst>
        </c:dLbl>
      </c:pivotFmt>
      <c:pivotFmt>
        <c:idx val="22"/>
        <c:marker>
          <c:symbol val="none"/>
        </c:marker>
        <c:dLbl>
          <c:idx val="0"/>
          <c:delete val="1"/>
          <c:extLst>
            <c:ext xmlns:c15="http://schemas.microsoft.com/office/drawing/2012/chart" uri="{CE6537A1-D6FC-4f65-9D91-7224C49458BB}"/>
          </c:extLst>
        </c:dLbl>
      </c:pivotFmt>
      <c:pivotFmt>
        <c:idx val="23"/>
        <c:marker>
          <c:symbol val="none"/>
        </c:marker>
        <c:dLbl>
          <c:idx val="0"/>
          <c:delete val="1"/>
          <c:extLst>
            <c:ext xmlns:c15="http://schemas.microsoft.com/office/drawing/2012/chart" uri="{CE6537A1-D6FC-4f65-9D91-7224C49458BB}"/>
          </c:extLst>
        </c:dLbl>
      </c:pivotFmt>
      <c:pivotFmt>
        <c:idx val="24"/>
        <c:marker>
          <c:symbol val="none"/>
        </c:marker>
        <c:dLbl>
          <c:idx val="0"/>
          <c:delete val="1"/>
          <c:extLst>
            <c:ext xmlns:c15="http://schemas.microsoft.com/office/drawing/2012/chart" uri="{CE6537A1-D6FC-4f65-9D91-7224C49458BB}"/>
          </c:extLst>
        </c:dLbl>
      </c:pivotFmt>
      <c:pivotFmt>
        <c:idx val="25"/>
        <c:marker>
          <c:symbol val="none"/>
        </c:marker>
        <c:dLbl>
          <c:idx val="0"/>
          <c:delete val="1"/>
          <c:extLst>
            <c:ext xmlns:c15="http://schemas.microsoft.com/office/drawing/2012/chart" uri="{CE6537A1-D6FC-4f65-9D91-7224C49458BB}"/>
          </c:extLst>
        </c:dLbl>
      </c:pivotFmt>
      <c:pivotFmt>
        <c:idx val="26"/>
        <c:marker>
          <c:symbol val="none"/>
        </c:marker>
        <c:dLbl>
          <c:idx val="0"/>
          <c:delete val="1"/>
          <c:extLst>
            <c:ext xmlns:c15="http://schemas.microsoft.com/office/drawing/2012/chart" uri="{CE6537A1-D6FC-4f65-9D91-7224C49458BB}"/>
          </c:extLst>
        </c:dLbl>
      </c:pivotFmt>
      <c:pivotFmt>
        <c:idx val="27"/>
        <c:marker>
          <c:symbol val="none"/>
        </c:marker>
        <c:dLbl>
          <c:idx val="0"/>
          <c:delete val="1"/>
          <c:extLst>
            <c:ext xmlns:c15="http://schemas.microsoft.com/office/drawing/2012/chart" uri="{CE6537A1-D6FC-4f65-9D91-7224C49458BB}"/>
          </c:extLst>
        </c:dLbl>
      </c:pivotFmt>
      <c:pivotFmt>
        <c:idx val="28"/>
        <c:marker>
          <c:symbol val="none"/>
        </c:marker>
        <c:dLbl>
          <c:idx val="0"/>
          <c:delete val="1"/>
          <c:extLst>
            <c:ext xmlns:c15="http://schemas.microsoft.com/office/drawing/2012/chart" uri="{CE6537A1-D6FC-4f65-9D91-7224C49458BB}"/>
          </c:extLst>
        </c:dLbl>
      </c:pivotFmt>
      <c:pivotFmt>
        <c:idx val="29"/>
        <c:marker>
          <c:symbol val="none"/>
        </c:marker>
        <c:dLbl>
          <c:idx val="0"/>
          <c:delete val="1"/>
          <c:extLst>
            <c:ext xmlns:c15="http://schemas.microsoft.com/office/drawing/2012/chart" uri="{CE6537A1-D6FC-4f65-9D91-7224C49458BB}"/>
          </c:extLst>
        </c:dLbl>
      </c:pivotFmt>
      <c:pivotFmt>
        <c:idx val="30"/>
        <c:marker>
          <c:symbol val="none"/>
        </c:marker>
        <c:dLbl>
          <c:idx val="0"/>
          <c:delete val="1"/>
          <c:extLst>
            <c:ext xmlns:c15="http://schemas.microsoft.com/office/drawing/2012/chart" uri="{CE6537A1-D6FC-4f65-9D91-7224C49458BB}"/>
          </c:extLst>
        </c:dLbl>
      </c:pivotFmt>
      <c:pivotFmt>
        <c:idx val="31"/>
        <c:marker>
          <c:symbol val="none"/>
        </c:marker>
        <c:dLbl>
          <c:idx val="0"/>
          <c:delete val="1"/>
          <c:extLst>
            <c:ext xmlns:c15="http://schemas.microsoft.com/office/drawing/2012/chart" uri="{CE6537A1-D6FC-4f65-9D91-7224C49458BB}"/>
          </c:extLst>
        </c:dLbl>
      </c:pivotFmt>
      <c:pivotFmt>
        <c:idx val="32"/>
        <c:marker>
          <c:symbol val="none"/>
        </c:marker>
        <c:dLbl>
          <c:idx val="0"/>
          <c:delete val="1"/>
          <c:extLst>
            <c:ext xmlns:c15="http://schemas.microsoft.com/office/drawing/2012/chart" uri="{CE6537A1-D6FC-4f65-9D91-7224C49458BB}"/>
          </c:extLst>
        </c:dLbl>
      </c:pivotFmt>
      <c:pivotFmt>
        <c:idx val="33"/>
        <c:marker>
          <c:symbol val="none"/>
        </c:marker>
        <c:dLbl>
          <c:idx val="0"/>
          <c:delete val="1"/>
          <c:extLst>
            <c:ext xmlns:c15="http://schemas.microsoft.com/office/drawing/2012/chart" uri="{CE6537A1-D6FC-4f65-9D91-7224C49458BB}"/>
          </c:extLst>
        </c:dLbl>
      </c:pivotFmt>
      <c:pivotFmt>
        <c:idx val="34"/>
        <c:marker>
          <c:symbol val="none"/>
        </c:marker>
        <c:dLbl>
          <c:idx val="0"/>
          <c:delete val="1"/>
          <c:extLst>
            <c:ext xmlns:c15="http://schemas.microsoft.com/office/drawing/2012/chart" uri="{CE6537A1-D6FC-4f65-9D91-7224C49458BB}"/>
          </c:extLst>
        </c:dLbl>
      </c:pivotFmt>
      <c:pivotFmt>
        <c:idx val="35"/>
        <c:marker>
          <c:symbol val="none"/>
        </c:marker>
        <c:dLbl>
          <c:idx val="0"/>
          <c:delete val="1"/>
          <c:extLst>
            <c:ext xmlns:c15="http://schemas.microsoft.com/office/drawing/2012/chart" uri="{CE6537A1-D6FC-4f65-9D91-7224C49458BB}"/>
          </c:extLst>
        </c:dLbl>
      </c:pivotFmt>
      <c:pivotFmt>
        <c:idx val="36"/>
        <c:marker>
          <c:symbol val="none"/>
        </c:marker>
        <c:dLbl>
          <c:idx val="0"/>
          <c:delete val="1"/>
          <c:extLst>
            <c:ext xmlns:c15="http://schemas.microsoft.com/office/drawing/2012/chart" uri="{CE6537A1-D6FC-4f65-9D91-7224C49458BB}"/>
          </c:extLst>
        </c:dLbl>
      </c:pivotFmt>
      <c:pivotFmt>
        <c:idx val="37"/>
        <c:marker>
          <c:symbol val="none"/>
        </c:marker>
        <c:dLbl>
          <c:idx val="0"/>
          <c:delete val="1"/>
          <c:extLst>
            <c:ext xmlns:c15="http://schemas.microsoft.com/office/drawing/2012/chart" uri="{CE6537A1-D6FC-4f65-9D91-7224C49458BB}"/>
          </c:extLst>
        </c:dLbl>
      </c:pivotFmt>
      <c:pivotFmt>
        <c:idx val="38"/>
        <c:marker>
          <c:symbol val="none"/>
        </c:marker>
        <c:dLbl>
          <c:idx val="0"/>
          <c:delete val="1"/>
          <c:extLst>
            <c:ext xmlns:c15="http://schemas.microsoft.com/office/drawing/2012/chart" uri="{CE6537A1-D6FC-4f65-9D91-7224C49458BB}"/>
          </c:extLst>
        </c:dLbl>
      </c:pivotFmt>
      <c:pivotFmt>
        <c:idx val="39"/>
        <c:marker>
          <c:symbol val="none"/>
        </c:marker>
        <c:dLbl>
          <c:idx val="0"/>
          <c:delete val="1"/>
          <c:extLst>
            <c:ext xmlns:c15="http://schemas.microsoft.com/office/drawing/2012/chart" uri="{CE6537A1-D6FC-4f65-9D91-7224C49458BB}"/>
          </c:extLst>
        </c:dLbl>
      </c:pivotFmt>
      <c:pivotFmt>
        <c:idx val="40"/>
        <c:marker>
          <c:symbol val="none"/>
        </c:marker>
        <c:dLbl>
          <c:idx val="0"/>
          <c:delete val="1"/>
          <c:extLst>
            <c:ext xmlns:c15="http://schemas.microsoft.com/office/drawing/2012/chart" uri="{CE6537A1-D6FC-4f65-9D91-7224C49458BB}"/>
          </c:extLst>
        </c:dLbl>
      </c:pivotFmt>
      <c:pivotFmt>
        <c:idx val="41"/>
        <c:marker>
          <c:symbol val="none"/>
        </c:marker>
        <c:dLbl>
          <c:idx val="0"/>
          <c:delete val="1"/>
          <c:extLst>
            <c:ext xmlns:c15="http://schemas.microsoft.com/office/drawing/2012/chart" uri="{CE6537A1-D6FC-4f65-9D91-7224C49458BB}"/>
          </c:extLst>
        </c:dLbl>
      </c:pivotFmt>
      <c:pivotFmt>
        <c:idx val="42"/>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'Tipo de falla'!$C$10:$C$11</c:f>
              <c:strCache>
                <c:ptCount val="1"/>
                <c:pt idx="0">
                  <c:v>no aplica</c:v>
                </c:pt>
              </c:strCache>
            </c:strRef>
          </c:tx>
          <c:invertIfNegative val="0"/>
          <c:cat>
            <c:multiLvlStrRef>
              <c:f>'Tipo de falla'!$B$12:$B$52</c:f>
              <c:multiLvlStrCache>
                <c:ptCount val="34"/>
                <c:lvl>
                  <c:pt idx="1">
                    <c:v>Temperatura Equipo</c:v>
                  </c:pt>
                  <c:pt idx="2">
                    <c:v>Molino</c:v>
                  </c:pt>
                  <c:pt idx="3">
                    <c:v>Bomba de vacío</c:v>
                  </c:pt>
                  <c:pt idx="6">
                    <c:v>Falla en la tapa</c:v>
                  </c:pt>
                  <c:pt idx="7">
                    <c:v>Temperatura Equipo</c:v>
                  </c:pt>
                  <c:pt idx="8">
                    <c:v>Molino</c:v>
                  </c:pt>
                  <c:pt idx="9">
                    <c:v>Temperatura Equipo</c:v>
                  </c:pt>
                  <c:pt idx="10">
                    <c:v>Paleta</c:v>
                  </c:pt>
                  <c:pt idx="11">
                    <c:v>Molino</c:v>
                  </c:pt>
                  <c:pt idx="12">
                    <c:v>Bomba de vacío</c:v>
                  </c:pt>
                  <c:pt idx="25">
                    <c:v>E33 Valvula</c:v>
                  </c:pt>
                  <c:pt idx="32">
                    <c:v>Valvula</c:v>
                  </c:pt>
                  <c:pt idx="33">
                    <c:v>E20 Valvula</c:v>
                  </c:pt>
                </c:lvl>
                <c:lvl>
                  <c:pt idx="0">
                    <c:v>Equipo 18</c:v>
                  </c:pt>
                  <c:pt idx="1">
                    <c:v>Equipo 01</c:v>
                  </c:pt>
                  <c:pt idx="4">
                    <c:v>L38</c:v>
                  </c:pt>
                  <c:pt idx="5">
                    <c:v>L33</c:v>
                  </c:pt>
                  <c:pt idx="6">
                    <c:v>Equipo 12</c:v>
                  </c:pt>
                  <c:pt idx="9">
                    <c:v>Equipo 15</c:v>
                  </c:pt>
                  <c:pt idx="13">
                    <c:v>L11</c:v>
                  </c:pt>
                  <c:pt idx="14">
                    <c:v>L48</c:v>
                  </c:pt>
                  <c:pt idx="15">
                    <c:v>L35</c:v>
                  </c:pt>
                  <c:pt idx="16">
                    <c:v>L37</c:v>
                  </c:pt>
                  <c:pt idx="17">
                    <c:v>L32</c:v>
                  </c:pt>
                  <c:pt idx="18">
                    <c:v>L43</c:v>
                  </c:pt>
                  <c:pt idx="19">
                    <c:v>L10</c:v>
                  </c:pt>
                  <c:pt idx="20">
                    <c:v>L41</c:v>
                  </c:pt>
                  <c:pt idx="21">
                    <c:v>L36</c:v>
                  </c:pt>
                  <c:pt idx="22">
                    <c:v>L45</c:v>
                  </c:pt>
                  <c:pt idx="23">
                    <c:v>L27</c:v>
                  </c:pt>
                  <c:pt idx="24">
                    <c:v>L29</c:v>
                  </c:pt>
                  <c:pt idx="25">
                    <c:v>Eq 33 - 38</c:v>
                  </c:pt>
                  <c:pt idx="26">
                    <c:v>L39</c:v>
                  </c:pt>
                  <c:pt idx="27">
                    <c:v>L42</c:v>
                  </c:pt>
                  <c:pt idx="28">
                    <c:v>L12</c:v>
                  </c:pt>
                  <c:pt idx="29">
                    <c:v>L04</c:v>
                  </c:pt>
                  <c:pt idx="30">
                    <c:v>L19</c:v>
                  </c:pt>
                  <c:pt idx="31">
                    <c:v>L07</c:v>
                  </c:pt>
                  <c:pt idx="32">
                    <c:v>Equipo 37</c:v>
                  </c:pt>
                  <c:pt idx="33">
                    <c:v>Eq 24 - 20</c:v>
                  </c:pt>
                </c:lvl>
              </c:multiLvlStrCache>
            </c:multiLvlStrRef>
          </c:cat>
          <c:val>
            <c:numRef>
              <c:f>'Tipo de falla'!$C$12:$C$52</c:f>
              <c:numCache>
                <c:formatCode>#,##0</c:formatCode>
                <c:ptCount val="34"/>
                <c:pt idx="13">
                  <c:v>46.43333333333333</c:v>
                </c:pt>
                <c:pt idx="16">
                  <c:v>117.78333333333333</c:v>
                </c:pt>
                <c:pt idx="19">
                  <c:v>129.05000000000001</c:v>
                </c:pt>
                <c:pt idx="22">
                  <c:v>11.4</c:v>
                </c:pt>
                <c:pt idx="26">
                  <c:v>11.2</c:v>
                </c:pt>
              </c:numCache>
            </c:numRef>
          </c:val>
          <c:extLst>
            <c:ext xmlns:c16="http://schemas.microsoft.com/office/drawing/2014/chart" uri="{C3380CC4-5D6E-409C-BE32-E72D297353CC}">
              <c16:uniqueId val="{00000005-9DDF-4AA8-8821-1A5307236641}"/>
            </c:ext>
          </c:extLst>
        </c:ser>
        <c:ser>
          <c:idx val="1"/>
          <c:order val="1"/>
          <c:tx>
            <c:strRef>
              <c:f>'Tipo de falla'!$D$10:$D$11</c:f>
              <c:strCache>
                <c:ptCount val="1"/>
                <c:pt idx="0">
                  <c:v>micro parada</c:v>
                </c:pt>
              </c:strCache>
            </c:strRef>
          </c:tx>
          <c:invertIfNegative val="0"/>
          <c:cat>
            <c:multiLvlStrRef>
              <c:f>'Tipo de falla'!$B$12:$B$52</c:f>
              <c:multiLvlStrCache>
                <c:ptCount val="34"/>
                <c:lvl>
                  <c:pt idx="1">
                    <c:v>Temperatura Equipo</c:v>
                  </c:pt>
                  <c:pt idx="2">
                    <c:v>Molino</c:v>
                  </c:pt>
                  <c:pt idx="3">
                    <c:v>Bomba de vacío</c:v>
                  </c:pt>
                  <c:pt idx="6">
                    <c:v>Falla en la tapa</c:v>
                  </c:pt>
                  <c:pt idx="7">
                    <c:v>Temperatura Equipo</c:v>
                  </c:pt>
                  <c:pt idx="8">
                    <c:v>Molino</c:v>
                  </c:pt>
                  <c:pt idx="9">
                    <c:v>Temperatura Equipo</c:v>
                  </c:pt>
                  <c:pt idx="10">
                    <c:v>Paleta</c:v>
                  </c:pt>
                  <c:pt idx="11">
                    <c:v>Molino</c:v>
                  </c:pt>
                  <c:pt idx="12">
                    <c:v>Bomba de vacío</c:v>
                  </c:pt>
                  <c:pt idx="25">
                    <c:v>E33 Valvula</c:v>
                  </c:pt>
                  <c:pt idx="32">
                    <c:v>Valvula</c:v>
                  </c:pt>
                  <c:pt idx="33">
                    <c:v>E20 Valvula</c:v>
                  </c:pt>
                </c:lvl>
                <c:lvl>
                  <c:pt idx="0">
                    <c:v>Equipo 18</c:v>
                  </c:pt>
                  <c:pt idx="1">
                    <c:v>Equipo 01</c:v>
                  </c:pt>
                  <c:pt idx="4">
                    <c:v>L38</c:v>
                  </c:pt>
                  <c:pt idx="5">
                    <c:v>L33</c:v>
                  </c:pt>
                  <c:pt idx="6">
                    <c:v>Equipo 12</c:v>
                  </c:pt>
                  <c:pt idx="9">
                    <c:v>Equipo 15</c:v>
                  </c:pt>
                  <c:pt idx="13">
                    <c:v>L11</c:v>
                  </c:pt>
                  <c:pt idx="14">
                    <c:v>L48</c:v>
                  </c:pt>
                  <c:pt idx="15">
                    <c:v>L35</c:v>
                  </c:pt>
                  <c:pt idx="16">
                    <c:v>L37</c:v>
                  </c:pt>
                  <c:pt idx="17">
                    <c:v>L32</c:v>
                  </c:pt>
                  <c:pt idx="18">
                    <c:v>L43</c:v>
                  </c:pt>
                  <c:pt idx="19">
                    <c:v>L10</c:v>
                  </c:pt>
                  <c:pt idx="20">
                    <c:v>L41</c:v>
                  </c:pt>
                  <c:pt idx="21">
                    <c:v>L36</c:v>
                  </c:pt>
                  <c:pt idx="22">
                    <c:v>L45</c:v>
                  </c:pt>
                  <c:pt idx="23">
                    <c:v>L27</c:v>
                  </c:pt>
                  <c:pt idx="24">
                    <c:v>L29</c:v>
                  </c:pt>
                  <c:pt idx="25">
                    <c:v>Eq 33 - 38</c:v>
                  </c:pt>
                  <c:pt idx="26">
                    <c:v>L39</c:v>
                  </c:pt>
                  <c:pt idx="27">
                    <c:v>L42</c:v>
                  </c:pt>
                  <c:pt idx="28">
                    <c:v>L12</c:v>
                  </c:pt>
                  <c:pt idx="29">
                    <c:v>L04</c:v>
                  </c:pt>
                  <c:pt idx="30">
                    <c:v>L19</c:v>
                  </c:pt>
                  <c:pt idx="31">
                    <c:v>L07</c:v>
                  </c:pt>
                  <c:pt idx="32">
                    <c:v>Equipo 37</c:v>
                  </c:pt>
                  <c:pt idx="33">
                    <c:v>Eq 24 - 20</c:v>
                  </c:pt>
                </c:lvl>
              </c:multiLvlStrCache>
            </c:multiLvlStrRef>
          </c:cat>
          <c:val>
            <c:numRef>
              <c:f>'Tipo de falla'!$D$12:$D$52</c:f>
              <c:numCache>
                <c:formatCode>#,##0</c:formatCode>
                <c:ptCount val="34"/>
                <c:pt idx="2">
                  <c:v>0.21666666666666667</c:v>
                </c:pt>
                <c:pt idx="4">
                  <c:v>4.7166666666666668</c:v>
                </c:pt>
                <c:pt idx="5">
                  <c:v>56.83333333333335</c:v>
                </c:pt>
                <c:pt idx="7">
                  <c:v>0.15</c:v>
                </c:pt>
                <c:pt idx="13">
                  <c:v>62.783333333333331</c:v>
                </c:pt>
                <c:pt idx="14">
                  <c:v>9.9833333333333325</c:v>
                </c:pt>
                <c:pt idx="15">
                  <c:v>21.066666666666666</c:v>
                </c:pt>
                <c:pt idx="16">
                  <c:v>39.983333333333334</c:v>
                </c:pt>
                <c:pt idx="17">
                  <c:v>39.133333333333326</c:v>
                </c:pt>
                <c:pt idx="18">
                  <c:v>15.2</c:v>
                </c:pt>
                <c:pt idx="19">
                  <c:v>33.85</c:v>
                </c:pt>
                <c:pt idx="20">
                  <c:v>36.700000000000003</c:v>
                </c:pt>
                <c:pt idx="21">
                  <c:v>24.666666666666664</c:v>
                </c:pt>
                <c:pt idx="22">
                  <c:v>50.050000000000004</c:v>
                </c:pt>
                <c:pt idx="23">
                  <c:v>9.8833333333333329</c:v>
                </c:pt>
                <c:pt idx="24">
                  <c:v>6.95</c:v>
                </c:pt>
                <c:pt idx="25">
                  <c:v>6.1166666666666663</c:v>
                </c:pt>
                <c:pt idx="26">
                  <c:v>13.5</c:v>
                </c:pt>
                <c:pt idx="28">
                  <c:v>0.33333333333333331</c:v>
                </c:pt>
                <c:pt idx="29">
                  <c:v>5</c:v>
                </c:pt>
                <c:pt idx="32">
                  <c:v>9.35</c:v>
                </c:pt>
                <c:pt idx="33">
                  <c:v>2.5499999999999998</c:v>
                </c:pt>
              </c:numCache>
            </c:numRef>
          </c:val>
          <c:extLst>
            <c:ext xmlns:c16="http://schemas.microsoft.com/office/drawing/2014/chart" uri="{C3380CC4-5D6E-409C-BE32-E72D297353CC}">
              <c16:uniqueId val="{00000003-8A8A-4C74-9761-AD1298CC0AE1}"/>
            </c:ext>
          </c:extLst>
        </c:ser>
        <c:ser>
          <c:idx val="2"/>
          <c:order val="2"/>
          <c:tx>
            <c:strRef>
              <c:f>'Tipo de falla'!$E$10:$E$11</c:f>
              <c:strCache>
                <c:ptCount val="1"/>
                <c:pt idx="0">
                  <c:v>sin informacion</c:v>
                </c:pt>
              </c:strCache>
            </c:strRef>
          </c:tx>
          <c:invertIfNegative val="0"/>
          <c:cat>
            <c:multiLvlStrRef>
              <c:f>'Tipo de falla'!$B$12:$B$52</c:f>
              <c:multiLvlStrCache>
                <c:ptCount val="34"/>
                <c:lvl>
                  <c:pt idx="1">
                    <c:v>Temperatura Equipo</c:v>
                  </c:pt>
                  <c:pt idx="2">
                    <c:v>Molino</c:v>
                  </c:pt>
                  <c:pt idx="3">
                    <c:v>Bomba de vacío</c:v>
                  </c:pt>
                  <c:pt idx="6">
                    <c:v>Falla en la tapa</c:v>
                  </c:pt>
                  <c:pt idx="7">
                    <c:v>Temperatura Equipo</c:v>
                  </c:pt>
                  <c:pt idx="8">
                    <c:v>Molino</c:v>
                  </c:pt>
                  <c:pt idx="9">
                    <c:v>Temperatura Equipo</c:v>
                  </c:pt>
                  <c:pt idx="10">
                    <c:v>Paleta</c:v>
                  </c:pt>
                  <c:pt idx="11">
                    <c:v>Molino</c:v>
                  </c:pt>
                  <c:pt idx="12">
                    <c:v>Bomba de vacío</c:v>
                  </c:pt>
                  <c:pt idx="25">
                    <c:v>E33 Valvula</c:v>
                  </c:pt>
                  <c:pt idx="32">
                    <c:v>Valvula</c:v>
                  </c:pt>
                  <c:pt idx="33">
                    <c:v>E20 Valvula</c:v>
                  </c:pt>
                </c:lvl>
                <c:lvl>
                  <c:pt idx="0">
                    <c:v>Equipo 18</c:v>
                  </c:pt>
                  <c:pt idx="1">
                    <c:v>Equipo 01</c:v>
                  </c:pt>
                  <c:pt idx="4">
                    <c:v>L38</c:v>
                  </c:pt>
                  <c:pt idx="5">
                    <c:v>L33</c:v>
                  </c:pt>
                  <c:pt idx="6">
                    <c:v>Equipo 12</c:v>
                  </c:pt>
                  <c:pt idx="9">
                    <c:v>Equipo 15</c:v>
                  </c:pt>
                  <c:pt idx="13">
                    <c:v>L11</c:v>
                  </c:pt>
                  <c:pt idx="14">
                    <c:v>L48</c:v>
                  </c:pt>
                  <c:pt idx="15">
                    <c:v>L35</c:v>
                  </c:pt>
                  <c:pt idx="16">
                    <c:v>L37</c:v>
                  </c:pt>
                  <c:pt idx="17">
                    <c:v>L32</c:v>
                  </c:pt>
                  <c:pt idx="18">
                    <c:v>L43</c:v>
                  </c:pt>
                  <c:pt idx="19">
                    <c:v>L10</c:v>
                  </c:pt>
                  <c:pt idx="20">
                    <c:v>L41</c:v>
                  </c:pt>
                  <c:pt idx="21">
                    <c:v>L36</c:v>
                  </c:pt>
                  <c:pt idx="22">
                    <c:v>L45</c:v>
                  </c:pt>
                  <c:pt idx="23">
                    <c:v>L27</c:v>
                  </c:pt>
                  <c:pt idx="24">
                    <c:v>L29</c:v>
                  </c:pt>
                  <c:pt idx="25">
                    <c:v>Eq 33 - 38</c:v>
                  </c:pt>
                  <c:pt idx="26">
                    <c:v>L39</c:v>
                  </c:pt>
                  <c:pt idx="27">
                    <c:v>L42</c:v>
                  </c:pt>
                  <c:pt idx="28">
                    <c:v>L12</c:v>
                  </c:pt>
                  <c:pt idx="29">
                    <c:v>L04</c:v>
                  </c:pt>
                  <c:pt idx="30">
                    <c:v>L19</c:v>
                  </c:pt>
                  <c:pt idx="31">
                    <c:v>L07</c:v>
                  </c:pt>
                  <c:pt idx="32">
                    <c:v>Equipo 37</c:v>
                  </c:pt>
                  <c:pt idx="33">
                    <c:v>Eq 24 - 20</c:v>
                  </c:pt>
                </c:lvl>
              </c:multiLvlStrCache>
            </c:multiLvlStrRef>
          </c:cat>
          <c:val>
            <c:numRef>
              <c:f>'Tipo de falla'!$E$12:$E$52</c:f>
              <c:numCache>
                <c:formatCode>#,##0</c:formatCode>
                <c:ptCount val="34"/>
                <c:pt idx="0">
                  <c:v>277.81666666666666</c:v>
                </c:pt>
                <c:pt idx="2">
                  <c:v>131.75</c:v>
                </c:pt>
                <c:pt idx="3">
                  <c:v>980.51666666666665</c:v>
                </c:pt>
                <c:pt idx="4">
                  <c:v>217.08333333333334</c:v>
                </c:pt>
                <c:pt idx="5">
                  <c:v>1612.9666666666667</c:v>
                </c:pt>
                <c:pt idx="6">
                  <c:v>478.53333333333336</c:v>
                </c:pt>
                <c:pt idx="7">
                  <c:v>400.15</c:v>
                </c:pt>
                <c:pt idx="8">
                  <c:v>959.68333333333339</c:v>
                </c:pt>
                <c:pt idx="9">
                  <c:v>37.516666666666666</c:v>
                </c:pt>
                <c:pt idx="10">
                  <c:v>1016.1333333333333</c:v>
                </c:pt>
                <c:pt idx="11">
                  <c:v>31.25</c:v>
                </c:pt>
                <c:pt idx="12">
                  <c:v>39.93333333333333</c:v>
                </c:pt>
                <c:pt idx="13">
                  <c:v>269.3</c:v>
                </c:pt>
                <c:pt idx="14">
                  <c:v>863.0333333333333</c:v>
                </c:pt>
                <c:pt idx="15">
                  <c:v>184.38333333333333</c:v>
                </c:pt>
                <c:pt idx="16">
                  <c:v>317.5</c:v>
                </c:pt>
                <c:pt idx="17">
                  <c:v>572.76666666666665</c:v>
                </c:pt>
                <c:pt idx="18">
                  <c:v>178.41666666666666</c:v>
                </c:pt>
                <c:pt idx="19">
                  <c:v>357.45000000000005</c:v>
                </c:pt>
                <c:pt idx="20">
                  <c:v>385.2</c:v>
                </c:pt>
                <c:pt idx="21">
                  <c:v>20.883333333333333</c:v>
                </c:pt>
                <c:pt idx="22">
                  <c:v>120</c:v>
                </c:pt>
                <c:pt idx="23">
                  <c:v>96.583333333333329</c:v>
                </c:pt>
                <c:pt idx="24">
                  <c:v>22.65</c:v>
                </c:pt>
                <c:pt idx="25">
                  <c:v>298.71666666666664</c:v>
                </c:pt>
                <c:pt idx="26">
                  <c:v>33.43333333333333</c:v>
                </c:pt>
                <c:pt idx="28">
                  <c:v>62.2</c:v>
                </c:pt>
                <c:pt idx="29">
                  <c:v>122.86666666666666</c:v>
                </c:pt>
                <c:pt idx="30">
                  <c:v>17.483333333333334</c:v>
                </c:pt>
              </c:numCache>
            </c:numRef>
          </c:val>
          <c:extLst>
            <c:ext xmlns:c16="http://schemas.microsoft.com/office/drawing/2014/chart" uri="{C3380CC4-5D6E-409C-BE32-E72D297353CC}">
              <c16:uniqueId val="{00000001-2960-4DC1-951D-6B63B2CF7D37}"/>
            </c:ext>
          </c:extLst>
        </c:ser>
        <c:ser>
          <c:idx val="3"/>
          <c:order val="3"/>
          <c:tx>
            <c:strRef>
              <c:f>'Tipo de falla'!$F$10:$F$11</c:f>
              <c:strCache>
                <c:ptCount val="1"/>
                <c:pt idx="0">
                  <c:v>ajuste</c:v>
                </c:pt>
              </c:strCache>
            </c:strRef>
          </c:tx>
          <c:invertIfNegative val="0"/>
          <c:cat>
            <c:multiLvlStrRef>
              <c:f>'Tipo de falla'!$B$12:$B$52</c:f>
              <c:multiLvlStrCache>
                <c:ptCount val="34"/>
                <c:lvl>
                  <c:pt idx="1">
                    <c:v>Temperatura Equipo</c:v>
                  </c:pt>
                  <c:pt idx="2">
                    <c:v>Molino</c:v>
                  </c:pt>
                  <c:pt idx="3">
                    <c:v>Bomba de vacío</c:v>
                  </c:pt>
                  <c:pt idx="6">
                    <c:v>Falla en la tapa</c:v>
                  </c:pt>
                  <c:pt idx="7">
                    <c:v>Temperatura Equipo</c:v>
                  </c:pt>
                  <c:pt idx="8">
                    <c:v>Molino</c:v>
                  </c:pt>
                  <c:pt idx="9">
                    <c:v>Temperatura Equipo</c:v>
                  </c:pt>
                  <c:pt idx="10">
                    <c:v>Paleta</c:v>
                  </c:pt>
                  <c:pt idx="11">
                    <c:v>Molino</c:v>
                  </c:pt>
                  <c:pt idx="12">
                    <c:v>Bomba de vacío</c:v>
                  </c:pt>
                  <c:pt idx="25">
                    <c:v>E33 Valvula</c:v>
                  </c:pt>
                  <c:pt idx="32">
                    <c:v>Valvula</c:v>
                  </c:pt>
                  <c:pt idx="33">
                    <c:v>E20 Valvula</c:v>
                  </c:pt>
                </c:lvl>
                <c:lvl>
                  <c:pt idx="0">
                    <c:v>Equipo 18</c:v>
                  </c:pt>
                  <c:pt idx="1">
                    <c:v>Equipo 01</c:v>
                  </c:pt>
                  <c:pt idx="4">
                    <c:v>L38</c:v>
                  </c:pt>
                  <c:pt idx="5">
                    <c:v>L33</c:v>
                  </c:pt>
                  <c:pt idx="6">
                    <c:v>Equipo 12</c:v>
                  </c:pt>
                  <c:pt idx="9">
                    <c:v>Equipo 15</c:v>
                  </c:pt>
                  <c:pt idx="13">
                    <c:v>L11</c:v>
                  </c:pt>
                  <c:pt idx="14">
                    <c:v>L48</c:v>
                  </c:pt>
                  <c:pt idx="15">
                    <c:v>L35</c:v>
                  </c:pt>
                  <c:pt idx="16">
                    <c:v>L37</c:v>
                  </c:pt>
                  <c:pt idx="17">
                    <c:v>L32</c:v>
                  </c:pt>
                  <c:pt idx="18">
                    <c:v>L43</c:v>
                  </c:pt>
                  <c:pt idx="19">
                    <c:v>L10</c:v>
                  </c:pt>
                  <c:pt idx="20">
                    <c:v>L41</c:v>
                  </c:pt>
                  <c:pt idx="21">
                    <c:v>L36</c:v>
                  </c:pt>
                  <c:pt idx="22">
                    <c:v>L45</c:v>
                  </c:pt>
                  <c:pt idx="23">
                    <c:v>L27</c:v>
                  </c:pt>
                  <c:pt idx="24">
                    <c:v>L29</c:v>
                  </c:pt>
                  <c:pt idx="25">
                    <c:v>Eq 33 - 38</c:v>
                  </c:pt>
                  <c:pt idx="26">
                    <c:v>L39</c:v>
                  </c:pt>
                  <c:pt idx="27">
                    <c:v>L42</c:v>
                  </c:pt>
                  <c:pt idx="28">
                    <c:v>L12</c:v>
                  </c:pt>
                  <c:pt idx="29">
                    <c:v>L04</c:v>
                  </c:pt>
                  <c:pt idx="30">
                    <c:v>L19</c:v>
                  </c:pt>
                  <c:pt idx="31">
                    <c:v>L07</c:v>
                  </c:pt>
                  <c:pt idx="32">
                    <c:v>Equipo 37</c:v>
                  </c:pt>
                  <c:pt idx="33">
                    <c:v>Eq 24 - 20</c:v>
                  </c:pt>
                </c:lvl>
              </c:multiLvlStrCache>
            </c:multiLvlStrRef>
          </c:cat>
          <c:val>
            <c:numRef>
              <c:f>'Tipo de falla'!$F$12:$F$52</c:f>
              <c:numCache>
                <c:formatCode>#,##0</c:formatCode>
                <c:ptCount val="34"/>
                <c:pt idx="2">
                  <c:v>15.45</c:v>
                </c:pt>
                <c:pt idx="4">
                  <c:v>335.29999999999995</c:v>
                </c:pt>
                <c:pt idx="5">
                  <c:v>638.75000000000011</c:v>
                </c:pt>
                <c:pt idx="7">
                  <c:v>44.466666666666669</c:v>
                </c:pt>
                <c:pt idx="13">
                  <c:v>241.56666666666666</c:v>
                </c:pt>
                <c:pt idx="14">
                  <c:v>146.18333333333334</c:v>
                </c:pt>
                <c:pt idx="15">
                  <c:v>360.48333333333335</c:v>
                </c:pt>
                <c:pt idx="16">
                  <c:v>421.26666666666665</c:v>
                </c:pt>
                <c:pt idx="17">
                  <c:v>295.36666666666667</c:v>
                </c:pt>
                <c:pt idx="18">
                  <c:v>556.48333333333335</c:v>
                </c:pt>
                <c:pt idx="19">
                  <c:v>37.300000000000004</c:v>
                </c:pt>
                <c:pt idx="20">
                  <c:v>132.68333333333334</c:v>
                </c:pt>
                <c:pt idx="21">
                  <c:v>189.65</c:v>
                </c:pt>
                <c:pt idx="22">
                  <c:v>163.76666666666665</c:v>
                </c:pt>
                <c:pt idx="24">
                  <c:v>237.76666666666665</c:v>
                </c:pt>
                <c:pt idx="27">
                  <c:v>163.79999999999998</c:v>
                </c:pt>
                <c:pt idx="30">
                  <c:v>62</c:v>
                </c:pt>
                <c:pt idx="31">
                  <c:v>31.85</c:v>
                </c:pt>
              </c:numCache>
            </c:numRef>
          </c:val>
          <c:extLst>
            <c:ext xmlns:c16="http://schemas.microsoft.com/office/drawing/2014/chart" uri="{C3380CC4-5D6E-409C-BE32-E72D297353CC}">
              <c16:uniqueId val="{00000000-3850-4A83-9347-6A3481CA71DA}"/>
            </c:ext>
          </c:extLst>
        </c:ser>
        <c:ser>
          <c:idx val="4"/>
          <c:order val="4"/>
          <c:tx>
            <c:strRef>
              <c:f>'Tipo de falla'!$G$10:$G$11</c:f>
              <c:strCache>
                <c:ptCount val="1"/>
                <c:pt idx="0">
                  <c:v>rotura</c:v>
                </c:pt>
              </c:strCache>
            </c:strRef>
          </c:tx>
          <c:invertIfNegative val="0"/>
          <c:cat>
            <c:multiLvlStrRef>
              <c:f>'Tipo de falla'!$B$12:$B$52</c:f>
              <c:multiLvlStrCache>
                <c:ptCount val="34"/>
                <c:lvl>
                  <c:pt idx="1">
                    <c:v>Temperatura Equipo</c:v>
                  </c:pt>
                  <c:pt idx="2">
                    <c:v>Molino</c:v>
                  </c:pt>
                  <c:pt idx="3">
                    <c:v>Bomba de vacío</c:v>
                  </c:pt>
                  <c:pt idx="6">
                    <c:v>Falla en la tapa</c:v>
                  </c:pt>
                  <c:pt idx="7">
                    <c:v>Temperatura Equipo</c:v>
                  </c:pt>
                  <c:pt idx="8">
                    <c:v>Molino</c:v>
                  </c:pt>
                  <c:pt idx="9">
                    <c:v>Temperatura Equipo</c:v>
                  </c:pt>
                  <c:pt idx="10">
                    <c:v>Paleta</c:v>
                  </c:pt>
                  <c:pt idx="11">
                    <c:v>Molino</c:v>
                  </c:pt>
                  <c:pt idx="12">
                    <c:v>Bomba de vacío</c:v>
                  </c:pt>
                  <c:pt idx="25">
                    <c:v>E33 Valvula</c:v>
                  </c:pt>
                  <c:pt idx="32">
                    <c:v>Valvula</c:v>
                  </c:pt>
                  <c:pt idx="33">
                    <c:v>E20 Valvula</c:v>
                  </c:pt>
                </c:lvl>
                <c:lvl>
                  <c:pt idx="0">
                    <c:v>Equipo 18</c:v>
                  </c:pt>
                  <c:pt idx="1">
                    <c:v>Equipo 01</c:v>
                  </c:pt>
                  <c:pt idx="4">
                    <c:v>L38</c:v>
                  </c:pt>
                  <c:pt idx="5">
                    <c:v>L33</c:v>
                  </c:pt>
                  <c:pt idx="6">
                    <c:v>Equipo 12</c:v>
                  </c:pt>
                  <c:pt idx="9">
                    <c:v>Equipo 15</c:v>
                  </c:pt>
                  <c:pt idx="13">
                    <c:v>L11</c:v>
                  </c:pt>
                  <c:pt idx="14">
                    <c:v>L48</c:v>
                  </c:pt>
                  <c:pt idx="15">
                    <c:v>L35</c:v>
                  </c:pt>
                  <c:pt idx="16">
                    <c:v>L37</c:v>
                  </c:pt>
                  <c:pt idx="17">
                    <c:v>L32</c:v>
                  </c:pt>
                  <c:pt idx="18">
                    <c:v>L43</c:v>
                  </c:pt>
                  <c:pt idx="19">
                    <c:v>L10</c:v>
                  </c:pt>
                  <c:pt idx="20">
                    <c:v>L41</c:v>
                  </c:pt>
                  <c:pt idx="21">
                    <c:v>L36</c:v>
                  </c:pt>
                  <c:pt idx="22">
                    <c:v>L45</c:v>
                  </c:pt>
                  <c:pt idx="23">
                    <c:v>L27</c:v>
                  </c:pt>
                  <c:pt idx="24">
                    <c:v>L29</c:v>
                  </c:pt>
                  <c:pt idx="25">
                    <c:v>Eq 33 - 38</c:v>
                  </c:pt>
                  <c:pt idx="26">
                    <c:v>L39</c:v>
                  </c:pt>
                  <c:pt idx="27">
                    <c:v>L42</c:v>
                  </c:pt>
                  <c:pt idx="28">
                    <c:v>L12</c:v>
                  </c:pt>
                  <c:pt idx="29">
                    <c:v>L04</c:v>
                  </c:pt>
                  <c:pt idx="30">
                    <c:v>L19</c:v>
                  </c:pt>
                  <c:pt idx="31">
                    <c:v>L07</c:v>
                  </c:pt>
                  <c:pt idx="32">
                    <c:v>Equipo 37</c:v>
                  </c:pt>
                  <c:pt idx="33">
                    <c:v>Eq 24 - 20</c:v>
                  </c:pt>
                </c:lvl>
              </c:multiLvlStrCache>
            </c:multiLvlStrRef>
          </c:cat>
          <c:val>
            <c:numRef>
              <c:f>'Tipo de falla'!$G$12:$G$52</c:f>
              <c:numCache>
                <c:formatCode>#,##0</c:formatCode>
                <c:ptCount val="34"/>
                <c:pt idx="0">
                  <c:v>3774.9666666666667</c:v>
                </c:pt>
                <c:pt idx="1">
                  <c:v>1346.5333333333333</c:v>
                </c:pt>
                <c:pt idx="2">
                  <c:v>379.78333333333336</c:v>
                </c:pt>
                <c:pt idx="3">
                  <c:v>690.33333333333326</c:v>
                </c:pt>
                <c:pt idx="4">
                  <c:v>1990.2</c:v>
                </c:pt>
                <c:pt idx="5">
                  <c:v>111.73333333333333</c:v>
                </c:pt>
                <c:pt idx="13">
                  <c:v>445.3</c:v>
                </c:pt>
                <c:pt idx="14">
                  <c:v>43.166666666666664</c:v>
                </c:pt>
                <c:pt idx="15">
                  <c:v>442.65000000000003</c:v>
                </c:pt>
                <c:pt idx="16">
                  <c:v>87.65</c:v>
                </c:pt>
                <c:pt idx="18">
                  <c:v>95.15</c:v>
                </c:pt>
                <c:pt idx="19">
                  <c:v>267.61666666666667</c:v>
                </c:pt>
                <c:pt idx="20">
                  <c:v>221.56666666666666</c:v>
                </c:pt>
                <c:pt idx="21">
                  <c:v>450.33333333333331</c:v>
                </c:pt>
                <c:pt idx="22">
                  <c:v>224.43333333333334</c:v>
                </c:pt>
                <c:pt idx="23">
                  <c:v>350.31666666666666</c:v>
                </c:pt>
                <c:pt idx="24">
                  <c:v>44.1</c:v>
                </c:pt>
                <c:pt idx="26">
                  <c:v>164.40000000000003</c:v>
                </c:pt>
                <c:pt idx="27">
                  <c:v>44.383333333333333</c:v>
                </c:pt>
                <c:pt idx="28">
                  <c:v>114.81666666666666</c:v>
                </c:pt>
                <c:pt idx="29">
                  <c:v>11.7</c:v>
                </c:pt>
              </c:numCache>
            </c:numRef>
          </c:val>
          <c:extLst>
            <c:ext xmlns:c16="http://schemas.microsoft.com/office/drawing/2014/chart" uri="{C3380CC4-5D6E-409C-BE32-E72D297353CC}">
              <c16:uniqueId val="{00000001-3850-4A83-9347-6A3481CA71DA}"/>
            </c:ext>
          </c:extLst>
        </c:ser>
        <c:dLbls>
          <c:showLegendKey val="0"/>
          <c:showVal val="0"/>
          <c:showCatName val="0"/>
          <c:showSerName val="0"/>
          <c:showPercent val="0"/>
          <c:showBubbleSize val="0"/>
        </c:dLbls>
        <c:gapWidth val="150"/>
        <c:axId val="94768128"/>
        <c:axId val="94774016"/>
      </c:barChart>
      <c:catAx>
        <c:axId val="94768128"/>
        <c:scaling>
          <c:orientation val="minMax"/>
        </c:scaling>
        <c:delete val="0"/>
        <c:axPos val="b"/>
        <c:numFmt formatCode="General" sourceLinked="0"/>
        <c:majorTickMark val="out"/>
        <c:minorTickMark val="none"/>
        <c:tickLblPos val="nextTo"/>
        <c:crossAx val="94774016"/>
        <c:crosses val="autoZero"/>
        <c:auto val="1"/>
        <c:lblAlgn val="ctr"/>
        <c:lblOffset val="100"/>
        <c:noMultiLvlLbl val="0"/>
      </c:catAx>
      <c:valAx>
        <c:axId val="94774016"/>
        <c:scaling>
          <c:orientation val="minMax"/>
        </c:scaling>
        <c:delete val="0"/>
        <c:axPos val="l"/>
        <c:majorGridlines/>
        <c:numFmt formatCode="#,##0" sourceLinked="1"/>
        <c:majorTickMark val="out"/>
        <c:minorTickMark val="none"/>
        <c:tickLblPos val="nextTo"/>
        <c:crossAx val="9476812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[seguimiento de fallas 2024.xlsx]Grafico por linea!Tabla dinámica1</c:name>
    <c:fmtId val="5"/>
  </c:pivotSource>
  <c:chart>
    <c:title>
      <c:tx>
        <c:rich>
          <a:bodyPr/>
          <a:lstStyle/>
          <a:p>
            <a:pPr>
              <a:defRPr lang="es-AR"/>
            </a:pPr>
            <a:r>
              <a:rPr lang="en-US"/>
              <a:t>MIN POR</a:t>
            </a:r>
            <a:r>
              <a:rPr lang="en-US" baseline="0"/>
              <a:t>  LINEA</a:t>
            </a:r>
            <a:endParaRPr lang="en-US"/>
          </a:p>
        </c:rich>
      </c:tx>
      <c:layout>
        <c:manualLayout>
          <c:xMode val="edge"/>
          <c:yMode val="edge"/>
          <c:x val="0.42741091216040672"/>
          <c:y val="2.2232505323255387E-2"/>
        </c:manualLayout>
      </c:layout>
      <c:overlay val="0"/>
    </c:title>
    <c:autoTitleDeleted val="0"/>
    <c:pivotFmts>
      <c:pivotFmt>
        <c:idx val="0"/>
        <c:marker>
          <c:symbol val="none"/>
        </c:marker>
        <c:dLbl>
          <c:idx val="0"/>
          <c:spPr/>
          <c:txPr>
            <a:bodyPr/>
            <a:lstStyle/>
            <a:p>
              <a:pPr>
                <a:defRPr/>
              </a:pPr>
              <a:endParaRPr lang="es-AR"/>
            </a:p>
          </c:txPr>
          <c:showLegendKey val="0"/>
          <c:showVal val="1"/>
          <c:showCatName val="0"/>
          <c:showSerName val="0"/>
          <c:showPercent val="0"/>
          <c:showBubbleSize val="0"/>
          <c:extLst>
            <c:ext xmlns:c15="http://schemas.microsoft.com/office/drawing/2012/chart" uri="{CE6537A1-D6FC-4f65-9D91-7224C49458BB}"/>
          </c:extLst>
        </c:dLbl>
      </c:pivotFmt>
      <c:pivotFmt>
        <c:idx val="1"/>
        <c:marker>
          <c:symbol val="none"/>
        </c:marker>
        <c:dLbl>
          <c:idx val="0"/>
          <c:spPr/>
          <c:txPr>
            <a:bodyPr/>
            <a:lstStyle/>
            <a:p>
              <a:pPr>
                <a:defRPr sz="850" baseline="0"/>
              </a:pPr>
              <a:endParaRPr lang="es-AR"/>
            </a:p>
          </c:txPr>
          <c:showLegendKey val="0"/>
          <c:showVal val="1"/>
          <c:showCatName val="0"/>
          <c:showSerName val="0"/>
          <c:showPercent val="0"/>
          <c:showBubbleSize val="0"/>
          <c:extLst>
            <c:ext xmlns:c15="http://schemas.microsoft.com/office/drawing/2012/chart" uri="{CE6537A1-D6FC-4f65-9D91-7224C49458BB}"/>
          </c:extLst>
        </c:dLbl>
      </c:pivotFmt>
      <c:pivotFmt>
        <c:idx val="2"/>
        <c:marker>
          <c:symbol val="none"/>
        </c:marker>
        <c:dLbl>
          <c:idx val="0"/>
          <c:spPr/>
          <c:txPr>
            <a:bodyPr/>
            <a:lstStyle/>
            <a:p>
              <a:pPr>
                <a:defRPr sz="850" baseline="0"/>
              </a:pPr>
              <a:endParaRPr lang="es-AR"/>
            </a:p>
          </c:txPr>
          <c:showLegendKey val="0"/>
          <c:showVal val="1"/>
          <c:showCatName val="0"/>
          <c:showSerName val="0"/>
          <c:showPercent val="0"/>
          <c:showBubbleSize val="0"/>
          <c:extLst>
            <c:ext xmlns:c15="http://schemas.microsoft.com/office/drawing/2012/chart" uri="{CE6537A1-D6FC-4f65-9D91-7224C49458BB}"/>
          </c:extLst>
        </c:dLbl>
      </c:pivotFmt>
      <c:pivotFmt>
        <c:idx val="3"/>
        <c:marker>
          <c:symbol val="none"/>
        </c:marker>
        <c:dLbl>
          <c:idx val="0"/>
          <c:spPr/>
          <c:txPr>
            <a:bodyPr/>
            <a:lstStyle/>
            <a:p>
              <a:pPr>
                <a:defRPr sz="850" baseline="0"/>
              </a:pPr>
              <a:endParaRPr lang="es-AR"/>
            </a:p>
          </c:txPr>
          <c:showLegendKey val="0"/>
          <c:showVal val="1"/>
          <c:showCatName val="0"/>
          <c:showSerName val="0"/>
          <c:showPercent val="0"/>
          <c:showBubbleSize val="0"/>
          <c:extLst>
            <c:ext xmlns:c15="http://schemas.microsoft.com/office/drawing/2012/chart" uri="{CE6537A1-D6FC-4f65-9D91-7224C49458BB}"/>
          </c:extLst>
        </c:dLbl>
      </c:pivotFmt>
      <c:pivotFmt>
        <c:idx val="4"/>
        <c:marker>
          <c:symbol val="none"/>
        </c:marker>
        <c:dLbl>
          <c:idx val="0"/>
          <c:spPr/>
          <c:txPr>
            <a:bodyPr/>
            <a:lstStyle/>
            <a:p>
              <a:pPr>
                <a:defRPr lang="es-ES" sz="1200" b="1" baseline="0"/>
              </a:pPr>
              <a:endParaRPr lang="es-AR"/>
            </a:p>
          </c:txPr>
          <c:showLegendKey val="0"/>
          <c:showVal val="1"/>
          <c:showCatName val="0"/>
          <c:showSerName val="0"/>
          <c:showPercent val="0"/>
          <c:showBubbleSize val="0"/>
          <c:extLst>
            <c:ext xmlns:c15="http://schemas.microsoft.com/office/drawing/2012/chart" uri="{CE6537A1-D6FC-4f65-9D91-7224C49458BB}"/>
          </c:extLst>
        </c:dLbl>
      </c:pivotFmt>
      <c:pivotFmt>
        <c:idx val="5"/>
        <c:marker>
          <c:symbol val="none"/>
        </c:marker>
        <c:dLbl>
          <c:idx val="0"/>
          <c:spPr/>
          <c:txPr>
            <a:bodyPr/>
            <a:lstStyle/>
            <a:p>
              <a:pPr>
                <a:defRPr/>
              </a:pPr>
              <a:endParaRPr lang="es-AR"/>
            </a:p>
          </c:txPr>
          <c:showLegendKey val="0"/>
          <c:showVal val="1"/>
          <c:showCatName val="0"/>
          <c:showSerName val="0"/>
          <c:showPercent val="0"/>
          <c:showBubbleSize val="0"/>
          <c:extLst>
            <c:ext xmlns:c15="http://schemas.microsoft.com/office/drawing/2012/chart" uri="{CE6537A1-D6FC-4f65-9D91-7224C49458BB}"/>
          </c:extLst>
        </c:dLbl>
      </c:pivotFmt>
      <c:pivotFmt>
        <c:idx val="6"/>
        <c:marker>
          <c:symbol val="none"/>
        </c:marker>
        <c:dLbl>
          <c:idx val="0"/>
          <c:spPr>
            <a:noFill/>
            <a:ln>
              <a:noFill/>
            </a:ln>
            <a:effectLst/>
          </c:spPr>
          <c:txPr>
            <a:bodyPr wrap="square" lIns="38100" tIns="19050" rIns="38100" bIns="19050" anchor="ctr">
              <a:spAutoFit/>
            </a:bodyPr>
            <a:lstStyle/>
            <a:p>
              <a:pPr>
                <a:defRPr/>
              </a:pPr>
              <a:endParaRPr lang="es-AR"/>
            </a:p>
          </c:txPr>
          <c:showLegendKey val="0"/>
          <c:showVal val="1"/>
          <c:showCatName val="0"/>
          <c:showSerName val="0"/>
          <c:showPercent val="0"/>
          <c:showBubbleSize val="0"/>
          <c:extLst>
            <c:ext xmlns:c15="http://schemas.microsoft.com/office/drawing/2012/chart" uri="{CE6537A1-D6FC-4f65-9D91-7224C49458BB}"/>
          </c:extLst>
        </c:dLbl>
      </c:pivotFmt>
      <c:pivotFmt>
        <c:idx val="7"/>
        <c:marker>
          <c:symbol val="none"/>
        </c:marker>
        <c:dLbl>
          <c:idx val="0"/>
          <c:spPr>
            <a:noFill/>
            <a:ln>
              <a:noFill/>
            </a:ln>
            <a:effectLst/>
          </c:spPr>
          <c:txPr>
            <a:bodyPr wrap="square" lIns="38100" tIns="19050" rIns="38100" bIns="19050" anchor="ctr">
              <a:spAutoFit/>
            </a:bodyPr>
            <a:lstStyle/>
            <a:p>
              <a:pPr>
                <a:defRPr/>
              </a:pPr>
              <a:endParaRPr lang="es-AR"/>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'Grafico por linea'!$C$10:$C$11</c:f>
              <c:strCache>
                <c:ptCount val="1"/>
                <c:pt idx="0">
                  <c:v>Suma de min</c:v>
                </c:pt>
              </c:strCache>
            </c:strRef>
          </c:tx>
          <c:invertIfNegative val="0"/>
          <c:dLbls>
            <c:spPr>
              <a:noFill/>
              <a:ln>
                <a:noFill/>
              </a:ln>
              <a:effectLst/>
            </c:spPr>
            <c:txPr>
              <a:bodyPr wrap="square" lIns="38100" tIns="19050" rIns="38100" bIns="19050" anchor="ctr">
                <a:spAutoFit/>
              </a:bodyPr>
              <a:lstStyle/>
              <a:p>
                <a:pPr>
                  <a:defRPr/>
                </a:pPr>
                <a:endParaRPr lang="es-AR"/>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'Grafico por linea'!$B$12:$B$36</c:f>
              <c:strCache>
                <c:ptCount val="24"/>
                <c:pt idx="0">
                  <c:v>L38</c:v>
                </c:pt>
                <c:pt idx="1">
                  <c:v>L36</c:v>
                </c:pt>
                <c:pt idx="2">
                  <c:v>L11</c:v>
                </c:pt>
                <c:pt idx="3">
                  <c:v>L39</c:v>
                </c:pt>
                <c:pt idx="4">
                  <c:v>L45</c:v>
                </c:pt>
                <c:pt idx="5">
                  <c:v>L43</c:v>
                </c:pt>
                <c:pt idx="6">
                  <c:v>L48</c:v>
                </c:pt>
                <c:pt idx="7">
                  <c:v>L37</c:v>
                </c:pt>
                <c:pt idx="8">
                  <c:v>L29</c:v>
                </c:pt>
                <c:pt idx="9">
                  <c:v>L35</c:v>
                </c:pt>
                <c:pt idx="10">
                  <c:v>L41</c:v>
                </c:pt>
                <c:pt idx="11">
                  <c:v>L27</c:v>
                </c:pt>
                <c:pt idx="12">
                  <c:v>L42</c:v>
                </c:pt>
                <c:pt idx="13">
                  <c:v>L10</c:v>
                </c:pt>
                <c:pt idx="14">
                  <c:v>L33</c:v>
                </c:pt>
                <c:pt idx="15">
                  <c:v>L07</c:v>
                </c:pt>
                <c:pt idx="16">
                  <c:v>L12</c:v>
                </c:pt>
                <c:pt idx="17">
                  <c:v>L20</c:v>
                </c:pt>
                <c:pt idx="18">
                  <c:v>Equipo 16</c:v>
                </c:pt>
                <c:pt idx="19">
                  <c:v>L19</c:v>
                </c:pt>
                <c:pt idx="20">
                  <c:v>Equipo 18</c:v>
                </c:pt>
                <c:pt idx="21">
                  <c:v>L32</c:v>
                </c:pt>
                <c:pt idx="22">
                  <c:v>Equipo 10</c:v>
                </c:pt>
                <c:pt idx="23">
                  <c:v>L04</c:v>
                </c:pt>
              </c:strCache>
            </c:strRef>
          </c:cat>
          <c:val>
            <c:numRef>
              <c:f>'Grafico por linea'!$C$12:$C$36</c:f>
              <c:numCache>
                <c:formatCode>#,##0</c:formatCode>
                <c:ptCount val="24"/>
                <c:pt idx="0">
                  <c:v>3871.7833333333324</c:v>
                </c:pt>
                <c:pt idx="1">
                  <c:v>493.05</c:v>
                </c:pt>
                <c:pt idx="2">
                  <c:v>917.75</c:v>
                </c:pt>
                <c:pt idx="3">
                  <c:v>3794.6666666666665</c:v>
                </c:pt>
                <c:pt idx="4">
                  <c:v>1561.5833333333339</c:v>
                </c:pt>
                <c:pt idx="5">
                  <c:v>4148.25</c:v>
                </c:pt>
                <c:pt idx="6">
                  <c:v>2135.2999999999997</c:v>
                </c:pt>
                <c:pt idx="7">
                  <c:v>2533.9833333333331</c:v>
                </c:pt>
                <c:pt idx="8">
                  <c:v>1064.5999999999999</c:v>
                </c:pt>
                <c:pt idx="9">
                  <c:v>1631.616666666667</c:v>
                </c:pt>
                <c:pt idx="10">
                  <c:v>1563.4833333333329</c:v>
                </c:pt>
                <c:pt idx="11">
                  <c:v>531.78333333333319</c:v>
                </c:pt>
                <c:pt idx="12">
                  <c:v>2718.3166666666666</c:v>
                </c:pt>
                <c:pt idx="13">
                  <c:v>2408.8333333333339</c:v>
                </c:pt>
                <c:pt idx="14">
                  <c:v>1000.4999999999998</c:v>
                </c:pt>
                <c:pt idx="15">
                  <c:v>508.36666666666667</c:v>
                </c:pt>
                <c:pt idx="16">
                  <c:v>407.36666666666673</c:v>
                </c:pt>
                <c:pt idx="17">
                  <c:v>4645.6833333333334</c:v>
                </c:pt>
                <c:pt idx="18">
                  <c:v>113.85</c:v>
                </c:pt>
                <c:pt idx="19">
                  <c:v>57.366666666666667</c:v>
                </c:pt>
                <c:pt idx="20">
                  <c:v>617.2166666666667</c:v>
                </c:pt>
                <c:pt idx="21">
                  <c:v>1553.7166666666667</c:v>
                </c:pt>
                <c:pt idx="22">
                  <c:v>19.866666666666667</c:v>
                </c:pt>
                <c:pt idx="23">
                  <c:v>136.15</c:v>
                </c:pt>
              </c:numCache>
            </c:numRef>
          </c:val>
          <c:extLst>
            <c:ext xmlns:c16="http://schemas.microsoft.com/office/drawing/2014/chart" uri="{C3380CC4-5D6E-409C-BE32-E72D297353CC}">
              <c16:uniqueId val="{00000002-CB3A-412D-8683-682FC113E543}"/>
            </c:ext>
          </c:extLst>
        </c:ser>
        <c:ser>
          <c:idx val="1"/>
          <c:order val="1"/>
          <c:tx>
            <c:strRef>
              <c:f>'Grafico por linea'!$D$10:$D$11</c:f>
              <c:strCache>
                <c:ptCount val="1"/>
                <c:pt idx="0">
                  <c:v>Intervenciones</c:v>
                </c:pt>
              </c:strCache>
            </c:strRef>
          </c:tx>
          <c:invertIfNegative val="0"/>
          <c:dLbls>
            <c:spPr>
              <a:noFill/>
              <a:ln>
                <a:noFill/>
              </a:ln>
              <a:effectLst/>
            </c:spPr>
            <c:txPr>
              <a:bodyPr wrap="square" lIns="38100" tIns="19050" rIns="38100" bIns="19050" anchor="ctr">
                <a:spAutoFit/>
              </a:bodyPr>
              <a:lstStyle/>
              <a:p>
                <a:pPr>
                  <a:defRPr/>
                </a:pPr>
                <a:endParaRPr lang="es-AR"/>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'Grafico por linea'!$B$12:$B$36</c:f>
              <c:strCache>
                <c:ptCount val="24"/>
                <c:pt idx="0">
                  <c:v>L38</c:v>
                </c:pt>
                <c:pt idx="1">
                  <c:v>L36</c:v>
                </c:pt>
                <c:pt idx="2">
                  <c:v>L11</c:v>
                </c:pt>
                <c:pt idx="3">
                  <c:v>L39</c:v>
                </c:pt>
                <c:pt idx="4">
                  <c:v>L45</c:v>
                </c:pt>
                <c:pt idx="5">
                  <c:v>L43</c:v>
                </c:pt>
                <c:pt idx="6">
                  <c:v>L48</c:v>
                </c:pt>
                <c:pt idx="7">
                  <c:v>L37</c:v>
                </c:pt>
                <c:pt idx="8">
                  <c:v>L29</c:v>
                </c:pt>
                <c:pt idx="9">
                  <c:v>L35</c:v>
                </c:pt>
                <c:pt idx="10">
                  <c:v>L41</c:v>
                </c:pt>
                <c:pt idx="11">
                  <c:v>L27</c:v>
                </c:pt>
                <c:pt idx="12">
                  <c:v>L42</c:v>
                </c:pt>
                <c:pt idx="13">
                  <c:v>L10</c:v>
                </c:pt>
                <c:pt idx="14">
                  <c:v>L33</c:v>
                </c:pt>
                <c:pt idx="15">
                  <c:v>L07</c:v>
                </c:pt>
                <c:pt idx="16">
                  <c:v>L12</c:v>
                </c:pt>
                <c:pt idx="17">
                  <c:v>L20</c:v>
                </c:pt>
                <c:pt idx="18">
                  <c:v>Equipo 16</c:v>
                </c:pt>
                <c:pt idx="19">
                  <c:v>L19</c:v>
                </c:pt>
                <c:pt idx="20">
                  <c:v>Equipo 18</c:v>
                </c:pt>
                <c:pt idx="21">
                  <c:v>L32</c:v>
                </c:pt>
                <c:pt idx="22">
                  <c:v>Equipo 10</c:v>
                </c:pt>
                <c:pt idx="23">
                  <c:v>L04</c:v>
                </c:pt>
              </c:strCache>
            </c:strRef>
          </c:cat>
          <c:val>
            <c:numRef>
              <c:f>'Grafico por linea'!$D$12:$D$36</c:f>
              <c:numCache>
                <c:formatCode>#,##0</c:formatCode>
                <c:ptCount val="24"/>
                <c:pt idx="0">
                  <c:v>67</c:v>
                </c:pt>
                <c:pt idx="1">
                  <c:v>14</c:v>
                </c:pt>
                <c:pt idx="2">
                  <c:v>27</c:v>
                </c:pt>
                <c:pt idx="3">
                  <c:v>68</c:v>
                </c:pt>
                <c:pt idx="4">
                  <c:v>20</c:v>
                </c:pt>
                <c:pt idx="5">
                  <c:v>84</c:v>
                </c:pt>
                <c:pt idx="6">
                  <c:v>43</c:v>
                </c:pt>
                <c:pt idx="7">
                  <c:v>49</c:v>
                </c:pt>
                <c:pt idx="8">
                  <c:v>31</c:v>
                </c:pt>
                <c:pt idx="9">
                  <c:v>30</c:v>
                </c:pt>
                <c:pt idx="10">
                  <c:v>43</c:v>
                </c:pt>
                <c:pt idx="11">
                  <c:v>18</c:v>
                </c:pt>
                <c:pt idx="12">
                  <c:v>34</c:v>
                </c:pt>
                <c:pt idx="13">
                  <c:v>39</c:v>
                </c:pt>
                <c:pt idx="14">
                  <c:v>41</c:v>
                </c:pt>
                <c:pt idx="15">
                  <c:v>12</c:v>
                </c:pt>
                <c:pt idx="16">
                  <c:v>24</c:v>
                </c:pt>
                <c:pt idx="17">
                  <c:v>3</c:v>
                </c:pt>
                <c:pt idx="18">
                  <c:v>2</c:v>
                </c:pt>
                <c:pt idx="19">
                  <c:v>6</c:v>
                </c:pt>
                <c:pt idx="20">
                  <c:v>5</c:v>
                </c:pt>
                <c:pt idx="21">
                  <c:v>32</c:v>
                </c:pt>
                <c:pt idx="22">
                  <c:v>1</c:v>
                </c:pt>
                <c:pt idx="23">
                  <c:v>10</c:v>
                </c:pt>
              </c:numCache>
            </c:numRef>
          </c:val>
          <c:extLst>
            <c:ext xmlns:c16="http://schemas.microsoft.com/office/drawing/2014/chart" uri="{C3380CC4-5D6E-409C-BE32-E72D297353CC}">
              <c16:uniqueId val="{00000003-CB3A-412D-8683-682FC113E543}"/>
            </c:ext>
          </c:extLst>
        </c:ser>
        <c:dLbls>
          <c:showLegendKey val="0"/>
          <c:showVal val="1"/>
          <c:showCatName val="0"/>
          <c:showSerName val="0"/>
          <c:showPercent val="0"/>
          <c:showBubbleSize val="0"/>
        </c:dLbls>
        <c:gapWidth val="150"/>
        <c:shape val="box"/>
        <c:axId val="95489024"/>
        <c:axId val="95499008"/>
        <c:axId val="0"/>
      </c:bar3DChart>
      <c:catAx>
        <c:axId val="95489024"/>
        <c:scaling>
          <c:orientation val="minMax"/>
        </c:scaling>
        <c:delete val="0"/>
        <c:axPos val="b"/>
        <c:numFmt formatCode="General" sourceLinked="0"/>
        <c:majorTickMark val="none"/>
        <c:minorTickMark val="none"/>
        <c:tickLblPos val="nextTo"/>
        <c:txPr>
          <a:bodyPr/>
          <a:lstStyle/>
          <a:p>
            <a:pPr>
              <a:defRPr lang="es-AR" sz="900" b="1" baseline="0"/>
            </a:pPr>
            <a:endParaRPr lang="es-AR"/>
          </a:p>
        </c:txPr>
        <c:crossAx val="95499008"/>
        <c:crosses val="autoZero"/>
        <c:auto val="1"/>
        <c:lblAlgn val="ctr"/>
        <c:lblOffset val="100"/>
        <c:noMultiLvlLbl val="0"/>
      </c:catAx>
      <c:valAx>
        <c:axId val="95499008"/>
        <c:scaling>
          <c:orientation val="minMax"/>
        </c:scaling>
        <c:delete val="0"/>
        <c:axPos val="l"/>
        <c:majorGridlines/>
        <c:title>
          <c:tx>
            <c:rich>
              <a:bodyPr/>
              <a:lstStyle/>
              <a:p>
                <a:pPr>
                  <a:defRPr lang="es-AR"/>
                </a:pPr>
                <a:r>
                  <a:rPr lang="es-AR"/>
                  <a:t>MINUTOS</a:t>
                </a:r>
              </a:p>
            </c:rich>
          </c:tx>
          <c:overlay val="0"/>
        </c:title>
        <c:numFmt formatCode="#,##0" sourceLinked="1"/>
        <c:majorTickMark val="out"/>
        <c:minorTickMark val="none"/>
        <c:tickLblPos val="nextTo"/>
        <c:txPr>
          <a:bodyPr/>
          <a:lstStyle/>
          <a:p>
            <a:pPr>
              <a:defRPr lang="es-AR"/>
            </a:pPr>
            <a:endParaRPr lang="es-AR"/>
          </a:p>
        </c:txPr>
        <c:crossAx val="95489024"/>
        <c:crosses val="autoZero"/>
        <c:crossBetween val="between"/>
      </c:valAx>
    </c:plotArea>
    <c:plotVisOnly val="1"/>
    <c:dispBlanksAs val="gap"/>
    <c:showDLblsOverMax val="0"/>
  </c:chart>
  <c:printSettings>
    <c:headerFooter/>
    <c:pageMargins b="0.75000000000000011" l="0.70000000000000007" r="0.70000000000000007" t="0.75000000000000011" header="0.30000000000000004" footer="0.30000000000000004"/>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0DA8705-4785-49BD-AB36-7D2C67CD996A}">
  <sheetPr codeName="Gráfico2"/>
  <sheetViews>
    <sheetView zoomScale="70"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1</xdr:rowOff>
    </xdr:from>
    <xdr:to>
      <xdr:col>4</xdr:col>
      <xdr:colOff>47625</xdr:colOff>
      <xdr:row>3</xdr:row>
      <xdr:rowOff>76201</xdr:rowOff>
    </xdr:to>
    <xdr:sp macro="" textlink="">
      <xdr:nvSpPr>
        <xdr:cNvPr id="2" name="2 CuadroTexto">
          <a:extLst>
            <a:ext uri="{FF2B5EF4-FFF2-40B4-BE49-F238E27FC236}">
              <a16:creationId xmlns:a16="http://schemas.microsoft.com/office/drawing/2014/main" id="{041890EE-045D-4AF6-AC16-CB75A2EE1A84}"/>
            </a:ext>
          </a:extLst>
        </xdr:cNvPr>
        <xdr:cNvSpPr txBox="1"/>
      </xdr:nvSpPr>
      <xdr:spPr>
        <a:xfrm>
          <a:off x="257175" y="190501"/>
          <a:ext cx="3009900" cy="457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s-AR" sz="1800"/>
            <a:t>REPORTE PARADAS</a:t>
          </a:r>
          <a:r>
            <a:rPr lang="es-AR" sz="1800" baseline="0"/>
            <a:t> DE LINEA</a:t>
          </a:r>
          <a:endParaRPr lang="es-AR" sz="1800"/>
        </a:p>
      </xdr:txBody>
    </xdr:sp>
    <xdr:clientData/>
  </xdr:twoCellAnchor>
  <xdr:twoCellAnchor>
    <xdr:from>
      <xdr:col>0</xdr:col>
      <xdr:colOff>158002</xdr:colOff>
      <xdr:row>36</xdr:row>
      <xdr:rowOff>179293</xdr:rowOff>
    </xdr:from>
    <xdr:to>
      <xdr:col>17</xdr:col>
      <xdr:colOff>246530</xdr:colOff>
      <xdr:row>65</xdr:row>
      <xdr:rowOff>56028</xdr:rowOff>
    </xdr:to>
    <xdr:graphicFrame macro="">
      <xdr:nvGraphicFramePr>
        <xdr:cNvPr id="3" name="4 Gráfico">
          <a:extLst>
            <a:ext uri="{FF2B5EF4-FFF2-40B4-BE49-F238E27FC236}">
              <a16:creationId xmlns:a16="http://schemas.microsoft.com/office/drawing/2014/main" id="{545885B5-3CE4-427E-BCE3-B518547145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0" y="0"/>
    <xdr:ext cx="8654143" cy="6272893"/>
    <xdr:graphicFrame macro="">
      <xdr:nvGraphicFramePr>
        <xdr:cNvPr id="2" name="Gráfico 1">
          <a:extLst>
            <a:ext uri="{FF2B5EF4-FFF2-40B4-BE49-F238E27FC236}">
              <a16:creationId xmlns:a16="http://schemas.microsoft.com/office/drawing/2014/main" id="{AAD88DB7-9340-47FF-8ED7-7596298C3385}"/>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1</xdr:rowOff>
    </xdr:from>
    <xdr:to>
      <xdr:col>4</xdr:col>
      <xdr:colOff>47625</xdr:colOff>
      <xdr:row>3</xdr:row>
      <xdr:rowOff>76201</xdr:rowOff>
    </xdr:to>
    <xdr:sp macro="" textlink="">
      <xdr:nvSpPr>
        <xdr:cNvPr id="2" name="2 CuadroTexto">
          <a:extLst>
            <a:ext uri="{FF2B5EF4-FFF2-40B4-BE49-F238E27FC236}">
              <a16:creationId xmlns:a16="http://schemas.microsoft.com/office/drawing/2014/main" id="{2888E7BB-EDB3-4CFC-8C77-1F73F25865EB}"/>
            </a:ext>
          </a:extLst>
        </xdr:cNvPr>
        <xdr:cNvSpPr txBox="1"/>
      </xdr:nvSpPr>
      <xdr:spPr>
        <a:xfrm>
          <a:off x="257175" y="190501"/>
          <a:ext cx="2667000" cy="457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s-AR" sz="1800"/>
            <a:t>REPORTE PARADAS</a:t>
          </a:r>
          <a:r>
            <a:rPr lang="es-AR" sz="1800" baseline="0"/>
            <a:t> DE LINEA</a:t>
          </a:r>
          <a:endParaRPr lang="es-AR" sz="1800"/>
        </a:p>
      </xdr:txBody>
    </xdr:sp>
    <xdr:clientData/>
  </xdr:twoCellAnchor>
  <xdr:twoCellAnchor>
    <xdr:from>
      <xdr:col>0</xdr:col>
      <xdr:colOff>158002</xdr:colOff>
      <xdr:row>36</xdr:row>
      <xdr:rowOff>179293</xdr:rowOff>
    </xdr:from>
    <xdr:to>
      <xdr:col>17</xdr:col>
      <xdr:colOff>246530</xdr:colOff>
      <xdr:row>65</xdr:row>
      <xdr:rowOff>56028</xdr:rowOff>
    </xdr:to>
    <xdr:graphicFrame macro="">
      <xdr:nvGraphicFramePr>
        <xdr:cNvPr id="4" name="4 Gráfico">
          <a:extLst>
            <a:ext uri="{FF2B5EF4-FFF2-40B4-BE49-F238E27FC236}">
              <a16:creationId xmlns:a16="http://schemas.microsoft.com/office/drawing/2014/main" id="{F449C1A6-C55E-4710-9647-3603B220D8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1</xdr:rowOff>
    </xdr:from>
    <xdr:to>
      <xdr:col>4</xdr:col>
      <xdr:colOff>47625</xdr:colOff>
      <xdr:row>3</xdr:row>
      <xdr:rowOff>76201</xdr:rowOff>
    </xdr:to>
    <xdr:sp macro="" textlink="">
      <xdr:nvSpPr>
        <xdr:cNvPr id="2" name="2 CuadroTexto">
          <a:extLst>
            <a:ext uri="{FF2B5EF4-FFF2-40B4-BE49-F238E27FC236}">
              <a16:creationId xmlns:a16="http://schemas.microsoft.com/office/drawing/2014/main" id="{A1EF1E31-E3E4-413C-AA54-E55270A4473A}"/>
            </a:ext>
          </a:extLst>
        </xdr:cNvPr>
        <xdr:cNvSpPr txBox="1"/>
      </xdr:nvSpPr>
      <xdr:spPr>
        <a:xfrm>
          <a:off x="257175" y="190501"/>
          <a:ext cx="3324225" cy="457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s-AR" sz="1800"/>
            <a:t>REPORTE PARADAS</a:t>
          </a:r>
          <a:r>
            <a:rPr lang="es-AR" sz="1800" baseline="0"/>
            <a:t> DE LINEA</a:t>
          </a:r>
          <a:endParaRPr lang="es-AR" sz="1800"/>
        </a:p>
      </xdr:txBody>
    </xdr:sp>
    <xdr:clientData/>
  </xdr:twoCellAnchor>
  <xdr:twoCellAnchor>
    <xdr:from>
      <xdr:col>4</xdr:col>
      <xdr:colOff>514350</xdr:colOff>
      <xdr:row>5</xdr:row>
      <xdr:rowOff>11906</xdr:rowOff>
    </xdr:from>
    <xdr:to>
      <xdr:col>18</xdr:col>
      <xdr:colOff>83343</xdr:colOff>
      <xdr:row>33</xdr:row>
      <xdr:rowOff>0</xdr:rowOff>
    </xdr:to>
    <xdr:graphicFrame macro="">
      <xdr:nvGraphicFramePr>
        <xdr:cNvPr id="4" name="1 Gráfico">
          <a:extLst>
            <a:ext uri="{FF2B5EF4-FFF2-40B4-BE49-F238E27FC236}">
              <a16:creationId xmlns:a16="http://schemas.microsoft.com/office/drawing/2014/main" id="{9E7BDD37-46DF-4EC1-B5BB-E4D61C9CAB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naturabr.sharepoint.com/Users/fariacar/Downloads/DAT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 val="MAQ"/>
    </sheetNames>
    <sheetDataSet>
      <sheetData sheetId="0"/>
      <sheetData sheetId="1" refreshError="1"/>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https://naturabr.sharepoint.com/Users/bonachim/AppData/Roaming/Microsoft/Excel/seguimiento%20de%20fallas%202021%20(version%201).xlsb"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cos Bonachi/BUA/AR" refreshedDate="44314.42783252315" createdVersion="6" refreshedVersion="6" minRefreshableVersion="3" recordCount="1035" xr:uid="{0A156A06-85B1-4ECA-ABD6-EAECC0E474C8}">
  <cacheSource type="worksheet">
    <worksheetSource ref="A1:V1036" sheet="fallas 2021" r:id="rId2"/>
  </cacheSource>
  <cacheFields count="22">
    <cacheField name="parada" numFmtId="0">
      <sharedItems containsSemiMixedTypes="0" containsString="0" containsNumber="1" containsInteger="1" minValue="52562" maxValue="64868"/>
    </cacheField>
    <cacheField name="maquina" numFmtId="0">
      <sharedItems containsBlank="1" count="49">
        <s v="Llenadora"/>
        <s v="Crimpadora L11"/>
        <s v="Transporte"/>
        <s v="Torqueadora"/>
        <s v="Enhebrado/Coloca Bombas"/>
        <s v="Etiquetadora de fondo"/>
        <s v="LogiPack"/>
        <s v="Crimpadora"/>
        <s v="Martillo"/>
        <s v="Axon"/>
        <s v="Abastecedor de tapas"/>
        <s v="Celofanadora"/>
        <s v="Etiquetadora"/>
        <s v="Inkjet"/>
        <s v="Abastecedor pinceles"/>
        <s v="Balanza"/>
        <s v="Brazo transporte"/>
        <s v="Coloca Tapas"/>
        <s v="Abastecedor de envases"/>
        <s v="Pick and play"/>
        <s v="Girador de pucks"/>
        <s v="Embalador"/>
        <s v="Coloca Bombas"/>
        <s v="Estuchadora"/>
        <s v="Falla en la tapa"/>
        <s v="Abastecedor tubos"/>
        <s v="Laser"/>
        <s v="Cozolli"/>
        <s v="Temperatura Equipo"/>
        <s v="Transfer"/>
        <s v="Termosellado"/>
        <s v="Abastecedor de bombas"/>
        <s v="Fundidora"/>
        <s v="Bomba Neumatica"/>
        <s v="Bomba Moyno"/>
        <s v="Coloca Bolillas"/>
        <s v="Abastecedor de mecanismos"/>
        <s v="Picking Forzado"/>
        <s v="Etiquetadora L33"/>
        <s v="Paleta"/>
        <s v="Picos"/>
        <s v="Celofanadora L10"/>
        <s v="Molino"/>
        <s v="Llenadora L38"/>
        <s v="Bajador tetina"/>
        <s v="Camara"/>
        <s v="Llenadora L37"/>
        <s v="Roscadora"/>
        <m u="1"/>
      </sharedItems>
    </cacheField>
    <cacheField name="empresa" numFmtId="0">
      <sharedItems/>
    </cacheField>
    <cacheField name="linea" numFmtId="0">
      <sharedItems containsBlank="1" count="25">
        <s v="L38"/>
        <s v="L36"/>
        <s v="L11"/>
        <s v="L39"/>
        <s v="L45"/>
        <s v="L43"/>
        <s v="L48"/>
        <s v="L37"/>
        <s v="L29"/>
        <s v="L35"/>
        <s v="L41"/>
        <s v="L27"/>
        <s v="L42"/>
        <s v="L10"/>
        <s v="L33"/>
        <s v="L07"/>
        <s v="L12"/>
        <s v="L20"/>
        <s v="Equipo 16"/>
        <s v="L19"/>
        <s v="Equipo 18"/>
        <s v="L32"/>
        <s v="Equipo 10"/>
        <s v="L04"/>
        <m u="1"/>
      </sharedItems>
    </cacheField>
    <cacheField name="maquina2" numFmtId="0">
      <sharedItems containsSemiMixedTypes="0" containsDate="1" containsString="0" containsMixedTypes="1" minDate="2018-11-01T00:00:00" maxDate="2021-03-11T00:00:00"/>
    </cacheField>
    <cacheField name="nombre" numFmtId="0">
      <sharedItems containsBlank="1"/>
    </cacheField>
    <cacheField name="causa_parada_descripcion" numFmtId="0">
      <sharedItems/>
    </cacheField>
    <cacheField name="parada_fecha" numFmtId="14">
      <sharedItems containsSemiMixedTypes="0" containsNonDate="0" containsDate="1" containsString="0" minDate="2021-01-11T00:00:00" maxDate="2021-03-17T00:00:00"/>
    </cacheField>
    <cacheField name="parada_hora" numFmtId="21">
      <sharedItems containsSemiMixedTypes="0" containsNonDate="0" containsDate="1" containsString="0" minDate="1899-12-30T00:01:55" maxDate="1899-12-30T23:59:05"/>
    </cacheField>
    <cacheField name="resolucion_fecha" numFmtId="14">
      <sharedItems containsNonDate="0" containsDate="1" containsString="0" containsBlank="1" minDate="2021-01-11T00:00:00" maxDate="2021-03-17T00:00:00"/>
    </cacheField>
    <cacheField name="resolucion_hora" numFmtId="21">
      <sharedItems containsNonDate="0" containsDate="1" containsString="0" containsBlank="1" minDate="1899-12-30T00:05:56" maxDate="1899-12-30T23:54:49"/>
    </cacheField>
    <cacheField name="parada_duracion" numFmtId="0">
      <sharedItems containsString="0" containsBlank="1" containsNumber="1" containsInteger="1" minValue="4" maxValue="265628"/>
    </cacheField>
    <cacheField name="min" numFmtId="164">
      <sharedItems containsSemiMixedTypes="0" containsString="0" containsNumber="1" minValue="0" maxValue="4427.1333333333332"/>
    </cacheField>
    <cacheField name="min reales" numFmtId="0">
      <sharedItems containsString="0" containsBlank="1" containsNumber="1" containsInteger="1" minValue="43405" maxValue="43746"/>
    </cacheField>
    <cacheField name="diferencia" numFmtId="0">
      <sharedItems containsMixedTypes="1" containsNumber="1" minValue="0" maxValue="4427.1333333333332"/>
    </cacheField>
    <cacheField name="causa" numFmtId="0">
      <sharedItems longText="1"/>
    </cacheField>
    <cacheField name="detalle" numFmtId="0">
      <sharedItems containsBlank="1" count="24">
        <s v="operativo"/>
        <s v="no aplica"/>
        <s v="electrico"/>
        <s v="mecanico"/>
        <s v="calidad"/>
        <s v="refrigeracion"/>
        <s v="pieza de formato"/>
        <s v="mantenimiento preventivo"/>
        <s v="micro parada"/>
        <s v="maquinista"/>
        <s v="ingenieria"/>
        <s v="mecanicio" u="1"/>
        <m u="1"/>
        <s v="meca" u="1"/>
        <s v="meacnico" u="1"/>
        <s v="microparada" u="1"/>
        <s v="a definir" u="1"/>
        <s v="mp" u="1"/>
        <s v="formato" u="1"/>
        <s v="mecanio" u="1"/>
        <s v="operativa" u="1"/>
        <s v="mecanico/operativo" u="1"/>
        <s v="pañol de formato" u="1"/>
        <s v="mantenimiento" u="1"/>
      </sharedItems>
    </cacheField>
    <cacheField name="N° semana" numFmtId="0">
      <sharedItems containsSemiMixedTypes="0" containsString="0" containsNumber="1" containsInteger="1" minValue="3" maxValue="12" count="10">
        <n v="3"/>
        <n v="4"/>
        <n v="5"/>
        <n v="6"/>
        <n v="7"/>
        <n v="8"/>
        <n v="9"/>
        <n v="10"/>
        <n v="11"/>
        <n v="12"/>
      </sharedItems>
    </cacheField>
    <cacheField name="Mes" numFmtId="0">
      <sharedItems containsBlank="1" count="4">
        <s v="enero"/>
        <s v="febrero"/>
        <s v="marzo"/>
        <m u="1"/>
      </sharedItems>
    </cacheField>
    <cacheField name="Turno" numFmtId="0">
      <sharedItems containsBlank="1" count="4">
        <s v="M"/>
        <s v="T"/>
        <s v="N"/>
        <m u="1"/>
      </sharedItems>
    </cacheField>
    <cacheField name="OT" numFmtId="0">
      <sharedItems containsNonDate="0" containsString="0" containsBlank="1"/>
    </cacheField>
    <cacheField name="TECNICO"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cos Bonachi/BUA/AR" refreshedDate="44581.686261805553" createdVersion="6" refreshedVersion="6" minRefreshableVersion="3" recordCount="374" xr:uid="{7A87833F-1425-467F-98FB-2FD011761062}">
  <cacheSource type="worksheet">
    <worksheetSource ref="A1:T1619" sheet="paradas"/>
  </cacheSource>
  <cacheFields count="20">
    <cacheField name="parada" numFmtId="0">
      <sharedItems containsSemiMixedTypes="0" containsString="0" containsNumber="1" containsInteger="1" minValue="103030" maxValue="104473"/>
    </cacheField>
    <cacheField name="maquina" numFmtId="0">
      <sharedItems containsBlank="1" count="75">
        <s v="Llenadora"/>
        <s v="Etiquetadora"/>
        <s v="E33 Valvula"/>
        <s v="Laser"/>
        <s v="Brazo transporte"/>
        <s v="Etiquetadora de fondo"/>
        <s v="Estuchadora"/>
        <s v="LogiPack"/>
        <s v="Molino"/>
        <s v="Celofanadora"/>
        <s v="Torqueadora"/>
        <s v="Abastecedor pinceles"/>
        <s v="Termosellado"/>
        <s v="Bomba de vacío"/>
        <s v="Axon"/>
        <s v="Transporte"/>
        <s v="Crimpadora"/>
        <s v="Inkjet"/>
        <s v="Llenadora L38"/>
        <s v="Abastecedor de bombas"/>
        <s v="Crimpadora L11"/>
        <s v="Etiquetadora L33"/>
        <s v="Camara"/>
        <s v="Bajador tetina"/>
        <s v="Abastecedor de tapas"/>
        <s v="E20 Valvula"/>
        <s v="Martillo"/>
        <s v="Transfer"/>
        <s v="Llenadora L37"/>
        <s v="Tolva"/>
        <s v="Temperatura Equipo"/>
        <s v="Celofanadora L10"/>
        <s v="Abastecedor de envases"/>
        <s v="Pick and play"/>
        <s v="Coloca Tapas"/>
        <s v="Paleta"/>
        <s v="Roscadora"/>
        <s v="Coloca Bombas"/>
        <s v="Falla en la tapa"/>
        <s v="Embalador"/>
        <s v="Coloca Bolillas"/>
        <s v="Abastecedor de bolillas"/>
        <s v="Girador de pucks"/>
        <s v="Balanza"/>
        <s v="Enhebrado/Coloca Bombas"/>
        <s v="Valvula"/>
        <m u="1"/>
        <s v="Sobretapa" u="1"/>
        <s v="E33 Intercambiador temperatura" u="1"/>
        <s v="E24 TK Purgado" u="1"/>
        <s v="Picking Forzado" u="1"/>
        <s v="Bombas neum/elect/manual" u="1"/>
        <s v="Molino rodillo" u="1"/>
        <s v="Picos" u="1"/>
        <s v="Cozolli" u="1"/>
        <s v="Abastecedor de mecanismos" u="1"/>
        <s v="Bomba Moyno" u="1"/>
        <s v="Fundidora 2" u="1"/>
        <s v="Presión de aire" u="1"/>
        <s v="Fundidora 3" u="1"/>
        <s v="E33 Bombas neum/elect/manual" u="1"/>
        <s v="E33 Agitador" u="1"/>
        <s v="Fundidora" u="1"/>
        <s v="Bomba Neumatica" u="1"/>
        <s v="Abastecedor de sealers" u="1"/>
        <s v="TK Purgado" u="1"/>
        <s v="E20 Bombas neum/elect/manual" u="1"/>
        <s v="Falla en Sistema de Agua" u="1"/>
        <s v="E24 Bombas neum/elect/manual" u="1"/>
        <s v="E24 Agitador" u="1"/>
        <s v="No Larga" u="1"/>
        <s v="E24 Valvula" u="1"/>
        <s v="Tanque Stock" u="1"/>
        <s v="Abastecedor tubos" u="1"/>
        <s v="E20 Tapa/O'ring" u="1"/>
      </sharedItems>
    </cacheField>
    <cacheField name="empresa" numFmtId="0">
      <sharedItems/>
    </cacheField>
    <cacheField name="linea" numFmtId="0">
      <sharedItems containsBlank="1" count="37">
        <s v="L43"/>
        <s v="L35"/>
        <s v="L39"/>
        <s v="L45"/>
        <s v="Eq 33 - 38"/>
        <s v="L10"/>
        <s v="L37"/>
        <s v="L11"/>
        <s v="Equipo 01"/>
        <s v="Equipo 15"/>
        <s v="L32"/>
        <s v="L48"/>
        <s v="L38"/>
        <s v="L33"/>
        <s v="L41"/>
        <s v="L27"/>
        <s v="L42"/>
        <s v="Eq 24 - 20"/>
        <s v="Equipo 12"/>
        <s v="Equipo 18"/>
        <s v="L04"/>
        <s v="L12"/>
        <s v="L36"/>
        <s v="L07"/>
        <s v="L19"/>
        <s v="L29"/>
        <s v="Equipo 37"/>
        <m u="1"/>
        <s v="Equipo 16" u="1"/>
        <s v="Equipo 19" u="1"/>
        <s v="L16" u="1"/>
        <s v="Equipo 34" u="1"/>
        <s v="Equipo LVM" u="1"/>
        <s v="L20" u="1"/>
        <s v="Equipo 14" u="1"/>
        <s v="Equipo 45" u="1"/>
        <s v="Equipo 10" u="1"/>
      </sharedItems>
    </cacheField>
    <cacheField name="maquina2" numFmtId="0">
      <sharedItems containsSemiMixedTypes="0" containsString="0" containsNumber="1" containsInteger="1" minValue="43405" maxValue="44432"/>
    </cacheField>
    <cacheField name="nombre" numFmtId="0">
      <sharedItems/>
    </cacheField>
    <cacheField name="causa_parada_descripcion" numFmtId="0">
      <sharedItems/>
    </cacheField>
    <cacheField name="parada_fecha" numFmtId="14">
      <sharedItems containsSemiMixedTypes="0" containsNonDate="0" containsDate="1" containsString="0" minDate="2022-01-03T00:00:00" maxDate="2022-01-19T00:00:00"/>
    </cacheField>
    <cacheField name="parada_hora" numFmtId="165">
      <sharedItems containsSemiMixedTypes="0" containsNonDate="0" containsDate="1" containsString="0" minDate="1899-12-30T00:13:07" maxDate="1899-12-30T23:59:36"/>
    </cacheField>
    <cacheField name="resolucion_fecha" numFmtId="14">
      <sharedItems containsNonDate="0" containsDate="1" containsString="0" containsBlank="1" minDate="2022-01-03T00:00:00" maxDate="2022-01-19T00:00:00"/>
    </cacheField>
    <cacheField name="resolucion_hora" numFmtId="21">
      <sharedItems containsNonDate="0" containsDate="1" containsString="0" containsBlank="1" minDate="1899-12-30T00:05:10" maxDate="1899-12-30T23:59:19"/>
    </cacheField>
    <cacheField name="parada_duracion" numFmtId="0">
      <sharedItems containsSemiMixedTypes="0" containsString="0" containsNumber="1" containsInteger="1" minValue="6" maxValue="226498"/>
    </cacheField>
    <cacheField name="min" numFmtId="164">
      <sharedItems containsSemiMixedTypes="0" containsString="0" containsNumber="1" minValue="0.1" maxValue="3774.9666666666667"/>
    </cacheField>
    <cacheField name="causa" numFmtId="0">
      <sharedItems/>
    </cacheField>
    <cacheField name="detalle" numFmtId="0">
      <sharedItems containsBlank="1" count="18">
        <s v="ajuste"/>
        <s v="micro parada"/>
        <s v="rotura"/>
        <s v="sin informacion"/>
        <s v="no aplica"/>
        <m u="1"/>
        <s v="-" u="1"/>
        <s v="electrico" u="1"/>
        <s v="operativo" u="1"/>
        <s v="calidad" u="1"/>
        <s v="COMPONENTE" u="1"/>
        <s v="mecanico" u="1"/>
        <s v=" no aplica" u="1"/>
        <s v="refrigeracion" u="1"/>
        <s v="ingenieria" u="1"/>
        <s v="maquinista" u="1"/>
        <s v="mantenimiento preventivo" u="1"/>
        <s v="pieza de formato" u="1"/>
      </sharedItems>
    </cacheField>
    <cacheField name="N° semana" numFmtId="0">
      <sharedItems containsSemiMixedTypes="0" containsString="0" containsNumber="1" containsInteger="1" minValue="0" maxValue="52" count="51">
        <n v="1"/>
        <n v="2"/>
        <n v="3"/>
        <n v="0" u="1"/>
        <n v="7" u="1"/>
        <n v="33" u="1"/>
        <n v="46" u="1"/>
        <n v="29" u="1"/>
        <n v="19" u="1"/>
        <n v="39" u="1"/>
        <n v="52" u="1"/>
        <n v="32" u="1"/>
        <n v="22" u="1"/>
        <n v="14" u="1"/>
        <n v="9" u="1"/>
        <n v="6" u="1"/>
        <n v="45" u="1"/>
        <n v="38" u="1"/>
        <n v="25" u="1"/>
        <n v="51" u="1"/>
        <n v="44" u="1"/>
        <n v="28" u="1"/>
        <n v="18" u="1"/>
        <n v="12" u="1"/>
        <n v="5" u="1"/>
        <n v="37" u="1"/>
        <n v="50" u="1"/>
        <n v="31" u="1"/>
        <n v="21" u="1"/>
        <n v="43" u="1"/>
        <n v="36" u="1"/>
        <n v="24" u="1"/>
        <n v="15" u="1"/>
        <n v="10" u="1"/>
        <n v="4" u="1"/>
        <n v="49" u="1"/>
        <n v="42" u="1"/>
        <n v="27" u="1"/>
        <n v="17" u="1"/>
        <n v="35" u="1"/>
        <n v="48" u="1"/>
        <n v="30" u="1"/>
        <n v="20" u="1"/>
        <n v="13" u="1"/>
        <n v="8" u="1"/>
        <n v="41" u="1"/>
        <n v="23" u="1"/>
        <n v="40" u="1"/>
        <n v="26" u="1"/>
        <n v="16" u="1"/>
        <n v="11" u="1"/>
      </sharedItems>
    </cacheField>
    <cacheField name="Mes" numFmtId="0">
      <sharedItems containsBlank="1" count="14">
        <s v="enero"/>
        <m u="1"/>
        <s v="mayo" u="1"/>
        <s v="noviembre" u="1"/>
        <s v="abril" u="1"/>
        <s v="diciembre" u="1"/>
        <e v="#REF!" u="1"/>
        <s v="julio" u="1"/>
        <s v="junio" u="1"/>
        <s v="septiembre" u="1"/>
        <s v="octubre" u="1"/>
        <s v="febrero" u="1"/>
        <s v="marzo" u="1"/>
        <s v="agosto" u="1"/>
      </sharedItems>
    </cacheField>
    <cacheField name="Turno" numFmtId="0">
      <sharedItems containsBlank="1" count="4">
        <s v="M"/>
        <s v="T"/>
        <s v="N"/>
        <m u="1"/>
      </sharedItems>
    </cacheField>
    <cacheField name="TECNICO" numFmtId="0">
      <sharedItems containsBlank="1"/>
    </cacheField>
    <cacheField name="Con repuesto ( si / no)"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5">
  <r>
    <n v="52562"/>
    <x v="0"/>
    <s v="Moreno"/>
    <x v="0"/>
    <d v="2018-11-01T00:00:00"/>
    <s v="-"/>
    <s v="Mantenimiento Mecanico"/>
    <d v="2021-01-11T00:00:00"/>
    <d v="1899-12-30T06:15:33"/>
    <d v="2021-01-11T00:00:00"/>
    <d v="1899-12-30T06:24:09"/>
    <n v="516"/>
    <n v="8.6"/>
    <m/>
    <n v="8.6"/>
    <s v="Se encuentra llenadora con producto seco del fin de semana"/>
    <x v="0"/>
    <x v="0"/>
    <x v="0"/>
    <x v="0"/>
    <m/>
    <s v="Segre"/>
  </r>
  <r>
    <n v="52593"/>
    <x v="0"/>
    <s v="Moreno"/>
    <x v="1"/>
    <d v="2018-11-01T00:00:00"/>
    <s v="-"/>
    <s v="Mantenimiento Electrico"/>
    <d v="2021-01-11T00:00:00"/>
    <d v="1899-12-30T08:00:26"/>
    <d v="2021-01-11T00:00:00"/>
    <d v="1899-12-30T09:13:14"/>
    <n v="4368"/>
    <n v="72.8"/>
    <m/>
    <n v="72.8"/>
    <s v="Se encuentra bomba moyno en falla, queda la falla puesta hasta el cambio de bomba"/>
    <x v="1"/>
    <x v="0"/>
    <x v="0"/>
    <x v="0"/>
    <m/>
    <s v="Maiques"/>
  </r>
  <r>
    <n v="52623"/>
    <x v="0"/>
    <s v="Moreno"/>
    <x v="1"/>
    <d v="2018-11-01T00:00:00"/>
    <s v="-"/>
    <s v="Mantenimiento Electrico"/>
    <d v="2021-01-11T00:00:00"/>
    <d v="1899-12-30T09:37:56"/>
    <d v="2021-01-11T00:00:00"/>
    <d v="1899-12-30T10:58:40"/>
    <n v="4844"/>
    <n v="80.733333333333334"/>
    <m/>
    <n v="80.733333333333334"/>
    <s v="Se reemplaza bomba nuevamente, tenian una con sello roto, otra que pierde y una con problemas electricos"/>
    <x v="1"/>
    <x v="0"/>
    <x v="0"/>
    <x v="0"/>
    <m/>
    <s v="Maiques"/>
  </r>
  <r>
    <n v="52629"/>
    <x v="1"/>
    <s v="Moreno"/>
    <x v="2"/>
    <d v="2020-09-30T00:00:00"/>
    <s v="Martín"/>
    <s v="Mantenimiento Electrico"/>
    <d v="2021-01-11T00:00:00"/>
    <d v="1899-12-30T09:50:17"/>
    <d v="2021-01-11T00:00:00"/>
    <d v="1899-12-30T10:38:22"/>
    <n v="2885"/>
    <n v="48.083333333333336"/>
    <m/>
    <n v="48.083333333333336"/>
    <s v="Era en la llenadora, se reemplaza sensor que detecta los cangilones"/>
    <x v="2"/>
    <x v="0"/>
    <x v="0"/>
    <x v="0"/>
    <m/>
    <s v="Maiques"/>
  </r>
  <r>
    <n v="52631"/>
    <x v="2"/>
    <s v="Moreno"/>
    <x v="3"/>
    <d v="2018-11-01T00:00:00"/>
    <s v="-"/>
    <s v="Mantenimiento Mecanico"/>
    <d v="2021-01-11T00:00:00"/>
    <d v="1899-12-30T09:53:42"/>
    <d v="2021-01-11T00:00:00"/>
    <d v="1899-12-30T15:13:36"/>
    <n v="19194"/>
    <n v="319.89999999999998"/>
    <m/>
    <n v="319.89999999999998"/>
    <s v="Se rompe engranaje de micarta , se manda a fabricar a proveedor , se coloca y queda funcionando"/>
    <x v="3"/>
    <x v="0"/>
    <x v="0"/>
    <x v="0"/>
    <m/>
    <s v="Segre/Santillan"/>
  </r>
  <r>
    <n v="52646"/>
    <x v="3"/>
    <s v="Moreno"/>
    <x v="0"/>
    <d v="2018-11-01T00:00:00"/>
    <s v="-"/>
    <s v="Mantenimiento Mecanico"/>
    <d v="2021-01-11T00:00:00"/>
    <d v="1899-12-30T10:45:05"/>
    <d v="2021-01-11T00:00:00"/>
    <d v="1899-12-30T11:21:35"/>
    <n v="2190"/>
    <n v="36.5"/>
    <m/>
    <n v="36.5"/>
    <s v="Se ajustan torqueadores, se encuentran dos gomas diferentes entre los torqueadores"/>
    <x v="0"/>
    <x v="0"/>
    <x v="0"/>
    <x v="0"/>
    <m/>
    <s v="Pellegrino"/>
  </r>
  <r>
    <n v="52717"/>
    <x v="2"/>
    <s v="Moreno"/>
    <x v="4"/>
    <d v="2018-11-01T00:00:00"/>
    <s v="-"/>
    <s v="Mantenimiento Mecanico"/>
    <d v="2021-01-11T00:00:00"/>
    <d v="1899-12-30T15:52:22"/>
    <d v="2021-01-11T00:00:00"/>
    <d v="1899-12-30T16:47:11"/>
    <n v="3289"/>
    <n v="54.81666666666667"/>
    <m/>
    <n v="54.81666666666667"/>
    <s v="Cambio de tacos de goma rotos, se cae producto en transferencia"/>
    <x v="3"/>
    <x v="0"/>
    <x v="0"/>
    <x v="1"/>
    <m/>
    <s v="Alegre / Santillan"/>
  </r>
  <r>
    <n v="52770"/>
    <x v="0"/>
    <s v="Moreno"/>
    <x v="5"/>
    <d v="2018-11-01T00:00:00"/>
    <s v="-"/>
    <s v="Mantenimiento Electrico"/>
    <d v="2021-01-11T00:00:00"/>
    <d v="1899-12-30T20:20:05"/>
    <d v="2021-01-11T00:00:00"/>
    <d v="1899-12-30T20:34:44"/>
    <n v="879"/>
    <n v="14.65"/>
    <m/>
    <n v="14.65"/>
    <s v="Envase supera la altura permitida y arroja falla de servo"/>
    <x v="0"/>
    <x v="0"/>
    <x v="0"/>
    <x v="1"/>
    <m/>
    <s v="Rosales / Baez"/>
  </r>
  <r>
    <n v="52771"/>
    <x v="4"/>
    <s v="Moreno"/>
    <x v="6"/>
    <d v="2019-10-08T00:00:00"/>
    <s v="Martín"/>
    <s v="Mantenimiento Mecanico"/>
    <d v="2021-01-11T00:00:00"/>
    <d v="1899-12-30T20:41:16"/>
    <d v="2021-01-12T00:00:00"/>
    <d v="1899-12-30T04:56:43"/>
    <n v="29727"/>
    <n v="495.45"/>
    <m/>
    <n v="495.45"/>
    <s v="Se trabaja en el enhebrador y colocador de bombas, se suplementa piston para la colocacion de la misma a que el recorrido no le permitia."/>
    <x v="3"/>
    <x v="0"/>
    <x v="0"/>
    <x v="1"/>
    <m/>
    <s v="Falabella"/>
  </r>
  <r>
    <n v="52777"/>
    <x v="5"/>
    <s v="Moreno"/>
    <x v="7"/>
    <d v="2018-11-01T00:00:00"/>
    <s v="-"/>
    <s v="Mantenimiento Mecanico"/>
    <d v="2021-01-11T00:00:00"/>
    <d v="1899-12-30T22:37:18"/>
    <d v="2021-01-11T00:00:00"/>
    <d v="1899-12-30T23:48:04"/>
    <n v="4246"/>
    <n v="70.766666666666666"/>
    <m/>
    <n v="70.766666666666666"/>
    <s v="Se reemplaza venturi en etiquetadora por variacion en el etiquetado"/>
    <x v="3"/>
    <x v="0"/>
    <x v="0"/>
    <x v="2"/>
    <m/>
    <s v="Falabella"/>
  </r>
  <r>
    <n v="52805"/>
    <x v="0"/>
    <s v="Moreno"/>
    <x v="8"/>
    <d v="2018-11-01T00:00:00"/>
    <s v="-"/>
    <s v="Mantenimiento Mecanico"/>
    <d v="2021-01-12T00:00:00"/>
    <d v="1899-12-30T06:44:50"/>
    <d v="2021-01-12T00:00:00"/>
    <d v="1899-12-30T07:32:43"/>
    <n v="2873"/>
    <n v="47.883333333333333"/>
    <m/>
    <n v="47.883333333333333"/>
    <s v="se regula, limpia y lubrica eje del centrador, se explica a maquinista como realizarlo"/>
    <x v="0"/>
    <x v="0"/>
    <x v="0"/>
    <x v="0"/>
    <m/>
    <s v="Segre / Correa"/>
  </r>
  <r>
    <n v="52832"/>
    <x v="3"/>
    <s v="Moreno"/>
    <x v="0"/>
    <d v="2018-11-01T00:00:00"/>
    <s v="-"/>
    <s v="Mantenimiento Mecanico"/>
    <d v="2021-01-12T00:00:00"/>
    <d v="1899-12-30T08:39:38"/>
    <d v="2021-01-12T00:00:00"/>
    <d v="1899-12-30T09:10:15"/>
    <n v="1837"/>
    <n v="30.616666666666667"/>
    <m/>
    <n v="30.616666666666667"/>
    <s v="se encuentra motor torqueador  con embrague flojo, se ajusta y queda OK"/>
    <x v="3"/>
    <x v="0"/>
    <x v="0"/>
    <x v="0"/>
    <m/>
    <s v="Pellegrino"/>
  </r>
  <r>
    <n v="52889"/>
    <x v="6"/>
    <s v="Moreno"/>
    <x v="9"/>
    <d v="2020-02-20T00:00:00"/>
    <s v="Martín"/>
    <s v="Mantenimiento Electrico"/>
    <d v="2021-01-12T00:00:00"/>
    <d v="1899-12-30T10:49:25"/>
    <d v="2021-01-12T00:00:00"/>
    <d v="1899-12-30T11:56:54"/>
    <n v="4049"/>
    <n v="67.483333333333334"/>
    <m/>
    <n v="67.483333333333334"/>
    <s v="resistencia de logipack cortada, se reemplaza la misma 11:14 queda terminada"/>
    <x v="2"/>
    <x v="0"/>
    <x v="0"/>
    <x v="0"/>
    <m/>
    <s v="Maiques"/>
  </r>
  <r>
    <n v="52900"/>
    <x v="7"/>
    <s v="Moreno"/>
    <x v="5"/>
    <d v="2018-11-01T00:00:00"/>
    <s v="-"/>
    <s v="Mantenimiento Mecanico"/>
    <d v="2021-01-12T00:00:00"/>
    <d v="1899-12-30T11:15:15"/>
    <d v="2021-01-12T00:00:00"/>
    <d v="1899-12-30T11:54:56"/>
    <n v="2381"/>
    <n v="39.68333333333333"/>
    <m/>
    <n v="39.68333333333333"/>
    <s v="se encuentra pinzas mal reguladas con mucho cruce, se  reemplazaron y se capacito a personal con respecto a la regulacion."/>
    <x v="0"/>
    <x v="0"/>
    <x v="0"/>
    <x v="0"/>
    <m/>
    <s v="Pellegrino"/>
  </r>
  <r>
    <n v="52949"/>
    <x v="8"/>
    <s v="Moreno"/>
    <x v="10"/>
    <d v="2018-11-01T00:00:00"/>
    <s v="-"/>
    <s v="Mantenimiento Electrico"/>
    <d v="2021-01-12T00:00:00"/>
    <d v="1899-12-30T15:14:40"/>
    <d v="2021-01-12T00:00:00"/>
    <d v="1899-12-30T15:17:33"/>
    <n v="173"/>
    <n v="2.8833333333333333"/>
    <m/>
    <n v="2.8833333333333333"/>
    <s v="Regulacion de sensor"/>
    <x v="0"/>
    <x v="0"/>
    <x v="0"/>
    <x v="1"/>
    <m/>
    <s v="Baez/ rios"/>
  </r>
  <r>
    <n v="52969"/>
    <x v="8"/>
    <s v="Moreno"/>
    <x v="10"/>
    <d v="2018-11-01T00:00:00"/>
    <s v="-"/>
    <s v="Mantenimiento Electrico"/>
    <d v="2021-01-12T00:00:00"/>
    <d v="1899-12-30T16:12:10"/>
    <d v="2021-01-12T00:00:00"/>
    <d v="1899-12-30T16:16:19"/>
    <n v="249"/>
    <n v="4.1500000000000004"/>
    <m/>
    <n v="4.1500000000000004"/>
    <s v="Regulacion de sensor"/>
    <x v="0"/>
    <x v="0"/>
    <x v="0"/>
    <x v="1"/>
    <m/>
    <s v="Baez/ rios"/>
  </r>
  <r>
    <n v="52970"/>
    <x v="8"/>
    <s v="Moreno"/>
    <x v="10"/>
    <d v="2018-11-01T00:00:00"/>
    <s v="-"/>
    <s v="Mantenimiento Electrico"/>
    <d v="2021-01-12T00:00:00"/>
    <d v="1899-12-30T16:16:32"/>
    <d v="2021-01-12T00:00:00"/>
    <d v="1899-12-30T16:40:36"/>
    <n v="1444"/>
    <n v="24.066666666666666"/>
    <m/>
    <n v="24.066666666666666"/>
    <s v="Regulacion de sensor"/>
    <x v="0"/>
    <x v="0"/>
    <x v="0"/>
    <x v="1"/>
    <m/>
    <s v="Baez/ rios"/>
  </r>
  <r>
    <n v="52978"/>
    <x v="0"/>
    <s v="Moreno"/>
    <x v="10"/>
    <d v="2018-11-01T00:00:00"/>
    <s v="-"/>
    <s v="Mantenimiento Mecanico"/>
    <d v="2021-01-12T00:00:00"/>
    <d v="1899-12-30T16:40:58"/>
    <d v="2021-01-12T00:00:00"/>
    <d v="1899-12-30T16:55:07"/>
    <n v="849"/>
    <n v="14.15"/>
    <m/>
    <n v="14.15"/>
    <s v="TOLVA VACIA. SENSORES DE NIVEL SUCIOS. SE LIMPIAN Y LA LLENADORA CARGA LA TOLVA"/>
    <x v="0"/>
    <x v="0"/>
    <x v="0"/>
    <x v="1"/>
    <m/>
    <s v="Baez/ rios"/>
  </r>
  <r>
    <n v="52979"/>
    <x v="0"/>
    <s v="Moreno"/>
    <x v="10"/>
    <d v="2018-11-01T00:00:00"/>
    <s v="-"/>
    <s v="Mantenimiento Electrico"/>
    <d v="2021-01-12T00:00:00"/>
    <d v="1899-12-30T16:55:12"/>
    <d v="2021-01-12T00:00:00"/>
    <d v="1899-12-30T17:18:29"/>
    <n v="1397"/>
    <n v="23.283333333333335"/>
    <m/>
    <n v="23.283333333333335"/>
    <s v="TOLVA VACIA. SENSORES DE NIVEL SUCIOS. SE LIMPIAN Y LA LLENADORA CARGA LA TOLVA"/>
    <x v="0"/>
    <x v="0"/>
    <x v="0"/>
    <x v="1"/>
    <m/>
    <s v="Baez/ rios"/>
  </r>
  <r>
    <n v="52981"/>
    <x v="9"/>
    <s v="Moreno"/>
    <x v="7"/>
    <d v="2020-02-20T00:00:00"/>
    <s v="Martín"/>
    <s v="Mantenimiento Electrico"/>
    <d v="2021-01-12T00:00:00"/>
    <d v="1899-12-30T16:56:35"/>
    <d v="2021-01-12T00:00:00"/>
    <d v="1899-12-30T17:04:55"/>
    <n v="500"/>
    <n v="8.3333333333333339"/>
    <m/>
    <n v="8.3333333333333339"/>
    <s v="Regulacion de sensor"/>
    <x v="0"/>
    <x v="0"/>
    <x v="0"/>
    <x v="1"/>
    <m/>
    <s v="Bonachi"/>
  </r>
  <r>
    <n v="52988"/>
    <x v="10"/>
    <s v="Moreno"/>
    <x v="4"/>
    <d v="2018-11-01T00:00:00"/>
    <s v="-"/>
    <s v="Mantenimiento Mecanico"/>
    <d v="2021-01-12T00:00:00"/>
    <d v="1899-12-30T17:25:27"/>
    <d v="2021-01-12T00:00:00"/>
    <d v="1899-12-30T17:59:35"/>
    <n v="2048"/>
    <n v="34.133333333333333"/>
    <m/>
    <n v="34.133333333333333"/>
    <s v="se reemplaza soplador dañado en abastecedor de tapas"/>
    <x v="3"/>
    <x v="0"/>
    <x v="0"/>
    <x v="1"/>
    <m/>
    <s v="Rosales"/>
  </r>
  <r>
    <n v="52993"/>
    <x v="4"/>
    <s v="Moreno"/>
    <x v="6"/>
    <d v="2019-10-08T00:00:00"/>
    <s v="Martín"/>
    <s v="Mantenimiento Mecanico"/>
    <d v="2021-01-12T00:00:00"/>
    <d v="1899-12-30T17:30:01"/>
    <d v="2021-01-12T00:00:00"/>
    <d v="1899-12-30T18:31:32"/>
    <n v="3691"/>
    <n v="61.516666666666666"/>
    <m/>
    <n v="61.516666666666666"/>
    <s v="REGULACION DE PINZAS PARA BOMBAS. Y AJUSTE DE CORREAS- EL FORMATO NO SE HACE EN ESTA MAQUINA Y TIENE MUCHOS PROBLEMAS."/>
    <x v="0"/>
    <x v="0"/>
    <x v="0"/>
    <x v="1"/>
    <m/>
    <s v="Santillan"/>
  </r>
  <r>
    <n v="52998"/>
    <x v="11"/>
    <s v="Moreno"/>
    <x v="5"/>
    <d v="2018-11-01T00:00:00"/>
    <s v="-"/>
    <s v="Mantenimiento Mecanico"/>
    <d v="2021-01-12T00:00:00"/>
    <d v="1899-12-30T17:31:32"/>
    <d v="2021-01-12T00:00:00"/>
    <d v="1899-12-30T17:43:30"/>
    <n v="718"/>
    <n v="11.966666666666667"/>
    <m/>
    <n v="11.966666666666667"/>
    <s v="CORREA ESTIRADA. SE TENSA Y SE TIENE QUE PROGRAMAR EL CAMBIO DE CORREA, REVISION DE RODAMIENTOS Y LUBRICACION. "/>
    <x v="3"/>
    <x v="0"/>
    <x v="0"/>
    <x v="1"/>
    <m/>
    <s v="Rosales"/>
  </r>
  <r>
    <n v="53013"/>
    <x v="9"/>
    <s v="Moreno"/>
    <x v="7"/>
    <d v="2020-02-20T00:00:00"/>
    <s v="-"/>
    <s v="Mantenimiento Electrico"/>
    <d v="2021-01-12T00:00:00"/>
    <d v="1899-12-30T17:53:57"/>
    <d v="2021-01-12T00:00:00"/>
    <d v="1899-12-30T18:14:51"/>
    <n v="1254"/>
    <n v="20.9"/>
    <m/>
    <n v="20.9"/>
    <s v="PROBLEMAS DE PARAMETROS"/>
    <x v="2"/>
    <x v="0"/>
    <x v="0"/>
    <x v="1"/>
    <m/>
    <s v="Baez"/>
  </r>
  <r>
    <n v="53015"/>
    <x v="7"/>
    <s v="Moreno"/>
    <x v="5"/>
    <d v="2018-11-01T00:00:00"/>
    <s v="-"/>
    <s v="Mantenimiento Electrico"/>
    <d v="2021-01-12T00:00:00"/>
    <d v="1899-12-30T18:02:00"/>
    <d v="2021-01-12T00:00:00"/>
    <d v="1899-12-30T19:08:08"/>
    <n v="3968"/>
    <n v="66.13333333333334"/>
    <m/>
    <n v="66.13333333333334"/>
    <s v="REGULACION DE SENSOR. YA SE LE HABIA EXPLICADO AL MAQUINISTA LA POSICION DEL SENSOR"/>
    <x v="0"/>
    <x v="0"/>
    <x v="0"/>
    <x v="1"/>
    <m/>
    <s v="Baez"/>
  </r>
  <r>
    <n v="53019"/>
    <x v="9"/>
    <s v="Moreno"/>
    <x v="7"/>
    <d v="2020-02-20T00:00:00"/>
    <s v="-"/>
    <s v="Mantenimiento Mecanico"/>
    <d v="2021-01-12T00:00:00"/>
    <d v="1899-12-30T18:14:56"/>
    <d v="2021-01-12T00:00:00"/>
    <d v="1899-12-30T19:00:34"/>
    <n v="2738"/>
    <n v="45.633333333333333"/>
    <m/>
    <n v="45.633333333333333"/>
    <s v="Ajuste de correa. Y luego reguracion de parametros"/>
    <x v="3"/>
    <x v="0"/>
    <x v="0"/>
    <x v="1"/>
    <m/>
    <s v="baez/rosales"/>
  </r>
  <r>
    <n v="53022"/>
    <x v="12"/>
    <s v="Moreno"/>
    <x v="11"/>
    <d v="2018-11-01T00:00:00"/>
    <s v="-"/>
    <s v="Mantenimiento Mecanico"/>
    <d v="2021-01-12T00:00:00"/>
    <d v="1899-12-30T18:22:28"/>
    <d v="2021-01-12T00:00:00"/>
    <d v="1899-12-30T18:40:07"/>
    <n v="1059"/>
    <n v="17.649999999999999"/>
    <m/>
    <n v="17.649999999999999"/>
    <s v="estaba en marcha"/>
    <x v="1"/>
    <x v="0"/>
    <x v="0"/>
    <x v="1"/>
    <m/>
    <s v="mecanico de linea"/>
  </r>
  <r>
    <n v="53045"/>
    <x v="5"/>
    <s v="Moreno"/>
    <x v="10"/>
    <d v="2018-11-01T00:00:00"/>
    <s v="-"/>
    <s v="Mantenimiento Mecanico"/>
    <d v="2021-01-12T00:00:00"/>
    <d v="1899-12-30T19:40:21"/>
    <d v="2021-01-12T00:00:00"/>
    <d v="1899-12-30T19:53:35"/>
    <n v="794"/>
    <n v="13.233333333333333"/>
    <m/>
    <n v="13.233333333333333"/>
    <s v="mecanico de linea, limpiar sopapa de vacio para las etiquetas"/>
    <x v="0"/>
    <x v="0"/>
    <x v="0"/>
    <x v="1"/>
    <m/>
    <s v="mecanico de linea"/>
  </r>
  <r>
    <n v="53048"/>
    <x v="4"/>
    <s v="Moreno"/>
    <x v="6"/>
    <d v="2019-10-08T00:00:00"/>
    <s v="-"/>
    <s v="Mantenimiento Mecanico"/>
    <d v="2021-01-12T00:00:00"/>
    <d v="1899-12-30T20:11:38"/>
    <d v="2021-01-12T00:00:00"/>
    <d v="1899-12-30T20:20:59"/>
    <n v="561"/>
    <n v="9.35"/>
    <m/>
    <n v="9.35"/>
    <s v="REGULACION DE PINZAS PARA BOMBAS. "/>
    <x v="0"/>
    <x v="0"/>
    <x v="0"/>
    <x v="1"/>
    <m/>
    <s v="Santillan"/>
  </r>
  <r>
    <n v="53051"/>
    <x v="0"/>
    <s v="Moreno"/>
    <x v="12"/>
    <d v="2018-11-01T00:00:00"/>
    <s v="-"/>
    <s v="Mantenimiento Electrico"/>
    <d v="2021-01-12T00:00:00"/>
    <d v="1899-12-30T20:48:26"/>
    <d v="2021-01-12T00:00:00"/>
    <d v="1899-12-30T21:45:47"/>
    <n v="3441"/>
    <n v="57.35"/>
    <m/>
    <n v="57.35"/>
    <s v="sensor de nivel de tolva roto, se repara, 21:27 ya estaba funcionando"/>
    <x v="2"/>
    <x v="0"/>
    <x v="0"/>
    <x v="1"/>
    <m/>
    <s v="Baez/ rios"/>
  </r>
  <r>
    <n v="53059"/>
    <x v="9"/>
    <s v="Moreno"/>
    <x v="7"/>
    <d v="2020-02-20T00:00:00"/>
    <s v="Martín"/>
    <s v="Mantenimiento Mecanico"/>
    <d v="2021-01-12T00:00:00"/>
    <d v="1899-12-30T22:37:34"/>
    <d v="2021-01-13T00:00:00"/>
    <d v="1899-12-30T00:41:44"/>
    <n v="7450"/>
    <n v="124.16666666666667"/>
    <m/>
    <n v="124.16666666666667"/>
    <s v="cambio de cuchillas de corte"/>
    <x v="3"/>
    <x v="0"/>
    <x v="0"/>
    <x v="2"/>
    <m/>
    <s v="Falabella"/>
  </r>
  <r>
    <n v="53064"/>
    <x v="12"/>
    <s v="Moreno"/>
    <x v="3"/>
    <d v="2018-11-01T00:00:00"/>
    <s v="-"/>
    <s v="Mantenimiento Mecanico"/>
    <d v="2021-01-12T00:00:00"/>
    <d v="1899-12-30T23:56:32"/>
    <d v="2021-01-13T00:00:00"/>
    <d v="1899-12-30T00:55:36"/>
    <n v="3544"/>
    <n v="59.06666666666667"/>
    <m/>
    <n v="59.06666666666667"/>
    <s v="se reemplazan resortes de banda superior etiquetadora"/>
    <x v="3"/>
    <x v="0"/>
    <x v="0"/>
    <x v="2"/>
    <m/>
    <s v="Falabella"/>
  </r>
  <r>
    <n v="53070"/>
    <x v="3"/>
    <s v="Moreno"/>
    <x v="12"/>
    <d v="2018-11-01T00:00:00"/>
    <s v="-"/>
    <s v="Mantenimiento Mecanico"/>
    <d v="2021-01-13T00:00:00"/>
    <d v="1899-12-30T01:04:33"/>
    <d v="2021-01-13T00:00:00"/>
    <d v="1899-12-30T07:49:24"/>
    <n v="24291"/>
    <n v="404.85"/>
    <m/>
    <n v="404.85"/>
    <s v="el personal no fue llamado y el llamado no llego"/>
    <x v="0"/>
    <x v="0"/>
    <x v="0"/>
    <x v="2"/>
    <m/>
    <s v="-"/>
  </r>
  <r>
    <n v="53071"/>
    <x v="4"/>
    <s v="Moreno"/>
    <x v="6"/>
    <d v="2019-10-08T00:00:00"/>
    <s v="Martín"/>
    <s v="Mantenimiento Mecanico"/>
    <d v="2021-01-13T00:00:00"/>
    <d v="1899-12-30T01:29:01"/>
    <d v="2021-01-13T00:00:00"/>
    <d v="1899-12-30T02:20:39"/>
    <n v="3098"/>
    <n v="51.633333333333333"/>
    <m/>
    <n v="51.633333333333333"/>
    <s v="no llamaron al tecnico y el alerta no llegó"/>
    <x v="0"/>
    <x v="0"/>
    <x v="0"/>
    <x v="2"/>
    <m/>
    <s v="-"/>
  </r>
  <r>
    <n v="53123"/>
    <x v="3"/>
    <s v="Moreno"/>
    <x v="12"/>
    <d v="2018-11-01T00:00:00"/>
    <s v="-"/>
    <s v="Mantenimiento Mecanico"/>
    <d v="2021-01-13T00:00:00"/>
    <d v="1899-12-30T08:10:58"/>
    <d v="2021-01-13T00:00:00"/>
    <d v="1899-12-30T08:33:26"/>
    <n v="1348"/>
    <n v="22.466666666666665"/>
    <m/>
    <n v="22.466666666666665"/>
    <s v="problemas con pinza torqueadora, se reemplaza por pretorqueada"/>
    <x v="3"/>
    <x v="0"/>
    <x v="0"/>
    <x v="0"/>
    <m/>
    <s v="Roberto"/>
  </r>
  <r>
    <n v="53138"/>
    <x v="0"/>
    <s v="Moreno"/>
    <x v="8"/>
    <d v="2018-11-01T00:00:00"/>
    <s v="-"/>
    <s v="Mantenimiento Mecanico"/>
    <d v="2021-01-13T00:00:00"/>
    <d v="1899-12-30T09:00:20"/>
    <d v="2021-01-13T00:00:00"/>
    <d v="1899-12-30T09:21:04"/>
    <n v="1244"/>
    <n v="20.733333333333334"/>
    <m/>
    <n v="20.733333333333334"/>
    <s v="se revisa valvula de peine separador de tubos, se limpian los contactos y queda OK"/>
    <x v="3"/>
    <x v="0"/>
    <x v="0"/>
    <x v="0"/>
    <m/>
    <s v="Pellegrino"/>
  </r>
  <r>
    <n v="53153"/>
    <x v="0"/>
    <s v="Moreno"/>
    <x v="9"/>
    <d v="2018-11-01T00:00:00"/>
    <s v="-"/>
    <s v="Mantenimiento Mecanico"/>
    <d v="2021-01-13T00:00:00"/>
    <d v="1899-12-30T09:53:14"/>
    <d v="2021-01-13T00:00:00"/>
    <d v="1899-12-30T12:10:43"/>
    <n v="8249"/>
    <n v="137.48333333333332"/>
    <m/>
    <n v="137.48333333333332"/>
    <s v="se regula placa para evitar rebaba, producto nuevo con problemas de formacion"/>
    <x v="3"/>
    <x v="0"/>
    <x v="0"/>
    <x v="0"/>
    <m/>
    <s v="Segre"/>
  </r>
  <r>
    <n v="53156"/>
    <x v="0"/>
    <s v="Moreno"/>
    <x v="0"/>
    <d v="2018-11-01T00:00:00"/>
    <s v="-"/>
    <s v="Mantenimiento Mecanico"/>
    <d v="2021-01-13T00:00:00"/>
    <d v="1899-12-30T10:11:45"/>
    <d v="2021-01-13T00:00:00"/>
    <d v="1899-12-30T10:20:21"/>
    <n v="516"/>
    <n v="8.6"/>
    <m/>
    <n v="8.6"/>
    <s v="falsa alarma, se equivoca operador"/>
    <x v="1"/>
    <x v="0"/>
    <x v="0"/>
    <x v="0"/>
    <m/>
    <s v="-"/>
  </r>
  <r>
    <n v="53200"/>
    <x v="3"/>
    <s v="Moreno"/>
    <x v="12"/>
    <d v="2018-11-01T00:00:00"/>
    <s v="-"/>
    <s v="Mantenimiento Mecanico"/>
    <d v="2021-01-13T00:00:00"/>
    <d v="1899-12-30T12:55:39"/>
    <d v="2021-01-13T00:00:00"/>
    <d v="1899-12-30T15:09:11"/>
    <n v="8012"/>
    <n v="133.53333333333333"/>
    <m/>
    <n v="133.53333333333333"/>
    <s v="se coloca la maquina a funcionar con el pretorqueado, se controla el torque con calidad y esta ok. Se deja la maquina en funcionamiento."/>
    <x v="3"/>
    <x v="0"/>
    <x v="0"/>
    <x v="0"/>
    <m/>
    <s v="alegre"/>
  </r>
  <r>
    <n v="53200"/>
    <x v="3"/>
    <s v="Moreno"/>
    <x v="12"/>
    <d v="2018-11-01T00:00:00"/>
    <s v="-"/>
    <s v="Mantenimiento Mecanico"/>
    <d v="2021-01-13T00:00:00"/>
    <d v="1899-12-30T12:55:39"/>
    <m/>
    <m/>
    <n v="3511"/>
    <n v="58.516666666666666"/>
    <m/>
    <n v="58.516666666666666"/>
    <s v="no corresponde, la parada estaba puesta pero no habia falla, el personal ni probó la linea"/>
    <x v="1"/>
    <x v="0"/>
    <x v="0"/>
    <x v="0"/>
    <m/>
    <s v="-"/>
  </r>
  <r>
    <n v="53217"/>
    <x v="0"/>
    <s v="Moreno"/>
    <x v="13"/>
    <d v="2018-11-01T00:00:00"/>
    <s v="-"/>
    <s v="Mantenimiento Mecanico"/>
    <d v="2021-01-13T00:00:00"/>
    <d v="1899-12-30T15:18:12"/>
    <d v="2021-01-13T00:00:00"/>
    <d v="1899-12-30T15:24:46"/>
    <n v="394"/>
    <n v="6.5666666666666664"/>
    <m/>
    <n v="6.5666666666666664"/>
    <s v="pescantes quedan bajos al armar la llenadora. Se coloco la parada como arreglo de maquinista"/>
    <x v="0"/>
    <x v="0"/>
    <x v="0"/>
    <x v="1"/>
    <m/>
    <s v="MANSILLA"/>
  </r>
  <r>
    <n v="53230"/>
    <x v="11"/>
    <s v="Moreno"/>
    <x v="5"/>
    <d v="2018-11-01T00:00:00"/>
    <s v="-"/>
    <s v="Mantenimiento Electrico"/>
    <d v="2021-01-13T00:00:00"/>
    <d v="1899-12-30T15:50:35"/>
    <d v="2021-01-13T00:00:00"/>
    <d v="1899-12-30T16:22:33"/>
    <n v="1918"/>
    <n v="31.966666666666665"/>
    <m/>
    <n v="31.966666666666665"/>
    <s v="temocupla lado opuesto operador quemada."/>
    <x v="2"/>
    <x v="0"/>
    <x v="0"/>
    <x v="1"/>
    <m/>
    <s v="baez/rios"/>
  </r>
  <r>
    <n v="53232"/>
    <x v="0"/>
    <s v="Moreno"/>
    <x v="3"/>
    <d v="2018-11-01T00:00:00"/>
    <s v="-"/>
    <s v="Mantenimiento Mecanico"/>
    <d v="2021-01-13T00:00:00"/>
    <d v="1899-12-30T15:53:55"/>
    <d v="2021-01-13T00:00:00"/>
    <d v="1899-12-30T16:04:47"/>
    <n v="652"/>
    <n v="10.866666666666667"/>
    <m/>
    <n v="10.866666666666667"/>
    <s v="maquina parada sin maquinista. Se levanta la parada"/>
    <x v="0"/>
    <x v="0"/>
    <x v="0"/>
    <x v="1"/>
    <m/>
    <s v="faria"/>
  </r>
  <r>
    <n v="53237"/>
    <x v="0"/>
    <s v="Moreno"/>
    <x v="3"/>
    <d v="2018-11-01T00:00:00"/>
    <s v="-"/>
    <s v="Mantenimiento Mecanico"/>
    <d v="2021-01-13T00:00:00"/>
    <d v="1899-12-30T16:20:35"/>
    <d v="2021-01-13T00:00:00"/>
    <d v="1899-12-30T16:45:24"/>
    <n v="1489"/>
    <n v="24.816666666666666"/>
    <m/>
    <n v="24.816666666666666"/>
    <s v="se traba tornillo sin fin y tuerca de bolas recirculantes de conjunto de bombas, se limpia y lubrica."/>
    <x v="3"/>
    <x v="0"/>
    <x v="0"/>
    <x v="1"/>
    <m/>
    <s v="MANSILLA/rosales"/>
  </r>
  <r>
    <n v="53246"/>
    <x v="0"/>
    <s v="Moreno"/>
    <x v="3"/>
    <d v="2018-11-01T00:00:00"/>
    <s v="-"/>
    <s v="Mantenimiento Mecanico"/>
    <d v="2021-01-13T00:00:00"/>
    <d v="1899-12-30T16:47:06"/>
    <d v="2021-01-13T00:00:00"/>
    <d v="1899-12-30T16:53:12"/>
    <n v="366"/>
    <n v="6.1"/>
    <m/>
    <n v="6.1"/>
    <s v="se traba tornillo sin fin y tuerca de bolas recirculantes de conjunto de bombas, se limpia y lubrica."/>
    <x v="0"/>
    <x v="0"/>
    <x v="0"/>
    <x v="1"/>
    <m/>
    <s v="faria"/>
  </r>
  <r>
    <n v="53250"/>
    <x v="0"/>
    <s v="Moreno"/>
    <x v="3"/>
    <d v="2018-11-01T00:00:00"/>
    <s v="-"/>
    <s v="Mantenimiento Mecanico"/>
    <d v="2021-01-13T00:00:00"/>
    <d v="1899-12-30T17:04:54"/>
    <d v="2021-01-13T00:00:00"/>
    <d v="1899-12-30T19:33:46"/>
    <n v="8932"/>
    <n v="148.86666666666667"/>
    <m/>
    <n v="148.86666666666667"/>
    <s v="reemplazo de tornillo sin fin y tuerca, lado derecho, del conjunto de bombas."/>
    <x v="3"/>
    <x v="0"/>
    <x v="0"/>
    <x v="1"/>
    <m/>
    <s v="MANSILLA/rosales"/>
  </r>
  <r>
    <n v="53261"/>
    <x v="8"/>
    <s v="Moreno"/>
    <x v="13"/>
    <d v="2018-11-01T00:00:00"/>
    <s v="-"/>
    <s v="Mantenimiento Mecanico"/>
    <d v="2021-01-13T00:00:00"/>
    <d v="1899-12-30T17:27:35"/>
    <d v="2021-01-13T00:00:00"/>
    <d v="1899-12-30T17:35:19"/>
    <n v="464"/>
    <n v="7.7333333333333334"/>
    <m/>
    <n v="7.7333333333333334"/>
    <s v="Se coloco cinta teflonada, en sujetador envase igualmente viene con pequeña imperfeccion superficial"/>
    <x v="4"/>
    <x v="0"/>
    <x v="0"/>
    <x v="1"/>
    <m/>
    <s v="alegre"/>
  </r>
  <r>
    <n v="53273"/>
    <x v="13"/>
    <s v="Moreno"/>
    <x v="6"/>
    <d v="2018-11-01T00:00:00"/>
    <s v="-"/>
    <s v="Mantenimiento Electrico"/>
    <d v="2021-01-13T00:00:00"/>
    <d v="1899-12-30T18:04:08"/>
    <d v="2021-01-13T00:00:00"/>
    <d v="1899-12-30T18:05:28"/>
    <n v="80"/>
    <n v="1.3333333333333333"/>
    <m/>
    <n v="1.3333333333333333"/>
    <s v="no funciona tecla para mover a la derecha, equpos serie 1335815C23ZH"/>
    <x v="2"/>
    <x v="0"/>
    <x v="0"/>
    <x v="1"/>
    <m/>
    <s v="faria"/>
  </r>
  <r>
    <n v="53278"/>
    <x v="0"/>
    <s v="Moreno"/>
    <x v="0"/>
    <d v="2018-11-01T00:00:00"/>
    <s v="-"/>
    <s v="Mantenimiento Mecanico"/>
    <d v="2021-01-13T00:00:00"/>
    <d v="1899-12-30T18:20:23"/>
    <d v="2021-01-13T00:00:00"/>
    <d v="1899-12-30T18:37:24"/>
    <n v="1021"/>
    <n v="17.016666666666666"/>
    <m/>
    <n v="17.016666666666666"/>
    <s v="sistema con gliiter, se desarma el mecanismo para limpieza, se cambia parada a limpieza"/>
    <x v="3"/>
    <x v="0"/>
    <x v="0"/>
    <x v="1"/>
    <m/>
    <s v="MANSILLA/rosales"/>
  </r>
  <r>
    <n v="53293"/>
    <x v="0"/>
    <s v="Moreno"/>
    <x v="0"/>
    <d v="2018-11-01T00:00:00"/>
    <s v="-"/>
    <s v="Mantenimiento Mecanico"/>
    <d v="2021-01-13T00:00:00"/>
    <d v="1899-12-30T19:07:05"/>
    <d v="2021-01-13T00:00:00"/>
    <d v="1899-12-30T19:09:01"/>
    <n v="116"/>
    <n v="1.9333333333333333"/>
    <m/>
    <n v="1.9333333333333333"/>
    <s v="sistema con gliiter, se desarma el mecanismo para limpieza. Se cambia parada a limpieza"/>
    <x v="3"/>
    <x v="0"/>
    <x v="0"/>
    <x v="1"/>
    <m/>
    <s v="MANSILLA/rosales"/>
  </r>
  <r>
    <n v="53299"/>
    <x v="0"/>
    <s v="Moreno"/>
    <x v="13"/>
    <d v="2018-11-01T00:00:00"/>
    <s v="-"/>
    <s v="Mantenimiento Electrico"/>
    <d v="2021-01-13T00:00:00"/>
    <d v="1899-12-30T19:12:55"/>
    <d v="2021-01-13T00:00:00"/>
    <d v="1899-12-30T19:28:24"/>
    <n v="929"/>
    <n v="15.483333333333333"/>
    <m/>
    <n v="15.483333333333333"/>
    <s v="rebalsa tolva, filtros en mala posicion obstruyen sensor de nivel."/>
    <x v="0"/>
    <x v="0"/>
    <x v="0"/>
    <x v="1"/>
    <m/>
    <s v="baez/rios"/>
  </r>
  <r>
    <n v="53331"/>
    <x v="12"/>
    <s v="Moreno"/>
    <x v="3"/>
    <n v="43405"/>
    <s v="-"/>
    <s v="Mantenimiento Mecanico"/>
    <d v="2021-01-13T00:00:00"/>
    <d v="1899-12-30T22:53:11"/>
    <d v="2021-01-13T00:00:00"/>
    <d v="1899-12-30T23:27:09"/>
    <n v="2038"/>
    <n v="33.966666666666669"/>
    <m/>
    <n v="33.966666666666669"/>
    <s v="se colocan resortes faltantes de la banda superior de la etiquetadora"/>
    <x v="3"/>
    <x v="0"/>
    <x v="0"/>
    <x v="2"/>
    <m/>
    <s v="Falabella"/>
  </r>
  <r>
    <n v="53335"/>
    <x v="0"/>
    <s v="Moreno"/>
    <x v="0"/>
    <n v="43405"/>
    <s v="-"/>
    <s v="Mantenimiento Mecanico"/>
    <d v="2021-01-13T00:00:00"/>
    <d v="1899-12-30T23:58:19"/>
    <d v="2021-01-14T00:00:00"/>
    <d v="1899-12-30T03:58:29"/>
    <n v="14410"/>
    <n v="240.16666666666666"/>
    <m/>
    <n v="240.16666666666666"/>
    <s v="problemas con el glitter en el llenado, queda por ver procedimiento de limpieza"/>
    <x v="0"/>
    <x v="0"/>
    <x v="0"/>
    <x v="2"/>
    <m/>
    <s v="Falabella"/>
  </r>
  <r>
    <n v="53336"/>
    <x v="14"/>
    <s v="Moreno"/>
    <x v="7"/>
    <n v="43405"/>
    <s v="-"/>
    <s v="Mantenimiento Electrico"/>
    <d v="2021-01-14T00:00:00"/>
    <d v="1899-12-30T00:10:22"/>
    <d v="2021-01-14T00:00:00"/>
    <d v="1899-12-30T00:20:04"/>
    <n v="582"/>
    <n v="9.6999999999999993"/>
    <m/>
    <n v="9.6999999999999993"/>
    <s v="se traba pincel y hace saltar proteccion de motor en abastecedor"/>
    <x v="2"/>
    <x v="0"/>
    <x v="0"/>
    <x v="2"/>
    <m/>
    <s v="Cotellessa"/>
  </r>
  <r>
    <n v="53355"/>
    <x v="15"/>
    <s v="Moreno"/>
    <x v="1"/>
    <n v="43405"/>
    <s v="-"/>
    <s v="Mantenimiento Mecanico"/>
    <d v="2021-01-14T00:00:00"/>
    <d v="1899-12-30T06:03:46"/>
    <d v="2021-01-14T00:00:00"/>
    <d v="1899-12-30T06:34:38"/>
    <n v="1852"/>
    <n v="30.866666666666667"/>
    <m/>
    <n v="30.866666666666667"/>
    <s v="se encuentra un carto puesto en la bajada de tubos el cual trabo el motor de la cinta y lo llevó a falla"/>
    <x v="2"/>
    <x v="0"/>
    <x v="0"/>
    <x v="0"/>
    <m/>
    <s v="Segre"/>
  </r>
  <r>
    <n v="53377"/>
    <x v="0"/>
    <s v="Moreno"/>
    <x v="10"/>
    <n v="43405"/>
    <s v="-"/>
    <s v="Mantenimiento Mecanico"/>
    <d v="2021-01-14T00:00:00"/>
    <d v="1899-12-30T07:20:37"/>
    <d v="2021-01-14T00:00:00"/>
    <d v="1899-12-30T07:30:06"/>
    <n v="569"/>
    <n v="9.4833333333333325"/>
    <m/>
    <n v="9.4833333333333325"/>
    <s v="ayuda con regulacion llenadora, maquinista sin experiencia"/>
    <x v="0"/>
    <x v="0"/>
    <x v="0"/>
    <x v="0"/>
    <m/>
    <s v="correa"/>
  </r>
  <r>
    <n v="53383"/>
    <x v="0"/>
    <s v="Moreno"/>
    <x v="10"/>
    <n v="43405"/>
    <s v="-"/>
    <s v="Mantenimiento Mecanico"/>
    <d v="2021-01-14T00:00:00"/>
    <d v="1899-12-30T07:43:57"/>
    <d v="2021-01-14T00:00:00"/>
    <d v="1899-12-30T07:59:26"/>
    <n v="929"/>
    <n v="15.483333333333333"/>
    <m/>
    <n v="15.483333333333333"/>
    <s v="ayuda con regulacion llenadora, maquinista sin experiencia"/>
    <x v="0"/>
    <x v="0"/>
    <x v="0"/>
    <x v="0"/>
    <m/>
    <s v="correa"/>
  </r>
  <r>
    <n v="53439"/>
    <x v="7"/>
    <s v="Moreno"/>
    <x v="5"/>
    <n v="43405"/>
    <s v="-"/>
    <s v="Mantenimiento Mecanico"/>
    <d v="2021-01-14T00:00:00"/>
    <d v="1899-12-30T11:20:27"/>
    <d v="2021-01-14T00:00:00"/>
    <d v="1899-12-30T11:28:32"/>
    <n v="485"/>
    <n v="8.0833333333333339"/>
    <m/>
    <n v="8.0833333333333339"/>
    <s v="regulacion de la colocacion y enhebrador"/>
    <x v="0"/>
    <x v="0"/>
    <x v="0"/>
    <x v="0"/>
    <m/>
    <m/>
  </r>
  <r>
    <n v="53442"/>
    <x v="7"/>
    <s v="Moreno"/>
    <x v="5"/>
    <n v="43405"/>
    <s v="-"/>
    <s v="Mantenimiento Mecanico"/>
    <d v="2021-01-14T00:00:00"/>
    <d v="1899-12-30T11:36:50"/>
    <d v="2021-01-14T00:00:00"/>
    <d v="1899-12-30T11:55:49"/>
    <n v="1139"/>
    <n v="18.983333333333334"/>
    <m/>
    <n v="18.983333333333334"/>
    <s v="regulacion de la colocacion y enhebrador"/>
    <x v="0"/>
    <x v="0"/>
    <x v="0"/>
    <x v="0"/>
    <m/>
    <m/>
  </r>
  <r>
    <n v="53451"/>
    <x v="16"/>
    <s v="Moreno"/>
    <x v="7"/>
    <n v="43405"/>
    <s v="-"/>
    <s v="Mantenimiento Electrico"/>
    <d v="2021-01-14T00:00:00"/>
    <d v="1899-12-30T12:12:58"/>
    <d v="2021-01-14T00:00:00"/>
    <d v="1899-12-30T14:53:01"/>
    <n v="9603"/>
    <n v="160.05000000000001"/>
    <m/>
    <n v="160.05000000000001"/>
    <s v="brazo queda en fallla a la espera de cable de repuesto"/>
    <x v="2"/>
    <x v="0"/>
    <x v="0"/>
    <x v="0"/>
    <m/>
    <s v="Maiques"/>
  </r>
  <r>
    <n v="53470"/>
    <x v="17"/>
    <s v="Moreno"/>
    <x v="4"/>
    <d v="2019-10-08T00:00:00"/>
    <s v="Martín"/>
    <s v="Mantenimiento Mecanico"/>
    <d v="2021-01-14T00:00:00"/>
    <d v="1899-12-30T13:26:18"/>
    <d v="2021-01-14T00:00:00"/>
    <d v="1899-12-30T15:20:26"/>
    <n v="6848"/>
    <n v="114.13333333333334"/>
    <m/>
    <n v="114.13333333333334"/>
    <s v="MOVIMIENTO VERTICAL DE COLOCADOR DE TAPAS CLAVADO. MANCHON DEL SERVO SIN ESTRELLA DE NITRILO, MANCHON DE SERVO HORIZONTAL SIN ESTRELLA DE NITRILO. TORNILLO Y TUERCA DE MOVIMIENTO HORIZONTAL CLAVADOS. SE COLOCAN NUEVOS. "/>
    <x v="3"/>
    <x v="0"/>
    <x v="0"/>
    <x v="0"/>
    <m/>
    <s v="MANSILLA/rosales"/>
  </r>
  <r>
    <n v="53471"/>
    <x v="18"/>
    <s v="Moreno"/>
    <x v="14"/>
    <d v="2018-11-01T00:00:00"/>
    <s v="-"/>
    <s v="Mantenimiento Electrico"/>
    <d v="2021-01-14T00:00:00"/>
    <d v="1899-12-30T13:40:43"/>
    <d v="2021-01-14T00:00:00"/>
    <d v="1899-12-30T16:58:39"/>
    <n v="11876"/>
    <n v="197.93333333333334"/>
    <m/>
    <n v="197.93333333333334"/>
    <s v="LINEA NO TRABAJA TURNO TARDE. QUEDO CON FALLA COLOCADA Y TABLET DESCARGADA."/>
    <x v="0"/>
    <x v="0"/>
    <x v="0"/>
    <x v="0"/>
    <m/>
    <s v="faria"/>
  </r>
  <r>
    <n v="53481"/>
    <x v="17"/>
    <s v="Moreno"/>
    <x v="4"/>
    <d v="2019-10-08T00:00:00"/>
    <s v="Martín"/>
    <s v="Mantenimiento Mecanico"/>
    <d v="2021-01-14T00:00:00"/>
    <d v="1899-12-30T15:20:39"/>
    <d v="2021-01-14T00:00:00"/>
    <d v="1899-12-30T18:38:33"/>
    <n v="11874"/>
    <n v="197.9"/>
    <m/>
    <n v="197.9"/>
    <s v="MOVIMIENTO VERTICAL DE COLOCADOR DE TAPAS CLAVADO. MANCHON DEL SERVO SIN ESTRELLA DE NITRILO, MANCHON DE SERVO HORIZONTAL SIN ESTRELLA DE NITRILO. TORNILLO Y TUERCA DE MOVIMIENTO HORIZONTAL CLAVADOS. SE COLOCAN NUEVOS. "/>
    <x v="3"/>
    <x v="0"/>
    <x v="0"/>
    <x v="1"/>
    <m/>
    <s v="MANSILLA/rosales"/>
  </r>
  <r>
    <n v="53484"/>
    <x v="3"/>
    <s v="Moreno"/>
    <x v="6"/>
    <d v="2018-11-01T00:00:00"/>
    <s v="-"/>
    <s v="Mantenimiento Mecanico"/>
    <d v="2021-01-14T00:00:00"/>
    <d v="1899-12-30T15:30:24"/>
    <d v="2021-01-14T00:00:00"/>
    <d v="1899-12-30T16:51:58"/>
    <n v="4894"/>
    <n v="81.566666666666663"/>
    <m/>
    <n v="81.566666666666663"/>
    <s v="ROSCADOR LEVANTA EL ENVASE MIENTRAS GIRA. AJUSTE DE PARAMETROS"/>
    <x v="0"/>
    <x v="0"/>
    <x v="0"/>
    <x v="1"/>
    <m/>
    <s v="BAEZ/ALEGRE"/>
  </r>
  <r>
    <n v="53494"/>
    <x v="0"/>
    <s v="Moreno"/>
    <x v="8"/>
    <d v="2018-11-01T00:00:00"/>
    <s v="-"/>
    <s v="Mantenimiento Electrico"/>
    <d v="2021-01-14T00:00:00"/>
    <d v="1899-12-30T16:30:25"/>
    <d v="2021-01-14T00:00:00"/>
    <d v="1899-12-30T16:57:03"/>
    <n v="1598"/>
    <n v="26.633333333333333"/>
    <m/>
    <n v="26.633333333333333"/>
    <s v="PLATO ENCHANCHA LOS SENSORES PROBOCANDO ROTURA."/>
    <x v="2"/>
    <x v="0"/>
    <x v="0"/>
    <x v="1"/>
    <m/>
    <s v="baez/rios"/>
  </r>
  <r>
    <n v="53501"/>
    <x v="0"/>
    <s v="Moreno"/>
    <x v="8"/>
    <d v="2018-11-01T00:00:00"/>
    <s v="-"/>
    <s v="Mantenimiento Electrico"/>
    <d v="2021-01-14T00:00:00"/>
    <d v="1899-12-30T17:01:21"/>
    <d v="2021-01-14T00:00:00"/>
    <d v="1899-12-30T17:26:11"/>
    <n v="1490"/>
    <n v="24.833333333333332"/>
    <m/>
    <n v="24.833333333333332"/>
    <s v="LECTOR DE TEMPRARATURA ARROJA ERROR. TERMOCUPLA DAÑADA, SE CAMBIA."/>
    <x v="2"/>
    <x v="0"/>
    <x v="0"/>
    <x v="1"/>
    <m/>
    <s v="baez/rios"/>
  </r>
  <r>
    <n v="53527"/>
    <x v="19"/>
    <s v="Moreno"/>
    <x v="13"/>
    <d v="2020-03-10T00:00:00"/>
    <s v="Martín"/>
    <s v="Mantenimiento Mecanico"/>
    <d v="2021-01-14T00:00:00"/>
    <d v="1899-12-30T18:48:56"/>
    <d v="2021-01-14T00:00:00"/>
    <d v="1899-12-30T18:59:34"/>
    <n v="638"/>
    <n v="10.633333333333333"/>
    <m/>
    <n v="10.633333333333333"/>
    <s v="ajuste de sensor, operativo"/>
    <x v="0"/>
    <x v="0"/>
    <x v="0"/>
    <x v="1"/>
    <m/>
    <s v="baez/rios"/>
  </r>
  <r>
    <n v="53529"/>
    <x v="14"/>
    <s v="Moreno"/>
    <x v="7"/>
    <d v="2018-11-01T00:00:00"/>
    <s v="-"/>
    <s v="Mantenimiento Electrico"/>
    <d v="2021-01-14T00:00:00"/>
    <d v="1899-12-30T19:01:42"/>
    <d v="2021-01-14T00:00:00"/>
    <d v="1899-12-30T19:19:41"/>
    <n v="1079"/>
    <n v="17.983333333333334"/>
    <m/>
    <n v="17.983333333333334"/>
    <s v="ajuste de sensor en llenadora. Abastecedor de pinceles ok."/>
    <x v="0"/>
    <x v="0"/>
    <x v="0"/>
    <x v="1"/>
    <m/>
    <s v="baez/rios"/>
  </r>
  <r>
    <n v="53538"/>
    <x v="20"/>
    <s v="Moreno"/>
    <x v="13"/>
    <d v="2020-03-10T00:00:00"/>
    <s v="Martín"/>
    <s v="Mantenimiento Electrico"/>
    <d v="2021-01-14T00:00:00"/>
    <d v="1899-12-30T19:49:52"/>
    <d v="2021-01-14T00:00:00"/>
    <d v="1899-12-30T20:11:15"/>
    <n v="1283"/>
    <n v="21.383333333333333"/>
    <m/>
    <n v="21.383333333333333"/>
    <s v="SE DESPEGA ACRILICO REFLECTANTE"/>
    <x v="2"/>
    <x v="0"/>
    <x v="0"/>
    <x v="1"/>
    <m/>
    <s v="baez/rios"/>
  </r>
  <r>
    <n v="53547"/>
    <x v="0"/>
    <s v="Moreno"/>
    <x v="3"/>
    <d v="2020-03-10T00:00:00"/>
    <m/>
    <s v="Mantenimeinto Mecanico"/>
    <d v="2021-01-14T00:00:00"/>
    <d v="1899-12-30T20:36:00"/>
    <d v="2021-01-14T00:00:00"/>
    <d v="1899-12-30T21:08:26"/>
    <n v="1902"/>
    <n v="31.7"/>
    <m/>
    <n v="31.7"/>
    <s v="operativo no actuaba un cilindro neumatico que retiene envases antes de la transferencia al pasar los  envases  en forma manual, el cilindro funciona solo si la llenadora esta en marcha y no es condicionante para que la selladora funcione."/>
    <x v="0"/>
    <x v="0"/>
    <x v="0"/>
    <x v="1"/>
    <m/>
    <s v="MANSILLA/ALEGRE/BAEZ"/>
  </r>
  <r>
    <n v="53551"/>
    <x v="5"/>
    <s v="Moreno"/>
    <x v="13"/>
    <d v="2020-03-10T00:00:00"/>
    <m/>
    <s v="Mantenimiento Electrico"/>
    <d v="2021-01-14T00:00:00"/>
    <d v="1899-12-30T20:46:00"/>
    <d v="2021-01-14T00:00:00"/>
    <d v="1899-12-30T21:08:07"/>
    <n v="1320"/>
    <n v="22"/>
    <m/>
    <n v="22"/>
    <s v="cambio de sensor inductivo de palpador. "/>
    <x v="2"/>
    <x v="0"/>
    <x v="0"/>
    <x v="1"/>
    <m/>
    <s v="baez/rios"/>
  </r>
  <r>
    <n v="53562"/>
    <x v="5"/>
    <s v="Moreno"/>
    <x v="5"/>
    <d v="2018-11-01T00:00:00"/>
    <s v="-"/>
    <s v="Mantenimiento Electrico"/>
    <d v="2021-01-14T00:00:00"/>
    <d v="1899-12-30T22:45:52"/>
    <d v="2021-01-15T00:00:00"/>
    <d v="1899-12-30T00:40:20"/>
    <n v="6868"/>
    <n v="114.46666666666667"/>
    <m/>
    <n v="114.46666666666667"/>
    <s v="reemplazo sensor de seguridad etiquetadora"/>
    <x v="2"/>
    <x v="0"/>
    <x v="0"/>
    <x v="2"/>
    <m/>
    <m/>
  </r>
  <r>
    <n v="53564"/>
    <x v="21"/>
    <s v="Moreno"/>
    <x v="0"/>
    <d v="2018-11-01T00:00:00"/>
    <s v="-"/>
    <s v="Mantenimiento Mecanico"/>
    <d v="2021-01-14T00:00:00"/>
    <d v="1899-12-30T23:15:03"/>
    <d v="2021-01-15T00:00:00"/>
    <d v="1899-12-30T00:05:56"/>
    <n v="3053"/>
    <n v="50.883333333333333"/>
    <m/>
    <n v="50.883333333333333"/>
    <s v="puesta en marcha de robot embalador"/>
    <x v="0"/>
    <x v="0"/>
    <x v="0"/>
    <x v="2"/>
    <m/>
    <m/>
  </r>
  <r>
    <n v="53565"/>
    <x v="3"/>
    <s v="Moreno"/>
    <x v="6"/>
    <d v="2018-11-01T00:00:00"/>
    <s v="-"/>
    <s v="Mantenimiento Mecanico"/>
    <d v="2021-01-14T00:00:00"/>
    <d v="1899-12-30T23:36:49"/>
    <d v="2021-01-14T00:00:00"/>
    <d v="1899-12-30T23:45:16"/>
    <n v="507"/>
    <n v="8.4499999999999993"/>
    <m/>
    <n v="8.4499999999999993"/>
    <s v="regulacion parametros torqueadores"/>
    <x v="0"/>
    <x v="0"/>
    <x v="0"/>
    <x v="2"/>
    <m/>
    <m/>
  </r>
  <r>
    <n v="53570"/>
    <x v="0"/>
    <s v="Moreno"/>
    <x v="3"/>
    <d v="2018-11-01T00:00:00"/>
    <s v="-"/>
    <s v="Mantenimiento Mecanico"/>
    <d v="2021-01-15T00:00:00"/>
    <d v="1899-12-30T02:32:36"/>
    <d v="2021-01-15T00:00:00"/>
    <d v="1899-12-30T03:16:48"/>
    <n v="2652"/>
    <n v="44.2"/>
    <m/>
    <n v="44.2"/>
    <s v="se habia trabado un frasco y luego no referenciaba, se revisa mecanicamente y luego se reinicia, queda OK"/>
    <x v="3"/>
    <x v="0"/>
    <x v="0"/>
    <x v="2"/>
    <m/>
    <m/>
  </r>
  <r>
    <n v="53695"/>
    <x v="11"/>
    <s v="Moreno"/>
    <x v="5"/>
    <d v="2018-11-01T00:00:00"/>
    <s v="-"/>
    <s v="Mantenimiento Mecanico"/>
    <d v="2021-01-15T00:00:00"/>
    <d v="1899-12-30T15:30:50"/>
    <d v="2021-01-15T00:00:00"/>
    <d v="1899-12-30T15:46:08"/>
    <n v="918"/>
    <n v="15.3"/>
    <m/>
    <n v="15.3"/>
    <s v="TENSADO DE CINTA"/>
    <x v="3"/>
    <x v="0"/>
    <x v="0"/>
    <x v="1"/>
    <m/>
    <s v="Rosales"/>
  </r>
  <r>
    <n v="53699"/>
    <x v="0"/>
    <s v="Moreno"/>
    <x v="8"/>
    <d v="2018-11-01T00:00:00"/>
    <s v="-"/>
    <s v="Mantenimiento Electrico"/>
    <d v="2021-01-15T00:00:00"/>
    <d v="1899-12-30T15:40:50"/>
    <d v="2021-01-15T00:00:00"/>
    <d v="1899-12-30T16:43:07"/>
    <n v="3737"/>
    <n v="62.283333333333331"/>
    <m/>
    <n v="62.283333333333331"/>
    <s v="CAMBIO DE TERMOCUPLA. NO HAY ORIGINAL EN PAÑOL"/>
    <x v="2"/>
    <x v="0"/>
    <x v="0"/>
    <x v="1"/>
    <m/>
    <s v="baez/rios"/>
  </r>
  <r>
    <n v="53704"/>
    <x v="7"/>
    <s v="Moreno"/>
    <x v="13"/>
    <d v="2018-11-01T00:00:00"/>
    <s v="-"/>
    <s v="Mantenimiento Electrico"/>
    <d v="2021-01-15T00:00:00"/>
    <d v="1899-12-30T15:44:07"/>
    <d v="2021-01-15T00:00:00"/>
    <d v="1899-12-30T16:04:18"/>
    <n v="1211"/>
    <n v="20.183333333333334"/>
    <m/>
    <n v="20.183333333333334"/>
    <s v="pieza de formato con rosca barrida"/>
    <x v="3"/>
    <x v="0"/>
    <x v="0"/>
    <x v="1"/>
    <m/>
    <s v="Rosales"/>
  </r>
  <r>
    <n v="53713"/>
    <x v="12"/>
    <s v="Moreno"/>
    <x v="11"/>
    <d v="2018-11-01T00:00:00"/>
    <s v="-"/>
    <s v="Mantenimiento Mecanico"/>
    <d v="2021-01-15T00:00:00"/>
    <d v="1899-12-30T16:19:35"/>
    <d v="2021-01-15T00:00:00"/>
    <d v="1899-12-30T16:35:08"/>
    <n v="933"/>
    <n v="15.55"/>
    <m/>
    <n v="15.55"/>
    <s v="ajuste de tensores"/>
    <x v="2"/>
    <x v="0"/>
    <x v="0"/>
    <x v="1"/>
    <m/>
    <m/>
  </r>
  <r>
    <n v="53718"/>
    <x v="7"/>
    <s v="Moreno"/>
    <x v="5"/>
    <d v="2018-11-01T00:00:00"/>
    <s v="-"/>
    <s v="Mantenimiento Mecanico"/>
    <d v="2021-01-15T00:00:00"/>
    <d v="1899-12-30T16:29:55"/>
    <d v="2021-01-15T00:00:00"/>
    <d v="1899-12-30T16:46:31"/>
    <n v="996"/>
    <n v="16.600000000000001"/>
    <m/>
    <n v="16.600000000000001"/>
    <s v="LADO DERECHO CON PINZA  GUIA DE BOMBA DOBLADA Y GASTADA. PROGRAMAR REPARACION Y PROBAR"/>
    <x v="3"/>
    <x v="0"/>
    <x v="0"/>
    <x v="1"/>
    <m/>
    <s v="alegre"/>
  </r>
  <r>
    <n v="53733"/>
    <x v="3"/>
    <s v="Moreno"/>
    <x v="3"/>
    <d v="2020-02-20T00:00:00"/>
    <s v="Martín"/>
    <s v="Mantenimiento Mecanico"/>
    <d v="2021-01-15T00:00:00"/>
    <d v="1899-12-30T17:30:15"/>
    <d v="2021-01-15T00:00:00"/>
    <d v="1899-12-30T17:41:53"/>
    <n v="698"/>
    <n v="11.633333333333333"/>
    <m/>
    <n v="11.633333333333333"/>
    <s v="SERVO QUEDA HACIENDO FUERZA HACIA ABAJO, SE LLEVA MANUALMENTE HACIA ARRIBA, SE CONTROLA Y NO ES NECESARIO AJUSTAR SENSORES. SE DESCONOCE EL INICIO DEL PROBLEMA"/>
    <x v="3"/>
    <x v="0"/>
    <x v="0"/>
    <x v="1"/>
    <m/>
    <s v="alegre"/>
  </r>
  <r>
    <n v="53754"/>
    <x v="22"/>
    <s v="Moreno"/>
    <x v="10"/>
    <d v="2020-01-13T00:00:00"/>
    <s v="Martín"/>
    <s v="Mantenimiento Electrico"/>
    <d v="2021-01-15T00:00:00"/>
    <d v="1899-12-30T18:36:47"/>
    <d v="2021-01-15T00:00:00"/>
    <d v="1899-12-30T19:18:34"/>
    <n v="2507"/>
    <n v="41.783333333333331"/>
    <m/>
    <n v="41.783333333333331"/>
    <s v="regulacion de colocador de bombas"/>
    <x v="0"/>
    <x v="0"/>
    <x v="0"/>
    <x v="1"/>
    <m/>
    <m/>
  </r>
  <r>
    <n v="53765"/>
    <x v="8"/>
    <s v="Moreno"/>
    <x v="13"/>
    <d v="2018-11-01T00:00:00"/>
    <s v="-"/>
    <s v="Mantenimiento Mecanico"/>
    <d v="2021-01-15T00:00:00"/>
    <d v="1899-12-30T19:31:05"/>
    <d v="2021-01-15T00:00:00"/>
    <d v="1899-12-30T19:52:27"/>
    <n v="1282"/>
    <n v="21.366666666666667"/>
    <m/>
    <n v="21.366666666666667"/>
    <s v="regulacion de maquinista"/>
    <x v="0"/>
    <x v="0"/>
    <x v="0"/>
    <x v="1"/>
    <m/>
    <s v="Rosales"/>
  </r>
  <r>
    <n v="53773"/>
    <x v="17"/>
    <s v="Moreno"/>
    <x v="4"/>
    <d v="2019-10-08T00:00:00"/>
    <s v="Martín"/>
    <s v="Mantenimiento Mecanico"/>
    <d v="2021-01-15T00:00:00"/>
    <d v="1899-12-30T20:01:45"/>
    <d v="2021-01-15T00:00:00"/>
    <d v="1899-12-30T20:17:19"/>
    <n v="934"/>
    <n v="15.566666666666666"/>
    <m/>
    <n v="15.566666666666666"/>
    <s v="CAMBIO DE VENTOSA DE TOMADOR DE TAPAS."/>
    <x v="0"/>
    <x v="0"/>
    <x v="0"/>
    <x v="1"/>
    <m/>
    <s v="alegre"/>
  </r>
  <r>
    <n v="53776"/>
    <x v="8"/>
    <s v="Moreno"/>
    <x v="13"/>
    <d v="2018-11-01T00:00:00"/>
    <s v="-"/>
    <s v="Mantenimiento Mecanico"/>
    <d v="2021-01-15T00:00:00"/>
    <d v="1899-12-30T20:16:56"/>
    <d v="2021-01-15T00:00:00"/>
    <d v="1899-12-30T20:49:05"/>
    <n v="1929"/>
    <n v="32.15"/>
    <m/>
    <n v="32.15"/>
    <s v="regulacion de maquinista"/>
    <x v="0"/>
    <x v="0"/>
    <x v="0"/>
    <x v="1"/>
    <m/>
    <s v="Rosales"/>
  </r>
  <r>
    <n v="53779"/>
    <x v="0"/>
    <s v="Moreno"/>
    <x v="4"/>
    <d v="2018-11-01T00:00:00"/>
    <s v="-"/>
    <s v="Mantenimiento Mecanico"/>
    <d v="2021-01-15T00:00:00"/>
    <d v="1899-12-30T20:32:29"/>
    <d v="2021-01-15T00:00:00"/>
    <d v="1899-12-30T21:32:29"/>
    <n v="1800"/>
    <n v="30"/>
    <m/>
    <n v="30"/>
    <s v="REBALSA PICO #4. SE INTENTA SACAR DOSIFICADOR Y SE ENCUENTRA CLAVADO, SE DESTRABA Y SE CAMBIA ORING."/>
    <x v="3"/>
    <x v="0"/>
    <x v="0"/>
    <x v="1"/>
    <m/>
    <s v="alegre"/>
  </r>
  <r>
    <n v="53803"/>
    <x v="0"/>
    <s v="Moreno"/>
    <x v="3"/>
    <d v="2018-11-01T00:00:00"/>
    <s v="-"/>
    <s v="Mantenimiento Mecanico"/>
    <d v="2021-01-16T00:00:00"/>
    <d v="1899-12-30T00:19:19"/>
    <d v="2021-01-16T00:00:00"/>
    <d v="1899-12-30T00:55:14"/>
    <n v="2155"/>
    <n v="35.916666666666664"/>
    <m/>
    <n v="35.916666666666664"/>
    <s v="regulacion de cierre de pico"/>
    <x v="3"/>
    <x v="0"/>
    <x v="0"/>
    <x v="2"/>
    <m/>
    <s v="Falabella"/>
  </r>
  <r>
    <n v="53804"/>
    <x v="12"/>
    <s v="Moreno"/>
    <x v="3"/>
    <d v="2018-11-01T00:00:00"/>
    <s v="-"/>
    <s v="Mantenimiento Mecanico"/>
    <d v="2021-01-16T00:00:00"/>
    <d v="1899-12-30T00:55:22"/>
    <d v="2021-01-16T00:00:00"/>
    <d v="1899-12-30T02:14:15"/>
    <n v="4733"/>
    <n v="78.88333333333334"/>
    <m/>
    <n v="78.88333333333334"/>
    <s v="regulacion de etiquetadora, ya que salian arrugadas"/>
    <x v="0"/>
    <x v="0"/>
    <x v="0"/>
    <x v="2"/>
    <m/>
    <s v="Falabella"/>
  </r>
  <r>
    <n v="53819"/>
    <x v="0"/>
    <s v="Moreno"/>
    <x v="5"/>
    <d v="2018-11-01T00:00:00"/>
    <s v="-"/>
    <s v="Mantenimiento Mecanico"/>
    <d v="2021-01-18T00:00:00"/>
    <d v="1899-12-30T06:15:10"/>
    <d v="2021-01-18T00:00:00"/>
    <d v="1899-12-30T12:00:39"/>
    <n v="20729"/>
    <n v="345.48333333333335"/>
    <m/>
    <n v="345.48333333333335"/>
    <s v="en MP"/>
    <x v="1"/>
    <x v="1"/>
    <x v="0"/>
    <x v="0"/>
    <m/>
    <s v="-"/>
  </r>
  <r>
    <n v="53833"/>
    <x v="0"/>
    <s v="Moreno"/>
    <x v="15"/>
    <d v="2018-11-01T00:00:00"/>
    <s v="-"/>
    <s v="Mantenimiento Mecanico"/>
    <d v="2021-01-18T00:00:00"/>
    <d v="1899-12-30T07:03:40"/>
    <d v="2021-01-18T00:00:00"/>
    <d v="1899-12-30T08:00:04"/>
    <n v="3384"/>
    <n v="56.4"/>
    <m/>
    <n v="56.4"/>
    <s v="reemplazo de fibra optica abastecedor de envases"/>
    <x v="2"/>
    <x v="1"/>
    <x v="0"/>
    <x v="0"/>
    <m/>
    <s v="Maiques"/>
  </r>
  <r>
    <n v="53837"/>
    <x v="12"/>
    <s v="Moreno"/>
    <x v="16"/>
    <d v="2018-11-01T00:00:00"/>
    <s v="-"/>
    <s v="Mantenimiento Mecanico"/>
    <d v="2021-01-18T00:00:00"/>
    <d v="1899-12-30T07:32:07"/>
    <d v="2021-01-18T00:00:00"/>
    <d v="1899-12-30T07:50:38"/>
    <n v="1111"/>
    <n v="18.516666666666666"/>
    <m/>
    <n v="18.516666666666666"/>
    <s v="disyuntor bajo en etiquetadora"/>
    <x v="2"/>
    <x v="1"/>
    <x v="0"/>
    <x v="0"/>
    <m/>
    <s v="rial"/>
  </r>
  <r>
    <n v="53840"/>
    <x v="12"/>
    <s v="Moreno"/>
    <x v="3"/>
    <d v="2018-11-01T00:00:00"/>
    <s v="-"/>
    <s v="Mantenimiento Mecanico"/>
    <d v="2021-01-18T00:00:00"/>
    <d v="1899-12-30T07:46:45"/>
    <d v="2021-01-18T00:00:00"/>
    <d v="1899-12-30T09:12:28"/>
    <n v="5143"/>
    <n v="85.716666666666669"/>
    <m/>
    <n v="85.716666666666669"/>
    <s v="se revisa llenadora y se encuentra falla en la sincronizacion"/>
    <x v="2"/>
    <x v="1"/>
    <x v="0"/>
    <x v="0"/>
    <m/>
    <s v="Maiques"/>
  </r>
  <r>
    <n v="53843"/>
    <x v="0"/>
    <s v="Moreno"/>
    <x v="15"/>
    <d v="2018-11-01T00:00:00"/>
    <s v="-"/>
    <s v="Mantenimiento Electrico"/>
    <d v="2021-01-18T00:00:00"/>
    <d v="1899-12-30T08:00:08"/>
    <d v="2021-01-18T00:00:00"/>
    <d v="1899-12-30T08:31:44"/>
    <n v="1896"/>
    <n v="31.6"/>
    <m/>
    <n v="31.6"/>
    <s v="se  reemplaza tramo de manguera festo pinchada"/>
    <x v="3"/>
    <x v="1"/>
    <x v="0"/>
    <x v="0"/>
    <m/>
    <s v="Segre"/>
  </r>
  <r>
    <n v="53847"/>
    <x v="19"/>
    <s v="Moreno"/>
    <x v="13"/>
    <d v="2020-03-10T00:00:00"/>
    <s v="Martín"/>
    <s v="Mantenimiento Electrico"/>
    <d v="2021-01-18T00:00:00"/>
    <d v="1899-12-30T08:10:45"/>
    <d v="2021-01-18T00:00:00"/>
    <d v="1899-12-30T08:38:35"/>
    <n v="1670"/>
    <n v="27.833333333333332"/>
    <m/>
    <n v="27.833333333333332"/>
    <s v="problemas de sincronismo se ajustan parametros de funcionamiento"/>
    <x v="0"/>
    <x v="1"/>
    <x v="0"/>
    <x v="0"/>
    <m/>
    <s v="Maiques"/>
  </r>
  <r>
    <n v="53857"/>
    <x v="0"/>
    <s v="Moreno"/>
    <x v="15"/>
    <d v="2018-11-01T00:00:00"/>
    <s v="-"/>
    <s v="Mantenimiento Mecanico"/>
    <d v="2021-01-18T00:00:00"/>
    <d v="1899-12-30T08:31:48"/>
    <d v="2021-01-18T00:00:00"/>
    <d v="1899-12-30T10:39:50"/>
    <n v="7682"/>
    <n v="128.03333333333333"/>
    <m/>
    <n v="128.03333333333333"/>
    <s v="se revisa piston freno de caida envases en colocador de envases"/>
    <x v="3"/>
    <x v="1"/>
    <x v="0"/>
    <x v="0"/>
    <m/>
    <s v="Segre"/>
  </r>
  <r>
    <n v="53859"/>
    <x v="19"/>
    <s v="Moreno"/>
    <x v="13"/>
    <d v="2020-03-10T00:00:00"/>
    <s v="Martín"/>
    <s v="Mantenimiento Electrico"/>
    <d v="2021-01-18T00:00:00"/>
    <d v="1899-12-30T08:48:58"/>
    <d v="2021-01-18T00:00:00"/>
    <d v="1899-12-30T09:26:31"/>
    <n v="2253"/>
    <n v="37.549999999999997"/>
    <m/>
    <n v="37.549999999999997"/>
    <s v="se revisan presiones de aire necesarias para el trabajo"/>
    <x v="3"/>
    <x v="1"/>
    <x v="0"/>
    <x v="0"/>
    <m/>
    <s v="Maiques"/>
  </r>
  <r>
    <n v="53864"/>
    <x v="0"/>
    <s v="Moreno"/>
    <x v="3"/>
    <d v="2018-11-01T00:00:00"/>
    <s v="-"/>
    <s v="Mantenimiento Electrico"/>
    <d v="2021-01-18T00:00:00"/>
    <d v="1899-12-30T09:12:36"/>
    <d v="2021-01-18T00:00:00"/>
    <d v="1899-12-30T09:59:36"/>
    <n v="2820"/>
    <n v="47"/>
    <m/>
    <n v="47"/>
    <s v="se encuentra tornillo de bolas recirculantes lado izquierdo deteriorado, se lubrica"/>
    <x v="3"/>
    <x v="1"/>
    <x v="0"/>
    <x v="0"/>
    <m/>
    <s v="Maiques"/>
  </r>
  <r>
    <n v="53868"/>
    <x v="0"/>
    <s v="Moreno"/>
    <x v="8"/>
    <d v="2018-11-01T00:00:00"/>
    <s v="-"/>
    <s v="Mantenimiento Electrico"/>
    <d v="2021-01-18T00:00:00"/>
    <d v="1899-12-30T09:21:38"/>
    <d v="2021-01-18T00:00:00"/>
    <d v="1899-12-30T11:16:27"/>
    <n v="6889"/>
    <n v="114.81666666666666"/>
    <m/>
    <n v="114.81666666666666"/>
    <s v="Reemplazo de PT100 y puesta a punto de mordazas luego de corte de luz, hay tardanza por personal saturado"/>
    <x v="2"/>
    <x v="1"/>
    <x v="0"/>
    <x v="0"/>
    <m/>
    <s v="Bonachi"/>
  </r>
  <r>
    <n v="53875"/>
    <x v="19"/>
    <s v="Moreno"/>
    <x v="13"/>
    <d v="2020-03-10T00:00:00"/>
    <s v="Martín"/>
    <s v="Mantenimiento Electrico"/>
    <d v="2021-01-18T00:00:00"/>
    <d v="1899-12-30T09:38:09"/>
    <d v="2021-01-18T00:00:00"/>
    <d v="1899-12-30T10:07:49"/>
    <n v="1780"/>
    <n v="29.666666666666668"/>
    <m/>
    <n v="29.666666666666668"/>
    <s v="se vuelven a revisar presiones de trabajo para encontrar el punto fino"/>
    <x v="3"/>
    <x v="1"/>
    <x v="0"/>
    <x v="0"/>
    <m/>
    <s v="Maiques"/>
  </r>
  <r>
    <n v="53881"/>
    <x v="0"/>
    <s v="Moreno"/>
    <x v="3"/>
    <d v="2018-11-01T00:00:00"/>
    <s v="-"/>
    <s v="Mantenimiento Mecanico"/>
    <d v="2021-01-18T00:00:00"/>
    <d v="1899-12-30T09:59:43"/>
    <d v="2021-01-18T00:00:00"/>
    <d v="1899-12-30T10:32:05"/>
    <n v="1942"/>
    <n v="32.366666666666667"/>
    <m/>
    <n v="32.366666666666667"/>
    <s v="se encuentra tornillo de bolas recirculantes lado izquierdo deteriorado, se lubrica"/>
    <x v="3"/>
    <x v="1"/>
    <x v="0"/>
    <x v="0"/>
    <m/>
    <s v="Segre"/>
  </r>
  <r>
    <n v="53890"/>
    <x v="12"/>
    <s v="Moreno"/>
    <x v="3"/>
    <d v="2018-11-01T00:00:00"/>
    <s v="-"/>
    <s v="Mantenimiento Mecanico"/>
    <d v="2021-01-18T00:00:00"/>
    <d v="1899-12-30T10:32:11"/>
    <d v="2021-01-18T00:00:00"/>
    <d v="1899-12-30T10:55:19"/>
    <n v="1388"/>
    <n v="23.133333333333333"/>
    <m/>
    <n v="23.133333333333333"/>
    <s v="se encuentra armado de forma cruzada una placa sque necesitaba un separador, se coloca el mismo queda OK"/>
    <x v="3"/>
    <x v="1"/>
    <x v="0"/>
    <x v="0"/>
    <m/>
    <s v="Segre"/>
  </r>
  <r>
    <n v="53895"/>
    <x v="3"/>
    <s v="Moreno"/>
    <x v="3"/>
    <d v="2020-02-20T00:00:00"/>
    <s v="Martín"/>
    <s v="Mantenimiento Mecanico"/>
    <d v="2021-01-18T00:00:00"/>
    <d v="1899-12-30T10:55:28"/>
    <d v="2021-01-18T00:00:00"/>
    <d v="1899-12-30T11:26:33"/>
    <n v="1865"/>
    <n v="31.083333333333332"/>
    <m/>
    <n v="31.083333333333332"/>
    <s v="motor de torqueador clavado, se revisa y falta arandela de presion, queda OK"/>
    <x v="3"/>
    <x v="1"/>
    <x v="0"/>
    <x v="0"/>
    <m/>
    <s v="Segre"/>
  </r>
  <r>
    <n v="53902"/>
    <x v="12"/>
    <s v="Moreno"/>
    <x v="11"/>
    <d v="2018-11-01T00:00:00"/>
    <s v="-"/>
    <s v="Mantenimiento Electrico"/>
    <d v="2021-01-18T00:00:00"/>
    <d v="1899-12-30T11:04:15"/>
    <d v="2021-01-18T00:00:00"/>
    <d v="1899-12-30T11:18:20"/>
    <n v="845"/>
    <n v="14.083333333333334"/>
    <m/>
    <n v="14.083333333333334"/>
    <s v="se resetea variador de cadenas tapadora"/>
    <x v="2"/>
    <x v="1"/>
    <x v="0"/>
    <x v="0"/>
    <m/>
    <s v="zarlenga"/>
  </r>
  <r>
    <n v="53903"/>
    <x v="2"/>
    <s v="Moreno"/>
    <x v="4"/>
    <d v="2018-11-01T00:00:00"/>
    <s v="-"/>
    <s v="Mantenimiento Electrico"/>
    <d v="2021-01-18T00:00:00"/>
    <d v="1899-12-30T11:07:33"/>
    <d v="2021-01-18T00:00:00"/>
    <d v="1899-12-30T11:24:51"/>
    <n v="1038"/>
    <n v="17.3"/>
    <m/>
    <n v="17.3"/>
    <s v="se reconecta cable 0v en etiquetadora correspondiente a la transferencia"/>
    <x v="2"/>
    <x v="1"/>
    <x v="0"/>
    <x v="0"/>
    <m/>
    <s v="Bonachi"/>
  </r>
  <r>
    <n v="53927"/>
    <x v="21"/>
    <s v="Moreno"/>
    <x v="0"/>
    <d v="2018-11-01T00:00:00"/>
    <s v="-"/>
    <s v="Mantenimiento Electrico"/>
    <d v="2021-01-18T00:00:00"/>
    <d v="1899-12-30T12:37:15"/>
    <d v="2021-01-18T00:00:00"/>
    <d v="1899-12-30T14:49:58"/>
    <n v="7963"/>
    <n v="132.71666666666667"/>
    <m/>
    <n v="132.71666666666667"/>
    <s v="se encuentran parametros cambiados de funcionamiento robot embalador y sensor corrido de posicion, se busca posicion y pone en marcha"/>
    <x v="0"/>
    <x v="1"/>
    <x v="0"/>
    <x v="0"/>
    <m/>
    <s v="Bonachi"/>
  </r>
  <r>
    <n v="53928"/>
    <x v="0"/>
    <s v="Moreno"/>
    <x v="5"/>
    <d v="2018-11-01T00:00:00"/>
    <s v="-"/>
    <s v="Mantenimiento Mecanico"/>
    <d v="2021-01-18T00:00:00"/>
    <d v="1899-12-30T12:46:28"/>
    <m/>
    <m/>
    <n v="5253"/>
    <n v="87.55"/>
    <m/>
    <n v="87.55"/>
    <s v="en MP"/>
    <x v="1"/>
    <x v="1"/>
    <x v="0"/>
    <x v="0"/>
    <m/>
    <s v="-"/>
  </r>
  <r>
    <n v="53941"/>
    <x v="23"/>
    <s v="Moreno"/>
    <x v="2"/>
    <d v="2018-11-01T00:00:00"/>
    <s v="-"/>
    <s v="Mantenimiento Mecanico"/>
    <d v="2021-01-18T00:00:00"/>
    <d v="1899-12-30T15:06:10"/>
    <d v="2021-01-18T00:00:00"/>
    <d v="1899-12-30T15:56:35"/>
    <n v="3025"/>
    <n v="50.416666666666664"/>
    <m/>
    <n v="50.416666666666664"/>
    <s v="resorte de tomador de estuches partido, se coloca resorte nuevo"/>
    <x v="3"/>
    <x v="1"/>
    <x v="0"/>
    <x v="1"/>
    <m/>
    <s v="Rosales"/>
  </r>
  <r>
    <n v="53959"/>
    <x v="12"/>
    <s v="Moreno"/>
    <x v="6"/>
    <d v="2018-11-01T00:00:00"/>
    <s v="-"/>
    <s v="Mantenimiento Mecanico"/>
    <d v="2021-01-18T00:00:00"/>
    <d v="1899-12-30T16:23:33"/>
    <d v="2021-01-18T00:00:00"/>
    <d v="1899-12-30T16:41:23"/>
    <n v="1070"/>
    <n v="17.833333333333332"/>
    <m/>
    <n v="17.833333333333332"/>
    <s v="regulacion"/>
    <x v="0"/>
    <x v="1"/>
    <x v="0"/>
    <x v="1"/>
    <m/>
    <s v="Rosales"/>
  </r>
  <r>
    <n v="53976"/>
    <x v="0"/>
    <s v="Moreno"/>
    <x v="6"/>
    <d v="2018-11-01T00:00:00"/>
    <s v="-"/>
    <s v="Mantenimiento Electrico"/>
    <d v="2021-01-18T00:00:00"/>
    <d v="1899-12-30T17:14:26"/>
    <d v="2021-01-18T00:00:00"/>
    <d v="1899-12-30T18:09:20"/>
    <n v="3294"/>
    <n v="54.9"/>
    <m/>
    <n v="54.9"/>
    <s v="problemas de nivel de llenado, electrovalvula de despresurizacion de tolva trabada, se reemplaza"/>
    <x v="2"/>
    <x v="1"/>
    <x v="0"/>
    <x v="1"/>
    <m/>
    <s v="baez/rios"/>
  </r>
  <r>
    <n v="53978"/>
    <x v="7"/>
    <s v="Moreno"/>
    <x v="10"/>
    <d v="2018-11-01T00:00:00"/>
    <s v="-"/>
    <s v="Mantenimiento Mecanico"/>
    <d v="2021-01-18T00:00:00"/>
    <d v="1899-12-30T17:21:16"/>
    <d v="2021-01-18T00:00:00"/>
    <d v="1899-12-30T17:34:38"/>
    <n v="802"/>
    <n v="13.366666666666667"/>
    <m/>
    <n v="13.366666666666667"/>
    <s v="regulacion"/>
    <x v="0"/>
    <x v="1"/>
    <x v="0"/>
    <x v="1"/>
    <m/>
    <s v="Rosales"/>
  </r>
  <r>
    <n v="53998"/>
    <x v="0"/>
    <s v="Moreno"/>
    <x v="15"/>
    <d v="2018-11-01T00:00:00"/>
    <s v="-"/>
    <s v="Mantenimiento Mecanico"/>
    <d v="2021-01-18T00:00:00"/>
    <d v="1899-12-30T17:59:43"/>
    <d v="2021-01-18T00:00:00"/>
    <d v="1899-12-30T18:13:44"/>
    <n v="841"/>
    <n v="14.016666666666667"/>
    <m/>
    <n v="14.016666666666667"/>
    <s v="Salta el embrague de motor ppal, no se encuentra nada que trabe la linea, se prueba ciclo en manual pero no deja entrar el embrague. Se verifica señales de plc, el plc se encuentra en falla, por falso contacto. Maquinista no conoce los ciclos de la maquina, lo que retraso el descarte de la parte mecanica"/>
    <x v="3"/>
    <x v="1"/>
    <x v="0"/>
    <x v="1"/>
    <m/>
    <s v="Santillan/rosales"/>
  </r>
  <r>
    <n v="54003"/>
    <x v="0"/>
    <s v="Moreno"/>
    <x v="15"/>
    <d v="2018-11-01T00:00:00"/>
    <s v="-"/>
    <s v="Mantenimiento Electrico"/>
    <d v="2021-01-18T00:00:00"/>
    <d v="1899-12-30T18:13:48"/>
    <d v="2021-01-18T00:00:00"/>
    <d v="1899-12-30T18:29:59"/>
    <n v="971"/>
    <n v="16.183333333333334"/>
    <m/>
    <n v="16.183333333333334"/>
    <s v="Salta el embrague de motor ppal, no se encuentra nada que trabe la linea, se prueba ciclo en manual pero no deja entrar el embrague. Se verifica señales de plc, el plc se encuentra en falla, por falso contacto. Maquinista no conoce los ciclos de la maquina, lo que retraso el descarte de la parte mecanica"/>
    <x v="2"/>
    <x v="1"/>
    <x v="0"/>
    <x v="1"/>
    <m/>
    <s v="baez/rios"/>
  </r>
  <r>
    <n v="54015"/>
    <x v="0"/>
    <s v="Moreno"/>
    <x v="15"/>
    <d v="2018-11-01T00:00:00"/>
    <s v="-"/>
    <s v="Mantenimiento Mecanico"/>
    <d v="2021-01-18T00:00:00"/>
    <d v="1899-12-30T18:56:06"/>
    <d v="2021-01-18T00:00:00"/>
    <d v="1899-12-30T20:02:15"/>
    <n v="3969"/>
    <n v="66.150000000000006"/>
    <m/>
    <n v="66.150000000000006"/>
    <s v="Salta el embrague de motor ppal, no se encuentra nada que trabe la linea, se prueba ciclo en manual pero no deja entrar el embrague. Se verifica señales de plc, el plc se encuentra en falla, por falso contacto. Maquinista no conoce los ciclos de la maquina, lo que retraso el descarte de la parte mecanica"/>
    <x v="2"/>
    <x v="1"/>
    <x v="0"/>
    <x v="1"/>
    <m/>
    <s v="baez/rios"/>
  </r>
  <r>
    <n v="54029"/>
    <x v="0"/>
    <s v="Moreno"/>
    <x v="17"/>
    <d v="2020-02-12T00:00:00"/>
    <s v="Martín"/>
    <s v="Mantenimiento Electrico"/>
    <d v="2021-01-18T00:00:00"/>
    <d v="1899-12-30T20:42:49"/>
    <d v="2021-01-18T00:00:00"/>
    <d v="1899-12-30T20:57:59"/>
    <n v="910"/>
    <n v="15.166666666666666"/>
    <m/>
    <n v="15.166666666666666"/>
    <s v="capacitacion al maquinista"/>
    <x v="0"/>
    <x v="1"/>
    <x v="0"/>
    <x v="1"/>
    <m/>
    <s v="baez/rios"/>
  </r>
  <r>
    <n v="54035"/>
    <x v="13"/>
    <s v="Moreno"/>
    <x v="0"/>
    <d v="2018-11-01T00:00:00"/>
    <s v="-"/>
    <s v="Mantenimiento Mecanico"/>
    <d v="2021-01-18T00:00:00"/>
    <d v="1899-12-30T23:13:45"/>
    <d v="2021-01-18T00:00:00"/>
    <d v="1899-12-30T23:25:21"/>
    <n v="696"/>
    <n v="11.6"/>
    <m/>
    <n v="11.6"/>
    <s v="regulacion de inkjet"/>
    <x v="0"/>
    <x v="1"/>
    <x v="0"/>
    <x v="2"/>
    <m/>
    <s v="Cotellessa"/>
  </r>
  <r>
    <n v="54047"/>
    <x v="21"/>
    <s v="Moreno"/>
    <x v="0"/>
    <d v="2018-11-01T00:00:00"/>
    <s v="-"/>
    <s v="Mantenimiento Electrico"/>
    <d v="2021-01-19T00:00:00"/>
    <d v="1899-12-30T02:44:40"/>
    <d v="2021-01-19T00:00:00"/>
    <d v="1899-12-30T04:00:39"/>
    <n v="4559"/>
    <n v="75.983333333333334"/>
    <m/>
    <n v="75.983333333333334"/>
    <s v="problemas con L38 entre pasaje de turnos, colision de robot , el mismo tenia sensores flojos y un prisma fuera de posisicion"/>
    <x v="0"/>
    <x v="1"/>
    <x v="0"/>
    <x v="2"/>
    <m/>
    <s v="Cotellessa"/>
  </r>
  <r>
    <n v="54174"/>
    <x v="21"/>
    <s v="Moreno"/>
    <x v="0"/>
    <d v="2018-11-01T00:00:00"/>
    <s v="-"/>
    <s v="Mantenimiento Electrico"/>
    <d v="2021-01-19T00:00:00"/>
    <d v="1899-12-30T15:33:04"/>
    <d v="2021-01-19T00:00:00"/>
    <d v="1899-12-30T16:17:03"/>
    <n v="2639"/>
    <n v="43.983333333333334"/>
    <n v="43405"/>
    <s v="-"/>
    <s v="borraron la ruta de movimientos del robot, se realiza back up y queda en marcha"/>
    <x v="0"/>
    <x v="1"/>
    <x v="0"/>
    <x v="1"/>
    <m/>
    <s v="baez/rios"/>
  </r>
  <r>
    <n v="54186"/>
    <x v="17"/>
    <s v="Moreno"/>
    <x v="3"/>
    <d v="2019-10-08T00:00:00"/>
    <s v="Martín"/>
    <s v="Mantenimiento Electrico"/>
    <d v="2021-01-19T00:00:00"/>
    <d v="1899-12-30T16:23:36"/>
    <d v="2021-01-19T00:00:00"/>
    <d v="1899-12-30T18:09:26"/>
    <n v="6350"/>
    <n v="105.83333333333333"/>
    <n v="43746"/>
    <s v="Martín"/>
    <s v="manguera de giro de tapas invertida"/>
    <x v="2"/>
    <x v="1"/>
    <x v="0"/>
    <x v="1"/>
    <m/>
    <s v="baez/rosales"/>
  </r>
  <r>
    <n v="54200"/>
    <x v="8"/>
    <s v="Moreno"/>
    <x v="10"/>
    <d v="2018-11-01T00:00:00"/>
    <s v="-"/>
    <s v="Mantenimiento Mecanico"/>
    <d v="2021-01-19T00:00:00"/>
    <d v="1899-12-30T17:06:01"/>
    <d v="2021-01-19T00:00:00"/>
    <d v="1899-12-30T17:28:16"/>
    <n v="1335"/>
    <n v="22.25"/>
    <n v="43405"/>
    <s v="-"/>
    <s v="problemas de componenete, la tapa entra muy ajustada en el envase"/>
    <x v="4"/>
    <x v="1"/>
    <x v="0"/>
    <x v="1"/>
    <m/>
    <s v="Rosales"/>
  </r>
  <r>
    <n v="54214"/>
    <x v="3"/>
    <s v="Moreno"/>
    <x v="12"/>
    <d v="2018-11-01T00:00:00"/>
    <s v="-"/>
    <s v="Mantenimiento Mecanico"/>
    <d v="2021-01-19T00:00:00"/>
    <d v="1899-12-30T17:58:47"/>
    <d v="2021-01-19T00:00:00"/>
    <d v="1899-12-30T19:52:27"/>
    <n v="6820"/>
    <n v="113.66666666666667"/>
    <n v="43405"/>
    <s v="-"/>
    <s v="rotura de pinzas paralelas del torqueador. Se desarma el dañado la semana pasada y se repara el actual."/>
    <x v="3"/>
    <x v="1"/>
    <x v="0"/>
    <x v="1"/>
    <m/>
    <s v="Rosales"/>
  </r>
  <r>
    <n v="54222"/>
    <x v="0"/>
    <s v="Moreno"/>
    <x v="10"/>
    <d v="2018-11-01T00:00:00"/>
    <s v="-"/>
    <s v="Mantenimiento Electrico"/>
    <d v="2021-01-19T00:00:00"/>
    <d v="1899-12-30T18:26:53"/>
    <d v="2021-01-19T00:00:00"/>
    <d v="1899-12-30T18:50:29"/>
    <n v="1416"/>
    <n v="23.6"/>
    <n v="43405"/>
    <s v="-"/>
    <s v="picos sucios con vidrios, se capacito al maquinista"/>
    <x v="0"/>
    <x v="1"/>
    <x v="0"/>
    <x v="1"/>
    <m/>
    <s v="baez/rios"/>
  </r>
  <r>
    <n v="54245"/>
    <x v="0"/>
    <s v="Moreno"/>
    <x v="1"/>
    <d v="2018-11-01T00:00:00"/>
    <s v="-"/>
    <s v="Mantenimiento Mecanico"/>
    <d v="2021-01-19T00:00:00"/>
    <d v="1899-12-30T20:30:28"/>
    <d v="2021-01-19T00:00:00"/>
    <d v="1899-12-30T20:53:16"/>
    <n v="1368"/>
    <n v="22.8"/>
    <m/>
    <n v="22.8"/>
    <s v="mantenimiento no interviene no se observa ninguna falla"/>
    <x v="1"/>
    <x v="1"/>
    <x v="0"/>
    <x v="1"/>
    <m/>
    <s v="Rosales"/>
  </r>
  <r>
    <n v="54269"/>
    <x v="3"/>
    <s v="Moreno"/>
    <x v="0"/>
    <d v="2018-11-01T00:00:00"/>
    <s v="-"/>
    <s v="Mantenimiento Mecanico"/>
    <d v="2021-01-20T00:00:00"/>
    <d v="1899-12-30T01:22:11"/>
    <d v="2021-01-20T00:00:00"/>
    <d v="1899-12-30T03:08:39"/>
    <n v="6388"/>
    <n v="106.46666666666667"/>
    <m/>
    <n v="106.46666666666667"/>
    <s v="cambio de hercules y regulacion de brazo embalador"/>
    <x v="3"/>
    <x v="1"/>
    <x v="0"/>
    <x v="2"/>
    <m/>
    <s v="alegre"/>
  </r>
  <r>
    <n v="54340"/>
    <x v="6"/>
    <s v="Moreno"/>
    <x v="9"/>
    <d v="2020-02-20T00:00:00"/>
    <s v="Martín"/>
    <s v="Mantenimiento Electrico"/>
    <d v="2021-01-20T00:00:00"/>
    <d v="1899-12-30T08:18:33"/>
    <d v="2021-01-20T00:00:00"/>
    <d v="1899-12-30T09:50:07"/>
    <n v="5494"/>
    <n v="91.566666666666663"/>
    <m/>
    <n v="91.566666666666663"/>
    <s v="cambio de termocupla , se da de alta la original"/>
    <x v="2"/>
    <x v="1"/>
    <x v="0"/>
    <x v="0"/>
    <m/>
    <s v="Maiques"/>
  </r>
  <r>
    <n v="54344"/>
    <x v="0"/>
    <s v="Moreno"/>
    <x v="0"/>
    <d v="2018-11-01T00:00:00"/>
    <s v="-"/>
    <s v="Mantenimiento Mecanico"/>
    <d v="2021-01-20T00:00:00"/>
    <d v="1899-12-30T08:25:01"/>
    <d v="2021-01-20T00:00:00"/>
    <d v="1899-12-30T08:44:55"/>
    <n v="1194"/>
    <n v="19.899999999999999"/>
    <m/>
    <n v="19.899999999999999"/>
    <s v="se regula parametro de coloca tapas"/>
    <x v="0"/>
    <x v="1"/>
    <x v="0"/>
    <x v="0"/>
    <m/>
    <s v="Pellegrino"/>
  </r>
  <r>
    <n v="54360"/>
    <x v="9"/>
    <s v="Moreno"/>
    <x v="7"/>
    <d v="2020-02-20T00:00:00"/>
    <s v="Martín"/>
    <s v="Mantenimiento Mecanico"/>
    <d v="2021-01-20T00:00:00"/>
    <d v="1899-12-30T09:27:41"/>
    <d v="2021-01-20T00:00:00"/>
    <d v="1899-12-30T09:52:13"/>
    <n v="1472"/>
    <n v="24.533333333333335"/>
    <m/>
    <n v="24.533333333333335"/>
    <s v="estaba mal regulado el sensor de corte"/>
    <x v="0"/>
    <x v="1"/>
    <x v="0"/>
    <x v="0"/>
    <m/>
    <s v="Segre"/>
  </r>
  <r>
    <n v="54371"/>
    <x v="3"/>
    <s v="Moreno"/>
    <x v="0"/>
    <d v="2018-11-01T00:00:00"/>
    <s v="-"/>
    <s v="Mantenimiento Mecanico"/>
    <d v="2021-01-20T00:00:00"/>
    <d v="1899-12-30T10:37:25"/>
    <d v="2021-01-20T00:00:00"/>
    <d v="1899-12-30T10:55:35"/>
    <n v="1090"/>
    <n v="18.166666666666668"/>
    <m/>
    <n v="18.166666666666668"/>
    <s v="cambio de cabezal de roscado por tornillos cortados"/>
    <x v="3"/>
    <x v="1"/>
    <x v="0"/>
    <x v="0"/>
    <m/>
    <s v="Segre"/>
  </r>
  <r>
    <n v="54373"/>
    <x v="3"/>
    <s v="Moreno"/>
    <x v="7"/>
    <d v="2018-11-01T00:00:00"/>
    <s v="-"/>
    <s v="Mantenimiento Mecanico"/>
    <d v="2021-01-20T00:00:00"/>
    <d v="1899-12-30T10:46:11"/>
    <d v="2021-01-20T00:00:00"/>
    <d v="1899-12-30T11:16:40"/>
    <n v="1829"/>
    <n v="30.483333333333334"/>
    <m/>
    <n v="30.483333333333334"/>
    <s v="valor de torque se encontraba muy bajo, se revisa torqueadora igualmente habia algo mal"/>
    <x v="0"/>
    <x v="1"/>
    <x v="0"/>
    <x v="0"/>
    <m/>
    <s v="Pellegrino"/>
  </r>
  <r>
    <n v="54408"/>
    <x v="0"/>
    <s v="Moreno"/>
    <x v="10"/>
    <d v="2018-11-01T00:00:00"/>
    <s v="-"/>
    <s v="Mantenimiento Mecanico"/>
    <d v="2021-01-20T00:00:00"/>
    <d v="1899-12-30T14:50:21"/>
    <d v="2021-01-20T00:00:00"/>
    <m/>
    <n v="22511"/>
    <n v="375.18333333333334"/>
    <m/>
    <n v="375.18333333333334"/>
    <s v="rotura de eje de trasporte a la salida de la llenadora, no hay repuesto, desarme toma tiempo por no tener espacio para trabajar, se fabrica pieza en torno y se coloca, se monta motor y se tensa cadena, queda pendiente de prueba."/>
    <x v="3"/>
    <x v="1"/>
    <x v="0"/>
    <x v="1"/>
    <m/>
    <s v="Rosales"/>
  </r>
  <r>
    <n v="54427"/>
    <x v="0"/>
    <s v="Moreno"/>
    <x v="3"/>
    <d v="2018-11-01T00:00:00"/>
    <s v="-"/>
    <s v="Mantenimiento Mecanico"/>
    <d v="2021-01-20T00:00:00"/>
    <d v="1899-12-30T15:41:01"/>
    <d v="2021-01-20T00:00:00"/>
    <d v="1899-12-30T15:56:03"/>
    <n v="902"/>
    <n v="15.033333333333333"/>
    <m/>
    <n v="15.033333333333333"/>
    <s v="bomba desacoplada, se demora por limpieza de equipo, se posiciona y se acopla la bomba."/>
    <x v="3"/>
    <x v="1"/>
    <x v="0"/>
    <x v="1"/>
    <m/>
    <s v="Santillan"/>
  </r>
  <r>
    <n v="54438"/>
    <x v="3"/>
    <s v="Moreno"/>
    <x v="0"/>
    <d v="2018-11-01T00:00:00"/>
    <s v="-"/>
    <s v="Mantenimiento Mecanico"/>
    <d v="2021-01-20T00:00:00"/>
    <d v="1899-12-30T16:34:35"/>
    <d v="2021-01-20T00:00:00"/>
    <d v="1899-12-30T17:36:43"/>
    <n v="3728"/>
    <n v="62.133333333333333"/>
    <m/>
    <n v="62.133333333333333"/>
    <s v="rompe los envases, se cambia resorte y se ajusta, mejoror un 90%."/>
    <x v="3"/>
    <x v="1"/>
    <x v="0"/>
    <x v="1"/>
    <m/>
    <s v="Rosales"/>
  </r>
  <r>
    <n v="54469"/>
    <x v="10"/>
    <s v="Moreno"/>
    <x v="4"/>
    <d v="2018-11-01T00:00:00"/>
    <s v="-"/>
    <s v="Mantenimiento Electrico"/>
    <d v="2021-01-20T00:00:00"/>
    <d v="1899-12-30T17:42:02"/>
    <d v="2021-01-20T00:00:00"/>
    <d v="1899-12-30T18:02:56"/>
    <n v="1254"/>
    <n v="20.9"/>
    <m/>
    <n v="20.9"/>
    <s v="regulacion de vibrador, se le explica a maquinista"/>
    <x v="0"/>
    <x v="1"/>
    <x v="0"/>
    <x v="1"/>
    <m/>
    <s v="Baez"/>
  </r>
  <r>
    <n v="54470"/>
    <x v="24"/>
    <s v="Moreno Procesos"/>
    <x v="18"/>
    <d v="2020-11-19T00:00:00"/>
    <s v="Martín"/>
    <s v="Mantenimiento Mecanico"/>
    <d v="2021-01-20T00:00:00"/>
    <d v="1899-12-30T17:45:13"/>
    <d v="2021-01-20T00:00:00"/>
    <d v="1899-12-30T19:17:20"/>
    <n v="5527"/>
    <n v="92.11666666666666"/>
    <m/>
    <n v="92.11666666666666"/>
    <s v="piden cambio de oring, no se puede realizar por falta de personal, se programa para turno noche."/>
    <x v="3"/>
    <x v="1"/>
    <x v="0"/>
    <x v="1"/>
    <m/>
    <m/>
  </r>
  <r>
    <n v="54490"/>
    <x v="14"/>
    <s v="Moreno"/>
    <x v="7"/>
    <d v="2018-11-01T00:00:00"/>
    <s v="-"/>
    <s v="Mantenimiento Mecanico"/>
    <d v="2021-01-20T00:00:00"/>
    <d v="1899-12-30T18:40:31"/>
    <d v="2021-01-20T00:00:00"/>
    <d v="1899-12-30T19:11:38"/>
    <n v="1867"/>
    <n v="31.116666666666667"/>
    <m/>
    <n v="31.116666666666667"/>
    <s v="SE TRABA Y SE SALE UNA DE LAS BOLILLAS DE LA GUIA."/>
    <x v="3"/>
    <x v="1"/>
    <x v="0"/>
    <x v="1"/>
    <m/>
    <m/>
  </r>
  <r>
    <n v="54504"/>
    <x v="10"/>
    <s v="Moreno"/>
    <x v="3"/>
    <d v="2018-11-01T00:00:00"/>
    <s v="-"/>
    <s v="Mantenimiento Electrico"/>
    <d v="2021-01-20T00:00:00"/>
    <d v="1899-12-30T19:30:18"/>
    <d v="2021-01-20T00:00:00"/>
    <d v="1899-12-30T19:59:50"/>
    <n v="1772"/>
    <n v="29.533333333333335"/>
    <m/>
    <n v="29.533333333333335"/>
    <s v="salta guardamotor se cambia bloque contacto auxiliar de contactor, por chisporroteo en bobina, se prepara conjunto contactor y bloque por si falla de nuevo. LA LINEA SIGUE EN MARCHA. SE CONTINUARA REVISION EN TURNO NOCHE"/>
    <x v="2"/>
    <x v="1"/>
    <x v="0"/>
    <x v="1"/>
    <m/>
    <s v="baez/rios"/>
  </r>
  <r>
    <n v="54512"/>
    <x v="10"/>
    <s v="Moreno"/>
    <x v="3"/>
    <d v="2018-11-01T00:00:00"/>
    <s v="-"/>
    <s v="Mantenimiento Electrico"/>
    <d v="2021-01-20T00:00:00"/>
    <d v="1899-12-30T20:02:25"/>
    <d v="2021-01-20T00:00:00"/>
    <d v="1899-12-30T20:44:52"/>
    <n v="2547"/>
    <n v="42.45"/>
    <m/>
    <n v="42.45"/>
    <s v="salta guardamotor se cambia bloque contacto auxiliar de contactor, por chisporroteo en bobina, se prepara conjunto contactor y bloque por si falla de nuevo. LA LINEA SIGUE EN MARCHA. SE CONTINUARA REVISION EN TURNO NOCHE"/>
    <x v="2"/>
    <x v="1"/>
    <x v="0"/>
    <x v="1"/>
    <m/>
    <s v="baez/rios"/>
  </r>
  <r>
    <n v="54515"/>
    <x v="5"/>
    <s v="Moreno"/>
    <x v="13"/>
    <d v="2018-11-01T00:00:00"/>
    <s v="-"/>
    <s v="Mantenimiento Mecanico"/>
    <d v="2021-01-20T00:00:00"/>
    <d v="1899-12-30T20:10:20"/>
    <m/>
    <m/>
    <n v="3312"/>
    <n v="55.2"/>
    <m/>
    <n v="55.2"/>
    <s v="Tornillo de tope de rodillo moleteado de etiquetadora de línea 10 se rompió y quedó trabada la rosca, voy a sacar la etiquetadora para trabajarlo afuera!"/>
    <x v="3"/>
    <x v="1"/>
    <x v="0"/>
    <x v="1"/>
    <m/>
    <s v="Santillan"/>
  </r>
  <r>
    <n v="54530"/>
    <x v="10"/>
    <s v="Moreno"/>
    <x v="3"/>
    <d v="2018-11-01T00:00:00"/>
    <s v="-"/>
    <s v="Mantenimiento Electrico"/>
    <d v="2021-01-20T00:00:00"/>
    <d v="1899-12-30T20:53:47"/>
    <d v="2021-01-20T00:00:00"/>
    <d v="1899-12-30T22:00:00"/>
    <n v="705"/>
    <n v="11.75"/>
    <m/>
    <n v="11.75"/>
    <s v="salta guardamotor se cambia bloque contacto auxiliar de contactor, por chisporroteo en bobina, se prepara conjunto contactor y bloque por si falla de nuevo. LA LINEA SIGUE EN MARCHA. SE CONTINUARA REVISION EN TURNO NOCHE"/>
    <x v="2"/>
    <x v="1"/>
    <x v="0"/>
    <x v="1"/>
    <m/>
    <s v="baez/rios"/>
  </r>
  <r>
    <n v="54533"/>
    <x v="14"/>
    <s v="Moreno"/>
    <x v="7"/>
    <d v="2018-11-01T00:00:00"/>
    <s v="-"/>
    <s v="Mantenimiento Mecanico"/>
    <d v="2021-01-20T00:00:00"/>
    <d v="1899-12-30T22:30:53"/>
    <d v="2021-01-21T00:00:00"/>
    <d v="1899-12-30T00:51:42"/>
    <n v="8449"/>
    <n v="140.81666666666666"/>
    <m/>
    <n v="140.81666666666666"/>
    <s v="se desarma y repara seguidor de cadena que se salio de la pista"/>
    <x v="3"/>
    <x v="1"/>
    <x v="0"/>
    <x v="2"/>
    <m/>
    <m/>
  </r>
  <r>
    <n v="54534"/>
    <x v="10"/>
    <s v="Moreno"/>
    <x v="3"/>
    <d v="2018-11-01T00:00:00"/>
    <s v="-"/>
    <s v="Mantenimiento Electrico"/>
    <d v="2021-01-20T00:00:00"/>
    <d v="1899-12-30T23:04:58"/>
    <d v="2021-01-21T00:00:00"/>
    <d v="1899-12-30T03:10:19"/>
    <n v="14721"/>
    <n v="245.35"/>
    <m/>
    <n v="245.35"/>
    <s v="se revisa cableado interno de la maquina y encontramos cable en falso contacto, luego se encuentra piston deshabilitado del intercambio de tolva"/>
    <x v="2"/>
    <x v="1"/>
    <x v="0"/>
    <x v="2"/>
    <m/>
    <s v="Cotellessa"/>
  </r>
  <r>
    <n v="54537"/>
    <x v="12"/>
    <s v="Moreno"/>
    <x v="11"/>
    <d v="2018-11-01T00:00:00"/>
    <s v="-"/>
    <s v="Mantenimiento Mecanico"/>
    <d v="2021-01-21T00:00:00"/>
    <d v="1899-12-30T00:53:41"/>
    <d v="2021-01-21T00:00:00"/>
    <d v="1899-12-30T02:50:31"/>
    <n v="7010"/>
    <n v="116.83333333333333"/>
    <m/>
    <n v="116.83333333333333"/>
    <s v="se encuentran dos roscas barridas , en el soporte que sostiene el resorte tensor"/>
    <x v="3"/>
    <x v="1"/>
    <x v="0"/>
    <x v="2"/>
    <m/>
    <m/>
  </r>
  <r>
    <n v="54538"/>
    <x v="0"/>
    <s v="Moreno"/>
    <x v="7"/>
    <d v="2018-11-01T00:00:00"/>
    <s v="-"/>
    <s v="Mantenimiento Electrico"/>
    <d v="2021-01-21T00:00:00"/>
    <d v="1899-12-30T00:57:17"/>
    <d v="2021-01-21T00:00:00"/>
    <d v="1899-12-30T03:02:31"/>
    <n v="7514"/>
    <n v="125.23333333333333"/>
    <m/>
    <n v="125.23333333333333"/>
    <s v="prisma fuera de posicion de lectura"/>
    <x v="0"/>
    <x v="1"/>
    <x v="0"/>
    <x v="2"/>
    <m/>
    <m/>
  </r>
  <r>
    <n v="54540"/>
    <x v="12"/>
    <s v="Moreno"/>
    <x v="0"/>
    <d v="2018-11-01T00:00:00"/>
    <s v="-"/>
    <s v="Mantenimiento Mecanico"/>
    <d v="2021-01-21T00:00:00"/>
    <d v="1899-12-30T01:44:51"/>
    <d v="2021-01-21T00:00:00"/>
    <d v="1899-12-30T02:17:42"/>
    <n v="1971"/>
    <n v="32.85"/>
    <m/>
    <n v="32.85"/>
    <s v="regulacion de etiquetadora"/>
    <x v="0"/>
    <x v="1"/>
    <x v="0"/>
    <x v="2"/>
    <m/>
    <m/>
  </r>
  <r>
    <n v="54547"/>
    <x v="12"/>
    <s v="Moreno"/>
    <x v="11"/>
    <d v="2018-11-01T00:00:00"/>
    <s v="-"/>
    <s v="Mantenimiento Mecanico"/>
    <d v="2021-01-21T00:00:00"/>
    <d v="1899-12-30T04:51:36"/>
    <d v="2021-01-21T00:00:00"/>
    <d v="1899-12-30T06:53:53"/>
    <n v="7337"/>
    <n v="122.28333333333333"/>
    <m/>
    <n v="122.28333333333333"/>
    <s v="se encuentra prisioneros falseados en tensor resorte etiquetadora, se colocan insertos  y queda funcionando"/>
    <x v="3"/>
    <x v="1"/>
    <x v="0"/>
    <x v="2"/>
    <m/>
    <s v="Pellegrino"/>
  </r>
  <r>
    <n v="54595"/>
    <x v="10"/>
    <s v="Moreno"/>
    <x v="3"/>
    <d v="2018-11-01T00:00:00"/>
    <s v="-"/>
    <s v="Mantenimiento Electrico"/>
    <d v="2021-01-21T00:00:00"/>
    <d v="1899-12-30T07:28:40"/>
    <d v="2021-01-21T00:00:00"/>
    <d v="1899-12-30T08:57:30"/>
    <n v="5330"/>
    <n v="88.833333333333329"/>
    <m/>
    <n v="88.833333333333329"/>
    <s v="se ajustan valores de abastecedor de tapas y regula sensor abastecedor pero no responde"/>
    <x v="2"/>
    <x v="1"/>
    <x v="0"/>
    <x v="0"/>
    <m/>
    <s v="Maiques"/>
  </r>
  <r>
    <n v="54597"/>
    <x v="0"/>
    <s v="Moreno"/>
    <x v="10"/>
    <d v="2018-11-01T00:00:00"/>
    <s v="-"/>
    <s v="Mantenimiento Mecanico"/>
    <d v="2021-01-21T00:00:00"/>
    <d v="1899-12-30T07:30:58"/>
    <d v="2021-01-21T00:00:00"/>
    <d v="1899-12-30T07:43:15"/>
    <n v="737"/>
    <n v="12.283333333333333"/>
    <m/>
    <n v="12.283333333333333"/>
    <s v="maquinista realizo el cambio de flejes"/>
    <x v="0"/>
    <x v="1"/>
    <x v="0"/>
    <x v="0"/>
    <m/>
    <s v="-"/>
  </r>
  <r>
    <n v="54623"/>
    <x v="10"/>
    <s v="Moreno"/>
    <x v="3"/>
    <d v="2018-11-01T00:00:00"/>
    <s v="-"/>
    <s v="Mantenimiento Electrico"/>
    <d v="2021-01-21T00:00:00"/>
    <d v="1899-12-30T08:58:32"/>
    <d v="2021-01-21T00:00:00"/>
    <d v="1899-12-30T10:06:46"/>
    <n v="4094"/>
    <n v="68.233333333333334"/>
    <m/>
    <n v="68.233333333333334"/>
    <s v="se encuentran quemadas dos entradas de plc correspondientes al abastecedor las cuales son redireccionadas y quedan operativos"/>
    <x v="2"/>
    <x v="1"/>
    <x v="0"/>
    <x v="0"/>
    <m/>
    <s v="zarlenga"/>
  </r>
  <r>
    <n v="54652"/>
    <x v="8"/>
    <s v="Moreno"/>
    <x v="13"/>
    <d v="2018-11-01T00:00:00"/>
    <s v="-"/>
    <s v="Mantenimiento Mecanico"/>
    <d v="2021-01-21T00:00:00"/>
    <d v="1899-12-30T10:02:12"/>
    <d v="2021-01-21T00:00:00"/>
    <d v="1899-12-30T10:43:04"/>
    <n v="2452"/>
    <n v="40.866666666666667"/>
    <m/>
    <n v="40.866666666666667"/>
    <s v="se regula martillo para cambio de formato"/>
    <x v="0"/>
    <x v="1"/>
    <x v="0"/>
    <x v="0"/>
    <m/>
    <s v="salinas"/>
  </r>
  <r>
    <n v="54662"/>
    <x v="5"/>
    <s v="Moreno"/>
    <x v="9"/>
    <d v="2018-11-01T00:00:00"/>
    <s v="-"/>
    <s v="Mantenimiento Electrico"/>
    <d v="2021-01-21T00:00:00"/>
    <d v="1899-12-30T10:21:51"/>
    <d v="2021-01-21T00:00:00"/>
    <d v="1899-12-30T10:47:06"/>
    <n v="1515"/>
    <n v="25.25"/>
    <m/>
    <n v="25.25"/>
    <s v="se rehabilita piston vertical que ayuda a la colocacion de etiquetas en el mecanismo"/>
    <x v="2"/>
    <x v="1"/>
    <x v="0"/>
    <x v="0"/>
    <m/>
    <s v="bonachi/segre/maiques"/>
  </r>
  <r>
    <n v="54691"/>
    <x v="1"/>
    <s v="Moreno"/>
    <x v="2"/>
    <d v="2020-09-30T00:00:00"/>
    <s v="Martín"/>
    <s v="Mantenimiento Mecanico"/>
    <d v="2021-01-21T00:00:00"/>
    <d v="1899-12-30T11:54:21"/>
    <d v="2021-01-21T00:00:00"/>
    <d v="1899-12-30T12:14:06"/>
    <n v="1185"/>
    <n v="19.75"/>
    <m/>
    <n v="19.75"/>
    <s v="se coloca  chaveta escalonada en chavetero de motor por deterioro del mismo"/>
    <x v="3"/>
    <x v="1"/>
    <x v="0"/>
    <x v="0"/>
    <m/>
    <s v="Pellegrino"/>
  </r>
  <r>
    <n v="54747"/>
    <x v="10"/>
    <s v="Moreno"/>
    <x v="3"/>
    <d v="2018-11-01T00:00:00"/>
    <s v="-"/>
    <s v="Mantenimiento Electrico"/>
    <d v="2021-01-21T00:00:00"/>
    <d v="1899-12-30T16:42:06"/>
    <d v="2021-01-21T00:00:00"/>
    <d v="1899-12-30T17:03:32"/>
    <n v="1286"/>
    <n v="21.433333333333334"/>
    <m/>
    <n v="21.433333333333334"/>
    <s v="Regulacion de parametros, la maquina no paro produccion"/>
    <x v="0"/>
    <x v="1"/>
    <x v="0"/>
    <x v="1"/>
    <m/>
    <s v="BAEZ/RIOS"/>
  </r>
  <r>
    <n v="54762"/>
    <x v="0"/>
    <s v="Moreno"/>
    <x v="10"/>
    <d v="2018-11-01T00:00:00"/>
    <s v="-"/>
    <s v="Mantenimiento Mecanico"/>
    <d v="2021-01-21T00:00:00"/>
    <d v="1899-12-30T17:22:07"/>
    <d v="2021-01-21T00:00:00"/>
    <d v="1899-12-30T17:46:28"/>
    <n v="1461"/>
    <n v="24.35"/>
    <m/>
    <n v="24.35"/>
    <s v="2 picos obtruidos por suciedad. Se capacita al maquinista por segunda vez"/>
    <x v="0"/>
    <x v="1"/>
    <x v="0"/>
    <x v="1"/>
    <m/>
    <s v="ROSALES/RIOS"/>
  </r>
  <r>
    <n v="54777"/>
    <x v="10"/>
    <s v="Moreno"/>
    <x v="3"/>
    <d v="2018-11-01T00:00:00"/>
    <s v="-"/>
    <s v="Mantenimiento Mecanico"/>
    <d v="2021-01-21T00:00:00"/>
    <d v="1899-12-30T17:58:47"/>
    <d v="2021-01-21T00:00:00"/>
    <d v="1899-12-30T18:22:27"/>
    <n v="1420"/>
    <n v="23.666666666666668"/>
    <m/>
    <n v="23.666666666666668"/>
    <s v="cilindro neumatico de separacion de tolva con base rota, se coloca un cubo provisiorio"/>
    <x v="3"/>
    <x v="1"/>
    <x v="0"/>
    <x v="1"/>
    <m/>
    <s v="Santillan"/>
  </r>
  <r>
    <n v="54792"/>
    <x v="12"/>
    <s v="Moreno"/>
    <x v="12"/>
    <d v="2019-10-08T00:00:00"/>
    <s v="Martín"/>
    <s v="Mantenimiento Mecanico"/>
    <d v="2021-01-21T00:00:00"/>
    <d v="1899-12-30T18:36:19"/>
    <d v="2021-01-21T00:00:00"/>
    <d v="1899-12-30T19:44:06"/>
    <n v="4067"/>
    <n v="67.783333333333331"/>
    <m/>
    <n v="67.783333333333331"/>
    <s v="regulacion de palpador. "/>
    <x v="0"/>
    <x v="1"/>
    <x v="0"/>
    <x v="1"/>
    <m/>
    <s v="ROSALES"/>
  </r>
  <r>
    <n v="54812"/>
    <x v="25"/>
    <s v="Moreno"/>
    <x v="8"/>
    <d v="2018-11-01T00:00:00"/>
    <s v="-"/>
    <s v="Mantenimiento Electrico"/>
    <d v="2021-01-21T00:00:00"/>
    <d v="1899-12-30T19:43:14"/>
    <d v="2021-01-21T00:00:00"/>
    <d v="1899-12-30T20:01:12"/>
    <n v="1078"/>
    <n v="17.966666666666665"/>
    <m/>
    <n v="17.966666666666665"/>
    <s v="regulador de caudal cerrado, electrovalvula sin amurar se le cae la bobina."/>
    <x v="2"/>
    <x v="1"/>
    <x v="0"/>
    <x v="1"/>
    <m/>
    <m/>
  </r>
  <r>
    <n v="54850"/>
    <x v="5"/>
    <s v="Moreno"/>
    <x v="9"/>
    <d v="2018-11-01T00:00:00"/>
    <s v="-"/>
    <s v="Mantenimiento Electrico"/>
    <d v="2021-01-22T00:00:00"/>
    <d v="1899-12-30T06:34:41"/>
    <d v="2021-01-22T00:00:00"/>
    <d v="1899-12-30T07:47:57"/>
    <n v="4396"/>
    <n v="73.266666666666666"/>
    <m/>
    <n v="73.266666666666666"/>
    <s v="se cambia tramo de mangueras pinchadas dentro de la etiquetadora"/>
    <x v="3"/>
    <x v="1"/>
    <x v="0"/>
    <x v="0"/>
    <m/>
    <m/>
  </r>
  <r>
    <n v="54856"/>
    <x v="0"/>
    <s v="Moreno"/>
    <x v="3"/>
    <d v="2018-11-01T00:00:00"/>
    <s v="-"/>
    <s v="Mantenimiento Mecanico"/>
    <d v="2021-01-22T00:00:00"/>
    <d v="1899-12-30T06:46:42"/>
    <d v="2021-01-22T00:00:00"/>
    <d v="1899-12-30T06:54:38"/>
    <n v="476"/>
    <n v="7.9333333333333336"/>
    <m/>
    <n v="7.9333333333333336"/>
    <s v="se corrigen valores de la llenadora por  que se iba a falla"/>
    <x v="0"/>
    <x v="1"/>
    <x v="0"/>
    <x v="0"/>
    <m/>
    <m/>
  </r>
  <r>
    <n v="54860"/>
    <x v="3"/>
    <s v="Moreno"/>
    <x v="6"/>
    <d v="2018-11-01T00:00:00"/>
    <s v="-"/>
    <s v="Mantenimiento Mecanico"/>
    <d v="2021-01-22T00:00:00"/>
    <d v="1899-12-30T06:55:08"/>
    <d v="2021-01-22T00:00:00"/>
    <d v="1899-12-30T08:50:47"/>
    <n v="6939"/>
    <n v="115.65"/>
    <m/>
    <n v="115.65"/>
    <s v="pasaje de aire entre camaras neumaticas, se cambia conjunto"/>
    <x v="3"/>
    <x v="1"/>
    <x v="0"/>
    <x v="0"/>
    <m/>
    <m/>
  </r>
  <r>
    <n v="54874"/>
    <x v="0"/>
    <s v="Moreno"/>
    <x v="0"/>
    <d v="2018-11-01T00:00:00"/>
    <s v="-"/>
    <s v="Mantenimiento Mecanico"/>
    <d v="2021-01-22T00:00:00"/>
    <d v="1899-12-30T08:08:30"/>
    <d v="2021-01-22T00:00:00"/>
    <d v="1899-12-30T10:30:41"/>
    <n v="8531"/>
    <n v="142.18333333333334"/>
    <m/>
    <n v="142.18333333333334"/>
    <s v="asiento de las valvulas deteriorado con particulas del producto anterior"/>
    <x v="3"/>
    <x v="1"/>
    <x v="0"/>
    <x v="0"/>
    <m/>
    <m/>
  </r>
  <r>
    <n v="54894"/>
    <x v="5"/>
    <s v="Moreno"/>
    <x v="9"/>
    <d v="2018-11-01T00:00:00"/>
    <s v="-"/>
    <s v="Mantenimiento Mecanico"/>
    <d v="2021-01-22T00:00:00"/>
    <d v="1899-12-30T09:04:17"/>
    <d v="2021-01-22T00:00:00"/>
    <d v="1899-12-30T11:25:45"/>
    <n v="8488"/>
    <n v="141.46666666666667"/>
    <m/>
    <n v="141.46666666666667"/>
    <s v="se habilita segundo piston que se encarga de centrar los labiales a la hora de etiquetar"/>
    <x v="3"/>
    <x v="1"/>
    <x v="0"/>
    <x v="0"/>
    <m/>
    <m/>
  </r>
  <r>
    <n v="54915"/>
    <x v="3"/>
    <s v="Moreno"/>
    <x v="6"/>
    <d v="2018-11-01T00:00:00"/>
    <s v="-"/>
    <s v="Mantenimiento Mecanico"/>
    <d v="2021-01-22T00:00:00"/>
    <d v="1899-12-30T10:00:48"/>
    <d v="2021-01-22T00:00:00"/>
    <d v="1899-12-30T10:36:34"/>
    <n v="2146"/>
    <n v="35.766666666666666"/>
    <m/>
    <n v="35.766666666666666"/>
    <s v="no llegaban a torque, se revisa tornilleria y revision de parametros"/>
    <x v="3"/>
    <x v="1"/>
    <x v="0"/>
    <x v="0"/>
    <m/>
    <m/>
  </r>
  <r>
    <n v="54924"/>
    <x v="19"/>
    <s v="Moreno"/>
    <x v="10"/>
    <d v="2018-11-01T00:00:00"/>
    <s v="-"/>
    <s v="Mantenimiento Mecanico"/>
    <d v="2021-01-22T00:00:00"/>
    <d v="1899-12-30T10:32:26"/>
    <d v="2021-01-22T00:00:00"/>
    <d v="1899-12-30T10:47:55"/>
    <n v="929"/>
    <n v="15.483333333333333"/>
    <m/>
    <n v="15.483333333333333"/>
    <s v="reemplazo de gomas de sujecion"/>
    <x v="3"/>
    <x v="1"/>
    <x v="0"/>
    <x v="0"/>
    <m/>
    <m/>
  </r>
  <r>
    <n v="54946"/>
    <x v="21"/>
    <s v="Moreno"/>
    <x v="0"/>
    <d v="2018-11-01T00:00:00"/>
    <s v="-"/>
    <s v="Mantenimiento Electrico"/>
    <d v="2021-01-22T00:00:00"/>
    <d v="1899-12-30T11:54:53"/>
    <d v="2021-01-22T00:00:00"/>
    <d v="1899-12-30T12:09:31"/>
    <n v="878"/>
    <n v="14.633333333333333"/>
    <m/>
    <n v="14.633333333333333"/>
    <s v="se corrio prisma, lo soluciono maquinista"/>
    <x v="0"/>
    <x v="1"/>
    <x v="0"/>
    <x v="0"/>
    <m/>
    <m/>
  </r>
  <r>
    <n v="54953"/>
    <x v="13"/>
    <s v="Moreno"/>
    <x v="19"/>
    <d v="2018-11-01T00:00:00"/>
    <s v="-"/>
    <s v="Mantenimiento Mecanico"/>
    <d v="2021-01-22T00:00:00"/>
    <d v="1899-12-30T12:13:30"/>
    <d v="2021-01-22T00:00:00"/>
    <d v="1899-12-30T12:24:55"/>
    <n v="685"/>
    <n v="11.416666666666666"/>
    <m/>
    <n v="11.416666666666666"/>
    <s v="reemplazo de inkjet"/>
    <x v="0"/>
    <x v="1"/>
    <x v="0"/>
    <x v="0"/>
    <m/>
    <m/>
  </r>
  <r>
    <n v="54958"/>
    <x v="26"/>
    <s v="Moreno"/>
    <x v="7"/>
    <d v="2018-11-01T00:00:00"/>
    <s v="-"/>
    <s v="Mantenimiento Mecanico"/>
    <d v="2021-01-22T00:00:00"/>
    <d v="1899-12-30T13:02:18"/>
    <d v="2021-01-22T00:00:00"/>
    <d v="1899-12-30T13:17:25"/>
    <n v="907"/>
    <n v="15.116666666666667"/>
    <m/>
    <n v="15.116666666666667"/>
    <s v="se borraron parametros de codificacion, se tuvo q cargar manualmente otra vez"/>
    <x v="0"/>
    <x v="1"/>
    <x v="0"/>
    <x v="0"/>
    <m/>
    <m/>
  </r>
  <r>
    <n v="54985"/>
    <x v="26"/>
    <s v="Moreno"/>
    <x v="7"/>
    <d v="2018-11-01T00:00:00"/>
    <s v="-"/>
    <s v="Mantenimiento Electrico"/>
    <d v="2021-01-22T00:00:00"/>
    <d v="1899-12-30T15:39:30"/>
    <d v="2021-01-22T00:00:00"/>
    <d v="1899-12-30T16:32:15"/>
    <n v="3165"/>
    <n v="52.75"/>
    <m/>
    <n v="52.75"/>
    <s v="borraron los parametros generales, se tuvo que cargar manualmente y probar."/>
    <x v="0"/>
    <x v="1"/>
    <x v="0"/>
    <x v="1"/>
    <m/>
    <s v="baez/rios"/>
  </r>
  <r>
    <n v="55003"/>
    <x v="0"/>
    <s v="Moreno"/>
    <x v="15"/>
    <d v="2018-11-01T00:00:00"/>
    <s v="-"/>
    <s v="Mantenimiento Electrico"/>
    <d v="2021-01-22T00:00:00"/>
    <d v="1899-12-30T17:04:06"/>
    <d v="2021-01-22T00:00:00"/>
    <d v="1899-12-30T17:27:59"/>
    <n v="1433"/>
    <n v="23.883333333333333"/>
    <m/>
    <n v="23.883333333333333"/>
    <s v="regulacion de parametros de controlador de temperatura."/>
    <x v="2"/>
    <x v="1"/>
    <x v="0"/>
    <x v="1"/>
    <m/>
    <s v="Baez"/>
  </r>
  <r>
    <n v="55007"/>
    <x v="0"/>
    <s v="Moreno"/>
    <x v="5"/>
    <d v="2018-11-01T00:00:00"/>
    <s v="-"/>
    <s v="Mantenimiento Mecanico"/>
    <d v="2021-01-22T00:00:00"/>
    <d v="1899-12-30T17:42:42"/>
    <d v="2021-01-22T00:00:00"/>
    <d v="1899-12-30T19:01:30"/>
    <n v="4728"/>
    <n v="78.8"/>
    <m/>
    <n v="78.8"/>
    <s v="enhebrador funcionando con problemas, se ajusta mecanismo y se suplementa eje de pinzas derechas para cambiar 1 mm el centro. "/>
    <x v="3"/>
    <x v="1"/>
    <x v="0"/>
    <x v="1"/>
    <m/>
    <s v="Santillan/rosales"/>
  </r>
  <r>
    <n v="55012"/>
    <x v="23"/>
    <s v="Moreno"/>
    <x v="10"/>
    <d v="2020-02-21T00:00:00"/>
    <s v="Martín"/>
    <s v="Mantenimiento Mecanico"/>
    <d v="2021-01-22T00:00:00"/>
    <d v="1899-12-30T17:52:13"/>
    <d v="2021-01-22T00:00:00"/>
    <d v="1899-12-30T18:29:10"/>
    <n v="2217"/>
    <n v="36.950000000000003"/>
    <m/>
    <n v="36.950000000000003"/>
    <s v="diente cortado de correa, para evitar el desarme y tardar mas tiempo se pega con ciano"/>
    <x v="3"/>
    <x v="1"/>
    <x v="0"/>
    <x v="1"/>
    <m/>
    <s v="ROSALES"/>
  </r>
  <r>
    <n v="55028"/>
    <x v="0"/>
    <s v="Moreno"/>
    <x v="8"/>
    <d v="2018-11-01T00:00:00"/>
    <s v="-"/>
    <s v="Mantenimiento Electrico"/>
    <d v="2021-01-22T00:00:00"/>
    <d v="1899-12-30T19:30:18"/>
    <d v="2021-01-22T00:00:00"/>
    <d v="1899-12-30T19:45:32"/>
    <n v="914"/>
    <n v="15.233333333333333"/>
    <m/>
    <n v="15.233333333333333"/>
    <s v="Sensor de ingreso de tubos tapado por tubo trabado, activa la parada de la llenadora, se retiro tubo y se dio marcha"/>
    <x v="0"/>
    <x v="1"/>
    <x v="0"/>
    <x v="1"/>
    <m/>
    <s v="BAEZ/RIOS"/>
  </r>
  <r>
    <n v="55033"/>
    <x v="11"/>
    <s v="Moreno"/>
    <x v="12"/>
    <d v="2018-11-01T00:00:00"/>
    <s v="-"/>
    <s v="Mantenimiento Electrico"/>
    <d v="2021-01-22T00:00:00"/>
    <d v="1899-12-30T19:49:50"/>
    <d v="2021-01-22T00:00:00"/>
    <d v="1899-12-30T20:20:58"/>
    <n v="1868"/>
    <n v="31.133333333333333"/>
    <m/>
    <n v="31.133333333333333"/>
    <s v="Regulacion de sensor de agotamiento de film. "/>
    <x v="2"/>
    <x v="1"/>
    <x v="0"/>
    <x v="1"/>
    <m/>
    <m/>
  </r>
  <r>
    <n v="55059"/>
    <x v="0"/>
    <s v="Moreno"/>
    <x v="0"/>
    <d v="2018-11-01T00:00:00"/>
    <s v="-"/>
    <s v="Mantenimiento Mecanico"/>
    <d v="2021-01-23T00:00:00"/>
    <d v="1899-12-30T00:01:55"/>
    <d v="2021-01-23T00:00:00"/>
    <d v="1899-12-30T00:17:49"/>
    <n v="954"/>
    <n v="15.9"/>
    <m/>
    <n v="15.9"/>
    <s v="ajuste de peso en llenadora"/>
    <x v="0"/>
    <x v="1"/>
    <x v="0"/>
    <x v="2"/>
    <m/>
    <m/>
  </r>
  <r>
    <n v="55064"/>
    <x v="0"/>
    <s v="Moreno"/>
    <x v="0"/>
    <d v="2018-11-01T00:00:00"/>
    <s v="-"/>
    <s v="Mantenimiento Mecanico"/>
    <d v="2021-01-23T00:00:00"/>
    <d v="1899-12-30T01:31:24"/>
    <d v="2021-01-23T00:00:00"/>
    <d v="1899-12-30T01:43:07"/>
    <n v="703"/>
    <n v="11.716666666666667"/>
    <m/>
    <n v="11.716666666666667"/>
    <s v="cambio de oring internos de llenadora"/>
    <x v="3"/>
    <x v="1"/>
    <x v="0"/>
    <x v="2"/>
    <m/>
    <m/>
  </r>
  <r>
    <n v="55069"/>
    <x v="27"/>
    <s v="Moreno"/>
    <x v="7"/>
    <d v="2018-11-01T00:00:00"/>
    <s v="-"/>
    <s v="Mantenimiento Mecanico"/>
    <d v="2021-01-23T00:00:00"/>
    <d v="1899-12-30T02:55:27"/>
    <d v="2021-01-23T00:00:00"/>
    <d v="1899-12-30T03:26:28"/>
    <n v="1861"/>
    <n v="31.016666666666666"/>
    <m/>
    <n v="31.016666666666666"/>
    <s v="se rearma termica"/>
    <x v="2"/>
    <x v="1"/>
    <x v="0"/>
    <x v="2"/>
    <m/>
    <m/>
  </r>
  <r>
    <n v="55077"/>
    <x v="5"/>
    <s v="Moreno"/>
    <x v="9"/>
    <d v="2018-11-01T00:00:00"/>
    <s v="-"/>
    <s v="Mantenimiento Mecanico"/>
    <d v="2021-01-25T00:00:00"/>
    <d v="1899-12-30T06:30:40"/>
    <d v="2021-01-25T00:00:00"/>
    <d v="1899-12-30T06:43:55"/>
    <n v="795"/>
    <n v="13.25"/>
    <m/>
    <n v="13.25"/>
    <s v="se regula etiquetadora"/>
    <x v="0"/>
    <x v="2"/>
    <x v="0"/>
    <x v="0"/>
    <m/>
    <m/>
  </r>
  <r>
    <n v="55082"/>
    <x v="16"/>
    <s v="Moreno"/>
    <x v="9"/>
    <d v="2018-11-01T00:00:00"/>
    <s v="-"/>
    <s v="Mantenimiento Electrico"/>
    <d v="2021-01-25T00:00:00"/>
    <d v="1899-12-30T06:44:07"/>
    <d v="2021-01-25T00:00:00"/>
    <d v="1899-12-30T11:52:05"/>
    <n v="18478"/>
    <n v="307.96666666666664"/>
    <m/>
    <n v="307.96666666666664"/>
    <s v="se va a falla brazo abb, se contacta a proveedor"/>
    <x v="2"/>
    <x v="2"/>
    <x v="0"/>
    <x v="0"/>
    <m/>
    <m/>
  </r>
  <r>
    <n v="55084"/>
    <x v="0"/>
    <s v="Moreno"/>
    <x v="3"/>
    <d v="2018-11-01T00:00:00"/>
    <s v="-"/>
    <s v="Mantenimiento Electrico"/>
    <d v="2021-01-25T00:00:00"/>
    <d v="1899-12-30T06:54:29"/>
    <d v="2021-01-25T00:00:00"/>
    <d v="1899-12-30T11:49:58"/>
    <n v="17729"/>
    <n v="295.48333333333335"/>
    <m/>
    <n v="295.48333333333335"/>
    <s v="se trabaja en modulo de servo motor y pantalla que controla la llenadora, se investiga posible pico de tension"/>
    <x v="2"/>
    <x v="2"/>
    <x v="0"/>
    <x v="0"/>
    <m/>
    <m/>
  </r>
  <r>
    <n v="55087"/>
    <x v="0"/>
    <s v="Moreno"/>
    <x v="16"/>
    <d v="2018-11-01T00:00:00"/>
    <s v="-"/>
    <s v="Mantenimiento Mecanico"/>
    <d v="2021-01-25T00:00:00"/>
    <d v="1899-12-30T07:17:50"/>
    <d v="2021-01-25T00:00:00"/>
    <d v="1899-12-30T08:02:25"/>
    <n v="2675"/>
    <n v="44.583333333333336"/>
    <m/>
    <n v="44.583333333333336"/>
    <s v="se engancha frasco en llenadora y se dobla pico"/>
    <x v="3"/>
    <x v="2"/>
    <x v="0"/>
    <x v="0"/>
    <m/>
    <m/>
  </r>
  <r>
    <n v="55135"/>
    <x v="11"/>
    <s v="Moreno"/>
    <x v="5"/>
    <d v="2018-11-01T00:00:00"/>
    <s v="-"/>
    <s v="Mantenimiento Mecanico"/>
    <d v="2021-01-25T00:00:00"/>
    <d v="1899-12-30T09:39:34"/>
    <d v="2021-01-25T00:00:00"/>
    <d v="1899-12-30T10:22:24"/>
    <n v="2570"/>
    <n v="42.833333333333336"/>
    <m/>
    <n v="42.833333333333336"/>
    <s v="se ajusta tensor de correa "/>
    <x v="3"/>
    <x v="2"/>
    <x v="0"/>
    <x v="0"/>
    <m/>
    <m/>
  </r>
  <r>
    <n v="55179"/>
    <x v="0"/>
    <s v="Moreno"/>
    <x v="6"/>
    <d v="2018-11-01T00:00:00"/>
    <s v="-"/>
    <s v="Mantenimiento Mecanico"/>
    <d v="2021-01-25T00:00:00"/>
    <d v="1899-12-30T11:54:00"/>
    <d v="2021-01-25T00:00:00"/>
    <d v="1899-12-30T12:09:35"/>
    <n v="935"/>
    <n v="15.583333333333334"/>
    <m/>
    <n v="15.583333333333334"/>
    <s v="perdia FI por arriba del pico, maquinista cambio el oring"/>
    <x v="0"/>
    <x v="2"/>
    <x v="0"/>
    <x v="0"/>
    <m/>
    <m/>
  </r>
  <r>
    <n v="55212"/>
    <x v="0"/>
    <s v="Moreno"/>
    <x v="10"/>
    <d v="2018-11-01T00:00:00"/>
    <s v="-"/>
    <s v="Mantenimiento Mecanico"/>
    <d v="2021-01-25T00:00:00"/>
    <d v="1899-12-30T15:01:58"/>
    <d v="2021-01-25T00:00:00"/>
    <d v="1899-12-30T15:31:34"/>
    <n v="1776"/>
    <n v="29.6"/>
    <m/>
    <n v="29.6"/>
    <s v="asistencia regulacion de llenadora"/>
    <x v="0"/>
    <x v="2"/>
    <x v="0"/>
    <x v="1"/>
    <m/>
    <m/>
  </r>
  <r>
    <n v="55214"/>
    <x v="14"/>
    <s v="Moreno"/>
    <x v="7"/>
    <d v="2018-11-01T00:00:00"/>
    <s v="-"/>
    <s v="Mantenimiento Mecanico"/>
    <d v="2021-01-25T00:00:00"/>
    <d v="1899-12-30T15:05:19"/>
    <d v="2021-01-25T00:00:00"/>
    <d v="1899-12-30T16:01:26"/>
    <n v="3367"/>
    <n v="56.116666666666667"/>
    <m/>
    <n v="56.116666666666667"/>
    <s v="coloca tapas daña las tapas, no hay pieza de formato correspondiente para el producto"/>
    <x v="0"/>
    <x v="2"/>
    <x v="0"/>
    <x v="1"/>
    <m/>
    <s v="rosales"/>
  </r>
  <r>
    <n v="55217"/>
    <x v="0"/>
    <s v="Moreno"/>
    <x v="4"/>
    <d v="2018-11-01T00:00:00"/>
    <s v="-"/>
    <s v="Mantenimiento Electrico"/>
    <d v="2021-01-25T00:00:00"/>
    <d v="1899-12-30T15:13:43"/>
    <d v="2021-01-25T00:00:00"/>
    <d v="1899-12-30T16:06:02"/>
    <n v="3139"/>
    <n v="52.31666666666667"/>
    <m/>
    <n v="52.31666666666667"/>
    <s v="salto disyuntor, se repone y la linea funciona"/>
    <x v="2"/>
    <x v="2"/>
    <x v="0"/>
    <x v="1"/>
    <m/>
    <s v="rios"/>
  </r>
  <r>
    <n v="55221"/>
    <x v="7"/>
    <s v="Moreno"/>
    <x v="5"/>
    <d v="2018-11-01T00:00:00"/>
    <s v="-"/>
    <s v="Mantenimiento Electrico"/>
    <d v="2021-01-25T00:00:00"/>
    <d v="1899-12-30T15:20:22"/>
    <d v="2021-01-25T00:00:00"/>
    <d v="1899-12-30T16:17:35"/>
    <n v="3433"/>
    <n v="57.216666666666669"/>
    <m/>
    <n v="57.216666666666669"/>
    <s v="regulacion de parametros operativos"/>
    <x v="0"/>
    <x v="2"/>
    <x v="0"/>
    <x v="1"/>
    <m/>
    <s v="yiyo"/>
  </r>
  <r>
    <n v="55238"/>
    <x v="0"/>
    <s v="Moreno"/>
    <x v="3"/>
    <d v="2018-11-01T00:00:00"/>
    <s v="-"/>
    <s v="Mantenimiento Electrico"/>
    <d v="2021-01-25T00:00:00"/>
    <d v="1899-12-30T16:41:31"/>
    <d v="2021-01-25T00:00:00"/>
    <d v="1899-12-30T17:29:21"/>
    <n v="2870"/>
    <n v="47.833333333333336"/>
    <m/>
    <n v="47.833333333333336"/>
    <s v="oring de bomba 2 roto, se cambia oring"/>
    <x v="3"/>
    <x v="2"/>
    <x v="0"/>
    <x v="1"/>
    <m/>
    <s v="mansilla"/>
  </r>
  <r>
    <n v="55249"/>
    <x v="28"/>
    <s v="Moreno Procesos"/>
    <x v="20"/>
    <d v="2020-11-19T00:00:00"/>
    <s v="Martín"/>
    <s v="Mantenimiento Mecanico"/>
    <d v="2021-01-25T00:00:00"/>
    <d v="1899-12-30T17:21:15"/>
    <m/>
    <m/>
    <n v="13446"/>
    <n v="224.1"/>
    <m/>
    <n v="224.1"/>
    <s v="baja eficiencia de chiller. No hay refrigerista, no se pudo poner en marcha el variador del otro equipo."/>
    <x v="5"/>
    <x v="2"/>
    <x v="0"/>
    <x v="1"/>
    <m/>
    <m/>
  </r>
  <r>
    <n v="55251"/>
    <x v="0"/>
    <s v="Moreno"/>
    <x v="10"/>
    <d v="2018-11-01T00:00:00"/>
    <s v="-"/>
    <s v="Mantenimiento Mecanico"/>
    <d v="2021-01-25T00:00:00"/>
    <d v="1899-12-30T17:26:01"/>
    <d v="2021-01-25T00:00:00"/>
    <d v="1899-12-30T17:52:52"/>
    <n v="1611"/>
    <n v="26.85"/>
    <m/>
    <n v="26.85"/>
    <s v="manguera pinchada, la cambia maquinista"/>
    <x v="3"/>
    <x v="2"/>
    <x v="0"/>
    <x v="1"/>
    <m/>
    <s v="rosales"/>
  </r>
  <r>
    <n v="55276"/>
    <x v="0"/>
    <s v="Moreno"/>
    <x v="8"/>
    <d v="2018-11-01T00:00:00"/>
    <s v="-"/>
    <s v="Mantenimiento Electrico"/>
    <d v="2021-01-25T00:00:00"/>
    <d v="1899-12-30T18:24:37"/>
    <d v="2021-01-25T00:00:00"/>
    <d v="1899-12-30T20:03:29"/>
    <n v="5932"/>
    <n v="98.86666666666666"/>
    <m/>
    <n v="98.86666666666666"/>
    <s v="llenadora fuera de parametros, no hay intructivo para poner a punto."/>
    <x v="0"/>
    <x v="2"/>
    <x v="0"/>
    <x v="1"/>
    <m/>
    <m/>
  </r>
  <r>
    <n v="55288"/>
    <x v="10"/>
    <s v="Moreno"/>
    <x v="3"/>
    <d v="2018-11-01T00:00:00"/>
    <s v="-"/>
    <s v="Mantenimiento Electrico"/>
    <d v="2021-01-25T00:00:00"/>
    <d v="1899-12-30T19:26:08"/>
    <m/>
    <m/>
    <n v="5953"/>
    <n v="99.216666666666669"/>
    <m/>
    <n v="99.216666666666669"/>
    <s v="salta guardamotor de abastecedor de tapas. No se atiende por falta de personal electrico, coincide con puesta a punto de L29"/>
    <x v="2"/>
    <x v="2"/>
    <x v="0"/>
    <x v="1"/>
    <m/>
    <s v="RIOS"/>
  </r>
  <r>
    <n v="55312"/>
    <x v="10"/>
    <s v="Moreno"/>
    <x v="3"/>
    <d v="2018-11-01T00:00:00"/>
    <s v="-"/>
    <s v="Mantenimiento Mecanico"/>
    <d v="2021-01-26T00:00:00"/>
    <d v="1899-12-30T00:55:03"/>
    <d v="2021-01-26T00:00:00"/>
    <d v="1899-12-30T01:28:51"/>
    <n v="2028"/>
    <n v="33.799999999999997"/>
    <m/>
    <n v="33.799999999999997"/>
    <s v="se encuentra abastecedor de tapas trabado , se cambia suplemento de pisto y se refuerza agarre ( estaba montado sobre alluminio sin refuerzo)"/>
    <x v="3"/>
    <x v="2"/>
    <x v="0"/>
    <x v="2"/>
    <m/>
    <m/>
  </r>
  <r>
    <n v="55313"/>
    <x v="0"/>
    <s v="Moreno"/>
    <x v="5"/>
    <d v="2018-11-01T00:00:00"/>
    <s v="-"/>
    <s v="Mantenimiento Mecanico"/>
    <d v="2021-01-26T00:00:00"/>
    <d v="1899-12-30T01:57:27"/>
    <d v="2021-01-26T00:00:00"/>
    <d v="1899-12-30T04:49:34"/>
    <n v="10327"/>
    <n v="172.11666666666667"/>
    <m/>
    <n v="172.11666666666667"/>
    <s v="variacion en pico 3 se revisa vavula pero se tiene que esperar a maquinista para vaciar tolva"/>
    <x v="2"/>
    <x v="2"/>
    <x v="0"/>
    <x v="2"/>
    <m/>
    <m/>
  </r>
  <r>
    <n v="55326"/>
    <x v="0"/>
    <s v="Moreno"/>
    <x v="8"/>
    <d v="2018-11-01T00:00:00"/>
    <s v="-"/>
    <s v="Mantenimiento Mecanico"/>
    <d v="2021-01-26T00:00:00"/>
    <d v="1899-12-30T06:06:41"/>
    <d v="2021-01-26T00:00:00"/>
    <d v="1899-12-30T06:27:33"/>
    <n v="1252"/>
    <n v="20.866666666666667"/>
    <m/>
    <n v="20.866666666666667"/>
    <s v="regulacion fina cierre de mordazas"/>
    <x v="0"/>
    <x v="2"/>
    <x v="0"/>
    <x v="0"/>
    <m/>
    <m/>
  </r>
  <r>
    <n v="55328"/>
    <x v="19"/>
    <s v="Moreno"/>
    <x v="10"/>
    <d v="2018-11-01T00:00:00"/>
    <s v="-"/>
    <s v="Mantenimiento Mecanico"/>
    <d v="2021-01-26T00:00:00"/>
    <d v="1899-12-30T06:15:21"/>
    <d v="2021-01-26T00:00:00"/>
    <d v="1899-12-30T06:26:03"/>
    <n v="642"/>
    <n v="10.7"/>
    <m/>
    <n v="10.7"/>
    <s v="se destraba barrera que detiene los pucks"/>
    <x v="3"/>
    <x v="2"/>
    <x v="0"/>
    <x v="0"/>
    <m/>
    <m/>
  </r>
  <r>
    <n v="55341"/>
    <x v="0"/>
    <s v="Moreno"/>
    <x v="16"/>
    <d v="2018-11-01T00:00:00"/>
    <s v="-"/>
    <s v="Mantenimiento Mecanico"/>
    <d v="2021-01-26T00:00:00"/>
    <d v="1899-12-30T07:00:44"/>
    <d v="2021-01-26T00:00:00"/>
    <d v="1899-12-30T07:39:07"/>
    <n v="2303"/>
    <n v="38.383333333333333"/>
    <m/>
    <n v="38.383333333333333"/>
    <s v="se encuentra vidrio de la llenadora fuera de posicion, se saca puerta para rearme"/>
    <x v="3"/>
    <x v="2"/>
    <x v="0"/>
    <x v="0"/>
    <m/>
    <m/>
  </r>
  <r>
    <n v="55352"/>
    <x v="0"/>
    <s v="Moreno"/>
    <x v="5"/>
    <d v="2018-11-01T00:00:00"/>
    <s v="-"/>
    <s v="Mantenimiento Mecanico"/>
    <d v="2021-01-26T00:00:00"/>
    <d v="1899-12-30T07:35:04"/>
    <d v="2021-01-26T00:00:00"/>
    <d v="1899-12-30T07:50:10"/>
    <n v="906"/>
    <n v="15.1"/>
    <m/>
    <n v="15.1"/>
    <s v="regulacion crimpadora pushover today"/>
    <x v="0"/>
    <x v="2"/>
    <x v="0"/>
    <x v="0"/>
    <m/>
    <m/>
  </r>
  <r>
    <n v="55355"/>
    <x v="16"/>
    <s v="Moreno"/>
    <x v="9"/>
    <d v="2018-11-01T00:00:00"/>
    <s v="-"/>
    <s v="Mantenimiento Electrico"/>
    <d v="2021-01-26T00:00:00"/>
    <d v="1899-12-30T07:53:00"/>
    <d v="2021-01-26T00:00:00"/>
    <d v="1899-12-30T08:46:33"/>
    <n v="3213"/>
    <n v="53.55"/>
    <m/>
    <n v="53.55"/>
    <s v="falla de sistema en brazo ABB"/>
    <x v="2"/>
    <x v="2"/>
    <x v="0"/>
    <x v="0"/>
    <m/>
    <m/>
  </r>
  <r>
    <n v="55375"/>
    <x v="0"/>
    <s v="Moreno"/>
    <x v="5"/>
    <d v="2018-11-01T00:00:00"/>
    <s v="-"/>
    <s v="Mantenimiento Mecanico"/>
    <d v="2021-01-26T00:00:00"/>
    <d v="1899-12-30T09:06:07"/>
    <d v="2021-01-26T00:00:00"/>
    <d v="1899-12-30T09:16:15"/>
    <n v="608"/>
    <n v="10.133333333333333"/>
    <m/>
    <n v="10.133333333333333"/>
    <s v="regulacion crimpadora pushover today"/>
    <x v="0"/>
    <x v="2"/>
    <x v="0"/>
    <x v="0"/>
    <m/>
    <m/>
  </r>
  <r>
    <n v="55411"/>
    <x v="3"/>
    <s v="Moreno"/>
    <x v="6"/>
    <d v="2018-11-01T00:00:00"/>
    <s v="-"/>
    <s v="Mantenimiento Electrico"/>
    <d v="2021-01-26T00:00:00"/>
    <d v="1899-12-30T10:31:37"/>
    <d v="2021-01-26T00:00:00"/>
    <d v="1899-12-30T10:54:49"/>
    <n v="1392"/>
    <n v="23.2"/>
    <m/>
    <n v="23.2"/>
    <s v="regulacion por excesiva cantidad de vuetlas, regulacion de parametros correctos"/>
    <x v="0"/>
    <x v="2"/>
    <x v="0"/>
    <x v="0"/>
    <m/>
    <m/>
  </r>
  <r>
    <n v="55418"/>
    <x v="0"/>
    <s v="Moreno"/>
    <x v="5"/>
    <d v="2018-11-01T00:00:00"/>
    <s v="-"/>
    <s v="Mantenimiento Electrico"/>
    <d v="2021-01-26T00:00:00"/>
    <d v="1899-12-30T10:53:25"/>
    <d v="2021-01-26T00:00:00"/>
    <d v="1899-12-30T11:39:34"/>
    <n v="2769"/>
    <n v="46.15"/>
    <m/>
    <n v="46.15"/>
    <s v="regulacion crimpadora pushover today"/>
    <x v="0"/>
    <x v="2"/>
    <x v="0"/>
    <x v="0"/>
    <m/>
    <m/>
  </r>
  <r>
    <n v="55437"/>
    <x v="0"/>
    <s v="Moreno"/>
    <x v="16"/>
    <d v="2018-11-01T00:00:00"/>
    <s v="-"/>
    <s v="Mantenimiento Mecanico"/>
    <d v="2021-01-26T00:00:00"/>
    <d v="1899-12-30T11:38:32"/>
    <d v="2021-01-26T00:00:00"/>
    <d v="1899-12-30T11:49:33"/>
    <n v="661"/>
    <n v="11.016666666666667"/>
    <m/>
    <n v="11.016666666666667"/>
    <s v="puerta se abria sola, se enderezo cuadro de puertas"/>
    <x v="3"/>
    <x v="2"/>
    <x v="0"/>
    <x v="0"/>
    <m/>
    <m/>
  </r>
  <r>
    <n v="55439"/>
    <x v="0"/>
    <s v="Moreno"/>
    <x v="5"/>
    <d v="2018-11-01T00:00:00"/>
    <s v="-"/>
    <s v="Mantenimiento Electrico"/>
    <d v="2021-01-26T00:00:00"/>
    <d v="1899-12-30T11:50:12"/>
    <d v="2021-01-26T00:00:00"/>
    <d v="1899-12-30T12:57:46"/>
    <n v="4054"/>
    <n v="67.566666666666663"/>
    <m/>
    <n v="67.566666666666663"/>
    <s v="regulacion crimpadora pushover today"/>
    <x v="0"/>
    <x v="2"/>
    <x v="0"/>
    <x v="0"/>
    <m/>
    <s v="Pellegrino"/>
  </r>
  <r>
    <n v="55477"/>
    <x v="25"/>
    <s v="Moreno"/>
    <x v="8"/>
    <d v="2018-11-01T00:00:00"/>
    <s v="-"/>
    <s v="Mantenimiento Electrico"/>
    <d v="2021-01-26T00:00:00"/>
    <d v="1899-12-30T15:05:00"/>
    <d v="2021-01-26T00:00:00"/>
    <d v="1899-12-30T15:19:52"/>
    <n v="892"/>
    <n v="14.866666666666667"/>
    <m/>
    <n v="14.866666666666667"/>
    <s v="TUBO TRABADO ACCIONA SENSOR DE HABILITACION DE ALIMENTADOR DE TUBOS"/>
    <x v="0"/>
    <x v="2"/>
    <x v="0"/>
    <x v="1"/>
    <m/>
    <s v="RIOS"/>
  </r>
  <r>
    <n v="55478"/>
    <x v="0"/>
    <s v="Moreno"/>
    <x v="5"/>
    <d v="2018-11-01T00:00:00"/>
    <s v="-"/>
    <s v="Mantenimiento Electrico"/>
    <d v="2021-01-26T00:00:00"/>
    <d v="1899-12-30T15:09:30"/>
    <d v="2021-01-26T00:00:00"/>
    <d v="1899-12-30T15:25:37"/>
    <n v="967"/>
    <n v="16.116666666666667"/>
    <m/>
    <n v="16.116666666666667"/>
    <s v="ENHEBRADOR AVANZA HORIZONTALMENTE ANTES DE HACER EL MOVIMIENTO VERTICAL Y GOLPEA EL PLATO."/>
    <x v="2"/>
    <x v="2"/>
    <x v="0"/>
    <x v="1"/>
    <m/>
    <s v="RIOS"/>
  </r>
  <r>
    <n v="55497"/>
    <x v="23"/>
    <s v="Moreno"/>
    <x v="2"/>
    <d v="2018-11-01T00:00:00"/>
    <s v="-"/>
    <s v="Mantenimiento Mecanico"/>
    <d v="2021-01-26T00:00:00"/>
    <d v="1899-12-30T16:07:04"/>
    <d v="2021-01-26T00:00:00"/>
    <d v="1899-12-30T16:56:29"/>
    <n v="2965"/>
    <n v="49.416666666666664"/>
    <m/>
    <n v="49.416666666666664"/>
    <s v="SE CORTA RESORTE QUE TRASMITE MOVIMIENTO AL BAJADOR DE ESTUCHES "/>
    <x v="3"/>
    <x v="2"/>
    <x v="0"/>
    <x v="1"/>
    <m/>
    <s v="ROSALES"/>
  </r>
  <r>
    <n v="55523"/>
    <x v="0"/>
    <s v="Moreno"/>
    <x v="6"/>
    <d v="2018-11-01T00:00:00"/>
    <s v="-"/>
    <s v="Mantenimiento Mecanico"/>
    <d v="2021-01-26T00:00:00"/>
    <d v="1899-12-30T17:49:23"/>
    <d v="2021-01-26T00:00:00"/>
    <d v="1899-12-30T18:04:16"/>
    <n v="893"/>
    <n v="14.883333333333333"/>
    <m/>
    <n v="14.883333333333333"/>
    <s v="PUCK SE ENGANCHA ENTRE LLENADORA Y TRANSFERENCIA, SE AJUSTA CHAPA."/>
    <x v="0"/>
    <x v="2"/>
    <x v="0"/>
    <x v="1"/>
    <m/>
    <s v="ROSALES"/>
  </r>
  <r>
    <n v="55538"/>
    <x v="7"/>
    <s v="Moreno"/>
    <x v="5"/>
    <d v="2018-11-01T00:00:00"/>
    <s v="-"/>
    <s v="Mantenimiento Mecanico"/>
    <d v="2021-01-26T00:00:00"/>
    <d v="1899-12-30T18:42:39"/>
    <d v="2021-01-26T00:00:00"/>
    <d v="1899-12-30T19:27:25"/>
    <n v="2686"/>
    <n v="44.766666666666666"/>
    <m/>
    <n v="44.766666666666666"/>
    <s v="ENHEBRADOR AVANZA HORIZONTALMENTE ANTES DE HACER EL MOVIMIENTO VERTICAL Y GOLPEA EL PLATO. SE VERIFICA ACOPLE DE SERVO, ESTRELLA DE NITRILO ROTA, NO HAY EN PAÑOL, SE PEGA CON CIANO. "/>
    <x v="3"/>
    <x v="2"/>
    <x v="0"/>
    <x v="1"/>
    <m/>
    <s v="MANSILLA/ROSALES"/>
  </r>
  <r>
    <n v="55596"/>
    <x v="16"/>
    <s v="Moreno"/>
    <x v="7"/>
    <d v="2018-11-01T00:00:00"/>
    <s v="-"/>
    <s v="Mantenimiento Electrico"/>
    <d v="2021-01-27T00:00:00"/>
    <d v="1899-12-30T08:23:51"/>
    <d v="2021-01-27T00:00:00"/>
    <d v="1899-12-30T08:57:38"/>
    <n v="2027"/>
    <n v="33.783333333333331"/>
    <m/>
    <n v="33.783333333333331"/>
    <s v="calibracion de encoder por cambio de cable"/>
    <x v="2"/>
    <x v="2"/>
    <x v="0"/>
    <x v="0"/>
    <m/>
    <s v="zarlenga"/>
  </r>
  <r>
    <n v="55704"/>
    <x v="0"/>
    <s v="Moreno"/>
    <x v="0"/>
    <d v="2018-11-01T00:00:00"/>
    <s v="-"/>
    <s v="Mantenimiento Mecanico"/>
    <d v="2021-01-27T00:00:00"/>
    <d v="1899-12-30T18:30:45"/>
    <d v="2021-01-27T00:00:00"/>
    <d v="1899-12-30T19:12:41"/>
    <n v="2516"/>
    <n v="41.93333333333333"/>
    <m/>
    <n v="41.93333333333333"/>
    <s v="problemas de nivel, se tiene que desarmar y limpiar todo el conjunto, se destaca que el maquinista no es el habitual de la maquina."/>
    <x v="0"/>
    <x v="2"/>
    <x v="0"/>
    <x v="1"/>
    <m/>
    <s v="mansilla"/>
  </r>
  <r>
    <n v="55723"/>
    <x v="29"/>
    <s v="Moreno"/>
    <x v="6"/>
    <d v="2019-10-08T00:00:00"/>
    <s v="Martín"/>
    <s v="Mantenimiento Mecanico"/>
    <d v="2021-01-27T00:00:00"/>
    <d v="1899-12-30T19:45:32"/>
    <d v="2021-01-27T00:00:00"/>
    <d v="1899-12-30T21:05:56"/>
    <n v="4824"/>
    <n v="80.400000000000006"/>
    <m/>
    <n v="80.400000000000006"/>
    <s v="rotura de correa. "/>
    <x v="3"/>
    <x v="2"/>
    <x v="0"/>
    <x v="1"/>
    <m/>
    <s v="mansilla"/>
  </r>
  <r>
    <n v="55727"/>
    <x v="0"/>
    <s v="Moreno"/>
    <x v="0"/>
    <d v="2018-11-01T00:00:00"/>
    <s v="-"/>
    <s v="Mantenimiento Mecanico"/>
    <d v="2021-01-27T00:00:00"/>
    <d v="1899-12-30T19:51:02"/>
    <m/>
    <m/>
    <n v="4512"/>
    <n v="75.2"/>
    <m/>
    <n v="75.2"/>
    <s v="problemas de nivel, se tiene que desarmar y limpiar todo el conjunto, se destaca que el maquinista no es el habitual de la maquina."/>
    <x v="0"/>
    <x v="2"/>
    <x v="0"/>
    <x v="1"/>
    <m/>
    <s v="alegre"/>
  </r>
  <r>
    <n v="55733"/>
    <x v="0"/>
    <s v="Moreno"/>
    <x v="5"/>
    <d v="2018-11-01T00:00:00"/>
    <s v="-"/>
    <s v="Mantenimiento Electrico"/>
    <d v="2021-01-27T00:00:00"/>
    <d v="1899-12-30T20:10:37"/>
    <m/>
    <m/>
    <n v="3337"/>
    <n v="55.616666666666667"/>
    <m/>
    <n v="55.616666666666667"/>
    <s v="regulacion operativo de pinzas de enhebrador"/>
    <x v="0"/>
    <x v="2"/>
    <x v="0"/>
    <x v="1"/>
    <m/>
    <s v="rios"/>
  </r>
  <r>
    <n v="55734"/>
    <x v="21"/>
    <s v="Moreno"/>
    <x v="3"/>
    <d v="2018-11-01T00:00:00"/>
    <s v="-"/>
    <s v="Mantenimiento Mecanico"/>
    <d v="2021-01-27T00:00:00"/>
    <d v="1899-12-30T20:11:53"/>
    <d v="2021-01-27T00:00:00"/>
    <d v="1899-12-30T20:47:30"/>
    <n v="2137"/>
    <n v="35.616666666666667"/>
    <m/>
    <n v="35.616666666666667"/>
    <s v="lubricacion de gripers y ajuste de sensor magnetico"/>
    <x v="2"/>
    <x v="2"/>
    <x v="0"/>
    <x v="1"/>
    <m/>
    <m/>
  </r>
  <r>
    <n v="55843"/>
    <x v="0"/>
    <s v="Moreno"/>
    <x v="1"/>
    <d v="2018-11-01T00:00:00"/>
    <s v="-"/>
    <s v="Mantenimiento Mecanico"/>
    <d v="2021-01-28T00:00:00"/>
    <d v="1899-12-30T09:13:21"/>
    <d v="2021-01-28T00:00:00"/>
    <d v="1899-12-30T09:24:20"/>
    <n v="659"/>
    <n v="10.983333333333333"/>
    <m/>
    <n v="10.983333333333333"/>
    <s v="revision de engranajes en llenadora, se encuentra deterioro en piñones de cadena"/>
    <x v="3"/>
    <x v="2"/>
    <x v="0"/>
    <x v="0"/>
    <m/>
    <s v="leiro"/>
  </r>
  <r>
    <n v="55855"/>
    <x v="23"/>
    <s v="Moreno"/>
    <x v="2"/>
    <d v="2018-11-01T00:00:00"/>
    <s v="-"/>
    <s v="Mantenimiento Mecanico"/>
    <d v="2021-01-28T00:00:00"/>
    <d v="1899-12-30T09:44:46"/>
    <d v="2021-01-28T00:00:00"/>
    <d v="1899-12-30T10:24:06"/>
    <n v="2360"/>
    <n v="39.333333333333336"/>
    <m/>
    <n v="39.333333333333336"/>
    <s v="se cortó resorte tensor de armador de cajas"/>
    <x v="3"/>
    <x v="2"/>
    <x v="0"/>
    <x v="0"/>
    <m/>
    <m/>
  </r>
  <r>
    <n v="55857"/>
    <x v="30"/>
    <s v="Moreno"/>
    <x v="3"/>
    <d v="2018-11-01T00:00:00"/>
    <s v="-"/>
    <s v="Mantenimiento Electrico"/>
    <d v="2021-01-28T00:00:00"/>
    <d v="1899-12-30T09:51:22"/>
    <d v="2021-01-28T00:00:00"/>
    <d v="1899-12-30T10:03:44"/>
    <n v="742"/>
    <n v="12.366666666666667"/>
    <m/>
    <n v="12.366666666666667"/>
    <s v="se habilita termosellado"/>
    <x v="0"/>
    <x v="2"/>
    <x v="0"/>
    <x v="0"/>
    <m/>
    <m/>
  </r>
  <r>
    <n v="55859"/>
    <x v="0"/>
    <s v="Moreno"/>
    <x v="5"/>
    <d v="2018-11-01T00:00:00"/>
    <s v="-"/>
    <s v="Mantenimiento Mecanico"/>
    <d v="2021-01-28T00:00:00"/>
    <d v="1899-12-30T10:12:53"/>
    <d v="2021-01-28T00:00:00"/>
    <d v="1899-12-30T10:20:54"/>
    <n v="481"/>
    <n v="8.0166666666666675"/>
    <m/>
    <n v="8.0166666666666675"/>
    <s v="regulacion de pinzas enhebradoras se encuentran torcidas en linea"/>
    <x v="3"/>
    <x v="2"/>
    <x v="0"/>
    <x v="0"/>
    <m/>
    <m/>
  </r>
  <r>
    <n v="55861"/>
    <x v="0"/>
    <s v="Moreno"/>
    <x v="5"/>
    <d v="2018-11-01T00:00:00"/>
    <s v="-"/>
    <s v="Mantenimiento Electrico"/>
    <d v="2021-01-28T00:00:00"/>
    <d v="1899-12-30T10:21:04"/>
    <d v="2021-01-28T00:00:00"/>
    <d v="1899-12-30T10:30:50"/>
    <n v="586"/>
    <n v="9.7666666666666675"/>
    <m/>
    <n v="9.7666666666666675"/>
    <s v="regulacion de pinzas enhebradoras se encuentran torcidas en linea"/>
    <x v="3"/>
    <x v="2"/>
    <x v="0"/>
    <x v="0"/>
    <m/>
    <m/>
  </r>
  <r>
    <n v="55867"/>
    <x v="11"/>
    <s v="Moreno"/>
    <x v="12"/>
    <d v="2018-11-01T00:00:00"/>
    <s v="-"/>
    <s v="Mantenimiento Mecanico"/>
    <d v="2021-01-28T00:00:00"/>
    <d v="1899-12-30T11:02:47"/>
    <d v="2021-01-28T00:00:00"/>
    <d v="1899-12-30T11:31:58"/>
    <n v="1751"/>
    <n v="29.183333333333334"/>
    <m/>
    <n v="29.183333333333334"/>
    <s v="gatillos que sostienen el envase a la hora de elvarlos se encontraban doblados, esto de debe a los seguidos golpes tras una mala regulacion"/>
    <x v="3"/>
    <x v="2"/>
    <x v="0"/>
    <x v="0"/>
    <m/>
    <m/>
  </r>
  <r>
    <n v="55868"/>
    <x v="0"/>
    <s v="Moreno"/>
    <x v="5"/>
    <d v="2018-11-01T00:00:00"/>
    <s v="-"/>
    <s v="Mantenimiento Mecanico"/>
    <d v="2021-01-28T00:00:00"/>
    <d v="1899-12-30T11:08:07"/>
    <d v="2021-01-28T00:00:00"/>
    <d v="1899-12-30T11:40:50"/>
    <n v="1963"/>
    <n v="32.716666666666669"/>
    <m/>
    <n v="32.716666666666669"/>
    <s v="problemas con pinzas enhebradoras dobladas se colocan las antiguas pinzas de linea 10"/>
    <x v="3"/>
    <x v="2"/>
    <x v="0"/>
    <x v="0"/>
    <m/>
    <m/>
  </r>
  <r>
    <n v="55870"/>
    <x v="31"/>
    <s v="Moreno"/>
    <x v="3"/>
    <d v="2018-11-01T00:00:00"/>
    <s v="-"/>
    <s v="Mantenimiento Electrico"/>
    <d v="2021-01-28T00:00:00"/>
    <d v="1899-12-30T11:36:02"/>
    <d v="2021-01-28T00:00:00"/>
    <d v="1899-12-30T12:01:34"/>
    <n v="1532"/>
    <n v="25.533333333333335"/>
    <m/>
    <n v="25.533333333333335"/>
    <s v="no tenia ninguna falla se rearmo y estaba funcionando"/>
    <x v="1"/>
    <x v="2"/>
    <x v="0"/>
    <x v="0"/>
    <m/>
    <m/>
  </r>
  <r>
    <n v="55901"/>
    <x v="4"/>
    <s v="Moreno"/>
    <x v="6"/>
    <d v="2019-10-08T00:00:00"/>
    <s v="Martín"/>
    <s v="Mantenimiento Mecanico"/>
    <d v="2021-01-28T00:00:00"/>
    <d v="1899-12-30T15:46:15"/>
    <d v="2021-01-28T00:00:00"/>
    <d v="1899-12-30T16:19:53"/>
    <n v="2018"/>
    <n v="33.633333333333333"/>
    <m/>
    <n v="33.633333333333333"/>
    <s v="Rotura de pinza de colocador de bombas. No hay en pañol de set up ni almacen de repuestos. De coloca una de L45 y se regula"/>
    <x v="3"/>
    <x v="2"/>
    <x v="0"/>
    <x v="1"/>
    <m/>
    <s v="mansilla"/>
  </r>
  <r>
    <n v="55907"/>
    <x v="0"/>
    <s v="Moreno"/>
    <x v="10"/>
    <d v="2018-11-01T00:00:00"/>
    <s v="-"/>
    <s v="Mantenimiento Mecanico"/>
    <d v="2021-01-28T00:00:00"/>
    <d v="1899-12-30T16:14:31"/>
    <d v="2021-01-28T00:00:00"/>
    <d v="1899-12-30T17:29:20"/>
    <n v="4489"/>
    <n v="74.816666666666663"/>
    <m/>
    <n v="74.816666666666663"/>
    <s v="HMI ARROJA PROBLEMAS VARIOS de llenadora, se revisa cableado, se observa deterior en cables de red, hay que planificar cambio. Se revisan tablero y se encuentra un indicador de corto en electrovalvulas de llenado. Se reemplaza electrovalvula."/>
    <x v="2"/>
    <x v="2"/>
    <x v="0"/>
    <x v="1"/>
    <m/>
    <s v="rios"/>
  </r>
  <r>
    <n v="55925"/>
    <x v="4"/>
    <s v="Moreno"/>
    <x v="6"/>
    <d v="2019-10-08T00:00:00"/>
    <s v="Martín"/>
    <s v="Mantenimiento Mecanico"/>
    <d v="2021-01-28T00:00:00"/>
    <d v="1899-12-30T17:30:36"/>
    <d v="2021-01-28T00:00:00"/>
    <d v="1899-12-30T18:04:10"/>
    <n v="2014"/>
    <n v="33.56666666666667"/>
    <m/>
    <n v="33.56666666666667"/>
    <s v="regulacion operativo. "/>
    <x v="2"/>
    <x v="2"/>
    <x v="0"/>
    <x v="1"/>
    <m/>
    <s v="mansilla/rios"/>
  </r>
  <r>
    <n v="55930"/>
    <x v="23"/>
    <s v="Moreno"/>
    <x v="2"/>
    <d v="2018-11-01T00:00:00"/>
    <s v="-"/>
    <s v="Mantenimiento Mecanico"/>
    <d v="2021-01-28T00:00:00"/>
    <d v="1899-12-30T18:03:11"/>
    <d v="2021-01-28T00:00:00"/>
    <d v="1899-12-30T18:20:30"/>
    <n v="1039"/>
    <n v="17.316666666666666"/>
    <m/>
    <n v="17.316666666666666"/>
    <s v="se salen tornillos de cabezal derecho, pertenecientes a la placa que pliega la solapa del estuche."/>
    <x v="3"/>
    <x v="2"/>
    <x v="0"/>
    <x v="1"/>
    <m/>
    <s v="maquinista"/>
  </r>
  <r>
    <n v="55935"/>
    <x v="23"/>
    <s v="Moreno"/>
    <x v="12"/>
    <d v="2018-11-01T00:00:00"/>
    <s v="-"/>
    <s v="Mantenimiento Mecanico"/>
    <d v="2021-01-28T00:00:00"/>
    <d v="1899-12-30T18:20:05"/>
    <d v="2021-01-28T00:00:00"/>
    <d v="1899-12-30T18:56:27"/>
    <n v="2182"/>
    <n v="36.366666666666667"/>
    <m/>
    <n v="36.366666666666667"/>
    <s v="el tomador de estuches suelta el estucha al hacer contacto con la cadena, en baja velocidad funciona correctamente, se observa que el predoblado del estuche ofrece resistencia al armado. Se traba la valvula de vacio"/>
    <x v="2"/>
    <x v="2"/>
    <x v="0"/>
    <x v="1"/>
    <m/>
    <s v="rios"/>
  </r>
  <r>
    <n v="55939"/>
    <x v="0"/>
    <s v="Moreno"/>
    <x v="6"/>
    <d v="2018-11-01T00:00:00"/>
    <s v="-"/>
    <s v="Mantenimiento Mecanico"/>
    <d v="2021-01-28T00:00:00"/>
    <d v="1899-12-30T18:40:40"/>
    <d v="2021-01-28T00:00:00"/>
    <d v="1899-12-30T19:26:13"/>
    <n v="2733"/>
    <n v="45.55"/>
    <m/>
    <n v="45.55"/>
    <s v="regulacion operativo por falta de repuesto"/>
    <x v="6"/>
    <x v="2"/>
    <x v="0"/>
    <x v="1"/>
    <m/>
    <s v="mansilla"/>
  </r>
  <r>
    <n v="55943"/>
    <x v="23"/>
    <s v="Moreno"/>
    <x v="12"/>
    <d v="2018-11-01T00:00:00"/>
    <s v="-"/>
    <s v="Mantenimiento Mecanico"/>
    <d v="2021-01-28T00:00:00"/>
    <d v="1899-12-30T18:58:11"/>
    <d v="2021-01-28T00:00:00"/>
    <d v="1899-12-30T19:29:19"/>
    <n v="1868"/>
    <n v="31.133333333333333"/>
    <m/>
    <n v="31.133333333333333"/>
    <s v="se cambia valvula de vacio, de tomador de estuches"/>
    <x v="2"/>
    <x v="2"/>
    <x v="0"/>
    <x v="1"/>
    <m/>
    <s v="rios"/>
  </r>
  <r>
    <n v="55951"/>
    <x v="29"/>
    <s v="Moreno"/>
    <x v="6"/>
    <d v="2019-10-08T00:00:00"/>
    <s v="Martín"/>
    <s v="Mantenimiento Mecanico"/>
    <d v="2021-01-28T00:00:00"/>
    <d v="1899-12-30T19:45:41"/>
    <d v="2021-01-28T00:00:00"/>
    <d v="1899-12-30T21:01:45"/>
    <n v="4564"/>
    <n v="76.066666666666663"/>
    <m/>
    <n v="76.066666666666663"/>
    <s v="se coloca pinza reparada, se regula y queda operativo."/>
    <x v="3"/>
    <x v="2"/>
    <x v="0"/>
    <x v="1"/>
    <m/>
    <s v="mansilla"/>
  </r>
  <r>
    <n v="55954"/>
    <x v="0"/>
    <s v="Moreno"/>
    <x v="7"/>
    <d v="2018-11-01T00:00:00"/>
    <s v="-"/>
    <s v="Mantenimiento Electrico"/>
    <d v="2021-01-28T00:00:00"/>
    <d v="1899-12-30T20:07:39"/>
    <d v="2021-01-28T00:00:00"/>
    <d v="1899-12-30T20:47:09"/>
    <n v="2370"/>
    <n v="39.5"/>
    <m/>
    <n v="39.5"/>
    <s v="termocupla quemada. Se reemplaza"/>
    <x v="2"/>
    <x v="2"/>
    <x v="0"/>
    <x v="1"/>
    <m/>
    <s v="rios"/>
  </r>
  <r>
    <n v="56013"/>
    <x v="3"/>
    <s v="Moreno"/>
    <x v="6"/>
    <d v="2018-11-01T00:00:00"/>
    <s v="-"/>
    <s v="Mantenimiento Mecanico"/>
    <d v="2021-01-29T00:00:00"/>
    <d v="1899-12-30T10:20:59"/>
    <d v="2021-01-29T00:00:00"/>
    <d v="1899-12-30T10:40:03"/>
    <n v="1144"/>
    <n v="19.066666666666666"/>
    <m/>
    <n v="19.066666666666666"/>
    <s v="configuracion de levas colocacion de bombas y enhebrado"/>
    <x v="0"/>
    <x v="2"/>
    <x v="0"/>
    <x v="0"/>
    <m/>
    <s v="pellegrino"/>
  </r>
  <r>
    <n v="56126"/>
    <x v="23"/>
    <s v="Moreno"/>
    <x v="5"/>
    <d v="2018-11-01T00:00:00"/>
    <s v="-"/>
    <s v="Mantenimiento Mecanico"/>
    <d v="2021-01-29T00:00:00"/>
    <d v="1899-12-30T19:23:53"/>
    <d v="2021-01-29T00:00:00"/>
    <d v="1899-12-30T19:47:52"/>
    <n v="1439"/>
    <n v="23.983333333333334"/>
    <m/>
    <n v="23.983333333333334"/>
    <s v="maquina trabada durante regulacion operativo"/>
    <x v="0"/>
    <x v="2"/>
    <x v="0"/>
    <x v="1"/>
    <m/>
    <s v="mansilla"/>
  </r>
  <r>
    <n v="56129"/>
    <x v="0"/>
    <s v="Moreno"/>
    <x v="14"/>
    <d v="2018-11-01T00:00:00"/>
    <s v="-"/>
    <s v="Mantenimiento Mecanico"/>
    <d v="2021-01-29T00:00:00"/>
    <d v="1899-12-30T19:47:34"/>
    <d v="2021-01-29T00:00:00"/>
    <d v="1899-12-30T20:03:06"/>
    <n v="932"/>
    <n v="15.533333333333333"/>
    <m/>
    <n v="15.533333333333333"/>
    <s v="sensor inductivo roto por mala regulacion, roza contra guia movil de picos de llenado"/>
    <x v="2"/>
    <x v="2"/>
    <x v="0"/>
    <x v="1"/>
    <m/>
    <s v="Maiques"/>
  </r>
  <r>
    <n v="56130"/>
    <x v="23"/>
    <s v="Moreno"/>
    <x v="5"/>
    <d v="2018-11-01T00:00:00"/>
    <s v="-"/>
    <s v="Mantenimiento Mecanico"/>
    <d v="2021-01-29T00:00:00"/>
    <d v="1899-12-30T19:50:58"/>
    <d v="2021-01-29T00:00:00"/>
    <d v="1899-12-30T20:12:42"/>
    <n v="1304"/>
    <n v="21.733333333333334"/>
    <m/>
    <n v="21.733333333333334"/>
    <s v="se detecta ruido anormal y se observa suciedad y falta de lubricacion, se limpia y lubrica eje de empujadores. "/>
    <x v="3"/>
    <x v="2"/>
    <x v="0"/>
    <x v="1"/>
    <m/>
    <s v="mansilla"/>
  </r>
  <r>
    <n v="56131"/>
    <x v="0"/>
    <s v="Moreno"/>
    <x v="8"/>
    <d v="2018-11-01T00:00:00"/>
    <s v="-"/>
    <s v="Mantenimiento Electrico"/>
    <d v="2021-01-29T00:00:00"/>
    <d v="1899-12-30T19:57:23"/>
    <d v="2021-01-29T00:00:00"/>
    <d v="1899-12-30T20:39:26"/>
    <n v="2523"/>
    <n v="42.05"/>
    <m/>
    <n v="42.05"/>
    <s v="termocupla quemada, se cambia."/>
    <x v="2"/>
    <x v="2"/>
    <x v="0"/>
    <x v="1"/>
    <m/>
    <s v="rios"/>
  </r>
  <r>
    <n v="56134"/>
    <x v="0"/>
    <s v="Moreno"/>
    <x v="14"/>
    <d v="2018-11-01T00:00:00"/>
    <s v="-"/>
    <s v="Mantenimiento Electrico"/>
    <d v="2021-01-29T00:00:00"/>
    <d v="1899-12-30T20:03:12"/>
    <d v="2021-01-29T00:00:00"/>
    <d v="1899-12-30T20:18:45"/>
    <n v="933"/>
    <n v="15.55"/>
    <m/>
    <n v="15.55"/>
    <s v="sensor inductivo roto por mala regulacion, roza contra guia movil de picos de llenado"/>
    <x v="2"/>
    <x v="2"/>
    <x v="0"/>
    <x v="1"/>
    <m/>
    <s v="Maiques"/>
  </r>
  <r>
    <n v="56186"/>
    <x v="3"/>
    <s v="Moreno"/>
    <x v="0"/>
    <d v="2018-11-01T00:00:00"/>
    <s v="-"/>
    <s v="Mantenimiento Mecanico"/>
    <d v="2021-02-01T00:00:00"/>
    <d v="1899-12-30T06:22:16"/>
    <d v="2021-02-01T00:00:00"/>
    <d v="1899-12-30T07:05:25"/>
    <n v="2589"/>
    <n v="43.15"/>
    <m/>
    <n v="43.15"/>
    <s v="torqueador 1 trabado, no se puede destrabar y se reemplaza por torqueador nuevo"/>
    <x v="3"/>
    <x v="3"/>
    <x v="1"/>
    <x v="0"/>
    <m/>
    <s v="correa"/>
  </r>
  <r>
    <n v="56192"/>
    <x v="3"/>
    <s v="Moreno"/>
    <x v="11"/>
    <d v="2018-11-01T00:00:00"/>
    <s v="-"/>
    <s v="Mantenimiento Electrico"/>
    <d v="2021-02-01T00:00:00"/>
    <d v="1899-12-30T06:56:28"/>
    <d v="2021-02-01T00:00:00"/>
    <d v="1899-12-30T07:56:36"/>
    <n v="3608"/>
    <n v="60.133333333333333"/>
    <m/>
    <n v="60.133333333333333"/>
    <s v="se resetea variador de etiquetadora, la reparacion tarda en realizarse por prioridad en otras reparaciones"/>
    <x v="2"/>
    <x v="3"/>
    <x v="1"/>
    <x v="0"/>
    <m/>
    <s v="zarlenga"/>
  </r>
  <r>
    <n v="56233"/>
    <x v="0"/>
    <s v="Moreno"/>
    <x v="6"/>
    <d v="2018-11-01T00:00:00"/>
    <s v="-"/>
    <s v="Mantenimiento Electrico"/>
    <d v="2021-02-01T00:00:00"/>
    <d v="1899-12-30T09:52:49"/>
    <d v="2021-02-01T00:00:00"/>
    <d v="1899-12-30T10:42:31"/>
    <n v="2982"/>
    <n v="49.7"/>
    <m/>
    <n v="49.7"/>
    <s v="sensor encargado de la apertura de una valvula no estaba en el sitio, lo encuentra personal de mantenimiento y lo coloca en el lugar"/>
    <x v="2"/>
    <x v="3"/>
    <x v="1"/>
    <x v="0"/>
    <m/>
    <s v="zarlenga"/>
  </r>
  <r>
    <n v="56248"/>
    <x v="3"/>
    <s v="Moreno"/>
    <x v="0"/>
    <d v="2018-11-01T00:00:00"/>
    <s v="-"/>
    <s v="Mantenimiento Mecanico"/>
    <d v="2021-02-01T00:00:00"/>
    <d v="1899-12-30T10:43:44"/>
    <d v="2021-02-01T00:00:00"/>
    <d v="1899-12-30T10:58:22"/>
    <n v="878"/>
    <n v="14.633333333333333"/>
    <m/>
    <n v="14.633333333333333"/>
    <s v="torqueador deja marcas en la tapa se retira torquedor nuevo y se coloca otro nuevo otra vez"/>
    <x v="3"/>
    <x v="3"/>
    <x v="1"/>
    <x v="0"/>
    <m/>
    <s v="correa"/>
  </r>
  <r>
    <n v="56250"/>
    <x v="0"/>
    <s v="Moreno"/>
    <x v="9"/>
    <d v="2018-11-01T00:00:00"/>
    <s v="-"/>
    <s v="Mantenimiento Electrico"/>
    <d v="2021-02-01T00:00:00"/>
    <d v="1899-12-30T10:50:52"/>
    <d v="2021-02-01T00:00:00"/>
    <d v="1899-12-30T12:10:28"/>
    <n v="4776"/>
    <n v="79.599999999999994"/>
    <m/>
    <n v="79.599999999999994"/>
    <s v="se detectan tras querer calibrar llenadora fibras opticas cortadas internamente, incluso nuevas"/>
    <x v="2"/>
    <x v="3"/>
    <x v="1"/>
    <x v="0"/>
    <m/>
    <s v="zarlenga"/>
  </r>
  <r>
    <n v="56262"/>
    <x v="3"/>
    <s v="Moreno"/>
    <x v="0"/>
    <d v="2018-11-01T00:00:00"/>
    <s v="-"/>
    <s v="Mantenimiento Mecanico"/>
    <d v="2021-02-01T00:00:00"/>
    <d v="1899-12-30T11:58:31"/>
    <d v="2021-02-01T00:00:00"/>
    <d v="1899-12-30T12:35:43"/>
    <n v="2232"/>
    <n v="37.200000000000003"/>
    <m/>
    <n v="37.200000000000003"/>
    <s v="nuevamente comienz a marcar las tapas el torqueador nuevo, se lubrica mecanismo y se pidio investigar con proveedor el motivo por el cual las piezas se estan trabando"/>
    <x v="3"/>
    <x v="3"/>
    <x v="1"/>
    <x v="0"/>
    <m/>
    <s v="correa"/>
  </r>
  <r>
    <n v="56267"/>
    <x v="5"/>
    <s v="Moreno"/>
    <x v="9"/>
    <d v="2018-11-01T00:00:00"/>
    <s v="-"/>
    <s v="Mantenimiento Electrico"/>
    <d v="2021-02-01T00:00:00"/>
    <d v="1899-12-30T12:10:39"/>
    <d v="2021-02-01T00:00:00"/>
    <d v="1899-12-30T12:32:21"/>
    <n v="1302"/>
    <n v="21.7"/>
    <m/>
    <n v="21.7"/>
    <s v="se encuentra etiquetadora sin formato guardado, se coloca el mismo y la misma comienza a funcionar"/>
    <x v="2"/>
    <x v="3"/>
    <x v="1"/>
    <x v="0"/>
    <m/>
    <s v="zarlenga"/>
  </r>
  <r>
    <n v="56275"/>
    <x v="0"/>
    <s v="Moreno"/>
    <x v="9"/>
    <d v="2018-11-01T00:00:00"/>
    <s v="-"/>
    <s v="Mantenimiento Electrico"/>
    <d v="2021-02-01T00:00:00"/>
    <d v="1899-12-30T12:33:10"/>
    <d v="2021-02-01T00:00:00"/>
    <d v="1899-12-30T13:05:35"/>
    <n v="1945"/>
    <n v="32.416666666666664"/>
    <m/>
    <n v="32.416666666666664"/>
    <s v="se realiza picking forzado en llenadora y se revisa colocador de tapas con dos sensores desplazados"/>
    <x v="0"/>
    <x v="3"/>
    <x v="1"/>
    <x v="0"/>
    <m/>
    <s v="leiro"/>
  </r>
  <r>
    <n v="56287"/>
    <x v="32"/>
    <s v="Moreno Procesos"/>
    <x v="20"/>
    <d v="2020-11-19T00:00:00"/>
    <s v="Martín"/>
    <s v="Mantenimiento Mecanico"/>
    <d v="2021-02-01T00:00:00"/>
    <d v="1899-12-30T13:22:21"/>
    <d v="2021-02-01T00:00:00"/>
    <d v="1899-12-30T13:31:35"/>
    <n v="554"/>
    <n v="9.2333333333333325"/>
    <m/>
    <n v="9.2333333333333325"/>
    <s v="se colocan protecciones de inoxidable"/>
    <x v="0"/>
    <x v="3"/>
    <x v="1"/>
    <x v="0"/>
    <m/>
    <s v="montiel"/>
  </r>
  <r>
    <n v="56318"/>
    <x v="0"/>
    <s v="Moreno"/>
    <x v="14"/>
    <d v="2018-11-01T00:00:00"/>
    <s v="-"/>
    <s v="Mantenimiento Mecanico"/>
    <d v="2021-02-01T00:00:00"/>
    <d v="1899-12-30T16:23:03"/>
    <d v="2021-02-01T00:00:00"/>
    <d v="1899-12-30T17:38:46"/>
    <n v="4543"/>
    <n v="75.716666666666669"/>
    <m/>
    <n v="75.716666666666669"/>
    <s v="desarme para limpieza pre auditoria"/>
    <x v="0"/>
    <x v="3"/>
    <x v="1"/>
    <x v="1"/>
    <m/>
    <s v="mansilla"/>
  </r>
  <r>
    <n v="56320"/>
    <x v="2"/>
    <s v="Moreno"/>
    <x v="4"/>
    <d v="2018-11-01T00:00:00"/>
    <s v="-"/>
    <s v="Mantenimiento Mecanico"/>
    <d v="2021-02-01T00:00:00"/>
    <d v="1899-12-30T16:26:57"/>
    <d v="2021-02-01T00:00:00"/>
    <d v="1899-12-30T16:45:54"/>
    <n v="1137"/>
    <n v="18.95"/>
    <m/>
    <n v="18.95"/>
    <s v="mantenimiento mecanico preventivo a transferencia y etiquetadora. Mantenimiento electrico preventivo a tablero de llenadora"/>
    <x v="7"/>
    <x v="3"/>
    <x v="1"/>
    <x v="1"/>
    <m/>
    <s v="falabela"/>
  </r>
  <r>
    <n v="56346"/>
    <x v="0"/>
    <s v="Moreno"/>
    <x v="11"/>
    <d v="2018-11-01T00:00:00"/>
    <s v="-"/>
    <s v="Mantenimiento Electrico"/>
    <d v="2021-02-01T00:00:00"/>
    <d v="1899-12-30T17:20:41"/>
    <d v="2021-02-01T00:00:00"/>
    <d v="1899-12-30T17:37:21"/>
    <n v="1000"/>
    <n v="16.666666666666668"/>
    <m/>
    <n v="16.666666666666668"/>
    <s v="arreglo operativo, cambio de rodillos en etiquetadora"/>
    <x v="0"/>
    <x v="3"/>
    <x v="1"/>
    <x v="1"/>
    <m/>
    <s v="mecanico de linea"/>
  </r>
  <r>
    <n v="56354"/>
    <x v="32"/>
    <s v="Moreno Procesos"/>
    <x v="18"/>
    <d v="2020-11-19T00:00:00"/>
    <s v="Martín"/>
    <s v="Mantenimiento Mecanico"/>
    <d v="2021-02-01T00:00:00"/>
    <d v="1899-12-30T17:30:27"/>
    <d v="2021-02-01T00:00:00"/>
    <d v="1899-12-30T17:52:11"/>
    <n v="1304"/>
    <n v="21.733333333333334"/>
    <m/>
    <n v="21.733333333333334"/>
    <s v="equipo funcionando sin problemas, se controlo temperatura y apertura y cierre de valvula"/>
    <x v="1"/>
    <x v="3"/>
    <x v="1"/>
    <x v="1"/>
    <m/>
    <s v="vargas"/>
  </r>
  <r>
    <n v="56360"/>
    <x v="0"/>
    <s v="Moreno"/>
    <x v="5"/>
    <d v="2018-11-01T00:00:00"/>
    <s v="-"/>
    <s v="Mantenimiento Mecanico"/>
    <d v="2021-02-01T00:00:00"/>
    <d v="1899-12-30T17:41:33"/>
    <d v="2021-02-01T00:00:00"/>
    <d v="1899-12-30T19:24:52"/>
    <n v="6199"/>
    <n v="103.31666666666666"/>
    <m/>
    <n v="103.31666666666666"/>
    <s v="se mueve conjunto completo de enhebrado, se ajusta y se tiene que suplementar con arandelas para que apriete la brida"/>
    <x v="3"/>
    <x v="3"/>
    <x v="1"/>
    <x v="1"/>
    <m/>
    <s v="alegre"/>
  </r>
  <r>
    <n v="56377"/>
    <x v="23"/>
    <s v="Moreno"/>
    <x v="2"/>
    <d v="2018-11-01T00:00:00"/>
    <s v="-"/>
    <s v="Mantenimiento Mecanico"/>
    <d v="2021-02-01T00:00:00"/>
    <d v="1899-12-30T18:47:06"/>
    <d v="2021-02-01T00:00:00"/>
    <d v="1899-12-30T18:58:57"/>
    <n v="711"/>
    <n v="11.85"/>
    <m/>
    <n v="11.85"/>
    <s v="regulacion operativo"/>
    <x v="0"/>
    <x v="3"/>
    <x v="1"/>
    <x v="1"/>
    <m/>
    <s v="mansilla"/>
  </r>
  <r>
    <n v="56383"/>
    <x v="23"/>
    <s v="Moreno"/>
    <x v="2"/>
    <d v="2018-11-01T00:00:00"/>
    <s v="-"/>
    <s v="Mantenimiento Mecanico"/>
    <d v="2021-02-01T00:00:00"/>
    <d v="1899-12-30T19:09:05"/>
    <d v="2021-02-01T00:00:00"/>
    <d v="1899-12-30T19:22:29"/>
    <n v="804"/>
    <n v="13.4"/>
    <m/>
    <n v="13.4"/>
    <s v="regulacion operativo"/>
    <x v="0"/>
    <x v="3"/>
    <x v="1"/>
    <x v="1"/>
    <m/>
    <s v="mansilla"/>
  </r>
  <r>
    <n v="56393"/>
    <x v="17"/>
    <s v="Moreno"/>
    <x v="3"/>
    <d v="2019-10-08T00:00:00"/>
    <s v="Martín"/>
    <s v="Mantenimiento Electrico"/>
    <d v="2021-02-01T00:00:00"/>
    <d v="1899-12-30T19:43:05"/>
    <d v="2021-02-01T00:00:00"/>
    <d v="1899-12-30T20:06:54"/>
    <n v="1429"/>
    <n v="23.816666666666666"/>
    <m/>
    <n v="23.816666666666666"/>
    <s v="mangueras cruzadas"/>
    <x v="2"/>
    <x v="3"/>
    <x v="1"/>
    <x v="1"/>
    <m/>
    <s v="baez"/>
  </r>
  <r>
    <n v="56398"/>
    <x v="2"/>
    <s v="Moreno"/>
    <x v="12"/>
    <d v="2018-11-01T00:00:00"/>
    <s v="-"/>
    <s v="Mantenimiento Mecanico"/>
    <d v="2021-02-01T00:00:00"/>
    <d v="1899-12-30T20:04:33"/>
    <d v="2021-02-01T00:00:00"/>
    <d v="1899-12-30T22:05:48"/>
    <n v="7275"/>
    <n v="121.25"/>
    <m/>
    <n v="121.25"/>
    <s v="rotura de correa."/>
    <x v="3"/>
    <x v="3"/>
    <x v="1"/>
    <x v="1"/>
    <m/>
    <s v="mansilla"/>
  </r>
  <r>
    <n v="56400"/>
    <x v="0"/>
    <s v="Moreno"/>
    <x v="3"/>
    <d v="2018-11-01T00:00:00"/>
    <s v="-"/>
    <s v="Mantenimiento Electrico"/>
    <d v="2021-02-01T00:00:00"/>
    <d v="1899-12-30T20:14:14"/>
    <d v="2021-02-01T00:00:00"/>
    <d v="1899-12-30T20:28:16"/>
    <n v="842"/>
    <n v="14.033333333333333"/>
    <m/>
    <n v="14.033333333333333"/>
    <s v="error de maquinista. Maquina en marcha"/>
    <x v="0"/>
    <x v="3"/>
    <x v="1"/>
    <x v="1"/>
    <m/>
    <s v="maquinista"/>
  </r>
  <r>
    <n v="56407"/>
    <x v="17"/>
    <s v="Moreno"/>
    <x v="3"/>
    <d v="2019-10-08T00:00:00"/>
    <s v="Martín"/>
    <s v="Mantenimiento Electrico"/>
    <d v="2021-02-01T00:00:00"/>
    <d v="1899-12-30T20:40:49"/>
    <d v="2021-02-01T00:00:00"/>
    <d v="1899-12-30T21:29:06"/>
    <n v="2897"/>
    <n v="48.283333333333331"/>
    <m/>
    <n v="48.283333333333331"/>
    <s v="se regula presostato, se pidio  maquinista cambiar las sopapas"/>
    <x v="2"/>
    <x v="3"/>
    <x v="1"/>
    <x v="1"/>
    <m/>
    <s v="baez"/>
  </r>
  <r>
    <n v="56408"/>
    <x v="23"/>
    <s v="Moreno"/>
    <x v="2"/>
    <d v="2018-11-01T00:00:00"/>
    <s v="-"/>
    <s v="Mantenimiento Electrico"/>
    <d v="2021-02-01T00:00:00"/>
    <d v="1899-12-30T20:43:35"/>
    <d v="2021-02-01T00:00:00"/>
    <d v="1899-12-30T22:10:44"/>
    <n v="5229"/>
    <n v="87.15"/>
    <m/>
    <n v="87.15"/>
    <s v="ajuste de parametro de leva, se cambia de 357 a 10"/>
    <x v="2"/>
    <x v="3"/>
    <x v="1"/>
    <x v="1"/>
    <m/>
    <s v="maiques"/>
  </r>
  <r>
    <n v="56410"/>
    <x v="33"/>
    <s v="Moreno"/>
    <x v="5"/>
    <d v="2018-11-01T00:00:00"/>
    <s v="-"/>
    <s v="Mantenimiento Mecanico"/>
    <d v="2021-02-01T00:00:00"/>
    <d v="1899-12-30T20:46:39"/>
    <d v="2021-02-01T00:00:00"/>
    <d v="1899-12-30T21:40:44"/>
    <n v="3245"/>
    <n v="54.083333333333336"/>
    <m/>
    <n v="54.083333333333336"/>
    <s v="cuando se presento mantenimeinto no habia personal operativo por lo cual se levanta la parada, se le avisa a turno noche para que lo revise."/>
    <x v="1"/>
    <x v="3"/>
    <x v="1"/>
    <x v="1"/>
    <m/>
    <s v="faria"/>
  </r>
  <r>
    <n v="56418"/>
    <x v="12"/>
    <s v="Moreno"/>
    <x v="0"/>
    <d v="2018-11-01T00:00:00"/>
    <s v="-"/>
    <s v="Mantenimiento Electrico"/>
    <d v="2021-02-01T00:00:00"/>
    <d v="1899-12-30T22:55:38"/>
    <d v="2021-02-01T00:00:00"/>
    <d v="1899-12-30T23:19:03"/>
    <n v="1405"/>
    <n v="23.416666666666668"/>
    <m/>
    <n v="23.416666666666668"/>
    <s v="se regula posicion sensor de etiquetadora"/>
    <x v="0"/>
    <x v="3"/>
    <x v="1"/>
    <x v="2"/>
    <m/>
    <s v="Cotellessa"/>
  </r>
  <r>
    <n v="56423"/>
    <x v="17"/>
    <s v="Moreno"/>
    <x v="3"/>
    <d v="2019-10-08T00:00:00"/>
    <s v="Martín"/>
    <s v="Mantenimiento Electrico"/>
    <d v="2021-02-01T00:00:00"/>
    <d v="1899-12-30T23:24:14"/>
    <d v="2021-02-01T00:00:00"/>
    <d v="1899-12-30T23:32:24"/>
    <n v="490"/>
    <n v="8.1666666666666661"/>
    <m/>
    <n v="8.1666666666666661"/>
    <s v="se revisa presostatos para regular posicion de tapa y estaban OK, se cambia ventosa para que agarre mejor la tapa, produccion coloca persona a controlar la posicion de las mismas"/>
    <x v="0"/>
    <x v="3"/>
    <x v="1"/>
    <x v="2"/>
    <m/>
    <s v="rotela"/>
  </r>
  <r>
    <n v="56425"/>
    <x v="17"/>
    <s v="Moreno"/>
    <x v="3"/>
    <d v="2019-10-08T00:00:00"/>
    <s v="Martín"/>
    <s v="Mantenimiento Electrico"/>
    <d v="2021-02-01T00:00:00"/>
    <d v="1899-12-30T23:46:27"/>
    <d v="2021-02-02T00:00:00"/>
    <d v="1899-12-30T02:41:29"/>
    <n v="10502"/>
    <n v="175.03333333333333"/>
    <m/>
    <n v="175.03333333333333"/>
    <s v="se revisa presostatos para regular posicion de tapa y estaban OK, se cambia ventosa para que agarre mejor la tapa, produccion coloca persona a controlar la posicion de las mismas"/>
    <x v="0"/>
    <x v="3"/>
    <x v="1"/>
    <x v="2"/>
    <m/>
    <s v="rotela"/>
  </r>
  <r>
    <n v="56426"/>
    <x v="3"/>
    <s v="Moreno"/>
    <x v="6"/>
    <d v="2018-11-01T00:00:00"/>
    <s v="-"/>
    <s v="Mantenimiento Mecanico"/>
    <d v="2021-02-02T00:00:00"/>
    <d v="1899-12-30T00:32:56"/>
    <d v="2021-02-02T00:00:00"/>
    <d v="1899-12-30T01:08:12"/>
    <n v="2116"/>
    <n v="35.266666666666666"/>
    <m/>
    <n v="35.266666666666666"/>
    <s v="se reparan pinzas enhebradoras "/>
    <x v="3"/>
    <x v="3"/>
    <x v="1"/>
    <x v="2"/>
    <m/>
    <s v="alegre"/>
  </r>
  <r>
    <n v="56428"/>
    <x v="12"/>
    <s v="Moreno"/>
    <x v="0"/>
    <d v="2018-11-01T00:00:00"/>
    <s v="-"/>
    <s v="Mantenimiento Electrico"/>
    <d v="2021-02-02T00:00:00"/>
    <d v="1899-12-30T00:47:39"/>
    <d v="2021-02-02T00:00:00"/>
    <d v="1899-12-30T03:24:14"/>
    <n v="9395"/>
    <n v="156.58333333333334"/>
    <m/>
    <n v="156.58333333333334"/>
    <s v="se regula sensor de etiquetadora y luego se asiste con la regulacion total de la misma"/>
    <x v="0"/>
    <x v="3"/>
    <x v="1"/>
    <x v="2"/>
    <m/>
    <s v="rotela"/>
  </r>
  <r>
    <n v="56446"/>
    <x v="4"/>
    <s v="Moreno"/>
    <x v="6"/>
    <d v="2019-10-08T00:00:00"/>
    <s v="Martín"/>
    <s v="Mantenimiento Mecanico"/>
    <d v="2021-02-02T00:00:00"/>
    <d v="1899-12-30T06:47:33"/>
    <d v="2021-02-02T00:00:00"/>
    <d v="1899-12-30T07:02:45"/>
    <n v="912"/>
    <n v="15.2"/>
    <m/>
    <n v="15.2"/>
    <s v="se repara pieza partida, brazo de enhebrador. Se regulan parámetros de receta y se coloca el formato de Candy ya que no estaba cargado"/>
    <x v="3"/>
    <x v="3"/>
    <x v="1"/>
    <x v="0"/>
    <m/>
    <s v="pellegrino"/>
  </r>
  <r>
    <n v="56458"/>
    <x v="5"/>
    <s v="Moreno"/>
    <x v="9"/>
    <d v="2018-11-01T00:00:00"/>
    <s v="-"/>
    <s v="Mantenimiento Electrico"/>
    <d v="2021-02-02T00:00:00"/>
    <d v="1899-12-30T07:03:48"/>
    <d v="2021-02-02T00:00:00"/>
    <d v="1899-12-30T09:12:43"/>
    <n v="7735"/>
    <n v="128.91666666666666"/>
    <m/>
    <n v="128.91666666666666"/>
    <s v="faltaba cargar formato en etiquetadora. Se regula leva de posicionamiento ya que acusaba falla. Esto último demoró mucho tiempo ya que es muy precisa esa posición. Se lo deja marcado para futura referencia. También se cambia sensor de pistón por no cambiar estado. "/>
    <x v="2"/>
    <x v="3"/>
    <x v="1"/>
    <x v="0"/>
    <m/>
    <s v="zarlenga/salinas"/>
  </r>
  <r>
    <n v="56467"/>
    <x v="0"/>
    <s v="Moreno"/>
    <x v="5"/>
    <d v="2018-11-01T00:00:00"/>
    <s v="-"/>
    <s v="Mantenimiento Electrico"/>
    <d v="2021-02-02T00:00:00"/>
    <d v="1899-12-30T07:31:02"/>
    <d v="2021-02-02T00:00:00"/>
    <d v="1899-12-30T07:48:43"/>
    <n v="1061"/>
    <n v="17.683333333333334"/>
    <m/>
    <n v="17.683333333333334"/>
    <s v="regulación de enhebrador y colocador de bombas. Yiyo envió una foto donde hay que enderezar placa por estar torcido motivo a todos los golpes que recibe en una mala puesta a punto."/>
    <x v="3"/>
    <x v="3"/>
    <x v="1"/>
    <x v="0"/>
    <m/>
    <s v="pellegrino"/>
  </r>
  <r>
    <n v="56475"/>
    <x v="3"/>
    <s v="Moreno"/>
    <x v="6"/>
    <d v="2018-11-01T00:00:00"/>
    <s v="-"/>
    <s v="Mantenimiento Mecanico"/>
    <d v="2021-02-02T00:00:00"/>
    <d v="1899-12-30T08:00:23"/>
    <d v="2021-02-02T00:00:00"/>
    <d v="1899-12-30T08:10:47"/>
    <n v="624"/>
    <n v="10.4"/>
    <m/>
    <n v="10.4"/>
    <s v="se le fue a falla 2 veces y se reinció sistema prendiendo y apagando el equipo. No volvió a fallar. "/>
    <x v="2"/>
    <x v="3"/>
    <x v="1"/>
    <x v="0"/>
    <m/>
    <s v="pellegrino"/>
  </r>
  <r>
    <n v="56488"/>
    <x v="23"/>
    <s v="Moreno"/>
    <x v="12"/>
    <d v="2018-11-01T00:00:00"/>
    <s v="-"/>
    <s v="Mantenimiento Mecanico"/>
    <d v="2021-02-02T00:00:00"/>
    <d v="1899-12-30T08:54:31"/>
    <d v="2021-02-02T00:00:00"/>
    <d v="1899-12-30T09:14:14"/>
    <n v="1183"/>
    <n v="19.716666666666665"/>
    <m/>
    <n v="19.716666666666665"/>
    <s v="se observa motoreductor con pérdida de aceite. Chequearlo para tener en radar y desarmarlo cuando tengamos disponibilidad de línea + recursos. "/>
    <x v="3"/>
    <x v="3"/>
    <x v="1"/>
    <x v="0"/>
    <m/>
    <s v="leiro"/>
  </r>
  <r>
    <n v="56507"/>
    <x v="2"/>
    <s v="Moreno"/>
    <x v="12"/>
    <d v="2018-11-01T00:00:00"/>
    <s v="-"/>
    <s v="Mantenimiento Mecanico"/>
    <d v="2021-02-02T00:00:00"/>
    <d v="1899-12-30T10:04:50"/>
    <d v="2021-02-02T00:00:00"/>
    <d v="1899-12-30T15:57:51"/>
    <n v="21181"/>
    <n v="353.01666666666665"/>
    <m/>
    <n v="353.01666666666665"/>
    <s v="se corta correa dentada de transferencia, la que fue modificada provisoriamente colocándole un nervio interno para que no se caiga. Queda Luciano Mansilla realizando la reparación viendo la forma que dure hasta que traigan la nueva que corresponde. "/>
    <x v="3"/>
    <x v="3"/>
    <x v="1"/>
    <x v="0"/>
    <m/>
    <s v="mansilla"/>
  </r>
  <r>
    <n v="56522"/>
    <x v="17"/>
    <s v="Moreno"/>
    <x v="4"/>
    <d v="2019-10-08T00:00:00"/>
    <s v="Martín"/>
    <s v="Mantenimiento Mecanico"/>
    <d v="2021-02-02T00:00:00"/>
    <d v="1899-12-30T10:25:21"/>
    <d v="2021-02-02T00:00:00"/>
    <d v="1899-12-30T12:16:56"/>
    <n v="6695"/>
    <n v="111.58333333333333"/>
    <m/>
    <n v="111.58333333333333"/>
    <s v="se observa chaveta suelta trabando el sistema de transmisión del coloca tapas. Se coloca nueva chaveta y se ajusta. Se observa también que, el manchón habría que cambiarlo ya que tiene desgaste. Habría que hacer una revisión completa cuando tengamos disponible la máquina + recursos. "/>
    <x v="3"/>
    <x v="3"/>
    <x v="1"/>
    <x v="0"/>
    <m/>
    <s v="pellegrino"/>
  </r>
  <r>
    <n v="56592"/>
    <x v="12"/>
    <s v="Moreno"/>
    <x v="0"/>
    <d v="2018-11-01T00:00:00"/>
    <s v="-"/>
    <s v="Mantenimiento Electrico"/>
    <d v="2021-02-02T00:00:00"/>
    <d v="1899-12-30T12:48:25"/>
    <d v="2021-02-02T00:00:00"/>
    <d v="1899-12-30T13:02:35"/>
    <n v="850"/>
    <n v="14.166666666666666"/>
    <m/>
    <n v="14.166666666666666"/>
    <s v="regulación de etiqueta ya que estaba saliendo muy mal. El resto de la mañana se da soporte, con Roberto Correa, para ayudar con regulación. La máquina estaba muy desregulada. "/>
    <x v="0"/>
    <x v="3"/>
    <x v="1"/>
    <x v="0"/>
    <m/>
    <s v="correa"/>
  </r>
  <r>
    <n v="56640"/>
    <x v="23"/>
    <s v="Moreno"/>
    <x v="10"/>
    <d v="2020-02-21T00:00:00"/>
    <s v="Martín"/>
    <s v="Mantenimiento Mecanico"/>
    <d v="2021-02-02T00:00:00"/>
    <d v="1899-12-30T16:50:20"/>
    <d v="2021-02-02T00:00:00"/>
    <d v="1899-12-30T17:49:07"/>
    <n v="3527"/>
    <n v="58.783333333333331"/>
    <m/>
    <n v="58.783333333333331"/>
    <s v="rotula suelta, faltan 2 tornillos que no se consiguen por la máquina, se tiene que desarmar para colocar."/>
    <x v="3"/>
    <x v="3"/>
    <x v="1"/>
    <x v="1"/>
    <m/>
    <s v="mansilla"/>
  </r>
  <r>
    <n v="56645"/>
    <x v="0"/>
    <s v="Moreno"/>
    <x v="3"/>
    <d v="2018-11-01T00:00:00"/>
    <s v="-"/>
    <s v="Mantenimiento Mecanico"/>
    <d v="2021-02-02T00:00:00"/>
    <d v="1899-12-30T17:05:27"/>
    <d v="2021-02-02T00:00:00"/>
    <d v="1899-12-30T17:19:23"/>
    <n v="836"/>
    <n v="13.933333333333334"/>
    <m/>
    <n v="13.933333333333334"/>
    <s v="se utilizó para llamado de la 33 para armado de tolva post auditoria. "/>
    <x v="0"/>
    <x v="3"/>
    <x v="1"/>
    <x v="1"/>
    <m/>
    <s v="mansilla"/>
  </r>
  <r>
    <n v="56676"/>
    <x v="0"/>
    <s v="Moreno"/>
    <x v="7"/>
    <d v="2018-11-01T00:00:00"/>
    <s v="-"/>
    <s v="Mantenimiento Mecanico"/>
    <d v="2021-02-02T00:00:00"/>
    <d v="1899-12-30T18:39:54"/>
    <d v="2021-02-02T00:00:00"/>
    <d v="1899-12-30T19:25:21"/>
    <n v="2727"/>
    <n v="45.45"/>
    <m/>
    <n v="45.45"/>
    <s v="cambio de oring de pico de llenado y de rotor"/>
    <x v="3"/>
    <x v="3"/>
    <x v="1"/>
    <x v="1"/>
    <m/>
    <s v="falabella"/>
  </r>
  <r>
    <n v="56682"/>
    <x v="0"/>
    <s v="Moreno"/>
    <x v="7"/>
    <d v="2018-11-01T00:00:00"/>
    <s v="-"/>
    <s v="Mantenimiento Mecanico"/>
    <d v="2021-02-02T00:00:00"/>
    <d v="1899-12-30T19:28:08"/>
    <d v="2021-02-02T00:00:00"/>
    <d v="1899-12-30T19:38:38"/>
    <n v="630"/>
    <n v="10.5"/>
    <m/>
    <n v="10.5"/>
    <s v="cambio de controlador de resistencia"/>
    <x v="2"/>
    <x v="3"/>
    <x v="1"/>
    <x v="1"/>
    <m/>
    <s v="baez"/>
  </r>
  <r>
    <n v="56687"/>
    <x v="33"/>
    <s v="Moreno"/>
    <x v="5"/>
    <d v="2018-11-01T00:00:00"/>
    <s v="-"/>
    <s v="Mantenimiento Mecanico"/>
    <d v="2021-02-02T00:00:00"/>
    <d v="1899-12-30T19:51:17"/>
    <d v="2021-02-02T00:00:00"/>
    <d v="1899-12-30T21:11:00"/>
    <n v="4783"/>
    <n v="79.716666666666669"/>
    <m/>
    <n v="79.716666666666669"/>
    <s v="falla la válvula del tanque 20, el tiempo en amarillo es la resolución real, la Tablet se descargo y quedo la parada puesta."/>
    <x v="3"/>
    <x v="3"/>
    <x v="1"/>
    <x v="1"/>
    <m/>
    <s v="baez/mansilla"/>
  </r>
  <r>
    <n v="56693"/>
    <x v="23"/>
    <s v="Moreno"/>
    <x v="2"/>
    <d v="2018-11-01T00:00:00"/>
    <s v="-"/>
    <s v="Mantenimiento Mecanico"/>
    <d v="2021-02-02T00:00:00"/>
    <d v="1899-12-30T20:42:22"/>
    <d v="2021-02-02T00:00:00"/>
    <d v="1899-12-30T21:09:14"/>
    <n v="1612"/>
    <n v="26.866666666666667"/>
    <m/>
    <n v="26.866666666666667"/>
    <s v="se parte empujador de producto, se suelda. "/>
    <x v="3"/>
    <x v="3"/>
    <x v="1"/>
    <x v="1"/>
    <m/>
    <s v="falabella"/>
  </r>
  <r>
    <n v="56705"/>
    <x v="29"/>
    <s v="Moreno"/>
    <x v="3"/>
    <d v="2019-10-08T00:00:00"/>
    <s v="Martín"/>
    <s v="Mantenimiento Mecanico"/>
    <d v="2021-02-02T00:00:00"/>
    <d v="1899-12-30T23:14:48"/>
    <d v="2021-02-03T00:00:00"/>
    <d v="1899-12-30T06:22:49"/>
    <n v="25681"/>
    <n v="428.01666666666665"/>
    <m/>
    <n v="428.01666666666665"/>
    <s v="peine de transfer flojo y sensor de home desplazado"/>
    <x v="3"/>
    <x v="3"/>
    <x v="1"/>
    <x v="2"/>
    <m/>
    <s v="pellegrino"/>
  </r>
  <r>
    <n v="56715"/>
    <x v="0"/>
    <s v="Moreno"/>
    <x v="12"/>
    <d v="2018-11-01T00:00:00"/>
    <s v="-"/>
    <s v="Mantenimiento Mecanico"/>
    <d v="2021-02-03T00:00:00"/>
    <d v="1899-12-30T06:14:43"/>
    <d v="2021-02-03T00:00:00"/>
    <d v="1899-12-30T06:37:36"/>
    <n v="1373"/>
    <n v="22.883333333333333"/>
    <m/>
    <n v="22.883333333333333"/>
    <s v="sigue el problema de la correan en la transferencia. Queda a la espera de llegada del repuesto."/>
    <x v="3"/>
    <x v="3"/>
    <x v="1"/>
    <x v="0"/>
    <m/>
    <s v="-"/>
  </r>
  <r>
    <n v="56722"/>
    <x v="11"/>
    <s v="Moreno"/>
    <x v="10"/>
    <d v="2020-02-21T00:00:00"/>
    <s v="Martín"/>
    <s v="Mantenimiento Mecanico"/>
    <d v="2021-02-03T00:00:00"/>
    <d v="1899-12-30T06:24:17"/>
    <d v="2021-02-03T00:00:00"/>
    <d v="1899-12-30T06:42:22"/>
    <n v="1085"/>
    <n v="18.083333333333332"/>
    <m/>
    <n v="18.083333333333332"/>
    <s v="se gasta piñón en transmición del conjunto de bandas laterales. Se reemplaza con ayuda del maquinista."/>
    <x v="3"/>
    <x v="3"/>
    <x v="1"/>
    <x v="0"/>
    <m/>
    <s v="correa"/>
  </r>
  <r>
    <n v="56723"/>
    <x v="5"/>
    <s v="Moreno"/>
    <x v="9"/>
    <d v="2018-11-01T00:00:00"/>
    <s v="-"/>
    <s v="Mantenimiento Electrico"/>
    <d v="2021-02-03T00:00:00"/>
    <d v="1899-12-30T06:28:24"/>
    <d v="2021-02-03T00:00:00"/>
    <d v="1899-12-30T06:36:44"/>
    <n v="500"/>
    <n v="8.3333333333333339"/>
    <m/>
    <n v="8.3333333333333339"/>
    <s v="estaba sucio sensor. La maquinista se da cuenta y lo limpia"/>
    <x v="0"/>
    <x v="3"/>
    <x v="1"/>
    <x v="0"/>
    <m/>
    <s v="maquinista"/>
  </r>
  <r>
    <n v="56727"/>
    <x v="2"/>
    <s v="Moreno"/>
    <x v="12"/>
    <d v="2018-11-01T00:00:00"/>
    <s v="-"/>
    <s v="Mantenimiento Mecanico"/>
    <d v="2021-02-03T00:00:00"/>
    <d v="1899-12-30T06:37:44"/>
    <d v="2021-02-03T00:00:00"/>
    <d v="1899-12-30T07:54:31"/>
    <n v="4607"/>
    <n v="76.783333333333331"/>
    <m/>
    <n v="76.783333333333331"/>
    <s v="problema con la correa"/>
    <x v="3"/>
    <x v="3"/>
    <x v="1"/>
    <x v="0"/>
    <m/>
    <s v="-"/>
  </r>
  <r>
    <n v="56729"/>
    <x v="3"/>
    <s v="Moreno"/>
    <x v="7"/>
    <d v="2018-11-01T00:00:00"/>
    <s v="-"/>
    <s v="Mantenimiento Electrico"/>
    <d v="2021-02-03T00:00:00"/>
    <d v="1899-12-30T06:45:02"/>
    <d v="2021-02-03T00:00:00"/>
    <d v="1899-12-30T08:41:34"/>
    <n v="6992"/>
    <n v="116.53333333333333"/>
    <m/>
    <n v="116.53333333333333"/>
    <s v="le cuesta cerrar las mordazas de torqueo. El problema fue mecánico. Se reemplaza pinzas de torqueo y se comienza reparación por juego en piezas."/>
    <x v="3"/>
    <x v="3"/>
    <x v="1"/>
    <x v="0"/>
    <m/>
    <s v="correa"/>
  </r>
  <r>
    <n v="56745"/>
    <x v="0"/>
    <s v="Moreno"/>
    <x v="2"/>
    <d v="2018-11-01T00:00:00"/>
    <s v="-"/>
    <s v="Mantenimiento Mecanico"/>
    <d v="2021-02-03T00:00:00"/>
    <d v="1899-12-30T07:17:07"/>
    <d v="2021-02-03T00:00:00"/>
    <d v="1899-12-30T07:34:32"/>
    <n v="1045"/>
    <n v="17.416666666666668"/>
    <m/>
    <n v="17.416666666666668"/>
    <s v="se corrige agujero en pieza de fleje que ayuda al cierre de solapa."/>
    <x v="3"/>
    <x v="3"/>
    <x v="1"/>
    <x v="0"/>
    <m/>
    <s v="pellegrino"/>
  </r>
  <r>
    <n v="56747"/>
    <x v="12"/>
    <s v="Moreno"/>
    <x v="3"/>
    <d v="2018-11-01T00:00:00"/>
    <s v="-"/>
    <s v="Mantenimiento Mecanico"/>
    <d v="2021-02-03T00:00:00"/>
    <d v="1899-12-30T07:21:02"/>
    <d v="2021-02-03T00:00:00"/>
    <d v="1899-12-30T07:45:15"/>
    <n v="1453"/>
    <n v="24.216666666666665"/>
    <m/>
    <n v="24.216666666666665"/>
    <s v="se cambian flejes y resortes de espada apreta frascos"/>
    <x v="3"/>
    <x v="3"/>
    <x v="1"/>
    <x v="0"/>
    <m/>
    <s v="pellegrino"/>
  </r>
  <r>
    <n v="56772"/>
    <x v="2"/>
    <s v="Moreno"/>
    <x v="12"/>
    <d v="2018-11-01T00:00:00"/>
    <s v="-"/>
    <s v="Mantenimiento Mecanico"/>
    <d v="2021-02-03T00:00:00"/>
    <d v="1899-12-30T08:20:53"/>
    <d v="2021-02-03T00:00:00"/>
    <d v="1899-12-30T10:33:17"/>
    <n v="7944"/>
    <n v="132.4"/>
    <m/>
    <n v="132.4"/>
    <s v="problema con la correa"/>
    <x v="3"/>
    <x v="3"/>
    <x v="1"/>
    <x v="0"/>
    <m/>
    <s v="-"/>
  </r>
  <r>
    <n v="56805"/>
    <x v="2"/>
    <s v="Moreno"/>
    <x v="16"/>
    <d v="2018-11-01T00:00:00"/>
    <s v="-"/>
    <s v="Mantenimiento Electrico"/>
    <d v="2021-02-03T00:00:00"/>
    <d v="1899-12-30T09:54:01"/>
    <d v="2021-02-03T00:00:00"/>
    <d v="1899-12-30T10:03:24"/>
    <n v="563"/>
    <n v="9.3833333333333329"/>
    <m/>
    <n v="9.3833333333333329"/>
    <s v="la linea se le paró sin motivo, la volvió a arrancar y no paró más."/>
    <x v="0"/>
    <x v="3"/>
    <x v="1"/>
    <x v="0"/>
    <m/>
    <s v="-"/>
  </r>
  <r>
    <n v="56808"/>
    <x v="29"/>
    <s v="Moreno"/>
    <x v="3"/>
    <d v="2019-10-08T00:00:00"/>
    <s v="Martín"/>
    <s v="Mantenimiento Mecanico"/>
    <d v="2021-02-03T00:00:00"/>
    <d v="1899-12-30T09:55:45"/>
    <d v="2021-02-03T00:00:00"/>
    <d v="1899-12-30T10:07:10"/>
    <n v="685"/>
    <n v="11.416666666666666"/>
    <m/>
    <n v="11.416666666666666"/>
    <s v="a primera hora se ajustó la placa del transfer, reguló posición del sensor y se hizo home. Se obserban pucks deformados el que provoca que, el transfer, no se posicione bien como debería. Tenía baranda suelta y chocaba con transfer. Hay que programar la revisión de todo el sistema. "/>
    <x v="3"/>
    <x v="3"/>
    <x v="1"/>
    <x v="0"/>
    <m/>
    <s v="maquinista"/>
  </r>
  <r>
    <n v="56816"/>
    <x v="0"/>
    <s v="Moreno"/>
    <x v="8"/>
    <d v="2018-11-01T00:00:00"/>
    <s v="-"/>
    <s v="Mantenimiento Mecanico"/>
    <d v="2021-02-03T00:00:00"/>
    <d v="1899-12-30T10:14:05"/>
    <d v="2021-02-03T00:00:00"/>
    <d v="1899-12-30T10:48:21"/>
    <n v="2056"/>
    <n v="34.266666666666666"/>
    <m/>
    <n v="34.266666666666666"/>
    <s v="acusó falla el servo que maneja la elevación. El día anterior se estuvo limpiando la máquina pero no se tuvo en cuenta la lubricación. Se le recomienda, al maquinista emiliano, que en cada turno se coloque 1 o 2 gotas de aceite para mantener partes móviles lubricadas. "/>
    <x v="0"/>
    <x v="3"/>
    <x v="1"/>
    <x v="0"/>
    <m/>
    <s v="maiques/correa/salinas"/>
  </r>
  <r>
    <n v="56823"/>
    <x v="0"/>
    <s v="Moreno"/>
    <x v="12"/>
    <d v="2018-11-01T00:00:00"/>
    <s v="-"/>
    <s v="Mantenimiento Mecanico"/>
    <d v="2021-02-03T00:00:00"/>
    <d v="1899-12-30T10:33:53"/>
    <d v="2021-02-03T00:00:00"/>
    <d v="1899-12-30T16:52:34"/>
    <n v="22721"/>
    <n v="378.68333333333334"/>
    <m/>
    <n v="378.68333333333334"/>
    <s v="armado de poleas con tapas en transferencia"/>
    <x v="3"/>
    <x v="3"/>
    <x v="1"/>
    <x v="0"/>
    <m/>
    <s v="falabela"/>
  </r>
  <r>
    <n v="56823"/>
    <x v="0"/>
    <s v="Moreno"/>
    <x v="12"/>
    <d v="2018-11-01T00:00:00"/>
    <s v="-"/>
    <s v="Mantenimiento Mecanico"/>
    <d v="2021-02-03T00:00:00"/>
    <d v="1899-12-30T10:33:53"/>
    <d v="2021-02-03T00:00:00"/>
    <d v="1899-12-30T16:52:34"/>
    <n v="22721"/>
    <n v="378.68333333333334"/>
    <m/>
    <n v="378.68333333333334"/>
    <s v="problema con la correa transferencia"/>
    <x v="3"/>
    <x v="3"/>
    <x v="1"/>
    <x v="0"/>
    <m/>
    <s v="-"/>
  </r>
  <r>
    <n v="56825"/>
    <x v="29"/>
    <s v="Moreno"/>
    <x v="3"/>
    <d v="2019-10-08T00:00:00"/>
    <s v="Martín"/>
    <s v="Mantenimiento Mecanico"/>
    <d v="2021-02-03T00:00:00"/>
    <d v="1899-12-30T10:39:33"/>
    <d v="2021-02-03T00:00:00"/>
    <d v="1899-12-30T10:58:06"/>
    <n v="1113"/>
    <n v="18.55"/>
    <m/>
    <n v="18.55"/>
    <s v="a primera hora se ajustó la placa del transfer, reguló posición del sensor y se hizo home. Se obserban pucks deformados el que provoca que, el transfer, no se posicione bien como debería. Tenía baranda suelta y chocaba con transfer. Hay que programar la revisión de todo el sistema. "/>
    <x v="3"/>
    <x v="3"/>
    <x v="1"/>
    <x v="0"/>
    <m/>
    <s v="pellegrino"/>
  </r>
  <r>
    <n v="56887"/>
    <x v="17"/>
    <s v="Moreno"/>
    <x v="3"/>
    <d v="2019-10-08T00:00:00"/>
    <s v="Martín"/>
    <s v="Mantenimiento Mecanico"/>
    <d v="2021-02-03T00:00:00"/>
    <d v="1899-12-30T13:21:10"/>
    <d v="2021-02-03T00:00:00"/>
    <d v="1899-12-30T13:32:41"/>
    <n v="691"/>
    <n v="11.516666666666667"/>
    <m/>
    <n v="11.516666666666667"/>
    <s v="tenía corrido el sensor y no hacía Home"/>
    <x v="2"/>
    <x v="3"/>
    <x v="1"/>
    <x v="0"/>
    <m/>
    <s v="pellegrino"/>
  </r>
  <r>
    <n v="56913"/>
    <x v="23"/>
    <s v="Moreno"/>
    <x v="5"/>
    <d v="2018-11-01T00:00:00"/>
    <s v="-"/>
    <s v="Mantenimiento Mecanico"/>
    <d v="2021-02-03T00:00:00"/>
    <d v="1899-12-30T15:37:57"/>
    <d v="2021-02-03T00:00:00"/>
    <d v="1899-12-30T16:54:17"/>
    <n v="4580"/>
    <n v="76.333333333333329"/>
    <m/>
    <n v="76.333333333333329"/>
    <s v="se traba brazo que transporta estuche, por mal armado de conjunto de deslizamiento, se desarma y se arma de nuevo correctamente. "/>
    <x v="3"/>
    <x v="3"/>
    <x v="1"/>
    <x v="1"/>
    <m/>
    <s v="falabela"/>
  </r>
  <r>
    <n v="56923"/>
    <x v="10"/>
    <s v="Moreno"/>
    <x v="14"/>
    <d v="2018-11-01T00:00:00"/>
    <s v="-"/>
    <s v="Mantenimiento Mecanico"/>
    <d v="2021-02-03T00:00:00"/>
    <d v="1899-12-30T15:58:50"/>
    <d v="2021-02-03T00:00:00"/>
    <d v="1899-12-30T16:22:22"/>
    <n v="1412"/>
    <n v="23.533333333333335"/>
    <m/>
    <n v="23.533333333333335"/>
    <s v="regulacion de altura de sensor de tapas"/>
    <x v="0"/>
    <x v="3"/>
    <x v="1"/>
    <x v="1"/>
    <m/>
    <s v="baez"/>
  </r>
  <r>
    <n v="56941"/>
    <x v="29"/>
    <s v="Moreno"/>
    <x v="3"/>
    <d v="2019-10-08T00:00:00"/>
    <s v="Martín"/>
    <s v="Mantenimiento Mecanico"/>
    <d v="2021-02-03T00:00:00"/>
    <d v="1899-12-30T16:49:26"/>
    <d v="2021-02-03T00:00:00"/>
    <d v="1899-12-30T17:03:23"/>
    <n v="837"/>
    <n v="13.95"/>
    <m/>
    <n v="13.95"/>
    <s v="transfer con problemas de centrado por diferentes medidas en los pucks"/>
    <x v="0"/>
    <x v="3"/>
    <x v="1"/>
    <x v="1"/>
    <m/>
    <s v="faria"/>
  </r>
  <r>
    <n v="56945"/>
    <x v="0"/>
    <s v="Moreno"/>
    <x v="5"/>
    <d v="2018-11-01T00:00:00"/>
    <s v="-"/>
    <s v="Mantenimiento Mecanico"/>
    <d v="2021-02-03T00:00:00"/>
    <d v="1899-12-30T17:10:54"/>
    <d v="2021-02-03T00:00:00"/>
    <d v="1899-12-30T19:02:26"/>
    <n v="6692"/>
    <n v="111.53333333333333"/>
    <m/>
    <n v="111.53333333333333"/>
    <s v="rotura de racor en cabezal de puesta de bombas y regulacion del ciclo"/>
    <x v="3"/>
    <x v="3"/>
    <x v="1"/>
    <x v="1"/>
    <m/>
    <s v="falabela"/>
  </r>
  <r>
    <n v="56952"/>
    <x v="12"/>
    <s v="Moreno"/>
    <x v="12"/>
    <d v="2019-10-08T00:00:00"/>
    <s v="Martín"/>
    <s v="Mantenimiento Electrico"/>
    <d v="2021-02-03T00:00:00"/>
    <d v="1899-12-30T17:26:37"/>
    <d v="2021-02-03T00:00:00"/>
    <d v="1899-12-30T18:00:47"/>
    <n v="2050"/>
    <n v="34.166666666666664"/>
    <m/>
    <n v="34.166666666666664"/>
    <s v="se quema pantalla de etiquedaora, reclamar garantia, esta alimentada con 220V. Se controla la tension y no se consiguen anormalidades."/>
    <x v="2"/>
    <x v="3"/>
    <x v="1"/>
    <x v="1"/>
    <m/>
    <s v="baez"/>
  </r>
  <r>
    <n v="56955"/>
    <x v="0"/>
    <s v="Moreno"/>
    <x v="1"/>
    <d v="2018-11-01T00:00:00"/>
    <s v="-"/>
    <s v="Mantenimiento Mecanico"/>
    <d v="2021-02-03T00:00:00"/>
    <d v="1899-12-30T17:33:00"/>
    <d v="2021-02-03T00:00:00"/>
    <d v="1899-12-30T18:17:20"/>
    <n v="2660"/>
    <n v="44.333333333333336"/>
    <m/>
    <n v="44.333333333333336"/>
    <s v="variacion de peso por aire en el producto, se recomienda reemplazo de bomba moyno"/>
    <x v="0"/>
    <x v="3"/>
    <x v="1"/>
    <x v="1"/>
    <m/>
    <s v="mansilla"/>
  </r>
  <r>
    <n v="56969"/>
    <x v="12"/>
    <s v="Moreno"/>
    <x v="12"/>
    <d v="2019-10-08T00:00:00"/>
    <s v="Martín"/>
    <s v="Mantenimiento Electrico"/>
    <d v="2021-02-03T00:00:00"/>
    <d v="1899-12-30T18:17:51"/>
    <d v="2021-02-03T00:00:00"/>
    <d v="1899-12-30T18:41:41"/>
    <n v="1430"/>
    <n v="23.833333333333332"/>
    <m/>
    <n v="23.833333333333332"/>
    <s v="se quema pantalla de etiquedaora, reclamar garantia, esta alimentada con 220V. Se controla la tension y no se consiguen anormalidades, se coloca pantalla vieja que no enciende el led de iluminacion. "/>
    <x v="2"/>
    <x v="3"/>
    <x v="1"/>
    <x v="1"/>
    <m/>
    <s v="baez"/>
  </r>
  <r>
    <n v="56976"/>
    <x v="0"/>
    <s v="Moreno"/>
    <x v="1"/>
    <d v="2018-11-01T00:00:00"/>
    <s v="-"/>
    <s v="Mantenimiento Mecanico"/>
    <d v="2021-02-03T00:00:00"/>
    <d v="1899-12-30T18:45:24"/>
    <d v="2021-02-03T00:00:00"/>
    <d v="1899-12-30T19:06:54"/>
    <n v="1290"/>
    <n v="21.5"/>
    <m/>
    <n v="21.5"/>
    <s v="variacion de peso por aire en el producto, se recomienda reemplazo de bomba moyno"/>
    <x v="0"/>
    <x v="3"/>
    <x v="1"/>
    <x v="1"/>
    <m/>
    <s v="falabela"/>
  </r>
  <r>
    <n v="56980"/>
    <x v="17"/>
    <s v="Moreno"/>
    <x v="6"/>
    <d v="2019-10-08T00:00:00"/>
    <s v="Martín"/>
    <s v="Mantenimiento Mecanico"/>
    <d v="2021-02-03T00:00:00"/>
    <d v="1899-12-30T18:54:31"/>
    <d v="2021-02-03T00:00:00"/>
    <d v="1899-12-30T19:13:54"/>
    <n v="1163"/>
    <n v="19.383333333333333"/>
    <m/>
    <n v="19.383333333333333"/>
    <s v="alineacion de cinta"/>
    <x v="3"/>
    <x v="3"/>
    <x v="1"/>
    <x v="1"/>
    <m/>
    <s v="mansilla"/>
  </r>
  <r>
    <n v="56981"/>
    <x v="2"/>
    <s v="Moreno"/>
    <x v="12"/>
    <d v="2018-11-01T00:00:00"/>
    <s v="-"/>
    <s v="Mantenimiento Mecanico"/>
    <d v="2021-02-03T00:00:00"/>
    <d v="1899-12-30T18:55:02"/>
    <d v="2021-02-03T00:00:00"/>
    <d v="1899-12-30T19:05:11"/>
    <n v="609"/>
    <n v="10.15"/>
    <m/>
    <n v="10.15"/>
    <s v="revision de correa, con la modificacion presenta resprendimiento, continua la produccion asi."/>
    <x v="3"/>
    <x v="3"/>
    <x v="1"/>
    <x v="1"/>
    <m/>
    <s v="faria"/>
  </r>
  <r>
    <n v="56997"/>
    <x v="0"/>
    <s v="Moreno"/>
    <x v="8"/>
    <d v="2018-11-01T00:00:00"/>
    <s v="-"/>
    <s v="Mantenimiento Mecanico"/>
    <d v="2021-02-03T00:00:00"/>
    <d v="1899-12-30T20:04:28"/>
    <d v="2021-02-03T00:00:00"/>
    <d v="1899-12-30T21:04:23"/>
    <n v="3595"/>
    <n v="59.916666666666664"/>
    <m/>
    <n v="59.916666666666664"/>
    <s v="conducto de salida de desechos en cortadora de tubos tapada, se desarma todo el conducto y se limpia, "/>
    <x v="3"/>
    <x v="3"/>
    <x v="1"/>
    <x v="1"/>
    <m/>
    <s v="falabela"/>
  </r>
  <r>
    <n v="57000"/>
    <x v="0"/>
    <s v="Moreno"/>
    <x v="10"/>
    <d v="2018-11-01T00:00:00"/>
    <s v="-"/>
    <s v="Mantenimiento Mecanico"/>
    <d v="2021-02-03T00:00:00"/>
    <d v="1899-12-30T20:13:08"/>
    <d v="2021-02-03T00:00:00"/>
    <d v="1899-12-30T20:39:53"/>
    <n v="1605"/>
    <n v="26.75"/>
    <m/>
    <n v="26.75"/>
    <s v="cambio de congilones por rotura"/>
    <x v="3"/>
    <x v="3"/>
    <x v="1"/>
    <x v="1"/>
    <m/>
    <s v="mansilla"/>
  </r>
  <r>
    <n v="57006"/>
    <x v="23"/>
    <s v="Moreno"/>
    <x v="5"/>
    <d v="2018-11-01T00:00:00"/>
    <s v="-"/>
    <s v="Mantenimiento Mecanico"/>
    <d v="2021-02-03T00:00:00"/>
    <d v="1899-12-30T20:30:05"/>
    <d v="2021-02-03T00:00:00"/>
    <d v="1899-12-30T20:59:06"/>
    <n v="1741"/>
    <n v="29.016666666666666"/>
    <m/>
    <n v="29.016666666666666"/>
    <s v="primer peine de estuchadora roto, se suelda con soldadura electrica por no tener tig"/>
    <x v="3"/>
    <x v="3"/>
    <x v="1"/>
    <x v="1"/>
    <m/>
    <s v="mansilla"/>
  </r>
  <r>
    <n v="57069"/>
    <x v="0"/>
    <s v="Moreno"/>
    <x v="9"/>
    <d v="2018-11-01T00:00:00"/>
    <s v="-"/>
    <s v="Mantenimiento Mecanico"/>
    <d v="2021-02-04T00:00:00"/>
    <d v="1899-12-30T06:50:13"/>
    <d v="2021-02-04T00:00:00"/>
    <d v="1899-12-30T07:18:37"/>
    <n v="1704"/>
    <n v="28.4"/>
    <m/>
    <n v="28.4"/>
    <s v="se regula presión de tomadores de mecanismos, baja presión de actuador de compensador vertical, sensor flojo off set con mucho rango  y tiraba fallas seguidas. "/>
    <x v="2"/>
    <x v="3"/>
    <x v="1"/>
    <x v="0"/>
    <m/>
    <m/>
  </r>
  <r>
    <n v="57080"/>
    <x v="0"/>
    <s v="Moreno"/>
    <x v="6"/>
    <d v="2018-11-01T00:00:00"/>
    <s v="-"/>
    <s v="Mantenimiento Mecanico"/>
    <d v="2021-02-04T00:00:00"/>
    <d v="1899-12-30T07:28:05"/>
    <d v="2021-02-04T00:00:00"/>
    <d v="1899-12-30T07:39:26"/>
    <n v="681"/>
    <n v="11.35"/>
    <m/>
    <n v="11.35"/>
    <s v="hacía producto en rosca, se solucionó lavando los picos y cambiando o´rings dañados"/>
    <x v="0"/>
    <x v="3"/>
    <x v="1"/>
    <x v="0"/>
    <m/>
    <m/>
  </r>
  <r>
    <n v="57091"/>
    <x v="0"/>
    <s v="Moreno"/>
    <x v="14"/>
    <d v="2018-11-01T00:00:00"/>
    <s v="-"/>
    <s v="Mantenimiento Mecanico"/>
    <d v="2021-02-04T00:00:00"/>
    <d v="1899-12-30T07:50:04"/>
    <d v="2021-02-04T00:00:00"/>
    <d v="1899-12-30T08:14:17"/>
    <n v="1453"/>
    <n v="24.216666666666665"/>
    <m/>
    <n v="24.216666666666665"/>
    <s v="problema con el llenado y caída de envases a la salida del llenado. Se corrige deformidad de posicionadores centradores. Se corrige pérdida en picos de llenado cambiando todos los p´rings"/>
    <x v="3"/>
    <x v="3"/>
    <x v="1"/>
    <x v="0"/>
    <m/>
    <m/>
  </r>
  <r>
    <n v="57108"/>
    <x v="0"/>
    <s v="Moreno"/>
    <x v="14"/>
    <d v="2018-11-01T00:00:00"/>
    <s v="-"/>
    <s v="Mantenimiento Mecanico"/>
    <d v="2021-02-04T00:00:00"/>
    <d v="1899-12-30T08:51:31"/>
    <d v="2021-02-04T00:00:00"/>
    <d v="1899-12-30T09:32:33"/>
    <n v="2462"/>
    <n v="41.033333333333331"/>
    <m/>
    <n v="41.033333333333331"/>
    <s v="problema con el llenado y caída de envases a la salida del llenado. Se corrige deformidad de posicionadores centradores. Se corrige pérdida en picos de llenado cambiando todos los p´rings"/>
    <x v="3"/>
    <x v="3"/>
    <x v="1"/>
    <x v="0"/>
    <m/>
    <m/>
  </r>
  <r>
    <n v="57109"/>
    <x v="21"/>
    <s v="Moreno"/>
    <x v="3"/>
    <d v="2018-11-01T00:00:00"/>
    <s v="-"/>
    <s v="Mantenimiento Electrico"/>
    <d v="2021-02-04T00:00:00"/>
    <d v="1899-12-30T08:52:15"/>
    <d v="2021-02-04T00:00:00"/>
    <d v="1899-12-30T09:03:45"/>
    <n v="690"/>
    <n v="11.5"/>
    <m/>
    <n v="11.5"/>
    <s v="brazo abb tildado. Se apaga y se vuelve a encender sin presentar inconvenientes."/>
    <x v="2"/>
    <x v="3"/>
    <x v="1"/>
    <x v="0"/>
    <m/>
    <m/>
  </r>
  <r>
    <n v="57127"/>
    <x v="0"/>
    <s v="Moreno"/>
    <x v="8"/>
    <d v="2018-11-01T00:00:00"/>
    <s v="-"/>
    <s v="Mantenimiento Electrico"/>
    <d v="2021-02-04T00:00:00"/>
    <d v="1899-12-30T09:36:42"/>
    <d v="2021-02-04T00:00:00"/>
    <d v="1899-12-30T10:08:04"/>
    <n v="1882"/>
    <n v="31.366666666666667"/>
    <m/>
    <n v="31.366666666666667"/>
    <s v="falla en llenadora. Los PILZ están empezando a acusar fallas. Se recomienda el cambio directo cuando tengas disponibilidad de máquina y recursos."/>
    <x v="2"/>
    <x v="3"/>
    <x v="1"/>
    <x v="0"/>
    <m/>
    <m/>
  </r>
  <r>
    <n v="57147"/>
    <x v="0"/>
    <s v="Moreno"/>
    <x v="9"/>
    <d v="2018-11-01T00:00:00"/>
    <s v="-"/>
    <s v="Mantenimiento Mecanico"/>
    <d v="2021-02-04T00:00:00"/>
    <d v="1899-12-30T10:49:30"/>
    <d v="2021-02-04T00:00:00"/>
    <d v="1899-12-30T10:58:08"/>
    <n v="518"/>
    <n v="8.6333333333333329"/>
    <m/>
    <n v="8.6333333333333329"/>
    <s v="manchaba las bandejas en la estación 1 de frío. Muy alta la estación y eso hacía que apriete los moldes calientes y el producto rebalce"/>
    <x v="3"/>
    <x v="3"/>
    <x v="1"/>
    <x v="0"/>
    <m/>
    <m/>
  </r>
  <r>
    <n v="57160"/>
    <x v="2"/>
    <s v="Moreno"/>
    <x v="3"/>
    <d v="2018-11-01T00:00:00"/>
    <s v="-"/>
    <s v="Mantenimiento Electrico"/>
    <d v="2021-02-04T00:00:00"/>
    <d v="1899-12-30T11:18:44"/>
    <d v="2021-02-04T00:00:00"/>
    <d v="1899-12-30T11:33:01"/>
    <n v="857"/>
    <n v="14.283333333333333"/>
    <m/>
    <n v="14.283333333333333"/>
    <s v="mantenimiento planificado"/>
    <x v="7"/>
    <x v="3"/>
    <x v="1"/>
    <x v="0"/>
    <m/>
    <m/>
  </r>
  <r>
    <n v="57164"/>
    <x v="23"/>
    <s v="Moreno"/>
    <x v="2"/>
    <d v="2018-11-01T00:00:00"/>
    <s v="-"/>
    <s v="Mantenimiento Mecanico"/>
    <d v="2021-02-04T00:00:00"/>
    <d v="1899-12-30T11:25:02"/>
    <d v="2021-02-04T00:00:00"/>
    <d v="1899-12-30T12:09:59"/>
    <n v="2697"/>
    <n v="44.95"/>
    <m/>
    <n v="44.95"/>
    <s v="se rompe protección acrílica, se coloca parte rota con cinta adhesiva para que puedan largar la linea chequeado con SHE y se programa reparación para fin de semana. También se colocan tornillos en seguridad de puerta que se encontraba puenteada. "/>
    <x v="3"/>
    <x v="3"/>
    <x v="1"/>
    <x v="0"/>
    <m/>
    <m/>
  </r>
  <r>
    <n v="57206"/>
    <x v="23"/>
    <s v="Moreno"/>
    <x v="5"/>
    <d v="2018-11-01T00:00:00"/>
    <s v="-"/>
    <s v="Mantenimiento Electrico"/>
    <d v="2021-02-04T00:00:00"/>
    <d v="1899-12-30T13:26:48"/>
    <d v="2021-02-04T00:00:00"/>
    <d v="1899-12-30T14:58:16"/>
    <n v="5488"/>
    <n v="91.466666666666669"/>
    <m/>
    <n v="91.466666666666669"/>
    <s v="cable multipar de comandos cortados por roce con cinta , se cambia cable completo y se acomoda de forma tal que no roce con ningun elemento"/>
    <x v="2"/>
    <x v="3"/>
    <x v="1"/>
    <x v="0"/>
    <m/>
    <m/>
  </r>
  <r>
    <n v="57227"/>
    <x v="17"/>
    <s v="Moreno"/>
    <x v="4"/>
    <d v="2019-10-08T00:00:00"/>
    <s v="Martín"/>
    <s v="Mantenimiento Mecanico"/>
    <d v="2021-02-04T00:00:00"/>
    <d v="1899-12-30T15:40:49"/>
    <d v="2021-02-04T00:00:00"/>
    <d v="1899-12-30T15:54:01"/>
    <n v="792"/>
    <n v="13.2"/>
    <m/>
    <n v="13.2"/>
    <s v="ajuste operativo"/>
    <x v="3"/>
    <x v="3"/>
    <x v="1"/>
    <x v="1"/>
    <m/>
    <m/>
  </r>
  <r>
    <n v="57254"/>
    <x v="23"/>
    <s v="Moreno"/>
    <x v="2"/>
    <d v="2018-11-01T00:00:00"/>
    <s v="-"/>
    <s v="Mantenimiento Mecanico"/>
    <d v="2021-02-04T00:00:00"/>
    <d v="1899-12-30T17:46:56"/>
    <d v="2021-02-04T00:00:00"/>
    <d v="1899-12-30T18:20:27"/>
    <n v="2011"/>
    <n v="33.516666666666666"/>
    <m/>
    <n v="33.516666666666666"/>
    <s v="rotura de resorte, se observa que los ojales están rígidos lo que causa fatiga en el resorte"/>
    <x v="3"/>
    <x v="3"/>
    <x v="1"/>
    <x v="1"/>
    <m/>
    <m/>
  </r>
  <r>
    <n v="57258"/>
    <x v="12"/>
    <s v="Moreno"/>
    <x v="11"/>
    <d v="2018-11-01T00:00:00"/>
    <s v="-"/>
    <s v="Mantenimiento Electrico"/>
    <d v="2021-02-04T00:00:00"/>
    <d v="1899-12-30T18:09:13"/>
    <d v="2021-02-04T00:00:00"/>
    <d v="1899-12-30T19:02:57"/>
    <n v="3224"/>
    <n v="53.733333333333334"/>
    <m/>
    <n v="53.733333333333334"/>
    <s v="maquina sin produccion, se cambia sensor de palpado"/>
    <x v="1"/>
    <x v="3"/>
    <x v="1"/>
    <x v="1"/>
    <m/>
    <m/>
  </r>
  <r>
    <n v="57274"/>
    <x v="17"/>
    <s v="Moreno"/>
    <x v="4"/>
    <d v="2019-10-08T00:00:00"/>
    <s v="Martín"/>
    <s v="Mantenimiento Mecanico"/>
    <d v="2021-02-04T00:00:00"/>
    <d v="1899-12-30T19:31:21"/>
    <d v="2021-02-04T00:00:00"/>
    <d v="1899-12-30T21:31:19"/>
    <n v="7198"/>
    <n v="119.96666666666667"/>
    <m/>
    <n v="119.96666666666667"/>
    <s v="rotura de chaveta en tornillo sin fin y se gasta cubo de acople, se desarma y se envia a mecanizar con ipam por no haber repuesto en pañol"/>
    <x v="3"/>
    <x v="3"/>
    <x v="1"/>
    <x v="1"/>
    <m/>
    <m/>
  </r>
  <r>
    <n v="57285"/>
    <x v="0"/>
    <s v="Moreno"/>
    <x v="9"/>
    <d v="2018-11-01T00:00:00"/>
    <s v="-"/>
    <s v="Mantenimiento Mecanico"/>
    <d v="2021-02-04T00:00:00"/>
    <d v="1899-12-30T20:08:17"/>
    <d v="2021-02-04T00:00:00"/>
    <d v="1899-12-30T21:24:58"/>
    <n v="4601"/>
    <n v="76.683333333333337"/>
    <m/>
    <n v="76.683333333333337"/>
    <s v="rotula de tolva llenadora, rosca dañada, demora por vaciado de tolva y búsqueda de repuesto"/>
    <x v="3"/>
    <x v="3"/>
    <x v="1"/>
    <x v="1"/>
    <m/>
    <m/>
  </r>
  <r>
    <n v="57292"/>
    <x v="0"/>
    <s v="Moreno"/>
    <x v="0"/>
    <d v="2018-11-01T00:00:00"/>
    <s v="-"/>
    <s v="Mantenimiento Mecanico"/>
    <d v="2021-02-04T00:00:00"/>
    <d v="1899-12-30T21:05:50"/>
    <d v="2021-02-04T00:00:00"/>
    <d v="1899-12-30T21:28:54"/>
    <n v="1384"/>
    <n v="23.066666666666666"/>
    <m/>
    <n v="23.066666666666666"/>
    <s v="maquina en limpieza, llaman para revisión de correa estirada"/>
    <x v="1"/>
    <x v="3"/>
    <x v="1"/>
    <x v="1"/>
    <m/>
    <m/>
  </r>
  <r>
    <n v="57296"/>
    <x v="0"/>
    <s v="Moreno"/>
    <x v="0"/>
    <d v="2018-11-01T00:00:00"/>
    <s v="-"/>
    <s v="Mantenimiento Mecanico"/>
    <d v="2021-02-04T00:00:00"/>
    <d v="1899-12-30T22:45:06"/>
    <d v="2021-02-04T00:00:00"/>
    <d v="1899-12-30T23:07:07"/>
    <n v="1321"/>
    <n v="22.016666666666666"/>
    <m/>
    <n v="22.016666666666666"/>
    <s v="cambio de correa perimetral que sostiene los envases en posicion"/>
    <x v="3"/>
    <x v="3"/>
    <x v="1"/>
    <x v="2"/>
    <m/>
    <m/>
  </r>
  <r>
    <n v="57301"/>
    <x v="12"/>
    <s v="Moreno"/>
    <x v="0"/>
    <d v="2018-11-01T00:00:00"/>
    <s v="-"/>
    <s v="Mantenimiento Electrico"/>
    <d v="2021-02-05T00:00:00"/>
    <d v="1899-12-30T00:16:56"/>
    <d v="2021-02-05T00:00:00"/>
    <d v="1899-12-30T00:53:18"/>
    <n v="2182"/>
    <n v="36.366666666666667"/>
    <m/>
    <n v="36.366666666666667"/>
    <s v="regulacion de etiquetadora"/>
    <x v="0"/>
    <x v="3"/>
    <x v="1"/>
    <x v="2"/>
    <m/>
    <s v="alegre"/>
  </r>
  <r>
    <n v="57305"/>
    <x v="34"/>
    <s v="Moreno"/>
    <x v="6"/>
    <d v="2018-11-01T00:00:00"/>
    <s v="-"/>
    <s v="Mantenimiento Mecanico"/>
    <d v="2021-02-05T00:00:00"/>
    <d v="1899-12-30T01:24:12"/>
    <d v="2021-02-05T00:00:00"/>
    <d v="1899-12-30T03:16:16"/>
    <n v="6724"/>
    <n v="112.06666666666666"/>
    <m/>
    <n v="112.06666666666666"/>
    <s v="se asiste en el lavado por actuador que no abria, se revisará fin de semana"/>
    <x v="3"/>
    <x v="3"/>
    <x v="1"/>
    <x v="2"/>
    <m/>
    <s v="alegre"/>
  </r>
  <r>
    <n v="57326"/>
    <x v="13"/>
    <s v="Moreno"/>
    <x v="2"/>
    <d v="2018-11-01T00:00:00"/>
    <s v="-"/>
    <s v="Mantenimiento Electrico"/>
    <d v="2021-02-05T00:00:00"/>
    <d v="1899-12-30T06:52:30"/>
    <d v="2021-02-05T00:00:00"/>
    <d v="1899-12-30T07:03:16"/>
    <n v="646"/>
    <n v="10.766666666666667"/>
    <m/>
    <n v="10.766666666666667"/>
    <s v="se corta fibra y se reemplaza por nueva "/>
    <x v="2"/>
    <x v="3"/>
    <x v="1"/>
    <x v="0"/>
    <m/>
    <s v="mariano leiro"/>
  </r>
  <r>
    <n v="57347"/>
    <x v="29"/>
    <s v="Moreno"/>
    <x v="3"/>
    <d v="2019-10-08T00:00:00"/>
    <s v="Martín"/>
    <s v="Mantenimiento Mecanico"/>
    <d v="2021-02-05T00:00:00"/>
    <d v="1899-12-30T08:03:09"/>
    <d v="2021-02-05T00:00:00"/>
    <d v="1899-12-30T08:14:44"/>
    <n v="695"/>
    <n v="11.583333333333334"/>
    <m/>
    <n v="11.583333333333334"/>
    <s v="falla en transfer, ajuste de chapa de transfer"/>
    <x v="3"/>
    <x v="3"/>
    <x v="1"/>
    <x v="0"/>
    <m/>
    <s v="luciano pellegrino"/>
  </r>
  <r>
    <n v="57382"/>
    <x v="29"/>
    <s v="Moreno"/>
    <x v="3"/>
    <d v="2019-10-08T00:00:00"/>
    <s v="Martín"/>
    <s v="Mantenimiento Mecanico"/>
    <d v="2021-02-05T00:00:00"/>
    <d v="1899-12-30T11:06:16"/>
    <d v="2021-02-05T00:00:00"/>
    <d v="1899-12-30T11:58:35"/>
    <n v="3139"/>
    <n v="52.31666666666667"/>
    <m/>
    <n v="52.31666666666667"/>
    <s v="falla en transfer, corrección de juego en transfer. Es necesario reemplazar los pucks por estar fuera de medida. "/>
    <x v="3"/>
    <x v="3"/>
    <x v="1"/>
    <x v="0"/>
    <m/>
    <s v="pellegrino"/>
  </r>
  <r>
    <n v="57393"/>
    <x v="1"/>
    <s v="Moreno"/>
    <x v="2"/>
    <d v="2020-09-30T00:00:00"/>
    <s v="Martín"/>
    <s v="Mantenimiento Mecanico"/>
    <d v="2021-02-05T00:00:00"/>
    <d v="1899-12-30T12:02:04"/>
    <d v="2021-02-05T00:00:00"/>
    <d v="1899-12-30T13:05:29"/>
    <n v="3805"/>
    <n v="63.416666666666664"/>
    <m/>
    <n v="63.416666666666664"/>
    <s v="se equivocaron en tildar la crimpadora cuando era la estuchadora. No se cambió el estado a &quot;Almuerzo&quot; cuando fueron a comer y siguío contando el tiempo para Mantenimiento. Cuando volvieron, se cambió a estuchadora."/>
    <x v="3"/>
    <x v="3"/>
    <x v="1"/>
    <x v="0"/>
    <m/>
    <s v="segre"/>
  </r>
  <r>
    <n v="57418"/>
    <x v="23"/>
    <s v="Moreno"/>
    <x v="2"/>
    <d v="2018-11-01T00:00:00"/>
    <s v="-"/>
    <s v="Mantenimiento Mecanico"/>
    <d v="2021-02-05T00:00:00"/>
    <d v="1899-12-30T13:05:36"/>
    <d v="2021-02-05T00:00:00"/>
    <d v="1899-12-30T13:31:03"/>
    <n v="1527"/>
    <n v="25.45"/>
    <m/>
    <n v="25.45"/>
    <s v="se cambia brazo de empujador por falla del embrague. Al embrague se cambia resorte por uno de de mayor dureza ya que, el que tenía colocado, hacía que se active hasta sin producto con la regulación menos sensible. "/>
    <x v="3"/>
    <x v="3"/>
    <x v="1"/>
    <x v="0"/>
    <m/>
    <s v="segre"/>
  </r>
  <r>
    <n v="57455"/>
    <x v="23"/>
    <s v="Moreno"/>
    <x v="2"/>
    <d v="2018-11-01T00:00:00"/>
    <s v="-"/>
    <s v="Mantenimiento Mecanico"/>
    <d v="2021-02-05T00:00:00"/>
    <d v="1899-12-30T16:11:16"/>
    <d v="2021-02-05T00:00:00"/>
    <d v="1899-12-30T16:57:46"/>
    <n v="2790"/>
    <n v="46.5"/>
    <m/>
    <n v="46.5"/>
    <s v="regulacion de embrague"/>
    <x v="3"/>
    <x v="3"/>
    <x v="1"/>
    <x v="1"/>
    <m/>
    <s v="falabela"/>
  </r>
  <r>
    <n v="57470"/>
    <x v="12"/>
    <s v="Moreno"/>
    <x v="0"/>
    <d v="2018-11-01T00:00:00"/>
    <s v="-"/>
    <s v="Mantenimiento Mecanico"/>
    <d v="2021-02-05T00:00:00"/>
    <d v="1899-12-30T17:09:15"/>
    <d v="2021-02-05T00:00:00"/>
    <d v="1899-12-30T17:13:57"/>
    <n v="282"/>
    <n v="4.7"/>
    <m/>
    <n v="4.7"/>
    <s v="micro parada"/>
    <x v="8"/>
    <x v="3"/>
    <x v="1"/>
    <x v="1"/>
    <m/>
    <s v="maquinista"/>
  </r>
  <r>
    <n v="57472"/>
    <x v="2"/>
    <s v="Moreno"/>
    <x v="6"/>
    <d v="2018-11-01T00:00:00"/>
    <s v="-"/>
    <s v="Mantenimiento Mecanico"/>
    <d v="2021-02-05T00:00:00"/>
    <d v="1899-12-30T17:20:47"/>
    <d v="2021-02-05T00:00:00"/>
    <d v="1899-12-30T19:49:25"/>
    <n v="8918"/>
    <n v="148.63333333333333"/>
    <m/>
    <n v="148.63333333333333"/>
    <s v="se corta espina de piñon, tiempo real 30 a 40 min"/>
    <x v="3"/>
    <x v="3"/>
    <x v="1"/>
    <x v="1"/>
    <m/>
    <s v="mansilla"/>
  </r>
  <r>
    <n v="57484"/>
    <x v="3"/>
    <s v="Moreno"/>
    <x v="16"/>
    <d v="2018-11-01T00:00:00"/>
    <s v="-"/>
    <s v="Mantenimiento Mecanico"/>
    <d v="2021-02-05T00:00:00"/>
    <d v="1899-12-30T17:54:49"/>
    <d v="2021-02-05T00:00:00"/>
    <d v="1899-12-30T18:03:38"/>
    <n v="529"/>
    <n v="8.8166666666666664"/>
    <m/>
    <n v="8.8166666666666664"/>
    <s v="cambio de gomas"/>
    <x v="0"/>
    <x v="3"/>
    <x v="1"/>
    <x v="1"/>
    <m/>
    <s v="maquinista"/>
  </r>
  <r>
    <n v="57500"/>
    <x v="12"/>
    <s v="Moreno"/>
    <x v="0"/>
    <d v="2018-11-01T00:00:00"/>
    <s v="-"/>
    <s v="Mantenimiento Mecanico"/>
    <d v="2021-02-05T00:00:00"/>
    <d v="1899-12-30T19:16:53"/>
    <d v="2021-02-05T00:00:00"/>
    <d v="1899-12-30T19:35:46"/>
    <n v="1133"/>
    <n v="18.883333333333333"/>
    <m/>
    <n v="18.883333333333333"/>
    <s v="regulacion de etiquetadora "/>
    <x v="0"/>
    <x v="3"/>
    <x v="1"/>
    <x v="1"/>
    <m/>
    <s v="falabela"/>
  </r>
  <r>
    <n v="57562"/>
    <x v="33"/>
    <s v="Moreno"/>
    <x v="16"/>
    <d v="2018-11-01T00:00:00"/>
    <s v="-"/>
    <s v="Mantenimiento Mecanico"/>
    <d v="2021-02-08T00:00:00"/>
    <d v="1899-12-30T07:25:10"/>
    <d v="2021-02-08T00:00:00"/>
    <d v="1899-12-30T07:50:44"/>
    <n v="1534"/>
    <n v="25.566666666666666"/>
    <m/>
    <n v="25.566666666666666"/>
    <s v="bomba neumática no estaba colocada. Se busca su reemplazo y se coloca. Se tarda en reparar porque faltan repuestos. Se solicita a pañol "/>
    <x v="3"/>
    <x v="4"/>
    <x v="1"/>
    <x v="0"/>
    <m/>
    <s v="Roberto"/>
  </r>
  <r>
    <n v="57583"/>
    <x v="33"/>
    <s v="Moreno"/>
    <x v="16"/>
    <d v="2018-11-01T00:00:00"/>
    <s v="-"/>
    <s v="Mantenimiento Mecanico"/>
    <d v="2021-02-08T00:00:00"/>
    <d v="1899-12-30T08:07:02"/>
    <d v="2021-02-08T00:00:00"/>
    <d v="1899-12-30T08:28:46"/>
    <n v="1304"/>
    <n v="21.733333333333334"/>
    <m/>
    <n v="21.733333333333334"/>
    <s v="bomba neumática no estaba colocada. Se busca su reemplazo y se coloca. Se tarda en reparar porque faltan repuestos. Se solicita a pañol "/>
    <x v="3"/>
    <x v="4"/>
    <x v="1"/>
    <x v="0"/>
    <m/>
    <s v="Roberto"/>
  </r>
  <r>
    <n v="57597"/>
    <x v="33"/>
    <s v="Moreno"/>
    <x v="16"/>
    <d v="2018-11-01T00:00:00"/>
    <s v="-"/>
    <s v="Mantenimiento Mecanico"/>
    <d v="2021-02-08T00:00:00"/>
    <d v="1899-12-30T08:34:17"/>
    <d v="2021-02-08T00:00:00"/>
    <d v="1899-12-30T08:41:49"/>
    <n v="452"/>
    <n v="7.5333333333333332"/>
    <m/>
    <n v="7.5333333333333332"/>
    <s v="bomba neumática no estaba colocada. Se busca su reemplazo y se coloca. Se tarda en reparar porque faltan repuestos. Se solicita a pañol "/>
    <x v="3"/>
    <x v="4"/>
    <x v="1"/>
    <x v="0"/>
    <m/>
    <s v="Roberto"/>
  </r>
  <r>
    <n v="57599"/>
    <x v="33"/>
    <s v="Moreno"/>
    <x v="16"/>
    <d v="2018-11-01T00:00:00"/>
    <s v="-"/>
    <s v="Mantenimiento Mecanico"/>
    <d v="2021-02-08T00:00:00"/>
    <d v="1899-12-30T08:41:55"/>
    <d v="2021-02-08T00:00:00"/>
    <d v="1899-12-30T08:50:18"/>
    <n v="503"/>
    <n v="8.3833333333333329"/>
    <m/>
    <n v="8.3833333333333329"/>
    <s v="bomba neumática no estaba colocada. Se busca su reemplazo y se coloca. Se tarda en reparar porque faltan repuestos. Se solicita a pañol "/>
    <x v="3"/>
    <x v="4"/>
    <x v="1"/>
    <x v="0"/>
    <m/>
    <s v="Roberto"/>
  </r>
  <r>
    <n v="57605"/>
    <x v="2"/>
    <s v="Moreno"/>
    <x v="16"/>
    <d v="2018-11-01T00:00:00"/>
    <s v="-"/>
    <s v="Mantenimiento Electrico"/>
    <d v="2021-02-08T00:00:00"/>
    <d v="1899-12-30T08:53:57"/>
    <d v="2021-02-08T00:00:00"/>
    <d v="1899-12-30T09:03:34"/>
    <n v="577"/>
    <n v="9.6166666666666671"/>
    <m/>
    <n v="9.6166666666666671"/>
    <s v="la válvula de corte de aire estaba cerrada por eso no funcionaba la bomba"/>
    <x v="0"/>
    <x v="4"/>
    <x v="1"/>
    <x v="0"/>
    <m/>
    <s v="maquinista"/>
  </r>
  <r>
    <n v="57692"/>
    <x v="12"/>
    <s v="Moreno"/>
    <x v="4"/>
    <d v="2018-11-01T00:00:00"/>
    <s v="-"/>
    <s v="Mantenimiento Electrico"/>
    <d v="2021-02-08T00:00:00"/>
    <d v="1899-12-30T11:38:55"/>
    <d v="2021-02-08T00:00:00"/>
    <d v="1899-12-30T13:25:38"/>
    <n v="6403"/>
    <n v="106.71666666666667"/>
    <m/>
    <n v="106.71666666666667"/>
    <s v="banda superior no funciona porque hay una tecla que estaba apagada en el comando de la etiquetadora.no se saca parada en almuerzo y corrió el tiempo para mantenimiento"/>
    <x v="0"/>
    <x v="4"/>
    <x v="1"/>
    <x v="0"/>
    <m/>
    <s v="jose maiques"/>
  </r>
  <r>
    <n v="57696"/>
    <x v="21"/>
    <s v="Moreno"/>
    <x v="14"/>
    <d v="2018-11-01T00:00:00"/>
    <s v="-"/>
    <s v="Mantenimiento Mecanico"/>
    <d v="2021-02-08T00:00:00"/>
    <d v="1899-12-30T11:55:08"/>
    <d v="2021-02-08T00:00:00"/>
    <d v="1899-12-30T12:09:51"/>
    <n v="883"/>
    <n v="14.716666666666667"/>
    <m/>
    <n v="14.716666666666667"/>
    <s v="no cierran clapetas, lo revisa el maquinista "/>
    <x v="7"/>
    <x v="4"/>
    <x v="1"/>
    <x v="0"/>
    <m/>
    <s v="maquinista"/>
  </r>
  <r>
    <n v="57701"/>
    <x v="21"/>
    <s v="Moreno"/>
    <x v="14"/>
    <d v="2018-11-01T00:00:00"/>
    <s v="-"/>
    <s v="Mantenimiento Mecanico"/>
    <d v="2021-02-08T00:00:00"/>
    <d v="1899-12-30T12:10:24"/>
    <d v="2021-02-08T00:00:00"/>
    <d v="1899-12-30T12:41:08"/>
    <n v="1844"/>
    <n v="30.733333333333334"/>
    <m/>
    <n v="30.733333333333334"/>
    <s v="no cierran clapetas, lo revisa roberto y detecta que no funciona el pistón, se cambia porque tenía pérdida aire pero no fue la solución. Se llama a electricista para chequear señales"/>
    <x v="7"/>
    <x v="4"/>
    <x v="1"/>
    <x v="0"/>
    <m/>
    <s v="Roberto"/>
  </r>
  <r>
    <n v="57719"/>
    <x v="23"/>
    <s v="Moreno"/>
    <x v="2"/>
    <d v="2018-11-01T00:00:00"/>
    <s v="-"/>
    <s v="Mantenimiento Mecanico"/>
    <d v="2021-02-08T00:00:00"/>
    <d v="1899-12-30T12:49:15"/>
    <m/>
    <m/>
    <n v="2902"/>
    <n v="48.366666666666667"/>
    <m/>
    <n v="48.366666666666667"/>
    <s v="saltaba el embrague, falta alineación de piezas en el empujador ya que la correa se va corriendo con el movimiento"/>
    <x v="3"/>
    <x v="4"/>
    <x v="0"/>
    <x v="0"/>
    <m/>
    <s v=" segre y fabio"/>
  </r>
  <r>
    <n v="57724"/>
    <x v="21"/>
    <s v="Moreno"/>
    <x v="14"/>
    <d v="2018-11-01T00:00:00"/>
    <s v="-"/>
    <s v="Mantenimiento Mecanico"/>
    <d v="2021-02-08T00:00:00"/>
    <d v="1899-12-30T12:56:57"/>
    <d v="2021-02-08T00:00:00"/>
    <d v="1899-12-30T13:16:08"/>
    <n v="1151"/>
    <n v="19.183333333333334"/>
    <m/>
    <n v="19.183333333333334"/>
    <s v="sigue le mismo problema de clapetas"/>
    <x v="7"/>
    <x v="4"/>
    <x v="1"/>
    <x v="0"/>
    <m/>
    <s v="Roberto"/>
  </r>
  <r>
    <n v="57728"/>
    <x v="0"/>
    <s v="Moreno"/>
    <x v="21"/>
    <d v="2021-02-04T00:00:00"/>
    <s v="Victor"/>
    <s v="Mantenimiento Electrico"/>
    <d v="2021-02-08T00:00:00"/>
    <d v="1899-12-30T13:01:55"/>
    <m/>
    <m/>
    <n v="2142"/>
    <n v="35.700000000000003"/>
    <m/>
    <n v="35.700000000000003"/>
    <s v="regulaciones de parámetros en estuchadora"/>
    <x v="0"/>
    <x v="4"/>
    <x v="0"/>
    <x v="0"/>
    <m/>
    <s v="fabio"/>
  </r>
  <r>
    <n v="57730"/>
    <x v="21"/>
    <s v="Moreno"/>
    <x v="14"/>
    <d v="2018-11-01T00:00:00"/>
    <s v="-"/>
    <s v="Mantenimiento Electrico"/>
    <d v="2021-02-08T00:00:00"/>
    <d v="1899-12-30T13:16:15"/>
    <d v="2021-02-08T00:00:00"/>
    <d v="1899-12-30T13:23:55"/>
    <n v="460"/>
    <n v="7.666666666666667"/>
    <m/>
    <n v="7.666666666666667"/>
    <s v="clapetas no cierran y se observa que la señal llega pero no responde la electroválvula y se pide su reemplazo"/>
    <x v="7"/>
    <x v="4"/>
    <x v="1"/>
    <x v="0"/>
    <m/>
    <s v="jose maiques"/>
  </r>
  <r>
    <n v="57747"/>
    <x v="28"/>
    <s v="Moreno Procesos"/>
    <x v="22"/>
    <d v="2020-09-18T00:00:00"/>
    <s v="Martín"/>
    <s v="Mantenimiento Mecanico"/>
    <d v="2021-02-08T00:00:00"/>
    <d v="1899-12-30T14:51:31"/>
    <d v="2021-02-08T00:00:00"/>
    <d v="1899-12-30T15:11:23"/>
    <n v="1192"/>
    <n v="19.866666666666667"/>
    <m/>
    <n v="19.866666666666667"/>
    <s v="equipo sin falla, cargaron producto caliente y tarda en enfriar"/>
    <x v="1"/>
    <x v="4"/>
    <x v="1"/>
    <x v="1"/>
    <m/>
    <s v="Avila"/>
  </r>
  <r>
    <n v="57749"/>
    <x v="21"/>
    <s v="Moreno"/>
    <x v="14"/>
    <d v="2018-11-01T00:00:00"/>
    <s v="-"/>
    <s v="Mantenimiento Mecanico"/>
    <d v="2021-02-08T00:00:00"/>
    <d v="1899-12-30T15:15:00"/>
    <d v="2021-02-08T00:00:00"/>
    <d v="1899-12-30T15:33:12"/>
    <n v="1092"/>
    <n v="18.2"/>
    <m/>
    <n v="18.2"/>
    <s v="cambio de electrovalvula trabada"/>
    <x v="3"/>
    <x v="4"/>
    <x v="1"/>
    <x v="1"/>
    <m/>
    <s v="falabela"/>
  </r>
  <r>
    <n v="57763"/>
    <x v="31"/>
    <s v="Moreno"/>
    <x v="3"/>
    <n v="43405"/>
    <s v="-"/>
    <s v="Mantenimiento Electrico"/>
    <d v="2021-02-08T00:00:00"/>
    <d v="1899-12-30T16:21:08"/>
    <d v="2021-02-08T00:00:00"/>
    <d v="1899-12-30T16:35:01"/>
    <n v="833"/>
    <n v="13.883333333333333"/>
    <m/>
    <n v="13.883333333333333"/>
    <s v="reinicio por variador en falla"/>
    <x v="2"/>
    <x v="4"/>
    <x v="1"/>
    <x v="1"/>
    <m/>
    <s v="baez"/>
  </r>
  <r>
    <n v="57768"/>
    <x v="12"/>
    <s v="Moreno"/>
    <x v="6"/>
    <d v="2018-11-01T00:00:00"/>
    <s v="-"/>
    <s v="Mantenimiento Mecanico"/>
    <d v="2021-02-08T00:00:00"/>
    <d v="1899-12-30T16:38:37"/>
    <d v="2021-02-08T00:00:00"/>
    <d v="1899-12-30T17:02:14"/>
    <n v="1417"/>
    <n v="23.616666666666667"/>
    <m/>
    <n v="23.616666666666667"/>
    <s v="regulacion operativo"/>
    <x v="0"/>
    <x v="4"/>
    <x v="1"/>
    <x v="1"/>
    <m/>
    <s v="santillan"/>
  </r>
  <r>
    <n v="57783"/>
    <x v="23"/>
    <s v="Moreno"/>
    <x v="21"/>
    <d v="2021-02-04T00:00:00"/>
    <s v="Victor"/>
    <s v="Mantenimiento Electrico"/>
    <d v="2021-02-08T00:00:00"/>
    <d v="1899-12-30T17:23:16"/>
    <d v="2021-02-08T00:00:00"/>
    <d v="1899-12-30T17:36:11"/>
    <n v="775"/>
    <n v="12.916666666666666"/>
    <m/>
    <n v="12.916666666666666"/>
    <s v="regulacion de sensor de alimentacion de estuches"/>
    <x v="0"/>
    <x v="4"/>
    <x v="1"/>
    <x v="1"/>
    <m/>
    <s v="baez"/>
  </r>
  <r>
    <n v="57790"/>
    <x v="21"/>
    <s v="Moreno"/>
    <x v="14"/>
    <d v="2018-11-01T00:00:00"/>
    <s v="-"/>
    <s v="Mantenimiento Mecanico"/>
    <d v="2021-02-08T00:00:00"/>
    <d v="1899-12-30T17:38:09"/>
    <d v="2021-02-08T00:00:00"/>
    <d v="1899-12-30T17:44:08"/>
    <n v="359"/>
    <n v="5.9833333333333334"/>
    <m/>
    <n v="5.9833333333333334"/>
    <s v="micro parada"/>
    <x v="8"/>
    <x v="4"/>
    <x v="1"/>
    <x v="1"/>
    <m/>
    <s v="maquinista"/>
  </r>
  <r>
    <n v="57792"/>
    <x v="31"/>
    <s v="Moreno"/>
    <x v="6"/>
    <d v="2018-11-01T00:00:00"/>
    <s v="-"/>
    <s v="Mantenimiento Mecanico"/>
    <d v="2021-02-08T00:00:00"/>
    <d v="1899-12-30T17:43:26"/>
    <d v="2021-02-08T00:00:00"/>
    <d v="1899-12-30T18:26:56"/>
    <n v="2610"/>
    <n v="43.5"/>
    <m/>
    <n v="43.5"/>
    <s v="regulacion guias por cambio de formato"/>
    <x v="0"/>
    <x v="4"/>
    <x v="1"/>
    <x v="1"/>
    <m/>
    <s v="santillan"/>
  </r>
  <r>
    <n v="57799"/>
    <x v="23"/>
    <s v="Moreno"/>
    <x v="10"/>
    <d v="2020-02-21T00:00:00"/>
    <s v="Martín"/>
    <s v="Mantenimiento Mecanico"/>
    <d v="2021-02-08T00:00:00"/>
    <d v="1899-12-30T18:12:42"/>
    <d v="2021-02-08T00:00:00"/>
    <d v="1899-12-30T18:43:53"/>
    <n v="1871"/>
    <n v="31.183333333333334"/>
    <m/>
    <n v="31.183333333333334"/>
    <s v="regulacion operativo"/>
    <x v="0"/>
    <x v="4"/>
    <x v="1"/>
    <x v="1"/>
    <m/>
    <s v="-"/>
  </r>
  <r>
    <n v="57814"/>
    <x v="12"/>
    <s v="Moreno"/>
    <x v="6"/>
    <d v="2018-11-01T00:00:00"/>
    <s v="-"/>
    <s v="Mantenimiento Mecanico"/>
    <d v="2021-02-08T00:00:00"/>
    <d v="1899-12-30T18:49:59"/>
    <d v="2021-02-08T00:00:00"/>
    <d v="1899-12-30T18:58:44"/>
    <n v="525"/>
    <n v="8.75"/>
    <m/>
    <n v="8.75"/>
    <s v="regulacion operativo"/>
    <x v="0"/>
    <x v="4"/>
    <x v="1"/>
    <x v="1"/>
    <m/>
    <s v="-"/>
  </r>
  <r>
    <n v="57820"/>
    <x v="11"/>
    <s v="Moreno"/>
    <x v="21"/>
    <d v="2021-02-04T00:00:00"/>
    <s v="Victor"/>
    <s v="Mantenimiento Mecanico"/>
    <d v="2021-02-08T00:00:00"/>
    <d v="1899-12-30T19:05:13"/>
    <d v="2021-02-08T00:00:00"/>
    <d v="1899-12-30T19:05:48"/>
    <n v="35"/>
    <n v="0.58333333333333337"/>
    <m/>
    <n v="0.58333333333333337"/>
    <s v="rotura de cuchilla"/>
    <x v="0"/>
    <x v="4"/>
    <x v="1"/>
    <x v="1"/>
    <m/>
    <s v="-"/>
  </r>
  <r>
    <n v="57828"/>
    <x v="31"/>
    <s v="Moreno"/>
    <x v="6"/>
    <d v="2018-11-01T00:00:00"/>
    <s v="-"/>
    <s v="Mantenimiento Electrico"/>
    <d v="2021-02-08T00:00:00"/>
    <d v="1899-12-30T19:26:06"/>
    <d v="2021-02-08T00:00:00"/>
    <d v="1899-12-30T19:38:48"/>
    <n v="762"/>
    <n v="12.7"/>
    <m/>
    <n v="12.7"/>
    <s v="cambio de variador de frecuencia"/>
    <x v="2"/>
    <x v="4"/>
    <x v="1"/>
    <x v="1"/>
    <m/>
    <s v="baez"/>
  </r>
  <r>
    <n v="57842"/>
    <x v="29"/>
    <s v="Moreno"/>
    <x v="4"/>
    <n v="43746"/>
    <s v="Martín"/>
    <s v="Mantenimiento Mecanico"/>
    <d v="2021-02-08T00:00:00"/>
    <d v="1899-12-30T20:30:49"/>
    <d v="2021-02-08T00:00:00"/>
    <d v="1899-12-30T21:13:27"/>
    <n v="2558"/>
    <n v="42.633333333333333"/>
    <m/>
    <n v="42.633333333333333"/>
    <s v="transfer con problemas de centrado por diferentes medidas en los pucks, las tapas se caen antes de llegar a la torqueadora."/>
    <x v="0"/>
    <x v="4"/>
    <x v="1"/>
    <x v="1"/>
    <m/>
    <s v="faria"/>
  </r>
  <r>
    <n v="57845"/>
    <x v="19"/>
    <s v="Moreno"/>
    <x v="13"/>
    <d v="2020-03-10T00:00:00"/>
    <s v="Martín"/>
    <s v="Mantenimiento Mecanico"/>
    <d v="2021-02-08T00:00:00"/>
    <d v="1899-12-30T20:44:58"/>
    <d v="2021-02-08T00:00:00"/>
    <d v="1899-12-30T20:49:21"/>
    <n v="263"/>
    <n v="4.3833333333333337"/>
    <m/>
    <n v="4.3833333333333337"/>
    <s v="micro parada"/>
    <x v="8"/>
    <x v="4"/>
    <x v="1"/>
    <x v="1"/>
    <m/>
    <s v="maquinista"/>
  </r>
  <r>
    <n v="57861"/>
    <x v="13"/>
    <s v="Moreno"/>
    <x v="3"/>
    <d v="2018-11-01T00:00:00"/>
    <s v="-"/>
    <s v="Mantenimiento Electrico"/>
    <d v="2021-02-08T00:00:00"/>
    <d v="1899-12-30T23:29:26"/>
    <d v="2021-02-08T00:00:00"/>
    <d v="1899-12-30T23:43:32"/>
    <n v="846"/>
    <n v="14.1"/>
    <m/>
    <n v="14.1"/>
    <s v="reemplazo de inkjet"/>
    <x v="0"/>
    <x v="4"/>
    <x v="1"/>
    <x v="2"/>
    <m/>
    <m/>
  </r>
  <r>
    <n v="57865"/>
    <x v="29"/>
    <s v="Moreno"/>
    <x v="3"/>
    <d v="2019-10-08T00:00:00"/>
    <s v="Martín"/>
    <s v="Mantenimiento Mecanico"/>
    <d v="2021-02-09T00:00:00"/>
    <d v="1899-12-30T00:10:46"/>
    <d v="2021-02-09T00:00:00"/>
    <d v="1899-12-30T01:03:57"/>
    <n v="3191"/>
    <n v="53.18333333333333"/>
    <m/>
    <n v="53.18333333333333"/>
    <s v="se encuentra posicion corrida del transfer , por diferencia en los pucks"/>
    <x v="3"/>
    <x v="4"/>
    <x v="1"/>
    <x v="2"/>
    <m/>
    <m/>
  </r>
  <r>
    <n v="57869"/>
    <x v="0"/>
    <s v="Moreno"/>
    <x v="21"/>
    <d v="2021-02-04T00:00:00"/>
    <s v="Victor"/>
    <s v="Mantenimiento Mecanico"/>
    <d v="2021-02-09T00:00:00"/>
    <d v="1899-12-30T00:57:18"/>
    <d v="2021-02-09T00:00:00"/>
    <d v="1899-12-30T01:26:55"/>
    <n v="1777"/>
    <n v="29.616666666666667"/>
    <m/>
    <n v="29.616666666666667"/>
    <s v="se corrige tapa de sensor tolva"/>
    <x v="3"/>
    <x v="4"/>
    <x v="1"/>
    <x v="2"/>
    <m/>
    <m/>
  </r>
  <r>
    <n v="57917"/>
    <x v="26"/>
    <s v="Moreno"/>
    <x v="14"/>
    <d v="2018-11-01T00:00:00"/>
    <s v="-"/>
    <s v="Mantenimiento Electrico"/>
    <d v="2021-02-09T00:00:00"/>
    <d v="1899-12-30T07:34:41"/>
    <d v="2021-02-09T00:00:00"/>
    <d v="1899-12-30T08:10:44"/>
    <n v="2163"/>
    <n v="36.049999999999997"/>
    <m/>
    <n v="36.049999999999997"/>
    <s v="se cambia la fecha en laser"/>
    <x v="0"/>
    <x v="4"/>
    <x v="1"/>
    <x v="0"/>
    <m/>
    <m/>
  </r>
  <r>
    <n v="57937"/>
    <x v="21"/>
    <s v="Moreno"/>
    <x v="14"/>
    <d v="2018-11-01T00:00:00"/>
    <s v="-"/>
    <s v="Mantenimiento Mecanico"/>
    <d v="2021-02-09T00:00:00"/>
    <d v="1899-12-30T08:22:55"/>
    <d v="2021-02-09T00:00:00"/>
    <d v="1899-12-30T08:45:32"/>
    <n v="1357"/>
    <n v="22.616666666666667"/>
    <m/>
    <n v="22.616666666666667"/>
    <s v="se ensambla piston de las clapetas que se soltó"/>
    <x v="3"/>
    <x v="4"/>
    <x v="1"/>
    <x v="0"/>
    <m/>
    <m/>
  </r>
  <r>
    <n v="57938"/>
    <x v="8"/>
    <s v="Moreno"/>
    <x v="21"/>
    <d v="2021-02-04T00:00:00"/>
    <s v="Victor"/>
    <s v="Mantenimiento Mecanico"/>
    <d v="2021-02-09T00:00:00"/>
    <d v="1899-12-30T08:24:21"/>
    <d v="2021-02-09T00:00:00"/>
    <d v="1899-12-30T11:25:07"/>
    <n v="10846"/>
    <n v="180.76666666666668"/>
    <m/>
    <n v="180.76666666666668"/>
    <s v="regulacion de bajador de pulsador"/>
    <x v="3"/>
    <x v="4"/>
    <x v="1"/>
    <x v="0"/>
    <m/>
    <m/>
  </r>
  <r>
    <n v="57956"/>
    <x v="21"/>
    <s v="Moreno"/>
    <x v="14"/>
    <d v="2018-11-01T00:00:00"/>
    <s v="-"/>
    <s v="Mantenimiento Mecanico"/>
    <d v="2021-02-09T00:00:00"/>
    <d v="1899-12-30T08:51:32"/>
    <d v="2021-02-09T00:00:00"/>
    <d v="1899-12-30T09:05:28"/>
    <n v="836"/>
    <n v="13.933333333333334"/>
    <m/>
    <n v="13.933333333333334"/>
    <s v="regulacion de cierre clapetas"/>
    <x v="3"/>
    <x v="4"/>
    <x v="1"/>
    <x v="0"/>
    <m/>
    <s v="segre"/>
  </r>
  <r>
    <n v="58010"/>
    <x v="0"/>
    <s v="Moreno"/>
    <x v="23"/>
    <d v="2018-11-01T00:00:00"/>
    <s v="-"/>
    <s v="Mantenimiento Mecanico"/>
    <d v="2021-02-09T00:00:00"/>
    <d v="1899-12-30T10:47:39"/>
    <d v="2021-02-09T00:00:00"/>
    <d v="1899-12-30T10:47:50"/>
    <n v="11"/>
    <n v="0.18333333333333332"/>
    <m/>
    <n v="0.18333333333333332"/>
    <s v="micro parada"/>
    <x v="8"/>
    <x v="4"/>
    <x v="1"/>
    <x v="0"/>
    <m/>
    <m/>
  </r>
  <r>
    <n v="58012"/>
    <x v="0"/>
    <s v="Moreno"/>
    <x v="23"/>
    <d v="2018-11-01T00:00:00"/>
    <s v="-"/>
    <s v="Mantenimiento Mecanico"/>
    <d v="2021-02-09T00:00:00"/>
    <d v="1899-12-30T10:50:40"/>
    <d v="2021-02-09T00:00:00"/>
    <d v="1899-12-30T10:52:09"/>
    <n v="89"/>
    <n v="1.4833333333333334"/>
    <m/>
    <n v="1.4833333333333334"/>
    <s v="micro parada"/>
    <x v="8"/>
    <x v="4"/>
    <x v="1"/>
    <x v="0"/>
    <m/>
    <m/>
  </r>
  <r>
    <n v="58015"/>
    <x v="2"/>
    <s v="Moreno"/>
    <x v="16"/>
    <d v="2018-11-01T00:00:00"/>
    <s v="-"/>
    <s v="Mantenimiento Electrico"/>
    <d v="2021-02-09T00:00:00"/>
    <d v="1899-12-30T10:56:40"/>
    <d v="2021-02-09T00:00:00"/>
    <d v="1899-12-30T11:25:21"/>
    <n v="1721"/>
    <n v="28.683333333333334"/>
    <m/>
    <n v="28.683333333333334"/>
    <s v="se cambia rele de marcha en transportadora"/>
    <x v="2"/>
    <x v="4"/>
    <x v="1"/>
    <x v="0"/>
    <m/>
    <m/>
  </r>
  <r>
    <n v="58043"/>
    <x v="0"/>
    <s v="Moreno"/>
    <x v="15"/>
    <d v="2018-11-01T00:00:00"/>
    <s v="-"/>
    <s v="Mantenimiento Mecanico"/>
    <d v="2021-02-09T00:00:00"/>
    <d v="1899-12-30T12:16:32"/>
    <d v="2021-02-09T00:00:00"/>
    <d v="1899-12-30T13:08:20"/>
    <n v="3108"/>
    <n v="51.8"/>
    <m/>
    <n v="51.8"/>
    <s v="regulacion de soldadores"/>
    <x v="4"/>
    <x v="4"/>
    <x v="1"/>
    <x v="0"/>
    <m/>
    <m/>
  </r>
  <r>
    <n v="58077"/>
    <x v="8"/>
    <s v="Moreno"/>
    <x v="21"/>
    <d v="2021-02-04T00:00:00"/>
    <s v="Victor"/>
    <s v="Mantenimiento Electrico"/>
    <d v="2021-02-09T00:00:00"/>
    <d v="1899-12-30T13:27:21"/>
    <d v="2021-02-09T00:00:00"/>
    <d v="1899-12-30T13:42:20"/>
    <n v="899"/>
    <n v="14.983333333333333"/>
    <m/>
    <n v="14.983333333333333"/>
    <s v="variacion enla aplicación del pulsador"/>
    <x v="2"/>
    <x v="4"/>
    <x v="1"/>
    <x v="0"/>
    <m/>
    <m/>
  </r>
  <r>
    <n v="58094"/>
    <x v="35"/>
    <s v="Moreno"/>
    <x v="14"/>
    <d v="2020-02-20T00:00:00"/>
    <s v="Martín"/>
    <s v="Mantenimiento Mecanico"/>
    <d v="2021-02-09T00:00:00"/>
    <d v="1899-12-30T15:29:47"/>
    <d v="2021-02-09T00:00:00"/>
    <d v="1899-12-30T15:33:03"/>
    <n v="196"/>
    <n v="3.2666666666666666"/>
    <m/>
    <n v="3.2666666666666666"/>
    <s v="micro parada"/>
    <x v="8"/>
    <x v="4"/>
    <x v="1"/>
    <x v="1"/>
    <m/>
    <s v="-"/>
  </r>
  <r>
    <n v="58095"/>
    <x v="11"/>
    <s v="Moreno"/>
    <x v="5"/>
    <d v="2018-11-01T00:00:00"/>
    <s v="-"/>
    <s v="Mantenimiento Mecanico"/>
    <d v="2021-02-09T00:00:00"/>
    <d v="1899-12-30T15:31:23"/>
    <d v="2021-02-09T00:00:00"/>
    <d v="1899-12-30T16:25:23"/>
    <n v="3240"/>
    <n v="54"/>
    <m/>
    <n v="54"/>
    <s v="rodamientos trabados por peluzas cortan la correa"/>
    <x v="3"/>
    <x v="4"/>
    <x v="1"/>
    <x v="1"/>
    <m/>
    <s v="rosales"/>
  </r>
  <r>
    <n v="58104"/>
    <x v="0"/>
    <s v="Moreno"/>
    <x v="0"/>
    <d v="2018-11-01T00:00:00"/>
    <s v="-"/>
    <s v="Mantenimiento Mecanico"/>
    <d v="2021-02-09T00:00:00"/>
    <d v="1899-12-30T15:56:04"/>
    <d v="2021-02-09T00:00:00"/>
    <d v="1899-12-30T16:00:32"/>
    <n v="268"/>
    <n v="4.4666666666666668"/>
    <m/>
    <n v="4.4666666666666668"/>
    <s v="micro parada"/>
    <x v="8"/>
    <x v="4"/>
    <x v="1"/>
    <x v="1"/>
    <m/>
    <s v="-"/>
  </r>
  <r>
    <n v="58120"/>
    <x v="31"/>
    <s v="Moreno"/>
    <x v="6"/>
    <d v="2018-11-01T00:00:00"/>
    <s v="-"/>
    <s v="Mantenimiento Mecanico"/>
    <d v="2021-02-09T00:00:00"/>
    <d v="1899-12-30T17:00:46"/>
    <d v="2021-02-09T00:00:00"/>
    <d v="1899-12-30T17:13:15"/>
    <n v="749"/>
    <n v="12.483333333333333"/>
    <m/>
    <n v="12.483333333333333"/>
    <s v="regulacion operativo de guias"/>
    <x v="0"/>
    <x v="4"/>
    <x v="1"/>
    <x v="1"/>
    <m/>
    <s v="santillan"/>
  </r>
  <r>
    <n v="58122"/>
    <x v="13"/>
    <s v="Moreno"/>
    <x v="13"/>
    <d v="2018-11-01T00:00:00"/>
    <s v="-"/>
    <s v="Mantenimiento Electrico"/>
    <d v="2021-02-09T00:00:00"/>
    <d v="1899-12-30T17:05:40"/>
    <d v="2021-02-09T00:00:00"/>
    <d v="1899-12-30T17:21:57"/>
    <n v="977"/>
    <n v="16.283333333333335"/>
    <m/>
    <n v="16.283333333333335"/>
    <s v="regulacion operativo"/>
    <x v="0"/>
    <x v="4"/>
    <x v="1"/>
    <x v="1"/>
    <m/>
    <s v="baez"/>
  </r>
  <r>
    <n v="58123"/>
    <x v="0"/>
    <s v="Moreno"/>
    <x v="0"/>
    <d v="2018-11-01T00:00:00"/>
    <s v="-"/>
    <s v="Mantenimiento Mecanico"/>
    <d v="2021-02-09T00:00:00"/>
    <d v="1899-12-30T17:10:50"/>
    <d v="2021-02-09T00:00:00"/>
    <d v="1899-12-30T17:11:03"/>
    <n v="13"/>
    <n v="0.21666666666666667"/>
    <m/>
    <n v="0.21666666666666667"/>
    <s v="micro parada"/>
    <x v="8"/>
    <x v="4"/>
    <x v="1"/>
    <x v="1"/>
    <m/>
    <s v="-"/>
  </r>
  <r>
    <n v="58124"/>
    <x v="0"/>
    <s v="Moreno"/>
    <x v="0"/>
    <d v="2018-11-01T00:00:00"/>
    <s v="-"/>
    <s v="Mantenimiento Mecanico"/>
    <d v="2021-02-09T00:00:00"/>
    <d v="1899-12-30T17:11:20"/>
    <d v="2021-02-09T00:00:00"/>
    <d v="1899-12-30T18:00:55"/>
    <n v="2975"/>
    <n v="49.583333333333336"/>
    <m/>
    <n v="49.583333333333336"/>
    <s v="tornillo allen redondeado impide cambio de goma, se cambia el cabezal de torqueo y goma"/>
    <x v="3"/>
    <x v="4"/>
    <x v="1"/>
    <x v="1"/>
    <m/>
    <s v="rosales"/>
  </r>
  <r>
    <n v="58133"/>
    <x v="11"/>
    <s v="Moreno"/>
    <x v="10"/>
    <d v="2020-02-21T00:00:00"/>
    <s v="Martín"/>
    <s v="Mantenimiento Mecanico"/>
    <d v="2021-02-09T00:00:00"/>
    <d v="1899-12-30T17:55:42"/>
    <d v="2021-02-09T00:00:00"/>
    <d v="1899-12-30T18:36:20"/>
    <n v="2438"/>
    <n v="40.633333333333333"/>
    <m/>
    <n v="40.633333333333333"/>
    <s v="rotura de chapa sujeta estuches"/>
    <x v="3"/>
    <x v="4"/>
    <x v="1"/>
    <x v="1"/>
    <m/>
    <s v="mansilla"/>
  </r>
  <r>
    <n v="58142"/>
    <x v="21"/>
    <s v="Moreno"/>
    <x v="14"/>
    <d v="2018-11-01T00:00:00"/>
    <s v="-"/>
    <s v="Mantenimiento Electrico"/>
    <d v="2021-02-09T00:00:00"/>
    <d v="1899-12-30T18:17:48"/>
    <d v="2021-02-09T00:00:00"/>
    <d v="1899-12-30T18:17:58"/>
    <n v="10"/>
    <n v="0.16666666666666666"/>
    <m/>
    <n v="0.16666666666666666"/>
    <s v="micro parada"/>
    <x v="8"/>
    <x v="4"/>
    <x v="1"/>
    <x v="1"/>
    <m/>
    <s v="-"/>
  </r>
  <r>
    <n v="58150"/>
    <x v="11"/>
    <s v="Moreno"/>
    <x v="12"/>
    <d v="2018-11-01T00:00:00"/>
    <s v="-"/>
    <s v="Mantenimiento Electrico"/>
    <d v="2021-02-09T00:00:00"/>
    <d v="1899-12-30T18:57:50"/>
    <d v="2021-02-09T00:00:00"/>
    <d v="1899-12-30T19:03:07"/>
    <n v="317"/>
    <n v="5.2833333333333332"/>
    <m/>
    <n v="5.2833333333333332"/>
    <s v="micro parada"/>
    <x v="8"/>
    <x v="4"/>
    <x v="1"/>
    <x v="1"/>
    <m/>
    <s v="-"/>
  </r>
  <r>
    <n v="58156"/>
    <x v="31"/>
    <s v="Moreno"/>
    <x v="6"/>
    <d v="2018-11-01T00:00:00"/>
    <s v="-"/>
    <s v="Mantenimiento Electrico"/>
    <d v="2021-02-09T00:00:00"/>
    <d v="1899-12-30T19:26:35"/>
    <d v="2021-02-09T00:00:00"/>
    <d v="1899-12-30T19:27:37"/>
    <n v="62"/>
    <n v="1.0333333333333334"/>
    <m/>
    <n v="1.0333333333333334"/>
    <s v="micro parada"/>
    <x v="8"/>
    <x v="4"/>
    <x v="1"/>
    <x v="1"/>
    <m/>
    <m/>
  </r>
  <r>
    <n v="58169"/>
    <x v="0"/>
    <s v="Moreno"/>
    <x v="8"/>
    <d v="2018-11-01T00:00:00"/>
    <s v="-"/>
    <s v="Mantenimiento Electrico"/>
    <d v="2021-02-09T00:00:00"/>
    <d v="1899-12-30T20:26:03"/>
    <d v="2021-02-09T00:00:00"/>
    <d v="1899-12-30T20:45:13"/>
    <n v="1150"/>
    <n v="19.166666666666668"/>
    <m/>
    <n v="19.166666666666668"/>
    <s v="regulacion operativo no sella el tubo calidad"/>
    <x v="0"/>
    <x v="4"/>
    <x v="1"/>
    <x v="1"/>
    <m/>
    <s v="baez"/>
  </r>
  <r>
    <n v="58170"/>
    <x v="11"/>
    <s v="Moreno"/>
    <x v="5"/>
    <d v="2018-11-01T00:00:00"/>
    <s v="-"/>
    <s v="Mantenimiento Mecanico"/>
    <d v="2021-02-09T00:00:00"/>
    <d v="1899-12-30T20:29:25"/>
    <d v="2021-02-09T00:00:00"/>
    <d v="1899-12-30T21:15:32"/>
    <n v="2767"/>
    <n v="46.116666666666667"/>
    <m/>
    <n v="46.116666666666667"/>
    <s v="se parte anillo seeger de reductor hueco, se corre el eje  y se desalinea cadena, ocacionando atasco."/>
    <x v="3"/>
    <x v="4"/>
    <x v="1"/>
    <x v="1"/>
    <m/>
    <s v="falabela/mansilla"/>
  </r>
  <r>
    <n v="58181"/>
    <x v="11"/>
    <s v="Moreno"/>
    <x v="5"/>
    <d v="2018-11-01T00:00:00"/>
    <s v="-"/>
    <s v="Mantenimiento Mecanico"/>
    <d v="2021-02-09T00:00:00"/>
    <d v="1899-12-30T21:18:31"/>
    <d v="2021-02-09T00:00:00"/>
    <d v="1899-12-30T21:21:35"/>
    <n v="184"/>
    <n v="3.0666666666666669"/>
    <m/>
    <n v="3.0666666666666669"/>
    <s v="micro parada"/>
    <x v="8"/>
    <x v="4"/>
    <x v="1"/>
    <x v="1"/>
    <m/>
    <s v="-"/>
  </r>
  <r>
    <n v="58184"/>
    <x v="0"/>
    <s v="Moreno"/>
    <x v="5"/>
    <d v="2018-11-01T00:00:00"/>
    <s v="-"/>
    <s v="Mantenimiento Mecanico"/>
    <d v="2021-02-09T00:00:00"/>
    <d v="1899-12-30T22:52:08"/>
    <d v="2021-02-09T00:00:00"/>
    <d v="1899-12-30T23:30:28"/>
    <n v="2300"/>
    <n v="38.333333333333336"/>
    <m/>
    <n v="38.333333333333336"/>
    <s v="se parte tornillo en tomador de bombas"/>
    <x v="3"/>
    <x v="4"/>
    <x v="1"/>
    <x v="2"/>
    <m/>
    <s v="alegre"/>
  </r>
  <r>
    <n v="58186"/>
    <x v="23"/>
    <s v="Moreno"/>
    <x v="21"/>
    <d v="2021-02-04T00:00:00"/>
    <s v="Victor"/>
    <s v="Mantenimiento Electrico"/>
    <d v="2021-02-09T00:00:00"/>
    <d v="1899-12-30T23:35:32"/>
    <d v="2021-02-10T00:00:00"/>
    <d v="1899-12-30T00:44:21"/>
    <n v="4129"/>
    <n v="68.816666666666663"/>
    <m/>
    <n v="68.816666666666663"/>
    <s v="problemas con marcado laser y se ajusta ficha en estuchadora"/>
    <x v="2"/>
    <x v="4"/>
    <x v="1"/>
    <x v="2"/>
    <m/>
    <m/>
  </r>
  <r>
    <n v="58190"/>
    <x v="23"/>
    <s v="Moreno"/>
    <x v="21"/>
    <d v="2021-02-04T00:00:00"/>
    <s v="Victor"/>
    <s v="Mantenimiento Mecanico"/>
    <d v="2021-02-10T00:00:00"/>
    <d v="1899-12-30T00:56:58"/>
    <d v="2021-02-10T00:00:00"/>
    <d v="1899-12-30T01:00:46"/>
    <n v="228"/>
    <n v="3.8"/>
    <m/>
    <n v="3.8"/>
    <s v="micro parada"/>
    <x v="8"/>
    <x v="4"/>
    <x v="1"/>
    <x v="2"/>
    <m/>
    <m/>
  </r>
  <r>
    <n v="58190"/>
    <x v="23"/>
    <s v="Moreno"/>
    <x v="21"/>
    <d v="2021-02-04T00:00:00"/>
    <s v="Victor"/>
    <s v="Mantenimiento Mecanico"/>
    <d v="2021-02-10T00:00:00"/>
    <d v="1899-12-30T00:56:58"/>
    <d v="2021-02-10T00:00:00"/>
    <d v="1899-12-30T01:00:46"/>
    <n v="228"/>
    <n v="3.8"/>
    <m/>
    <n v="3.8"/>
    <s v="micro parada"/>
    <x v="8"/>
    <x v="4"/>
    <x v="1"/>
    <x v="2"/>
    <m/>
    <m/>
  </r>
  <r>
    <n v="58191"/>
    <x v="7"/>
    <s v="Moreno"/>
    <x v="5"/>
    <d v="2018-11-01T00:00:00"/>
    <s v="-"/>
    <s v="Mantenimiento Mecanico"/>
    <d v="2021-02-10T00:00:00"/>
    <d v="1899-12-30T01:27:57"/>
    <d v="2021-02-10T00:00:00"/>
    <d v="1899-12-30T01:40:26"/>
    <n v="749"/>
    <n v="12.483333333333333"/>
    <m/>
    <n v="12.483333333333333"/>
    <s v="tornillo cortado movimiento vertical de tomadores"/>
    <x v="3"/>
    <x v="4"/>
    <x v="1"/>
    <x v="2"/>
    <m/>
    <m/>
  </r>
  <r>
    <n v="58191"/>
    <x v="7"/>
    <s v="Moreno"/>
    <x v="5"/>
    <d v="2018-11-01T00:00:00"/>
    <s v="-"/>
    <s v="Mantenimiento Mecanico"/>
    <d v="2021-02-10T00:00:00"/>
    <d v="1899-12-30T01:27:57"/>
    <d v="2021-02-10T00:00:00"/>
    <d v="1899-12-30T01:40:26"/>
    <n v="749"/>
    <n v="12.483333333333333"/>
    <m/>
    <n v="12.483333333333333"/>
    <s v="regulacion de enhebradores"/>
    <x v="0"/>
    <x v="4"/>
    <x v="1"/>
    <x v="2"/>
    <m/>
    <s v="alegre"/>
  </r>
  <r>
    <n v="58192"/>
    <x v="2"/>
    <s v="Moreno"/>
    <x v="21"/>
    <d v="2021-02-04T00:00:00"/>
    <s v="Victor"/>
    <s v="Mantenimiento Mecanico"/>
    <d v="2021-02-10T00:00:00"/>
    <d v="1899-12-30T02:48:43"/>
    <d v="2021-02-10T00:00:00"/>
    <d v="1899-12-30T02:50:57"/>
    <n v="134"/>
    <n v="2.2333333333333334"/>
    <m/>
    <n v="2.2333333333333334"/>
    <s v="micro parada"/>
    <x v="8"/>
    <x v="4"/>
    <x v="1"/>
    <x v="2"/>
    <m/>
    <m/>
  </r>
  <r>
    <n v="58192"/>
    <x v="2"/>
    <s v="Moreno"/>
    <x v="21"/>
    <d v="2021-02-04T00:00:00"/>
    <s v="Victor"/>
    <s v="Mantenimiento Mecanico"/>
    <d v="2021-02-10T00:00:00"/>
    <d v="1899-12-30T02:48:43"/>
    <d v="2021-02-10T00:00:00"/>
    <d v="1899-12-30T02:50:57"/>
    <n v="134"/>
    <n v="2.2333333333333334"/>
    <m/>
    <n v="2.2333333333333334"/>
    <s v="micro parada"/>
    <x v="8"/>
    <x v="4"/>
    <x v="1"/>
    <x v="2"/>
    <m/>
    <m/>
  </r>
  <r>
    <n v="58193"/>
    <x v="26"/>
    <s v="Moreno"/>
    <x v="7"/>
    <d v="2018-11-01T00:00:00"/>
    <s v="-"/>
    <s v="Mantenimiento Electrico"/>
    <d v="2021-02-10T00:00:00"/>
    <d v="1899-12-30T02:55:13"/>
    <d v="2021-02-10T00:00:00"/>
    <d v="1899-12-30T05:07:16"/>
    <n v="7923"/>
    <n v="132.05000000000001"/>
    <m/>
    <n v="132.05000000000001"/>
    <s v="se encontraba en cambio, se coloca fibra optica nueva y se analizo mejora "/>
    <x v="1"/>
    <x v="4"/>
    <x v="1"/>
    <x v="2"/>
    <m/>
    <m/>
  </r>
  <r>
    <n v="58206"/>
    <x v="32"/>
    <s v="Moreno Procesos"/>
    <x v="20"/>
    <d v="2020-11-19T00:00:00"/>
    <s v="Martín"/>
    <s v="Mantenimiento Mecanico"/>
    <d v="2021-02-10T00:00:00"/>
    <d v="1899-12-30T06:20:22"/>
    <d v="2021-02-10T00:00:00"/>
    <d v="1899-12-30T06:28:06"/>
    <n v="464"/>
    <n v="7.7333333333333334"/>
    <m/>
    <n v="7.7333333333333334"/>
    <s v="micro parada"/>
    <x v="8"/>
    <x v="4"/>
    <x v="1"/>
    <x v="0"/>
    <m/>
    <m/>
  </r>
  <r>
    <n v="58255"/>
    <x v="2"/>
    <s v="Moreno"/>
    <x v="6"/>
    <d v="2018-11-01T00:00:00"/>
    <s v="-"/>
    <s v="Mantenimiento Electrico"/>
    <d v="2021-02-10T00:00:00"/>
    <d v="1899-12-30T07:46:01"/>
    <d v="2021-02-10T00:00:00"/>
    <d v="1899-12-30T07:46:08"/>
    <n v="7"/>
    <n v="0.11666666666666667"/>
    <m/>
    <n v="0.11666666666666667"/>
    <s v="micro parada"/>
    <x v="8"/>
    <x v="4"/>
    <x v="1"/>
    <x v="0"/>
    <m/>
    <m/>
  </r>
  <r>
    <n v="58256"/>
    <x v="2"/>
    <s v="Moreno"/>
    <x v="6"/>
    <d v="2018-11-01T00:00:00"/>
    <s v="-"/>
    <s v="Mantenimiento Mecanico"/>
    <d v="2021-02-10T00:00:00"/>
    <d v="1899-12-30T07:46:14"/>
    <d v="2021-02-10T00:00:00"/>
    <d v="1899-12-30T09:03:53"/>
    <n v="4659"/>
    <n v="77.650000000000006"/>
    <m/>
    <n v="77.650000000000006"/>
    <s v="reemplazo de motoreductores por rotura de eje"/>
    <x v="3"/>
    <x v="4"/>
    <x v="1"/>
    <x v="0"/>
    <m/>
    <m/>
  </r>
  <r>
    <n v="58264"/>
    <x v="13"/>
    <s v="Moreno"/>
    <x v="10"/>
    <d v="2018-11-01T00:00:00"/>
    <s v="-"/>
    <s v="Mantenimiento Electrico"/>
    <d v="2021-02-10T00:00:00"/>
    <d v="1899-12-30T08:01:14"/>
    <d v="2021-02-10T00:00:00"/>
    <d v="1899-12-30T08:07:55"/>
    <n v="401"/>
    <n v="6.6833333333333336"/>
    <m/>
    <n v="6.6833333333333336"/>
    <s v="micro parada"/>
    <x v="8"/>
    <x v="4"/>
    <x v="1"/>
    <x v="0"/>
    <m/>
    <m/>
  </r>
  <r>
    <n v="58277"/>
    <x v="13"/>
    <s v="Moreno"/>
    <x v="13"/>
    <d v="2018-11-01T00:00:00"/>
    <s v="-"/>
    <s v="Mantenimiento Electrico"/>
    <d v="2021-02-10T00:00:00"/>
    <d v="1899-12-30T08:20:19"/>
    <d v="2021-02-10T00:00:00"/>
    <d v="1899-12-30T08:43:22"/>
    <n v="1383"/>
    <n v="23.05"/>
    <m/>
    <n v="23.05"/>
    <s v="corresponde a ingenieria, no codifica correctamente el laser"/>
    <x v="1"/>
    <x v="4"/>
    <x v="1"/>
    <x v="0"/>
    <m/>
    <m/>
  </r>
  <r>
    <n v="58323"/>
    <x v="0"/>
    <s v="Moreno"/>
    <x v="19"/>
    <d v="2018-11-01T00:00:00"/>
    <s v="-"/>
    <s v="Mantenimiento Mecanico"/>
    <d v="2021-02-10T00:00:00"/>
    <d v="1899-12-30T09:51:31"/>
    <d v="2021-02-10T00:00:00"/>
    <d v="1899-12-30T09:51:45"/>
    <n v="14"/>
    <n v="0.23333333333333334"/>
    <m/>
    <n v="0.23333333333333334"/>
    <s v="micro parada"/>
    <x v="8"/>
    <x v="4"/>
    <x v="1"/>
    <x v="0"/>
    <m/>
    <m/>
  </r>
  <r>
    <n v="58327"/>
    <x v="13"/>
    <s v="Moreno"/>
    <x v="13"/>
    <d v="2018-11-01T00:00:00"/>
    <s v="-"/>
    <s v="Mantenimiento Electrico"/>
    <d v="2021-02-10T00:00:00"/>
    <d v="1899-12-30T09:57:56"/>
    <d v="2021-02-10T00:00:00"/>
    <d v="1899-12-30T11:36:02"/>
    <n v="5886"/>
    <n v="98.1"/>
    <m/>
    <n v="98.1"/>
    <s v="corresponde a ingenieria, no codifica correctamente el laser"/>
    <x v="1"/>
    <x v="4"/>
    <x v="1"/>
    <x v="0"/>
    <m/>
    <m/>
  </r>
  <r>
    <n v="58354"/>
    <x v="12"/>
    <s v="Moreno"/>
    <x v="16"/>
    <d v="2018-11-01T00:00:00"/>
    <s v="-"/>
    <s v="Mantenimiento Electrico"/>
    <d v="2021-02-10T00:00:00"/>
    <d v="1899-12-30T10:53:17"/>
    <d v="2021-02-10T00:00:00"/>
    <d v="1899-12-30T10:54:36"/>
    <n v="79"/>
    <n v="1.3166666666666667"/>
    <m/>
    <n v="1.3166666666666667"/>
    <s v="micro parada"/>
    <x v="8"/>
    <x v="4"/>
    <x v="1"/>
    <x v="0"/>
    <m/>
    <m/>
  </r>
  <r>
    <n v="58389"/>
    <x v="13"/>
    <s v="Moreno"/>
    <x v="13"/>
    <d v="2018-11-01T00:00:00"/>
    <s v="-"/>
    <s v="Mantenimiento Mecanico"/>
    <d v="2021-02-10T00:00:00"/>
    <d v="1899-12-30T12:32:31"/>
    <d v="2021-02-10T00:00:00"/>
    <d v="1899-12-30T12:34:22"/>
    <n v="111"/>
    <n v="1.85"/>
    <m/>
    <n v="1.85"/>
    <s v="micro parada"/>
    <x v="8"/>
    <x v="4"/>
    <x v="1"/>
    <x v="0"/>
    <m/>
    <m/>
  </r>
  <r>
    <n v="58391"/>
    <x v="13"/>
    <s v="Moreno"/>
    <x v="13"/>
    <d v="2018-11-01T00:00:00"/>
    <s v="-"/>
    <s v="Mantenimiento Electrico"/>
    <d v="2021-02-10T00:00:00"/>
    <d v="1899-12-30T12:35:17"/>
    <d v="2021-02-10T00:00:00"/>
    <d v="1899-12-30T14:32:52"/>
    <n v="7055"/>
    <n v="117.58333333333333"/>
    <m/>
    <n v="117.58333333333333"/>
    <s v="corresponde a ingenieria, no codifica correctamente el laser"/>
    <x v="1"/>
    <x v="4"/>
    <x v="1"/>
    <x v="0"/>
    <m/>
    <m/>
  </r>
  <r>
    <n v="58394"/>
    <x v="0"/>
    <s v="Moreno"/>
    <x v="10"/>
    <d v="2018-11-01T00:00:00"/>
    <s v="-"/>
    <s v="Mantenimiento Mecanico"/>
    <d v="2021-02-10T00:00:00"/>
    <d v="1899-12-30T12:39:23"/>
    <d v="2021-02-10T00:00:00"/>
    <d v="1899-12-30T13:46:00"/>
    <n v="3997"/>
    <n v="66.61666666666666"/>
    <m/>
    <n v="66.61666666666666"/>
    <s v="se busca falla mecanica en posicion de servomotor pero se encueentra modulo e/s en falla, se resetea queda OK"/>
    <x v="2"/>
    <x v="4"/>
    <x v="1"/>
    <x v="0"/>
    <m/>
    <m/>
  </r>
  <r>
    <n v="58418"/>
    <x v="0"/>
    <s v="Moreno"/>
    <x v="7"/>
    <d v="2018-11-01T00:00:00"/>
    <s v="-"/>
    <s v="Mantenimiento Mecanico"/>
    <d v="2021-02-10T00:00:00"/>
    <d v="1899-12-30T15:28:31"/>
    <d v="2021-02-10T00:00:00"/>
    <d v="1899-12-30T15:29:41"/>
    <n v="70"/>
    <n v="1.1666666666666667"/>
    <m/>
    <n v="1.1666666666666667"/>
    <s v="micro parada"/>
    <x v="8"/>
    <x v="4"/>
    <x v="1"/>
    <x v="1"/>
    <m/>
    <s v="-"/>
  </r>
  <r>
    <n v="58419"/>
    <x v="0"/>
    <s v="Moreno"/>
    <x v="7"/>
    <d v="2018-11-01T00:00:00"/>
    <s v="-"/>
    <s v="Mantenimiento Mecanico"/>
    <d v="2021-02-10T00:00:00"/>
    <d v="1899-12-30T15:29:51"/>
    <d v="2021-02-10T00:00:00"/>
    <d v="1899-12-30T16:08:11"/>
    <n v="2300"/>
    <n v="38.333333333333336"/>
    <m/>
    <n v="38.333333333333336"/>
    <s v="se traba estrella, pucks fuera de medida"/>
    <x v="6"/>
    <x v="4"/>
    <x v="1"/>
    <x v="1"/>
    <m/>
    <s v="falabela"/>
  </r>
  <r>
    <n v="58420"/>
    <x v="3"/>
    <s v="Moreno"/>
    <x v="12"/>
    <d v="2018-11-01T00:00:00"/>
    <s v="-"/>
    <s v="Mantenimiento Mecanico"/>
    <d v="2021-02-10T00:00:00"/>
    <d v="1899-12-30T15:30:24"/>
    <d v="2021-02-10T00:00:00"/>
    <d v="1899-12-30T16:08:29"/>
    <n v="2285"/>
    <n v="38.083333333333336"/>
    <m/>
    <n v="38.083333333333336"/>
    <s v="rotura de pinza de torqueo"/>
    <x v="3"/>
    <x v="4"/>
    <x v="1"/>
    <x v="1"/>
    <m/>
    <s v="mansilla"/>
  </r>
  <r>
    <n v="58421"/>
    <x v="0"/>
    <s v="Moreno"/>
    <x v="1"/>
    <d v="2018-11-01T00:00:00"/>
    <s v="-"/>
    <s v="Mantenimiento Electrico"/>
    <d v="2021-02-10T00:00:00"/>
    <d v="1899-12-30T15:32:19"/>
    <d v="2021-02-10T00:00:00"/>
    <d v="1899-12-30T16:08:32"/>
    <n v="2173"/>
    <n v="36.216666666666669"/>
    <m/>
    <n v="36.216666666666669"/>
    <s v="problemas de sensado en bomba #1. se baja la valocidad y se prueba, la maquina no se detuvo. Se detecta problema mecanico, es necesario desarmar el rotor."/>
    <x v="2"/>
    <x v="4"/>
    <x v="1"/>
    <x v="1"/>
    <m/>
    <s v="baez"/>
  </r>
  <r>
    <n v="58428"/>
    <x v="36"/>
    <s v="Moreno"/>
    <x v="9"/>
    <d v="2018-11-01T00:00:00"/>
    <s v="-"/>
    <s v="Mantenimiento Electrico"/>
    <d v="2021-02-10T00:00:00"/>
    <d v="1899-12-30T15:50:41"/>
    <d v="2021-02-10T00:00:00"/>
    <d v="1899-12-30T15:56:21"/>
    <n v="340"/>
    <n v="5.666666666666667"/>
    <m/>
    <n v="5.666666666666667"/>
    <s v="micro parada"/>
    <x v="8"/>
    <x v="4"/>
    <x v="1"/>
    <x v="1"/>
    <m/>
    <s v="-"/>
  </r>
  <r>
    <n v="58430"/>
    <x v="11"/>
    <s v="Moreno"/>
    <x v="10"/>
    <d v="2020-02-21T00:00:00"/>
    <s v="Martín"/>
    <s v="Mantenimiento Mecanico"/>
    <d v="2021-02-10T00:00:00"/>
    <d v="1899-12-30T15:59:19"/>
    <d v="2021-02-10T00:00:00"/>
    <d v="1899-12-30T16:12:40"/>
    <n v="801"/>
    <n v="13.35"/>
    <m/>
    <n v="13.35"/>
    <s v="rotura de tornillo, reparado por maquinistas"/>
    <x v="3"/>
    <x v="4"/>
    <x v="1"/>
    <x v="1"/>
    <m/>
    <s v="maquinista"/>
  </r>
  <r>
    <n v="58436"/>
    <x v="0"/>
    <s v="Moreno"/>
    <x v="1"/>
    <d v="2018-11-01T00:00:00"/>
    <s v="-"/>
    <s v="Mantenimiento Mecanico"/>
    <d v="2021-02-10T00:00:00"/>
    <d v="1899-12-30T16:25:13"/>
    <d v="2021-02-10T00:00:00"/>
    <d v="1899-12-30T17:23:38"/>
    <n v="3505"/>
    <n v="58.416666666666664"/>
    <m/>
    <n v="58.416666666666664"/>
    <s v="desarme de rotor, se limpia se arma y funciona ok."/>
    <x v="3"/>
    <x v="4"/>
    <x v="1"/>
    <x v="1"/>
    <m/>
    <s v="rosales"/>
  </r>
  <r>
    <n v="58449"/>
    <x v="0"/>
    <s v="Moreno"/>
    <x v="13"/>
    <d v="2018-11-01T00:00:00"/>
    <s v="-"/>
    <s v="Mantenimiento Mecanico"/>
    <d v="2021-02-10T00:00:00"/>
    <d v="1899-12-30T17:02:01"/>
    <d v="2021-02-10T00:00:00"/>
    <d v="1899-12-30T17:05:10"/>
    <n v="189"/>
    <n v="3.15"/>
    <m/>
    <n v="3.15"/>
    <s v="micro parada"/>
    <x v="8"/>
    <x v="4"/>
    <x v="1"/>
    <x v="1"/>
    <m/>
    <s v="-"/>
  </r>
  <r>
    <n v="58451"/>
    <x v="3"/>
    <s v="Moreno"/>
    <x v="12"/>
    <d v="2018-11-01T00:00:00"/>
    <s v="-"/>
    <s v="Mantenimiento Mecanico"/>
    <d v="2021-02-10T00:00:00"/>
    <d v="1899-12-30T17:05:19"/>
    <d v="2021-02-10T00:00:00"/>
    <d v="1899-12-30T17:29:18"/>
    <n v="1439"/>
    <n v="23.983333333333334"/>
    <m/>
    <n v="23.983333333333334"/>
    <s v="rotura de pinza de torqueo"/>
    <x v="3"/>
    <x v="4"/>
    <x v="1"/>
    <x v="1"/>
    <m/>
    <s v="falabela"/>
  </r>
  <r>
    <n v="58454"/>
    <x v="0"/>
    <s v="Moreno"/>
    <x v="15"/>
    <d v="2018-11-01T00:00:00"/>
    <s v="-"/>
    <s v="Mantenimiento Electrico"/>
    <d v="2021-02-10T00:00:00"/>
    <d v="1899-12-30T17:12:04"/>
    <d v="2021-02-10T00:00:00"/>
    <d v="1899-12-30T18:14:50"/>
    <n v="3766"/>
    <n v="62.766666666666666"/>
    <m/>
    <n v="62.766666666666666"/>
    <s v="termocupla quemada"/>
    <x v="2"/>
    <x v="4"/>
    <x v="1"/>
    <x v="1"/>
    <m/>
    <s v="baez"/>
  </r>
  <r>
    <n v="58481"/>
    <x v="0"/>
    <s v="Moreno"/>
    <x v="7"/>
    <d v="2018-11-01T00:00:00"/>
    <s v="-"/>
    <s v="Mantenimiento Mecanico"/>
    <d v="2021-02-10T00:00:00"/>
    <d v="1899-12-30T19:08:06"/>
    <d v="2021-02-10T00:00:00"/>
    <d v="1899-12-30T19:42:56"/>
    <n v="2090"/>
    <n v="34.833333333333336"/>
    <m/>
    <n v="34.833333333333336"/>
    <s v="problemas de nivel de llenado regulacion operativo"/>
    <x v="0"/>
    <x v="4"/>
    <x v="1"/>
    <x v="1"/>
    <m/>
    <s v="rosales"/>
  </r>
  <r>
    <n v="58482"/>
    <x v="23"/>
    <s v="Moreno"/>
    <x v="5"/>
    <d v="2018-11-01T00:00:00"/>
    <s v="-"/>
    <s v="Mantenimiento Electrico"/>
    <d v="2021-02-10T00:00:00"/>
    <d v="1899-12-30T19:08:10"/>
    <d v="2021-02-10T00:00:00"/>
    <d v="1899-12-30T19:23:26"/>
    <n v="916"/>
    <n v="15.266666666666667"/>
    <m/>
    <n v="15.266666666666667"/>
    <s v="salta servo, pinza choca con pieza de formato por estar dañada"/>
    <x v="6"/>
    <x v="4"/>
    <x v="1"/>
    <x v="1"/>
    <m/>
    <s v="baez"/>
  </r>
  <r>
    <n v="58484"/>
    <x v="0"/>
    <s v="Moreno"/>
    <x v="15"/>
    <d v="2018-11-01T00:00:00"/>
    <s v="-"/>
    <s v="Mantenimiento Mecanico"/>
    <d v="2021-02-10T00:00:00"/>
    <d v="1899-12-30T19:19:32"/>
    <d v="2021-02-10T00:00:00"/>
    <d v="1899-12-30T20:11:31"/>
    <n v="3119"/>
    <n v="51.983333333333334"/>
    <m/>
    <n v="51.983333333333334"/>
    <s v="problemas de llenado, no se logra regular operativo mente, se corre tope de bajada para que funcione, dar seguimiento al cilindro neumatico"/>
    <x v="3"/>
    <x v="4"/>
    <x v="1"/>
    <x v="1"/>
    <m/>
    <s v="rosales"/>
  </r>
  <r>
    <n v="58487"/>
    <x v="23"/>
    <s v="Moreno"/>
    <x v="5"/>
    <d v="2018-11-01T00:00:00"/>
    <s v="-"/>
    <s v="Mantenimiento Mecanico"/>
    <d v="2021-02-10T00:00:00"/>
    <d v="1899-12-30T19:30:38"/>
    <d v="2021-02-10T00:00:00"/>
    <d v="1899-12-30T19:56:50"/>
    <n v="1572"/>
    <n v="26.2"/>
    <m/>
    <n v="26.2"/>
    <s v="pieza de formato dañada"/>
    <x v="6"/>
    <x v="4"/>
    <x v="1"/>
    <x v="1"/>
    <m/>
    <s v="falabela"/>
  </r>
  <r>
    <n v="58490"/>
    <x v="10"/>
    <s v="Moreno"/>
    <x v="9"/>
    <d v="2018-11-01T00:00:00"/>
    <s v="-"/>
    <s v="Mantenimiento Mecanico"/>
    <d v="2021-02-10T00:00:00"/>
    <d v="1899-12-30T19:46:25"/>
    <d v="2021-02-10T00:00:00"/>
    <d v="1899-12-30T20:18:59"/>
    <n v="1954"/>
    <n v="32.56666666666667"/>
    <m/>
    <n v="32.56666666666667"/>
    <s v="perdida de aire, se corta manguera festo y se acopla de nuevo"/>
    <x v="3"/>
    <x v="4"/>
    <x v="1"/>
    <x v="1"/>
    <m/>
    <s v="falabela"/>
  </r>
  <r>
    <n v="58497"/>
    <x v="3"/>
    <s v="Moreno"/>
    <x v="12"/>
    <d v="2018-11-01T00:00:00"/>
    <s v="-"/>
    <s v="Mantenimiento Mecanico"/>
    <d v="2021-02-10T00:00:00"/>
    <d v="1899-12-30T20:20:15"/>
    <d v="2021-02-10T00:00:00"/>
    <d v="1899-12-30T20:49:47"/>
    <n v="1772"/>
    <n v="29.533333333333335"/>
    <m/>
    <n v="29.533333333333335"/>
    <s v="rotura de pinza de torqueo"/>
    <x v="3"/>
    <x v="4"/>
    <x v="1"/>
    <x v="1"/>
    <m/>
    <s v="falabela"/>
  </r>
  <r>
    <n v="58504"/>
    <x v="0"/>
    <s v="Moreno"/>
    <x v="15"/>
    <d v="2018-11-01T00:00:00"/>
    <s v="-"/>
    <s v="Mantenimiento Mecanico"/>
    <d v="2021-02-10T00:00:00"/>
    <d v="1899-12-30T20:49:57"/>
    <d v="2021-02-10T00:00:00"/>
    <d v="1899-12-30T20:50:39"/>
    <n v="42"/>
    <n v="0.7"/>
    <m/>
    <n v="0.7"/>
    <s v="micro parada"/>
    <x v="8"/>
    <x v="4"/>
    <x v="1"/>
    <x v="1"/>
    <m/>
    <s v="-"/>
  </r>
  <r>
    <n v="58528"/>
    <x v="12"/>
    <s v="Moreno"/>
    <x v="3"/>
    <d v="2018-11-01T00:00:00"/>
    <s v="-"/>
    <s v="Mantenimiento Mecanico"/>
    <d v="2021-02-11T00:00:00"/>
    <d v="1899-12-30T02:45:56"/>
    <d v="2021-02-11T00:00:00"/>
    <d v="1899-12-30T03:40:40"/>
    <n v="3284"/>
    <n v="54.733333333333334"/>
    <m/>
    <n v="54.733333333333334"/>
    <s v="correa de etiquetadora con demasiada tension"/>
    <x v="3"/>
    <x v="4"/>
    <x v="1"/>
    <x v="2"/>
    <m/>
    <s v="alegre"/>
  </r>
  <r>
    <n v="58531"/>
    <x v="9"/>
    <s v="Moreno"/>
    <x v="7"/>
    <d v="2020-02-20T00:00:00"/>
    <s v="Martín"/>
    <s v="Mantenimiento Electrico"/>
    <d v="2021-02-11T00:00:00"/>
    <d v="1899-12-30T03:36:12"/>
    <d v="2021-02-11T00:00:00"/>
    <d v="1899-12-30T15:11:54"/>
    <n v="41742"/>
    <n v="695.7"/>
    <m/>
    <n v="695.7"/>
    <s v="regulacion de sensor de cangilones"/>
    <x v="2"/>
    <x v="4"/>
    <x v="1"/>
    <x v="2"/>
    <m/>
    <s v="falabela"/>
  </r>
  <r>
    <n v="58545"/>
    <x v="12"/>
    <s v="Moreno"/>
    <x v="0"/>
    <d v="2018-11-01T00:00:00"/>
    <s v="-"/>
    <s v="Mantenimiento Mecanico"/>
    <d v="2021-02-11T00:00:00"/>
    <d v="1899-12-30T06:37:03"/>
    <d v="2021-02-11T00:00:00"/>
    <d v="1899-12-30T07:51:32"/>
    <n v="4469"/>
    <n v="74.483333333333334"/>
    <m/>
    <n v="74.483333333333334"/>
    <s v="reemplazo de variador etiqeutadora"/>
    <x v="3"/>
    <x v="4"/>
    <x v="1"/>
    <x v="0"/>
    <m/>
    <m/>
  </r>
  <r>
    <n v="58551"/>
    <x v="26"/>
    <s v="Moreno"/>
    <x v="14"/>
    <d v="2018-11-01T00:00:00"/>
    <s v="-"/>
    <s v="Mantenimiento Electrico"/>
    <d v="2021-02-11T00:00:00"/>
    <d v="1899-12-30T06:53:44"/>
    <d v="2021-02-11T00:00:00"/>
    <d v="1899-12-30T07:01:01"/>
    <n v="437"/>
    <n v="7.2833333333333332"/>
    <m/>
    <n v="7.2833333333333332"/>
    <s v="micro parada"/>
    <x v="8"/>
    <x v="4"/>
    <x v="1"/>
    <x v="0"/>
    <m/>
    <m/>
  </r>
  <r>
    <n v="58561"/>
    <x v="13"/>
    <s v="Moreno"/>
    <x v="13"/>
    <d v="2018-11-01T00:00:00"/>
    <s v="-"/>
    <s v="Mantenimiento Electrico"/>
    <d v="2021-02-11T00:00:00"/>
    <d v="1899-12-30T07:09:31"/>
    <d v="2021-02-11T00:00:00"/>
    <d v="1899-12-30T07:53:23"/>
    <n v="2632"/>
    <n v="43.866666666666667"/>
    <m/>
    <n v="43.866666666666667"/>
    <s v="problemas con la codificacion de laser, ingenieria"/>
    <x v="2"/>
    <x v="4"/>
    <x v="1"/>
    <x v="0"/>
    <m/>
    <m/>
  </r>
  <r>
    <n v="58590"/>
    <x v="13"/>
    <s v="Moreno"/>
    <x v="13"/>
    <d v="2018-11-01T00:00:00"/>
    <s v="-"/>
    <s v="Mantenimiento Electrico"/>
    <d v="2021-02-11T00:00:00"/>
    <d v="1899-12-30T08:08:11"/>
    <d v="2021-02-11T00:00:00"/>
    <d v="1899-12-30T08:18:31"/>
    <n v="620"/>
    <n v="10.333333333333334"/>
    <m/>
    <n v="10.333333333333334"/>
    <s v="problemas con la codificacion de laser, ingenieria"/>
    <x v="2"/>
    <x v="4"/>
    <x v="1"/>
    <x v="0"/>
    <m/>
    <m/>
  </r>
  <r>
    <n v="58593"/>
    <x v="23"/>
    <s v="Moreno"/>
    <x v="21"/>
    <d v="2021-02-04T00:00:00"/>
    <s v="Victor"/>
    <s v="Mantenimiento Electrico"/>
    <d v="2021-02-11T00:00:00"/>
    <d v="1899-12-30T08:13:48"/>
    <d v="2021-02-11T00:00:00"/>
    <d v="1899-12-30T08:38:53"/>
    <n v="1505"/>
    <n v="25.083333333333332"/>
    <m/>
    <n v="25.083333333333332"/>
    <s v="se repone disyuntor y se pone en regimen la linea"/>
    <x v="2"/>
    <x v="4"/>
    <x v="1"/>
    <x v="0"/>
    <m/>
    <m/>
  </r>
  <r>
    <n v="58627"/>
    <x v="2"/>
    <s v="Moreno"/>
    <x v="19"/>
    <d v="2018-11-01T00:00:00"/>
    <s v="-"/>
    <s v="Mantenimiento Electrico"/>
    <d v="2021-02-11T00:00:00"/>
    <d v="1899-12-30T09:41:48"/>
    <d v="2021-02-11T00:00:00"/>
    <d v="1899-12-30T09:47:47"/>
    <n v="359"/>
    <n v="5.9833333333333334"/>
    <m/>
    <n v="5.9833333333333334"/>
    <s v="micro parada"/>
    <x v="8"/>
    <x v="4"/>
    <x v="1"/>
    <x v="0"/>
    <m/>
    <m/>
  </r>
  <r>
    <n v="58631"/>
    <x v="8"/>
    <s v="Moreno"/>
    <x v="21"/>
    <d v="2021-02-04T00:00:00"/>
    <s v="Victor"/>
    <s v="Mantenimiento Mecanico"/>
    <d v="2021-02-11T00:00:00"/>
    <d v="1899-12-30T09:46:58"/>
    <d v="2021-02-11T00:00:00"/>
    <d v="1899-12-30T10:22:15"/>
    <n v="2117"/>
    <n v="35.283333333333331"/>
    <m/>
    <n v="35.283333333333331"/>
    <s v="regulacion de martillo bajador de pulsador"/>
    <x v="3"/>
    <x v="4"/>
    <x v="1"/>
    <x v="0"/>
    <m/>
    <m/>
  </r>
  <r>
    <n v="58638"/>
    <x v="13"/>
    <s v="Moreno"/>
    <x v="13"/>
    <d v="2018-11-01T00:00:00"/>
    <s v="-"/>
    <s v="Mantenimiento Electrico"/>
    <d v="2021-02-11T00:00:00"/>
    <d v="1899-12-30T10:12:58"/>
    <d v="2021-02-11T00:00:00"/>
    <d v="1899-12-30T13:39:58"/>
    <n v="12420"/>
    <n v="207"/>
    <m/>
    <n v="207"/>
    <s v="problemas con la codificacion de laser, ingenieria"/>
    <x v="2"/>
    <x v="4"/>
    <x v="1"/>
    <x v="0"/>
    <m/>
    <m/>
  </r>
  <r>
    <n v="58642"/>
    <x v="21"/>
    <s v="Moreno"/>
    <x v="14"/>
    <d v="2018-11-01T00:00:00"/>
    <s v="-"/>
    <s v="Mantenimiento Mecanico"/>
    <d v="2021-02-11T00:00:00"/>
    <d v="1899-12-30T10:18:19"/>
    <d v="2021-02-11T00:00:00"/>
    <d v="1899-12-30T10:31:03"/>
    <n v="764"/>
    <n v="12.733333333333333"/>
    <m/>
    <n v="12.733333333333333"/>
    <s v="ajuste tiempos clapetas"/>
    <x v="3"/>
    <x v="4"/>
    <x v="1"/>
    <x v="0"/>
    <m/>
    <m/>
  </r>
  <r>
    <n v="58644"/>
    <x v="0"/>
    <s v="Moreno"/>
    <x v="19"/>
    <d v="2018-11-01T00:00:00"/>
    <s v="-"/>
    <s v="Mantenimiento Mecanico"/>
    <d v="2021-02-11T00:00:00"/>
    <d v="1899-12-30T10:26:53"/>
    <d v="2021-02-11T00:00:00"/>
    <d v="1899-12-30T10:27:15"/>
    <n v="22"/>
    <n v="0.36666666666666664"/>
    <m/>
    <n v="0.36666666666666664"/>
    <s v="micro parada"/>
    <x v="8"/>
    <x v="4"/>
    <x v="1"/>
    <x v="0"/>
    <m/>
    <m/>
  </r>
  <r>
    <n v="58648"/>
    <x v="0"/>
    <s v="Moreno"/>
    <x v="0"/>
    <d v="2018-11-01T00:00:00"/>
    <s v="-"/>
    <s v="Mantenimiento Mecanico"/>
    <d v="2021-02-11T00:00:00"/>
    <d v="1899-12-30T10:32:34"/>
    <d v="2021-02-11T00:00:00"/>
    <d v="1899-12-30T10:47:47"/>
    <n v="913"/>
    <n v="15.216666666666667"/>
    <m/>
    <n v="15.216666666666667"/>
    <s v="ajuste de valvulas por variacion de peso, igualmente la linea estaba en espera de etiquetas"/>
    <x v="3"/>
    <x v="4"/>
    <x v="1"/>
    <x v="0"/>
    <m/>
    <m/>
  </r>
  <r>
    <n v="58658"/>
    <x v="2"/>
    <s v="Moreno"/>
    <x v="6"/>
    <d v="2018-11-01T00:00:00"/>
    <s v="-"/>
    <s v="Mantenimiento Mecanico"/>
    <d v="2021-02-11T00:00:00"/>
    <d v="1899-12-30T10:45:02"/>
    <d v="2021-02-11T00:00:00"/>
    <d v="1899-12-30T10:45:50"/>
    <n v="48"/>
    <n v="0.8"/>
    <m/>
    <n v="0.8"/>
    <s v="micro parada"/>
    <x v="8"/>
    <x v="4"/>
    <x v="1"/>
    <x v="0"/>
    <m/>
    <m/>
  </r>
  <r>
    <n v="58680"/>
    <x v="2"/>
    <s v="Moreno"/>
    <x v="6"/>
    <d v="2018-11-01T00:00:00"/>
    <s v="-"/>
    <s v="Mantenimiento Mecanico"/>
    <d v="2021-02-11T00:00:00"/>
    <d v="1899-12-30T11:27:26"/>
    <d v="2021-02-11T00:00:00"/>
    <d v="1899-12-30T12:37:26"/>
    <n v="4200"/>
    <n v="70"/>
    <m/>
    <n v="70"/>
    <s v="reparacion de transportadora, reductor con corona desgastada"/>
    <x v="3"/>
    <x v="4"/>
    <x v="1"/>
    <x v="0"/>
    <m/>
    <m/>
  </r>
  <r>
    <n v="58683"/>
    <x v="0"/>
    <s v="Moreno"/>
    <x v="21"/>
    <d v="2021-02-04T00:00:00"/>
    <s v="Victor"/>
    <s v="Mantenimiento Electrico"/>
    <d v="2021-02-11T00:00:00"/>
    <d v="1899-12-30T11:29:20"/>
    <d v="2021-02-11T00:00:00"/>
    <d v="1899-12-30T14:55:57"/>
    <n v="12397"/>
    <n v="206.61666666666667"/>
    <m/>
    <n v="206.61666666666667"/>
    <s v="prueba de hierro en llenadora"/>
    <x v="2"/>
    <x v="4"/>
    <x v="1"/>
    <x v="0"/>
    <m/>
    <m/>
  </r>
  <r>
    <n v="58694"/>
    <x v="10"/>
    <s v="Moreno"/>
    <x v="4"/>
    <d v="2018-11-01T00:00:00"/>
    <s v="-"/>
    <s v="Mantenimiento Mecanico"/>
    <d v="2021-02-11T00:00:00"/>
    <d v="1899-12-30T12:17:12"/>
    <d v="2021-02-11T00:00:00"/>
    <d v="1899-12-30T12:31:57"/>
    <n v="885"/>
    <n v="14.75"/>
    <m/>
    <n v="14.75"/>
    <s v="regulacion de vibrador, se nota fisura existente en base de abastecedor"/>
    <x v="3"/>
    <x v="4"/>
    <x v="1"/>
    <x v="0"/>
    <m/>
    <m/>
  </r>
  <r>
    <n v="58703"/>
    <x v="10"/>
    <s v="Moreno"/>
    <x v="14"/>
    <d v="2018-11-01T00:00:00"/>
    <s v="-"/>
    <s v="Mantenimiento Mecanico"/>
    <d v="2021-02-11T00:00:00"/>
    <d v="1899-12-30T12:48:56"/>
    <d v="2021-02-11T00:00:00"/>
    <d v="1899-12-30T12:57:23"/>
    <n v="507"/>
    <n v="8.4499999999999993"/>
    <m/>
    <n v="8.4499999999999993"/>
    <s v="se destraba estrella de salida abastecedor de tapas"/>
    <x v="3"/>
    <x v="4"/>
    <x v="1"/>
    <x v="0"/>
    <m/>
    <m/>
  </r>
  <r>
    <n v="58704"/>
    <x v="10"/>
    <s v="Moreno"/>
    <x v="14"/>
    <d v="2018-11-01T00:00:00"/>
    <s v="-"/>
    <s v="Mantenimiento Electrico"/>
    <d v="2021-02-11T00:00:00"/>
    <d v="1899-12-30T12:57:32"/>
    <d v="2021-02-11T00:00:00"/>
    <d v="1899-12-30T14:53:37"/>
    <n v="6965"/>
    <n v="116.08333333333333"/>
    <m/>
    <n v="116.08333333333333"/>
    <s v="se destraba estrella de salida abastecedor de tapas"/>
    <x v="2"/>
    <x v="4"/>
    <x v="1"/>
    <x v="0"/>
    <m/>
    <m/>
  </r>
  <r>
    <n v="58705"/>
    <x v="0"/>
    <s v="Moreno"/>
    <x v="5"/>
    <d v="2018-11-01T00:00:00"/>
    <s v="-"/>
    <s v="Mantenimiento Mecanico"/>
    <d v="2021-02-11T00:00:00"/>
    <d v="1899-12-30T12:57:53"/>
    <d v="2021-02-11T00:00:00"/>
    <d v="1899-12-30T13:54:19"/>
    <n v="3386"/>
    <n v="56.43333333333333"/>
    <m/>
    <n v="56.43333333333333"/>
    <s v="reparacion de rosca barrida en llenadora"/>
    <x v="3"/>
    <x v="4"/>
    <x v="1"/>
    <x v="0"/>
    <m/>
    <m/>
  </r>
  <r>
    <n v="58708"/>
    <x v="10"/>
    <s v="Moreno"/>
    <x v="4"/>
    <d v="2018-11-01T00:00:00"/>
    <s v="-"/>
    <s v="Mantenimiento Electrico"/>
    <d v="2021-02-11T00:00:00"/>
    <d v="1899-12-30T13:19:44"/>
    <d v="2021-02-11T00:00:00"/>
    <d v="1899-12-30T20:31:32"/>
    <n v="25908"/>
    <n v="431.8"/>
    <m/>
    <n v="431.8"/>
    <s v="rotura de fijacion de boul, se repara y luego se tiene que ajustar toda la tornilleria y regular la vibracion para abastecimiento de tapas"/>
    <x v="3"/>
    <x v="4"/>
    <x v="1"/>
    <x v="0"/>
    <m/>
    <s v="yiyo/rosales/falabela"/>
  </r>
  <r>
    <n v="58711"/>
    <x v="32"/>
    <s v="Moreno Procesos"/>
    <x v="20"/>
    <d v="2020-11-19T00:00:00"/>
    <s v="Martín"/>
    <s v="Mantenimiento Mecanico"/>
    <d v="2021-02-11T00:00:00"/>
    <d v="1899-12-30T14:23:41"/>
    <d v="2021-02-11T00:00:00"/>
    <d v="1899-12-30T15:08:09"/>
    <n v="2668"/>
    <n v="44.466666666666669"/>
    <m/>
    <n v="44.466666666666669"/>
    <s v="equipo sin falla, tarda en calentar el producto"/>
    <x v="0"/>
    <x v="4"/>
    <x v="1"/>
    <x v="1"/>
    <m/>
    <s v="damian."/>
  </r>
  <r>
    <n v="58717"/>
    <x v="0"/>
    <s v="Moreno"/>
    <x v="14"/>
    <d v="2018-11-01T00:00:00"/>
    <s v="-"/>
    <s v="Mantenimiento Mecanico"/>
    <d v="2021-02-11T00:00:00"/>
    <d v="1899-12-30T15:02:22"/>
    <d v="2021-02-11T00:00:00"/>
    <d v="1899-12-30T15:12:48"/>
    <n v="626"/>
    <n v="10.433333333333334"/>
    <m/>
    <n v="10.433333333333334"/>
    <s v="regulacion de sensor de cangilones"/>
    <x v="2"/>
    <x v="4"/>
    <x v="1"/>
    <x v="1"/>
    <m/>
    <s v="falabela"/>
  </r>
  <r>
    <n v="58721"/>
    <x v="0"/>
    <s v="Moreno"/>
    <x v="10"/>
    <d v="2018-11-01T00:00:00"/>
    <s v="-"/>
    <s v="Mantenimiento Electrico"/>
    <d v="2021-02-11T00:00:00"/>
    <d v="1899-12-30T15:12:51"/>
    <d v="2021-02-11T00:00:00"/>
    <d v="1899-12-30T15:59:13"/>
    <n v="2782"/>
    <n v="46.366666666666667"/>
    <m/>
    <n v="46.366666666666667"/>
    <s v="sensor de posicion de cilindro roto"/>
    <x v="2"/>
    <x v="4"/>
    <x v="1"/>
    <x v="1"/>
    <m/>
    <s v="baez"/>
  </r>
  <r>
    <n v="58725"/>
    <x v="9"/>
    <s v="Moreno"/>
    <x v="7"/>
    <d v="2020-02-20T00:00:00"/>
    <s v="Martín"/>
    <s v="Mantenimiento Mecanico"/>
    <d v="2021-02-11T00:00:00"/>
    <d v="1899-12-30T15:27:05"/>
    <d v="2021-02-11T00:00:00"/>
    <d v="1899-12-30T15:59:38"/>
    <n v="1953"/>
    <n v="32.549999999999997"/>
    <m/>
    <n v="32.549999999999997"/>
    <s v="regulacion operativo"/>
    <x v="0"/>
    <x v="4"/>
    <x v="1"/>
    <x v="1"/>
    <m/>
    <s v="falabela"/>
  </r>
  <r>
    <n v="58734"/>
    <x v="2"/>
    <s v="Moreno"/>
    <x v="5"/>
    <d v="2018-11-01T00:00:00"/>
    <s v="-"/>
    <s v="Mantenimiento Mecanico"/>
    <d v="2021-02-11T00:00:00"/>
    <d v="1899-12-30T16:09:58"/>
    <d v="2021-02-11T00:00:00"/>
    <d v="1899-12-30T18:43:38"/>
    <n v="9220"/>
    <n v="153.66666666666666"/>
    <m/>
    <n v="153.66666666666666"/>
    <s v="rotura de correa por bomba trabada, se cambian las dos correas. en esta linea es habitual que la transferecia tome el envase por la bomba, lo que ocaciona el tipo de averia, adicionalmente el equipo tiene reparaciones provisorias."/>
    <x v="3"/>
    <x v="4"/>
    <x v="1"/>
    <x v="1"/>
    <m/>
    <s v="rosales/falabela"/>
  </r>
  <r>
    <n v="58737"/>
    <x v="23"/>
    <s v="Moreno"/>
    <x v="2"/>
    <d v="2018-11-01T00:00:00"/>
    <s v="-"/>
    <s v="Mantenimiento Electrico"/>
    <d v="2021-02-11T00:00:00"/>
    <d v="1899-12-30T16:25:15"/>
    <d v="2021-02-11T00:00:00"/>
    <d v="1899-12-30T16:47:24"/>
    <n v="1329"/>
    <n v="22.15"/>
    <m/>
    <n v="22.15"/>
    <s v="reemplazo de sensor reflectivo"/>
    <x v="2"/>
    <x v="4"/>
    <x v="1"/>
    <x v="1"/>
    <m/>
    <s v="baez"/>
  </r>
  <r>
    <n v="58740"/>
    <x v="0"/>
    <s v="Moreno"/>
    <x v="7"/>
    <d v="2018-11-01T00:00:00"/>
    <s v="-"/>
    <s v="Mantenimiento Mecanico"/>
    <d v="2021-02-11T00:00:00"/>
    <d v="1899-12-30T16:36:05"/>
    <d v="2021-02-11T00:00:00"/>
    <d v="1899-12-30T16:53:43"/>
    <n v="1058"/>
    <n v="17.633333333333333"/>
    <m/>
    <n v="17.633333333333333"/>
    <s v="regulacion operativo"/>
    <x v="0"/>
    <x v="4"/>
    <x v="1"/>
    <x v="1"/>
    <m/>
    <s v="falabela"/>
  </r>
  <r>
    <n v="58742"/>
    <x v="12"/>
    <s v="Moreno"/>
    <x v="6"/>
    <d v="2018-11-01T00:00:00"/>
    <s v="-"/>
    <s v="Mantenimiento Mecanico"/>
    <d v="2021-02-11T00:00:00"/>
    <d v="1899-12-30T16:43:46"/>
    <d v="2021-02-11T00:00:00"/>
    <d v="1899-12-30T17:09:53"/>
    <n v="1567"/>
    <n v="26.116666666666667"/>
    <m/>
    <n v="26.116666666666667"/>
    <s v="regulacion operativo"/>
    <x v="0"/>
    <x v="4"/>
    <x v="1"/>
    <x v="1"/>
    <m/>
    <s v="falabela"/>
  </r>
  <r>
    <n v="58745"/>
    <x v="37"/>
    <s v="Moreno"/>
    <x v="9"/>
    <d v="2019-12-10T00:00:00"/>
    <s v="Martín"/>
    <s v="Mantenimiento Electrico"/>
    <d v="2021-02-11T00:00:00"/>
    <d v="1899-12-30T17:01:22"/>
    <d v="2021-02-11T00:00:00"/>
    <d v="1899-12-30T17:23:28"/>
    <n v="1326"/>
    <n v="22.1"/>
    <m/>
    <n v="22.1"/>
    <s v="maquinista penso que tenia un sensor colgado y era un puck trabado"/>
    <x v="0"/>
    <x v="4"/>
    <x v="1"/>
    <x v="1"/>
    <m/>
    <s v="maquinista"/>
  </r>
  <r>
    <n v="58751"/>
    <x v="2"/>
    <s v="Moreno"/>
    <x v="21"/>
    <d v="2021-02-04T00:00:00"/>
    <s v="Victor"/>
    <s v="Mantenimiento Mecanico"/>
    <d v="2021-02-11T00:00:00"/>
    <d v="1899-12-30T17:19:10"/>
    <d v="2021-02-11T00:00:00"/>
    <d v="1899-12-30T17:39:29"/>
    <n v="1219"/>
    <n v="20.316666666666666"/>
    <m/>
    <n v="20.316666666666666"/>
    <s v="rotura de tornillo "/>
    <x v="3"/>
    <x v="4"/>
    <x v="1"/>
    <x v="1"/>
    <m/>
    <s v="maquinista"/>
  </r>
  <r>
    <n v="58752"/>
    <x v="9"/>
    <s v="Moreno"/>
    <x v="7"/>
    <d v="2020-02-20T00:00:00"/>
    <s v="Martín"/>
    <s v="Mantenimiento Electrico"/>
    <d v="2021-02-11T00:00:00"/>
    <d v="1899-12-30T17:22:33"/>
    <d v="2021-02-11T00:00:00"/>
    <d v="1899-12-30T17:29:30"/>
    <n v="417"/>
    <n v="6.95"/>
    <m/>
    <n v="6.95"/>
    <s v="microparada"/>
    <x v="8"/>
    <x v="4"/>
    <x v="1"/>
    <x v="1"/>
    <m/>
    <s v="-"/>
  </r>
  <r>
    <n v="58758"/>
    <x v="0"/>
    <s v="Moreno"/>
    <x v="10"/>
    <d v="2018-11-01T00:00:00"/>
    <s v="-"/>
    <s v="Mantenimiento Mecanico"/>
    <d v="2021-02-11T00:00:00"/>
    <d v="1899-12-30T17:44:08"/>
    <d v="2021-02-11T00:00:00"/>
    <d v="1899-12-30T18:09:35"/>
    <n v="1527"/>
    <n v="25.45"/>
    <m/>
    <n v="25.45"/>
    <s v="servo fuera de punto, se prioriza L10. se reinicia plc, se calibra punto 0 varias veces hasta que lo toma."/>
    <x v="2"/>
    <x v="4"/>
    <x v="1"/>
    <x v="1"/>
    <m/>
    <s v="baez"/>
  </r>
  <r>
    <n v="58760"/>
    <x v="13"/>
    <s v="Moreno"/>
    <x v="13"/>
    <d v="2018-11-01T00:00:00"/>
    <s v="-"/>
    <s v="Mantenimiento Electrico"/>
    <d v="2021-02-11T00:00:00"/>
    <d v="1899-12-30T17:54:24"/>
    <d v="2021-02-11T00:00:00"/>
    <d v="1899-12-30T18:04:22"/>
    <n v="598"/>
    <n v="9.9666666666666668"/>
    <m/>
    <n v="9.9666666666666668"/>
    <s v="colocacion de pantalla y ajuste"/>
    <x v="0"/>
    <x v="4"/>
    <x v="1"/>
    <x v="1"/>
    <m/>
    <s v="baez"/>
  </r>
  <r>
    <n v="58764"/>
    <x v="13"/>
    <s v="Moreno"/>
    <x v="13"/>
    <d v="2018-11-01T00:00:00"/>
    <s v="-"/>
    <s v="Mantenimiento Mecanico"/>
    <d v="2021-02-11T00:00:00"/>
    <d v="1899-12-30T18:04:29"/>
    <d v="2021-02-11T00:00:00"/>
    <d v="1899-12-30T18:25:37"/>
    <n v="1268"/>
    <n v="21.133333333333333"/>
    <m/>
    <n v="21.133333333333333"/>
    <s v="colocacion de pantalla y ajuste"/>
    <x v="0"/>
    <x v="4"/>
    <x v="1"/>
    <x v="1"/>
    <m/>
    <s v="baez"/>
  </r>
  <r>
    <n v="58765"/>
    <x v="0"/>
    <s v="Moreno"/>
    <x v="10"/>
    <d v="2018-11-01T00:00:00"/>
    <s v="-"/>
    <s v="Mantenimiento Electrico"/>
    <d v="2021-02-11T00:00:00"/>
    <d v="1899-12-30T18:09:41"/>
    <d v="2021-02-11T00:00:00"/>
    <d v="1899-12-30T18:09:48"/>
    <n v="7"/>
    <n v="0.11666666666666667"/>
    <m/>
    <n v="0.11666666666666667"/>
    <s v="micro parada"/>
    <x v="8"/>
    <x v="4"/>
    <x v="1"/>
    <x v="1"/>
    <m/>
    <m/>
  </r>
  <r>
    <n v="58766"/>
    <x v="0"/>
    <s v="Moreno"/>
    <x v="10"/>
    <d v="2018-11-01T00:00:00"/>
    <s v="-"/>
    <s v="Mantenimiento Electrico"/>
    <d v="2021-02-11T00:00:00"/>
    <d v="1899-12-30T18:09:54"/>
    <d v="2021-02-11T00:00:00"/>
    <d v="1899-12-30T20:15:19"/>
    <n v="7525"/>
    <n v="125.41666666666667"/>
    <m/>
    <n v="125.41666666666667"/>
    <s v="servo fuera de punto, se prioriza L10. se reinicia plc, se calibra punto 0 varias veces hasta que lo toma."/>
    <x v="2"/>
    <x v="4"/>
    <x v="1"/>
    <x v="1"/>
    <m/>
    <s v="baez"/>
  </r>
  <r>
    <n v="58768"/>
    <x v="23"/>
    <s v="Moreno"/>
    <x v="21"/>
    <d v="2021-02-04T00:00:00"/>
    <s v="Victor"/>
    <s v="Mantenimiento Mecanico"/>
    <d v="2021-02-11T00:00:00"/>
    <d v="1899-12-30T18:12:30"/>
    <d v="2021-02-11T00:00:00"/>
    <d v="1899-12-30T18:43:11"/>
    <n v="1841"/>
    <n v="30.683333333333334"/>
    <m/>
    <n v="30.683333333333334"/>
    <s v="regulacion de estuchadora"/>
    <x v="0"/>
    <x v="4"/>
    <x v="1"/>
    <x v="1"/>
    <m/>
    <s v="falabela"/>
  </r>
  <r>
    <n v="58771"/>
    <x v="13"/>
    <s v="Moreno"/>
    <x v="13"/>
    <d v="2018-11-01T00:00:00"/>
    <s v="-"/>
    <s v="Mantenimiento Electrico"/>
    <d v="2021-02-11T00:00:00"/>
    <d v="1899-12-30T18:25:41"/>
    <d v="2021-02-11T00:00:00"/>
    <d v="1899-12-30T19:18:41"/>
    <n v="3180"/>
    <n v="53"/>
    <m/>
    <n v="53"/>
    <s v="problemas con rele de laser, no se cuenta con informacion tecnica del equipo. Se asiste telefonicamente con tecnico, aparentemente falta la señal de habilitacion luego de una falla. Para habilitar era necesario sacar un rele que quedaba activo"/>
    <x v="2"/>
    <x v="4"/>
    <x v="1"/>
    <x v="1"/>
    <m/>
    <s v="baez"/>
  </r>
  <r>
    <n v="58778"/>
    <x v="13"/>
    <s v="Moreno"/>
    <x v="13"/>
    <d v="2018-11-01T00:00:00"/>
    <s v="-"/>
    <s v="Mantenimiento Electrico"/>
    <d v="2021-02-11T00:00:00"/>
    <d v="1899-12-30T19:18:48"/>
    <d v="2021-02-11T00:00:00"/>
    <d v="1899-12-30T19:38:24"/>
    <n v="1176"/>
    <n v="19.600000000000001"/>
    <m/>
    <n v="19.600000000000001"/>
    <s v="problemas con rele de laser, no se cuenta con informacion tecnica del equipo. Se asiste telefonicamente con tecnico, aparentemente falta la señal de habilitacion luego de una falla. Para habilitar era necesario sacar un rele que quedaba activo"/>
    <x v="2"/>
    <x v="4"/>
    <x v="1"/>
    <x v="1"/>
    <m/>
    <s v="baez"/>
  </r>
  <r>
    <n v="58781"/>
    <x v="13"/>
    <s v="Moreno"/>
    <x v="13"/>
    <d v="2018-11-01T00:00:00"/>
    <s v="-"/>
    <s v="Mantenimiento Electrico"/>
    <d v="2021-02-11T00:00:00"/>
    <d v="1899-12-30T19:38:30"/>
    <m/>
    <m/>
    <n v="5678"/>
    <n v="94.63333333333334"/>
    <m/>
    <n v="94.63333333333334"/>
    <s v="problemas con rele de laser, no se cuenta con informacion tecnica del equipo. Se asiste telefonicamente con tecnico, aparentemente falta la señal de habilitacion luego de una falla. Para habilitar era necesario sacar un rele que quedaba activo"/>
    <x v="2"/>
    <x v="4"/>
    <x v="0"/>
    <x v="1"/>
    <m/>
    <s v="baez"/>
  </r>
  <r>
    <n v="58788"/>
    <x v="10"/>
    <s v="Moreno"/>
    <x v="14"/>
    <d v="2018-11-01T00:00:00"/>
    <s v="-"/>
    <s v="Mantenimiento Mecanico"/>
    <d v="2021-02-11T00:00:00"/>
    <d v="1899-12-30T20:26:26"/>
    <d v="2021-02-11T00:00:00"/>
    <d v="1899-12-30T20:26:59"/>
    <n v="33"/>
    <n v="0.55000000000000004"/>
    <m/>
    <n v="0.55000000000000004"/>
    <s v="micro parada"/>
    <x v="8"/>
    <x v="4"/>
    <x v="1"/>
    <x v="1"/>
    <m/>
    <s v="-"/>
  </r>
  <r>
    <n v="58791"/>
    <x v="2"/>
    <s v="Moreno"/>
    <x v="5"/>
    <d v="2018-11-01T00:00:00"/>
    <s v="-"/>
    <s v="Mantenimiento Mecanico"/>
    <d v="2021-02-11T00:00:00"/>
    <d v="1899-12-30T20:36:31"/>
    <m/>
    <m/>
    <n v="2197"/>
    <n v="36.616666666666667"/>
    <m/>
    <n v="36.616666666666667"/>
    <s v="no logran regular las guias para pasar el envase, se decide desarmar, hacer correderas y emparejar guias."/>
    <x v="3"/>
    <x v="4"/>
    <x v="0"/>
    <x v="1"/>
    <m/>
    <s v="falabela"/>
  </r>
  <r>
    <n v="58803"/>
    <x v="20"/>
    <s v="Moreno"/>
    <x v="21"/>
    <d v="2021-02-04T00:00:00"/>
    <s v="Victor"/>
    <s v="Mantenimiento Mecanico"/>
    <d v="2021-02-12T00:00:00"/>
    <d v="1899-12-30T00:34:07"/>
    <d v="2021-02-12T00:00:00"/>
    <d v="1899-12-30T02:53:55"/>
    <n v="8388"/>
    <n v="139.80000000000001"/>
    <m/>
    <n v="139.80000000000001"/>
    <s v="asistencia con regulacion de estuchadora, se habia bajado el girador de pucks y lo ajusto maquinista"/>
    <x v="0"/>
    <x v="4"/>
    <x v="1"/>
    <x v="2"/>
    <m/>
    <m/>
  </r>
  <r>
    <n v="58809"/>
    <x v="0"/>
    <s v="Moreno"/>
    <x v="5"/>
    <d v="2018-11-01T00:00:00"/>
    <s v="-"/>
    <s v="Mantenimiento Electrico"/>
    <d v="2021-02-12T00:00:00"/>
    <d v="1899-12-30T01:05:19"/>
    <d v="2021-02-12T00:00:00"/>
    <d v="1899-12-30T02:09:38"/>
    <n v="3859"/>
    <n v="64.316666666666663"/>
    <m/>
    <n v="64.316666666666663"/>
    <s v="se desplazan las guias para acompañar el movimiento del formato"/>
    <x v="2"/>
    <x v="4"/>
    <x v="1"/>
    <x v="2"/>
    <m/>
    <m/>
  </r>
  <r>
    <n v="58839"/>
    <x v="26"/>
    <s v="Moreno"/>
    <x v="14"/>
    <d v="2018-11-01T00:00:00"/>
    <s v="-"/>
    <s v="Mantenimiento Electrico"/>
    <d v="2021-02-12T00:00:00"/>
    <d v="1899-12-30T06:58:53"/>
    <d v="2021-02-12T00:00:00"/>
    <d v="1899-12-30T07:02:51"/>
    <n v="238"/>
    <n v="3.9666666666666668"/>
    <m/>
    <n v="3.9666666666666668"/>
    <s v="micro parada"/>
    <x v="8"/>
    <x v="4"/>
    <x v="1"/>
    <x v="0"/>
    <m/>
    <s v="maquinista"/>
  </r>
  <r>
    <n v="58840"/>
    <x v="13"/>
    <s v="Moreno"/>
    <x v="13"/>
    <d v="2018-11-01T00:00:00"/>
    <s v="-"/>
    <s v="Mantenimiento Electrico"/>
    <d v="2021-02-12T00:00:00"/>
    <d v="1899-12-30T07:00:40"/>
    <m/>
    <m/>
    <n v="28579"/>
    <n v="476.31666666666666"/>
    <m/>
    <n v="476.31666666666666"/>
    <s v="se quiso modificar el parámetro de ubicaciín para centrar el código y se perdió la comunicación entre láser y pantalla. Quedan a la espera de Videojet para que lo vea. "/>
    <x v="3"/>
    <x v="4"/>
    <x v="0"/>
    <x v="0"/>
    <m/>
    <s v="Mauricio (ingenieria)"/>
  </r>
  <r>
    <n v="58846"/>
    <x v="3"/>
    <s v="Moreno"/>
    <x v="14"/>
    <d v="2020-02-20T00:00:00"/>
    <s v="Martín"/>
    <s v="Mantenimiento Electrico"/>
    <d v="2021-02-12T00:00:00"/>
    <d v="1899-12-30T07:15:46"/>
    <d v="2021-02-12T00:00:00"/>
    <d v="1899-12-30T07:19:48"/>
    <n v="242"/>
    <n v="4.0333333333333332"/>
    <m/>
    <n v="4.0333333333333332"/>
    <s v="flojo sensor de envases rechazados"/>
    <x v="3"/>
    <x v="4"/>
    <x v="1"/>
    <x v="0"/>
    <m/>
    <s v="federico S"/>
  </r>
  <r>
    <n v="58849"/>
    <x v="3"/>
    <s v="Moreno"/>
    <x v="14"/>
    <d v="2020-02-20T00:00:00"/>
    <s v="Martín"/>
    <s v="Mantenimiento Mecanico"/>
    <d v="2021-02-12T00:00:00"/>
    <d v="1899-12-30T07:24:14"/>
    <d v="2021-02-12T00:00:00"/>
    <d v="1899-12-30T07:35:51"/>
    <n v="697"/>
    <n v="11.616666666666667"/>
    <m/>
    <n v="11.616666666666667"/>
    <s v="se ajusta nuevamente el sensor y soporte de envases rechazados"/>
    <x v="3"/>
    <x v="4"/>
    <x v="1"/>
    <x v="0"/>
    <m/>
    <s v="federico S"/>
  </r>
  <r>
    <n v="58857"/>
    <x v="10"/>
    <s v="Moreno"/>
    <x v="14"/>
    <d v="2018-11-01T00:00:00"/>
    <s v="-"/>
    <s v="Mantenimiento Mecanico"/>
    <d v="2021-02-12T00:00:00"/>
    <d v="1899-12-30T07:40:36"/>
    <d v="2021-02-12T00:00:00"/>
    <d v="1899-12-30T07:45:52"/>
    <n v="316"/>
    <n v="5.2666666666666666"/>
    <m/>
    <n v="5.2666666666666666"/>
    <s v="micro parada"/>
    <x v="8"/>
    <x v="4"/>
    <x v="1"/>
    <x v="0"/>
    <m/>
    <m/>
  </r>
  <r>
    <n v="58860"/>
    <x v="3"/>
    <s v="Moreno"/>
    <x v="14"/>
    <d v="2020-02-20T00:00:00"/>
    <s v="Martín"/>
    <s v="Mantenimiento Mecanico"/>
    <d v="2021-02-12T00:00:00"/>
    <d v="1899-12-30T07:48:36"/>
    <d v="2021-02-12T00:00:00"/>
    <d v="1899-12-30T07:57:22"/>
    <n v="526"/>
    <n v="8.7666666666666675"/>
    <m/>
    <n v="8.7666666666666675"/>
    <s v="se ajusta soporte de sensor, se detecta rose que aflojaba el mismo"/>
    <x v="2"/>
    <x v="4"/>
    <x v="1"/>
    <x v="0"/>
    <m/>
    <m/>
  </r>
  <r>
    <n v="58894"/>
    <x v="11"/>
    <s v="Moreno"/>
    <x v="2"/>
    <d v="2018-11-01T00:00:00"/>
    <s v="-"/>
    <s v="Mantenimiento Mecanico"/>
    <d v="2021-02-12T00:00:00"/>
    <d v="1899-12-30T09:53:45"/>
    <d v="2021-02-12T00:00:00"/>
    <d v="1899-12-30T09:59:51"/>
    <n v="366"/>
    <n v="6.1"/>
    <m/>
    <n v="6.1"/>
    <s v="micro parada"/>
    <x v="8"/>
    <x v="4"/>
    <x v="1"/>
    <x v="0"/>
    <m/>
    <s v="maquinista"/>
  </r>
  <r>
    <n v="58900"/>
    <x v="0"/>
    <s v="Moreno"/>
    <x v="19"/>
    <d v="2018-11-01T00:00:00"/>
    <s v="-"/>
    <s v="Mantenimiento Mecanico"/>
    <d v="2021-02-12T00:00:00"/>
    <d v="1899-12-30T10:26:45"/>
    <d v="2021-02-12T00:00:00"/>
    <d v="1899-12-30T10:35:38"/>
    <n v="533"/>
    <n v="8.8833333333333329"/>
    <m/>
    <n v="8.8833333333333329"/>
    <s v="problemas con el FI ( loción corporal) porque se licúa al recircular varias veces sin estar en funcionamiento la llenadora"/>
    <x v="0"/>
    <x v="4"/>
    <x v="1"/>
    <x v="0"/>
    <m/>
    <s v="maquinista"/>
  </r>
  <r>
    <n v="58998"/>
    <x v="12"/>
    <s v="Moreno"/>
    <x v="3"/>
    <d v="2018-11-01T00:00:00"/>
    <s v="-"/>
    <s v="Mantenimiento Mecanico"/>
    <d v="2021-02-12T00:00:00"/>
    <d v="1899-12-30T17:03:13"/>
    <d v="2021-02-12T00:00:00"/>
    <d v="1899-12-30T17:03:24"/>
    <n v="11"/>
    <n v="0.18333333333333332"/>
    <m/>
    <n v="0.18333333333333332"/>
    <s v="micro parada"/>
    <x v="8"/>
    <x v="4"/>
    <x v="1"/>
    <x v="1"/>
    <m/>
    <m/>
  </r>
  <r>
    <n v="59009"/>
    <x v="11"/>
    <s v="Moreno"/>
    <x v="2"/>
    <d v="2018-11-01T00:00:00"/>
    <s v="-"/>
    <s v="Mantenimiento Electrico"/>
    <d v="2021-02-12T00:00:00"/>
    <d v="1899-12-30T18:06:34"/>
    <d v="2021-02-12T00:00:00"/>
    <d v="1899-12-30T18:06:43"/>
    <n v="9"/>
    <n v="0.15"/>
    <m/>
    <n v="0.15"/>
    <s v="micro parada"/>
    <x v="8"/>
    <x v="4"/>
    <x v="1"/>
    <x v="1"/>
    <m/>
    <s v="maquinista"/>
  </r>
  <r>
    <n v="59016"/>
    <x v="0"/>
    <s v="Moreno"/>
    <x v="5"/>
    <d v="2018-11-01T00:00:00"/>
    <s v="-"/>
    <s v="Mantenimiento Mecanico"/>
    <d v="2021-02-12T00:00:00"/>
    <d v="1899-12-30T18:27:40"/>
    <d v="2021-02-12T00:00:00"/>
    <d v="1899-12-30T20:00:43"/>
    <n v="5583"/>
    <n v="93.05"/>
    <m/>
    <n v="93.05"/>
    <s v="regulacion de enhebrador y coloca bombas. Se corrio la base y se regulo el centrado de pinzas, luego el envase queda golpeando las pinzas por problemas de altura, esta muy al limite por el diseño de los puck y los envases"/>
    <x v="6"/>
    <x v="4"/>
    <x v="1"/>
    <x v="1"/>
    <m/>
    <s v="santillan/rosales"/>
  </r>
  <r>
    <n v="59074"/>
    <x v="0"/>
    <s v="Moreno"/>
    <x v="0"/>
    <d v="2018-11-01T00:00:00"/>
    <s v="-"/>
    <s v="Mantenimiento Mecanico"/>
    <d v="2021-02-17T00:00:00"/>
    <d v="1899-12-30T06:18:25"/>
    <d v="2021-02-17T00:00:00"/>
    <d v="1899-12-30T07:13:04"/>
    <n v="3279"/>
    <n v="54.65"/>
    <m/>
    <n v="54.65"/>
    <s v="problema con llenado, llenada de a pares y los siguientes pares no los llenaba, se corrigen parámetros de pantalla"/>
    <x v="0"/>
    <x v="5"/>
    <x v="1"/>
    <x v="0"/>
    <m/>
    <s v="federico S y roberto"/>
  </r>
  <r>
    <n v="59096"/>
    <x v="0"/>
    <s v="Moreno"/>
    <x v="16"/>
    <d v="2018-11-01T00:00:00"/>
    <s v="-"/>
    <s v="Mantenimiento Electrico"/>
    <d v="2021-02-17T00:00:00"/>
    <d v="1899-12-30T07:14:14"/>
    <d v="2021-02-17T00:00:00"/>
    <d v="1899-12-30T07:44:34"/>
    <n v="1820"/>
    <n v="30.333333333333332"/>
    <m/>
    <n v="30.333333333333332"/>
    <s v="no carga FI la tolva desde procesos. El sensor de nivel no funciona. Se detecta mal conexionado en los cables y se corrigió conexionado ya que, el fin de semana largo, se hizo movimiento de línea. "/>
    <x v="2"/>
    <x v="5"/>
    <x v="1"/>
    <x v="0"/>
    <m/>
    <s v="jose maiques y fabio salinas"/>
  </r>
  <r>
    <n v="59103"/>
    <x v="2"/>
    <s v="Moreno"/>
    <x v="5"/>
    <d v="2018-11-01T00:00:00"/>
    <s v="-"/>
    <s v="Mantenimiento Mecanico"/>
    <d v="2021-02-17T00:00:00"/>
    <d v="1899-12-30T07:33:10"/>
    <d v="2021-02-17T00:00:00"/>
    <d v="1899-12-30T07:58:47"/>
    <n v="1537"/>
    <n v="25.616666666666667"/>
    <m/>
    <n v="25.616666666666667"/>
    <s v="transferencia con problema que se caen los envases en el traslado. Guía verde con problema de sujeción ya que se le había caído el tornillo que la sujeta en el medio de todo el largo. Se corrigen orificios, de las dos guías verdes (internas) para que se puedan cerrar más y apretar mejor el envase evitando el esfuerzo excesivo en las primeras poleas de entrada."/>
    <x v="3"/>
    <x v="5"/>
    <x v="1"/>
    <x v="0"/>
    <m/>
    <s v="Roberto"/>
  </r>
  <r>
    <n v="59110"/>
    <x v="0"/>
    <s v="Moreno"/>
    <x v="0"/>
    <d v="2018-11-01T00:00:00"/>
    <s v="-"/>
    <s v="Mantenimiento Mecanico"/>
    <d v="2021-02-17T00:00:00"/>
    <d v="1899-12-30T07:46:18"/>
    <d v="2021-02-17T00:00:00"/>
    <d v="1899-12-30T07:55:07"/>
    <n v="529"/>
    <n v="8.8166666666666664"/>
    <m/>
    <n v="8.8166666666666664"/>
    <s v="problema con llenado, llena con desniveles, se cambian orings de pistones, obturadores "/>
    <x v="3"/>
    <x v="5"/>
    <x v="1"/>
    <x v="0"/>
    <m/>
    <s v="federico S"/>
  </r>
  <r>
    <n v="59124"/>
    <x v="0"/>
    <s v="Moreno"/>
    <x v="16"/>
    <d v="2018-11-01T00:00:00"/>
    <s v="-"/>
    <s v="Mantenimiento Electrico"/>
    <d v="2021-02-17T00:00:00"/>
    <d v="1899-12-30T08:02:01"/>
    <d v="2021-02-17T00:00:00"/>
    <d v="1899-12-30T08:48:18"/>
    <n v="2777"/>
    <n v="46.283333333333331"/>
    <m/>
    <n v="46.283333333333331"/>
    <s v="no carga FI la tolva desde procesos. El sensor de nivel no funciona. Se detecta mal conexionado en los cables y se corrigió conexionado ya que, el fin de semana largo, se hizo movimiento de línea. "/>
    <x v="2"/>
    <x v="5"/>
    <x v="1"/>
    <x v="0"/>
    <m/>
    <s v="jose maiques y fabio salinas"/>
  </r>
  <r>
    <n v="59131"/>
    <x v="0"/>
    <s v="Moreno"/>
    <x v="21"/>
    <d v="2021-02-04T00:00:00"/>
    <s v="Victor"/>
    <s v="Mantenimiento Electrico"/>
    <d v="2021-02-17T00:00:00"/>
    <d v="1899-12-30T08:20:26"/>
    <d v="2021-02-17T00:00:00"/>
    <d v="1899-12-30T08:47:43"/>
    <n v="1637"/>
    <n v="27.283333333333335"/>
    <m/>
    <n v="27.283333333333335"/>
    <s v="problema con variación de velocidad en rodante N°2. primero no se podía bajar la velocidad por pantalla y se bajaba manualmente desde variador. Hasta que se desconectó el cable de comunicación porque se subía la velocidad solo. Victor Baez seguirá buscando el problema de comunicación entre pantalla y variador. "/>
    <x v="2"/>
    <x v="5"/>
    <x v="1"/>
    <x v="0"/>
    <m/>
    <s v="martin rial"/>
  </r>
  <r>
    <n v="59132"/>
    <x v="2"/>
    <s v="Moreno"/>
    <x v="5"/>
    <d v="2018-11-01T00:00:00"/>
    <s v="-"/>
    <s v="Mantenimiento Mecanico"/>
    <d v="2021-02-17T00:00:00"/>
    <d v="1899-12-30T08:22:56"/>
    <d v="2021-02-17T00:00:00"/>
    <d v="1899-12-30T10:53:29"/>
    <n v="9033"/>
    <n v="150.55000000000001"/>
    <m/>
    <n v="150.55000000000001"/>
    <s v="transferencia con problema que se caen los envases en el traslado. Guía verde con problema de sujeción ya que se le había caído el tornillo que la sujeta en el medio de todo el largo. Se corrigen orificios, de las dos guías verdes (internas) para que se puedan cerrar más y apretar mejor el envase evitando el esfuerzo excesivo en las primeras poleas de entrada."/>
    <x v="3"/>
    <x v="5"/>
    <x v="1"/>
    <x v="0"/>
    <m/>
    <s v="Roberto"/>
  </r>
  <r>
    <n v="59133"/>
    <x v="0"/>
    <s v="Moreno"/>
    <x v="0"/>
    <d v="2018-11-01T00:00:00"/>
    <s v="-"/>
    <s v="Mantenimiento Mecanico"/>
    <d v="2021-02-17T00:00:00"/>
    <d v="1899-12-30T08:25:03"/>
    <d v="2021-02-17T00:00:00"/>
    <d v="1899-12-30T08:29:13"/>
    <n v="250"/>
    <n v="4.166666666666667"/>
    <m/>
    <n v="4.166666666666667"/>
    <s v="problema de llenado, se desarman válvulas y se encuentran roscas sin teflón, limpieza de circuito, obturadores, pistones"/>
    <x v="3"/>
    <x v="5"/>
    <x v="1"/>
    <x v="0"/>
    <m/>
    <s v="federico S"/>
  </r>
  <r>
    <n v="59139"/>
    <x v="13"/>
    <s v="Moreno"/>
    <x v="13"/>
    <d v="2018-11-01T00:00:00"/>
    <s v="-"/>
    <s v="Mantenimiento Mecanico"/>
    <d v="2021-02-17T00:00:00"/>
    <d v="1899-12-30T08:44:11"/>
    <d v="2021-02-17T00:00:00"/>
    <d v="1899-12-30T16:17:46"/>
    <n v="27215"/>
    <n v="453.58333333333331"/>
    <m/>
    <n v="453.58333333333331"/>
    <s v="plaqueta de laser dañada corresponde a ingenieria"/>
    <x v="1"/>
    <x v="5"/>
    <x v="1"/>
    <x v="0"/>
    <m/>
    <s v="ingenieria"/>
  </r>
  <r>
    <n v="59139"/>
    <x v="13"/>
    <s v="Moreno"/>
    <x v="13"/>
    <d v="2018-11-01T00:00:00"/>
    <s v="-"/>
    <s v="Mantenimiento Mecanico"/>
    <d v="2021-02-17T00:00:00"/>
    <d v="1899-12-30T08:44:11"/>
    <m/>
    <m/>
    <n v="15944"/>
    <n v="265.73333333333335"/>
    <m/>
    <n v="265.73333333333335"/>
    <s v="laser, problema con la placa electrónica. En la espera de la placa electrónica por lo que comenta personal de Videojet. Verlo con Mauricio que está siguiendo el tema. "/>
    <x v="2"/>
    <x v="5"/>
    <x v="0"/>
    <x v="0"/>
    <m/>
    <s v="Mauricio (ingenieria)"/>
  </r>
  <r>
    <n v="59146"/>
    <x v="0"/>
    <s v="Moreno"/>
    <x v="16"/>
    <d v="2018-11-01T00:00:00"/>
    <s v="-"/>
    <s v="Mantenimiento Electrico"/>
    <d v="2021-02-17T00:00:00"/>
    <d v="1899-12-30T08:53:31"/>
    <d v="2021-02-17T00:00:00"/>
    <d v="1899-12-30T08:53:49"/>
    <n v="18"/>
    <n v="0.3"/>
    <m/>
    <n v="0.3"/>
    <s v="no carga FI la tolva desde procesos. El sensor de nivel no funciona. Se detecta mal conexionado en los cables y se corrigió conexionado ya que, el fin de semana largo, se hizo movimiento de línea. "/>
    <x v="2"/>
    <x v="5"/>
    <x v="1"/>
    <x v="0"/>
    <m/>
    <s v="jose maiques y fabio salinas"/>
  </r>
  <r>
    <n v="59148"/>
    <x v="0"/>
    <s v="Moreno"/>
    <x v="16"/>
    <d v="2018-11-01T00:00:00"/>
    <s v="-"/>
    <s v="Mantenimiento Mecanico"/>
    <d v="2021-02-17T00:00:00"/>
    <d v="1899-12-30T08:54:42"/>
    <d v="2021-02-17T00:00:00"/>
    <d v="1899-12-30T09:09:37"/>
    <n v="895"/>
    <n v="14.916666666666666"/>
    <m/>
    <n v="14.916666666666666"/>
    <s v="regulación"/>
    <x v="0"/>
    <x v="5"/>
    <x v="1"/>
    <x v="0"/>
    <m/>
    <s v="maquinista"/>
  </r>
  <r>
    <n v="59154"/>
    <x v="0"/>
    <s v="Moreno"/>
    <x v="0"/>
    <d v="2018-11-01T00:00:00"/>
    <s v="-"/>
    <s v="Mantenimiento Mecanico"/>
    <d v="2021-02-17T00:00:00"/>
    <d v="1899-12-30T09:03:59"/>
    <d v="2021-02-17T00:00:00"/>
    <d v="1899-12-30T10:37:36"/>
    <n v="5617"/>
    <n v="93.61666666666666"/>
    <m/>
    <n v="93.61666666666666"/>
    <s v="problema de llenado, se desarman válvulas y se encuentran roscas sin teflón, limpieza de circuito, obturadores, pistones"/>
    <x v="3"/>
    <x v="5"/>
    <x v="1"/>
    <x v="0"/>
    <m/>
    <s v="federico S"/>
  </r>
  <r>
    <n v="59157"/>
    <x v="2"/>
    <s v="Moreno"/>
    <x v="21"/>
    <d v="2021-02-04T00:00:00"/>
    <s v="Victor"/>
    <s v="Mantenimiento Electrico"/>
    <d v="2021-02-17T00:00:00"/>
    <d v="1899-12-30T09:06:19"/>
    <d v="2021-02-17T00:00:00"/>
    <d v="1899-12-30T09:32:15"/>
    <n v="1556"/>
    <n v="25.933333333333334"/>
    <m/>
    <n v="25.933333333333334"/>
    <s v="problema con variación de velocidad en rodante N°2. primero no se podía bajar la velocidad por pantalla y se bajaba manualmente desde variador. Hasta que se desconectó el cable de comunicación porque se subía la velocidad solo. Victor Baez seguirá buscando el problema de comunicación entre pantalla y variador. "/>
    <x v="2"/>
    <x v="5"/>
    <x v="1"/>
    <x v="0"/>
    <m/>
    <s v="jose maiques y fabio salinas"/>
  </r>
  <r>
    <n v="59189"/>
    <x v="12"/>
    <s v="Moreno"/>
    <x v="16"/>
    <d v="2018-11-01T00:00:00"/>
    <s v="-"/>
    <s v="Mantenimiento Electrico"/>
    <d v="2021-02-17T00:00:00"/>
    <d v="1899-12-30T10:41:44"/>
    <d v="2021-02-17T00:00:00"/>
    <d v="1899-12-30T10:41:51"/>
    <n v="7"/>
    <n v="0.11666666666666667"/>
    <m/>
    <n v="0.11666666666666667"/>
    <s v="error de tipeo"/>
    <x v="0"/>
    <x v="5"/>
    <x v="1"/>
    <x v="0"/>
    <m/>
    <s v="maquinista"/>
  </r>
  <r>
    <n v="59193"/>
    <x v="2"/>
    <s v="Moreno"/>
    <x v="21"/>
    <d v="2021-02-04T00:00:00"/>
    <s v="Victor"/>
    <s v="Mantenimiento Electrico"/>
    <d v="2021-02-17T00:00:00"/>
    <d v="1899-12-30T11:06:43"/>
    <d v="2021-02-17T00:00:00"/>
    <d v="1899-12-30T11:36:44"/>
    <n v="1801"/>
    <n v="30.016666666666666"/>
    <m/>
    <n v="30.016666666666666"/>
    <s v="problema con variación de velocidad en rodante N°2. primero no se podía bajar la velocidad por pantalla y se bajaba manualmente desde variador. Hasta que se desconectó el cable de comunicación porque se subía la velocidad solo. Victor Baez seguirá buscando el problema de comunicación entre pantalla y variador. "/>
    <x v="2"/>
    <x v="5"/>
    <x v="1"/>
    <x v="0"/>
    <m/>
    <s v="jose maiques y fabio salinas"/>
  </r>
  <r>
    <n v="59211"/>
    <x v="12"/>
    <s v="Moreno"/>
    <x v="0"/>
    <d v="2018-11-01T00:00:00"/>
    <s v="-"/>
    <s v="Mantenimiento Mecanico"/>
    <d v="2021-02-17T00:00:00"/>
    <d v="1899-12-30T11:49:14"/>
    <d v="2021-02-17T00:00:00"/>
    <d v="1899-12-30T11:57:59"/>
    <n v="525"/>
    <n v="8.75"/>
    <m/>
    <n v="8.75"/>
    <s v="error de tipeo"/>
    <x v="0"/>
    <x v="5"/>
    <x v="1"/>
    <x v="0"/>
    <m/>
    <s v="maquinista"/>
  </r>
  <r>
    <n v="59212"/>
    <x v="12"/>
    <s v="Moreno"/>
    <x v="0"/>
    <d v="2018-11-01T00:00:00"/>
    <s v="-"/>
    <s v="Mantenimiento Electrico"/>
    <d v="2021-02-17T00:00:00"/>
    <d v="1899-12-30T11:58:04"/>
    <d v="2021-02-17T00:00:00"/>
    <d v="1899-12-30T16:13:01"/>
    <n v="15297"/>
    <n v="254.95"/>
    <m/>
    <n v="254.95"/>
    <s v="motor con cable quemado, se remplaza cable."/>
    <x v="2"/>
    <x v="5"/>
    <x v="1"/>
    <x v="0"/>
    <m/>
    <s v="baez"/>
  </r>
  <r>
    <n v="59275"/>
    <x v="9"/>
    <s v="Moreno"/>
    <x v="7"/>
    <d v="2020-02-20T00:00:00"/>
    <s v="Martín"/>
    <s v="Mantenimiento Electrico"/>
    <d v="2021-02-17T00:00:00"/>
    <d v="1899-12-30T16:33:01"/>
    <d v="2021-02-17T00:00:00"/>
    <d v="1899-12-30T16:33:09"/>
    <n v="8"/>
    <n v="0.13333333333333333"/>
    <m/>
    <n v="0.13333333333333333"/>
    <s v="micro parada"/>
    <x v="8"/>
    <x v="5"/>
    <x v="1"/>
    <x v="1"/>
    <m/>
    <s v="-"/>
  </r>
  <r>
    <n v="59276"/>
    <x v="16"/>
    <s v="Moreno"/>
    <x v="7"/>
    <d v="2018-11-01T00:00:00"/>
    <s v="-"/>
    <s v="Mantenimiento Electrico"/>
    <d v="2021-02-17T00:00:00"/>
    <d v="1899-12-30T16:33:19"/>
    <d v="2021-02-17T00:00:00"/>
    <d v="1899-12-30T16:40:54"/>
    <n v="455"/>
    <n v="7.583333333333333"/>
    <m/>
    <n v="7.583333333333333"/>
    <s v="falta de aire por bobina desconectada, se conecta bobina"/>
    <x v="2"/>
    <x v="5"/>
    <x v="1"/>
    <x v="1"/>
    <m/>
    <s v="baez"/>
  </r>
  <r>
    <n v="59278"/>
    <x v="12"/>
    <s v="Moreno"/>
    <x v="0"/>
    <d v="2018-11-01T00:00:00"/>
    <s v="-"/>
    <s v="Mantenimiento Electrico"/>
    <d v="2021-02-17T00:00:00"/>
    <d v="1899-12-30T16:39:13"/>
    <d v="2021-02-17T00:00:00"/>
    <d v="1899-12-30T16:49:40"/>
    <n v="627"/>
    <n v="10.45"/>
    <m/>
    <n v="10.45"/>
    <s v="no puede acceder a los parametros, se reinicia plc"/>
    <x v="2"/>
    <x v="5"/>
    <x v="1"/>
    <x v="1"/>
    <m/>
    <s v="baez"/>
  </r>
  <r>
    <n v="59284"/>
    <x v="10"/>
    <s v="Moreno"/>
    <x v="10"/>
    <d v="2018-11-01T00:00:00"/>
    <s v="-"/>
    <s v="Mantenimiento Mecanico"/>
    <d v="2021-02-17T00:00:00"/>
    <d v="1899-12-30T16:56:50"/>
    <d v="2021-02-17T00:00:00"/>
    <d v="1899-12-30T17:04:53"/>
    <n v="483"/>
    <n v="8.0500000000000007"/>
    <m/>
    <n v="8.0500000000000007"/>
    <s v="regulacion operativo"/>
    <x v="0"/>
    <x v="5"/>
    <x v="1"/>
    <x v="1"/>
    <m/>
    <s v="falabela"/>
  </r>
  <r>
    <n v="59302"/>
    <x v="0"/>
    <s v="Moreno"/>
    <x v="3"/>
    <d v="2018-11-01T00:00:00"/>
    <s v="-"/>
    <s v="Mantenimiento Electrico"/>
    <d v="2021-02-17T00:00:00"/>
    <d v="1899-12-30T18:03:14"/>
    <d v="2021-02-17T00:00:00"/>
    <d v="1899-12-30T18:13:10"/>
    <n v="596"/>
    <n v="9.9333333333333336"/>
    <m/>
    <n v="9.9333333333333336"/>
    <s v="utilizan la tablet para llamar de centro de etiquetado para regulacion operativo"/>
    <x v="0"/>
    <x v="5"/>
    <x v="1"/>
    <x v="1"/>
    <m/>
    <s v="baez"/>
  </r>
  <r>
    <n v="59312"/>
    <x v="0"/>
    <s v="Moreno"/>
    <x v="8"/>
    <d v="2018-11-01T00:00:00"/>
    <s v="-"/>
    <s v="Mantenimiento Mecanico"/>
    <d v="2021-02-17T00:00:00"/>
    <d v="1899-12-30T18:54:29"/>
    <d v="2021-02-17T00:00:00"/>
    <d v="1899-12-30T18:54:40"/>
    <n v="11"/>
    <n v="0.18333333333333332"/>
    <m/>
    <n v="0.18333333333333332"/>
    <s v="micro parada"/>
    <x v="8"/>
    <x v="5"/>
    <x v="1"/>
    <x v="1"/>
    <m/>
    <s v="-"/>
  </r>
  <r>
    <n v="59313"/>
    <x v="0"/>
    <s v="Moreno"/>
    <x v="8"/>
    <d v="2018-11-01T00:00:00"/>
    <s v="-"/>
    <s v="Mantenimiento Mecanico"/>
    <d v="2021-02-17T00:00:00"/>
    <d v="1899-12-30T18:54:46"/>
    <d v="2021-02-17T00:00:00"/>
    <d v="1899-12-30T18:58:09"/>
    <n v="203"/>
    <n v="3.3833333333333333"/>
    <m/>
    <n v="3.3833333333333333"/>
    <s v="micro parada"/>
    <x v="8"/>
    <x v="5"/>
    <x v="1"/>
    <x v="1"/>
    <m/>
    <s v="-"/>
  </r>
  <r>
    <n v="59323"/>
    <x v="9"/>
    <s v="Moreno"/>
    <x v="7"/>
    <d v="2020-02-20T00:00:00"/>
    <s v="Martín"/>
    <s v="Mantenimiento Electrico"/>
    <d v="2021-02-17T00:00:00"/>
    <d v="1899-12-30T19:46:10"/>
    <d v="2021-02-17T00:00:00"/>
    <d v="1899-12-30T19:46:20"/>
    <n v="10"/>
    <n v="0.16666666666666666"/>
    <m/>
    <n v="0.16666666666666666"/>
    <s v="micro parada"/>
    <x v="8"/>
    <x v="5"/>
    <x v="1"/>
    <x v="1"/>
    <m/>
    <s v="-"/>
  </r>
  <r>
    <n v="59324"/>
    <x v="16"/>
    <s v="Moreno"/>
    <x v="7"/>
    <d v="2018-11-01T00:00:00"/>
    <s v="-"/>
    <s v="Mantenimiento Electrico"/>
    <d v="2021-02-17T00:00:00"/>
    <d v="1899-12-30T19:46:25"/>
    <d v="2021-02-17T00:00:00"/>
    <d v="1899-12-30T20:21:53"/>
    <n v="2128"/>
    <n v="35.466666666666669"/>
    <m/>
    <n v="35.466666666666669"/>
    <s v="manguera de apertura y cierre de cilindro neumatico invertida"/>
    <x v="2"/>
    <x v="5"/>
    <x v="1"/>
    <x v="1"/>
    <m/>
    <s v="-"/>
  </r>
  <r>
    <n v="59325"/>
    <x v="0"/>
    <s v="Moreno"/>
    <x v="3"/>
    <d v="2018-11-01T00:00:00"/>
    <s v="-"/>
    <s v="Mantenimiento Mecanico"/>
    <d v="2021-02-17T00:00:00"/>
    <d v="1899-12-30T19:49:22"/>
    <d v="2021-02-17T00:00:00"/>
    <d v="1899-12-30T19:55:11"/>
    <n v="349"/>
    <n v="5.8166666666666664"/>
    <m/>
    <n v="5.8166666666666664"/>
    <s v="microparada"/>
    <x v="8"/>
    <x v="5"/>
    <x v="1"/>
    <x v="1"/>
    <m/>
    <s v="-"/>
  </r>
  <r>
    <n v="59327"/>
    <x v="38"/>
    <s v="Moreno"/>
    <x v="14"/>
    <d v="2020-10-16T00:00:00"/>
    <s v="Martín"/>
    <s v="Mantenimiento Mecanico"/>
    <d v="2021-02-17T00:00:00"/>
    <d v="1899-12-30T19:54:53"/>
    <d v="2021-02-17T00:00:00"/>
    <d v="1899-12-30T20:00:49"/>
    <n v="356"/>
    <n v="5.9333333333333336"/>
    <m/>
    <n v="5.9333333333333336"/>
    <s v="microparada"/>
    <x v="8"/>
    <x v="5"/>
    <x v="1"/>
    <x v="1"/>
    <m/>
    <s v="-"/>
  </r>
  <r>
    <n v="59330"/>
    <x v="0"/>
    <s v="Moreno"/>
    <x v="1"/>
    <d v="2018-11-01T00:00:00"/>
    <s v="-"/>
    <s v="Mantenimiento Mecanico"/>
    <d v="2021-02-17T00:00:00"/>
    <d v="1899-12-30T20:17:40"/>
    <d v="2021-02-17T00:00:00"/>
    <d v="1899-12-30T20:27:44"/>
    <n v="604"/>
    <n v="10.066666666666666"/>
    <m/>
    <n v="10.066666666666666"/>
    <s v="abrazadera clamp en mala posicion, no sensa apertura y cierre del cilindro neumatico bomba #2"/>
    <x v="0"/>
    <x v="5"/>
    <x v="1"/>
    <x v="1"/>
    <m/>
    <s v="-"/>
  </r>
  <r>
    <n v="59354"/>
    <x v="0"/>
    <s v="Moreno"/>
    <x v="5"/>
    <d v="2018-11-01T00:00:00"/>
    <s v="-"/>
    <s v="Mantenimiento Mecanico"/>
    <d v="2021-02-17T00:00:00"/>
    <d v="1899-12-30T23:32:09"/>
    <d v="2021-02-18T00:00:00"/>
    <d v="1899-12-30T01:45:54"/>
    <n v="8025"/>
    <n v="133.75"/>
    <m/>
    <n v="133.75"/>
    <s v="se encuentra conjunto de pinzas enhebradoras doblados"/>
    <x v="3"/>
    <x v="5"/>
    <x v="1"/>
    <x v="2"/>
    <m/>
    <m/>
  </r>
  <r>
    <n v="59358"/>
    <x v="23"/>
    <s v="Moreno"/>
    <x v="21"/>
    <d v="2021-02-04T00:00:00"/>
    <s v="Victor"/>
    <s v="Mantenimiento Mecanico"/>
    <d v="2021-02-18T00:00:00"/>
    <d v="1899-12-30T00:38:45"/>
    <d v="2021-02-18T00:00:00"/>
    <d v="1899-12-30T01:57:15"/>
    <n v="4710"/>
    <n v="78.5"/>
    <m/>
    <n v="78.5"/>
    <s v="regulacion de formato"/>
    <x v="0"/>
    <x v="5"/>
    <x v="1"/>
    <x v="2"/>
    <m/>
    <m/>
  </r>
  <r>
    <n v="59358"/>
    <x v="23"/>
    <s v="Moreno"/>
    <x v="21"/>
    <d v="2021-02-04T00:00:00"/>
    <s v="Victor"/>
    <s v="Mantenimiento Mecanico"/>
    <d v="2021-02-18T00:00:00"/>
    <d v="1899-12-30T00:38:45"/>
    <d v="2021-02-18T00:00:00"/>
    <d v="1899-12-30T01:57:15"/>
    <n v="4710"/>
    <n v="78.5"/>
    <m/>
    <n v="78.5"/>
    <s v="regulacion de formato"/>
    <x v="0"/>
    <x v="5"/>
    <x v="1"/>
    <x v="2"/>
    <m/>
    <m/>
  </r>
  <r>
    <n v="59362"/>
    <x v="7"/>
    <s v="Moreno"/>
    <x v="21"/>
    <d v="2021-02-04T00:00:00"/>
    <s v="Victor"/>
    <s v="Mantenimiento Mecanico"/>
    <d v="2021-02-18T00:00:00"/>
    <d v="1899-12-30T01:57:23"/>
    <d v="2021-02-18T00:00:00"/>
    <d v="1899-12-30T01:58:19"/>
    <n v="56"/>
    <n v="0.93333333333333335"/>
    <m/>
    <n v="0.93333333333333335"/>
    <s v="micro parada"/>
    <x v="8"/>
    <x v="5"/>
    <x v="1"/>
    <x v="2"/>
    <m/>
    <m/>
  </r>
  <r>
    <n v="59362"/>
    <x v="7"/>
    <s v="Moreno"/>
    <x v="21"/>
    <d v="2021-02-04T00:00:00"/>
    <s v="Victor"/>
    <s v="Mantenimiento Mecanico"/>
    <d v="2021-02-18T00:00:00"/>
    <d v="1899-12-30T01:57:23"/>
    <d v="2021-02-18T00:00:00"/>
    <d v="1899-12-30T01:58:19"/>
    <n v="56"/>
    <n v="0.93333333333333335"/>
    <m/>
    <n v="0.93333333333333335"/>
    <s v="micro parada"/>
    <x v="8"/>
    <x v="5"/>
    <x v="1"/>
    <x v="2"/>
    <m/>
    <s v="maquinista"/>
  </r>
  <r>
    <n v="59363"/>
    <x v="23"/>
    <s v="Moreno"/>
    <x v="21"/>
    <d v="2021-02-04T00:00:00"/>
    <s v="Victor"/>
    <s v="Mantenimiento Mecanico"/>
    <d v="2021-02-18T00:00:00"/>
    <d v="1899-12-30T02:30:58"/>
    <d v="2021-02-18T00:00:00"/>
    <d v="1899-12-30T02:49:19"/>
    <n v="1101"/>
    <n v="18.350000000000001"/>
    <m/>
    <n v="18.350000000000001"/>
    <s v="regulacion de formato"/>
    <x v="0"/>
    <x v="5"/>
    <x v="1"/>
    <x v="2"/>
    <m/>
    <m/>
  </r>
  <r>
    <n v="59363"/>
    <x v="23"/>
    <s v="Moreno"/>
    <x v="21"/>
    <d v="2021-02-04T00:00:00"/>
    <s v="Victor"/>
    <s v="Mantenimiento Mecanico"/>
    <d v="2021-02-18T00:00:00"/>
    <d v="1899-12-30T02:30:58"/>
    <d v="2021-02-18T00:00:00"/>
    <d v="1899-12-30T02:49:19"/>
    <n v="1101"/>
    <n v="18.350000000000001"/>
    <m/>
    <n v="18.350000000000001"/>
    <s v="regulacion de formato"/>
    <x v="0"/>
    <x v="5"/>
    <x v="1"/>
    <x v="2"/>
    <m/>
    <m/>
  </r>
  <r>
    <n v="59398"/>
    <x v="26"/>
    <s v="Moreno"/>
    <x v="14"/>
    <d v="2018-11-01T00:00:00"/>
    <s v="-"/>
    <s v="Mantenimiento Electrico"/>
    <d v="2021-02-18T00:00:00"/>
    <d v="1899-12-30T06:48:07"/>
    <d v="2021-02-18T00:00:00"/>
    <d v="1899-12-30T06:49:55"/>
    <n v="108"/>
    <n v="1.8"/>
    <m/>
    <n v="1.8"/>
    <s v="micro parada"/>
    <x v="8"/>
    <x v="5"/>
    <x v="1"/>
    <x v="0"/>
    <m/>
    <s v="maquinista"/>
  </r>
  <r>
    <n v="59404"/>
    <x v="12"/>
    <s v="Moreno"/>
    <x v="11"/>
    <d v="2018-11-01T00:00:00"/>
    <s v="-"/>
    <s v="Mantenimiento Electrico"/>
    <d v="2021-02-18T00:00:00"/>
    <d v="1899-12-30T06:57:39"/>
    <d v="2021-02-18T00:00:00"/>
    <d v="1899-12-30T07:00:01"/>
    <n v="142"/>
    <n v="2.3666666666666667"/>
    <m/>
    <n v="2.3666666666666667"/>
    <s v="micro parada"/>
    <x v="8"/>
    <x v="5"/>
    <x v="1"/>
    <x v="0"/>
    <m/>
    <s v="maquinista"/>
  </r>
  <r>
    <n v="59411"/>
    <x v="0"/>
    <s v="Moreno"/>
    <x v="5"/>
    <d v="2018-11-01T00:00:00"/>
    <s v="-"/>
    <s v="Mantenimiento Mecanico"/>
    <d v="2021-02-18T00:00:00"/>
    <d v="1899-12-30T07:07:13"/>
    <d v="2021-02-18T00:00:00"/>
    <d v="1899-12-30T08:00:12"/>
    <n v="3179"/>
    <n v="52.983333333333334"/>
    <m/>
    <n v="52.983333333333334"/>
    <s v="se observan los pescadores mordidos de las bombas. Se cambia ventosa tipo fuelle, del tomador, ya que estaba pinchada y perdía vacío. "/>
    <x v="3"/>
    <x v="5"/>
    <x v="1"/>
    <x v="0"/>
    <m/>
    <s v="federico S"/>
  </r>
  <r>
    <n v="59415"/>
    <x v="38"/>
    <s v="Moreno"/>
    <x v="14"/>
    <d v="2020-10-16T00:00:00"/>
    <s v="Martín"/>
    <s v="Mantenimiento Electrico"/>
    <d v="2021-02-18T00:00:00"/>
    <d v="1899-12-30T07:12:14"/>
    <d v="2021-02-18T00:00:00"/>
    <d v="1899-12-30T08:07:38"/>
    <n v="3324"/>
    <n v="55.4"/>
    <m/>
    <n v="55.4"/>
    <s v="cabezal n°4 colocaba mal la etiqueta. Te reemplaza cable completo de sensor"/>
    <x v="2"/>
    <x v="5"/>
    <x v="1"/>
    <x v="0"/>
    <m/>
    <s v="jose maiques y martin rial"/>
  </r>
  <r>
    <n v="59417"/>
    <x v="0"/>
    <s v="Moreno"/>
    <x v="11"/>
    <d v="2018-11-01T00:00:00"/>
    <s v="-"/>
    <s v="Mantenimiento Mecanico"/>
    <d v="2021-02-18T00:00:00"/>
    <d v="1899-12-30T07:21:35"/>
    <d v="2021-02-18T00:00:00"/>
    <d v="1899-12-30T07:21:44"/>
    <n v="9"/>
    <n v="0.15"/>
    <m/>
    <n v="0.15"/>
    <s v="micro parada"/>
    <x v="8"/>
    <x v="5"/>
    <x v="1"/>
    <x v="0"/>
    <m/>
    <s v="maquinista"/>
  </r>
  <r>
    <n v="59424"/>
    <x v="16"/>
    <s v="Moreno"/>
    <x v="9"/>
    <d v="2018-11-01T00:00:00"/>
    <s v="-"/>
    <s v="Mantenimiento Electrico"/>
    <d v="2021-02-18T00:00:00"/>
    <d v="1899-12-30T07:44:27"/>
    <d v="2021-02-18T00:00:00"/>
    <d v="1899-12-30T08:24:14"/>
    <n v="2387"/>
    <n v="39.783333333333331"/>
    <m/>
    <n v="39.783333333333331"/>
    <s v="se había tildado el brazo y pedía un reincio en caliente, se realizó dicho reinicio y quedó funcionando"/>
    <x v="2"/>
    <x v="5"/>
    <x v="1"/>
    <x v="0"/>
    <m/>
    <s v="jose maiques"/>
  </r>
  <r>
    <n v="59433"/>
    <x v="0"/>
    <s v="Moreno"/>
    <x v="5"/>
    <d v="2018-11-01T00:00:00"/>
    <s v="-"/>
    <s v="Mantenimiento Mecanico"/>
    <d v="2021-02-18T00:00:00"/>
    <d v="1899-12-30T08:22:36"/>
    <d v="2021-02-18T00:00:00"/>
    <d v="1899-12-30T08:32:57"/>
    <n v="621"/>
    <n v="10.35"/>
    <m/>
    <n v="10.35"/>
    <s v="regulación, el maquinista volvió a colocar la parada para probar el funcionamiento después de haberse reparado."/>
    <x v="9"/>
    <x v="5"/>
    <x v="1"/>
    <x v="0"/>
    <m/>
    <s v="maquinista"/>
  </r>
  <r>
    <n v="59438"/>
    <x v="0"/>
    <s v="Moreno"/>
    <x v="11"/>
    <d v="2018-11-01T00:00:00"/>
    <s v="-"/>
    <s v="Mantenimiento Mecanico"/>
    <d v="2021-02-18T00:00:00"/>
    <d v="1899-12-30T08:36:09"/>
    <d v="2021-02-18T00:00:00"/>
    <d v="1899-12-30T08:39:24"/>
    <n v="195"/>
    <n v="3.25"/>
    <m/>
    <n v="3.25"/>
    <s v="micro parada"/>
    <x v="8"/>
    <x v="5"/>
    <x v="1"/>
    <x v="0"/>
    <m/>
    <s v="maquinista"/>
  </r>
  <r>
    <n v="59443"/>
    <x v="2"/>
    <s v="Moreno"/>
    <x v="5"/>
    <d v="2018-11-01T00:00:00"/>
    <s v="-"/>
    <s v="Mantenimiento Mecanico"/>
    <d v="2021-02-18T00:00:00"/>
    <d v="1899-12-30T08:45:19"/>
    <d v="2021-02-18T00:00:00"/>
    <d v="1899-12-30T10:19:09"/>
    <n v="5630"/>
    <n v="93.833333333333329"/>
    <m/>
    <n v="93.833333333333329"/>
    <s v="problema de caída de envases en el traslado. "/>
    <x v="3"/>
    <x v="5"/>
    <x v="1"/>
    <x v="0"/>
    <m/>
    <s v="federico S"/>
  </r>
  <r>
    <n v="59444"/>
    <x v="2"/>
    <s v="Moreno"/>
    <x v="11"/>
    <d v="2018-11-01T00:00:00"/>
    <s v="-"/>
    <s v="Mantenimiento Electrico"/>
    <d v="2021-02-18T00:00:00"/>
    <d v="1899-12-30T08:45:23"/>
    <d v="2021-02-18T00:00:00"/>
    <d v="1899-12-30T08:45:55"/>
    <n v="32"/>
    <n v="0.53333333333333333"/>
    <m/>
    <n v="0.53333333333333333"/>
    <s v="micro parada"/>
    <x v="8"/>
    <x v="5"/>
    <x v="1"/>
    <x v="0"/>
    <m/>
    <s v="maquinista"/>
  </r>
  <r>
    <n v="59479"/>
    <x v="12"/>
    <s v="Moreno"/>
    <x v="11"/>
    <d v="2018-11-01T00:00:00"/>
    <s v="-"/>
    <s v="Mantenimiento Electrico"/>
    <d v="2021-02-18T00:00:00"/>
    <d v="1899-12-30T11:14:33"/>
    <d v="2021-02-18T00:00:00"/>
    <d v="1899-12-30T11:29:44"/>
    <n v="911"/>
    <n v="15.183333333333334"/>
    <m/>
    <n v="15.183333333333334"/>
    <s v="cuando se quiere encender, nuevamente despues de una parada, no funcionan las cadenas centradoras. Después de varias veces de reinicio, funciona.  "/>
    <x v="2"/>
    <x v="5"/>
    <x v="1"/>
    <x v="0"/>
    <m/>
    <s v="maquinista"/>
  </r>
  <r>
    <n v="59487"/>
    <x v="12"/>
    <s v="Moreno"/>
    <x v="3"/>
    <d v="2018-11-01T00:00:00"/>
    <s v="-"/>
    <s v="Mantenimiento Mecanico"/>
    <d v="2021-02-18T00:00:00"/>
    <d v="1899-12-30T11:39:31"/>
    <d v="2021-02-18T00:00:00"/>
    <d v="1899-12-30T12:11:38"/>
    <n v="1927"/>
    <n v="32.116666666666667"/>
    <m/>
    <n v="32.116666666666667"/>
    <s v="la cinta metálica no funcionaba porque estaba trabada con suciedad de hace mucho tiempo atrás (etiquetas, trapos, polvo). Se desarma cadena y se saca residuos. "/>
    <x v="0"/>
    <x v="5"/>
    <x v="1"/>
    <x v="0"/>
    <m/>
    <s v="federico S"/>
  </r>
  <r>
    <n v="59494"/>
    <x v="10"/>
    <s v="Moreno"/>
    <x v="9"/>
    <d v="2018-11-01T00:00:00"/>
    <s v="-"/>
    <s v="Mantenimiento Mecanico"/>
    <d v="2021-02-18T00:00:00"/>
    <d v="1899-12-30T12:08:25"/>
    <d v="2021-02-18T00:00:00"/>
    <d v="1899-12-30T12:50:35"/>
    <n v="2530"/>
    <n v="42.166666666666664"/>
    <m/>
    <n v="42.166666666666664"/>
    <s v="falla en colocación de tapas. Se ajustan tornillos de fijación en estrella y guías. "/>
    <x v="3"/>
    <x v="5"/>
    <x v="1"/>
    <x v="0"/>
    <m/>
    <s v="Roberto"/>
  </r>
  <r>
    <n v="59495"/>
    <x v="0"/>
    <s v="Moreno"/>
    <x v="16"/>
    <d v="2018-11-01T00:00:00"/>
    <s v="-"/>
    <s v="Mantenimiento Electrico"/>
    <d v="2021-02-18T00:00:00"/>
    <d v="1899-12-30T12:10:17"/>
    <d v="2021-02-18T00:00:00"/>
    <d v="1899-12-30T12:10:23"/>
    <n v="6"/>
    <n v="0.1"/>
    <m/>
    <n v="0.1"/>
    <s v="micro parada"/>
    <x v="8"/>
    <x v="5"/>
    <x v="1"/>
    <x v="0"/>
    <m/>
    <s v="maquinista"/>
  </r>
  <r>
    <n v="59504"/>
    <x v="10"/>
    <s v="Moreno"/>
    <x v="9"/>
    <d v="2018-11-01T00:00:00"/>
    <s v="-"/>
    <s v="Mantenimiento Mecanico"/>
    <d v="2021-02-18T00:00:00"/>
    <d v="1899-12-30T12:54:05"/>
    <d v="2021-02-18T00:00:00"/>
    <d v="1899-12-30T13:14:06"/>
    <n v="1201"/>
    <n v="20.016666666666666"/>
    <m/>
    <n v="20.016666666666666"/>
    <s v="se detecta que las fibras ópticas se aflojan con facilidad"/>
    <x v="2"/>
    <x v="5"/>
    <x v="1"/>
    <x v="0"/>
    <m/>
    <s v="Roberto"/>
  </r>
  <r>
    <n v="59527"/>
    <x v="39"/>
    <s v="Moreno Procesos"/>
    <x v="20"/>
    <d v="2020-11-19T00:00:00"/>
    <s v="Martín"/>
    <s v="Mantenimiento Electrico"/>
    <d v="2021-02-18T00:00:00"/>
    <d v="1899-12-30T15:23:53"/>
    <d v="2021-02-18T00:00:00"/>
    <d v="1899-12-30T20:55:34"/>
    <n v="19901"/>
    <n v="331.68333333333334"/>
    <m/>
    <n v="331.68333333333334"/>
    <s v="variador en falla por sobrecarga"/>
    <x v="0"/>
    <x v="5"/>
    <x v="1"/>
    <x v="1"/>
    <m/>
    <s v="baez"/>
  </r>
  <r>
    <n v="59530"/>
    <x v="3"/>
    <s v="Moreno"/>
    <x v="16"/>
    <d v="2018-11-01T00:00:00"/>
    <s v="-"/>
    <s v="Mantenimiento Mecanico"/>
    <d v="2021-02-18T00:00:00"/>
    <d v="1899-12-30T15:35:26"/>
    <d v="2021-02-18T00:00:00"/>
    <d v="1899-12-30T15:46:49"/>
    <n v="683"/>
    <n v="11.383333333333333"/>
    <m/>
    <n v="11.383333333333333"/>
    <s v="cambio de gomas"/>
    <x v="3"/>
    <x v="5"/>
    <x v="1"/>
    <x v="1"/>
    <m/>
    <s v="maquinista"/>
  </r>
  <r>
    <n v="59531"/>
    <x v="10"/>
    <s v="Moreno"/>
    <x v="9"/>
    <d v="2018-11-01T00:00:00"/>
    <s v="-"/>
    <s v="Mantenimiento Mecanico"/>
    <d v="2021-02-18T00:00:00"/>
    <d v="1899-12-30T15:40:34"/>
    <d v="2021-02-18T00:00:00"/>
    <d v="1899-12-30T15:57:06"/>
    <n v="992"/>
    <n v="16.533333333333335"/>
    <m/>
    <n v="16.533333333333335"/>
    <s v="electrovalvula trabada, se cambia"/>
    <x v="3"/>
    <x v="5"/>
    <x v="1"/>
    <x v="1"/>
    <m/>
    <s v="falabela"/>
  </r>
  <r>
    <n v="59533"/>
    <x v="18"/>
    <s v="Moreno"/>
    <x v="3"/>
    <d v="2018-11-01T00:00:00"/>
    <s v="-"/>
    <s v="Mantenimiento Electrico"/>
    <d v="2021-02-18T00:00:00"/>
    <d v="1899-12-30T15:43:54"/>
    <d v="2021-02-18T00:00:00"/>
    <d v="1899-12-30T15:56:53"/>
    <n v="779"/>
    <n v="12.983333333333333"/>
    <m/>
    <n v="12.983333333333333"/>
    <s v="sensor retroreflextivo no sensa envase translucido, se cambia sensor, la linea no para en ningun momento, se carga a mano"/>
    <x v="2"/>
    <x v="5"/>
    <x v="1"/>
    <x v="1"/>
    <m/>
    <s v="baez"/>
  </r>
  <r>
    <n v="59543"/>
    <x v="18"/>
    <s v="Moreno"/>
    <x v="3"/>
    <d v="2018-11-01T00:00:00"/>
    <s v="-"/>
    <s v="Mantenimiento Electrico"/>
    <d v="2021-02-18T00:00:00"/>
    <d v="1899-12-30T16:20:17"/>
    <d v="2021-02-18T00:00:00"/>
    <d v="1899-12-30T18:02:15"/>
    <n v="6118"/>
    <n v="101.96666666666667"/>
    <m/>
    <n v="101.96666666666667"/>
    <s v="sensor retroreflextivo no sensa envase translucido, se cambia sensor, la linea no para en ningun momento, se carga a mano"/>
    <x v="2"/>
    <x v="5"/>
    <x v="1"/>
    <x v="1"/>
    <m/>
    <s v="baez"/>
  </r>
  <r>
    <n v="59549"/>
    <x v="0"/>
    <s v="Moreno"/>
    <x v="1"/>
    <d v="2018-11-01T00:00:00"/>
    <s v="-"/>
    <s v="Mantenimiento Mecanico"/>
    <d v="2021-02-18T00:00:00"/>
    <d v="1899-12-30T16:40:25"/>
    <d v="2021-02-18T00:00:00"/>
    <d v="1899-12-30T16:51:56"/>
    <n v="691"/>
    <n v="11.516666666666667"/>
    <m/>
    <n v="11.516666666666667"/>
    <s v="cambio de oring en pico, se espera a que la tolva quede sin producto"/>
    <x v="3"/>
    <x v="5"/>
    <x v="1"/>
    <x v="1"/>
    <m/>
    <s v="rosales"/>
  </r>
  <r>
    <n v="59571"/>
    <x v="33"/>
    <s v="Moreno"/>
    <x v="5"/>
    <d v="2018-11-01T00:00:00"/>
    <s v="-"/>
    <s v="Mantenimiento Mecanico"/>
    <d v="2021-02-18T00:00:00"/>
    <d v="1899-12-30T17:51:17"/>
    <d v="2021-02-18T00:00:00"/>
    <d v="1899-12-30T17:56:22"/>
    <n v="305"/>
    <n v="5.083333333333333"/>
    <m/>
    <n v="5.083333333333333"/>
    <s v="micro parada"/>
    <x v="8"/>
    <x v="5"/>
    <x v="1"/>
    <x v="1"/>
    <m/>
    <s v="-"/>
  </r>
  <r>
    <n v="59575"/>
    <x v="33"/>
    <s v="Moreno"/>
    <x v="5"/>
    <d v="2018-11-01T00:00:00"/>
    <s v="-"/>
    <s v="Mantenimiento Mecanico"/>
    <d v="2021-02-18T00:00:00"/>
    <d v="1899-12-30T18:08:19"/>
    <d v="2021-02-18T00:00:00"/>
    <d v="1899-12-30T18:12:55"/>
    <n v="276"/>
    <n v="4.5999999999999996"/>
    <m/>
    <n v="4.5999999999999996"/>
    <s v="micro parada"/>
    <x v="8"/>
    <x v="5"/>
    <x v="1"/>
    <x v="1"/>
    <m/>
    <s v="-"/>
  </r>
  <r>
    <n v="59577"/>
    <x v="0"/>
    <s v="Moreno"/>
    <x v="5"/>
    <d v="2018-11-01T00:00:00"/>
    <s v="-"/>
    <s v="Mantenimiento Electrico"/>
    <d v="2021-02-18T00:00:00"/>
    <d v="1899-12-30T18:13:03"/>
    <d v="2021-02-18T00:00:00"/>
    <d v="1899-12-30T18:19:28"/>
    <n v="385"/>
    <n v="6.416666666666667"/>
    <m/>
    <n v="6.416666666666667"/>
    <s v="micro parada"/>
    <x v="8"/>
    <x v="5"/>
    <x v="1"/>
    <x v="1"/>
    <m/>
    <s v="-"/>
  </r>
  <r>
    <n v="59579"/>
    <x v="0"/>
    <s v="Moreno"/>
    <x v="7"/>
    <d v="2018-11-01T00:00:00"/>
    <s v="-"/>
    <s v="Mantenimiento Mecanico"/>
    <d v="2021-02-18T00:00:00"/>
    <d v="1899-12-30T18:14:15"/>
    <d v="2021-02-18T00:00:00"/>
    <d v="1899-12-30T18:19:32"/>
    <n v="317"/>
    <n v="5.2833333333333332"/>
    <m/>
    <n v="5.2833333333333332"/>
    <s v="micro parada"/>
    <x v="8"/>
    <x v="5"/>
    <x v="1"/>
    <x v="1"/>
    <m/>
    <s v="-"/>
  </r>
  <r>
    <n v="59580"/>
    <x v="33"/>
    <s v="Moreno"/>
    <x v="5"/>
    <d v="2018-11-01T00:00:00"/>
    <s v="-"/>
    <s v="Mantenimiento Mecanico"/>
    <d v="2021-02-18T00:00:00"/>
    <d v="1899-12-30T18:19:32"/>
    <d v="2021-02-18T00:00:00"/>
    <d v="1899-12-30T18:33:24"/>
    <n v="832"/>
    <n v="13.866666666666667"/>
    <m/>
    <n v="13.866666666666667"/>
    <s v="bomba neumatica trabada, se cambia"/>
    <x v="3"/>
    <x v="5"/>
    <x v="1"/>
    <x v="1"/>
    <m/>
    <s v="rosales"/>
  </r>
  <r>
    <n v="59582"/>
    <x v="0"/>
    <s v="Moreno"/>
    <x v="1"/>
    <d v="2018-11-01T00:00:00"/>
    <s v="-"/>
    <s v="Mantenimiento Electrico"/>
    <d v="2021-02-18T00:00:00"/>
    <d v="1899-12-30T18:22:23"/>
    <d v="2021-02-18T00:00:00"/>
    <d v="1899-12-30T18:45:12"/>
    <n v="1369"/>
    <n v="22.816666666666666"/>
    <m/>
    <n v="22.816666666666666"/>
    <s v="cable cortado genera falso contacto"/>
    <x v="2"/>
    <x v="5"/>
    <x v="1"/>
    <x v="1"/>
    <m/>
    <s v="baez"/>
  </r>
  <r>
    <n v="59586"/>
    <x v="3"/>
    <s v="Moreno"/>
    <x v="16"/>
    <d v="2018-11-01T00:00:00"/>
    <s v="-"/>
    <s v="Mantenimiento Mecanico"/>
    <d v="2021-02-18T00:00:00"/>
    <d v="1899-12-30T18:32:51"/>
    <d v="2021-02-18T00:00:00"/>
    <d v="1899-12-30T18:54:54"/>
    <n v="1323"/>
    <n v="22.05"/>
    <m/>
    <n v="22.05"/>
    <s v="cambio de gomas"/>
    <x v="3"/>
    <x v="5"/>
    <x v="1"/>
    <x v="1"/>
    <m/>
    <s v="rosales"/>
  </r>
  <r>
    <n v="59587"/>
    <x v="0"/>
    <s v="Moreno"/>
    <x v="5"/>
    <d v="2018-11-01T00:00:00"/>
    <s v="-"/>
    <s v="Mantenimiento Electrico"/>
    <d v="2021-02-18T00:00:00"/>
    <d v="1899-12-30T18:33:37"/>
    <d v="2021-02-18T00:00:00"/>
    <d v="1899-12-30T18:52:23"/>
    <n v="1126"/>
    <n v="18.766666666666666"/>
    <m/>
    <n v="18.766666666666666"/>
    <s v="fibra optica dañada, se reemplaza"/>
    <x v="2"/>
    <x v="5"/>
    <x v="1"/>
    <x v="1"/>
    <m/>
    <s v="baez"/>
  </r>
  <r>
    <n v="59604"/>
    <x v="2"/>
    <s v="Moreno"/>
    <x v="16"/>
    <d v="2018-11-01T00:00:00"/>
    <s v="-"/>
    <s v="Mantenimiento Mecanico"/>
    <d v="2021-02-18T00:00:00"/>
    <d v="1899-12-30T20:35:16"/>
    <d v="2021-02-18T00:00:00"/>
    <d v="1899-12-30T21:05:20"/>
    <n v="1804"/>
    <n v="30.066666666666666"/>
    <m/>
    <n v="30.066666666666666"/>
    <s v="regulacion, no hay mecanico de linea"/>
    <x v="0"/>
    <x v="5"/>
    <x v="1"/>
    <x v="1"/>
    <m/>
    <s v="falabela"/>
  </r>
  <r>
    <n v="59606"/>
    <x v="33"/>
    <s v="Moreno"/>
    <x v="5"/>
    <d v="2018-11-01T00:00:00"/>
    <s v="-"/>
    <s v="Mantenimiento Mecanico"/>
    <d v="2021-02-18T00:00:00"/>
    <d v="1899-12-30T20:41:27"/>
    <d v="2021-02-18T00:00:00"/>
    <d v="1899-12-30T22:44:44"/>
    <n v="7397"/>
    <n v="123.28333333333333"/>
    <m/>
    <n v="123.28333333333333"/>
    <s v="se cambia bomba de nuevo. Dejan la parada puesta. 20 min maximo la el cambio"/>
    <x v="3"/>
    <x v="5"/>
    <x v="1"/>
    <x v="1"/>
    <m/>
    <s v="santillan"/>
  </r>
  <r>
    <n v="59615"/>
    <x v="0"/>
    <s v="Moreno"/>
    <x v="0"/>
    <d v="2018-11-01T00:00:00"/>
    <s v="-"/>
    <s v="Mantenimiento Mecanico"/>
    <d v="2021-02-18T00:00:00"/>
    <d v="1899-12-30T23:46:53"/>
    <d v="2021-02-19T00:00:00"/>
    <d v="1899-12-30T00:20:50"/>
    <n v="2037"/>
    <n v="33.950000000000003"/>
    <m/>
    <n v="33.950000000000003"/>
    <s v="re soldado de correa vulcanizable"/>
    <x v="3"/>
    <x v="5"/>
    <x v="1"/>
    <x v="2"/>
    <m/>
    <m/>
  </r>
  <r>
    <n v="59620"/>
    <x v="17"/>
    <s v="Moreno"/>
    <x v="3"/>
    <d v="2019-10-08T00:00:00"/>
    <s v="Martín"/>
    <s v="Mantenimiento Electrico"/>
    <d v="2021-02-19T00:00:00"/>
    <d v="1899-12-30T02:20:03"/>
    <d v="2021-02-19T00:00:00"/>
    <d v="1899-12-30T03:22:09"/>
    <n v="3726"/>
    <n v="62.1"/>
    <m/>
    <n v="62.1"/>
    <s v="problemas con el colocador de tapas se revisan caudales y se regula presostatos por que no generaban diferencia de presion"/>
    <x v="3"/>
    <x v="5"/>
    <x v="1"/>
    <x v="2"/>
    <m/>
    <m/>
  </r>
  <r>
    <n v="59623"/>
    <x v="7"/>
    <s v="Moreno"/>
    <x v="13"/>
    <d v="2018-11-01T00:00:00"/>
    <s v="-"/>
    <s v="Mantenimiento Mecanico"/>
    <d v="2021-02-19T00:00:00"/>
    <d v="1899-12-30T02:44:17"/>
    <d v="2021-02-19T00:00:00"/>
    <d v="1899-12-30T02:53:56"/>
    <n v="579"/>
    <n v="9.65"/>
    <m/>
    <n v="9.65"/>
    <s v="micro parada"/>
    <x v="8"/>
    <x v="5"/>
    <x v="1"/>
    <x v="2"/>
    <m/>
    <m/>
  </r>
  <r>
    <n v="59628"/>
    <x v="12"/>
    <s v="Moreno"/>
    <x v="3"/>
    <d v="2018-11-01T00:00:00"/>
    <s v="-"/>
    <s v="Mantenimiento Electrico"/>
    <d v="2021-02-19T00:00:00"/>
    <d v="1899-12-30T03:53:04"/>
    <d v="2021-02-19T00:00:00"/>
    <d v="1899-12-30T03:59:50"/>
    <n v="406"/>
    <n v="6.7666666666666666"/>
    <m/>
    <n v="6.7666666666666666"/>
    <s v="micro parada"/>
    <x v="8"/>
    <x v="5"/>
    <x v="1"/>
    <x v="2"/>
    <m/>
    <m/>
  </r>
  <r>
    <n v="59635"/>
    <x v="16"/>
    <s v="Moreno"/>
    <x v="9"/>
    <d v="2018-11-01T00:00:00"/>
    <s v="-"/>
    <s v="Mantenimiento Electrico"/>
    <d v="2021-02-19T00:00:00"/>
    <d v="1899-12-30T06:11:43"/>
    <d v="2021-02-19T00:00:00"/>
    <d v="1899-12-30T06:37:52"/>
    <n v="1569"/>
    <n v="26.15"/>
    <m/>
    <n v="26.15"/>
    <s v="brazo se fue a falla &quot;Wobj no conectado&quot; se corrige posición, se reinció y quedó funcionando"/>
    <x v="2"/>
    <x v="5"/>
    <x v="1"/>
    <x v="0"/>
    <m/>
    <s v="martin rial"/>
  </r>
  <r>
    <n v="59658"/>
    <x v="15"/>
    <s v="Moreno"/>
    <x v="8"/>
    <d v="2018-11-01T00:00:00"/>
    <s v="-"/>
    <s v="Mantenimiento Electrico"/>
    <d v="2021-02-19T00:00:00"/>
    <d v="1899-12-30T06:54:10"/>
    <d v="2021-02-19T00:00:00"/>
    <d v="1899-12-30T06:55:03"/>
    <n v="53"/>
    <n v="0.8833333333333333"/>
    <m/>
    <n v="0.8833333333333333"/>
    <s v="microparada"/>
    <x v="8"/>
    <x v="5"/>
    <x v="1"/>
    <x v="0"/>
    <m/>
    <s v="maquinista"/>
  </r>
  <r>
    <n v="59660"/>
    <x v="21"/>
    <s v="Moreno"/>
    <x v="8"/>
    <d v="2018-11-01T00:00:00"/>
    <s v="-"/>
    <s v="Mantenimiento Electrico"/>
    <d v="2021-02-19T00:00:00"/>
    <d v="1899-12-30T06:55:10"/>
    <d v="2021-02-19T00:00:00"/>
    <d v="1899-12-30T09:13:37"/>
    <n v="8307"/>
    <n v="138.44999999999999"/>
    <m/>
    <n v="138.44999999999999"/>
    <s v="se corrige posición de sensor ya que estaba corrido y no reflejaba en el prisma"/>
    <x v="0"/>
    <x v="5"/>
    <x v="1"/>
    <x v="0"/>
    <m/>
    <s v="jose maiques y fabio salinas"/>
  </r>
  <r>
    <n v="59674"/>
    <x v="34"/>
    <s v="Moreno"/>
    <x v="3"/>
    <d v="2018-11-01T00:00:00"/>
    <s v="-"/>
    <s v="Mantenimiento Electrico"/>
    <d v="2021-02-19T00:00:00"/>
    <d v="1899-12-30T07:52:32"/>
    <d v="2021-02-19T00:00:00"/>
    <d v="1899-12-30T08:14:35"/>
    <n v="1323"/>
    <n v="22.05"/>
    <m/>
    <n v="22.05"/>
    <s v="válvula de apertura para paso de FI que no abre a un 100% por falta de presión de aire comprimido"/>
    <x v="3"/>
    <x v="5"/>
    <x v="1"/>
    <x v="0"/>
    <m/>
    <s v="federico S y Yiyo"/>
  </r>
  <r>
    <n v="59681"/>
    <x v="0"/>
    <s v="Moreno"/>
    <x v="10"/>
    <d v="2018-11-01T00:00:00"/>
    <s v="-"/>
    <s v="Mantenimiento Mecanico"/>
    <d v="2021-02-19T00:00:00"/>
    <d v="1899-12-30T08:06:58"/>
    <d v="2021-02-19T00:00:00"/>
    <d v="1899-12-30T08:18:35"/>
    <n v="697"/>
    <n v="11.616666666666667"/>
    <m/>
    <n v="11.616666666666667"/>
    <s v="regulacion"/>
    <x v="0"/>
    <x v="5"/>
    <x v="1"/>
    <x v="0"/>
    <m/>
    <s v="maquinista"/>
  </r>
  <r>
    <n v="59691"/>
    <x v="1"/>
    <s v="Moreno"/>
    <x v="2"/>
    <d v="2020-09-30T00:00:00"/>
    <s v="Martín"/>
    <s v="Mantenimiento Electrico"/>
    <d v="2021-02-19T00:00:00"/>
    <d v="1899-12-30T08:50:23"/>
    <d v="2021-02-19T00:00:00"/>
    <d v="1899-12-30T08:58:57"/>
    <n v="514"/>
    <n v="8.5666666666666664"/>
    <m/>
    <n v="8.5666666666666664"/>
    <s v="regulacion"/>
    <x v="0"/>
    <x v="5"/>
    <x v="1"/>
    <x v="0"/>
    <m/>
    <s v="maquinista"/>
  </r>
  <r>
    <n v="59695"/>
    <x v="0"/>
    <s v="Moreno"/>
    <x v="3"/>
    <d v="2018-11-01T00:00:00"/>
    <s v="-"/>
    <s v="Mantenimiento Mecanico"/>
    <d v="2021-02-19T00:00:00"/>
    <d v="1899-12-30T09:10:42"/>
    <d v="2021-02-19T00:00:00"/>
    <d v="1899-12-30T09:46:23"/>
    <n v="2141"/>
    <n v="35.68333333333333"/>
    <m/>
    <n v="35.68333333333333"/>
    <s v="ajuste de actuador, pernos guías, placa fija se nivela por estar inclinada lo que provocaba que se pierdan el orden en los pucks y además de frenarlos. Disminución de aire en línea el cual se logró dar más aire y hacer que la línea trabaje mas estable y contínua"/>
    <x v="3"/>
    <x v="5"/>
    <x v="1"/>
    <x v="0"/>
    <m/>
    <s v="federico S y Yiyo"/>
  </r>
  <r>
    <n v="59705"/>
    <x v="38"/>
    <s v="Moreno"/>
    <x v="14"/>
    <d v="2020-10-16T00:00:00"/>
    <s v="Martín"/>
    <s v="Mantenimiento Electrico"/>
    <d v="2021-02-19T00:00:00"/>
    <d v="1899-12-30T09:55:36"/>
    <d v="2021-02-19T00:00:00"/>
    <d v="1899-12-30T10:10:06"/>
    <n v="870"/>
    <n v="14.5"/>
    <m/>
    <n v="14.5"/>
    <s v="se desconectó el cable de sensor de etiquetadora"/>
    <x v="2"/>
    <x v="5"/>
    <x v="1"/>
    <x v="0"/>
    <m/>
    <s v="jose maiques y fabio salinas"/>
  </r>
  <r>
    <n v="59714"/>
    <x v="0"/>
    <s v="Moreno"/>
    <x v="8"/>
    <d v="2018-11-01T00:00:00"/>
    <s v="-"/>
    <s v="Mantenimiento Electrico"/>
    <d v="2021-02-19T00:00:00"/>
    <d v="1899-12-30T10:54:19"/>
    <d v="2021-02-19T00:00:00"/>
    <d v="1899-12-30T10:58:02"/>
    <n v="223"/>
    <n v="3.7166666666666668"/>
    <m/>
    <n v="3.7166666666666668"/>
    <s v="microparada"/>
    <x v="8"/>
    <x v="5"/>
    <x v="1"/>
    <x v="0"/>
    <m/>
    <s v="maquinista"/>
  </r>
  <r>
    <n v="59716"/>
    <x v="15"/>
    <s v="Moreno"/>
    <x v="8"/>
    <d v="2018-11-01T00:00:00"/>
    <s v="-"/>
    <s v="Mantenimiento Electrico"/>
    <d v="2021-02-19T00:00:00"/>
    <d v="1899-12-30T10:58:13"/>
    <d v="2021-02-19T00:00:00"/>
    <d v="1899-12-30T11:01:09"/>
    <n v="176"/>
    <n v="2.9333333333333331"/>
    <m/>
    <n v="2.9333333333333331"/>
    <s v="microparada"/>
    <x v="8"/>
    <x v="5"/>
    <x v="1"/>
    <x v="0"/>
    <m/>
    <s v="maquinista"/>
  </r>
  <r>
    <n v="59719"/>
    <x v="0"/>
    <s v="Moreno"/>
    <x v="6"/>
    <d v="2018-11-01T00:00:00"/>
    <s v="-"/>
    <s v="Mantenimiento Mecanico"/>
    <d v="2021-02-19T00:00:00"/>
    <d v="1899-12-30T11:13:04"/>
    <m/>
    <m/>
    <n v="7616"/>
    <n v="126.93333333333334"/>
    <m/>
    <n v="126.93333333333334"/>
    <s v="se observa una colisión en el perfil de transportadora que produjo que éste se doblara y se enganche la cadena, provocando que se desarmen los eslabones. Se pide limpieza de cadena y de todos los perfiles donde va colocada la cadena por la suciedad que tenía. Siguen trabajando los chicos del turno tarde. "/>
    <x v="3"/>
    <x v="5"/>
    <x v="0"/>
    <x v="0"/>
    <m/>
    <s v="federico S y Yiyo"/>
  </r>
  <r>
    <n v="59757"/>
    <x v="15"/>
    <s v="Moreno"/>
    <x v="8"/>
    <d v="2018-11-01T00:00:00"/>
    <s v="-"/>
    <s v="Mantenimiento Mecanico"/>
    <d v="2021-02-19T00:00:00"/>
    <d v="1899-12-30T15:12:30"/>
    <d v="2021-02-19T00:00:00"/>
    <d v="1899-12-30T15:55:20"/>
    <n v="2570"/>
    <n v="42.833333333333336"/>
    <m/>
    <n v="42.833333333333336"/>
    <s v="bobina de electrovalvula floja"/>
    <x v="3"/>
    <x v="5"/>
    <x v="1"/>
    <x v="1"/>
    <m/>
    <s v="falabela"/>
  </r>
  <r>
    <n v="59758"/>
    <x v="0"/>
    <s v="Moreno"/>
    <x v="17"/>
    <d v="2020-02-12T00:00:00"/>
    <s v="Martín"/>
    <s v="Mantenimiento Mecanico"/>
    <d v="2021-02-19T00:00:00"/>
    <d v="1899-12-30T15:13:24"/>
    <d v="2021-02-22T00:00:00"/>
    <d v="1899-12-30T17:00:32"/>
    <n v="265628"/>
    <n v="4427.1333333333332"/>
    <m/>
    <n v="4427.1333333333332"/>
    <s v="compresor quemado, linea inoperativo"/>
    <x v="5"/>
    <x v="5"/>
    <x v="1"/>
    <x v="1"/>
    <m/>
    <s v="santillan"/>
  </r>
  <r>
    <n v="59761"/>
    <x v="0"/>
    <s v="Moreno"/>
    <x v="10"/>
    <d v="2018-11-01T00:00:00"/>
    <s v="-"/>
    <s v="Mantenimiento Electrico"/>
    <d v="2021-02-19T00:00:00"/>
    <d v="1899-12-30T15:25:55"/>
    <d v="2021-02-19T00:00:00"/>
    <d v="1899-12-30T15:26:05"/>
    <n v="10"/>
    <n v="0.16666666666666666"/>
    <m/>
    <n v="0.16666666666666666"/>
    <s v="micro parada"/>
    <x v="8"/>
    <x v="5"/>
    <x v="1"/>
    <x v="1"/>
    <m/>
    <s v="-"/>
  </r>
  <r>
    <n v="59762"/>
    <x v="0"/>
    <s v="Moreno"/>
    <x v="10"/>
    <d v="2018-11-01T00:00:00"/>
    <s v="-"/>
    <s v="Mantenimiento Mecanico"/>
    <d v="2021-02-19T00:00:00"/>
    <d v="1899-12-30T15:26:10"/>
    <d v="2021-02-19T00:00:00"/>
    <d v="1899-12-30T15:56:50"/>
    <n v="1840"/>
    <n v="30.666666666666668"/>
    <m/>
    <n v="30.666666666666668"/>
    <s v="cambio de flejes en colocación de bomba"/>
    <x v="3"/>
    <x v="5"/>
    <x v="1"/>
    <x v="1"/>
    <m/>
    <m/>
  </r>
  <r>
    <n v="59788"/>
    <x v="0"/>
    <s v="Moreno"/>
    <x v="10"/>
    <d v="2018-11-01T00:00:00"/>
    <s v="-"/>
    <s v="Mantenimiento Electrico"/>
    <d v="2021-02-19T00:00:00"/>
    <d v="1899-12-30T16:57:14"/>
    <d v="2021-02-19T00:00:00"/>
    <d v="1899-12-30T18:02:50"/>
    <n v="3936"/>
    <n v="65.599999999999994"/>
    <m/>
    <n v="65.599999999999994"/>
    <s v="cables de comunicación enredados"/>
    <x v="2"/>
    <x v="5"/>
    <x v="1"/>
    <x v="1"/>
    <m/>
    <m/>
  </r>
  <r>
    <n v="59802"/>
    <x v="4"/>
    <s v="Moreno"/>
    <x v="6"/>
    <d v="2019-10-08T00:00:00"/>
    <s v="Martín"/>
    <s v="Mantenimiento Mecanico"/>
    <d v="2021-02-19T00:00:00"/>
    <d v="1899-12-30T17:47:21"/>
    <d v="2021-02-19T00:00:00"/>
    <d v="1899-12-30T18:20:21"/>
    <n v="1980"/>
    <n v="33"/>
    <m/>
    <n v="33"/>
    <s v="correa de coloca bombas trabada"/>
    <x v="3"/>
    <x v="5"/>
    <x v="1"/>
    <x v="1"/>
    <m/>
    <s v="mansilla"/>
  </r>
  <r>
    <n v="59813"/>
    <x v="33"/>
    <s v="Moreno"/>
    <x v="5"/>
    <d v="2018-11-01T00:00:00"/>
    <s v="-"/>
    <s v="Mantenimiento Mecanico"/>
    <d v="2021-02-19T00:00:00"/>
    <d v="1899-12-30T18:06:51"/>
    <d v="2021-02-19T00:00:00"/>
    <d v="1899-12-30T18:52:04"/>
    <n v="2713"/>
    <n v="45.216666666666669"/>
    <m/>
    <n v="45.216666666666669"/>
    <s v="se cambia bomba neumatica"/>
    <x v="3"/>
    <x v="5"/>
    <x v="1"/>
    <x v="1"/>
    <m/>
    <s v="santillan"/>
  </r>
  <r>
    <n v="59828"/>
    <x v="7"/>
    <s v="Moreno"/>
    <x v="21"/>
    <d v="2021-02-04T00:00:00"/>
    <s v="Victor"/>
    <s v="Mantenimiento Mecanico"/>
    <d v="2021-02-19T00:00:00"/>
    <d v="1899-12-30T19:02:41"/>
    <d v="2021-02-19T00:00:00"/>
    <d v="1899-12-30T21:04:56"/>
    <n v="7335"/>
    <n v="122.25"/>
    <m/>
    <n v="122.25"/>
    <s v="problema con el equipo de frío, no estaba encendido. Se enciende y se espera a que baje temperatura"/>
    <x v="2"/>
    <x v="5"/>
    <x v="1"/>
    <x v="1"/>
    <m/>
    <s v="maquinista"/>
  </r>
  <r>
    <n v="59896"/>
    <x v="0"/>
    <s v="Moreno"/>
    <x v="9"/>
    <d v="2018-11-01T00:00:00"/>
    <s v="-"/>
    <s v="Mantenimiento Mecanico"/>
    <d v="2021-02-22T00:00:00"/>
    <d v="1899-12-30T06:31:29"/>
    <d v="2021-02-22T00:00:00"/>
    <d v="1899-12-30T06:50:57"/>
    <n v="1168"/>
    <n v="19.466666666666665"/>
    <m/>
    <n v="19.466666666666665"/>
    <s v="problema con el equipo de frío, no estaba encendido. Se enciende y se espera a que baje temperatura"/>
    <x v="2"/>
    <x v="6"/>
    <x v="1"/>
    <x v="0"/>
    <m/>
    <s v="federico s"/>
  </r>
  <r>
    <n v="59901"/>
    <x v="26"/>
    <s v="Moreno"/>
    <x v="14"/>
    <d v="2018-11-01T00:00:00"/>
    <s v="-"/>
    <s v="Mantenimiento Mecanico"/>
    <d v="2021-02-22T00:00:00"/>
    <d v="1899-12-30T06:45:56"/>
    <d v="2021-02-22T00:00:00"/>
    <d v="1899-12-30T06:52:10"/>
    <n v="374"/>
    <n v="6.2333333333333334"/>
    <m/>
    <n v="6.2333333333333334"/>
    <s v="colocacion de pantalla y ajuste"/>
    <x v="10"/>
    <x v="6"/>
    <x v="1"/>
    <x v="0"/>
    <m/>
    <s v="Mauricio (ingenieria)"/>
  </r>
  <r>
    <n v="59904"/>
    <x v="12"/>
    <s v="Moreno"/>
    <x v="3"/>
    <d v="2018-11-01T00:00:00"/>
    <s v="-"/>
    <s v="Mantenimiento Electrico"/>
    <d v="2021-02-22T00:00:00"/>
    <d v="1899-12-30T06:52:19"/>
    <d v="2021-02-22T00:00:00"/>
    <d v="1899-12-30T07:11:23"/>
    <n v="1144"/>
    <n v="19.066666666666666"/>
    <m/>
    <n v="19.066666666666666"/>
    <s v="falla de arranque. Se reincia y arranca"/>
    <x v="2"/>
    <x v="6"/>
    <x v="1"/>
    <x v="0"/>
    <m/>
    <s v="jose maiques"/>
  </r>
  <r>
    <n v="59909"/>
    <x v="3"/>
    <s v="Moreno"/>
    <x v="14"/>
    <d v="2020-02-20T00:00:00"/>
    <s v="Martín"/>
    <s v="Mantenimiento Electrico"/>
    <d v="2021-02-22T00:00:00"/>
    <d v="1899-12-30T06:59:11"/>
    <d v="2021-02-22T00:00:00"/>
    <d v="1899-12-30T07:52:04"/>
    <n v="3173"/>
    <n v="52.883333333333333"/>
    <m/>
    <n v="52.883333333333333"/>
    <s v="no sensa sensor en tapadora. Se quita momentaneamente y se puentea quedando operativo "/>
    <x v="2"/>
    <x v="6"/>
    <x v="1"/>
    <x v="0"/>
    <m/>
    <s v="jose maiques"/>
  </r>
  <r>
    <n v="59913"/>
    <x v="10"/>
    <s v="Moreno"/>
    <x v="10"/>
    <d v="2018-11-01T00:00:00"/>
    <s v="-"/>
    <s v="Mantenimiento Mecanico"/>
    <d v="2021-02-22T00:00:00"/>
    <d v="1899-12-30T07:10:31"/>
    <d v="2021-02-22T00:00:00"/>
    <d v="1899-12-30T07:35:37"/>
    <n v="1506"/>
    <n v="25.1"/>
    <m/>
    <n v="25.1"/>
    <s v="cambio de flejes en colocación de bomba"/>
    <x v="3"/>
    <x v="6"/>
    <x v="1"/>
    <x v="0"/>
    <m/>
    <s v="maquinista"/>
  </r>
  <r>
    <n v="59920"/>
    <x v="8"/>
    <s v="Moreno"/>
    <x v="5"/>
    <d v="2018-11-01T00:00:00"/>
    <s v="-"/>
    <s v="Mantenimiento Electrico"/>
    <d v="2021-02-22T00:00:00"/>
    <d v="1899-12-30T07:24:44"/>
    <d v="2021-02-22T00:00:00"/>
    <d v="1899-12-30T07:56:27"/>
    <n v="1903"/>
    <n v="31.716666666666665"/>
    <m/>
    <n v="31.716666666666665"/>
    <s v="se quiebra fibra óptica. Se reemplaza por una nueva"/>
    <x v="2"/>
    <x v="6"/>
    <x v="1"/>
    <x v="0"/>
    <m/>
    <s v="martin rial"/>
  </r>
  <r>
    <n v="59934"/>
    <x v="0"/>
    <s v="Moreno"/>
    <x v="9"/>
    <d v="2018-11-01T00:00:00"/>
    <s v="-"/>
    <s v="Mantenimiento Electrico"/>
    <d v="2021-02-22T00:00:00"/>
    <d v="1899-12-30T07:58:12"/>
    <d v="2021-02-22T00:00:00"/>
    <d v="1899-12-30T08:33:10"/>
    <n v="2098"/>
    <n v="34.966666666666669"/>
    <m/>
    <n v="34.966666666666669"/>
    <s v="pucks nuevos se traban en las guías. Se suplementan guías y queda funcionando"/>
    <x v="6"/>
    <x v="6"/>
    <x v="1"/>
    <x v="0"/>
    <m/>
    <s v="pedro quartino"/>
  </r>
  <r>
    <n v="59942"/>
    <x v="0"/>
    <s v="Moreno"/>
    <x v="12"/>
    <d v="2018-11-01T00:00:00"/>
    <s v="-"/>
    <s v="Mantenimiento Electrico"/>
    <d v="2021-02-22T00:00:00"/>
    <d v="1899-12-30T08:17:41"/>
    <d v="2021-02-22T00:00:00"/>
    <d v="1899-12-30T08:19:03"/>
    <n v="82"/>
    <n v="1.3666666666666667"/>
    <m/>
    <n v="1.3666666666666667"/>
    <s v="micro parada"/>
    <x v="8"/>
    <x v="6"/>
    <x v="1"/>
    <x v="0"/>
    <m/>
    <s v="maquinista"/>
  </r>
  <r>
    <n v="59958"/>
    <x v="0"/>
    <s v="Moreno"/>
    <x v="10"/>
    <d v="2018-11-01T00:00:00"/>
    <s v="-"/>
    <s v="Mantenimiento Mecanico"/>
    <d v="2021-02-22T00:00:00"/>
    <d v="1899-12-30T08:54:16"/>
    <d v="2021-02-22T00:00:00"/>
    <d v="1899-12-30T09:16:24"/>
    <n v="1328"/>
    <n v="22.133333333333333"/>
    <m/>
    <n v="22.133333333333333"/>
    <s v="no capturado "/>
    <x v="1"/>
    <x v="6"/>
    <x v="1"/>
    <x v="0"/>
    <m/>
    <m/>
  </r>
  <r>
    <n v="59965"/>
    <x v="14"/>
    <s v="Moreno"/>
    <x v="7"/>
    <d v="2018-11-01T00:00:00"/>
    <s v="-"/>
    <s v="Mantenimiento Mecanico"/>
    <d v="2021-02-22T00:00:00"/>
    <d v="1899-12-30T09:17:46"/>
    <d v="2021-02-22T00:00:00"/>
    <d v="1899-12-30T10:00:43"/>
    <n v="2577"/>
    <n v="42.95"/>
    <m/>
    <n v="42.95"/>
    <s v="no es un problema mecanico ya que hay problema con el formato"/>
    <x v="6"/>
    <x v="6"/>
    <x v="1"/>
    <x v="0"/>
    <m/>
    <s v="pedro quartino"/>
  </r>
  <r>
    <n v="59968"/>
    <x v="2"/>
    <s v="Moreno"/>
    <x v="5"/>
    <d v="2018-11-01T00:00:00"/>
    <s v="-"/>
    <s v="Mantenimiento Mecanico"/>
    <d v="2021-02-22T00:00:00"/>
    <d v="1899-12-30T09:23:42"/>
    <d v="2021-02-22T00:00:00"/>
    <d v="1899-12-30T10:23:03"/>
    <n v="3561"/>
    <n v="59.35"/>
    <m/>
    <n v="59.35"/>
    <s v="se desplaza unos centímetros, la transferencia, hacia la llenadora para que las bandas agarren antes al envase. Se prueba y queda funcionando"/>
    <x v="0"/>
    <x v="6"/>
    <x v="1"/>
    <x v="0"/>
    <m/>
    <s v="federico s y yiyo"/>
  </r>
  <r>
    <n v="59989"/>
    <x v="14"/>
    <s v="Moreno"/>
    <x v="7"/>
    <d v="2018-11-01T00:00:00"/>
    <s v="-"/>
    <s v="Mantenimiento Mecanico"/>
    <d v="2021-02-22T00:00:00"/>
    <d v="1899-12-30T10:28:09"/>
    <d v="2021-02-22T00:00:00"/>
    <d v="1899-12-30T10:58:56"/>
    <n v="1847"/>
    <n v="30.783333333333335"/>
    <m/>
    <n v="30.783333333333335"/>
    <s v="no es un problema mecanico ya que hay problema con el formato"/>
    <x v="6"/>
    <x v="6"/>
    <x v="1"/>
    <x v="0"/>
    <m/>
    <s v="pedro quartino"/>
  </r>
  <r>
    <n v="59998"/>
    <x v="23"/>
    <s v="Moreno"/>
    <x v="5"/>
    <d v="2018-11-01T00:00:00"/>
    <s v="-"/>
    <s v="Mantenimiento Mecanico"/>
    <d v="2021-02-22T00:00:00"/>
    <d v="1899-12-30T10:52:04"/>
    <d v="2021-02-22T00:00:00"/>
    <d v="1899-12-30T12:50:38"/>
    <n v="7114"/>
    <n v="118.56666666666666"/>
    <m/>
    <n v="118.56666666666666"/>
    <s v="Guía apretada y le hacía saltar el embrague, el tiempo de trabajo fueron 10 minutos, se olvidaron de quitar la parada mecanica. REGULACION"/>
    <x v="0"/>
    <x v="6"/>
    <x v="1"/>
    <x v="0"/>
    <m/>
    <s v="federico s"/>
  </r>
  <r>
    <n v="60004"/>
    <x v="40"/>
    <s v="Moreno"/>
    <x v="10"/>
    <d v="2020-01-13T00:00:00"/>
    <s v="Martín"/>
    <s v="Mantenimiento Electrico"/>
    <d v="2021-02-22T00:00:00"/>
    <d v="1899-12-30T11:26:55"/>
    <d v="2021-02-22T00:00:00"/>
    <d v="1899-12-30T13:02:30"/>
    <n v="5735"/>
    <n v="95.583333333333329"/>
    <m/>
    <n v="95.583333333333329"/>
    <s v="problema con el llenado del pico n°3. se observa una mala conexión en la válvula de éste pico}"/>
    <x v="2"/>
    <x v="6"/>
    <x v="1"/>
    <x v="0"/>
    <m/>
    <s v="jose maiques"/>
  </r>
  <r>
    <n v="60006"/>
    <x v="11"/>
    <s v="Moreno"/>
    <x v="2"/>
    <d v="2018-11-01T00:00:00"/>
    <s v="-"/>
    <s v="Mantenimiento Mecanico"/>
    <d v="2021-02-22T00:00:00"/>
    <d v="1899-12-30T11:44:47"/>
    <d v="2021-02-22T00:00:00"/>
    <d v="1899-12-30T13:10:57"/>
    <n v="5170"/>
    <n v="86.166666666666671"/>
    <m/>
    <n v="86.166666666666671"/>
    <s v="el fleje, que soporta al estuche, estaba desregulado y hacía caer al estuche, la arregla el maquinista y se deja parada puesta cuando se van a almorzar, por lo que habría que descontar 45 minutos de almuerzo. REGULACION"/>
    <x v="0"/>
    <x v="6"/>
    <x v="1"/>
    <x v="0"/>
    <m/>
    <s v="maquinista"/>
  </r>
  <r>
    <n v="60045"/>
    <x v="0"/>
    <s v="Moreno"/>
    <x v="8"/>
    <d v="2018-11-01T00:00:00"/>
    <s v="-"/>
    <s v="Mantenimiento Electrico"/>
    <d v="2021-02-22T00:00:00"/>
    <d v="1899-12-30T15:34:58"/>
    <d v="2021-02-22T00:00:00"/>
    <d v="1899-12-30T16:09:05"/>
    <n v="2047"/>
    <n v="34.116666666666667"/>
    <m/>
    <n v="34.116666666666667"/>
    <s v="cambio de termocupla"/>
    <x v="2"/>
    <x v="6"/>
    <x v="1"/>
    <x v="1"/>
    <m/>
    <m/>
  </r>
  <r>
    <n v="60046"/>
    <x v="1"/>
    <s v="Moreno"/>
    <x v="2"/>
    <d v="2020-09-30T00:00:00"/>
    <s v="Martín"/>
    <s v="Mantenimiento Mecanico"/>
    <d v="2021-02-22T00:00:00"/>
    <d v="1899-12-30T15:35:13"/>
    <d v="2021-02-22T00:00:00"/>
    <d v="1899-12-30T15:37:55"/>
    <n v="162"/>
    <n v="2.7"/>
    <m/>
    <n v="2.7"/>
    <s v="micro parada"/>
    <x v="8"/>
    <x v="6"/>
    <x v="1"/>
    <x v="1"/>
    <m/>
    <s v="-"/>
  </r>
  <r>
    <n v="60050"/>
    <x v="31"/>
    <s v="Moreno"/>
    <x v="6"/>
    <d v="2018-11-01T00:00:00"/>
    <s v="-"/>
    <s v="Mantenimiento Mecanico"/>
    <d v="2021-02-22T00:00:00"/>
    <d v="1899-12-30T15:37:03"/>
    <d v="2021-02-22T00:00:00"/>
    <d v="1899-12-30T15:39:47"/>
    <n v="164"/>
    <n v="2.7333333333333334"/>
    <m/>
    <n v="2.7333333333333334"/>
    <s v="micro parada"/>
    <x v="8"/>
    <x v="6"/>
    <x v="1"/>
    <x v="1"/>
    <m/>
    <s v="-"/>
  </r>
  <r>
    <n v="60057"/>
    <x v="0"/>
    <s v="Moreno"/>
    <x v="7"/>
    <d v="2018-11-01T00:00:00"/>
    <s v="-"/>
    <s v="Mantenimiento Mecanico"/>
    <d v="2021-02-22T00:00:00"/>
    <d v="1899-12-30T15:49:21"/>
    <d v="2021-02-22T00:00:00"/>
    <d v="1899-12-30T15:56:34"/>
    <n v="433"/>
    <n v="7.2166666666666668"/>
    <m/>
    <n v="7.2166666666666668"/>
    <s v="micro parada"/>
    <x v="8"/>
    <x v="6"/>
    <x v="1"/>
    <x v="1"/>
    <m/>
    <s v="-"/>
  </r>
  <r>
    <n v="60068"/>
    <x v="0"/>
    <s v="Moreno"/>
    <x v="11"/>
    <d v="2018-11-01T00:00:00"/>
    <s v="-"/>
    <s v="Mantenimiento Mecanico"/>
    <d v="2021-02-22T00:00:00"/>
    <d v="1899-12-30T16:27:29"/>
    <d v="2021-02-22T00:00:00"/>
    <d v="1899-12-30T16:30:04"/>
    <n v="155"/>
    <n v="2.5833333333333335"/>
    <m/>
    <n v="2.5833333333333335"/>
    <s v="micro parada"/>
    <x v="8"/>
    <x v="6"/>
    <x v="1"/>
    <x v="1"/>
    <m/>
    <s v="-"/>
  </r>
  <r>
    <n v="60076"/>
    <x v="0"/>
    <s v="Moreno"/>
    <x v="19"/>
    <d v="2018-11-01T00:00:00"/>
    <s v="-"/>
    <s v="Mantenimiento Mecanico"/>
    <d v="2021-02-22T00:00:00"/>
    <d v="1899-12-30T16:45:33"/>
    <d v="2021-02-22T00:00:00"/>
    <d v="1899-12-30T17:16:02"/>
    <n v="1829"/>
    <n v="30.483333333333334"/>
    <m/>
    <n v="30.483333333333334"/>
    <s v="regulacion operativo, ajuste de resorte"/>
    <x v="0"/>
    <x v="6"/>
    <x v="1"/>
    <x v="1"/>
    <m/>
    <s v="maquinista"/>
  </r>
  <r>
    <n v="60081"/>
    <x v="0"/>
    <s v="Moreno"/>
    <x v="23"/>
    <d v="2018-11-01T00:00:00"/>
    <s v="-"/>
    <s v="Mantenimiento Mecanico"/>
    <d v="2021-02-22T00:00:00"/>
    <d v="1899-12-30T16:58:14"/>
    <d v="2021-02-22T00:00:00"/>
    <d v="1899-12-30T17:20:44"/>
    <n v="1350"/>
    <n v="22.5"/>
    <m/>
    <n v="22.5"/>
    <s v="escapes tapados"/>
    <x v="3"/>
    <x v="6"/>
    <x v="1"/>
    <x v="1"/>
    <m/>
    <s v="falabela"/>
  </r>
  <r>
    <n v="60083"/>
    <x v="0"/>
    <s v="Moreno"/>
    <x v="17"/>
    <d v="2020-02-12T00:00:00"/>
    <s v="Martín"/>
    <s v="Mantenimiento Mecanico"/>
    <d v="2021-02-22T00:00:00"/>
    <d v="1899-12-30T17:00:49"/>
    <m/>
    <m/>
    <n v="12203"/>
    <n v="203.38333333333333"/>
    <m/>
    <n v="203.38333333333333"/>
    <s v="compresor quemado, linea inoperativo"/>
    <x v="5"/>
    <x v="6"/>
    <x v="0"/>
    <x v="1"/>
    <m/>
    <s v="santillan"/>
  </r>
  <r>
    <n v="60103"/>
    <x v="22"/>
    <s v="Moreno"/>
    <x v="5"/>
    <d v="2020-01-13T00:00:00"/>
    <s v="Martín"/>
    <s v="Mantenimiento Mecanico"/>
    <d v="2021-02-22T00:00:00"/>
    <d v="1899-12-30T17:51:04"/>
    <d v="2021-02-22T00:00:00"/>
    <d v="1899-12-30T18:50:01"/>
    <n v="3537"/>
    <n v="58.95"/>
    <m/>
    <n v="58.95"/>
    <s v="ajuste mecanico de pinzas tomadoras de bomba, crimpadora"/>
    <x v="3"/>
    <x v="6"/>
    <x v="1"/>
    <x v="1"/>
    <m/>
    <s v="rosales"/>
  </r>
  <r>
    <n v="60108"/>
    <x v="0"/>
    <s v="Moreno"/>
    <x v="23"/>
    <d v="2018-11-01T00:00:00"/>
    <s v="-"/>
    <s v="Mantenimiento Mecanico"/>
    <d v="2021-02-22T00:00:00"/>
    <d v="1899-12-30T18:01:24"/>
    <d v="2021-02-22T00:00:00"/>
    <d v="1899-12-30T18:23:11"/>
    <n v="1307"/>
    <n v="21.783333333333335"/>
    <m/>
    <n v="21.783333333333335"/>
    <s v="regulacion de peso"/>
    <x v="0"/>
    <x v="6"/>
    <x v="1"/>
    <x v="1"/>
    <m/>
    <s v="santillan"/>
  </r>
  <r>
    <n v="60119"/>
    <x v="0"/>
    <s v="Moreno"/>
    <x v="23"/>
    <d v="2018-11-01T00:00:00"/>
    <s v="-"/>
    <s v="Mantenimiento Mecanico"/>
    <d v="2021-02-22T00:00:00"/>
    <d v="1899-12-30T18:23:21"/>
    <d v="2021-02-22T00:00:00"/>
    <d v="1899-12-30T19:05:59"/>
    <n v="2558"/>
    <n v="42.633333333333333"/>
    <m/>
    <n v="42.633333333333333"/>
    <s v="regulacion de peso"/>
    <x v="0"/>
    <x v="6"/>
    <x v="1"/>
    <x v="1"/>
    <m/>
    <s v="falabela"/>
  </r>
  <r>
    <n v="60131"/>
    <x v="0"/>
    <s v="Moreno"/>
    <x v="15"/>
    <d v="2018-11-01T00:00:00"/>
    <s v="-"/>
    <s v="Mantenimiento Mecanico"/>
    <d v="2021-02-22T00:00:00"/>
    <d v="1899-12-30T18:59:56"/>
    <d v="2021-02-22T00:00:00"/>
    <d v="1899-12-30T19:04:47"/>
    <n v="291"/>
    <n v="4.8499999999999996"/>
    <m/>
    <n v="4.8499999999999996"/>
    <s v="micro parada"/>
    <x v="8"/>
    <x v="6"/>
    <x v="1"/>
    <x v="1"/>
    <m/>
    <s v="-"/>
  </r>
  <r>
    <n v="60141"/>
    <x v="0"/>
    <s v="Moreno"/>
    <x v="21"/>
    <d v="2021-02-04T00:00:00"/>
    <s v="Victor"/>
    <s v="Mantenimiento Mecanico"/>
    <d v="2021-02-22T00:00:00"/>
    <d v="1899-12-30T19:42:00"/>
    <d v="2021-02-22T00:00:00"/>
    <d v="1899-12-30T19:56:37"/>
    <n v="877"/>
    <n v="14.616666666666667"/>
    <m/>
    <n v="14.616666666666667"/>
    <s v="se frena cadena de transporte en martillo, evaluar problema de diseño"/>
    <x v="3"/>
    <x v="6"/>
    <x v="1"/>
    <x v="1"/>
    <m/>
    <s v="falabela"/>
  </r>
  <r>
    <n v="60146"/>
    <x v="0"/>
    <s v="Moreno"/>
    <x v="12"/>
    <d v="2018-11-01T00:00:00"/>
    <s v="-"/>
    <s v="Mantenimiento Electrico"/>
    <d v="2021-02-22T00:00:00"/>
    <d v="1899-12-30T20:09:49"/>
    <d v="2021-02-22T00:00:00"/>
    <d v="1899-12-30T20:19:08"/>
    <n v="559"/>
    <n v="9.3166666666666664"/>
    <m/>
    <n v="9.3166666666666664"/>
    <s v="falso contacto en sensor"/>
    <x v="2"/>
    <x v="6"/>
    <x v="1"/>
    <x v="1"/>
    <m/>
    <s v="rios"/>
  </r>
  <r>
    <n v="60149"/>
    <x v="0"/>
    <s v="Moreno"/>
    <x v="23"/>
    <d v="2018-11-01T00:00:00"/>
    <s v="-"/>
    <s v="Mantenimiento Mecanico"/>
    <d v="2021-02-22T00:00:00"/>
    <d v="1899-12-30T20:27:52"/>
    <d v="2021-02-22T00:00:00"/>
    <d v="1899-12-30T20:30:20"/>
    <n v="148"/>
    <n v="2.4666666666666668"/>
    <m/>
    <n v="2.4666666666666668"/>
    <s v="micro parada"/>
    <x v="8"/>
    <x v="6"/>
    <x v="1"/>
    <x v="1"/>
    <m/>
    <m/>
  </r>
  <r>
    <n v="60162"/>
    <x v="18"/>
    <s v="Moreno"/>
    <x v="0"/>
    <d v="2019-09-23T00:00:00"/>
    <s v="Martín"/>
    <s v="Mantenimiento Electrico"/>
    <d v="2021-02-22T00:00:00"/>
    <d v="1899-12-30T23:04:21"/>
    <d v="2021-02-22T00:00:00"/>
    <d v="1899-12-30T23:45:02"/>
    <n v="2441"/>
    <n v="40.68333333333333"/>
    <m/>
    <n v="40.68333333333333"/>
    <s v="se corrige posicion y punto de lectura en embalador de frascos"/>
    <x v="2"/>
    <x v="6"/>
    <x v="1"/>
    <x v="2"/>
    <m/>
    <m/>
  </r>
  <r>
    <n v="60183"/>
    <x v="5"/>
    <s v="Moreno"/>
    <x v="7"/>
    <d v="2018-11-01T00:00:00"/>
    <s v="-"/>
    <s v="Mantenimiento Electrico"/>
    <d v="2021-02-23T00:00:00"/>
    <d v="1899-12-30T03:47:06"/>
    <d v="2021-02-23T00:00:00"/>
    <d v="1899-12-30T03:47:13"/>
    <n v="7"/>
    <n v="0.11666666666666667"/>
    <m/>
    <n v="0.11666666666666667"/>
    <s v="micro parada"/>
    <x v="8"/>
    <x v="6"/>
    <x v="1"/>
    <x v="2"/>
    <m/>
    <m/>
  </r>
  <r>
    <n v="60199"/>
    <x v="2"/>
    <s v="Moreno"/>
    <x v="5"/>
    <d v="2018-11-01T00:00:00"/>
    <s v="-"/>
    <s v="Mantenimiento Mecanico"/>
    <d v="2021-02-23T00:00:00"/>
    <d v="1899-12-30T06:41:35"/>
    <d v="2021-02-23T00:00:00"/>
    <d v="1899-12-30T06:50:58"/>
    <n v="563"/>
    <n v="9.3833333333333329"/>
    <m/>
    <n v="9.3833333333333329"/>
    <s v="regulación de toma de envases"/>
    <x v="0"/>
    <x v="6"/>
    <x v="1"/>
    <x v="0"/>
    <m/>
    <s v="maquinista"/>
  </r>
  <r>
    <n v="60202"/>
    <x v="0"/>
    <s v="Moreno"/>
    <x v="14"/>
    <d v="2018-11-01T00:00:00"/>
    <s v="-"/>
    <s v="Mantenimiento Mecanico"/>
    <d v="2021-02-23T00:00:00"/>
    <d v="1899-12-30T06:52:30"/>
    <d v="2021-02-23T00:00:00"/>
    <d v="1899-12-30T08:02:36"/>
    <n v="4206"/>
    <n v="70.099999999999994"/>
    <m/>
    <n v="70.099999999999994"/>
    <s v="falta de abrazadera en pico de llenado. ES UN PARO MECANICO O FALLA EN LA OPERACIÓN DE HABER PERDIDO UNA PIEZA EN EL LAVADO?"/>
    <x v="0"/>
    <x v="6"/>
    <x v="1"/>
    <x v="0"/>
    <m/>
    <s v="maquinista"/>
  </r>
  <r>
    <n v="60259"/>
    <x v="0"/>
    <s v="Moreno"/>
    <x v="11"/>
    <d v="2018-11-01T00:00:00"/>
    <s v="-"/>
    <s v="Mantenimiento Mecanico"/>
    <d v="2021-02-23T00:00:00"/>
    <d v="1899-12-30T10:17:32"/>
    <d v="2021-02-23T00:00:00"/>
    <d v="1899-12-30T11:33:21"/>
    <n v="4549"/>
    <n v="75.816666666666663"/>
    <m/>
    <n v="75.816666666666663"/>
    <s v="regulación de guías, centrado de picos y a los minutos terminó la producción "/>
    <x v="0"/>
    <x v="6"/>
    <x v="1"/>
    <x v="0"/>
    <m/>
    <s v="federico s"/>
  </r>
  <r>
    <n v="60270"/>
    <x v="13"/>
    <s v="Moreno"/>
    <x v="13"/>
    <d v="2018-11-01T00:00:00"/>
    <s v="-"/>
    <s v="Mantenimiento Electrico"/>
    <d v="2021-02-23T00:00:00"/>
    <d v="1899-12-30T10:58:02"/>
    <d v="2021-02-23T00:00:00"/>
    <d v="1899-12-30T12:45:37"/>
    <n v="6455"/>
    <n v="107.58333333333333"/>
    <m/>
    <n v="107.58333333333333"/>
    <s v="regulación de fibra óptica de inkjet"/>
    <x v="0"/>
    <x v="6"/>
    <x v="1"/>
    <x v="0"/>
    <m/>
    <s v="jose maiques"/>
  </r>
  <r>
    <n v="60328"/>
    <x v="3"/>
    <s v="Moreno"/>
    <x v="0"/>
    <d v="2018-11-01T00:00:00"/>
    <s v="-"/>
    <s v="Mantenimiento Mecanico"/>
    <d v="2021-02-23T00:00:00"/>
    <d v="1899-12-30T15:07:23"/>
    <d v="2021-02-23T00:00:00"/>
    <d v="1899-12-30T15:28:00"/>
    <n v="1237"/>
    <n v="20.616666666666667"/>
    <m/>
    <n v="20.616666666666667"/>
    <s v="rotura de gomas de torqueo"/>
    <x v="3"/>
    <x v="6"/>
    <x v="1"/>
    <x v="1"/>
    <m/>
    <s v="rosales"/>
  </r>
  <r>
    <n v="60334"/>
    <x v="0"/>
    <s v="Moreno"/>
    <x v="13"/>
    <d v="2018-11-01T00:00:00"/>
    <s v="-"/>
    <s v="Mantenimiento Mecanico"/>
    <d v="2021-02-23T00:00:00"/>
    <d v="1899-12-30T15:27:25"/>
    <d v="2021-02-23T00:00:00"/>
    <d v="1899-12-30T15:39:48"/>
    <n v="743"/>
    <n v="12.383333333333333"/>
    <m/>
    <n v="12.383333333333333"/>
    <s v="tolva vacia."/>
    <x v="0"/>
    <x v="6"/>
    <x v="1"/>
    <x v="1"/>
    <m/>
    <s v="santillan"/>
  </r>
  <r>
    <n v="60335"/>
    <x v="0"/>
    <s v="Moreno"/>
    <x v="5"/>
    <d v="2018-11-01T00:00:00"/>
    <s v="-"/>
    <s v="Mantenimiento Electrico"/>
    <d v="2021-02-23T00:00:00"/>
    <d v="1899-12-30T15:33:50"/>
    <d v="2021-02-23T00:00:00"/>
    <d v="1899-12-30T15:35:33"/>
    <n v="103"/>
    <n v="1.7166666666666666"/>
    <m/>
    <n v="1.7166666666666666"/>
    <s v="micro parada"/>
    <x v="8"/>
    <x v="6"/>
    <x v="1"/>
    <x v="1"/>
    <m/>
    <s v="-"/>
  </r>
  <r>
    <n v="60337"/>
    <x v="3"/>
    <s v="Moreno"/>
    <x v="0"/>
    <d v="2018-11-01T00:00:00"/>
    <s v="-"/>
    <s v="Mantenimiento Mecanico"/>
    <d v="2021-02-23T00:00:00"/>
    <d v="1899-12-30T15:38:06"/>
    <d v="2021-02-23T00:00:00"/>
    <d v="1899-12-30T20:45:08"/>
    <n v="18422"/>
    <n v="307.03333333333336"/>
    <m/>
    <n v="307.03333333333336"/>
    <s v="maquina en produccion, con parada por problemas de gomas de torqueo"/>
    <x v="1"/>
    <x v="6"/>
    <x v="1"/>
    <x v="1"/>
    <m/>
    <s v="santillan"/>
  </r>
  <r>
    <n v="60342"/>
    <x v="13"/>
    <s v="Moreno"/>
    <x v="13"/>
    <d v="2018-11-01T00:00:00"/>
    <s v="-"/>
    <s v="Mantenimiento Mecanico"/>
    <d v="2021-02-23T00:00:00"/>
    <d v="1899-12-30T15:50:59"/>
    <d v="2021-02-23T00:00:00"/>
    <d v="1899-12-30T15:52:51"/>
    <n v="112"/>
    <n v="1.8666666666666667"/>
    <m/>
    <n v="1.8666666666666667"/>
    <s v="micro parada"/>
    <x v="8"/>
    <x v="6"/>
    <x v="1"/>
    <x v="1"/>
    <m/>
    <s v="-"/>
  </r>
  <r>
    <n v="60345"/>
    <x v="13"/>
    <s v="Moreno"/>
    <x v="13"/>
    <d v="2018-11-01T00:00:00"/>
    <s v="-"/>
    <s v="Mantenimiento Mecanico"/>
    <d v="2021-02-23T00:00:00"/>
    <d v="1899-12-30T15:56:00"/>
    <d v="2021-02-23T00:00:00"/>
    <d v="1899-12-30T15:59:24"/>
    <n v="204"/>
    <n v="3.4"/>
    <m/>
    <n v="3.4"/>
    <s v="micro parada"/>
    <x v="8"/>
    <x v="6"/>
    <x v="1"/>
    <x v="1"/>
    <m/>
    <s v="-"/>
  </r>
  <r>
    <n v="60352"/>
    <x v="13"/>
    <s v="Moreno"/>
    <x v="13"/>
    <d v="2018-11-01T00:00:00"/>
    <s v="-"/>
    <s v="Mantenimiento Mecanico"/>
    <d v="2021-02-23T00:00:00"/>
    <d v="1899-12-30T16:31:20"/>
    <d v="2021-02-23T00:00:00"/>
    <d v="1899-12-30T16:32:35"/>
    <n v="75"/>
    <n v="1.25"/>
    <m/>
    <n v="1.25"/>
    <s v="micro parada"/>
    <x v="8"/>
    <x v="6"/>
    <x v="1"/>
    <x v="1"/>
    <m/>
    <s v="-"/>
  </r>
  <r>
    <n v="60366"/>
    <x v="11"/>
    <s v="Moreno"/>
    <x v="10"/>
    <d v="2020-02-21T00:00:00"/>
    <s v="Martín"/>
    <s v="Mantenimiento Mecanico"/>
    <d v="2021-02-23T00:00:00"/>
    <d v="1899-12-30T17:22:25"/>
    <d v="2021-02-23T00:00:00"/>
    <d v="1899-12-30T17:45:22"/>
    <n v="1377"/>
    <n v="22.95"/>
    <m/>
    <n v="22.95"/>
    <s v="guia doblada, regulacion"/>
    <x v="3"/>
    <x v="6"/>
    <x v="1"/>
    <x v="1"/>
    <m/>
    <s v="rosales"/>
  </r>
  <r>
    <n v="60367"/>
    <x v="26"/>
    <s v="Moreno"/>
    <x v="14"/>
    <d v="2018-11-01T00:00:00"/>
    <s v="-"/>
    <s v="Mantenimiento Electrico"/>
    <d v="2021-02-23T00:00:00"/>
    <d v="1899-12-30T17:23:22"/>
    <d v="2021-02-23T00:00:00"/>
    <d v="1899-12-30T17:31:13"/>
    <n v="471"/>
    <n v="7.85"/>
    <m/>
    <n v="7.85"/>
    <s v="micro parada"/>
    <x v="8"/>
    <x v="6"/>
    <x v="1"/>
    <x v="1"/>
    <m/>
    <m/>
  </r>
  <r>
    <n v="60370"/>
    <x v="26"/>
    <s v="Moreno"/>
    <x v="14"/>
    <d v="2018-11-01T00:00:00"/>
    <s v="-"/>
    <s v="Mantenimiento Electrico"/>
    <d v="2021-02-23T00:00:00"/>
    <d v="1899-12-30T17:35:17"/>
    <d v="2021-02-23T00:00:00"/>
    <d v="1899-12-30T17:35:56"/>
    <n v="39"/>
    <n v="0.65"/>
    <m/>
    <n v="0.65"/>
    <s v="micro parada"/>
    <x v="8"/>
    <x v="6"/>
    <x v="1"/>
    <x v="1"/>
    <m/>
    <m/>
  </r>
  <r>
    <n v="60377"/>
    <x v="0"/>
    <s v="Moreno"/>
    <x v="7"/>
    <d v="2018-11-01T00:00:00"/>
    <s v="-"/>
    <s v="Mantenimiento Mecanico"/>
    <d v="2021-02-23T00:00:00"/>
    <d v="1899-12-30T18:00:03"/>
    <d v="2021-02-23T00:00:00"/>
    <d v="1899-12-30T18:09:54"/>
    <n v="591"/>
    <n v="9.85"/>
    <m/>
    <n v="9.85"/>
    <s v="regulacion"/>
    <x v="0"/>
    <x v="6"/>
    <x v="1"/>
    <x v="1"/>
    <m/>
    <s v="santillan"/>
  </r>
  <r>
    <n v="60387"/>
    <x v="0"/>
    <s v="Moreno"/>
    <x v="8"/>
    <d v="2018-11-01T00:00:00"/>
    <s v="-"/>
    <s v="Mantenimiento Electrico"/>
    <d v="2021-02-23T00:00:00"/>
    <d v="1899-12-30T18:31:48"/>
    <d v="2021-02-23T00:00:00"/>
    <d v="1899-12-30T18:40:18"/>
    <n v="510"/>
    <n v="8.5"/>
    <m/>
    <n v="8.5"/>
    <s v="regulacion "/>
    <x v="0"/>
    <x v="6"/>
    <x v="1"/>
    <x v="1"/>
    <m/>
    <s v="baez"/>
  </r>
  <r>
    <n v="60389"/>
    <x v="5"/>
    <s v="Moreno"/>
    <x v="7"/>
    <d v="2018-11-01T00:00:00"/>
    <s v="-"/>
    <s v="Mantenimiento Mecanico"/>
    <d v="2021-02-23T00:00:00"/>
    <d v="1899-12-30T18:42:55"/>
    <d v="2021-02-23T00:00:00"/>
    <d v="1899-12-30T19:35:55"/>
    <n v="3180"/>
    <n v="53"/>
    <m/>
    <n v="53"/>
    <s v="regulacion"/>
    <x v="0"/>
    <x v="6"/>
    <x v="1"/>
    <x v="1"/>
    <m/>
    <s v="falabela"/>
  </r>
  <r>
    <n v="60404"/>
    <x v="14"/>
    <s v="Moreno"/>
    <x v="7"/>
    <d v="2018-11-01T00:00:00"/>
    <s v="-"/>
    <s v="Mantenimiento Mecanico"/>
    <d v="2021-02-23T00:00:00"/>
    <d v="1899-12-30T19:54:55"/>
    <d v="2021-02-23T00:00:00"/>
    <d v="1899-12-30T20:27:19"/>
    <n v="1944"/>
    <n v="32.4"/>
    <m/>
    <n v="32.4"/>
    <s v="rotura de rodamiento lineal y destrabe del abastecedor de cepillos"/>
    <x v="3"/>
    <x v="6"/>
    <x v="1"/>
    <x v="1"/>
    <m/>
    <s v="falabela"/>
  </r>
  <r>
    <n v="60408"/>
    <x v="0"/>
    <s v="Moreno"/>
    <x v="8"/>
    <d v="2018-11-01T00:00:00"/>
    <s v="-"/>
    <s v="Mantenimiento Mecanico"/>
    <d v="2021-02-23T00:00:00"/>
    <d v="1899-12-30T20:06:03"/>
    <d v="2021-02-23T00:00:00"/>
    <d v="1899-12-30T20:06:11"/>
    <n v="8"/>
    <n v="0.13333333333333333"/>
    <m/>
    <n v="0.13333333333333333"/>
    <s v="micro parada"/>
    <x v="8"/>
    <x v="6"/>
    <x v="1"/>
    <x v="1"/>
    <m/>
    <s v="."/>
  </r>
  <r>
    <n v="60409"/>
    <x v="0"/>
    <s v="Moreno"/>
    <x v="8"/>
    <d v="2018-11-01T00:00:00"/>
    <s v="-"/>
    <s v="Mantenimiento Electrico"/>
    <d v="2021-02-23T00:00:00"/>
    <d v="1899-12-30T20:06:15"/>
    <d v="2021-02-23T00:00:00"/>
    <d v="1899-12-30T20:32:54"/>
    <n v="1599"/>
    <n v="26.65"/>
    <m/>
    <n v="26.65"/>
    <s v="problemas con la tobera, se corrigue orificio de pt100"/>
    <x v="2"/>
    <x v="6"/>
    <x v="1"/>
    <x v="1"/>
    <m/>
    <s v="baez"/>
  </r>
  <r>
    <n v="60410"/>
    <x v="0"/>
    <s v="Moreno"/>
    <x v="1"/>
    <d v="2018-11-01T00:00:00"/>
    <s v="-"/>
    <s v="Mantenimiento Mecanico"/>
    <d v="2021-02-23T00:00:00"/>
    <d v="1899-12-30T20:10:43"/>
    <d v="2021-02-23T00:00:00"/>
    <d v="1899-12-30T21:06:17"/>
    <n v="3334"/>
    <n v="55.56666666666667"/>
    <m/>
    <n v="55.56666666666667"/>
    <s v="una de las mordazas de cierre de envase suelta, se coloca de nuevo y pasa a regulacion operativo"/>
    <x v="3"/>
    <x v="6"/>
    <x v="1"/>
    <x v="1"/>
    <m/>
    <s v="baez"/>
  </r>
  <r>
    <n v="60412"/>
    <x v="0"/>
    <s v="Moreno"/>
    <x v="0"/>
    <d v="2018-11-01T00:00:00"/>
    <s v="-"/>
    <s v="Mantenimiento Mecanico"/>
    <d v="2021-02-23T00:00:00"/>
    <d v="1899-12-30T20:45:15"/>
    <d v="2021-02-24T00:00:00"/>
    <d v="1899-12-30T08:01:20"/>
    <n v="40565"/>
    <n v="676.08333333333337"/>
    <m/>
    <n v="676.08333333333337"/>
    <s v="problemas de nivel "/>
    <x v="3"/>
    <x v="6"/>
    <x v="1"/>
    <x v="1"/>
    <m/>
    <m/>
  </r>
  <r>
    <n v="60426"/>
    <x v="34"/>
    <s v="Moreno"/>
    <x v="3"/>
    <d v="2018-11-01T00:00:00"/>
    <s v="-"/>
    <s v="Mantenimiento Electrico"/>
    <d v="2021-02-24T00:00:00"/>
    <d v="1899-12-30T00:34:19"/>
    <d v="2021-02-24T00:00:00"/>
    <d v="1899-12-30T03:50:20"/>
    <n v="11761"/>
    <n v="196.01666666666668"/>
    <m/>
    <n v="196.01666666666668"/>
    <s v="mal funcionamiento en válvula de carga. Se termina reemplazando por una del sistema del lavado y queda para probar en TM"/>
    <x v="3"/>
    <x v="6"/>
    <x v="1"/>
    <x v="2"/>
    <m/>
    <s v="leandro"/>
  </r>
  <r>
    <n v="60439"/>
    <x v="0"/>
    <s v="Moreno"/>
    <x v="8"/>
    <d v="2018-11-01T00:00:00"/>
    <s v="-"/>
    <s v="Mantenimiento Electrico"/>
    <d v="2021-02-24T00:00:00"/>
    <d v="1899-12-30T06:12:05"/>
    <d v="2021-02-24T00:00:00"/>
    <d v="1899-12-30T07:08:59"/>
    <n v="3414"/>
    <n v="56.9"/>
    <m/>
    <n v="56.9"/>
    <s v="termocupla quemada. Se cambia termocupla y se refuerza el soporte para tratar de evitar que se queme"/>
    <x v="2"/>
    <x v="6"/>
    <x v="1"/>
    <x v="0"/>
    <m/>
    <s v="fabio y martin"/>
  </r>
  <r>
    <n v="60458"/>
    <x v="23"/>
    <s v="Moreno"/>
    <x v="10"/>
    <d v="2020-02-21T00:00:00"/>
    <s v="Martín"/>
    <s v="Mantenimiento Electrico"/>
    <d v="2021-02-24T00:00:00"/>
    <d v="1899-12-30T07:10:42"/>
    <d v="2021-02-24T00:00:00"/>
    <d v="1899-12-30T07:18:56"/>
    <n v="494"/>
    <n v="8.2333333333333325"/>
    <m/>
    <n v="8.2333333333333325"/>
    <s v="micro parada"/>
    <x v="8"/>
    <x v="6"/>
    <x v="1"/>
    <x v="0"/>
    <m/>
    <m/>
  </r>
  <r>
    <n v="60468"/>
    <x v="0"/>
    <s v="Moreno"/>
    <x v="11"/>
    <d v="2018-11-01T00:00:00"/>
    <s v="-"/>
    <s v="Mantenimiento Mecanico"/>
    <d v="2021-02-24T00:00:00"/>
    <d v="1899-12-30T07:44:07"/>
    <d v="2021-02-24T00:00:00"/>
    <d v="1899-12-30T07:44:17"/>
    <n v="10"/>
    <n v="0.16666666666666666"/>
    <m/>
    <n v="0.16666666666666666"/>
    <s v="micro parada"/>
    <x v="8"/>
    <x v="6"/>
    <x v="1"/>
    <x v="0"/>
    <m/>
    <m/>
  </r>
  <r>
    <n v="60489"/>
    <x v="3"/>
    <s v="Moreno"/>
    <x v="9"/>
    <d v="2018-11-01T00:00:00"/>
    <s v="-"/>
    <s v="Mantenimiento Mecanico"/>
    <d v="2021-02-24T00:00:00"/>
    <d v="1899-12-30T08:14:38"/>
    <d v="2021-02-24T00:00:00"/>
    <d v="1899-12-30T09:07:09"/>
    <n v="3151"/>
    <n v="52.516666666666666"/>
    <m/>
    <n v="52.516666666666666"/>
    <s v="regulación del colocador de tapas (centrado), regulación del bajador de balas (sensor desentrado)"/>
    <x v="0"/>
    <x v="6"/>
    <x v="1"/>
    <x v="0"/>
    <m/>
    <s v="federico s"/>
  </r>
  <r>
    <n v="60519"/>
    <x v="18"/>
    <s v="Moreno"/>
    <x v="0"/>
    <d v="2019-09-23T00:00:00"/>
    <s v="Martín"/>
    <s v="Mantenimiento Electrico"/>
    <d v="2021-02-24T00:00:00"/>
    <d v="1899-12-30T09:08:36"/>
    <d v="2021-02-24T00:00:00"/>
    <d v="1899-12-30T09:18:48"/>
    <n v="612"/>
    <n v="10.199999999999999"/>
    <m/>
    <n v="10.199999999999999"/>
    <s v="se regulan velocidades de cintas"/>
    <x v="2"/>
    <x v="6"/>
    <x v="1"/>
    <x v="0"/>
    <m/>
    <s v="jose maiques y fabio salinas"/>
  </r>
  <r>
    <n v="60523"/>
    <x v="0"/>
    <s v="Moreno"/>
    <x v="3"/>
    <d v="2018-11-01T00:00:00"/>
    <s v="-"/>
    <s v="Mantenimiento Mecanico"/>
    <d v="2021-02-24T00:00:00"/>
    <d v="1899-12-30T09:13:27"/>
    <d v="2021-02-24T00:00:00"/>
    <d v="1899-12-30T09:51:48"/>
    <n v="2301"/>
    <n v="38.35"/>
    <m/>
    <n v="38.35"/>
    <s v="se clava bomba n°6 y se reemplaza por reparada de pañol. "/>
    <x v="3"/>
    <x v="6"/>
    <x v="1"/>
    <x v="0"/>
    <m/>
    <s v="yiyo y federico s"/>
  </r>
  <r>
    <n v="60526"/>
    <x v="2"/>
    <s v="Moreno"/>
    <x v="5"/>
    <d v="2018-11-01T00:00:00"/>
    <s v="-"/>
    <s v="Mantenimiento Mecanico"/>
    <d v="2021-02-24T00:00:00"/>
    <d v="1899-12-30T09:19:35"/>
    <d v="2021-02-24T00:00:00"/>
    <d v="1899-12-30T09:51:22"/>
    <n v="1907"/>
    <n v="31.783333333333335"/>
    <m/>
    <n v="31.783333333333335"/>
    <s v="regulación de guías que sostienen el puck al momento de sacar el envase"/>
    <x v="0"/>
    <x v="6"/>
    <x v="1"/>
    <x v="0"/>
    <m/>
    <s v="Roberto"/>
  </r>
  <r>
    <n v="60534"/>
    <x v="7"/>
    <s v="Moreno"/>
    <x v="13"/>
    <d v="2018-11-01T00:00:00"/>
    <s v="-"/>
    <s v="Mantenimiento Mecanico"/>
    <d v="2021-02-24T00:00:00"/>
    <d v="1899-12-30T09:43:39"/>
    <d v="2021-02-24T00:00:00"/>
    <d v="1899-12-30T09:48:10"/>
    <n v="271"/>
    <n v="4.5166666666666666"/>
    <m/>
    <n v="4.5166666666666666"/>
    <s v="micro parada"/>
    <x v="8"/>
    <x v="6"/>
    <x v="1"/>
    <x v="0"/>
    <m/>
    <m/>
  </r>
  <r>
    <n v="60541"/>
    <x v="23"/>
    <s v="Moreno"/>
    <x v="12"/>
    <d v="2018-11-01T00:00:00"/>
    <s v="-"/>
    <s v="Mantenimiento Electrico"/>
    <d v="2021-02-24T00:00:00"/>
    <d v="1899-12-30T09:55:25"/>
    <d v="2021-02-24T00:00:00"/>
    <d v="1899-12-30T09:55:32"/>
    <n v="7"/>
    <n v="0.11666666666666667"/>
    <m/>
    <n v="0.11666666666666667"/>
    <s v="micro parada"/>
    <x v="8"/>
    <x v="6"/>
    <x v="1"/>
    <x v="0"/>
    <m/>
    <m/>
  </r>
  <r>
    <n v="60552"/>
    <x v="0"/>
    <s v="Moreno"/>
    <x v="11"/>
    <d v="2018-11-01T00:00:00"/>
    <s v="-"/>
    <s v="Mantenimiento Mecanico"/>
    <d v="2021-02-24T00:00:00"/>
    <d v="1899-12-30T10:10:23"/>
    <d v="2021-02-24T00:00:00"/>
    <d v="1899-12-30T10:20:38"/>
    <n v="615"/>
    <n v="10.25"/>
    <m/>
    <n v="10.25"/>
    <s v="se llena pulmón en llenadora. Se cambia la lógica del temporizador de cambio vacío/presión"/>
    <x v="2"/>
    <x v="6"/>
    <x v="1"/>
    <x v="0"/>
    <m/>
    <s v="yiyo y federico s"/>
  </r>
  <r>
    <n v="60554"/>
    <x v="0"/>
    <s v="Moreno"/>
    <x v="16"/>
    <d v="2018-11-01T00:00:00"/>
    <s v="-"/>
    <s v="Mantenimiento Electrico"/>
    <d v="2021-02-24T00:00:00"/>
    <d v="1899-12-30T10:21:25"/>
    <d v="2021-02-24T00:00:00"/>
    <d v="1899-12-30T10:24:02"/>
    <n v="157"/>
    <n v="2.6166666666666667"/>
    <m/>
    <n v="2.6166666666666667"/>
    <s v="salto el disyuntor"/>
    <x v="2"/>
    <x v="6"/>
    <x v="1"/>
    <x v="0"/>
    <m/>
    <s v="maquinista"/>
  </r>
  <r>
    <n v="60584"/>
    <x v="0"/>
    <s v="Moreno"/>
    <x v="5"/>
    <d v="2018-11-01T00:00:00"/>
    <s v="-"/>
    <s v="Mantenimiento Mecanico"/>
    <d v="2021-02-24T00:00:00"/>
    <d v="1899-12-30T11:52:43"/>
    <d v="2021-02-24T00:00:00"/>
    <d v="1899-12-30T11:58:40"/>
    <n v="357"/>
    <n v="5.95"/>
    <m/>
    <n v="5.95"/>
    <s v="micro parada"/>
    <x v="8"/>
    <x v="6"/>
    <x v="1"/>
    <x v="0"/>
    <m/>
    <m/>
  </r>
  <r>
    <n v="60586"/>
    <x v="0"/>
    <s v="Moreno"/>
    <x v="14"/>
    <d v="2018-11-01T00:00:00"/>
    <s v="-"/>
    <s v="Mantenimiento Mecanico"/>
    <d v="2021-02-24T00:00:00"/>
    <d v="1899-12-30T11:54:06"/>
    <d v="2021-02-24T00:00:00"/>
    <d v="1899-12-30T12:19:57"/>
    <n v="1551"/>
    <n v="25.85"/>
    <m/>
    <n v="25.85"/>
    <s v="se corta correa dentada en el orientador de envases. Se desarma, con ayuda del maquinista Omar, y se vuelve a instalar"/>
    <x v="3"/>
    <x v="6"/>
    <x v="1"/>
    <x v="0"/>
    <m/>
    <s v="yiyo"/>
  </r>
  <r>
    <n v="60624"/>
    <x v="11"/>
    <s v="Moreno"/>
    <x v="5"/>
    <d v="2018-11-01T00:00:00"/>
    <s v="-"/>
    <s v="Mantenimiento Electrico"/>
    <d v="2021-02-24T00:00:00"/>
    <d v="1899-12-30T14:52:15"/>
    <d v="2021-02-24T00:00:00"/>
    <d v="1899-12-30T15:37:46"/>
    <n v="2731"/>
    <n v="45.516666666666666"/>
    <m/>
    <n v="45.516666666666666"/>
    <s v="cambio de resistencia "/>
    <x v="2"/>
    <x v="6"/>
    <x v="1"/>
    <x v="1"/>
    <m/>
    <s v="baez"/>
  </r>
  <r>
    <n v="60624"/>
    <x v="11"/>
    <s v="Moreno"/>
    <x v="5"/>
    <d v="2018-11-01T00:00:00"/>
    <s v="-"/>
    <s v="Mantenimiento Electrico"/>
    <d v="2021-02-24T00:00:00"/>
    <d v="1899-12-30T14:52:15"/>
    <d v="2021-02-24T00:00:00"/>
    <d v="1899-12-30T15:37:46"/>
    <n v="2731"/>
    <n v="45.516666666666666"/>
    <m/>
    <n v="45.516666666666666"/>
    <s v="resistencia quemada, se cambia"/>
    <x v="2"/>
    <x v="6"/>
    <x v="1"/>
    <x v="1"/>
    <m/>
    <s v="baez/rios"/>
  </r>
  <r>
    <n v="60626"/>
    <x v="3"/>
    <s v="Moreno"/>
    <x v="0"/>
    <d v="2018-11-01T00:00:00"/>
    <s v="-"/>
    <s v="Mantenimiento Mecanico"/>
    <d v="2021-02-24T00:00:00"/>
    <d v="1899-12-30T14:55:05"/>
    <d v="2021-02-24T00:00:00"/>
    <d v="1899-12-30T15:37:04"/>
    <n v="2519"/>
    <n v="41.983333333333334"/>
    <m/>
    <n v="41.983333333333334"/>
    <s v="rotura de una aleta de la cinta de elevacion de tapas"/>
    <x v="3"/>
    <x v="6"/>
    <x v="1"/>
    <x v="1"/>
    <m/>
    <s v="falabela/mansilla"/>
  </r>
  <r>
    <n v="60626"/>
    <x v="3"/>
    <s v="Moreno"/>
    <x v="0"/>
    <d v="2018-11-01T00:00:00"/>
    <s v="-"/>
    <s v="Mantenimiento Mecanico"/>
    <d v="2021-02-24T00:00:00"/>
    <d v="1899-12-30T14:55:05"/>
    <d v="2021-02-24T00:00:00"/>
    <d v="1899-12-30T15:37:04"/>
    <n v="2519"/>
    <n v="41.983333333333334"/>
    <m/>
    <n v="41.983333333333334"/>
    <s v="rotura de una aleta de la cinta de elevacion de tapas"/>
    <x v="3"/>
    <x v="6"/>
    <x v="1"/>
    <x v="1"/>
    <m/>
    <s v="falabela"/>
  </r>
  <r>
    <n v="60642"/>
    <x v="10"/>
    <s v="Moreno"/>
    <x v="12"/>
    <d v="2018-11-01T00:00:00"/>
    <s v="-"/>
    <s v="Mantenimiento Electrico"/>
    <d v="2021-02-24T00:00:00"/>
    <d v="1899-12-30T15:49:03"/>
    <d v="2021-02-24T00:00:00"/>
    <d v="1899-12-30T15:50:13"/>
    <n v="70"/>
    <n v="1.1666666666666667"/>
    <m/>
    <n v="1.1666666666666667"/>
    <s v="microparada"/>
    <x v="8"/>
    <x v="6"/>
    <x v="1"/>
    <x v="1"/>
    <m/>
    <s v="-"/>
  </r>
  <r>
    <n v="60642"/>
    <x v="10"/>
    <s v="Moreno"/>
    <x v="12"/>
    <d v="2018-11-01T00:00:00"/>
    <s v="-"/>
    <s v="Mantenimiento Electrico"/>
    <d v="2021-02-24T00:00:00"/>
    <d v="1899-12-30T15:49:03"/>
    <d v="2021-02-24T00:00:00"/>
    <d v="1899-12-30T15:50:13"/>
    <n v="70"/>
    <n v="1.1666666666666667"/>
    <m/>
    <n v="1.1666666666666667"/>
    <s v="micro parada"/>
    <x v="8"/>
    <x v="6"/>
    <x v="1"/>
    <x v="1"/>
    <m/>
    <s v="-"/>
  </r>
  <r>
    <n v="60645"/>
    <x v="12"/>
    <s v="Moreno"/>
    <x v="4"/>
    <d v="2018-11-01T00:00:00"/>
    <s v="-"/>
    <s v="Mantenimiento Mecanico"/>
    <d v="2021-02-24T00:00:00"/>
    <d v="1899-12-30T16:01:59"/>
    <d v="2021-02-24T00:00:00"/>
    <d v="1899-12-30T17:24:07"/>
    <n v="4928"/>
    <n v="82.13333333333334"/>
    <m/>
    <n v="82.13333333333334"/>
    <s v="regulacion 10 min. Quedo puesta la parada"/>
    <x v="0"/>
    <x v="6"/>
    <x v="1"/>
    <x v="1"/>
    <m/>
    <s v="mansilla"/>
  </r>
  <r>
    <n v="60645"/>
    <x v="12"/>
    <s v="Moreno"/>
    <x v="4"/>
    <d v="2018-11-01T00:00:00"/>
    <s v="-"/>
    <s v="Mantenimiento Mecanico"/>
    <d v="2021-02-24T00:00:00"/>
    <d v="1899-12-30T16:01:59"/>
    <d v="2021-02-24T00:00:00"/>
    <d v="1899-12-30T17:24:07"/>
    <n v="4928"/>
    <n v="82.13333333333334"/>
    <m/>
    <n v="82.13333333333334"/>
    <s v="regulacion 10 min. Quedo puesta la parada"/>
    <x v="0"/>
    <x v="6"/>
    <x v="1"/>
    <x v="1"/>
    <m/>
    <s v="santillan"/>
  </r>
  <r>
    <n v="60653"/>
    <x v="2"/>
    <s v="Moreno"/>
    <x v="5"/>
    <d v="2018-11-01T00:00:00"/>
    <s v="-"/>
    <s v="Mantenimiento Mecanico"/>
    <d v="2021-02-24T00:00:00"/>
    <d v="1899-12-30T16:35:29"/>
    <d v="2021-02-24T00:00:00"/>
    <d v="1899-12-30T16:47:14"/>
    <n v="705"/>
    <n v="11.75"/>
    <m/>
    <n v="11.75"/>
    <s v="se gira el envase, diferencia de velocidad de cintas"/>
    <x v="3"/>
    <x v="6"/>
    <x v="1"/>
    <x v="1"/>
    <m/>
    <s v="rosales"/>
  </r>
  <r>
    <n v="60653"/>
    <x v="2"/>
    <s v="Moreno"/>
    <x v="5"/>
    <d v="2018-11-01T00:00:00"/>
    <s v="-"/>
    <s v="Mantenimiento Mecanico"/>
    <d v="2021-02-24T00:00:00"/>
    <d v="1899-12-30T16:35:29"/>
    <d v="2021-02-24T00:00:00"/>
    <d v="1899-12-30T16:47:14"/>
    <n v="705"/>
    <n v="11.75"/>
    <m/>
    <n v="11.75"/>
    <s v="se gira el envase, diferencia de velocidad de cintas"/>
    <x v="3"/>
    <x v="6"/>
    <x v="1"/>
    <x v="1"/>
    <m/>
    <s v="rosales"/>
  </r>
  <r>
    <n v="60658"/>
    <x v="2"/>
    <s v="Moreno"/>
    <x v="5"/>
    <d v="2018-11-01T00:00:00"/>
    <s v="-"/>
    <s v="Mantenimiento Mecanico"/>
    <d v="2021-02-24T00:00:00"/>
    <d v="1899-12-30T16:48:46"/>
    <d v="2021-02-24T00:00:00"/>
    <d v="1899-12-30T17:27:54"/>
    <n v="2348"/>
    <n v="39.133333333333333"/>
    <m/>
    <n v="39.133333333333333"/>
    <s v="se gira el envase, diferencia de velocidad de cintas"/>
    <x v="3"/>
    <x v="6"/>
    <x v="1"/>
    <x v="1"/>
    <m/>
    <s v="rosales"/>
  </r>
  <r>
    <n v="60658"/>
    <x v="2"/>
    <s v="Moreno"/>
    <x v="5"/>
    <d v="2018-11-01T00:00:00"/>
    <s v="-"/>
    <s v="Mantenimiento Mecanico"/>
    <d v="2021-02-24T00:00:00"/>
    <d v="1899-12-30T16:48:46"/>
    <d v="2021-02-24T00:00:00"/>
    <d v="1899-12-30T17:27:54"/>
    <n v="2348"/>
    <n v="39.133333333333333"/>
    <m/>
    <n v="39.133333333333333"/>
    <s v="se gira el envase, diferencia de velocidad de cintas"/>
    <x v="3"/>
    <x v="6"/>
    <x v="1"/>
    <x v="1"/>
    <m/>
    <s v="rosales"/>
  </r>
  <r>
    <n v="60665"/>
    <x v="14"/>
    <s v="Moreno"/>
    <x v="7"/>
    <d v="2018-11-01T00:00:00"/>
    <s v="-"/>
    <s v="Mantenimiento Mecanico"/>
    <d v="2021-02-24T00:00:00"/>
    <d v="1899-12-30T17:10:55"/>
    <d v="2021-02-24T00:00:00"/>
    <d v="1899-12-30T17:44:35"/>
    <n v="2020"/>
    <n v="33.666666666666664"/>
    <m/>
    <n v="33.666666666666664"/>
    <s v="se sale pernobola por atascamiento"/>
    <x v="3"/>
    <x v="6"/>
    <x v="1"/>
    <x v="1"/>
    <m/>
    <s v="falabela"/>
  </r>
  <r>
    <n v="60665"/>
    <x v="14"/>
    <s v="Moreno"/>
    <x v="7"/>
    <d v="2018-11-01T00:00:00"/>
    <s v="-"/>
    <s v="Mantenimiento Mecanico"/>
    <d v="2021-02-24T00:00:00"/>
    <d v="1899-12-30T17:10:55"/>
    <d v="2021-02-24T00:00:00"/>
    <d v="1899-12-30T17:44:35"/>
    <n v="2020"/>
    <n v="33.666666666666664"/>
    <m/>
    <n v="33.666666666666664"/>
    <s v="se traba con pincel y saca pernobola"/>
    <x v="3"/>
    <x v="6"/>
    <x v="1"/>
    <x v="1"/>
    <m/>
    <s v="falabela"/>
  </r>
  <r>
    <n v="60672"/>
    <x v="3"/>
    <s v="Moreno"/>
    <x v="0"/>
    <d v="2018-11-01T00:00:00"/>
    <s v="-"/>
    <s v="Mantenimiento Mecanico"/>
    <d v="2021-02-24T00:00:00"/>
    <d v="1899-12-30T17:38:22"/>
    <d v="2021-02-24T00:00:00"/>
    <d v="1899-12-30T17:59:02"/>
    <n v="1240"/>
    <n v="20.666666666666668"/>
    <m/>
    <n v="20.666666666666668"/>
    <s v="regulacion de parametros"/>
    <x v="0"/>
    <x v="6"/>
    <x v="1"/>
    <x v="1"/>
    <m/>
    <s v="falabela"/>
  </r>
  <r>
    <n v="60672"/>
    <x v="3"/>
    <s v="Moreno"/>
    <x v="0"/>
    <d v="2018-11-01T00:00:00"/>
    <s v="-"/>
    <s v="Mantenimiento Mecanico"/>
    <d v="2021-02-24T00:00:00"/>
    <d v="1899-12-30T17:38:22"/>
    <d v="2021-02-24T00:00:00"/>
    <d v="1899-12-30T17:59:02"/>
    <n v="1240"/>
    <n v="20.666666666666668"/>
    <m/>
    <n v="20.666666666666668"/>
    <s v="regulacion de parametros"/>
    <x v="0"/>
    <x v="6"/>
    <x v="1"/>
    <x v="1"/>
    <m/>
    <s v="falabela"/>
  </r>
  <r>
    <n v="60679"/>
    <x v="5"/>
    <s v="Moreno"/>
    <x v="7"/>
    <d v="2018-11-01T00:00:00"/>
    <s v="-"/>
    <s v="Mantenimiento Mecanico"/>
    <d v="2021-02-24T00:00:00"/>
    <d v="1899-12-30T17:51:36"/>
    <d v="2021-02-24T00:00:00"/>
    <d v="1899-12-30T18:02:51"/>
    <n v="675"/>
    <n v="11.25"/>
    <m/>
    <n v="11.25"/>
    <s v="regulacion"/>
    <x v="0"/>
    <x v="6"/>
    <x v="1"/>
    <x v="1"/>
    <m/>
    <s v="maquinista"/>
  </r>
  <r>
    <n v="60679"/>
    <x v="5"/>
    <s v="Moreno"/>
    <x v="7"/>
    <d v="2018-11-01T00:00:00"/>
    <s v="-"/>
    <s v="Mantenimiento Mecanico"/>
    <d v="2021-02-24T00:00:00"/>
    <d v="1899-12-30T17:51:36"/>
    <d v="2021-02-24T00:00:00"/>
    <d v="1899-12-30T18:02:51"/>
    <n v="675"/>
    <n v="11.25"/>
    <m/>
    <n v="11.25"/>
    <s v="regulacion"/>
    <x v="0"/>
    <x v="6"/>
    <x v="1"/>
    <x v="1"/>
    <m/>
    <s v="rosales"/>
  </r>
  <r>
    <n v="60680"/>
    <x v="2"/>
    <s v="Moreno"/>
    <x v="5"/>
    <d v="2018-11-01T00:00:00"/>
    <s v="-"/>
    <s v="Mantenimiento Mecanico"/>
    <d v="2021-02-24T00:00:00"/>
    <d v="1899-12-30T17:53:11"/>
    <d v="2021-02-24T00:00:00"/>
    <d v="1899-12-30T19:36:17"/>
    <n v="6186"/>
    <n v="103.1"/>
    <m/>
    <n v="103.1"/>
    <s v="se da vuelta a las correas. "/>
    <x v="3"/>
    <x v="6"/>
    <x v="1"/>
    <x v="1"/>
    <m/>
    <s v="rosales"/>
  </r>
  <r>
    <n v="60680"/>
    <x v="2"/>
    <s v="Moreno"/>
    <x v="5"/>
    <d v="2018-11-01T00:00:00"/>
    <s v="-"/>
    <s v="Mantenimiento Mecanico"/>
    <d v="2021-02-24T00:00:00"/>
    <d v="1899-12-30T17:53:11"/>
    <d v="2021-02-24T00:00:00"/>
    <d v="1899-12-30T19:36:17"/>
    <n v="6186"/>
    <n v="103.1"/>
    <m/>
    <n v="103.1"/>
    <s v="se da vuelta a las correas, por difrerncia de velocidad"/>
    <x v="3"/>
    <x v="6"/>
    <x v="1"/>
    <x v="1"/>
    <m/>
    <s v="rosales"/>
  </r>
  <r>
    <n v="60682"/>
    <x v="3"/>
    <s v="Moreno"/>
    <x v="0"/>
    <d v="2018-11-01T00:00:00"/>
    <s v="-"/>
    <s v="Mantenimiento Mecanico"/>
    <d v="2021-02-24T00:00:00"/>
    <d v="1899-12-30T17:59:13"/>
    <d v="2021-02-24T00:00:00"/>
    <d v="1899-12-30T19:52:04"/>
    <n v="6771"/>
    <n v="112.85"/>
    <m/>
    <n v="112.85"/>
    <s v="cambio de resortes de torqueador"/>
    <x v="3"/>
    <x v="6"/>
    <x v="1"/>
    <x v="1"/>
    <m/>
    <s v="falabela"/>
  </r>
  <r>
    <n v="60682"/>
    <x v="3"/>
    <s v="Moreno"/>
    <x v="0"/>
    <d v="2018-11-01T00:00:00"/>
    <s v="-"/>
    <s v="Mantenimiento Mecanico"/>
    <d v="2021-02-24T00:00:00"/>
    <d v="1899-12-30T17:59:13"/>
    <d v="2021-02-24T00:00:00"/>
    <d v="1899-12-30T19:52:04"/>
    <n v="6771"/>
    <n v="112.85"/>
    <m/>
    <n v="112.85"/>
    <s v="cambio de resortes de torqueador"/>
    <x v="3"/>
    <x v="6"/>
    <x v="1"/>
    <x v="1"/>
    <m/>
    <s v="falabela"/>
  </r>
  <r>
    <n v="60702"/>
    <x v="12"/>
    <s v="Moreno"/>
    <x v="0"/>
    <d v="2018-11-01T00:00:00"/>
    <s v="-"/>
    <s v="Mantenimiento Mecanico"/>
    <d v="2021-02-24T00:00:00"/>
    <d v="1899-12-30T19:02:06"/>
    <d v="2021-02-24T00:00:00"/>
    <d v="1899-12-30T19:52:02"/>
    <n v="2996"/>
    <n v="49.93333333333333"/>
    <m/>
    <n v="49.93333333333333"/>
    <s v="regulacion maquinista"/>
    <x v="0"/>
    <x v="6"/>
    <x v="1"/>
    <x v="1"/>
    <m/>
    <s v="etiquetadora"/>
  </r>
  <r>
    <n v="60702"/>
    <x v="12"/>
    <s v="Moreno"/>
    <x v="0"/>
    <d v="2018-11-01T00:00:00"/>
    <s v="-"/>
    <s v="Mantenimiento Mecanico"/>
    <d v="2021-02-24T00:00:00"/>
    <d v="1899-12-30T19:02:06"/>
    <d v="2021-02-24T00:00:00"/>
    <d v="1899-12-30T19:52:02"/>
    <n v="2996"/>
    <n v="49.93333333333333"/>
    <m/>
    <n v="49.93333333333333"/>
    <s v="regulacion maquinista"/>
    <x v="0"/>
    <x v="6"/>
    <x v="1"/>
    <x v="1"/>
    <m/>
    <s v="falabela"/>
  </r>
  <r>
    <n v="60720"/>
    <x v="0"/>
    <s v="Moreno"/>
    <x v="0"/>
    <d v="2018-11-01T00:00:00"/>
    <s v="-"/>
    <s v="Mantenimiento Mecanico"/>
    <d v="2021-02-24T00:00:00"/>
    <d v="1899-12-30T19:52:09"/>
    <d v="2021-02-24T00:00:00"/>
    <d v="1899-12-30T20:28:30"/>
    <n v="2181"/>
    <n v="36.35"/>
    <m/>
    <n v="36.35"/>
    <s v="cambio de oring"/>
    <x v="3"/>
    <x v="6"/>
    <x v="1"/>
    <x v="1"/>
    <m/>
    <s v="maquinista"/>
  </r>
  <r>
    <n v="60720"/>
    <x v="0"/>
    <s v="Moreno"/>
    <x v="0"/>
    <d v="2018-11-01T00:00:00"/>
    <s v="-"/>
    <s v="Mantenimiento Mecanico"/>
    <d v="2021-02-24T00:00:00"/>
    <d v="1899-12-30T19:52:09"/>
    <d v="2021-02-24T00:00:00"/>
    <d v="1899-12-30T20:28:30"/>
    <n v="2181"/>
    <n v="36.35"/>
    <m/>
    <n v="36.35"/>
    <s v="cambio de oring"/>
    <x v="0"/>
    <x v="6"/>
    <x v="1"/>
    <x v="1"/>
    <m/>
    <s v="maquinista"/>
  </r>
  <r>
    <n v="60726"/>
    <x v="34"/>
    <s v="Moreno"/>
    <x v="23"/>
    <d v="2018-11-01T00:00:00"/>
    <s v="-"/>
    <s v="Mantenimiento Mecanico"/>
    <d v="2021-02-24T00:00:00"/>
    <d v="1899-12-30T20:21:15"/>
    <d v="2021-02-24T00:00:00"/>
    <d v="1899-12-30T20:41:47"/>
    <n v="1232"/>
    <n v="20.533333333333335"/>
    <m/>
    <n v="20.533333333333335"/>
    <s v="abrazadera barrida"/>
    <x v="3"/>
    <x v="6"/>
    <x v="1"/>
    <x v="1"/>
    <m/>
    <s v="rosales"/>
  </r>
  <r>
    <n v="60726"/>
    <x v="34"/>
    <s v="Moreno"/>
    <x v="23"/>
    <d v="2018-11-01T00:00:00"/>
    <s v="-"/>
    <s v="Mantenimiento Mecanico"/>
    <d v="2021-02-24T00:00:00"/>
    <d v="1899-12-30T20:21:15"/>
    <d v="2021-02-24T00:00:00"/>
    <d v="1899-12-30T20:41:47"/>
    <n v="1232"/>
    <n v="20.533333333333335"/>
    <m/>
    <n v="20.533333333333335"/>
    <s v="regulacion de peso"/>
    <x v="0"/>
    <x v="6"/>
    <x v="1"/>
    <x v="1"/>
    <m/>
    <s v="maquinista"/>
  </r>
  <r>
    <n v="60727"/>
    <x v="0"/>
    <s v="Moreno"/>
    <x v="8"/>
    <d v="2018-11-01T00:00:00"/>
    <s v="-"/>
    <s v="Mantenimiento Electrico"/>
    <d v="2021-02-24T00:00:00"/>
    <d v="1899-12-30T20:22:52"/>
    <d v="2021-02-24T00:00:00"/>
    <d v="1899-12-30T20:36:57"/>
    <n v="845"/>
    <n v="14.083333333333334"/>
    <m/>
    <n v="14.083333333333334"/>
    <s v="microparada"/>
    <x v="8"/>
    <x v="6"/>
    <x v="1"/>
    <x v="1"/>
    <m/>
    <s v="-"/>
  </r>
  <r>
    <n v="60727"/>
    <x v="0"/>
    <s v="Moreno"/>
    <x v="8"/>
    <d v="2018-11-01T00:00:00"/>
    <s v="-"/>
    <s v="Mantenimiento Electrico"/>
    <d v="2021-02-24T00:00:00"/>
    <d v="1899-12-30T20:22:52"/>
    <d v="2021-02-24T00:00:00"/>
    <d v="1899-12-30T20:36:57"/>
    <n v="845"/>
    <n v="14.083333333333334"/>
    <m/>
    <n v="14.083333333333334"/>
    <s v="problemas de temperatura"/>
    <x v="2"/>
    <x v="6"/>
    <x v="1"/>
    <x v="1"/>
    <m/>
    <s v="baez"/>
  </r>
  <r>
    <n v="60736"/>
    <x v="23"/>
    <s v="Moreno"/>
    <x v="2"/>
    <d v="2018-11-01T00:00:00"/>
    <s v="-"/>
    <s v="Mantenimiento Mecanico"/>
    <d v="2021-02-24T00:00:00"/>
    <d v="1899-12-30T20:54:50"/>
    <d v="2021-02-24T00:00:00"/>
    <d v="1899-12-30T23:08:37"/>
    <n v="8027"/>
    <n v="133.78333333333333"/>
    <m/>
    <n v="133.78333333333333"/>
    <s v="sensor de cadena de cadena de trnsmision flojo"/>
    <x v="3"/>
    <x v="6"/>
    <x v="1"/>
    <x v="1"/>
    <m/>
    <s v="rosales"/>
  </r>
  <r>
    <n v="60760"/>
    <x v="26"/>
    <s v="Moreno"/>
    <x v="21"/>
    <d v="2021-02-04T00:00:00"/>
    <s v="Victor"/>
    <s v="Mantenimiento Mecanico"/>
    <d v="2021-02-25T00:00:00"/>
    <d v="1899-12-30T00:50:38"/>
    <d v="2021-02-25T00:00:00"/>
    <d v="1899-12-30T01:31:21"/>
    <n v="2443"/>
    <n v="40.716666666666669"/>
    <m/>
    <n v="40.716666666666669"/>
    <s v="regulacion laser"/>
    <x v="0"/>
    <x v="6"/>
    <x v="1"/>
    <x v="2"/>
    <m/>
    <m/>
  </r>
  <r>
    <n v="60783"/>
    <x v="0"/>
    <s v="Moreno"/>
    <x v="9"/>
    <d v="2018-11-01T00:00:00"/>
    <s v="-"/>
    <s v="Mantenimiento Mecanico"/>
    <d v="2021-02-25T00:00:00"/>
    <d v="1899-12-30T06:39:00"/>
    <d v="2021-02-25T00:00:00"/>
    <d v="1899-12-30T06:53:24"/>
    <n v="864"/>
    <n v="14.4"/>
    <m/>
    <n v="14.4"/>
    <s v="regulación de presión en actuador de sostiene el brazo de piqueo porque hacía que se caiga el brazo y choque los mecanismos"/>
    <x v="3"/>
    <x v="6"/>
    <x v="1"/>
    <x v="0"/>
    <m/>
    <s v="federico S y roberto"/>
  </r>
  <r>
    <n v="60829"/>
    <x v="17"/>
    <s v="Moreno"/>
    <x v="4"/>
    <d v="2019-10-08T00:00:00"/>
    <s v="Martín"/>
    <s v="Mantenimiento Mecanico"/>
    <d v="2021-02-25T00:00:00"/>
    <d v="1899-12-30T08:09:05"/>
    <d v="2021-02-25T00:00:00"/>
    <d v="1899-12-30T08:09:44"/>
    <n v="39"/>
    <n v="0.65"/>
    <m/>
    <n v="0.65"/>
    <s v="micro parada"/>
    <x v="8"/>
    <x v="6"/>
    <x v="1"/>
    <x v="0"/>
    <m/>
    <s v="-"/>
  </r>
  <r>
    <n v="60840"/>
    <x v="0"/>
    <s v="Moreno"/>
    <x v="9"/>
    <d v="2018-11-01T00:00:00"/>
    <s v="-"/>
    <s v="Mantenimiento Mecanico"/>
    <d v="2021-02-25T00:00:00"/>
    <d v="1899-12-30T08:37:23"/>
    <d v="2021-02-25T00:00:00"/>
    <d v="1899-12-30T08:46:42"/>
    <n v="559"/>
    <n v="9.3166666666666664"/>
    <m/>
    <n v="9.3166666666666664"/>
    <s v="labial sobrellenado e hizo que golpeara el brazo. Se acomoda y sigue produciendo"/>
    <x v="3"/>
    <x v="6"/>
    <x v="1"/>
    <x v="0"/>
    <m/>
    <s v="federico s"/>
  </r>
  <r>
    <n v="60845"/>
    <x v="2"/>
    <s v="Moreno"/>
    <x v="16"/>
    <d v="2018-11-01T00:00:00"/>
    <s v="-"/>
    <s v="Mantenimiento Electrico"/>
    <d v="2021-02-25T00:00:00"/>
    <d v="1899-12-30T08:42:19"/>
    <d v="2021-02-25T00:00:00"/>
    <d v="1899-12-30T08:57:59"/>
    <n v="940"/>
    <n v="15.666666666666666"/>
    <m/>
    <n v="15.666666666666666"/>
    <s v="deja de funcionar el transporte. Salta el disyuntor y lo repone el propio maquinista"/>
    <x v="2"/>
    <x v="6"/>
    <x v="1"/>
    <x v="0"/>
    <m/>
    <s v="maquinista"/>
  </r>
  <r>
    <n v="60866"/>
    <x v="0"/>
    <s v="Moreno"/>
    <x v="11"/>
    <d v="2018-11-01T00:00:00"/>
    <s v="-"/>
    <s v="Mantenimiento Mecanico"/>
    <d v="2021-02-25T00:00:00"/>
    <d v="1899-12-30T09:57:23"/>
    <d v="2021-02-25T00:00:00"/>
    <d v="1899-12-30T10:01:56"/>
    <n v="273"/>
    <n v="4.55"/>
    <m/>
    <n v="4.55"/>
    <s v="salpica de producto la tolva. Se anula, provisoriamente, la entrada de aire al pulmón. "/>
    <x v="3"/>
    <x v="6"/>
    <x v="1"/>
    <x v="0"/>
    <m/>
    <s v="Roberto"/>
  </r>
  <r>
    <n v="60888"/>
    <x v="0"/>
    <s v="Moreno"/>
    <x v="8"/>
    <d v="2018-11-01T00:00:00"/>
    <s v="-"/>
    <s v="Mantenimiento Electrico"/>
    <d v="2021-02-25T00:00:00"/>
    <d v="1899-12-30T11:20:20"/>
    <d v="2021-02-25T00:00:00"/>
    <d v="1899-12-30T12:26:20"/>
    <n v="3960"/>
    <n v="66"/>
    <m/>
    <n v="66"/>
    <s v="cambio de corntrolador y pt 100"/>
    <x v="2"/>
    <x v="6"/>
    <x v="1"/>
    <x v="0"/>
    <m/>
    <s v="jose maiques y fabio salinas"/>
  </r>
  <r>
    <n v="60941"/>
    <x v="11"/>
    <s v="Moreno"/>
    <x v="5"/>
    <d v="2018-11-01T00:00:00"/>
    <s v="-"/>
    <s v="Mantenimiento Mecanico"/>
    <d v="2021-02-25T00:00:00"/>
    <d v="1899-12-30T15:22:41"/>
    <d v="2021-02-25T00:00:00"/>
    <d v="1899-12-30T15:22:51"/>
    <n v="10"/>
    <n v="0.16666666666666666"/>
    <m/>
    <n v="0.16666666666666666"/>
    <s v="micro parada"/>
    <x v="8"/>
    <x v="6"/>
    <x v="1"/>
    <x v="1"/>
    <m/>
    <s v="-"/>
  </r>
  <r>
    <n v="60952"/>
    <x v="11"/>
    <s v="Moreno"/>
    <x v="5"/>
    <d v="2018-11-01T00:00:00"/>
    <s v="-"/>
    <s v="Mantenimiento Mecanico"/>
    <d v="2021-02-25T00:00:00"/>
    <d v="1899-12-30T15:40:22"/>
    <d v="2021-02-25T00:00:00"/>
    <d v="1899-12-30T15:46:28"/>
    <n v="366"/>
    <n v="6.1"/>
    <m/>
    <n v="6.1"/>
    <s v="micro parada"/>
    <x v="8"/>
    <x v="6"/>
    <x v="1"/>
    <x v="1"/>
    <m/>
    <s v="-"/>
  </r>
  <r>
    <n v="60959"/>
    <x v="0"/>
    <s v="Moreno"/>
    <x v="0"/>
    <d v="2018-11-01T00:00:00"/>
    <s v="-"/>
    <s v="Mantenimiento Electrico"/>
    <d v="2021-02-25T00:00:00"/>
    <d v="1899-12-30T16:11:55"/>
    <d v="2021-02-25T00:00:00"/>
    <d v="1899-12-30T17:11:36"/>
    <n v="3581"/>
    <n v="59.68333333333333"/>
    <m/>
    <n v="59.68333333333333"/>
    <s v="embalador fuera de parametros.. Se revisan todos los parametros y se resetea. "/>
    <x v="2"/>
    <x v="6"/>
    <x v="1"/>
    <x v="1"/>
    <m/>
    <s v="baez/rosales"/>
  </r>
  <r>
    <n v="60979"/>
    <x v="23"/>
    <s v="Moreno"/>
    <x v="5"/>
    <d v="2018-11-01T00:00:00"/>
    <s v="-"/>
    <s v="Mantenimiento Mecanico"/>
    <d v="2021-02-25T00:00:00"/>
    <d v="1899-12-30T17:26:24"/>
    <d v="2021-02-25T00:00:00"/>
    <d v="1899-12-30T18:11:26"/>
    <n v="2702"/>
    <n v="45.033333333333331"/>
    <m/>
    <n v="45.033333333333331"/>
    <s v="rosca barrida"/>
    <x v="3"/>
    <x v="6"/>
    <x v="1"/>
    <x v="1"/>
    <m/>
    <s v="falabela"/>
  </r>
  <r>
    <n v="60997"/>
    <x v="0"/>
    <s v="Moreno"/>
    <x v="0"/>
    <d v="2018-11-01T00:00:00"/>
    <s v="-"/>
    <s v="Mantenimiento Mecanico"/>
    <d v="2021-02-25T00:00:00"/>
    <d v="1899-12-30T18:43:15"/>
    <d v="2021-02-25T00:00:00"/>
    <d v="1899-12-30T18:49:10"/>
    <n v="355"/>
    <n v="5.916666666666667"/>
    <m/>
    <n v="5.916666666666667"/>
    <s v="regualcion de parametros"/>
    <x v="0"/>
    <x v="6"/>
    <x v="1"/>
    <x v="1"/>
    <m/>
    <s v="falabela"/>
  </r>
  <r>
    <n v="61002"/>
    <x v="12"/>
    <s v="Moreno"/>
    <x v="0"/>
    <d v="2018-11-01T00:00:00"/>
    <s v="-"/>
    <s v="Mantenimiento Mecanico"/>
    <d v="2021-02-25T00:00:00"/>
    <d v="1899-12-30T18:49:21"/>
    <d v="2021-02-25T00:00:00"/>
    <d v="1899-12-30T19:02:47"/>
    <n v="806"/>
    <n v="13.433333333333334"/>
    <m/>
    <n v="13.433333333333334"/>
    <s v="regualcion de parametros"/>
    <x v="0"/>
    <x v="6"/>
    <x v="1"/>
    <x v="1"/>
    <m/>
    <s v="falabela"/>
  </r>
  <r>
    <n v="61003"/>
    <x v="3"/>
    <s v="Moreno"/>
    <x v="7"/>
    <d v="2018-11-01T00:00:00"/>
    <s v="-"/>
    <s v="Mantenimiento Mecanico"/>
    <d v="2021-02-25T00:00:00"/>
    <d v="1899-12-30T18:49:51"/>
    <d v="2021-02-25T00:00:00"/>
    <d v="1899-12-30T18:50:58"/>
    <n v="67"/>
    <n v="1.1166666666666667"/>
    <m/>
    <n v="1.1166666666666667"/>
    <s v="micro parada"/>
    <x v="8"/>
    <x v="6"/>
    <x v="1"/>
    <x v="1"/>
    <m/>
    <s v="-"/>
  </r>
  <r>
    <n v="61004"/>
    <x v="3"/>
    <s v="Moreno"/>
    <x v="7"/>
    <d v="2018-11-01T00:00:00"/>
    <s v="-"/>
    <s v="Mantenimiento Mecanico"/>
    <d v="2021-02-25T00:00:00"/>
    <d v="1899-12-30T18:51:04"/>
    <d v="2021-02-25T00:00:00"/>
    <d v="1899-12-30T19:37:50"/>
    <n v="2806"/>
    <n v="46.766666666666666"/>
    <m/>
    <n v="46.766666666666666"/>
    <s v="mal armado, pug golpean los tornillos y se barre rosca"/>
    <x v="0"/>
    <x v="6"/>
    <x v="1"/>
    <x v="1"/>
    <m/>
    <s v="falabela"/>
  </r>
  <r>
    <n v="61007"/>
    <x v="10"/>
    <s v="Moreno"/>
    <x v="12"/>
    <d v="2018-11-01T00:00:00"/>
    <s v="-"/>
    <s v="Mantenimiento Mecanico"/>
    <d v="2021-02-25T00:00:00"/>
    <d v="1899-12-30T19:06:30"/>
    <d v="2021-02-25T00:00:00"/>
    <d v="1899-12-30T19:31:59"/>
    <n v="1529"/>
    <n v="25.483333333333334"/>
    <m/>
    <n v="25.483333333333334"/>
    <s v="ajuste de tornillos del brazo torqueador"/>
    <x v="3"/>
    <x v="6"/>
    <x v="1"/>
    <x v="1"/>
    <m/>
    <s v="rosales"/>
  </r>
  <r>
    <n v="61015"/>
    <x v="34"/>
    <s v="Moreno"/>
    <x v="23"/>
    <d v="2018-11-01T00:00:00"/>
    <s v="-"/>
    <s v="Mantenimiento Mecanico"/>
    <d v="2021-02-25T00:00:00"/>
    <d v="1899-12-30T19:46:44"/>
    <d v="2021-02-25T00:00:00"/>
    <d v="1899-12-30T19:46:55"/>
    <n v="11"/>
    <n v="0.18333333333333332"/>
    <m/>
    <n v="0.18333333333333332"/>
    <s v="micro parada"/>
    <x v="8"/>
    <x v="6"/>
    <x v="1"/>
    <x v="1"/>
    <m/>
    <s v="-"/>
  </r>
  <r>
    <n v="61016"/>
    <x v="34"/>
    <s v="Moreno"/>
    <x v="23"/>
    <d v="2018-11-01T00:00:00"/>
    <s v="-"/>
    <s v="Mantenimiento Mecanico"/>
    <d v="2021-02-25T00:00:00"/>
    <d v="1899-12-30T19:47:07"/>
    <d v="2021-02-25T00:00:00"/>
    <d v="1899-12-30T19:50:58"/>
    <n v="231"/>
    <n v="3.85"/>
    <m/>
    <n v="3.85"/>
    <s v="micro parada"/>
    <x v="8"/>
    <x v="6"/>
    <x v="1"/>
    <x v="1"/>
    <m/>
    <s v="-"/>
  </r>
  <r>
    <n v="61024"/>
    <x v="23"/>
    <s v="Moreno"/>
    <x v="21"/>
    <d v="2021-02-04T00:00:00"/>
    <s v="Victor"/>
    <s v="Mantenimiento Electrico"/>
    <d v="2021-02-25T00:00:00"/>
    <d v="1899-12-30T20:08:53"/>
    <d v="2021-02-25T00:00:00"/>
    <d v="1899-12-30T21:03:09"/>
    <n v="3256"/>
    <n v="54.266666666666666"/>
    <m/>
    <n v="54.266666666666666"/>
    <s v="regulacion"/>
    <x v="0"/>
    <x v="6"/>
    <x v="1"/>
    <x v="1"/>
    <m/>
    <s v="rosales"/>
  </r>
  <r>
    <n v="61244"/>
    <x v="3"/>
    <s v="Moreno"/>
    <x v="6"/>
    <d v="2018-11-01T00:00:00"/>
    <s v="-"/>
    <s v="Mantenimiento Mecanico"/>
    <d v="2021-02-26T00:00:00"/>
    <d v="1899-12-30T15:22:50"/>
    <d v="2021-02-26T00:00:00"/>
    <d v="1899-12-30T15:41:18"/>
    <n v="1108"/>
    <n v="18.466666666666665"/>
    <m/>
    <n v="18.466666666666665"/>
    <s v="regulacion"/>
    <x v="0"/>
    <x v="6"/>
    <x v="1"/>
    <x v="1"/>
    <m/>
    <s v="mansilla"/>
  </r>
  <r>
    <n v="61275"/>
    <x v="10"/>
    <s v="Moreno"/>
    <x v="12"/>
    <d v="2018-11-01T00:00:00"/>
    <s v="-"/>
    <s v="Mantenimiento Mecanico"/>
    <d v="2021-02-26T00:00:00"/>
    <d v="1899-12-30T17:01:38"/>
    <d v="2021-02-26T00:00:00"/>
    <d v="1899-12-30T17:26:06"/>
    <n v="1468"/>
    <n v="24.466666666666665"/>
    <m/>
    <n v="24.466666666666665"/>
    <s v="actuador neumatico flojo, se ajusta."/>
    <x v="3"/>
    <x v="6"/>
    <x v="1"/>
    <x v="1"/>
    <m/>
    <s v="falabela"/>
  </r>
  <r>
    <n v="61284"/>
    <x v="0"/>
    <s v="Moreno"/>
    <x v="14"/>
    <d v="2018-11-01T00:00:00"/>
    <s v="-"/>
    <s v="Mantenimiento Mecanico"/>
    <d v="2021-02-26T00:00:00"/>
    <d v="1899-12-30T17:24:40"/>
    <d v="2021-02-26T00:00:00"/>
    <d v="1899-12-30T17:28:45"/>
    <n v="245"/>
    <n v="4.083333333333333"/>
    <m/>
    <n v="4.083333333333333"/>
    <s v="micro parada"/>
    <x v="8"/>
    <x v="6"/>
    <x v="1"/>
    <x v="1"/>
    <m/>
    <s v="-"/>
  </r>
  <r>
    <n v="61289"/>
    <x v="11"/>
    <s v="Moreno"/>
    <x v="12"/>
    <d v="2018-11-01T00:00:00"/>
    <s v="-"/>
    <s v="Mantenimiento Electrico"/>
    <d v="2021-02-26T00:00:00"/>
    <d v="1899-12-30T17:33:58"/>
    <d v="2021-02-26T00:00:00"/>
    <d v="1899-12-30T17:54:46"/>
    <n v="1248"/>
    <n v="20.8"/>
    <m/>
    <n v="20.8"/>
    <s v="falta de aire, compresores en falla"/>
    <x v="3"/>
    <x v="6"/>
    <x v="1"/>
    <x v="1"/>
    <m/>
    <s v="faria"/>
  </r>
  <r>
    <n v="61292"/>
    <x v="1"/>
    <s v="Moreno"/>
    <x v="2"/>
    <d v="2020-09-30T00:00:00"/>
    <s v="Martín"/>
    <s v="Mantenimiento Mecanico"/>
    <d v="2021-02-26T00:00:00"/>
    <d v="1899-12-30T17:36:16"/>
    <d v="2021-02-26T00:00:00"/>
    <d v="1899-12-30T17:39:31"/>
    <n v="195"/>
    <n v="3.25"/>
    <m/>
    <n v="3.25"/>
    <s v="micro parada"/>
    <x v="8"/>
    <x v="6"/>
    <x v="1"/>
    <x v="1"/>
    <m/>
    <s v="-"/>
  </r>
  <r>
    <n v="61303"/>
    <x v="0"/>
    <s v="Moreno"/>
    <x v="21"/>
    <d v="2021-02-04T00:00:00"/>
    <s v="Victor"/>
    <s v="Mantenimiento Mecanico"/>
    <d v="2021-02-26T00:00:00"/>
    <d v="1899-12-30T18:05:01"/>
    <d v="2021-02-26T00:00:00"/>
    <d v="1899-12-30T19:34:58"/>
    <n v="5397"/>
    <n v="89.95"/>
    <m/>
    <n v="89.95"/>
    <s v="rotura de acilico. Se cambia acrilico"/>
    <x v="3"/>
    <x v="6"/>
    <x v="1"/>
    <x v="1"/>
    <m/>
    <s v="falabela"/>
  </r>
  <r>
    <n v="61307"/>
    <x v="0"/>
    <s v="Moreno"/>
    <x v="1"/>
    <d v="2018-11-01T00:00:00"/>
    <s v="-"/>
    <s v="Mantenimiento Electrico"/>
    <d v="2021-02-26T00:00:00"/>
    <d v="1899-12-30T18:19:51"/>
    <d v="2021-02-26T00:00:00"/>
    <d v="1899-12-30T18:34:17"/>
    <n v="866"/>
    <n v="14.433333333333334"/>
    <m/>
    <n v="14.433333333333334"/>
    <s v="sin informacion- no asiste mantenimiento"/>
    <x v="1"/>
    <x v="6"/>
    <x v="1"/>
    <x v="1"/>
    <m/>
    <s v="-"/>
  </r>
  <r>
    <n v="61309"/>
    <x v="1"/>
    <s v="Moreno"/>
    <x v="2"/>
    <d v="2020-09-30T00:00:00"/>
    <s v="Martín"/>
    <s v="Mantenimiento Electrico"/>
    <d v="2021-02-26T00:00:00"/>
    <d v="1899-12-30T18:23:44"/>
    <d v="2021-02-26T00:00:00"/>
    <d v="1899-12-30T18:24:39"/>
    <n v="55"/>
    <n v="0.91666666666666663"/>
    <m/>
    <n v="0.91666666666666663"/>
    <s v="micro parada"/>
    <x v="8"/>
    <x v="6"/>
    <x v="1"/>
    <x v="1"/>
    <m/>
    <s v="-"/>
  </r>
  <r>
    <n v="61315"/>
    <x v="13"/>
    <s v="Moreno"/>
    <x v="0"/>
    <d v="2018-11-01T00:00:00"/>
    <s v="-"/>
    <s v="Mantenimiento Electrico"/>
    <d v="2021-02-26T00:00:00"/>
    <d v="1899-12-30T18:52:34"/>
    <d v="2021-02-26T00:00:00"/>
    <d v="1899-12-30T18:58:19"/>
    <n v="345"/>
    <n v="5.75"/>
    <m/>
    <n v="5.75"/>
    <s v="micro parada"/>
    <x v="8"/>
    <x v="6"/>
    <x v="1"/>
    <x v="1"/>
    <m/>
    <s v="-"/>
  </r>
  <r>
    <n v="61319"/>
    <x v="31"/>
    <s v="Moreno"/>
    <x v="5"/>
    <d v="2018-11-01T00:00:00"/>
    <s v="-"/>
    <s v="Mantenimiento Mecanico"/>
    <d v="2021-02-26T00:00:00"/>
    <d v="1899-12-30T19:03:56"/>
    <d v="2021-02-26T00:00:00"/>
    <d v="1899-12-30T19:34:07"/>
    <n v="1811"/>
    <n v="30.183333333333334"/>
    <m/>
    <n v="30.183333333333334"/>
    <s v="regulacion operativo"/>
    <x v="0"/>
    <x v="6"/>
    <x v="1"/>
    <x v="1"/>
    <m/>
    <s v="-"/>
  </r>
  <r>
    <n v="61345"/>
    <x v="0"/>
    <s v="Moreno"/>
    <x v="0"/>
    <d v="2018-11-01T00:00:00"/>
    <s v="-"/>
    <s v="Mantenimiento Mecanico"/>
    <d v="2021-02-26T00:00:00"/>
    <d v="1899-12-30T20:47:48"/>
    <d v="2021-02-26T00:00:00"/>
    <d v="1899-12-30T20:49:26"/>
    <n v="98"/>
    <n v="1.6333333333333333"/>
    <m/>
    <n v="1.6333333333333333"/>
    <s v="micro parada"/>
    <x v="8"/>
    <x v="6"/>
    <x v="1"/>
    <x v="1"/>
    <m/>
    <s v="-"/>
  </r>
  <r>
    <n v="61353"/>
    <x v="5"/>
    <s v="Moreno"/>
    <x v="7"/>
    <d v="2018-11-01T00:00:00"/>
    <s v="-"/>
    <s v="Mantenimiento Mecanico"/>
    <d v="2021-02-26T00:00:00"/>
    <d v="1899-12-30T23:11:34"/>
    <d v="2021-02-26T00:00:00"/>
    <d v="1899-12-30T23:13:11"/>
    <n v="97"/>
    <n v="1.6166666666666667"/>
    <m/>
    <n v="1.6166666666666667"/>
    <s v="micro parada"/>
    <x v="8"/>
    <x v="6"/>
    <x v="1"/>
    <x v="2"/>
    <m/>
    <s v="-"/>
  </r>
  <r>
    <n v="61404"/>
    <x v="0"/>
    <s v="Moreno"/>
    <x v="7"/>
    <d v="2018-11-01T00:00:00"/>
    <s v="-"/>
    <s v="Mantenimiento Mecanico"/>
    <d v="2021-03-01T00:00:00"/>
    <d v="1899-12-30T06:38:58"/>
    <d v="2021-03-01T00:00:00"/>
    <d v="1899-12-30T06:43:56"/>
    <n v="298"/>
    <n v="4.9666666666666668"/>
    <m/>
    <n v="4.9666666666666668"/>
    <s v="micro parada"/>
    <x v="8"/>
    <x v="7"/>
    <x v="2"/>
    <x v="0"/>
    <m/>
    <s v="-"/>
  </r>
  <r>
    <n v="61408"/>
    <x v="0"/>
    <s v="Moreno"/>
    <x v="11"/>
    <d v="2018-11-01T00:00:00"/>
    <s v="-"/>
    <s v="Mantenimiento Mecanico"/>
    <d v="2021-03-01T00:00:00"/>
    <d v="1899-12-30T06:44:48"/>
    <d v="2021-03-01T00:00:00"/>
    <d v="1899-12-30T06:47:23"/>
    <n v="155"/>
    <n v="2.5833333333333335"/>
    <m/>
    <n v="2.5833333333333335"/>
    <s v="micro parada"/>
    <x v="8"/>
    <x v="7"/>
    <x v="2"/>
    <x v="0"/>
    <m/>
    <s v="-"/>
  </r>
  <r>
    <n v="61424"/>
    <x v="23"/>
    <s v="Moreno"/>
    <x v="2"/>
    <d v="2018-11-01T00:00:00"/>
    <s v="-"/>
    <s v="Mantenimiento Electrico"/>
    <d v="2021-03-01T00:00:00"/>
    <d v="1899-12-30T07:27:32"/>
    <d v="2021-03-01T00:00:00"/>
    <d v="1899-12-30T07:34:35"/>
    <n v="423"/>
    <n v="7.05"/>
    <m/>
    <n v="7.05"/>
    <s v="error de tipeo"/>
    <x v="0"/>
    <x v="7"/>
    <x v="2"/>
    <x v="0"/>
    <m/>
    <s v="maquinista"/>
  </r>
  <r>
    <n v="61431"/>
    <x v="12"/>
    <s v="Moreno"/>
    <x v="11"/>
    <d v="2018-11-01T00:00:00"/>
    <s v="-"/>
    <s v="Mantenimiento Electrico"/>
    <d v="2021-03-01T00:00:00"/>
    <d v="1899-12-30T07:42:56"/>
    <d v="2021-03-01T00:00:00"/>
    <d v="1899-12-30T07:43:07"/>
    <n v="11"/>
    <n v="0.18333333333333332"/>
    <m/>
    <n v="0.18333333333333332"/>
    <s v="micro parada"/>
    <x v="8"/>
    <x v="7"/>
    <x v="2"/>
    <x v="0"/>
    <m/>
    <s v="-"/>
  </r>
  <r>
    <n v="61462"/>
    <x v="3"/>
    <s v="Moreno"/>
    <x v="0"/>
    <d v="2018-11-01T00:00:00"/>
    <s v="-"/>
    <s v="Mantenimiento Mecanico"/>
    <d v="2021-03-01T00:00:00"/>
    <d v="1899-12-30T08:49:00"/>
    <d v="2021-03-01T00:00:00"/>
    <d v="1899-12-30T09:04:37"/>
    <n v="937"/>
    <n v="15.616666666666667"/>
    <m/>
    <n v="15.616666666666667"/>
    <s v="regulación de torqueador hercules, se cambia resorte interno de cabezal torqueo. Se ajusta centrador de tapas y se deja funcionando"/>
    <x v="0"/>
    <x v="7"/>
    <x v="2"/>
    <x v="0"/>
    <m/>
    <s v="federico S y roberto"/>
  </r>
  <r>
    <n v="61475"/>
    <x v="3"/>
    <s v="Moreno"/>
    <x v="0"/>
    <d v="2018-11-01T00:00:00"/>
    <s v="-"/>
    <s v="Mantenimiento Mecanico"/>
    <d v="2021-03-01T00:00:00"/>
    <d v="1899-12-30T09:07:02"/>
    <d v="2021-03-01T00:00:00"/>
    <d v="1899-12-30T09:24:07"/>
    <n v="1025"/>
    <n v="17.083333333333332"/>
    <m/>
    <n v="17.083333333333332"/>
    <s v="regulación de torqueador hercules, se cambia resorte interno de cabezal torqueo. Se ajusta centrador de tapas y se deja funcionando"/>
    <x v="0"/>
    <x v="7"/>
    <x v="2"/>
    <x v="0"/>
    <m/>
    <s v="federico S y roberto"/>
  </r>
  <r>
    <n v="61484"/>
    <x v="31"/>
    <s v="Moreno"/>
    <x v="3"/>
    <d v="2018-11-01T00:00:00"/>
    <s v="-"/>
    <s v="Mantenimiento Mecanico"/>
    <d v="2021-03-01T00:00:00"/>
    <d v="1899-12-30T09:33:08"/>
    <d v="2021-03-01T00:00:00"/>
    <d v="1899-12-30T09:40:09"/>
    <n v="421"/>
    <n v="7.0166666666666666"/>
    <m/>
    <n v="7.0166666666666666"/>
    <s v="regulacion"/>
    <x v="0"/>
    <x v="7"/>
    <x v="2"/>
    <x v="0"/>
    <m/>
    <s v="-"/>
  </r>
  <r>
    <n v="61488"/>
    <x v="23"/>
    <s v="Moreno"/>
    <x v="5"/>
    <d v="2018-11-01T00:00:00"/>
    <s v="-"/>
    <s v="Mantenimiento Mecanico"/>
    <d v="2021-03-01T00:00:00"/>
    <d v="1899-12-30T09:45:39"/>
    <d v="2021-03-01T00:00:00"/>
    <d v="1899-12-30T11:16:41"/>
    <n v="5462"/>
    <n v="91.033333333333331"/>
    <m/>
    <n v="91.033333333333331"/>
    <s v="cambio de espina elástica, en su lugar tenía un tornillo de 3mm con tuerca y hacía que tenga juego y así llegar a destiempo en su funcionamiento"/>
    <x v="3"/>
    <x v="7"/>
    <x v="2"/>
    <x v="0"/>
    <m/>
    <s v="federico S y roberto"/>
  </r>
  <r>
    <n v="61497"/>
    <x v="12"/>
    <s v="Moreno"/>
    <x v="11"/>
    <d v="2018-11-01T00:00:00"/>
    <s v="-"/>
    <s v="Mantenimiento Electrico"/>
    <d v="2021-03-01T00:00:00"/>
    <d v="1899-12-30T09:58:30"/>
    <d v="2021-03-01T00:00:00"/>
    <d v="1899-12-30T10:19:55"/>
    <n v="1285"/>
    <n v="21.416666666666668"/>
    <m/>
    <n v="21.416666666666668"/>
    <s v="se cae disyuntor de etiquetadora. Se repone y queda funcionando"/>
    <x v="2"/>
    <x v="7"/>
    <x v="2"/>
    <x v="0"/>
    <m/>
    <s v="martin rial"/>
  </r>
  <r>
    <n v="61513"/>
    <x v="0"/>
    <s v="Moreno"/>
    <x v="16"/>
    <d v="2018-11-01T00:00:00"/>
    <s v="-"/>
    <s v="Mantenimiento Mecanico"/>
    <d v="2021-03-01T00:00:00"/>
    <d v="1899-12-30T10:28:55"/>
    <d v="2021-03-01T00:00:00"/>
    <d v="1899-12-30T10:50:23"/>
    <n v="1288"/>
    <n v="21.466666666666665"/>
    <m/>
    <n v="21.466666666666665"/>
    <s v="se escucha ruido de la correa principal de motor. Se coloca aerosol antideslizante y queda funcionando"/>
    <x v="3"/>
    <x v="7"/>
    <x v="2"/>
    <x v="0"/>
    <m/>
    <s v="fabio salinas"/>
  </r>
  <r>
    <n v="61525"/>
    <x v="0"/>
    <s v="Moreno"/>
    <x v="16"/>
    <d v="2018-11-01T00:00:00"/>
    <s v="-"/>
    <s v="Mantenimiento Mecanico"/>
    <d v="2021-03-01T00:00:00"/>
    <d v="1899-12-30T11:09:14"/>
    <d v="2021-03-01T00:00:00"/>
    <d v="1899-12-30T11:14:20"/>
    <n v="306"/>
    <n v="5.0999999999999996"/>
    <m/>
    <n v="5.0999999999999996"/>
    <s v="micro parada"/>
    <x v="8"/>
    <x v="7"/>
    <x v="2"/>
    <x v="0"/>
    <m/>
    <s v="-"/>
  </r>
  <r>
    <n v="61529"/>
    <x v="22"/>
    <s v="Moreno"/>
    <x v="5"/>
    <d v="2020-01-13T00:00:00"/>
    <s v="Martín"/>
    <s v="Mantenimiento Mecanico"/>
    <d v="2021-03-01T00:00:00"/>
    <d v="1899-12-30T11:17:45"/>
    <d v="2021-03-01T00:00:00"/>
    <d v="1899-12-30T12:01:06"/>
    <n v="2601"/>
    <n v="43.35"/>
    <m/>
    <n v="43.35"/>
    <s v="se aflojan los tornillos del sistema de enhebrado. Las roscas ya estan barridas y cuesta que tome torque para ajustarse bien"/>
    <x v="3"/>
    <x v="7"/>
    <x v="2"/>
    <x v="0"/>
    <m/>
    <s v="fabio salinas"/>
  </r>
  <r>
    <n v="61535"/>
    <x v="41"/>
    <s v="Moreno"/>
    <x v="13"/>
    <d v="2020-09-30T00:00:00"/>
    <s v="Martín"/>
    <s v="Mantenimiento Electrico"/>
    <d v="2021-03-01T00:00:00"/>
    <d v="1899-12-30T11:26:26"/>
    <d v="2021-03-01T00:00:00"/>
    <d v="1899-12-30T11:51:19"/>
    <n v="1493"/>
    <n v="24.883333333333333"/>
    <m/>
    <n v="24.883333333333333"/>
    <s v="las pinzas que toman el celofán, no respetaban las medidas de ajustes, se resetea al sistema y queda funcionando"/>
    <x v="2"/>
    <x v="7"/>
    <x v="2"/>
    <x v="0"/>
    <m/>
    <s v="martin rial"/>
  </r>
  <r>
    <n v="61550"/>
    <x v="0"/>
    <s v="Moreno"/>
    <x v="14"/>
    <d v="2018-11-01T00:00:00"/>
    <s v="-"/>
    <s v="Mantenimiento Mecanico"/>
    <d v="2021-03-01T00:00:00"/>
    <d v="1899-12-30T12:01:36"/>
    <d v="2021-03-01T00:00:00"/>
    <d v="1899-12-30T12:08:49"/>
    <n v="433"/>
    <n v="7.2166666666666668"/>
    <m/>
    <n v="7.2166666666666668"/>
    <s v="micro parada"/>
    <x v="8"/>
    <x v="7"/>
    <x v="2"/>
    <x v="0"/>
    <m/>
    <s v="-"/>
  </r>
  <r>
    <n v="61552"/>
    <x v="0"/>
    <s v="Moreno"/>
    <x v="14"/>
    <d v="2018-11-01T00:00:00"/>
    <s v="-"/>
    <s v="Mantenimiento Electrico"/>
    <d v="2021-03-01T00:00:00"/>
    <d v="1899-12-30T12:08:58"/>
    <m/>
    <m/>
    <m/>
    <n v="0"/>
    <m/>
    <n v="0"/>
    <s v="relé de rearme no funciona, entonces no se podía poner en marcha la línea ya que acusaba Parada de Emergencia"/>
    <x v="2"/>
    <x v="7"/>
    <x v="0"/>
    <x v="0"/>
    <m/>
    <s v="martin rial y zarlenga"/>
  </r>
  <r>
    <n v="61556"/>
    <x v="10"/>
    <s v="Moreno"/>
    <x v="6"/>
    <d v="2018-11-01T00:00:00"/>
    <s v="-"/>
    <s v="Mantenimiento Mecanico"/>
    <d v="2021-03-01T00:00:00"/>
    <d v="1899-12-30T12:21:05"/>
    <d v="2021-03-01T00:00:00"/>
    <d v="1899-12-30T12:22:18"/>
    <n v="73"/>
    <n v="1.2166666666666666"/>
    <m/>
    <n v="1.2166666666666666"/>
    <s v="micro parada"/>
    <x v="8"/>
    <x v="7"/>
    <x v="2"/>
    <x v="0"/>
    <m/>
    <s v="-"/>
  </r>
  <r>
    <n v="61560"/>
    <x v="10"/>
    <s v="Moreno"/>
    <x v="6"/>
    <d v="2018-11-01T00:00:00"/>
    <s v="-"/>
    <s v="Mantenimiento Mecanico"/>
    <d v="2021-03-01T00:00:00"/>
    <d v="1899-12-30T12:28:12"/>
    <d v="2021-03-01T00:00:00"/>
    <d v="1899-12-30T12:28:20"/>
    <n v="8"/>
    <n v="0.13333333333333333"/>
    <m/>
    <n v="0.13333333333333333"/>
    <s v="micro parada"/>
    <x v="8"/>
    <x v="7"/>
    <x v="2"/>
    <x v="0"/>
    <m/>
    <s v="-"/>
  </r>
  <r>
    <n v="61561"/>
    <x v="10"/>
    <s v="Moreno"/>
    <x v="6"/>
    <d v="2018-11-01T00:00:00"/>
    <s v="-"/>
    <s v="Mantenimiento Mecanico"/>
    <d v="2021-03-01T00:00:00"/>
    <d v="1899-12-30T12:39:24"/>
    <d v="2021-03-01T00:00:00"/>
    <d v="1899-12-30T12:42:31"/>
    <n v="187"/>
    <n v="3.1166666666666667"/>
    <m/>
    <n v="3.1166666666666667"/>
    <s v="micro parada"/>
    <x v="8"/>
    <x v="7"/>
    <x v="2"/>
    <x v="0"/>
    <m/>
    <s v="-"/>
  </r>
  <r>
    <n v="61573"/>
    <x v="22"/>
    <s v="Moreno"/>
    <x v="5"/>
    <d v="2020-01-13T00:00:00"/>
    <s v="Martín"/>
    <s v="Mantenimiento Mecanico"/>
    <d v="2021-03-01T00:00:00"/>
    <d v="1899-12-30T13:03:01"/>
    <m/>
    <m/>
    <m/>
    <n v="0"/>
    <m/>
    <n v="0"/>
    <s v="se aflojan los tornillos del sistema de enhebrado. Las roscas ya estan barridas y cuesta que tome torque para ajustarse bien"/>
    <x v="3"/>
    <x v="7"/>
    <x v="0"/>
    <x v="0"/>
    <m/>
    <s v="fabio salinas"/>
  </r>
  <r>
    <n v="61610"/>
    <x v="11"/>
    <s v="Moreno"/>
    <x v="12"/>
    <d v="2018-11-01T00:00:00"/>
    <s v="-"/>
    <s v="Mantenimiento Mecanico"/>
    <d v="2021-03-01T00:00:00"/>
    <d v="1899-12-30T15:47:33"/>
    <d v="2021-03-01T00:00:00"/>
    <d v="1899-12-30T17:52:12"/>
    <n v="7479"/>
    <n v="124.65"/>
    <m/>
    <n v="124.65"/>
    <s v="presostato marca falta de aire, se regula y controla la linea. Hay que revisar el manual."/>
    <x v="3"/>
    <x v="7"/>
    <x v="2"/>
    <x v="1"/>
    <m/>
    <s v="rosales"/>
  </r>
  <r>
    <n v="61626"/>
    <x v="22"/>
    <s v="Moreno"/>
    <x v="5"/>
    <d v="2020-01-13T00:00:00"/>
    <s v="Martín"/>
    <s v="Mantenimiento Mecanico"/>
    <d v="2021-03-01T00:00:00"/>
    <d v="1899-12-30T16:21:11"/>
    <d v="2021-03-01T00:00:00"/>
    <d v="1899-12-30T17:34:01"/>
    <n v="4370"/>
    <n v="72.833333333333329"/>
    <m/>
    <n v="72.833333333333329"/>
    <s v="regulacion de coloca bombas"/>
    <x v="0"/>
    <x v="7"/>
    <x v="2"/>
    <x v="1"/>
    <m/>
    <s v="rosales"/>
  </r>
  <r>
    <n v="61627"/>
    <x v="0"/>
    <s v="Moreno"/>
    <x v="21"/>
    <d v="2021-02-04T00:00:00"/>
    <s v="Victor"/>
    <s v="Mantenimiento Mecanico"/>
    <d v="2021-03-01T00:00:00"/>
    <d v="1899-12-30T16:22:05"/>
    <d v="2021-03-01T00:00:00"/>
    <d v="1899-12-30T20:33:52"/>
    <n v="15107"/>
    <n v="251.78333333333333"/>
    <m/>
    <n v="251.78333333333333"/>
    <s v="desarme de valvula para lavado, queda la parada puesta."/>
    <x v="0"/>
    <x v="7"/>
    <x v="2"/>
    <x v="1"/>
    <m/>
    <s v="-"/>
  </r>
  <r>
    <n v="61640"/>
    <x v="8"/>
    <s v="Moreno"/>
    <x v="10"/>
    <d v="2018-11-01T00:00:00"/>
    <s v="-"/>
    <s v="Mantenimiento Mecanico"/>
    <d v="2021-03-01T00:00:00"/>
    <d v="1899-12-30T17:05:32"/>
    <d v="2021-03-01T00:00:00"/>
    <d v="1899-12-30T17:10:01"/>
    <n v="269"/>
    <n v="4.4833333333333334"/>
    <m/>
    <n v="4.4833333333333334"/>
    <s v="micro parada"/>
    <x v="8"/>
    <x v="7"/>
    <x v="2"/>
    <x v="1"/>
    <m/>
    <s v="-"/>
  </r>
  <r>
    <n v="61643"/>
    <x v="0"/>
    <s v="Moreno"/>
    <x v="0"/>
    <d v="2018-11-01T00:00:00"/>
    <s v="-"/>
    <s v="Mantenimiento Mecanico"/>
    <d v="2021-03-01T00:00:00"/>
    <d v="1899-12-30T17:21:45"/>
    <d v="2021-03-01T00:00:00"/>
    <d v="1899-12-30T18:01:55"/>
    <n v="2410"/>
    <n v="40.166666666666664"/>
    <m/>
    <n v="40.166666666666664"/>
    <s v="plato fuera de punto"/>
    <x v="3"/>
    <x v="7"/>
    <x v="2"/>
    <x v="1"/>
    <m/>
    <s v="mansilla"/>
  </r>
  <r>
    <n v="61664"/>
    <x v="22"/>
    <s v="Moreno"/>
    <x v="5"/>
    <d v="2020-01-13T00:00:00"/>
    <s v="Martín"/>
    <s v="Mantenimiento Mecanico"/>
    <d v="2021-03-01T00:00:00"/>
    <d v="1899-12-30T18:40:38"/>
    <d v="2021-03-01T00:00:00"/>
    <d v="1899-12-30T19:24:42"/>
    <n v="2644"/>
    <n v="44.06666666666667"/>
    <m/>
    <n v="44.06666666666667"/>
    <s v="se aflojaron pinzas de los enhebradores, se necesita reparacion integral."/>
    <x v="3"/>
    <x v="7"/>
    <x v="2"/>
    <x v="1"/>
    <m/>
    <s v="falabela"/>
  </r>
  <r>
    <n v="61676"/>
    <x v="4"/>
    <s v="Moreno"/>
    <x v="6"/>
    <d v="2019-10-08T00:00:00"/>
    <s v="Martín"/>
    <s v="Mantenimiento Mecanico"/>
    <d v="2021-03-01T00:00:00"/>
    <d v="1899-12-30T19:24:58"/>
    <d v="2021-03-01T00:00:00"/>
    <d v="1899-12-30T19:48:24"/>
    <n v="1406"/>
    <n v="23.433333333333334"/>
    <m/>
    <n v="23.433333333333334"/>
    <s v="regulacion de guias"/>
    <x v="0"/>
    <x v="7"/>
    <x v="2"/>
    <x v="1"/>
    <m/>
    <s v="falabela"/>
  </r>
  <r>
    <n v="61685"/>
    <x v="18"/>
    <s v="Moreno"/>
    <x v="3"/>
    <d v="2018-11-01T00:00:00"/>
    <s v="-"/>
    <s v="Mantenimiento Mecanico"/>
    <d v="2021-03-01T00:00:00"/>
    <d v="1899-12-30T20:11:51"/>
    <d v="2021-03-01T00:00:00"/>
    <d v="1899-12-30T20:43:33"/>
    <n v="1902"/>
    <n v="31.7"/>
    <m/>
    <n v="31.7"/>
    <s v="atascamiento de un envase, se destraba y se restablece la linea"/>
    <x v="3"/>
    <x v="7"/>
    <x v="2"/>
    <x v="1"/>
    <m/>
    <s v="baez/falabella"/>
  </r>
  <r>
    <n v="61688"/>
    <x v="0"/>
    <s v="Moreno"/>
    <x v="21"/>
    <d v="2021-02-04T00:00:00"/>
    <s v="Victor"/>
    <s v="Mantenimiento Mecanico"/>
    <d v="2021-03-01T00:00:00"/>
    <d v="1899-12-30T20:33:57"/>
    <d v="2021-03-01T00:00:00"/>
    <d v="1899-12-30T21:16:09"/>
    <n v="2532"/>
    <n v="42.2"/>
    <m/>
    <n v="42.2"/>
    <s v="olvidaron abrir la llave de aire y regulacion"/>
    <x v="0"/>
    <x v="7"/>
    <x v="2"/>
    <x v="1"/>
    <m/>
    <s v="mansilla"/>
  </r>
  <r>
    <n v="61697"/>
    <x v="21"/>
    <s v="Moreno"/>
    <x v="0"/>
    <d v="2018-11-01T00:00:00"/>
    <s v="-"/>
    <s v="Mantenimiento Mecanico"/>
    <d v="2021-03-01T00:00:00"/>
    <d v="1899-12-30T21:07:35"/>
    <d v="2021-03-01T00:00:00"/>
    <d v="1899-12-30T22:32:15"/>
    <n v="5080"/>
    <n v="84.666666666666671"/>
    <m/>
    <n v="84.666666666666671"/>
    <s v="Tapa trabada por deteccion de linea con error, se reubicaron los sensores de linea 38"/>
    <x v="3"/>
    <x v="7"/>
    <x v="2"/>
    <x v="1"/>
    <m/>
    <s v="alegre"/>
  </r>
  <r>
    <n v="61714"/>
    <x v="13"/>
    <s v="Moreno"/>
    <x v="6"/>
    <d v="2018-11-01T00:00:00"/>
    <s v="-"/>
    <s v="Mantenimiento Electrico"/>
    <d v="2021-03-02T00:00:00"/>
    <d v="1899-12-30T01:13:42"/>
    <d v="2021-03-02T00:00:00"/>
    <d v="1899-12-30T01:23:37"/>
    <n v="595"/>
    <n v="9.9166666666666661"/>
    <m/>
    <n v="9.9166666666666661"/>
    <s v="regulacion inkjet"/>
    <x v="0"/>
    <x v="7"/>
    <x v="2"/>
    <x v="2"/>
    <m/>
    <m/>
  </r>
  <r>
    <n v="61722"/>
    <x v="0"/>
    <s v="Moreno"/>
    <x v="6"/>
    <d v="2018-11-01T00:00:00"/>
    <s v="-"/>
    <s v="Mantenimiento Mecanico"/>
    <d v="2021-03-02T00:00:00"/>
    <d v="1899-12-30T03:24:20"/>
    <d v="2021-03-02T00:00:00"/>
    <d v="1899-12-30T03:41:33"/>
    <n v="1033"/>
    <n v="17.216666666666665"/>
    <m/>
    <n v="17.216666666666665"/>
    <s v="asistencia en llenado"/>
    <x v="0"/>
    <x v="7"/>
    <x v="2"/>
    <x v="2"/>
    <m/>
    <m/>
  </r>
  <r>
    <n v="61724"/>
    <x v="0"/>
    <s v="Moreno"/>
    <x v="0"/>
    <d v="2018-11-01T00:00:00"/>
    <s v="-"/>
    <s v="Mantenimiento Mecanico"/>
    <d v="2021-03-02T00:00:00"/>
    <d v="1899-12-30T04:02:10"/>
    <d v="2021-03-02T00:00:00"/>
    <d v="1899-12-30T04:15:20"/>
    <n v="790"/>
    <n v="13.166666666666666"/>
    <m/>
    <n v="13.166666666666666"/>
    <s v="se detraba tapa en llenadora"/>
    <x v="0"/>
    <x v="7"/>
    <x v="2"/>
    <x v="2"/>
    <m/>
    <m/>
  </r>
  <r>
    <n v="61753"/>
    <x v="12"/>
    <s v="Moreno"/>
    <x v="11"/>
    <d v="2018-11-01T00:00:00"/>
    <s v="-"/>
    <s v="Mantenimiento Electrico"/>
    <d v="2021-03-02T00:00:00"/>
    <d v="1899-12-30T07:23:41"/>
    <d v="2021-03-02T00:00:00"/>
    <d v="1899-12-30T07:24:31"/>
    <n v="50"/>
    <n v="0.83333333333333337"/>
    <m/>
    <n v="0.83333333333333337"/>
    <s v="micro parada"/>
    <x v="8"/>
    <x v="7"/>
    <x v="2"/>
    <x v="0"/>
    <m/>
    <m/>
  </r>
  <r>
    <n v="61762"/>
    <x v="10"/>
    <s v="Moreno"/>
    <x v="3"/>
    <d v="2018-11-01T00:00:00"/>
    <s v="-"/>
    <s v="Mantenimiento Mecanico"/>
    <d v="2021-03-02T00:00:00"/>
    <d v="1899-12-30T07:48:24"/>
    <d v="2021-03-02T00:00:00"/>
    <d v="1899-12-30T11:54:05"/>
    <n v="14741"/>
    <n v="245.68333333333334"/>
    <m/>
    <n v="245.68333333333334"/>
    <s v="no coloca bien las tapas. Se revisa programa, se siguen cables, se revisa movimientos y después de todo esto se observan las mangueras, de los giradores, invertidas. Esto último fue el problema."/>
    <x v="0"/>
    <x v="7"/>
    <x v="2"/>
    <x v="0"/>
    <m/>
    <s v="federico zarlenga y martín rial"/>
  </r>
  <r>
    <n v="61771"/>
    <x v="9"/>
    <s v="Moreno"/>
    <x v="7"/>
    <d v="2020-02-20T00:00:00"/>
    <s v="Martín"/>
    <s v="Mantenimiento Electrico"/>
    <d v="2021-03-02T00:00:00"/>
    <d v="1899-12-30T08:09:28"/>
    <d v="2021-03-02T00:00:00"/>
    <d v="1899-12-30T08:21:59"/>
    <n v="751"/>
    <n v="12.516666666666667"/>
    <m/>
    <n v="12.516666666666667"/>
    <s v="se calibra brazo abb"/>
    <x v="2"/>
    <x v="7"/>
    <x v="2"/>
    <x v="0"/>
    <m/>
    <s v="federico zarlenga  "/>
  </r>
  <r>
    <n v="61774"/>
    <x v="16"/>
    <s v="Moreno"/>
    <x v="7"/>
    <d v="2018-11-01T00:00:00"/>
    <s v="-"/>
    <s v="Mantenimiento Electrico"/>
    <d v="2021-03-02T00:00:00"/>
    <d v="1899-12-30T08:22:07"/>
    <d v="2021-03-02T00:00:00"/>
    <d v="1899-12-30T10:55:12"/>
    <n v="9185"/>
    <n v="153.08333333333334"/>
    <m/>
    <n v="153.08333333333334"/>
    <s v="se vuelve a calibrar brazo abb, configurar parámetros, ajustes de distancias y revisión de programa"/>
    <x v="2"/>
    <x v="7"/>
    <x v="2"/>
    <x v="0"/>
    <m/>
    <s v="federico zarlenga  "/>
  </r>
  <r>
    <n v="61786"/>
    <x v="23"/>
    <s v="Moreno"/>
    <x v="21"/>
    <d v="2021-02-04T00:00:00"/>
    <s v="Victor"/>
    <s v="Mantenimiento Electrico"/>
    <d v="2021-03-02T00:00:00"/>
    <d v="1899-12-30T08:52:19"/>
    <d v="2021-03-02T00:00:00"/>
    <d v="1899-12-30T09:05:47"/>
    <n v="808"/>
    <n v="13.466666666666667"/>
    <m/>
    <n v="13.466666666666667"/>
    <s v="se corta la tensión. Se observa que saltó el disyuntor. Se repone y queda funcionando"/>
    <x v="2"/>
    <x v="7"/>
    <x v="2"/>
    <x v="0"/>
    <m/>
    <s v="maquinista"/>
  </r>
  <r>
    <n v="61813"/>
    <x v="13"/>
    <s v="Moreno"/>
    <x v="0"/>
    <d v="2018-11-01T00:00:00"/>
    <s v="-"/>
    <s v="Mantenimiento Electrico"/>
    <d v="2021-03-02T00:00:00"/>
    <d v="1899-12-30T10:21:06"/>
    <d v="2021-03-02T00:00:00"/>
    <d v="1899-12-30T10:21:28"/>
    <n v="22"/>
    <n v="0.36666666666666664"/>
    <m/>
    <n v="0.36666666666666664"/>
    <s v="micro parada"/>
    <x v="8"/>
    <x v="7"/>
    <x v="2"/>
    <x v="0"/>
    <m/>
    <s v="-"/>
  </r>
  <r>
    <n v="61814"/>
    <x v="13"/>
    <s v="Moreno"/>
    <x v="0"/>
    <d v="2018-11-01T00:00:00"/>
    <s v="-"/>
    <s v="Mantenimiento Electrico"/>
    <d v="2021-03-02T00:00:00"/>
    <d v="1899-12-30T10:21:45"/>
    <d v="2021-03-02T00:00:00"/>
    <d v="1899-12-30T10:52:54"/>
    <n v="1869"/>
    <n v="31.15"/>
    <m/>
    <n v="31.15"/>
    <s v="no tomaba los cartuchos y se observo que tenía un pedazo de plástico el cual  impedía que llegara hasta el fondo y hacer contacto. "/>
    <x v="0"/>
    <x v="7"/>
    <x v="2"/>
    <x v="0"/>
    <m/>
    <s v="fabio salinas"/>
  </r>
  <r>
    <n v="61820"/>
    <x v="22"/>
    <s v="Moreno"/>
    <x v="5"/>
    <d v="2020-01-13T00:00:00"/>
    <s v="Martín"/>
    <s v="Mantenimiento Mecanico"/>
    <d v="2021-03-02T00:00:00"/>
    <d v="1899-12-30T10:35:23"/>
    <d v="2021-03-02T00:00:00"/>
    <d v="1899-12-30T11:50:13"/>
    <n v="4490"/>
    <n v="74.833333333333329"/>
    <m/>
    <n v="74.833333333333329"/>
    <s v="problema con piezas torcidas, roscas barridas y regulaciones del enhebrador"/>
    <x v="3"/>
    <x v="7"/>
    <x v="2"/>
    <x v="0"/>
    <m/>
    <s v="fabio salinas"/>
  </r>
  <r>
    <n v="61831"/>
    <x v="0"/>
    <s v="Moreno"/>
    <x v="15"/>
    <d v="2018-11-01T00:00:00"/>
    <s v="-"/>
    <s v="Mantenimiento Mecanico"/>
    <d v="2021-03-02T00:00:00"/>
    <d v="1899-12-30T11:22:50"/>
    <d v="2021-03-02T00:00:00"/>
    <d v="1899-12-30T11:57:54"/>
    <n v="2104"/>
    <n v="35.06666666666667"/>
    <m/>
    <n v="35.06666666666667"/>
    <s v="sienten una vibración al momento del llenado. Había un bulón flojo que sostiene el soporte del brazo elevador. Se ajusta y queda funcionando"/>
    <x v="3"/>
    <x v="7"/>
    <x v="2"/>
    <x v="0"/>
    <m/>
    <s v="federico s "/>
  </r>
  <r>
    <n v="61853"/>
    <x v="22"/>
    <s v="Moreno"/>
    <x v="5"/>
    <d v="2020-01-13T00:00:00"/>
    <s v="Martín"/>
    <s v="Mantenimiento Mecanico"/>
    <d v="2021-03-02T00:00:00"/>
    <d v="1899-12-30T13:04:02"/>
    <m/>
    <m/>
    <n v="1041"/>
    <n v="17.350000000000001"/>
    <m/>
    <n v="17.350000000000001"/>
    <s v="problema con piezas torcidas, roscas barridas y regulaciones del enhebrador. Queda funcionando a prueba"/>
    <x v="3"/>
    <x v="7"/>
    <x v="0"/>
    <x v="0"/>
    <m/>
    <s v="fabio salinas"/>
  </r>
  <r>
    <n v="61969"/>
    <x v="9"/>
    <s v="Moreno"/>
    <x v="7"/>
    <d v="2020-02-20T00:00:00"/>
    <s v="Martín"/>
    <s v="Mantenimiento Electrico"/>
    <d v="2021-03-02T00:00:00"/>
    <d v="1899-12-30T23:29:53"/>
    <d v="2021-03-02T00:00:00"/>
    <d v="1899-12-30T23:33:18"/>
    <n v="205"/>
    <n v="3.4166666666666665"/>
    <m/>
    <n v="3.4166666666666665"/>
    <s v="micro parada"/>
    <x v="8"/>
    <x v="7"/>
    <x v="2"/>
    <x v="2"/>
    <m/>
    <s v="-"/>
  </r>
  <r>
    <n v="61970"/>
    <x v="9"/>
    <s v="Moreno"/>
    <x v="7"/>
    <d v="2020-02-20T00:00:00"/>
    <s v="Martín"/>
    <s v="Mantenimiento Mecanico"/>
    <d v="2021-03-02T00:00:00"/>
    <d v="1899-12-30T23:33:24"/>
    <d v="2021-03-02T00:00:00"/>
    <d v="1899-12-30T23:41:46"/>
    <n v="502"/>
    <n v="8.3666666666666671"/>
    <m/>
    <n v="8.3666666666666671"/>
    <s v="micro parada"/>
    <x v="8"/>
    <x v="7"/>
    <x v="2"/>
    <x v="2"/>
    <m/>
    <s v="-"/>
  </r>
  <r>
    <n v="61971"/>
    <x v="16"/>
    <s v="Moreno"/>
    <x v="7"/>
    <d v="2018-11-01T00:00:00"/>
    <s v="-"/>
    <s v="Mantenimiento Electrico"/>
    <d v="2021-03-02T00:00:00"/>
    <d v="1899-12-30T23:41:52"/>
    <d v="2021-03-02T00:00:00"/>
    <d v="1899-12-30T23:51:59"/>
    <n v="607"/>
    <n v="10.116666666666667"/>
    <m/>
    <n v="10.116666666666667"/>
    <s v="puesta en funcionamiento"/>
    <x v="0"/>
    <x v="7"/>
    <x v="2"/>
    <x v="2"/>
    <m/>
    <m/>
  </r>
  <r>
    <n v="61983"/>
    <x v="12"/>
    <s v="Moreno"/>
    <x v="3"/>
    <d v="2018-11-01T00:00:00"/>
    <s v="-"/>
    <s v="Mantenimiento Electrico"/>
    <d v="2021-03-03T00:00:00"/>
    <d v="1899-12-30T01:37:39"/>
    <d v="2021-03-03T00:00:00"/>
    <d v="1899-12-30T01:48:17"/>
    <n v="638"/>
    <n v="10.633333333333333"/>
    <m/>
    <n v="10.633333333333333"/>
    <s v="regulacion de sensor etiquetadora"/>
    <x v="0"/>
    <x v="7"/>
    <x v="2"/>
    <x v="2"/>
    <m/>
    <m/>
  </r>
  <r>
    <n v="61992"/>
    <x v="26"/>
    <s v="Moreno"/>
    <x v="21"/>
    <d v="2021-02-04T00:00:00"/>
    <s v="Victor"/>
    <s v="Mantenimiento Electrico"/>
    <d v="2021-03-03T00:00:00"/>
    <d v="1899-12-30T03:19:57"/>
    <d v="2021-03-03T00:00:00"/>
    <d v="1899-12-30T03:46:41"/>
    <n v="1604"/>
    <n v="26.733333333333334"/>
    <m/>
    <n v="26.733333333333334"/>
    <s v="rotura de cangilones correspondientes a la cinta transportadora"/>
    <x v="3"/>
    <x v="7"/>
    <x v="2"/>
    <x v="2"/>
    <m/>
    <m/>
  </r>
  <r>
    <n v="61996"/>
    <x v="9"/>
    <s v="Moreno"/>
    <x v="7"/>
    <d v="2020-02-20T00:00:00"/>
    <s v="Martín"/>
    <s v="Mantenimiento Electrico"/>
    <d v="2021-03-03T00:00:00"/>
    <d v="1899-12-30T03:46:29"/>
    <d v="2021-03-03T00:00:00"/>
    <d v="1899-12-30T04:16:50"/>
    <n v="1821"/>
    <n v="30.35"/>
    <m/>
    <n v="30.35"/>
    <s v="regulacion operativo para que mande fundas en todos los cangilones"/>
    <x v="0"/>
    <x v="7"/>
    <x v="2"/>
    <x v="2"/>
    <m/>
    <m/>
  </r>
  <r>
    <n v="61997"/>
    <x v="2"/>
    <s v="Moreno"/>
    <x v="21"/>
    <d v="2021-02-04T00:00:00"/>
    <s v="Victor"/>
    <s v="Mantenimiento Mecanico"/>
    <d v="2021-03-03T00:00:00"/>
    <d v="1899-12-30T03:46:58"/>
    <d v="2021-03-03T00:00:00"/>
    <d v="1899-12-30T08:15:31"/>
    <n v="16113"/>
    <n v="268.55"/>
    <m/>
    <n v="268.55"/>
    <s v="rotura de cangilones correspondientes a la cinta transportadora"/>
    <x v="3"/>
    <x v="7"/>
    <x v="2"/>
    <x v="2"/>
    <m/>
    <m/>
  </r>
  <r>
    <n v="62002"/>
    <x v="2"/>
    <s v="Moreno"/>
    <x v="5"/>
    <d v="2018-11-01T00:00:00"/>
    <s v="-"/>
    <s v="Mantenimiento Mecanico"/>
    <d v="2021-03-03T00:00:00"/>
    <d v="1899-12-30T05:06:59"/>
    <d v="2021-03-03T00:00:00"/>
    <d v="1899-12-30T06:19:14"/>
    <n v="4335"/>
    <n v="72.25"/>
    <m/>
    <n v="72.25"/>
    <s v="desarme de transportadora por montaje de banda"/>
    <x v="3"/>
    <x v="7"/>
    <x v="2"/>
    <x v="2"/>
    <m/>
    <m/>
  </r>
  <r>
    <n v="62009"/>
    <x v="2"/>
    <s v="Moreno"/>
    <x v="5"/>
    <d v="2018-11-01T00:00:00"/>
    <s v="-"/>
    <s v="Mantenimiento Mecanico"/>
    <d v="2021-03-03T00:00:00"/>
    <d v="1899-12-30T06:19:20"/>
    <d v="2021-03-03T00:00:00"/>
    <d v="1899-12-30T06:59:36"/>
    <n v="2416"/>
    <n v="40.266666666666666"/>
    <m/>
    <n v="40.266666666666666"/>
    <s v="se rearma para acomodar la posicion de la banda"/>
    <x v="3"/>
    <x v="7"/>
    <x v="2"/>
    <x v="0"/>
    <m/>
    <m/>
  </r>
  <r>
    <n v="62010"/>
    <x v="42"/>
    <s v="Moreno Procesos"/>
    <x v="22"/>
    <d v="2020-09-18T00:00:00"/>
    <s v="Martín"/>
    <s v="Mantenimiento Electrico"/>
    <d v="2021-03-03T00:00:00"/>
    <d v="1899-12-30T06:20:41"/>
    <d v="2021-03-03T00:00:00"/>
    <d v="1899-12-30T08:21:11"/>
    <n v="7230"/>
    <n v="120.5"/>
    <m/>
    <n v="120.5"/>
    <s v="no funciona el molino por falta de presión en vejiga. Se coloca presión de aire y se deja funcionando ( 06:38 hs ). No sacan la parada en el momento y la quitan a las 08:21 hs. "/>
    <x v="3"/>
    <x v="7"/>
    <x v="2"/>
    <x v="0"/>
    <m/>
    <s v="jonatan montiel"/>
  </r>
  <r>
    <n v="62049"/>
    <x v="28"/>
    <s v="Moreno Procesos"/>
    <x v="20"/>
    <d v="2020-11-19T00:00:00"/>
    <s v="Martín"/>
    <s v="Mantenimiento Electrico"/>
    <d v="2021-03-03T00:00:00"/>
    <d v="1899-12-30T07:35:11"/>
    <d v="2021-03-03T00:00:00"/>
    <d v="1899-12-30T07:36:17"/>
    <n v="66"/>
    <n v="1.1000000000000001"/>
    <m/>
    <n v="1.1000000000000001"/>
    <s v="error de tipeo"/>
    <x v="0"/>
    <x v="7"/>
    <x v="2"/>
    <x v="0"/>
    <m/>
    <s v="procesador"/>
  </r>
  <r>
    <n v="62078"/>
    <x v="0"/>
    <s v="Moreno"/>
    <x v="1"/>
    <d v="2018-11-01T00:00:00"/>
    <s v="-"/>
    <s v="Mantenimiento Electrico"/>
    <d v="2021-03-03T00:00:00"/>
    <d v="1899-12-30T08:07:41"/>
    <d v="2021-03-03T00:00:00"/>
    <d v="1899-12-30T08:12:35"/>
    <n v="294"/>
    <n v="4.9000000000000004"/>
    <m/>
    <n v="4.9000000000000004"/>
    <s v="micro parada"/>
    <x v="8"/>
    <x v="7"/>
    <x v="2"/>
    <x v="0"/>
    <m/>
    <s v="-"/>
  </r>
  <r>
    <n v="62079"/>
    <x v="0"/>
    <s v="Moreno"/>
    <x v="3"/>
    <d v="2018-11-01T00:00:00"/>
    <s v="-"/>
    <s v="Mantenimiento Mecanico"/>
    <d v="2021-03-03T00:00:00"/>
    <d v="1899-12-30T08:10:01"/>
    <d v="2021-03-03T00:00:00"/>
    <d v="1899-12-30T08:30:58"/>
    <n v="1257"/>
    <n v="20.95"/>
    <m/>
    <n v="20.95"/>
    <s v="no referencia el transfer, se avisa a los electronicos ya que no hay movimientos flojos, se debería revisar parte eléctrica"/>
    <x v="2"/>
    <x v="7"/>
    <x v="2"/>
    <x v="0"/>
    <m/>
    <s v="federico S y roberto"/>
  </r>
  <r>
    <n v="62091"/>
    <x v="22"/>
    <s v="Moreno"/>
    <x v="5"/>
    <d v="2020-01-13T00:00:00"/>
    <s v="Martín"/>
    <s v="Mantenimiento Mecanico"/>
    <d v="2021-03-03T00:00:00"/>
    <d v="1899-12-30T08:40:29"/>
    <d v="2021-03-03T00:00:00"/>
    <d v="1899-12-30T08:53:47"/>
    <n v="798"/>
    <n v="13.3"/>
    <m/>
    <n v="13.3"/>
    <s v="lo arregla el maquinista"/>
    <x v="3"/>
    <x v="7"/>
    <x v="2"/>
    <x v="0"/>
    <m/>
    <s v="maquinista"/>
  </r>
  <r>
    <n v="62096"/>
    <x v="3"/>
    <s v="Moreno"/>
    <x v="3"/>
    <d v="2020-02-20T00:00:00"/>
    <s v="Martín"/>
    <s v="Mantenimiento Electrico"/>
    <d v="2021-03-03T00:00:00"/>
    <d v="1899-12-30T08:48:49"/>
    <d v="2021-03-03T00:00:00"/>
    <d v="1899-12-30T10:22:45"/>
    <n v="5636"/>
    <n v="93.933333333333337"/>
    <m/>
    <n v="93.933333333333337"/>
    <s v="sistema de pinzas no referenciaba, se reinicia maquina, se desarma y se encuenta racor trabando el movimiento de cierre de pinzas"/>
    <x v="3"/>
    <x v="7"/>
    <x v="2"/>
    <x v="0"/>
    <m/>
    <m/>
  </r>
  <r>
    <n v="62099"/>
    <x v="41"/>
    <s v="Moreno"/>
    <x v="13"/>
    <d v="2020-09-30T00:00:00"/>
    <s v="Martín"/>
    <s v="Mantenimiento Mecanico"/>
    <d v="2021-03-03T00:00:00"/>
    <d v="1899-12-30T08:57:16"/>
    <d v="2021-03-03T00:00:00"/>
    <d v="1899-12-30T10:48:48"/>
    <n v="6692"/>
    <n v="111.53333333333333"/>
    <m/>
    <n v="111.53333333333333"/>
    <s v="reemplazo de actuadores en  soldador transversal celofanadora"/>
    <x v="3"/>
    <x v="7"/>
    <x v="2"/>
    <x v="0"/>
    <m/>
    <m/>
  </r>
  <r>
    <n v="62111"/>
    <x v="4"/>
    <s v="Moreno"/>
    <x v="6"/>
    <d v="2019-10-08T00:00:00"/>
    <s v="Martín"/>
    <s v="Mantenimiento Mecanico"/>
    <d v="2021-03-03T00:00:00"/>
    <d v="1899-12-30T09:13:29"/>
    <d v="2021-03-03T00:00:00"/>
    <d v="1899-12-30T09:15:41"/>
    <n v="132"/>
    <n v="2.2000000000000002"/>
    <m/>
    <n v="2.2000000000000002"/>
    <s v="micro parada"/>
    <x v="8"/>
    <x v="7"/>
    <x v="2"/>
    <x v="0"/>
    <m/>
    <m/>
  </r>
  <r>
    <n v="62115"/>
    <x v="0"/>
    <s v="Moreno"/>
    <x v="8"/>
    <d v="2018-11-01T00:00:00"/>
    <s v="-"/>
    <s v="Mantenimiento Mecanico"/>
    <d v="2021-03-03T00:00:00"/>
    <d v="1899-12-30T09:20:44"/>
    <d v="2021-03-03T00:00:00"/>
    <d v="1899-12-30T09:51:06"/>
    <n v="1822"/>
    <n v="30.366666666666667"/>
    <m/>
    <n v="30.366666666666667"/>
    <s v="problemas con controlador de temperatura + pt100"/>
    <x v="2"/>
    <x v="7"/>
    <x v="2"/>
    <x v="0"/>
    <m/>
    <m/>
  </r>
  <r>
    <n v="62117"/>
    <x v="1"/>
    <s v="Moreno"/>
    <x v="2"/>
    <d v="2020-09-30T00:00:00"/>
    <s v="Martín"/>
    <s v="Mantenimiento Electrico"/>
    <d v="2021-03-03T00:00:00"/>
    <d v="1899-12-30T09:22:06"/>
    <d v="2021-03-03T00:00:00"/>
    <d v="1899-12-30T09:22:14"/>
    <n v="8"/>
    <n v="0.13333333333333333"/>
    <m/>
    <n v="0.13333333333333333"/>
    <s v="micro parada"/>
    <x v="8"/>
    <x v="7"/>
    <x v="2"/>
    <x v="0"/>
    <m/>
    <m/>
  </r>
  <r>
    <n v="62132"/>
    <x v="0"/>
    <s v="Moreno"/>
    <x v="8"/>
    <d v="2018-11-01T00:00:00"/>
    <s v="-"/>
    <s v="Mantenimiento Electrico"/>
    <d v="2021-03-03T00:00:00"/>
    <d v="1899-12-30T09:51:13"/>
    <d v="2021-03-03T00:00:00"/>
    <d v="1899-12-30T11:17:54"/>
    <n v="5201"/>
    <n v="86.683333333333337"/>
    <m/>
    <n v="86.683333333333337"/>
    <s v="problemas con controlador de temperatura + pt100"/>
    <x v="3"/>
    <x v="7"/>
    <x v="2"/>
    <x v="0"/>
    <m/>
    <m/>
  </r>
  <r>
    <n v="62145"/>
    <x v="4"/>
    <s v="Moreno"/>
    <x v="6"/>
    <d v="2019-10-08T00:00:00"/>
    <s v="Martín"/>
    <s v="Mantenimiento Mecanico"/>
    <d v="2021-03-03T00:00:00"/>
    <d v="1899-12-30T10:09:44"/>
    <d v="2021-03-03T00:00:00"/>
    <d v="1899-12-30T12:41:54"/>
    <n v="9130"/>
    <n v="152.16666666666666"/>
    <m/>
    <n v="152.16666666666666"/>
    <s v="reemplazo de actuador neumatico con sello roto"/>
    <x v="3"/>
    <x v="7"/>
    <x v="2"/>
    <x v="0"/>
    <m/>
    <m/>
  </r>
  <r>
    <n v="62147"/>
    <x v="3"/>
    <s v="Moreno"/>
    <x v="3"/>
    <d v="2020-02-20T00:00:00"/>
    <s v="Martín"/>
    <s v="Mantenimiento Mecanico"/>
    <d v="2021-03-03T00:00:00"/>
    <d v="1899-12-30T10:22:51"/>
    <d v="2021-03-03T00:00:00"/>
    <d v="1899-12-30T12:04:01"/>
    <n v="6070"/>
    <n v="101.16666666666667"/>
    <m/>
    <n v="101.16666666666667"/>
    <s v="sistema de pinzas no referenciaba, se reinicia maquina, se desarma y se encuenta racor trabando el movimiento de cierre de pinzas"/>
    <x v="3"/>
    <x v="7"/>
    <x v="2"/>
    <x v="0"/>
    <m/>
    <m/>
  </r>
  <r>
    <n v="62148"/>
    <x v="0"/>
    <s v="Moreno"/>
    <x v="11"/>
    <d v="2018-11-01T00:00:00"/>
    <s v="-"/>
    <s v="Mantenimiento Mecanico"/>
    <d v="2021-03-03T00:00:00"/>
    <d v="1899-12-30T10:23:18"/>
    <d v="2021-03-03T00:00:00"/>
    <d v="1899-12-30T10:45:10"/>
    <n v="1312"/>
    <n v="21.866666666666667"/>
    <m/>
    <n v="21.866666666666667"/>
    <s v="no hay falla"/>
    <x v="1"/>
    <x v="7"/>
    <x v="2"/>
    <x v="0"/>
    <m/>
    <m/>
  </r>
  <r>
    <n v="62155"/>
    <x v="0"/>
    <s v="Moreno"/>
    <x v="19"/>
    <d v="2018-11-01T00:00:00"/>
    <s v="-"/>
    <s v="Mantenimiento Mecanico"/>
    <d v="2021-03-03T00:00:00"/>
    <d v="1899-12-30T10:37:57"/>
    <d v="2021-03-03T00:00:00"/>
    <d v="1899-12-30T10:44:11"/>
    <n v="374"/>
    <n v="6.2333333333333334"/>
    <m/>
    <n v="6.2333333333333334"/>
    <s v="micro parada"/>
    <x v="8"/>
    <x v="7"/>
    <x v="2"/>
    <x v="0"/>
    <m/>
    <m/>
  </r>
  <r>
    <n v="62165"/>
    <x v="0"/>
    <s v="Moreno"/>
    <x v="15"/>
    <d v="2018-11-01T00:00:00"/>
    <s v="-"/>
    <s v="Mantenimiento Electrico"/>
    <d v="2021-03-03T00:00:00"/>
    <d v="1899-12-30T11:22:15"/>
    <d v="2021-03-03T00:00:00"/>
    <d v="1899-12-30T12:03:02"/>
    <n v="2447"/>
    <n v="40.783333333333331"/>
    <m/>
    <n v="40.783333333333331"/>
    <s v="problema  con controlador de temperatura , se reemplaza termocupla"/>
    <x v="2"/>
    <x v="7"/>
    <x v="2"/>
    <x v="0"/>
    <m/>
    <m/>
  </r>
  <r>
    <n v="62166"/>
    <x v="0"/>
    <s v="Moreno"/>
    <x v="8"/>
    <d v="2018-11-01T00:00:00"/>
    <s v="-"/>
    <s v="Mantenimiento Electrico"/>
    <d v="2021-03-03T00:00:00"/>
    <d v="1899-12-30T11:24:43"/>
    <d v="2021-03-03T00:00:00"/>
    <d v="1899-12-30T13:39:05"/>
    <n v="8062"/>
    <n v="134.36666666666667"/>
    <m/>
    <n v="134.36666666666667"/>
    <s v="problema  con controlador de temperatura , se reemplaza termocupla"/>
    <x v="2"/>
    <x v="7"/>
    <x v="2"/>
    <x v="0"/>
    <m/>
    <m/>
  </r>
  <r>
    <n v="62169"/>
    <x v="0"/>
    <s v="Moreno"/>
    <x v="11"/>
    <d v="2018-11-01T00:00:00"/>
    <s v="-"/>
    <s v="Mantenimiento Mecanico"/>
    <d v="2021-03-03T00:00:00"/>
    <d v="1899-12-30T11:30:15"/>
    <d v="2021-03-03T00:00:00"/>
    <d v="1899-12-30T11:33:15"/>
    <n v="180"/>
    <n v="3"/>
    <m/>
    <n v="3"/>
    <s v="micro parada"/>
    <x v="8"/>
    <x v="7"/>
    <x v="2"/>
    <x v="0"/>
    <m/>
    <m/>
  </r>
  <r>
    <n v="62194"/>
    <x v="0"/>
    <s v="Moreno"/>
    <x v="15"/>
    <d v="2018-11-01T00:00:00"/>
    <s v="-"/>
    <s v="Mantenimiento Electrico"/>
    <d v="2021-03-03T00:00:00"/>
    <d v="1899-12-30T12:48:32"/>
    <d v="2021-03-03T00:00:00"/>
    <d v="1899-12-30T13:39:04"/>
    <n v="3032"/>
    <n v="50.533333333333331"/>
    <m/>
    <n v="50.533333333333331"/>
    <s v="problema  con controlador de temperatura , se reemplaza termocupla"/>
    <x v="2"/>
    <x v="7"/>
    <x v="2"/>
    <x v="0"/>
    <m/>
    <m/>
  </r>
  <r>
    <n v="62208"/>
    <x v="21"/>
    <s v="Moreno"/>
    <x v="3"/>
    <d v="2018-11-01T00:00:00"/>
    <s v="-"/>
    <s v="Mantenimiento Electrico"/>
    <d v="2021-03-03T00:00:00"/>
    <d v="1899-12-30T13:27:32"/>
    <d v="2021-03-03T00:00:00"/>
    <d v="1899-12-30T13:35:51"/>
    <n v="499"/>
    <n v="8.3166666666666664"/>
    <m/>
    <n v="8.3166666666666664"/>
    <s v="fuera de posicion de trabajo"/>
    <x v="0"/>
    <x v="7"/>
    <x v="2"/>
    <x v="0"/>
    <m/>
    <m/>
  </r>
  <r>
    <n v="62211"/>
    <x v="0"/>
    <s v="Moreno"/>
    <x v="15"/>
    <d v="2018-11-01T00:00:00"/>
    <s v="-"/>
    <s v="Mantenimiento Electrico"/>
    <d v="2021-03-03T00:00:00"/>
    <d v="1899-12-30T14:48:35"/>
    <d v="2021-03-03T00:00:00"/>
    <d v="1899-12-30T16:21:42"/>
    <n v="5587"/>
    <n v="93.11666666666666"/>
    <m/>
    <n v="93.11666666666666"/>
    <s v="se realiza buje para la colocacion de termocupla"/>
    <x v="3"/>
    <x v="7"/>
    <x v="2"/>
    <x v="1"/>
    <m/>
    <m/>
  </r>
  <r>
    <n v="62213"/>
    <x v="0"/>
    <s v="Moreno"/>
    <x v="8"/>
    <d v="2018-11-01T00:00:00"/>
    <s v="-"/>
    <s v="Mantenimiento Electrico"/>
    <d v="2021-03-03T00:00:00"/>
    <d v="1899-12-30T14:56:41"/>
    <d v="2021-03-03T00:00:00"/>
    <d v="1899-12-30T15:10:44"/>
    <n v="843"/>
    <n v="14.05"/>
    <m/>
    <n v="14.05"/>
    <s v="problema  con controlador de temperatura , se reemplaza termocupla"/>
    <x v="2"/>
    <x v="7"/>
    <x v="2"/>
    <x v="1"/>
    <m/>
    <m/>
  </r>
  <r>
    <n v="62226"/>
    <x v="0"/>
    <s v="Moreno"/>
    <x v="10"/>
    <d v="2018-11-01T00:00:00"/>
    <s v="-"/>
    <s v="Mantenimiento Mecanico"/>
    <d v="2021-03-03T00:00:00"/>
    <d v="1899-12-30T15:36:21"/>
    <d v="2021-03-03T00:00:00"/>
    <d v="1899-12-30T15:41:26"/>
    <n v="305"/>
    <n v="5.083333333333333"/>
    <m/>
    <n v="5.083333333333333"/>
    <s v="micro parada"/>
    <x v="8"/>
    <x v="7"/>
    <x v="2"/>
    <x v="1"/>
    <m/>
    <m/>
  </r>
  <r>
    <n v="62245"/>
    <x v="43"/>
    <s v="Moreno"/>
    <x v="0"/>
    <d v="2021-03-03T00:00:00"/>
    <s v="Martín"/>
    <s v="Mantenimiento Mecanico"/>
    <d v="2021-03-03T00:00:00"/>
    <d v="1899-12-30T16:43:27"/>
    <d v="2021-03-03T00:00:00"/>
    <d v="1899-12-30T17:04:15"/>
    <n v="1248"/>
    <n v="20.8"/>
    <m/>
    <n v="20.8"/>
    <s v="reemplazo de gomas de torque mas revision de pieza colocador de pinceles"/>
    <x v="3"/>
    <x v="7"/>
    <x v="2"/>
    <x v="1"/>
    <m/>
    <m/>
  </r>
  <r>
    <n v="62253"/>
    <x v="0"/>
    <s v="Moreno"/>
    <x v="15"/>
    <d v="2018-11-01T00:00:00"/>
    <s v="-"/>
    <s v="Mantenimiento Electrico"/>
    <d v="2021-03-03T00:00:00"/>
    <d v="1899-12-30T17:05:26"/>
    <d v="2021-03-03T00:00:00"/>
    <d v="1899-12-30T17:10:11"/>
    <n v="285"/>
    <n v="4.75"/>
    <m/>
    <n v="4.75"/>
    <s v="micro parada"/>
    <x v="8"/>
    <x v="7"/>
    <x v="2"/>
    <x v="1"/>
    <m/>
    <m/>
  </r>
  <r>
    <n v="62258"/>
    <x v="26"/>
    <s v="Moreno"/>
    <x v="21"/>
    <d v="2021-02-04T00:00:00"/>
    <s v="Victor"/>
    <s v="Mantenimiento Mecanico"/>
    <d v="2021-03-03T00:00:00"/>
    <d v="1899-12-30T17:21:13"/>
    <d v="2021-03-03T00:00:00"/>
    <d v="1899-12-30T17:28:41"/>
    <n v="448"/>
    <n v="7.4666666666666668"/>
    <m/>
    <n v="7.4666666666666668"/>
    <s v="micro parada"/>
    <x v="8"/>
    <x v="7"/>
    <x v="2"/>
    <x v="1"/>
    <m/>
    <m/>
  </r>
  <r>
    <n v="62266"/>
    <x v="8"/>
    <s v="Moreno"/>
    <x v="2"/>
    <d v="2018-11-01T00:00:00"/>
    <s v="-"/>
    <s v="Mantenimiento Electrico"/>
    <d v="2021-03-03T00:00:00"/>
    <d v="1899-12-30T17:37:46"/>
    <d v="2021-03-03T00:00:00"/>
    <d v="1899-12-30T17:37:55"/>
    <n v="9"/>
    <n v="0.15"/>
    <m/>
    <n v="0.15"/>
    <s v="micro parada"/>
    <x v="8"/>
    <x v="7"/>
    <x v="2"/>
    <x v="1"/>
    <m/>
    <m/>
  </r>
  <r>
    <n v="62274"/>
    <x v="41"/>
    <s v="Moreno"/>
    <x v="13"/>
    <d v="2020-09-30T00:00:00"/>
    <s v="Martín"/>
    <s v="Mantenimiento Electrico"/>
    <d v="2021-03-03T00:00:00"/>
    <d v="1899-12-30T18:47:17"/>
    <d v="2021-03-03T00:00:00"/>
    <d v="1899-12-30T19:07:40"/>
    <n v="1223"/>
    <n v="20.383333333333333"/>
    <m/>
    <n v="20.383333333333333"/>
    <s v="parametro de desarrollo  mal configurado"/>
    <x v="0"/>
    <x v="7"/>
    <x v="2"/>
    <x v="1"/>
    <m/>
    <m/>
  </r>
  <r>
    <n v="62313"/>
    <x v="9"/>
    <s v="Moreno"/>
    <x v="7"/>
    <d v="2020-02-20T00:00:00"/>
    <s v="Martín"/>
    <s v="Mantenimiento Electrico"/>
    <d v="2021-03-03T00:00:00"/>
    <d v="1899-12-30T23:32:43"/>
    <d v="2021-03-03T00:00:00"/>
    <d v="1899-12-30T23:37:08"/>
    <n v="265"/>
    <n v="4.416666666666667"/>
    <m/>
    <n v="4.416666666666667"/>
    <s v="micro parada"/>
    <x v="8"/>
    <x v="7"/>
    <x v="2"/>
    <x v="2"/>
    <m/>
    <m/>
  </r>
  <r>
    <n v="62320"/>
    <x v="43"/>
    <s v="Moreno"/>
    <x v="0"/>
    <d v="2021-03-03T00:00:00"/>
    <s v="Martín"/>
    <s v="Mantenimiento Mecanico"/>
    <d v="2021-03-04T00:00:00"/>
    <d v="1899-12-30T02:38:03"/>
    <d v="2021-03-04T00:00:00"/>
    <d v="1899-12-30T04:05:15"/>
    <n v="5232"/>
    <n v="87.2"/>
    <m/>
    <n v="87.2"/>
    <s v="limpieza de sistema"/>
    <x v="0"/>
    <x v="7"/>
    <x v="2"/>
    <x v="2"/>
    <m/>
    <m/>
  </r>
  <r>
    <n v="62321"/>
    <x v="0"/>
    <s v="Moreno"/>
    <x v="21"/>
    <d v="2021-02-04T00:00:00"/>
    <s v="Victor"/>
    <s v="Mantenimiento Electrico"/>
    <d v="2021-03-04T00:00:00"/>
    <d v="1899-12-30T02:42:59"/>
    <d v="2021-03-04T00:00:00"/>
    <d v="1899-12-30T04:56:50"/>
    <n v="8031"/>
    <n v="133.85"/>
    <m/>
    <n v="133.85"/>
    <s v="carga de tolva en falla"/>
    <x v="2"/>
    <x v="7"/>
    <x v="2"/>
    <x v="2"/>
    <m/>
    <m/>
  </r>
  <r>
    <n v="62323"/>
    <x v="21"/>
    <s v="Moreno"/>
    <x v="3"/>
    <d v="2018-11-01T00:00:00"/>
    <s v="-"/>
    <s v="Mantenimiento Electrico"/>
    <d v="2021-03-04T00:00:00"/>
    <d v="1899-12-30T04:11:20"/>
    <d v="2021-03-04T00:00:00"/>
    <d v="1899-12-30T04:21:49"/>
    <n v="629"/>
    <n v="10.483333333333333"/>
    <m/>
    <n v="10.483333333333333"/>
    <s v="falla posiion de robot"/>
    <x v="0"/>
    <x v="7"/>
    <x v="2"/>
    <x v="2"/>
    <m/>
    <m/>
  </r>
  <r>
    <n v="62335"/>
    <x v="0"/>
    <s v="Moreno"/>
    <x v="15"/>
    <d v="2018-11-01T00:00:00"/>
    <s v="-"/>
    <s v="Mantenimiento Mecanico"/>
    <d v="2021-03-04T00:00:00"/>
    <d v="1899-12-30T06:32:14"/>
    <d v="2021-03-04T00:00:00"/>
    <d v="1899-12-30T06:38:00"/>
    <n v="346"/>
    <n v="5.7666666666666666"/>
    <m/>
    <n v="5.7666666666666666"/>
    <s v="micro parada"/>
    <x v="8"/>
    <x v="7"/>
    <x v="2"/>
    <x v="0"/>
    <m/>
    <s v="-"/>
  </r>
  <r>
    <n v="62353"/>
    <x v="12"/>
    <s v="Moreno"/>
    <x v="2"/>
    <d v="2018-11-01T00:00:00"/>
    <s v="-"/>
    <s v="Mantenimiento Mecanico"/>
    <d v="2021-03-04T00:00:00"/>
    <d v="1899-12-30T07:18:05"/>
    <d v="2021-03-04T00:00:00"/>
    <d v="1899-12-30T08:24:52"/>
    <n v="4007"/>
    <n v="66.783333333333331"/>
    <m/>
    <n v="66.783333333333331"/>
    <s v="no era en la etiquetadora, fue la transferencia. Un frasco se metió dentro de la cadena rompiendo un eslabón. Se cambia eslabón y tacos de gomas que estaban rotos "/>
    <x v="3"/>
    <x v="7"/>
    <x v="2"/>
    <x v="0"/>
    <m/>
    <s v="Roberto"/>
  </r>
  <r>
    <n v="62362"/>
    <x v="11"/>
    <s v="Moreno"/>
    <x v="5"/>
    <d v="2018-11-01T00:00:00"/>
    <s v="-"/>
    <s v="Mantenimiento Mecanico"/>
    <d v="2021-03-04T00:00:00"/>
    <d v="1899-12-30T07:41:23"/>
    <d v="2021-03-04T00:00:00"/>
    <d v="1899-12-30T07:46:24"/>
    <n v="301"/>
    <n v="5.0166666666666666"/>
    <m/>
    <n v="5.0166666666666666"/>
    <s v="micro parada"/>
    <x v="8"/>
    <x v="7"/>
    <x v="2"/>
    <x v="0"/>
    <m/>
    <s v="-"/>
  </r>
  <r>
    <n v="62372"/>
    <x v="9"/>
    <s v="Moreno"/>
    <x v="7"/>
    <d v="2020-02-20T00:00:00"/>
    <s v="Martín"/>
    <s v="Mantenimiento Electrico"/>
    <d v="2021-03-04T00:00:00"/>
    <d v="1899-12-30T08:12:44"/>
    <d v="2021-03-04T00:00:00"/>
    <d v="1899-12-30T10:18:55"/>
    <n v="7571"/>
    <n v="126.18333333333334"/>
    <m/>
    <n v="126.18333333333334"/>
    <s v="ajuste de parametros para salida continua de fundas"/>
    <x v="8"/>
    <x v="7"/>
    <x v="2"/>
    <x v="0"/>
    <m/>
    <m/>
  </r>
  <r>
    <n v="62402"/>
    <x v="43"/>
    <s v="Moreno"/>
    <x v="0"/>
    <d v="2021-03-03T00:00:00"/>
    <s v="Martín"/>
    <s v="Mantenimiento Mecanico"/>
    <d v="2021-03-04T00:00:00"/>
    <d v="1899-12-30T09:33:48"/>
    <d v="2021-03-04T00:00:00"/>
    <d v="1899-12-30T09:36:34"/>
    <n v="166"/>
    <n v="2.7666666666666666"/>
    <m/>
    <n v="2.7666666666666666"/>
    <s v="micro parada"/>
    <x v="8"/>
    <x v="7"/>
    <x v="2"/>
    <x v="0"/>
    <m/>
    <s v="-"/>
  </r>
  <r>
    <n v="62507"/>
    <x v="43"/>
    <s v="Moreno"/>
    <x v="0"/>
    <d v="2021-03-03T00:00:00"/>
    <s v="Martín"/>
    <s v="Mantenimiento Mecanico"/>
    <d v="2021-03-04T00:00:00"/>
    <d v="1899-12-30T15:10:17"/>
    <d v="2021-03-04T00:00:00"/>
    <d v="1899-12-30T15:23:25"/>
    <n v="788"/>
    <n v="13.133333333333333"/>
    <m/>
    <n v="13.133333333333333"/>
    <s v="limpieza de sistema"/>
    <x v="0"/>
    <x v="7"/>
    <x v="2"/>
    <x v="1"/>
    <m/>
    <m/>
  </r>
  <r>
    <n v="62512"/>
    <x v="3"/>
    <s v="Moreno"/>
    <x v="0"/>
    <d v="2018-11-01T00:00:00"/>
    <s v="-"/>
    <s v="Mantenimiento Mecanico"/>
    <d v="2021-03-04T00:00:00"/>
    <d v="1899-12-30T15:26:37"/>
    <d v="2021-03-04T00:00:00"/>
    <d v="1899-12-30T16:08:46"/>
    <n v="2529"/>
    <n v="42.15"/>
    <m/>
    <n v="42.15"/>
    <s v="ajuste de torqueadores ,cambio de resorte"/>
    <x v="3"/>
    <x v="7"/>
    <x v="2"/>
    <x v="1"/>
    <m/>
    <m/>
  </r>
  <r>
    <n v="62520"/>
    <x v="2"/>
    <s v="Moreno"/>
    <x v="6"/>
    <d v="2018-11-01T00:00:00"/>
    <s v="-"/>
    <s v="Mantenimiento Mecanico"/>
    <d v="2021-03-04T00:00:00"/>
    <d v="1899-12-30T15:56:18"/>
    <d v="2021-03-04T00:00:00"/>
    <d v="1899-12-30T15:57:36"/>
    <n v="78"/>
    <n v="1.3"/>
    <m/>
    <n v="1.3"/>
    <s v="micro parada"/>
    <x v="8"/>
    <x v="7"/>
    <x v="2"/>
    <x v="1"/>
    <m/>
    <m/>
  </r>
  <r>
    <n v="62527"/>
    <x v="2"/>
    <s v="Moreno"/>
    <x v="6"/>
    <d v="2018-11-01T00:00:00"/>
    <s v="-"/>
    <s v="Mantenimiento Mecanico"/>
    <d v="2021-03-04T00:00:00"/>
    <d v="1899-12-30T16:22:35"/>
    <d v="2021-03-04T00:00:00"/>
    <d v="1899-12-30T16:54:06"/>
    <n v="1891"/>
    <n v="31.516666666666666"/>
    <m/>
    <n v="31.516666666666666"/>
    <s v="rotura de cangilones correspondientes a la cinta transportadora"/>
    <x v="3"/>
    <x v="7"/>
    <x v="2"/>
    <x v="1"/>
    <m/>
    <m/>
  </r>
  <r>
    <n v="62538"/>
    <x v="3"/>
    <s v="Moreno"/>
    <x v="6"/>
    <d v="2018-11-01T00:00:00"/>
    <s v="-"/>
    <s v="Mantenimiento Mecanico"/>
    <d v="2021-03-04T00:00:00"/>
    <d v="1899-12-30T17:20:39"/>
    <d v="2021-03-04T00:00:00"/>
    <d v="1899-12-30T18:18:13"/>
    <n v="3454"/>
    <n v="57.56666666666667"/>
    <m/>
    <n v="57.56666666666667"/>
    <s v="rotura de cangilones de goma transferencia"/>
    <x v="3"/>
    <x v="7"/>
    <x v="2"/>
    <x v="1"/>
    <m/>
    <m/>
  </r>
  <r>
    <n v="62539"/>
    <x v="0"/>
    <s v="Moreno"/>
    <x v="12"/>
    <d v="2018-11-01T00:00:00"/>
    <s v="-"/>
    <s v="Mantenimiento Electrico"/>
    <d v="2021-03-04T00:00:00"/>
    <d v="1899-12-30T17:20:56"/>
    <d v="2021-03-04T00:00:00"/>
    <d v="1899-12-30T17:54:00"/>
    <n v="1984"/>
    <n v="33.06666666666667"/>
    <m/>
    <n v="33.06666666666667"/>
    <s v="ajuste de brazo de apriete torqueadores"/>
    <x v="3"/>
    <x v="7"/>
    <x v="2"/>
    <x v="1"/>
    <m/>
    <m/>
  </r>
  <r>
    <n v="62551"/>
    <x v="0"/>
    <s v="Moreno"/>
    <x v="15"/>
    <d v="2018-11-01T00:00:00"/>
    <s v="-"/>
    <s v="Mantenimiento Electrico"/>
    <d v="2021-03-04T00:00:00"/>
    <d v="1899-12-30T17:58:34"/>
    <d v="2021-03-04T00:00:00"/>
    <d v="1899-12-30T18:11:41"/>
    <n v="787"/>
    <n v="13.116666666666667"/>
    <m/>
    <n v="13.116666666666667"/>
    <s v="regulacion mordazas"/>
    <x v="0"/>
    <x v="7"/>
    <x v="2"/>
    <x v="1"/>
    <m/>
    <m/>
  </r>
  <r>
    <n v="62591"/>
    <x v="9"/>
    <s v="Moreno"/>
    <x v="7"/>
    <d v="2020-02-20T00:00:00"/>
    <s v="Martín"/>
    <s v="Mantenimiento Electrico"/>
    <d v="2021-03-04T00:00:00"/>
    <d v="1899-12-30T20:13:27"/>
    <d v="2021-03-04T00:00:00"/>
    <d v="1899-12-30T20:46:28"/>
    <n v="1981"/>
    <n v="33.016666666666666"/>
    <m/>
    <n v="33.016666666666666"/>
    <s v="regulacion salida de funda"/>
    <x v="0"/>
    <x v="7"/>
    <x v="2"/>
    <x v="1"/>
    <m/>
    <m/>
  </r>
  <r>
    <n v="62605"/>
    <x v="0"/>
    <s v="Moreno"/>
    <x v="8"/>
    <d v="2018-11-01T00:00:00"/>
    <s v="-"/>
    <s v="Mantenimiento Mecanico"/>
    <d v="2021-03-04T00:00:00"/>
    <d v="1899-12-30T22:24:47"/>
    <d v="2021-03-04T00:00:00"/>
    <d v="1899-12-30T22:27:21"/>
    <n v="154"/>
    <n v="2.5666666666666669"/>
    <m/>
    <n v="2.5666666666666669"/>
    <s v="micro parada"/>
    <x v="8"/>
    <x v="7"/>
    <x v="2"/>
    <x v="2"/>
    <m/>
    <m/>
  </r>
  <r>
    <n v="62607"/>
    <x v="0"/>
    <s v="Moreno"/>
    <x v="8"/>
    <d v="2018-11-01T00:00:00"/>
    <s v="-"/>
    <s v="Mantenimiento Mecanico"/>
    <d v="2021-03-04T00:00:00"/>
    <d v="1899-12-30T22:28:25"/>
    <d v="2021-03-04T00:00:00"/>
    <d v="1899-12-30T22:36:06"/>
    <n v="461"/>
    <n v="7.6833333333333336"/>
    <m/>
    <n v="7.6833333333333336"/>
    <s v="micro parada"/>
    <x v="8"/>
    <x v="7"/>
    <x v="2"/>
    <x v="2"/>
    <m/>
    <m/>
  </r>
  <r>
    <n v="62611"/>
    <x v="0"/>
    <s v="Moreno"/>
    <x v="7"/>
    <d v="2018-11-01T00:00:00"/>
    <s v="-"/>
    <s v="Mantenimiento Mecanico"/>
    <d v="2021-03-04T00:00:00"/>
    <d v="1899-12-30T23:07:37"/>
    <d v="2021-03-05T00:00:00"/>
    <d v="1899-12-30T00:39:27"/>
    <n v="5510"/>
    <n v="91.833333333333329"/>
    <m/>
    <n v="91.833333333333329"/>
    <s v="formato con puck  no acorde"/>
    <x v="1"/>
    <x v="7"/>
    <x v="2"/>
    <x v="2"/>
    <m/>
    <m/>
  </r>
  <r>
    <n v="62625"/>
    <x v="26"/>
    <s v="Moreno"/>
    <x v="21"/>
    <d v="2021-02-04T00:00:00"/>
    <s v="Victor"/>
    <s v="Mantenimiento Mecanico"/>
    <d v="2021-03-05T00:00:00"/>
    <d v="1899-12-30T03:18:18"/>
    <d v="2021-03-05T00:00:00"/>
    <d v="1899-12-30T03:53:42"/>
    <n v="2124"/>
    <n v="35.4"/>
    <m/>
    <n v="35.4"/>
    <s v="regulacion de posicion laser"/>
    <x v="0"/>
    <x v="7"/>
    <x v="2"/>
    <x v="2"/>
    <m/>
    <m/>
  </r>
  <r>
    <n v="62628"/>
    <x v="9"/>
    <s v="Moreno"/>
    <x v="7"/>
    <d v="2020-02-20T00:00:00"/>
    <s v="Martín"/>
    <s v="Mantenimiento Mecanico"/>
    <d v="2021-03-05T00:00:00"/>
    <d v="1899-12-30T03:30:43"/>
    <d v="2021-03-05T00:00:00"/>
    <d v="1899-12-30T03:48:00"/>
    <n v="1037"/>
    <n v="17.283333333333335"/>
    <m/>
    <n v="17.283333333333335"/>
    <s v="regulacion disparo axon"/>
    <x v="0"/>
    <x v="7"/>
    <x v="2"/>
    <x v="2"/>
    <m/>
    <m/>
  </r>
  <r>
    <n v="62636"/>
    <x v="23"/>
    <s v="Moreno"/>
    <x v="5"/>
    <d v="2018-11-01T00:00:00"/>
    <s v="-"/>
    <s v="Mantenimiento Mecanico"/>
    <d v="2021-03-05T00:00:00"/>
    <d v="1899-12-30T06:17:22"/>
    <d v="2021-03-05T00:00:00"/>
    <d v="1899-12-30T07:19:58"/>
    <n v="3756"/>
    <n v="62.6"/>
    <m/>
    <n v="62.6"/>
    <s v="se encuentra juego  en tensor, se ajustan prisioneros flojos y se aplica loctite"/>
    <x v="3"/>
    <x v="7"/>
    <x v="2"/>
    <x v="0"/>
    <m/>
    <m/>
  </r>
  <r>
    <n v="62640"/>
    <x v="0"/>
    <s v="Moreno"/>
    <x v="8"/>
    <d v="2018-11-01T00:00:00"/>
    <s v="-"/>
    <s v="Mantenimiento Electrico"/>
    <d v="2021-03-05T00:00:00"/>
    <d v="1899-12-30T06:27:57"/>
    <d v="2021-03-05T00:00:00"/>
    <d v="1899-12-30T07:04:18"/>
    <n v="2181"/>
    <n v="36.35"/>
    <m/>
    <n v="36.35"/>
    <s v="reemplazo de pt 100"/>
    <x v="2"/>
    <x v="7"/>
    <x v="2"/>
    <x v="0"/>
    <m/>
    <m/>
  </r>
  <r>
    <n v="62645"/>
    <x v="26"/>
    <s v="Moreno"/>
    <x v="14"/>
    <d v="2018-11-01T00:00:00"/>
    <s v="-"/>
    <s v="Mantenimiento Electrico"/>
    <d v="2021-03-05T00:00:00"/>
    <d v="1899-12-30T06:35:21"/>
    <d v="2021-03-05T00:00:00"/>
    <d v="1899-12-30T07:14:48"/>
    <n v="2367"/>
    <n v="39.450000000000003"/>
    <m/>
    <n v="39.450000000000003"/>
    <s v="regualacion de laser"/>
    <x v="0"/>
    <x v="7"/>
    <x v="2"/>
    <x v="0"/>
    <m/>
    <m/>
  </r>
  <r>
    <n v="62673"/>
    <x v="2"/>
    <s v="Moreno"/>
    <x v="5"/>
    <d v="2018-11-01T00:00:00"/>
    <s v="-"/>
    <s v="Mantenimiento Mecanico"/>
    <d v="2021-03-05T00:00:00"/>
    <d v="1899-12-30T07:31:11"/>
    <d v="2021-03-05T00:00:00"/>
    <d v="1899-12-30T08:30:42"/>
    <n v="3571"/>
    <n v="59.516666666666666"/>
    <m/>
    <n v="59.516666666666666"/>
    <s v="transporte mancha los envases"/>
    <x v="0"/>
    <x v="7"/>
    <x v="2"/>
    <x v="0"/>
    <m/>
    <m/>
  </r>
  <r>
    <n v="62674"/>
    <x v="26"/>
    <s v="Moreno"/>
    <x v="21"/>
    <d v="2021-02-04T00:00:00"/>
    <s v="Victor"/>
    <s v="Mantenimiento Electrico"/>
    <d v="2021-03-05T00:00:00"/>
    <d v="1899-12-30T07:32:28"/>
    <d v="2021-03-05T00:00:00"/>
    <d v="1899-12-30T07:45:39"/>
    <n v="791"/>
    <n v="13.183333333333334"/>
    <m/>
    <n v="13.183333333333334"/>
    <s v="se acomoda sensor que detecta los frascos"/>
    <x v="0"/>
    <x v="7"/>
    <x v="2"/>
    <x v="0"/>
    <m/>
    <m/>
  </r>
  <r>
    <n v="62679"/>
    <x v="12"/>
    <s v="Moreno"/>
    <x v="16"/>
    <d v="2018-11-01T00:00:00"/>
    <s v="-"/>
    <s v="Mantenimiento Electrico"/>
    <d v="2021-03-05T00:00:00"/>
    <d v="1899-12-30T07:42:11"/>
    <d v="2021-03-05T00:00:00"/>
    <d v="1899-12-30T07:53:33"/>
    <n v="682"/>
    <n v="11.366666666666667"/>
    <m/>
    <n v="11.366666666666667"/>
    <s v="no habia falla,  estaban en comedor"/>
    <x v="1"/>
    <x v="7"/>
    <x v="2"/>
    <x v="0"/>
    <m/>
    <m/>
  </r>
  <r>
    <n v="62684"/>
    <x v="18"/>
    <s v="Moreno"/>
    <x v="14"/>
    <d v="2018-11-01T00:00:00"/>
    <s v="-"/>
    <s v="Mantenimiento Mecanico"/>
    <d v="2021-03-05T00:00:00"/>
    <d v="1899-12-30T07:49:36"/>
    <d v="2021-03-05T00:00:00"/>
    <d v="1899-12-30T07:49:44"/>
    <n v="8"/>
    <n v="0.13333333333333333"/>
    <m/>
    <n v="0.13333333333333333"/>
    <s v="micro parada"/>
    <x v="8"/>
    <x v="7"/>
    <x v="2"/>
    <x v="0"/>
    <m/>
    <m/>
  </r>
  <r>
    <n v="62685"/>
    <x v="13"/>
    <s v="Moreno"/>
    <x v="13"/>
    <d v="2018-11-01T00:00:00"/>
    <s v="-"/>
    <s v="Mantenimiento Electrico"/>
    <d v="2021-03-05T00:00:00"/>
    <d v="1899-12-30T07:49:43"/>
    <d v="2021-03-05T00:00:00"/>
    <d v="1899-12-30T07:51:39"/>
    <n v="116"/>
    <n v="1.9333333333333333"/>
    <m/>
    <n v="1.9333333333333333"/>
    <s v="micro parada"/>
    <x v="8"/>
    <x v="7"/>
    <x v="2"/>
    <x v="0"/>
    <m/>
    <m/>
  </r>
  <r>
    <n v="62686"/>
    <x v="18"/>
    <s v="Moreno"/>
    <x v="14"/>
    <d v="2018-11-01T00:00:00"/>
    <s v="-"/>
    <s v="Mantenimiento Mecanico"/>
    <d v="2021-03-05T00:00:00"/>
    <d v="1899-12-30T07:49:51"/>
    <d v="2021-03-05T00:00:00"/>
    <d v="1899-12-30T08:13:01"/>
    <n v="1390"/>
    <n v="23.166666666666668"/>
    <m/>
    <n v="23.166666666666668"/>
    <s v="se encuentra fuera de posicion sensor de envases"/>
    <x v="0"/>
    <x v="7"/>
    <x v="2"/>
    <x v="0"/>
    <m/>
    <m/>
  </r>
  <r>
    <n v="62692"/>
    <x v="9"/>
    <s v="Moreno"/>
    <x v="7"/>
    <d v="2020-02-20T00:00:00"/>
    <s v="Martín"/>
    <s v="Mantenimiento Electrico"/>
    <d v="2021-03-05T00:00:00"/>
    <d v="1899-12-30T07:54:25"/>
    <d v="2021-03-05T00:00:00"/>
    <d v="1899-12-30T07:59:12"/>
    <n v="287"/>
    <n v="4.7833333333333332"/>
    <m/>
    <n v="4.7833333333333332"/>
    <s v="micro parada"/>
    <x v="8"/>
    <x v="7"/>
    <x v="2"/>
    <x v="0"/>
    <m/>
    <m/>
  </r>
  <r>
    <n v="62694"/>
    <x v="26"/>
    <s v="Moreno"/>
    <x v="13"/>
    <d v="2021-02-12T00:00:00"/>
    <s v="Martín"/>
    <s v="Mantenimiento Electrico"/>
    <d v="2021-03-05T00:00:00"/>
    <d v="1899-12-30T07:56:45"/>
    <d v="2021-03-05T00:00:00"/>
    <d v="1899-12-30T09:36:41"/>
    <n v="5996"/>
    <n v="99.933333333333337"/>
    <m/>
    <n v="99.933333333333337"/>
    <s v="reemplazo de tipo de sensor en laser"/>
    <x v="2"/>
    <x v="7"/>
    <x v="2"/>
    <x v="0"/>
    <m/>
    <m/>
  </r>
  <r>
    <n v="62696"/>
    <x v="21"/>
    <s v="Moreno"/>
    <x v="3"/>
    <d v="2018-11-01T00:00:00"/>
    <s v="-"/>
    <s v="Mantenimiento Electrico"/>
    <d v="2021-03-05T00:00:00"/>
    <d v="1899-12-30T08:08:07"/>
    <d v="2021-03-05T00:00:00"/>
    <d v="1899-12-30T12:50:21"/>
    <n v="16934"/>
    <n v="282.23333333333335"/>
    <m/>
    <n v="282.23333333333335"/>
    <s v="embalador con perdida de puntero, se espera a proveedor"/>
    <x v="2"/>
    <x v="7"/>
    <x v="2"/>
    <x v="0"/>
    <m/>
    <m/>
  </r>
  <r>
    <n v="62703"/>
    <x v="2"/>
    <s v="Moreno"/>
    <x v="5"/>
    <d v="2018-11-01T00:00:00"/>
    <s v="-"/>
    <s v="Mantenimiento Electrico"/>
    <d v="2021-03-05T00:00:00"/>
    <d v="1899-12-30T08:30:52"/>
    <d v="2021-03-05T00:00:00"/>
    <d v="1899-12-30T11:27:03"/>
    <n v="10571"/>
    <n v="176.18333333333334"/>
    <m/>
    <n v="176.18333333333334"/>
    <s v="transporte mancha los envases"/>
    <x v="0"/>
    <x v="7"/>
    <x v="2"/>
    <x v="0"/>
    <m/>
    <m/>
  </r>
  <r>
    <n v="62756"/>
    <x v="0"/>
    <s v="Moreno"/>
    <x v="5"/>
    <d v="2018-11-01T00:00:00"/>
    <s v="-"/>
    <s v="Mantenimiento Electrico"/>
    <d v="2021-03-05T00:00:00"/>
    <d v="1899-12-30T11:27:07"/>
    <d v="2021-03-05T00:00:00"/>
    <d v="1899-12-30T11:51:04"/>
    <n v="1437"/>
    <n v="23.95"/>
    <m/>
    <n v="23.95"/>
    <s v="ajuste de enhebradores"/>
    <x v="3"/>
    <x v="7"/>
    <x v="2"/>
    <x v="0"/>
    <m/>
    <m/>
  </r>
  <r>
    <n v="62779"/>
    <x v="18"/>
    <s v="Moreno"/>
    <x v="14"/>
    <d v="2018-11-01T00:00:00"/>
    <s v="-"/>
    <s v="Mantenimiento Mecanico"/>
    <d v="2021-03-05T00:00:00"/>
    <d v="1899-12-30T12:44:48"/>
    <d v="2021-03-05T00:00:00"/>
    <d v="1899-12-30T12:47:27"/>
    <n v="159"/>
    <n v="2.65"/>
    <m/>
    <n v="2.65"/>
    <s v="micro parada"/>
    <x v="8"/>
    <x v="7"/>
    <x v="2"/>
    <x v="0"/>
    <m/>
    <m/>
  </r>
  <r>
    <n v="62783"/>
    <x v="2"/>
    <s v="Moreno"/>
    <x v="5"/>
    <d v="2018-11-01T00:00:00"/>
    <s v="-"/>
    <s v="Mantenimiento Mecanico"/>
    <d v="2021-03-05T00:00:00"/>
    <d v="1899-12-30T12:59:19"/>
    <d v="2021-03-05T00:00:00"/>
    <d v="1899-12-30T15:07:54"/>
    <n v="7715"/>
    <n v="128.58333333333334"/>
    <m/>
    <n v="128.58333333333334"/>
    <s v="eliminan transporte y ponen operario por que manchaba el envase"/>
    <x v="0"/>
    <x v="7"/>
    <x v="2"/>
    <x v="0"/>
    <m/>
    <m/>
  </r>
  <r>
    <n v="62799"/>
    <x v="21"/>
    <s v="Moreno"/>
    <x v="3"/>
    <d v="2018-11-01T00:00:00"/>
    <s v="-"/>
    <s v="Mantenimiento Electrico"/>
    <d v="2021-03-05T00:00:00"/>
    <d v="1899-12-30T14:57:49"/>
    <d v="2021-03-05T00:00:00"/>
    <d v="1899-12-30T15:12:36"/>
    <n v="887"/>
    <n v="14.783333333333333"/>
    <m/>
    <n v="14.783333333333333"/>
    <s v="cambio de racord neumatico"/>
    <x v="3"/>
    <x v="7"/>
    <x v="2"/>
    <x v="1"/>
    <m/>
    <m/>
  </r>
  <r>
    <n v="62802"/>
    <x v="0"/>
    <s v="Moreno"/>
    <x v="23"/>
    <d v="2018-11-01T00:00:00"/>
    <s v="-"/>
    <s v="Mantenimiento Mecanico"/>
    <d v="2021-03-05T00:00:00"/>
    <d v="1899-12-30T15:10:29"/>
    <d v="2021-03-05T00:00:00"/>
    <d v="1899-12-30T15:10:41"/>
    <n v="12"/>
    <n v="0.2"/>
    <m/>
    <n v="0.2"/>
    <s v="micro parada"/>
    <x v="8"/>
    <x v="7"/>
    <x v="2"/>
    <x v="1"/>
    <m/>
    <m/>
  </r>
  <r>
    <n v="62806"/>
    <x v="0"/>
    <s v="Moreno"/>
    <x v="23"/>
    <d v="2018-11-01T00:00:00"/>
    <s v="-"/>
    <s v="Mantenimiento Mecanico"/>
    <d v="2021-03-05T00:00:00"/>
    <d v="1899-12-30T15:26:54"/>
    <d v="2021-03-05T00:00:00"/>
    <d v="1899-12-30T16:01:19"/>
    <n v="2065"/>
    <n v="34.416666666666664"/>
    <m/>
    <n v="34.416666666666664"/>
    <s v="bomba moyno quemada"/>
    <x v="2"/>
    <x v="7"/>
    <x v="2"/>
    <x v="1"/>
    <m/>
    <m/>
  </r>
  <r>
    <n v="62811"/>
    <x v="2"/>
    <s v="Moreno"/>
    <x v="5"/>
    <d v="2018-11-01T00:00:00"/>
    <s v="-"/>
    <s v="Mantenimiento Mecanico"/>
    <d v="2021-03-05T00:00:00"/>
    <d v="1899-12-30T15:37:45"/>
    <d v="2021-03-05T00:00:00"/>
    <d v="1899-12-30T15:51:50"/>
    <n v="845"/>
    <n v="14.083333333333334"/>
    <m/>
    <n v="14.083333333333334"/>
    <s v="transporte mancha los envases"/>
    <x v="0"/>
    <x v="7"/>
    <x v="2"/>
    <x v="1"/>
    <m/>
    <m/>
  </r>
  <r>
    <n v="62812"/>
    <x v="26"/>
    <s v="Moreno"/>
    <x v="14"/>
    <d v="2018-11-01T00:00:00"/>
    <s v="-"/>
    <s v="Mantenimiento Electrico"/>
    <d v="2021-03-05T00:00:00"/>
    <d v="1899-12-30T15:42:56"/>
    <d v="2021-03-05T00:00:00"/>
    <d v="1899-12-30T16:03:52"/>
    <n v="1256"/>
    <n v="20.933333333333334"/>
    <m/>
    <n v="20.933333333333334"/>
    <s v="regulacion de laser ,capacitacion"/>
    <x v="0"/>
    <x v="7"/>
    <x v="2"/>
    <x v="1"/>
    <m/>
    <m/>
  </r>
  <r>
    <n v="62817"/>
    <x v="0"/>
    <s v="Moreno"/>
    <x v="8"/>
    <d v="2018-11-01T00:00:00"/>
    <s v="-"/>
    <s v="Mantenimiento Mecanico"/>
    <d v="2021-03-05T00:00:00"/>
    <d v="1899-12-30T15:58:46"/>
    <d v="2021-03-05T00:00:00"/>
    <d v="1899-12-30T16:13:11"/>
    <n v="865"/>
    <n v="14.416666666666666"/>
    <m/>
    <n v="14.416666666666666"/>
    <s v="cambio de electrovalvula y regulacion"/>
    <x v="3"/>
    <x v="7"/>
    <x v="2"/>
    <x v="1"/>
    <m/>
    <m/>
  </r>
  <r>
    <n v="62832"/>
    <x v="21"/>
    <s v="Moreno"/>
    <x v="8"/>
    <d v="2018-11-01T00:00:00"/>
    <s v="-"/>
    <s v="Mantenimiento Electrico"/>
    <d v="2021-03-05T00:00:00"/>
    <d v="1899-12-30T16:58:26"/>
    <d v="2021-03-05T00:00:00"/>
    <d v="1899-12-30T17:41:17"/>
    <n v="2571"/>
    <n v="42.85"/>
    <m/>
    <n v="42.85"/>
    <s v="cambio de electrovalvula y regulacion"/>
    <x v="3"/>
    <x v="7"/>
    <x v="2"/>
    <x v="1"/>
    <m/>
    <m/>
  </r>
  <r>
    <n v="62837"/>
    <x v="23"/>
    <s v="Moreno"/>
    <x v="5"/>
    <d v="2018-11-01T00:00:00"/>
    <s v="-"/>
    <s v="Mantenimiento Mecanico"/>
    <d v="2021-03-05T00:00:00"/>
    <d v="1899-12-30T17:13:06"/>
    <d v="2021-03-05T00:00:00"/>
    <d v="1899-12-30T18:30:13"/>
    <n v="4627"/>
    <n v="77.11666666666666"/>
    <m/>
    <n v="77.11666666666666"/>
    <s v="se fabrica perno para estuchadora"/>
    <x v="3"/>
    <x v="7"/>
    <x v="2"/>
    <x v="1"/>
    <m/>
    <m/>
  </r>
  <r>
    <n v="62847"/>
    <x v="0"/>
    <s v="Moreno"/>
    <x v="8"/>
    <d v="2018-11-01T00:00:00"/>
    <s v="-"/>
    <s v="Mantenimiento Electrico"/>
    <d v="2021-03-05T00:00:00"/>
    <d v="1899-12-30T18:29:55"/>
    <d v="2021-03-05T00:00:00"/>
    <d v="1899-12-30T18:46:09"/>
    <n v="974"/>
    <n v="16.233333333333334"/>
    <m/>
    <n v="16.233333333333334"/>
    <s v="se reemplaza actuador y regulacion"/>
    <x v="3"/>
    <x v="7"/>
    <x v="2"/>
    <x v="1"/>
    <m/>
    <m/>
  </r>
  <r>
    <n v="62848"/>
    <x v="23"/>
    <s v="Moreno"/>
    <x v="5"/>
    <d v="2018-11-01T00:00:00"/>
    <s v="-"/>
    <s v="Mantenimiento Mecanico"/>
    <d v="2021-03-05T00:00:00"/>
    <d v="1899-12-30T18:30:17"/>
    <d v="2021-03-05T00:00:00"/>
    <d v="1899-12-30T19:05:14"/>
    <n v="2097"/>
    <n v="34.950000000000003"/>
    <m/>
    <n v="34.950000000000003"/>
    <s v="se fabrica perno para estuchadora"/>
    <x v="3"/>
    <x v="7"/>
    <x v="2"/>
    <x v="1"/>
    <m/>
    <m/>
  </r>
  <r>
    <n v="62854"/>
    <x v="26"/>
    <s v="Moreno"/>
    <x v="14"/>
    <d v="2018-11-01T00:00:00"/>
    <s v="-"/>
    <s v="Mantenimiento Electrico"/>
    <d v="2021-03-05T00:00:00"/>
    <d v="1899-12-30T19:20:52"/>
    <d v="2021-03-05T00:00:00"/>
    <d v="1899-12-30T19:25:23"/>
    <n v="271"/>
    <n v="4.5166666666666666"/>
    <m/>
    <n v="4.5166666666666666"/>
    <s v="micro parada"/>
    <x v="8"/>
    <x v="7"/>
    <x v="2"/>
    <x v="1"/>
    <m/>
    <m/>
  </r>
  <r>
    <n v="62879"/>
    <x v="9"/>
    <s v="Moreno"/>
    <x v="7"/>
    <d v="2020-02-20T00:00:00"/>
    <s v="Martín"/>
    <s v="Mantenimiento Electrico"/>
    <d v="2021-03-05T00:00:00"/>
    <d v="1899-12-30T23:11:58"/>
    <d v="2021-03-05T00:00:00"/>
    <d v="1899-12-30T23:15:45"/>
    <n v="227"/>
    <n v="3.7833333333333332"/>
    <m/>
    <n v="3.7833333333333332"/>
    <s v="micro parada"/>
    <x v="8"/>
    <x v="7"/>
    <x v="2"/>
    <x v="2"/>
    <m/>
    <m/>
  </r>
  <r>
    <n v="62886"/>
    <x v="9"/>
    <s v="Moreno"/>
    <x v="7"/>
    <d v="2020-02-20T00:00:00"/>
    <s v="Martín"/>
    <s v="Mantenimiento Electrico"/>
    <d v="2021-03-06T00:00:00"/>
    <d v="1899-12-30T00:25:57"/>
    <d v="2021-03-06T00:00:00"/>
    <d v="1899-12-30T00:44:29"/>
    <n v="1112"/>
    <n v="18.533333333333335"/>
    <m/>
    <n v="18.533333333333335"/>
    <s v="se calibra brazo abb"/>
    <x v="2"/>
    <x v="7"/>
    <x v="2"/>
    <x v="2"/>
    <m/>
    <m/>
  </r>
  <r>
    <n v="62888"/>
    <x v="9"/>
    <s v="Moreno"/>
    <x v="7"/>
    <d v="2020-02-20T00:00:00"/>
    <s v="Martín"/>
    <s v="Mantenimiento Electrico"/>
    <d v="2021-03-06T00:00:00"/>
    <d v="1899-12-30T00:59:10"/>
    <d v="2021-03-06T00:00:00"/>
    <d v="1899-12-30T03:37:09"/>
    <n v="9479"/>
    <n v="157.98333333333332"/>
    <m/>
    <n v="157.98333333333332"/>
    <s v="se regula posicion de impresión y configuracion de parametros , lo termina de reparar fzarlenga por la mañana"/>
    <x v="0"/>
    <x v="7"/>
    <x v="2"/>
    <x v="2"/>
    <m/>
    <m/>
  </r>
  <r>
    <n v="62890"/>
    <x v="13"/>
    <s v="Moreno"/>
    <x v="0"/>
    <d v="2018-11-01T00:00:00"/>
    <s v="-"/>
    <s v="Mantenimiento Electrico"/>
    <d v="2021-03-06T00:00:00"/>
    <d v="1899-12-30T02:18:52"/>
    <d v="2021-03-06T00:00:00"/>
    <d v="1899-12-30T02:42:50"/>
    <n v="1438"/>
    <n v="23.966666666666665"/>
    <m/>
    <n v="23.966666666666665"/>
    <s v="regulacion de inkjet"/>
    <x v="0"/>
    <x v="7"/>
    <x v="2"/>
    <x v="2"/>
    <m/>
    <m/>
  </r>
  <r>
    <n v="62891"/>
    <x v="0"/>
    <s v="Moreno"/>
    <x v="21"/>
    <d v="2021-02-04T00:00:00"/>
    <s v="Victor"/>
    <s v="Mantenimiento Mecanico"/>
    <d v="2021-03-06T00:00:00"/>
    <d v="1899-12-30T02:23:50"/>
    <d v="2021-03-06T00:00:00"/>
    <d v="1899-12-30T03:43:13"/>
    <n v="4763"/>
    <n v="79.38333333333334"/>
    <m/>
    <n v="79.38333333333334"/>
    <s v="se encuentra filtro entre las clapetas de vacio que no permitia realizar el movimineto"/>
    <x v="1"/>
    <x v="7"/>
    <x v="2"/>
    <x v="2"/>
    <m/>
    <m/>
  </r>
  <r>
    <n v="63007"/>
    <x v="0"/>
    <s v="Moreno"/>
    <x v="9"/>
    <d v="2018-11-01T00:00:00"/>
    <s v="-"/>
    <s v="Mantenimiento Mecanico"/>
    <d v="2021-03-08T00:00:00"/>
    <d v="1899-12-30T06:48:04"/>
    <d v="2021-03-08T00:00:00"/>
    <d v="1899-12-30T08:35:07"/>
    <n v="6423"/>
    <n v="107.05"/>
    <m/>
    <n v="107.05"/>
    <s v="reemplazo de modulo fibra optica"/>
    <x v="2"/>
    <x v="8"/>
    <x v="2"/>
    <x v="0"/>
    <m/>
    <m/>
  </r>
  <r>
    <n v="63011"/>
    <x v="11"/>
    <s v="Moreno"/>
    <x v="10"/>
    <d v="2020-02-21T00:00:00"/>
    <s v="Martín"/>
    <s v="Mantenimiento Electrico"/>
    <d v="2021-03-08T00:00:00"/>
    <d v="1899-12-30T07:01:42"/>
    <d v="2021-03-08T00:00:00"/>
    <d v="1899-12-30T07:47:21"/>
    <n v="2739"/>
    <n v="45.65"/>
    <m/>
    <n v="45.65"/>
    <s v="resistencia quemada, se cambia y se repone termica"/>
    <x v="2"/>
    <x v="8"/>
    <x v="2"/>
    <x v="0"/>
    <m/>
    <m/>
  </r>
  <r>
    <n v="63015"/>
    <x v="26"/>
    <s v="Moreno"/>
    <x v="14"/>
    <d v="2018-11-01T00:00:00"/>
    <s v="-"/>
    <s v="Mantenimiento Electrico"/>
    <d v="2021-03-08T00:00:00"/>
    <d v="1899-12-30T07:18:54"/>
    <d v="2021-03-08T00:00:00"/>
    <d v="1899-12-30T07:30:32"/>
    <n v="698"/>
    <n v="11.633333333333333"/>
    <m/>
    <n v="11.633333333333333"/>
    <s v="laser en falla por temperatura"/>
    <x v="2"/>
    <x v="8"/>
    <x v="2"/>
    <x v="0"/>
    <m/>
    <m/>
  </r>
  <r>
    <n v="63045"/>
    <x v="26"/>
    <s v="Moreno"/>
    <x v="21"/>
    <d v="2021-02-04T00:00:00"/>
    <s v="Victor"/>
    <s v="Mantenimiento Mecanico"/>
    <d v="2021-03-08T00:00:00"/>
    <d v="1899-12-30T08:51:39"/>
    <d v="2021-03-08T00:00:00"/>
    <d v="1899-12-30T09:21:06"/>
    <n v="1767"/>
    <n v="29.45"/>
    <m/>
    <n v="29.45"/>
    <s v="ajuste de laser a 45 u por minuto"/>
    <x v="0"/>
    <x v="8"/>
    <x v="2"/>
    <x v="0"/>
    <m/>
    <m/>
  </r>
  <r>
    <n v="63047"/>
    <x v="0"/>
    <s v="Moreno"/>
    <x v="4"/>
    <d v="2018-11-01T00:00:00"/>
    <s v="-"/>
    <s v="Mantenimiento Electrico"/>
    <d v="2021-03-08T00:00:00"/>
    <d v="1899-12-30T08:59:52"/>
    <d v="2021-03-08T00:00:00"/>
    <d v="1899-12-30T09:14:56"/>
    <n v="904"/>
    <n v="15.066666666666666"/>
    <m/>
    <n v="15.066666666666666"/>
    <s v="se repone disyuntor"/>
    <x v="2"/>
    <x v="8"/>
    <x v="2"/>
    <x v="0"/>
    <m/>
    <m/>
  </r>
  <r>
    <n v="63053"/>
    <x v="17"/>
    <s v="Moreno"/>
    <x v="4"/>
    <d v="2019-10-08T00:00:00"/>
    <s v="Martín"/>
    <s v="Mantenimiento Electrico"/>
    <d v="2021-03-08T00:00:00"/>
    <d v="1899-12-30T09:15:08"/>
    <d v="2021-03-08T00:00:00"/>
    <d v="1899-12-30T09:40:17"/>
    <n v="1509"/>
    <n v="25.15"/>
    <m/>
    <n v="25.15"/>
    <s v="salta termica principal, se encuentra conector de bobinas vibratorias desconectada y en corto con la estructura"/>
    <x v="2"/>
    <x v="8"/>
    <x v="2"/>
    <x v="0"/>
    <m/>
    <m/>
  </r>
  <r>
    <n v="63058"/>
    <x v="0"/>
    <s v="Moreno"/>
    <x v="1"/>
    <d v="2018-11-01T00:00:00"/>
    <s v="-"/>
    <s v="Mantenimiento Mecanico"/>
    <d v="2021-03-08T00:00:00"/>
    <d v="1899-12-30T09:23:00"/>
    <d v="2021-03-08T00:00:00"/>
    <d v="1899-12-30T09:23:11"/>
    <n v="11"/>
    <n v="0.18333333333333332"/>
    <m/>
    <n v="0.18333333333333332"/>
    <s v="micro parada"/>
    <x v="8"/>
    <x v="8"/>
    <x v="2"/>
    <x v="0"/>
    <m/>
    <m/>
  </r>
  <r>
    <n v="63069"/>
    <x v="12"/>
    <s v="Moreno"/>
    <x v="3"/>
    <d v="2018-11-01T00:00:00"/>
    <s v="-"/>
    <s v="Mantenimiento Mecanico"/>
    <d v="2021-03-08T00:00:00"/>
    <d v="1899-12-30T09:57:06"/>
    <d v="2021-03-08T00:00:00"/>
    <d v="1899-12-30T10:23:34"/>
    <n v="1588"/>
    <n v="26.466666666666665"/>
    <m/>
    <n v="26.466666666666665"/>
    <s v="se reemplazan flejes flatantes y correa dentada"/>
    <x v="3"/>
    <x v="8"/>
    <x v="2"/>
    <x v="0"/>
    <m/>
    <m/>
  </r>
  <r>
    <n v="63075"/>
    <x v="23"/>
    <s v="Moreno"/>
    <x v="2"/>
    <d v="2018-11-01T00:00:00"/>
    <s v="-"/>
    <s v="Mantenimiento Mecanico"/>
    <d v="2021-03-08T00:00:00"/>
    <d v="1899-12-30T10:05:07"/>
    <d v="2021-03-08T00:00:00"/>
    <d v="1899-12-30T10:18:04"/>
    <n v="777"/>
    <n v="12.95"/>
    <m/>
    <n v="12.95"/>
    <s v="se destraba frasco"/>
    <x v="0"/>
    <x v="8"/>
    <x v="2"/>
    <x v="0"/>
    <m/>
    <m/>
  </r>
  <r>
    <n v="63076"/>
    <x v="26"/>
    <s v="Moreno"/>
    <x v="14"/>
    <d v="2018-11-01T00:00:00"/>
    <s v="-"/>
    <s v="Mantenimiento Electrico"/>
    <d v="2021-03-08T00:00:00"/>
    <d v="1899-12-30T10:07:22"/>
    <d v="2021-03-08T00:00:00"/>
    <d v="1899-12-30T10:17:33"/>
    <n v="611"/>
    <n v="10.183333333333334"/>
    <m/>
    <n v="10.183333333333334"/>
    <s v="problemas de temperatura"/>
    <x v="2"/>
    <x v="8"/>
    <x v="2"/>
    <x v="0"/>
    <m/>
    <m/>
  </r>
  <r>
    <n v="63081"/>
    <x v="21"/>
    <s v="Moreno"/>
    <x v="3"/>
    <d v="2018-11-01T00:00:00"/>
    <s v="-"/>
    <s v="Mantenimiento Electrico"/>
    <d v="2021-03-08T00:00:00"/>
    <d v="1899-12-30T10:23:45"/>
    <d v="2021-03-08T00:00:00"/>
    <d v="1899-12-30T10:27:25"/>
    <n v="220"/>
    <n v="3.6666666666666665"/>
    <m/>
    <n v="3.6666666666666665"/>
    <s v="micro parada"/>
    <x v="8"/>
    <x v="8"/>
    <x v="2"/>
    <x v="0"/>
    <m/>
    <m/>
  </r>
  <r>
    <n v="63086"/>
    <x v="26"/>
    <s v="Moreno"/>
    <x v="14"/>
    <d v="2018-11-01T00:00:00"/>
    <s v="-"/>
    <s v="Mantenimiento Electrico"/>
    <d v="2021-03-08T00:00:00"/>
    <d v="1899-12-30T10:31:53"/>
    <d v="2021-03-08T00:00:00"/>
    <d v="1899-12-30T10:42:07"/>
    <n v="614"/>
    <n v="10.233333333333333"/>
    <m/>
    <n v="10.233333333333333"/>
    <s v="problemas de temperatura"/>
    <x v="2"/>
    <x v="8"/>
    <x v="2"/>
    <x v="0"/>
    <m/>
    <m/>
  </r>
  <r>
    <n v="63095"/>
    <x v="26"/>
    <s v="Moreno"/>
    <x v="14"/>
    <d v="2018-11-01T00:00:00"/>
    <s v="-"/>
    <s v="Mantenimiento Electrico"/>
    <d v="2021-03-08T00:00:00"/>
    <d v="1899-12-30T11:11:00"/>
    <d v="2021-03-08T00:00:00"/>
    <d v="1899-12-30T11:29:05"/>
    <n v="1085"/>
    <n v="18.083333333333332"/>
    <m/>
    <n v="18.083333333333332"/>
    <s v="problemas de temperatura"/>
    <x v="2"/>
    <x v="8"/>
    <x v="2"/>
    <x v="0"/>
    <m/>
    <m/>
  </r>
  <r>
    <n v="63100"/>
    <x v="26"/>
    <s v="Moreno"/>
    <x v="14"/>
    <d v="2018-11-01T00:00:00"/>
    <s v="-"/>
    <s v="Mantenimiento Electrico"/>
    <d v="2021-03-08T00:00:00"/>
    <d v="1899-12-30T11:33:03"/>
    <d v="2021-03-08T00:00:00"/>
    <d v="1899-12-30T12:05:02"/>
    <n v="1919"/>
    <n v="31.983333333333334"/>
    <m/>
    <n v="31.983333333333334"/>
    <s v="se desarma ventilacion del equipo"/>
    <x v="2"/>
    <x v="8"/>
    <x v="2"/>
    <x v="0"/>
    <m/>
    <m/>
  </r>
  <r>
    <n v="63105"/>
    <x v="21"/>
    <s v="Moreno"/>
    <x v="3"/>
    <d v="2018-11-01T00:00:00"/>
    <s v="-"/>
    <s v="Mantenimiento Electrico"/>
    <d v="2021-03-08T00:00:00"/>
    <d v="1899-12-30T11:54:54"/>
    <d v="2021-03-08T00:00:00"/>
    <d v="1899-12-30T18:19:53"/>
    <n v="23099"/>
    <n v="384.98333333333335"/>
    <m/>
    <n v="384.98333333333335"/>
    <s v="puesta a punto embalador y busqueda de puntos de referencia"/>
    <x v="2"/>
    <x v="8"/>
    <x v="2"/>
    <x v="0"/>
    <m/>
    <m/>
  </r>
  <r>
    <n v="63109"/>
    <x v="26"/>
    <s v="Moreno"/>
    <x v="14"/>
    <d v="2018-11-01T00:00:00"/>
    <s v="-"/>
    <s v="Mantenimiento Electrico"/>
    <d v="2021-03-08T00:00:00"/>
    <d v="1899-12-30T12:06:40"/>
    <d v="2021-03-08T00:00:00"/>
    <d v="1899-12-30T12:33:17"/>
    <n v="1597"/>
    <n v="26.616666666666667"/>
    <m/>
    <n v="26.616666666666667"/>
    <s v="equipo en falla de temperatura"/>
    <x v="2"/>
    <x v="8"/>
    <x v="2"/>
    <x v="0"/>
    <m/>
    <m/>
  </r>
  <r>
    <n v="63109"/>
    <x v="26"/>
    <s v="Moreno"/>
    <x v="14"/>
    <d v="2018-11-01T00:00:00"/>
    <s v="-"/>
    <s v="Mantenimiento Electrico"/>
    <d v="2021-03-08T00:00:00"/>
    <d v="1899-12-30T12:06:40"/>
    <d v="2021-03-08T00:00:00"/>
    <d v="1899-12-30T12:33:17"/>
    <n v="1597"/>
    <n v="26.616666666666667"/>
    <m/>
    <n v="26.616666666666667"/>
    <s v="ajuste disparo "/>
    <x v="0"/>
    <x v="8"/>
    <x v="2"/>
    <x v="0"/>
    <m/>
    <m/>
  </r>
  <r>
    <n v="63117"/>
    <x v="8"/>
    <s v="Moreno"/>
    <x v="13"/>
    <d v="2018-11-01T00:00:00"/>
    <s v="-"/>
    <s v="Mantenimiento Electrico"/>
    <d v="2021-03-08T00:00:00"/>
    <d v="1899-12-30T12:40:26"/>
    <d v="2021-03-08T00:00:00"/>
    <d v="1899-12-30T14:40:26"/>
    <n v="7200"/>
    <n v="120"/>
    <m/>
    <n v="120"/>
    <s v="regulacion de martillo  L10"/>
    <x v="0"/>
    <x v="8"/>
    <x v="2"/>
    <x v="0"/>
    <m/>
    <m/>
  </r>
  <r>
    <n v="63139"/>
    <x v="43"/>
    <s v="Moreno"/>
    <x v="0"/>
    <d v="2021-03-03T00:00:00"/>
    <s v="Martín"/>
    <s v="Mantenimiento Mecanico"/>
    <d v="2021-03-08T00:00:00"/>
    <d v="1899-12-30T15:17:38"/>
    <d v="2021-03-08T00:00:00"/>
    <d v="1899-12-30T16:29:24"/>
    <n v="4306"/>
    <n v="71.766666666666666"/>
    <m/>
    <n v="71.766666666666666"/>
    <s v="termofusionado de correa llenadora"/>
    <x v="3"/>
    <x v="8"/>
    <x v="2"/>
    <x v="1"/>
    <m/>
    <m/>
  </r>
  <r>
    <n v="63143"/>
    <x v="0"/>
    <s v="Moreno"/>
    <x v="15"/>
    <d v="2018-11-01T00:00:00"/>
    <s v="-"/>
    <s v="Mantenimiento Mecanico"/>
    <d v="2021-03-08T00:00:00"/>
    <d v="1899-12-30T15:20:53"/>
    <d v="2021-03-08T00:00:00"/>
    <d v="1899-12-30T16:00:49"/>
    <n v="2396"/>
    <n v="39.93333333333333"/>
    <m/>
    <n v="39.93333333333333"/>
    <s v="regulacion mordazas"/>
    <x v="0"/>
    <x v="8"/>
    <x v="2"/>
    <x v="1"/>
    <m/>
    <m/>
  </r>
  <r>
    <n v="63144"/>
    <x v="44"/>
    <s v="Moreno"/>
    <x v="16"/>
    <d v="2018-11-01T00:00:00"/>
    <s v="-"/>
    <s v="Mantenimiento Mecanico"/>
    <d v="2021-03-08T00:00:00"/>
    <d v="1899-12-30T15:22:59"/>
    <d v="2021-03-08T00:00:00"/>
    <d v="1899-12-30T16:52:22"/>
    <n v="5363"/>
    <n v="89.38333333333334"/>
    <m/>
    <n v="89.38333333333334"/>
    <s v="se salieron las correas que contienen al frasco, se acomodan queda OK"/>
    <x v="3"/>
    <x v="8"/>
    <x v="2"/>
    <x v="1"/>
    <m/>
    <m/>
  </r>
  <r>
    <n v="63149"/>
    <x v="0"/>
    <s v="Moreno"/>
    <x v="9"/>
    <d v="2018-11-01T00:00:00"/>
    <s v="-"/>
    <s v="Mantenimiento Electrico"/>
    <d v="2021-03-08T00:00:00"/>
    <d v="1899-12-30T15:30:30"/>
    <d v="2021-03-08T00:00:00"/>
    <d v="1899-12-30T16:04:19"/>
    <n v="2029"/>
    <n v="33.81666666666667"/>
    <m/>
    <n v="33.81666666666667"/>
    <s v="ajuste de fibras opticas contador salida de labiales"/>
    <x v="2"/>
    <x v="8"/>
    <x v="2"/>
    <x v="1"/>
    <m/>
    <m/>
  </r>
  <r>
    <n v="63150"/>
    <x v="9"/>
    <s v="Moreno"/>
    <x v="7"/>
    <d v="2020-02-20T00:00:00"/>
    <s v="Martín"/>
    <s v="Mantenimiento Electrico"/>
    <d v="2021-03-08T00:00:00"/>
    <d v="1899-12-30T15:53:41"/>
    <d v="2021-03-08T00:00:00"/>
    <d v="1899-12-30T15:54:13"/>
    <n v="32"/>
    <n v="0.53333333333333333"/>
    <m/>
    <n v="0.53333333333333333"/>
    <s v="micro parada"/>
    <x v="8"/>
    <x v="8"/>
    <x v="2"/>
    <x v="1"/>
    <m/>
    <m/>
  </r>
  <r>
    <n v="63153"/>
    <x v="0"/>
    <s v="Moreno"/>
    <x v="12"/>
    <d v="2018-11-01T00:00:00"/>
    <s v="-"/>
    <s v="Mantenimiento Electrico"/>
    <d v="2021-03-08T00:00:00"/>
    <d v="1899-12-30T16:13:45"/>
    <d v="2021-03-08T00:00:00"/>
    <d v="1899-12-30T17:28:22"/>
    <n v="4477"/>
    <n v="74.61666666666666"/>
    <m/>
    <n v="74.61666666666666"/>
    <s v="reemplazo de cable y sensor de tolva"/>
    <x v="2"/>
    <x v="8"/>
    <x v="2"/>
    <x v="1"/>
    <m/>
    <m/>
  </r>
  <r>
    <n v="63158"/>
    <x v="23"/>
    <s v="Moreno"/>
    <x v="10"/>
    <d v="2020-02-21T00:00:00"/>
    <s v="Martín"/>
    <s v="Mantenimiento Mecanico"/>
    <d v="2021-03-08T00:00:00"/>
    <d v="1899-12-30T16:35:57"/>
    <d v="2021-03-08T00:00:00"/>
    <d v="1899-12-30T16:53:09"/>
    <n v="1032"/>
    <n v="17.2"/>
    <m/>
    <n v="17.2"/>
    <s v="rotura de diente de correa"/>
    <x v="3"/>
    <x v="8"/>
    <x v="2"/>
    <x v="1"/>
    <m/>
    <m/>
  </r>
  <r>
    <n v="63168"/>
    <x v="23"/>
    <s v="Moreno"/>
    <x v="5"/>
    <d v="2018-11-01T00:00:00"/>
    <s v="-"/>
    <s v="Mantenimiento Mecanico"/>
    <d v="2021-03-08T00:00:00"/>
    <d v="1899-12-30T17:46:17"/>
    <d v="2021-03-08T00:00:00"/>
    <d v="1899-12-30T19:24:30"/>
    <n v="5893"/>
    <n v="98.216666666666669"/>
    <m/>
    <n v="98.216666666666669"/>
    <s v="se retoca rotula para ganar movimiento en brazo de cierre de solapa"/>
    <x v="3"/>
    <x v="8"/>
    <x v="2"/>
    <x v="1"/>
    <m/>
    <m/>
  </r>
  <r>
    <n v="63172"/>
    <x v="0"/>
    <s v="Moreno"/>
    <x v="1"/>
    <d v="2018-11-01T00:00:00"/>
    <s v="-"/>
    <s v="Mantenimiento Mecanico"/>
    <d v="2021-03-08T00:00:00"/>
    <d v="1899-12-30T17:55:33"/>
    <d v="2021-03-08T00:00:00"/>
    <d v="1899-12-30T18:34:41"/>
    <n v="2348"/>
    <n v="39.133333333333333"/>
    <m/>
    <n v="39.133333333333333"/>
    <s v="se aflojo tornillo de un rodamiento lineal, se ajusta"/>
    <x v="3"/>
    <x v="8"/>
    <x v="2"/>
    <x v="1"/>
    <m/>
    <m/>
  </r>
  <r>
    <n v="63178"/>
    <x v="17"/>
    <s v="Moreno"/>
    <x v="3"/>
    <d v="2019-10-08T00:00:00"/>
    <s v="Martín"/>
    <s v="Mantenimiento Electrico"/>
    <d v="2021-03-08T00:00:00"/>
    <d v="1899-12-30T18:19:58"/>
    <d v="2021-03-08T00:00:00"/>
    <d v="1899-12-30T18:26:48"/>
    <n v="410"/>
    <n v="6.833333333333333"/>
    <m/>
    <n v="6.833333333333333"/>
    <s v="micro parada"/>
    <x v="8"/>
    <x v="8"/>
    <x v="2"/>
    <x v="1"/>
    <m/>
    <m/>
  </r>
  <r>
    <n v="63180"/>
    <x v="3"/>
    <s v="Moreno"/>
    <x v="12"/>
    <d v="2018-11-01T00:00:00"/>
    <s v="-"/>
    <s v="Mantenimiento Mecanico"/>
    <d v="2021-03-08T00:00:00"/>
    <d v="1899-12-30T18:31:32"/>
    <d v="2021-03-08T00:00:00"/>
    <d v="1899-12-30T20:14:44"/>
    <n v="6192"/>
    <n v="103.2"/>
    <m/>
    <n v="103.2"/>
    <s v="reparacion de brazo torqueador, el actuador reparado no cumplia con su funcion"/>
    <x v="3"/>
    <x v="8"/>
    <x v="2"/>
    <x v="1"/>
    <m/>
    <m/>
  </r>
  <r>
    <n v="63197"/>
    <x v="23"/>
    <s v="Moreno"/>
    <x v="2"/>
    <d v="2018-11-01T00:00:00"/>
    <s v="-"/>
    <s v="Mantenimiento Mecanico"/>
    <d v="2021-03-08T00:00:00"/>
    <d v="1899-12-30T19:50:38"/>
    <d v="2021-03-08T00:00:00"/>
    <d v="1899-12-30T20:46:53"/>
    <n v="3375"/>
    <n v="56.25"/>
    <m/>
    <n v="56.25"/>
    <s v="SE CORTA RESORTE QUE TRASMITE MOVIMIENTO AL BAJADOR DE ESTUCHES "/>
    <x v="3"/>
    <x v="8"/>
    <x v="2"/>
    <x v="1"/>
    <m/>
    <m/>
  </r>
  <r>
    <n v="63216"/>
    <x v="11"/>
    <s v="Moreno"/>
    <x v="10"/>
    <d v="2020-02-21T00:00:00"/>
    <s v="Martín"/>
    <s v="Mantenimiento Mecanico"/>
    <d v="2021-03-08T00:00:00"/>
    <d v="1899-12-30T22:41:57"/>
    <d v="2021-03-08T00:00:00"/>
    <d v="1899-12-30T23:43:30"/>
    <n v="3693"/>
    <n v="61.55"/>
    <m/>
    <n v="61.55"/>
    <s v="banda de entrada fuera de posicion, lo resuelve maquinista"/>
    <x v="0"/>
    <x v="8"/>
    <x v="2"/>
    <x v="2"/>
    <m/>
    <m/>
  </r>
  <r>
    <n v="63233"/>
    <x v="3"/>
    <s v="Moreno"/>
    <x v="6"/>
    <d v="2018-11-01T00:00:00"/>
    <s v="-"/>
    <s v="Mantenimiento Electrico"/>
    <d v="2021-03-09T00:00:00"/>
    <d v="1899-12-30T00:25:58"/>
    <d v="2021-03-09T00:00:00"/>
    <d v="1899-12-30T01:09:54"/>
    <n v="2636"/>
    <n v="43.93333333333333"/>
    <m/>
    <n v="43.93333333333333"/>
    <s v="driver de torqueadores en falla"/>
    <x v="2"/>
    <x v="8"/>
    <x v="2"/>
    <x v="2"/>
    <m/>
    <m/>
  </r>
  <r>
    <n v="63241"/>
    <x v="3"/>
    <s v="Moreno"/>
    <x v="6"/>
    <d v="2018-11-01T00:00:00"/>
    <s v="-"/>
    <s v="Mantenimiento Electrico"/>
    <d v="2021-03-09T00:00:00"/>
    <d v="1899-12-30T01:15:47"/>
    <d v="2021-03-09T00:00:00"/>
    <d v="1899-12-30T04:59:25"/>
    <n v="13418"/>
    <n v="223.63333333333333"/>
    <m/>
    <n v="223.63333333333333"/>
    <s v="se cambian rodamientos y ajustan transmisiones"/>
    <x v="3"/>
    <x v="8"/>
    <x v="2"/>
    <x v="2"/>
    <m/>
    <m/>
  </r>
  <r>
    <n v="63247"/>
    <x v="9"/>
    <s v="Moreno"/>
    <x v="7"/>
    <d v="2020-02-20T00:00:00"/>
    <s v="Martín"/>
    <s v="Mantenimiento Electrico"/>
    <d v="2021-03-09T00:00:00"/>
    <d v="1899-12-30T03:14:34"/>
    <d v="2021-03-09T00:00:00"/>
    <d v="1899-12-30T03:42:08"/>
    <n v="1654"/>
    <n v="27.566666666666666"/>
    <m/>
    <n v="27.566666666666666"/>
    <s v="se resetea controlador de la axon y regula disparo de salida"/>
    <x v="2"/>
    <x v="8"/>
    <x v="2"/>
    <x v="2"/>
    <m/>
    <m/>
  </r>
  <r>
    <n v="63263"/>
    <x v="0"/>
    <s v="Moreno"/>
    <x v="12"/>
    <d v="2018-11-01T00:00:00"/>
    <s v="-"/>
    <s v="Mantenimiento Mecanico"/>
    <d v="2021-03-09T00:00:00"/>
    <d v="1899-12-30T06:32:43"/>
    <d v="2021-03-09T00:00:00"/>
    <d v="1899-12-30T06:37:01"/>
    <n v="258"/>
    <n v="4.3"/>
    <m/>
    <n v="4.3"/>
    <s v="micro parada"/>
    <x v="8"/>
    <x v="8"/>
    <x v="2"/>
    <x v="0"/>
    <m/>
    <m/>
  </r>
  <r>
    <n v="63268"/>
    <x v="0"/>
    <s v="Moreno"/>
    <x v="1"/>
    <d v="2018-11-01T00:00:00"/>
    <s v="-"/>
    <s v="Mantenimiento Mecanico"/>
    <d v="2021-03-09T00:00:00"/>
    <d v="1899-12-30T06:40:59"/>
    <d v="2021-03-09T00:00:00"/>
    <d v="1899-12-30T07:24:50"/>
    <n v="2631"/>
    <n v="43.85"/>
    <m/>
    <n v="43.85"/>
    <s v="alineacion de mordazas y reemplazo de racor"/>
    <x v="3"/>
    <x v="8"/>
    <x v="2"/>
    <x v="0"/>
    <m/>
    <m/>
  </r>
  <r>
    <n v="63273"/>
    <x v="0"/>
    <s v="Moreno"/>
    <x v="2"/>
    <d v="2018-11-01T00:00:00"/>
    <s v="-"/>
    <s v="Mantenimiento Mecanico"/>
    <d v="2021-03-09T00:00:00"/>
    <d v="1899-12-30T06:55:38"/>
    <d v="2021-03-09T00:00:00"/>
    <d v="1899-12-30T07:21:17"/>
    <n v="1539"/>
    <n v="25.65"/>
    <m/>
    <n v="25.65"/>
    <s v="cambio de bomba indesur"/>
    <x v="3"/>
    <x v="8"/>
    <x v="2"/>
    <x v="0"/>
    <m/>
    <m/>
  </r>
  <r>
    <n v="63279"/>
    <x v="11"/>
    <s v="Moreno"/>
    <x v="10"/>
    <d v="2020-02-21T00:00:00"/>
    <s v="Martín"/>
    <s v="Mantenimiento Mecanico"/>
    <d v="2021-03-09T00:00:00"/>
    <d v="1899-12-30T07:20:26"/>
    <d v="2021-03-09T00:00:00"/>
    <d v="1899-12-30T07:20:33"/>
    <n v="7"/>
    <n v="0.11666666666666667"/>
    <m/>
    <n v="0.11666666666666667"/>
    <s v="micro parada"/>
    <x v="8"/>
    <x v="8"/>
    <x v="2"/>
    <x v="0"/>
    <m/>
    <m/>
  </r>
  <r>
    <n v="63281"/>
    <x v="33"/>
    <s v="Moreno"/>
    <x v="2"/>
    <d v="2018-11-01T00:00:00"/>
    <s v="-"/>
    <s v="Mantenimiento Mecanico"/>
    <d v="2021-03-09T00:00:00"/>
    <d v="1899-12-30T07:21:24"/>
    <d v="2021-03-09T00:00:00"/>
    <d v="1899-12-30T07:32:32"/>
    <n v="668"/>
    <n v="11.133333333333333"/>
    <m/>
    <n v="11.133333333333333"/>
    <s v="reemplazo de bomba neumatica"/>
    <x v="3"/>
    <x v="8"/>
    <x v="2"/>
    <x v="0"/>
    <m/>
    <m/>
  </r>
  <r>
    <n v="63284"/>
    <x v="20"/>
    <s v="Moreno"/>
    <x v="21"/>
    <d v="2021-02-04T00:00:00"/>
    <s v="Victor"/>
    <s v="Mantenimiento Electrico"/>
    <d v="2021-03-09T00:00:00"/>
    <d v="1899-12-30T07:32:24"/>
    <d v="2021-03-09T00:00:00"/>
    <d v="1899-12-30T07:42:46"/>
    <n v="622"/>
    <n v="10.366666666666667"/>
    <m/>
    <n v="10.366666666666667"/>
    <s v="regulacion de girador de pucks"/>
    <x v="0"/>
    <x v="8"/>
    <x v="2"/>
    <x v="0"/>
    <m/>
    <m/>
  </r>
  <r>
    <n v="63298"/>
    <x v="20"/>
    <s v="Moreno"/>
    <x v="21"/>
    <d v="2021-02-04T00:00:00"/>
    <s v="Victor"/>
    <s v="Mantenimiento Electrico"/>
    <d v="2021-03-09T00:00:00"/>
    <d v="1899-12-30T08:03:14"/>
    <d v="2021-03-09T00:00:00"/>
    <d v="1899-12-30T08:33:07"/>
    <n v="1793"/>
    <n v="29.883333333333333"/>
    <m/>
    <n v="29.883333333333333"/>
    <s v="regulacion de girador de pucks"/>
    <x v="0"/>
    <x v="8"/>
    <x v="2"/>
    <x v="0"/>
    <m/>
    <m/>
  </r>
  <r>
    <n v="63301"/>
    <x v="8"/>
    <s v="Moreno"/>
    <x v="13"/>
    <d v="2018-11-01T00:00:00"/>
    <s v="-"/>
    <s v="Mantenimiento Electrico"/>
    <d v="2021-03-09T00:00:00"/>
    <d v="1899-12-30T08:14:47"/>
    <d v="2021-03-09T00:00:00"/>
    <d v="1899-12-30T09:43:43"/>
    <n v="5336"/>
    <n v="88.933333333333337"/>
    <m/>
    <n v="88.933333333333337"/>
    <s v="regulacion de martillo neumatico"/>
    <x v="0"/>
    <x v="8"/>
    <x v="2"/>
    <x v="0"/>
    <m/>
    <m/>
  </r>
  <r>
    <n v="63311"/>
    <x v="22"/>
    <s v="Moreno"/>
    <x v="5"/>
    <d v="2020-01-13T00:00:00"/>
    <s v="Martín"/>
    <s v="Mantenimiento Mecanico"/>
    <d v="2021-03-09T00:00:00"/>
    <d v="1899-12-30T08:42:08"/>
    <d v="2021-03-09T00:00:00"/>
    <d v="1899-12-30T09:56:18"/>
    <n v="4450"/>
    <n v="74.166666666666671"/>
    <m/>
    <n v="74.166666666666671"/>
    <s v="chapas de enhebradores se trababan, se realiza mantenimiento de los pistones neumaticos"/>
    <x v="3"/>
    <x v="8"/>
    <x v="2"/>
    <x v="0"/>
    <m/>
    <m/>
  </r>
  <r>
    <n v="63334"/>
    <x v="22"/>
    <s v="Moreno"/>
    <x v="5"/>
    <d v="2020-01-13T00:00:00"/>
    <s v="Martín"/>
    <s v="Mantenimiento Mecanico"/>
    <d v="2021-03-09T00:00:00"/>
    <d v="1899-12-30T10:05:29"/>
    <d v="2021-03-09T00:00:00"/>
    <d v="1899-12-30T13:09:51"/>
    <n v="11062"/>
    <n v="184.36666666666667"/>
    <m/>
    <n v="184.36666666666667"/>
    <s v="chapas de enhebradores se trababan, se realiza mantenimiento de los pistones neumaticos"/>
    <x v="3"/>
    <x v="8"/>
    <x v="2"/>
    <x v="0"/>
    <m/>
    <m/>
  </r>
  <r>
    <n v="63342"/>
    <x v="8"/>
    <s v="Moreno"/>
    <x v="13"/>
    <d v="2018-11-01T00:00:00"/>
    <s v="-"/>
    <s v="Mantenimiento Mecanico"/>
    <d v="2021-03-09T00:00:00"/>
    <d v="1899-12-30T10:46:07"/>
    <d v="2021-03-09T00:00:00"/>
    <d v="1899-12-30T11:13:17"/>
    <n v="1630"/>
    <n v="27.166666666666668"/>
    <m/>
    <n v="27.166666666666668"/>
    <s v="regulacion de martillo"/>
    <x v="0"/>
    <x v="8"/>
    <x v="2"/>
    <x v="0"/>
    <m/>
    <m/>
  </r>
  <r>
    <n v="63344"/>
    <x v="23"/>
    <s v="Moreno"/>
    <x v="2"/>
    <d v="2018-11-01T00:00:00"/>
    <s v="-"/>
    <s v="Mantenimiento Mecanico"/>
    <d v="2021-03-09T00:00:00"/>
    <d v="1899-12-30T11:04:16"/>
    <d v="2021-03-09T00:00:00"/>
    <d v="1899-12-30T12:23:29"/>
    <n v="4753"/>
    <n v="79.216666666666669"/>
    <m/>
    <n v="79.216666666666669"/>
    <s v="estuchadora fuera de punto, se encuentra engranaje con sujeciones sueltas"/>
    <x v="3"/>
    <x v="8"/>
    <x v="2"/>
    <x v="0"/>
    <m/>
    <m/>
  </r>
  <r>
    <n v="63369"/>
    <x v="0"/>
    <s v="Moreno"/>
    <x v="14"/>
    <d v="2018-11-01T00:00:00"/>
    <s v="-"/>
    <s v="Mantenimiento Mecanico"/>
    <d v="2021-03-09T00:00:00"/>
    <d v="1899-12-30T12:56:42"/>
    <d v="2021-03-09T00:00:00"/>
    <d v="1899-12-30T13:08:32"/>
    <n v="710"/>
    <n v="11.833333333333334"/>
    <m/>
    <n v="11.833333333333334"/>
    <s v="se empareja banda de entrada frascos"/>
    <x v="3"/>
    <x v="8"/>
    <x v="2"/>
    <x v="0"/>
    <m/>
    <m/>
  </r>
  <r>
    <n v="63379"/>
    <x v="2"/>
    <s v="Moreno"/>
    <x v="2"/>
    <d v="2018-11-01T00:00:00"/>
    <s v="-"/>
    <s v="Mantenimiento Mecanico"/>
    <d v="2021-03-09T00:00:00"/>
    <d v="1899-12-30T13:35:14"/>
    <d v="2021-03-09T00:00:00"/>
    <d v="1899-12-30T14:49:07"/>
    <n v="4433"/>
    <n v="73.88333333333334"/>
    <m/>
    <n v="73.88333333333334"/>
    <s v="reemplazo de cangilones rotos en transporte y  tensado de cadena"/>
    <x v="3"/>
    <x v="8"/>
    <x v="2"/>
    <x v="0"/>
    <m/>
    <s v="rosales"/>
  </r>
  <r>
    <n v="63380"/>
    <x v="23"/>
    <s v="Moreno"/>
    <x v="21"/>
    <d v="2021-02-04T00:00:00"/>
    <s v="Victor"/>
    <s v="Mantenimiento Mecanico"/>
    <d v="2021-03-09T00:00:00"/>
    <d v="1899-12-30T14:08:55"/>
    <d v="2021-03-09T00:00:00"/>
    <d v="1899-12-30T15:57:24"/>
    <n v="6509"/>
    <n v="108.48333333333333"/>
    <m/>
    <n v="108.48333333333333"/>
    <s v="cae un estuche entre piñon y cadena trabando todo el sistema"/>
    <x v="3"/>
    <x v="8"/>
    <x v="2"/>
    <x v="1"/>
    <m/>
    <m/>
  </r>
  <r>
    <n v="63382"/>
    <x v="0"/>
    <s v="Moreno"/>
    <x v="15"/>
    <d v="2018-11-01T00:00:00"/>
    <s v="-"/>
    <s v="Mantenimiento Electrico"/>
    <d v="2021-03-09T00:00:00"/>
    <d v="1899-12-30T14:46:20"/>
    <d v="2021-03-09T00:00:00"/>
    <d v="1899-12-30T15:12:28"/>
    <n v="1568"/>
    <n v="26.133333333333333"/>
    <m/>
    <n v="26.133333333333333"/>
    <s v="reemplazo de pt100"/>
    <x v="2"/>
    <x v="8"/>
    <x v="2"/>
    <x v="1"/>
    <m/>
    <s v="Santa Cruz"/>
  </r>
  <r>
    <n v="63383"/>
    <x v="2"/>
    <s v="Moreno"/>
    <x v="2"/>
    <d v="2018-11-01T00:00:00"/>
    <s v="-"/>
    <s v="Mantenimiento Mecanico"/>
    <d v="2021-03-09T00:00:00"/>
    <d v="1899-12-30T14:49:41"/>
    <d v="2021-03-09T00:00:00"/>
    <d v="1899-12-30T16:36:40"/>
    <n v="6419"/>
    <n v="106.98333333333333"/>
    <m/>
    <n v="106.98333333333333"/>
    <s v="se encuentan cangilones rotos en cinta transporte post transferencia, tambien se cambian"/>
    <x v="3"/>
    <x v="8"/>
    <x v="2"/>
    <x v="1"/>
    <m/>
    <s v="mansilla /rosales"/>
  </r>
  <r>
    <n v="63395"/>
    <x v="0"/>
    <s v="Moreno"/>
    <x v="8"/>
    <d v="2018-11-01T00:00:00"/>
    <s v="-"/>
    <s v="Mantenimiento Mecanico"/>
    <d v="2021-03-09T00:00:00"/>
    <d v="1899-12-30T15:25:20"/>
    <d v="2021-03-09T00:00:00"/>
    <d v="1899-12-30T16:11:59"/>
    <n v="2799"/>
    <n v="46.65"/>
    <m/>
    <n v="46.65"/>
    <s v="reemplazo de manguera de aire cortada"/>
    <x v="3"/>
    <x v="8"/>
    <x v="2"/>
    <x v="1"/>
    <m/>
    <s v="masnilla"/>
  </r>
  <r>
    <n v="63396"/>
    <x v="34"/>
    <s v="Moreno"/>
    <x v="1"/>
    <d v="2018-11-01T00:00:00"/>
    <s v="-"/>
    <s v="Mantenimiento Mecanico"/>
    <d v="2021-03-09T00:00:00"/>
    <d v="1899-12-30T15:27:12"/>
    <d v="2021-03-09T00:00:00"/>
    <d v="1899-12-30T16:42:00"/>
    <n v="4488"/>
    <n v="74.8"/>
    <m/>
    <n v="74.8"/>
    <s v="se reparan dos bombas moyno"/>
    <x v="3"/>
    <x v="8"/>
    <x v="2"/>
    <x v="1"/>
    <m/>
    <s v="santa cruz"/>
  </r>
  <r>
    <n v="63405"/>
    <x v="15"/>
    <s v="Moreno"/>
    <x v="15"/>
    <d v="2018-11-01T00:00:00"/>
    <s v="-"/>
    <s v="Mantenimiento Mecanico"/>
    <d v="2021-03-09T00:00:00"/>
    <d v="1899-12-30T15:56:48"/>
    <d v="2021-03-09T00:00:00"/>
    <d v="1899-12-30T16:33:34"/>
    <n v="2206"/>
    <n v="36.766666666666666"/>
    <m/>
    <n v="36.766666666666666"/>
    <s v="reemplazo de banda anterior a la balanza"/>
    <x v="3"/>
    <x v="8"/>
    <x v="2"/>
    <x v="1"/>
    <m/>
    <s v="mansilla"/>
  </r>
  <r>
    <n v="63406"/>
    <x v="18"/>
    <s v="Moreno"/>
    <x v="14"/>
    <d v="2018-11-01T00:00:00"/>
    <s v="-"/>
    <s v="Mantenimiento Mecanico"/>
    <d v="2021-03-09T00:00:00"/>
    <d v="1899-12-30T15:57:37"/>
    <d v="2021-03-09T00:00:00"/>
    <d v="1899-12-30T16:41:42"/>
    <n v="2645"/>
    <n v="44.083333333333336"/>
    <m/>
    <n v="44.083333333333336"/>
    <s v="reemplazo de banda lateral"/>
    <x v="3"/>
    <x v="8"/>
    <x v="2"/>
    <x v="1"/>
    <m/>
    <s v="falabela"/>
  </r>
  <r>
    <n v="63415"/>
    <x v="43"/>
    <s v="Moreno"/>
    <x v="0"/>
    <d v="2021-03-03T00:00:00"/>
    <s v="Martín"/>
    <s v="Mantenimiento Mecanico"/>
    <d v="2021-03-09T00:00:00"/>
    <d v="1899-12-30T16:04:41"/>
    <d v="2021-03-09T00:00:00"/>
    <d v="1899-12-30T18:23:50"/>
    <n v="8349"/>
    <n v="139.15"/>
    <m/>
    <n v="139.15"/>
    <s v="faltante de pieza de formato"/>
    <x v="3"/>
    <x v="8"/>
    <x v="2"/>
    <x v="1"/>
    <m/>
    <s v="falabela"/>
  </r>
  <r>
    <n v="63427"/>
    <x v="13"/>
    <s v="Moreno"/>
    <x v="16"/>
    <d v="2018-11-01T00:00:00"/>
    <s v="-"/>
    <s v="Mantenimiento Mecanico"/>
    <d v="2021-03-09T00:00:00"/>
    <d v="1899-12-30T16:55:13"/>
    <d v="2021-03-09T00:00:00"/>
    <d v="1899-12-30T17:07:52"/>
    <n v="759"/>
    <n v="12.65"/>
    <m/>
    <n v="12.65"/>
    <s v="regulacion inkjet"/>
    <x v="0"/>
    <x v="8"/>
    <x v="2"/>
    <x v="1"/>
    <m/>
    <s v="maquinista"/>
  </r>
  <r>
    <n v="63429"/>
    <x v="23"/>
    <s v="Moreno"/>
    <x v="10"/>
    <d v="2020-02-21T00:00:00"/>
    <s v="Martín"/>
    <s v="Mantenimiento Mecanico"/>
    <d v="2021-03-09T00:00:00"/>
    <d v="1899-12-30T17:06:14"/>
    <d v="2021-03-09T00:00:00"/>
    <d v="1899-12-30T18:11:41"/>
    <n v="3927"/>
    <n v="65.45"/>
    <m/>
    <n v="65.45"/>
    <s v="reemplazo de correa dentada estuchadora con taco roto"/>
    <x v="3"/>
    <x v="8"/>
    <x v="2"/>
    <x v="1"/>
    <m/>
    <s v="mansilla"/>
  </r>
  <r>
    <n v="63434"/>
    <x v="0"/>
    <s v="Moreno"/>
    <x v="13"/>
    <d v="2018-11-01T00:00:00"/>
    <s v="-"/>
    <s v="Mantenimiento Mecanico"/>
    <d v="2021-03-09T00:00:00"/>
    <d v="1899-12-30T17:19:08"/>
    <d v="2021-03-09T00:00:00"/>
    <d v="1899-12-30T17:47:30"/>
    <n v="1702"/>
    <n v="28.366666666666667"/>
    <m/>
    <n v="28.366666666666667"/>
    <s v="torqueador con vastago salido"/>
    <x v="3"/>
    <x v="8"/>
    <x v="2"/>
    <x v="1"/>
    <m/>
    <s v="Rosales"/>
  </r>
  <r>
    <n v="63435"/>
    <x v="18"/>
    <s v="Moreno"/>
    <x v="14"/>
    <d v="2018-11-01T00:00:00"/>
    <s v="-"/>
    <s v="Mantenimiento Mecanico"/>
    <d v="2021-03-09T00:00:00"/>
    <d v="1899-12-30T17:19:15"/>
    <d v="2021-03-09T00:00:00"/>
    <d v="1899-12-30T17:26:26"/>
    <n v="431"/>
    <n v="7.1833333333333336"/>
    <m/>
    <n v="7.1833333333333336"/>
    <s v="micro parada"/>
    <x v="8"/>
    <x v="8"/>
    <x v="2"/>
    <x v="1"/>
    <m/>
    <s v="-"/>
  </r>
  <r>
    <n v="63456"/>
    <x v="7"/>
    <s v="Moreno"/>
    <x v="13"/>
    <d v="2018-11-01T00:00:00"/>
    <s v="-"/>
    <s v="Mantenimiento Electrico"/>
    <d v="2021-03-09T00:00:00"/>
    <d v="1899-12-30T18:33:40"/>
    <d v="2021-03-09T00:00:00"/>
    <d v="1899-12-30T18:33:49"/>
    <n v="9"/>
    <n v="0.15"/>
    <m/>
    <n v="0.15"/>
    <s v="micro parada"/>
    <x v="8"/>
    <x v="8"/>
    <x v="2"/>
    <x v="1"/>
    <m/>
    <s v="-"/>
  </r>
  <r>
    <n v="63457"/>
    <x v="7"/>
    <s v="Moreno"/>
    <x v="13"/>
    <d v="2018-11-01T00:00:00"/>
    <s v="-"/>
    <s v="Mantenimiento Mecanico"/>
    <d v="2021-03-09T00:00:00"/>
    <d v="1899-12-30T18:33:54"/>
    <d v="2021-03-09T00:00:00"/>
    <d v="1899-12-30T18:37:30"/>
    <n v="216"/>
    <n v="3.6"/>
    <m/>
    <n v="3.6"/>
    <s v="micro parada"/>
    <x v="8"/>
    <x v="8"/>
    <x v="2"/>
    <x v="1"/>
    <m/>
    <s v="-"/>
  </r>
  <r>
    <n v="63460"/>
    <x v="7"/>
    <s v="Moreno"/>
    <x v="13"/>
    <d v="2018-11-01T00:00:00"/>
    <s v="-"/>
    <s v="Mantenimiento Mecanico"/>
    <d v="2021-03-09T00:00:00"/>
    <d v="1899-12-30T18:50:18"/>
    <d v="2021-03-09T00:00:00"/>
    <d v="1899-12-30T21:11:41"/>
    <n v="8483"/>
    <n v="141.38333333333333"/>
    <m/>
    <n v="141.38333333333333"/>
    <s v="se solto vastago de actuador con cuerpo de torqueador"/>
    <x v="3"/>
    <x v="8"/>
    <x v="2"/>
    <x v="1"/>
    <m/>
    <s v="Rosales"/>
  </r>
  <r>
    <n v="63484"/>
    <x v="10"/>
    <s v="Moreno"/>
    <x v="14"/>
    <d v="2018-11-01T00:00:00"/>
    <s v="-"/>
    <s v="Mantenimiento Mecanico"/>
    <d v="2021-03-09T00:00:00"/>
    <d v="1899-12-30T19:57:13"/>
    <d v="2021-03-09T00:00:00"/>
    <d v="1899-12-30T20:09:51"/>
    <n v="758"/>
    <n v="12.633333333333333"/>
    <m/>
    <n v="12.633333333333333"/>
    <s v="se encuentra tapa trabada"/>
    <x v="3"/>
    <x v="8"/>
    <x v="2"/>
    <x v="1"/>
    <m/>
    <s v="mansilla"/>
  </r>
  <r>
    <n v="63493"/>
    <x v="2"/>
    <s v="Moreno"/>
    <x v="4"/>
    <d v="2018-11-01T00:00:00"/>
    <s v="-"/>
    <s v="Mantenimiento Mecanico"/>
    <d v="2021-03-09T00:00:00"/>
    <d v="1899-12-30T20:25:14"/>
    <d v="2021-03-09T00:00:00"/>
    <d v="1899-12-30T21:13:14"/>
    <n v="2880"/>
    <n v="48"/>
    <m/>
    <n v="48"/>
    <s v="reemplazo de sensor inductivo transfer"/>
    <x v="2"/>
    <x v="8"/>
    <x v="2"/>
    <x v="1"/>
    <m/>
    <s v="sant cruz"/>
  </r>
  <r>
    <n v="63506"/>
    <x v="12"/>
    <s v="Moreno"/>
    <x v="16"/>
    <d v="2018-11-01T00:00:00"/>
    <s v="-"/>
    <s v="Mantenimiento Electrico"/>
    <d v="2021-03-09T00:00:00"/>
    <d v="1899-12-30T23:24:58"/>
    <d v="2021-03-09T00:00:00"/>
    <d v="1899-12-30T23:27:46"/>
    <n v="168"/>
    <n v="2.8"/>
    <m/>
    <n v="2.8"/>
    <s v="micro parada"/>
    <x v="8"/>
    <x v="8"/>
    <x v="2"/>
    <x v="2"/>
    <m/>
    <s v="-"/>
  </r>
  <r>
    <n v="63507"/>
    <x v="0"/>
    <s v="Moreno"/>
    <x v="21"/>
    <d v="2021-02-04T00:00:00"/>
    <s v="Victor"/>
    <s v="Mantenimiento Mecanico"/>
    <d v="2021-03-09T00:00:00"/>
    <d v="1899-12-30T23:25:37"/>
    <d v="2021-03-09T00:00:00"/>
    <d v="1899-12-30T23:33:06"/>
    <n v="449"/>
    <n v="7.4833333333333334"/>
    <m/>
    <n v="7.4833333333333334"/>
    <s v="micro parada"/>
    <x v="8"/>
    <x v="8"/>
    <x v="2"/>
    <x v="2"/>
    <m/>
    <s v="-"/>
  </r>
  <r>
    <n v="63508"/>
    <x v="12"/>
    <s v="Moreno"/>
    <x v="16"/>
    <d v="2018-11-01T00:00:00"/>
    <s v="-"/>
    <s v="Mantenimiento Electrico"/>
    <d v="2021-03-09T00:00:00"/>
    <d v="1899-12-30T23:27:56"/>
    <d v="2021-03-10T00:00:00"/>
    <d v="1899-12-30T01:22:55"/>
    <n v="6899"/>
    <n v="114.98333333333333"/>
    <m/>
    <n v="114.98333333333333"/>
    <s v="no sabian como resetear falla, tambien se ajusta hongo de emergencia, queda para puesta fueron 10 minutos"/>
    <x v="0"/>
    <x v="8"/>
    <x v="2"/>
    <x v="2"/>
    <m/>
    <s v="Alegre"/>
  </r>
  <r>
    <n v="63513"/>
    <x v="21"/>
    <s v="Moreno"/>
    <x v="3"/>
    <d v="2018-11-01T00:00:00"/>
    <s v="-"/>
    <s v="Mantenimiento Mecanico"/>
    <d v="2021-03-09T00:00:00"/>
    <d v="1899-12-30T23:54:42"/>
    <d v="2021-03-09T00:00:00"/>
    <d v="1899-12-30T23:54:49"/>
    <n v="7"/>
    <n v="0.11666666666666667"/>
    <m/>
    <n v="0.11666666666666667"/>
    <s v="micro parada"/>
    <x v="8"/>
    <x v="8"/>
    <x v="2"/>
    <x v="2"/>
    <m/>
    <s v="-"/>
  </r>
  <r>
    <n v="63514"/>
    <x v="21"/>
    <s v="Moreno"/>
    <x v="3"/>
    <d v="2018-11-01T00:00:00"/>
    <s v="-"/>
    <s v="Mantenimiento Electrico"/>
    <d v="2021-03-09T00:00:00"/>
    <d v="1899-12-30T23:54:55"/>
    <d v="2021-03-10T00:00:00"/>
    <d v="1899-12-30T00:08:37"/>
    <n v="822"/>
    <n v="13.7"/>
    <m/>
    <n v="13.7"/>
    <s v="regulacion de presion de aire en piston"/>
    <x v="3"/>
    <x v="8"/>
    <x v="2"/>
    <x v="2"/>
    <m/>
    <m/>
  </r>
  <r>
    <n v="63526"/>
    <x v="0"/>
    <s v="Moreno"/>
    <x v="10"/>
    <d v="2018-11-01T00:00:00"/>
    <s v="-"/>
    <s v="Mantenimiento Mecanico"/>
    <d v="2021-03-10T00:00:00"/>
    <d v="1899-12-30T03:41:20"/>
    <d v="2021-03-10T00:00:00"/>
    <d v="1899-12-30T04:08:15"/>
    <n v="1615"/>
    <n v="26.916666666666668"/>
    <m/>
    <n v="26.916666666666668"/>
    <s v="no arrancaba transportadora, se revisa seguridades y se reinicia sistema"/>
    <x v="0"/>
    <x v="8"/>
    <x v="2"/>
    <x v="2"/>
    <m/>
    <m/>
  </r>
  <r>
    <n v="63526"/>
    <x v="0"/>
    <s v="Moreno"/>
    <x v="10"/>
    <d v="2018-11-01T00:00:00"/>
    <s v="-"/>
    <s v="Mantenimiento Mecanico"/>
    <d v="2021-03-10T00:00:00"/>
    <d v="1899-12-30T03:41:20"/>
    <d v="2021-03-10T00:00:00"/>
    <d v="1899-12-30T04:08:15"/>
    <n v="1615"/>
    <n v="26.916666666666668"/>
    <m/>
    <n v="26.916666666666668"/>
    <s v="resuelve maquinsita y mecanico de linea, juego excesivo en celofanadora, se revisará el fin de semana"/>
    <x v="3"/>
    <x v="8"/>
    <x v="2"/>
    <x v="2"/>
    <m/>
    <m/>
  </r>
  <r>
    <n v="63535"/>
    <x v="7"/>
    <s v="Moreno"/>
    <x v="21"/>
    <d v="2021-02-04T00:00:00"/>
    <s v="Victor"/>
    <s v="Mantenimiento Electrico"/>
    <d v="2021-03-10T00:00:00"/>
    <d v="1899-12-30T05:08:52"/>
    <d v="2021-03-10T00:00:00"/>
    <d v="1899-12-30T06:24:00"/>
    <n v="4508"/>
    <n v="75.13333333333334"/>
    <m/>
    <n v="75.13333333333334"/>
    <s v="regulacion de crimpadora"/>
    <x v="0"/>
    <x v="8"/>
    <x v="2"/>
    <x v="2"/>
    <m/>
    <m/>
  </r>
  <r>
    <n v="63581"/>
    <x v="11"/>
    <s v="Moreno"/>
    <x v="10"/>
    <d v="2020-02-21T00:00:00"/>
    <s v="Martín"/>
    <s v="Mantenimiento Mecanico"/>
    <d v="2021-03-10T00:00:00"/>
    <d v="1899-12-30T07:50:27"/>
    <d v="2021-03-10T00:00:00"/>
    <d v="1899-12-30T07:51:27"/>
    <n v="60"/>
    <n v="1"/>
    <m/>
    <n v="1"/>
    <s v="micro parada"/>
    <x v="8"/>
    <x v="8"/>
    <x v="2"/>
    <x v="0"/>
    <m/>
    <m/>
  </r>
  <r>
    <n v="63600"/>
    <x v="10"/>
    <s v="Moreno"/>
    <x v="9"/>
    <d v="2018-11-01T00:00:00"/>
    <s v="-"/>
    <s v="Mantenimiento Mecanico"/>
    <d v="2021-03-10T00:00:00"/>
    <d v="1899-12-30T08:26:56"/>
    <d v="2021-03-10T00:00:00"/>
    <d v="1899-12-30T09:18:22"/>
    <n v="3086"/>
    <n v="51.43333333333333"/>
    <m/>
    <n v="51.43333333333333"/>
    <s v="regulacion del colocador de tapas y busqueda de repuesto eficiente para goma bajador de balas"/>
    <x v="0"/>
    <x v="8"/>
    <x v="2"/>
    <x v="0"/>
    <m/>
    <m/>
  </r>
  <r>
    <n v="63605"/>
    <x v="22"/>
    <s v="Moreno"/>
    <x v="5"/>
    <d v="2020-01-13T00:00:00"/>
    <s v="Martín"/>
    <s v="Mantenimiento Mecanico"/>
    <d v="2021-03-10T00:00:00"/>
    <d v="1899-12-30T08:40:59"/>
    <d v="2021-03-10T00:00:00"/>
    <d v="1899-12-30T09:38:52"/>
    <n v="3473"/>
    <n v="57.883333333333333"/>
    <m/>
    <n v="57.883333333333333"/>
    <s v="se revisa conjunto de pinzas y se encuentra labio que no permite la correcta colocacion de la bomba"/>
    <x v="3"/>
    <x v="8"/>
    <x v="2"/>
    <x v="0"/>
    <m/>
    <m/>
  </r>
  <r>
    <n v="63656"/>
    <x v="13"/>
    <s v="Moreno"/>
    <x v="12"/>
    <d v="2018-11-01T00:00:00"/>
    <s v="-"/>
    <s v="Mantenimiento Mecanico"/>
    <d v="2021-03-10T00:00:00"/>
    <d v="1899-12-30T12:18:42"/>
    <d v="2021-03-10T00:00:00"/>
    <d v="1899-12-30T12:35:50"/>
    <n v="1028"/>
    <n v="17.133333333333333"/>
    <m/>
    <n v="17.133333333333333"/>
    <s v="error de lectura doble en envase"/>
    <x v="2"/>
    <x v="8"/>
    <x v="2"/>
    <x v="0"/>
    <m/>
    <m/>
  </r>
  <r>
    <n v="63688"/>
    <x v="7"/>
    <s v="Moreno"/>
    <x v="21"/>
    <d v="2021-02-04T00:00:00"/>
    <s v="Victor"/>
    <s v="Mantenimiento Mecanico"/>
    <d v="2021-03-10T00:00:00"/>
    <d v="1899-12-30T15:03:16"/>
    <d v="2021-03-10T00:00:00"/>
    <d v="1899-12-30T15:13:45"/>
    <n v="629"/>
    <n v="10.483333333333333"/>
    <m/>
    <n v="10.483333333333333"/>
    <s v="regulacion de crimpado"/>
    <x v="0"/>
    <x v="8"/>
    <x v="2"/>
    <x v="1"/>
    <m/>
    <m/>
  </r>
  <r>
    <n v="63691"/>
    <x v="23"/>
    <s v="Moreno"/>
    <x v="10"/>
    <d v="2020-02-21T00:00:00"/>
    <s v="Martín"/>
    <s v="Mantenimiento Mecanico"/>
    <d v="2021-03-10T00:00:00"/>
    <d v="1899-12-30T15:32:17"/>
    <d v="2021-03-10T00:00:00"/>
    <d v="1899-12-30T16:20:47"/>
    <n v="2910"/>
    <n v="48.5"/>
    <m/>
    <n v="48.5"/>
    <s v="rotur a dient estuchadora"/>
    <x v="3"/>
    <x v="8"/>
    <x v="2"/>
    <x v="1"/>
    <m/>
    <m/>
  </r>
  <r>
    <n v="63704"/>
    <x v="20"/>
    <s v="Moreno"/>
    <x v="21"/>
    <d v="2021-02-04T00:00:00"/>
    <s v="Victor"/>
    <s v="Mantenimiento Electrico"/>
    <d v="2021-03-10T00:00:00"/>
    <d v="1899-12-30T16:19:36"/>
    <d v="2021-03-10T00:00:00"/>
    <d v="1899-12-30T16:19:45"/>
    <n v="9"/>
    <n v="0.15"/>
    <m/>
    <n v="0.15"/>
    <s v="micro parada"/>
    <x v="8"/>
    <x v="8"/>
    <x v="2"/>
    <x v="1"/>
    <m/>
    <m/>
  </r>
  <r>
    <n v="63706"/>
    <x v="11"/>
    <s v="Moreno"/>
    <x v="21"/>
    <d v="2021-02-04T00:00:00"/>
    <s v="Victor"/>
    <s v="Mantenimiento Mecanico"/>
    <d v="2021-03-10T00:00:00"/>
    <d v="1899-12-30T16:20:17"/>
    <d v="2021-03-10T00:00:00"/>
    <d v="1899-12-30T16:23:58"/>
    <n v="221"/>
    <n v="3.6833333333333331"/>
    <m/>
    <n v="3.6833333333333331"/>
    <s v="micro parada"/>
    <x v="8"/>
    <x v="8"/>
    <x v="2"/>
    <x v="1"/>
    <m/>
    <m/>
  </r>
  <r>
    <n v="63726"/>
    <x v="0"/>
    <s v="Moreno"/>
    <x v="10"/>
    <d v="2018-11-01T00:00:00"/>
    <s v="-"/>
    <s v="Mantenimiento Mecanico"/>
    <d v="2021-03-10T00:00:00"/>
    <d v="1899-12-30T17:24:39"/>
    <d v="2021-03-10T00:00:00"/>
    <d v="1899-12-30T17:25:34"/>
    <n v="55"/>
    <n v="0.91666666666666663"/>
    <m/>
    <n v="0.91666666666666663"/>
    <s v="micro parada"/>
    <x v="8"/>
    <x v="8"/>
    <x v="2"/>
    <x v="1"/>
    <m/>
    <m/>
  </r>
  <r>
    <n v="63727"/>
    <x v="0"/>
    <s v="Moreno"/>
    <x v="10"/>
    <d v="2018-11-01T00:00:00"/>
    <s v="-"/>
    <s v="Mantenimiento Mecanico"/>
    <d v="2021-03-10T00:00:00"/>
    <d v="1899-12-30T17:25:40"/>
    <d v="2021-03-10T00:00:00"/>
    <d v="1899-12-30T18:06:29"/>
    <n v="2449"/>
    <n v="40.81666666666667"/>
    <m/>
    <n v="40.81666666666667"/>
    <s v="pucks mojados no dejaban pegar la etiqueta en el fondo"/>
    <x v="0"/>
    <x v="8"/>
    <x v="2"/>
    <x v="1"/>
    <m/>
    <m/>
  </r>
  <r>
    <n v="63736"/>
    <x v="26"/>
    <s v="Moreno"/>
    <x v="14"/>
    <d v="2018-11-01T00:00:00"/>
    <s v="-"/>
    <s v="Mantenimiento Electrico"/>
    <d v="2021-03-10T00:00:00"/>
    <d v="1899-12-30T17:53:17"/>
    <d v="2021-03-10T00:00:00"/>
    <d v="1899-12-30T17:59:25"/>
    <n v="368"/>
    <n v="6.1333333333333337"/>
    <m/>
    <n v="6.1333333333333337"/>
    <s v="micro parada"/>
    <x v="8"/>
    <x v="8"/>
    <x v="2"/>
    <x v="1"/>
    <m/>
    <m/>
  </r>
  <r>
    <n v="63752"/>
    <x v="5"/>
    <s v="Moreno"/>
    <x v="10"/>
    <d v="2018-11-01T00:00:00"/>
    <s v="-"/>
    <s v="Mantenimiento Mecanico"/>
    <d v="2021-03-10T00:00:00"/>
    <d v="1899-12-30T18:58:02"/>
    <d v="2021-03-10T00:00:00"/>
    <d v="1899-12-30T19:18:45"/>
    <n v="1243"/>
    <n v="20.716666666666665"/>
    <m/>
    <n v="20.716666666666665"/>
    <s v="pucks mojados no dejaban pegar la etiqueta en el fondo"/>
    <x v="0"/>
    <x v="8"/>
    <x v="2"/>
    <x v="1"/>
    <m/>
    <m/>
  </r>
  <r>
    <n v="63754"/>
    <x v="12"/>
    <s v="Moreno"/>
    <x v="12"/>
    <d v="2019-10-08T00:00:00"/>
    <s v="Martín"/>
    <s v="Mantenimiento Mecanico"/>
    <d v="2021-03-10T00:00:00"/>
    <d v="1899-12-30T19:03:17"/>
    <d v="2021-03-10T00:00:00"/>
    <d v="1899-12-30T19:38:31"/>
    <n v="2114"/>
    <n v="35.233333333333334"/>
    <m/>
    <n v="35.233333333333334"/>
    <s v="regulacion de etiquetadora"/>
    <x v="0"/>
    <x v="8"/>
    <x v="2"/>
    <x v="1"/>
    <m/>
    <m/>
  </r>
  <r>
    <n v="63762"/>
    <x v="13"/>
    <s v="Moreno"/>
    <x v="0"/>
    <d v="2018-11-01T00:00:00"/>
    <s v="-"/>
    <s v="Mantenimiento Electrico"/>
    <d v="2021-03-10T00:00:00"/>
    <d v="1899-12-30T19:59:34"/>
    <d v="2021-03-10T00:00:00"/>
    <d v="1899-12-30T20:06:10"/>
    <n v="396"/>
    <n v="6.6"/>
    <m/>
    <n v="6.6"/>
    <s v="micro parada"/>
    <x v="8"/>
    <x v="8"/>
    <x v="2"/>
    <x v="1"/>
    <m/>
    <m/>
  </r>
  <r>
    <n v="63773"/>
    <x v="3"/>
    <s v="Moreno"/>
    <x v="9"/>
    <d v="2018-11-01T00:00:00"/>
    <s v="-"/>
    <s v="Mantenimiento Mecanico"/>
    <d v="2021-03-10T00:00:00"/>
    <d v="1899-12-30T20:49:25"/>
    <d v="2021-03-10T00:00:00"/>
    <d v="1899-12-30T21:06:17"/>
    <n v="1012"/>
    <n v="16.866666666666667"/>
    <m/>
    <n v="16.866666666666667"/>
    <s v="manguera pinchada en bajador de bala"/>
    <x v="3"/>
    <x v="8"/>
    <x v="2"/>
    <x v="1"/>
    <m/>
    <m/>
  </r>
  <r>
    <n v="63778"/>
    <x v="23"/>
    <s v="Moreno"/>
    <x v="5"/>
    <d v="2018-11-01T00:00:00"/>
    <s v="-"/>
    <s v="Mantenimiento Electrico"/>
    <d v="2021-03-10T00:00:00"/>
    <d v="1899-12-30T21:07:58"/>
    <d v="2021-03-10T00:00:00"/>
    <d v="1899-12-30T21:16:28"/>
    <n v="510"/>
    <n v="8.5"/>
    <m/>
    <n v="8.5"/>
    <s v="micro parada"/>
    <x v="8"/>
    <x v="8"/>
    <x v="2"/>
    <x v="1"/>
    <m/>
    <m/>
  </r>
  <r>
    <n v="63784"/>
    <x v="13"/>
    <s v="Moreno"/>
    <x v="0"/>
    <d v="2018-11-01T00:00:00"/>
    <s v="-"/>
    <s v="Mantenimiento Electrico"/>
    <d v="2021-03-10T00:00:00"/>
    <d v="1899-12-30T23:11:14"/>
    <d v="2021-03-10T00:00:00"/>
    <d v="1899-12-30T23:23:24"/>
    <n v="730"/>
    <n v="12.166666666666666"/>
    <m/>
    <n v="12.166666666666666"/>
    <s v="reemplazo de inkjet"/>
    <x v="0"/>
    <x v="8"/>
    <x v="2"/>
    <x v="2"/>
    <m/>
    <m/>
  </r>
  <r>
    <n v="63786"/>
    <x v="23"/>
    <s v="Moreno"/>
    <x v="5"/>
    <d v="2018-11-01T00:00:00"/>
    <s v="-"/>
    <s v="Mantenimiento Mecanico"/>
    <d v="2021-03-10T00:00:00"/>
    <d v="1899-12-30T23:17:38"/>
    <d v="2021-03-10T00:00:00"/>
    <d v="1899-12-30T23:17:59"/>
    <n v="21"/>
    <n v="0.35"/>
    <m/>
    <n v="0.35"/>
    <s v="micro parada"/>
    <x v="8"/>
    <x v="8"/>
    <x v="2"/>
    <x v="2"/>
    <m/>
    <m/>
  </r>
  <r>
    <n v="63787"/>
    <x v="26"/>
    <s v="Moreno"/>
    <x v="13"/>
    <d v="2021-02-12T00:00:00"/>
    <s v="Martín"/>
    <s v="Mantenimiento Electrico"/>
    <d v="2021-03-10T00:00:00"/>
    <d v="1899-12-30T23:22:13"/>
    <d v="2021-03-10T00:00:00"/>
    <d v="1899-12-30T23:22:17"/>
    <n v="4"/>
    <n v="6.6666666666666666E-2"/>
    <m/>
    <n v="6.6666666666666666E-2"/>
    <s v="micro parada"/>
    <x v="8"/>
    <x v="8"/>
    <x v="2"/>
    <x v="2"/>
    <m/>
    <m/>
  </r>
  <r>
    <n v="63788"/>
    <x v="26"/>
    <s v="Moreno"/>
    <x v="13"/>
    <d v="2021-02-12T00:00:00"/>
    <s v="Martín"/>
    <s v="Mantenimiento Electrico"/>
    <d v="2021-03-10T00:00:00"/>
    <d v="1899-12-30T23:22:22"/>
    <d v="2021-03-10T00:00:00"/>
    <d v="1899-12-30T23:50:34"/>
    <n v="1692"/>
    <n v="28.2"/>
    <m/>
    <n v="28.2"/>
    <s v="regulacion disparo laser"/>
    <x v="0"/>
    <x v="8"/>
    <x v="2"/>
    <x v="2"/>
    <m/>
    <m/>
  </r>
  <r>
    <n v="63791"/>
    <x v="8"/>
    <s v="Moreno"/>
    <x v="13"/>
    <d v="2018-11-01T00:00:00"/>
    <s v="-"/>
    <s v="Mantenimiento Mecanico"/>
    <d v="2021-03-10T00:00:00"/>
    <d v="1899-12-30T23:50:39"/>
    <d v="2021-03-11T00:00:00"/>
    <d v="1899-12-30T02:15:40"/>
    <n v="8701"/>
    <n v="145.01666666666668"/>
    <m/>
    <n v="145.01666666666668"/>
    <s v="se encuentra seguidor de martillo vencido, se enderza y centra"/>
    <x v="3"/>
    <x v="8"/>
    <x v="2"/>
    <x v="2"/>
    <m/>
    <m/>
  </r>
  <r>
    <n v="63794"/>
    <x v="3"/>
    <s v="Moreno"/>
    <x v="0"/>
    <d v="2018-11-01T00:00:00"/>
    <s v="-"/>
    <s v="Mantenimiento Mecanico"/>
    <d v="2021-03-11T00:00:00"/>
    <d v="1899-12-30T00:16:19"/>
    <d v="2021-03-11T00:00:00"/>
    <d v="1899-12-30T00:18:39"/>
    <n v="140"/>
    <n v="2.3333333333333335"/>
    <m/>
    <n v="2.3333333333333335"/>
    <s v="micro parada"/>
    <x v="8"/>
    <x v="8"/>
    <x v="2"/>
    <x v="2"/>
    <m/>
    <m/>
  </r>
  <r>
    <n v="63799"/>
    <x v="23"/>
    <s v="Moreno"/>
    <x v="10"/>
    <d v="2020-02-21T00:00:00"/>
    <s v="Martín"/>
    <s v="Mantenimiento Electrico"/>
    <d v="2021-03-11T00:00:00"/>
    <d v="1899-12-30T00:43:04"/>
    <d v="2021-03-11T00:00:00"/>
    <d v="1899-12-30T00:43:11"/>
    <n v="7"/>
    <n v="0.11666666666666667"/>
    <m/>
    <n v="0.11666666666666667"/>
    <s v="micro parada"/>
    <x v="8"/>
    <x v="8"/>
    <x v="2"/>
    <x v="2"/>
    <m/>
    <m/>
  </r>
  <r>
    <n v="63800"/>
    <x v="23"/>
    <s v="Moreno"/>
    <x v="10"/>
    <d v="2020-02-21T00:00:00"/>
    <s v="Martín"/>
    <s v="Mantenimiento Mecanico"/>
    <d v="2021-03-11T00:00:00"/>
    <d v="1899-12-30T00:43:16"/>
    <d v="2021-03-11T00:00:00"/>
    <d v="1899-12-30T00:45:18"/>
    <n v="122"/>
    <n v="2.0333333333333332"/>
    <m/>
    <n v="2.0333333333333332"/>
    <s v="micro parada"/>
    <x v="8"/>
    <x v="8"/>
    <x v="2"/>
    <x v="2"/>
    <m/>
    <m/>
  </r>
  <r>
    <n v="63803"/>
    <x v="3"/>
    <s v="Moreno"/>
    <x v="0"/>
    <d v="2018-11-01T00:00:00"/>
    <s v="-"/>
    <s v="Mantenimiento Mecanico"/>
    <d v="2021-03-11T00:00:00"/>
    <d v="1899-12-30T01:15:50"/>
    <d v="2021-03-11T00:00:00"/>
    <d v="1899-12-30T01:30:31"/>
    <n v="881"/>
    <n v="14.683333333333334"/>
    <m/>
    <n v="14.683333333333334"/>
    <s v="revision de torqueadores hercules"/>
    <x v="3"/>
    <x v="8"/>
    <x v="2"/>
    <x v="2"/>
    <m/>
    <m/>
  </r>
  <r>
    <n v="63805"/>
    <x v="3"/>
    <s v="Moreno"/>
    <x v="0"/>
    <d v="2018-11-01T00:00:00"/>
    <s v="-"/>
    <s v="Mantenimiento Mecanico"/>
    <d v="2021-03-11T00:00:00"/>
    <d v="1899-12-30T01:32:58"/>
    <d v="2021-03-11T00:00:00"/>
    <d v="1899-12-30T02:23:01"/>
    <n v="3003"/>
    <n v="50.05"/>
    <m/>
    <n v="50.05"/>
    <s v="se revisan los torqueadores , se prueban  y se terminan reemplazando en su totalidad"/>
    <x v="3"/>
    <x v="8"/>
    <x v="2"/>
    <x v="2"/>
    <m/>
    <m/>
  </r>
  <r>
    <n v="63806"/>
    <x v="12"/>
    <s v="Moreno"/>
    <x v="3"/>
    <d v="2018-11-01T00:00:00"/>
    <s v="-"/>
    <s v="Mantenimiento Electrico"/>
    <d v="2021-03-11T00:00:00"/>
    <d v="1899-12-30T01:40:31"/>
    <d v="2021-03-11T00:00:00"/>
    <d v="1899-12-30T01:46:38"/>
    <n v="367"/>
    <n v="6.1166666666666663"/>
    <m/>
    <n v="6.1166666666666663"/>
    <s v="micro parada"/>
    <x v="8"/>
    <x v="8"/>
    <x v="2"/>
    <x v="2"/>
    <m/>
    <m/>
  </r>
  <r>
    <n v="63810"/>
    <x v="29"/>
    <s v="Moreno"/>
    <x v="3"/>
    <d v="2019-10-08T00:00:00"/>
    <s v="Martín"/>
    <s v="Mantenimiento Electrico"/>
    <d v="2021-03-11T00:00:00"/>
    <d v="1899-12-30T02:18:05"/>
    <d v="2021-03-11T00:00:00"/>
    <d v="1899-12-30T02:19:07"/>
    <n v="62"/>
    <n v="1.0333333333333334"/>
    <m/>
    <n v="1.0333333333333334"/>
    <s v="micro parada"/>
    <x v="8"/>
    <x v="8"/>
    <x v="2"/>
    <x v="2"/>
    <m/>
    <m/>
  </r>
  <r>
    <n v="63811"/>
    <x v="29"/>
    <s v="Moreno"/>
    <x v="3"/>
    <d v="2019-10-08T00:00:00"/>
    <s v="Martín"/>
    <s v="Mantenimiento Electrico"/>
    <d v="2021-03-11T00:00:00"/>
    <d v="1899-12-30T02:23:16"/>
    <d v="2021-03-11T00:00:00"/>
    <d v="1899-12-30T02:26:57"/>
    <n v="221"/>
    <n v="3.6833333333333331"/>
    <m/>
    <n v="3.6833333333333331"/>
    <s v="micro parada"/>
    <x v="8"/>
    <x v="8"/>
    <x v="2"/>
    <x v="2"/>
    <m/>
    <m/>
  </r>
  <r>
    <n v="63813"/>
    <x v="23"/>
    <s v="Moreno"/>
    <x v="10"/>
    <d v="2020-02-21T00:00:00"/>
    <s v="Martín"/>
    <s v="Mantenimiento Mecanico"/>
    <d v="2021-03-11T00:00:00"/>
    <d v="1899-12-30T02:33:00"/>
    <d v="2021-03-11T00:00:00"/>
    <d v="1899-12-30T03:58:15"/>
    <n v="5115"/>
    <n v="85.25"/>
    <m/>
    <n v="85.25"/>
    <s v="correa dentada  con tacos rotos"/>
    <x v="3"/>
    <x v="8"/>
    <x v="2"/>
    <x v="2"/>
    <m/>
    <m/>
  </r>
  <r>
    <n v="63816"/>
    <x v="23"/>
    <s v="Moreno"/>
    <x v="2"/>
    <d v="2018-11-01T00:00:00"/>
    <s v="-"/>
    <s v="Mantenimiento Mecanico"/>
    <d v="2021-03-11T00:00:00"/>
    <d v="1899-12-30T03:04:22"/>
    <d v="2021-03-11T00:00:00"/>
    <d v="1899-12-30T04:01:55"/>
    <n v="3453"/>
    <n v="57.55"/>
    <m/>
    <n v="57.55"/>
    <s v="se desplazo engranaje conico de cinta de alimentacion, se coloca prisionero faltante, queda OK"/>
    <x v="3"/>
    <x v="8"/>
    <x v="2"/>
    <x v="2"/>
    <m/>
    <m/>
  </r>
  <r>
    <n v="63838"/>
    <x v="22"/>
    <s v="Moreno"/>
    <x v="5"/>
    <d v="2020-01-13T00:00:00"/>
    <s v="Martín"/>
    <s v="Mantenimiento Mecanico"/>
    <d v="2021-03-11T00:00:00"/>
    <d v="1899-12-30T06:39:12"/>
    <d v="2021-03-11T00:00:00"/>
    <d v="1899-12-30T08:00:56"/>
    <n v="4904"/>
    <n v="81.733333333333334"/>
    <m/>
    <n v="81.733333333333334"/>
    <s v="se encuentra juego de pinzas enhebradoras nuevo doblado"/>
    <x v="3"/>
    <x v="8"/>
    <x v="2"/>
    <x v="0"/>
    <m/>
    <m/>
  </r>
  <r>
    <n v="63842"/>
    <x v="45"/>
    <s v="Moreno"/>
    <x v="14"/>
    <d v="2020-02-20T00:00:00"/>
    <s v="Martín"/>
    <s v="Mantenimiento Electrico"/>
    <d v="2021-03-11T00:00:00"/>
    <d v="1899-12-30T06:48:37"/>
    <d v="2021-03-11T00:00:00"/>
    <d v="1899-12-30T07:28:12"/>
    <n v="2375"/>
    <n v="39.583333333333336"/>
    <m/>
    <n v="39.583333333333336"/>
    <s v="pusieron parada por que se llevaron el panel a la linea 10"/>
    <x v="1"/>
    <x v="8"/>
    <x v="2"/>
    <x v="0"/>
    <m/>
    <m/>
  </r>
  <r>
    <n v="63871"/>
    <x v="22"/>
    <s v="Moreno"/>
    <x v="5"/>
    <d v="2020-01-13T00:00:00"/>
    <s v="Martín"/>
    <s v="Mantenimiento Mecanico"/>
    <d v="2021-03-11T00:00:00"/>
    <d v="1899-12-30T08:33:53"/>
    <d v="2021-03-11T00:00:00"/>
    <d v="1899-12-30T08:56:53"/>
    <n v="1380"/>
    <n v="23"/>
    <m/>
    <n v="23"/>
    <s v="pescante de bombas deformados y pucks muy deformados n ologran a entrar en la estrella"/>
    <x v="6"/>
    <x v="8"/>
    <x v="2"/>
    <x v="0"/>
    <m/>
    <m/>
  </r>
  <r>
    <n v="63875"/>
    <x v="8"/>
    <s v="Moreno"/>
    <x v="13"/>
    <d v="2018-11-01T00:00:00"/>
    <s v="-"/>
    <s v="Mantenimiento Mecanico"/>
    <d v="2021-03-11T00:00:00"/>
    <d v="1899-12-30T08:47:23"/>
    <d v="2021-03-11T00:00:00"/>
    <d v="1899-12-30T09:12:48"/>
    <n v="1525"/>
    <n v="25.416666666666668"/>
    <m/>
    <n v="25.416666666666668"/>
    <s v="cambio de puntera plastica"/>
    <x v="3"/>
    <x v="8"/>
    <x v="2"/>
    <x v="0"/>
    <m/>
    <m/>
  </r>
  <r>
    <n v="63912"/>
    <x v="26"/>
    <s v="Moreno"/>
    <x v="13"/>
    <d v="2021-02-12T00:00:00"/>
    <s v="Martín"/>
    <s v="Mantenimiento Mecanico"/>
    <d v="2021-03-11T00:00:00"/>
    <d v="1899-12-30T10:57:30"/>
    <d v="2021-03-11T00:00:00"/>
    <d v="1899-12-30T11:07:31"/>
    <n v="601"/>
    <n v="10.016666666666667"/>
    <m/>
    <n v="10.016666666666667"/>
    <s v="regulacion laser"/>
    <x v="0"/>
    <x v="8"/>
    <x v="2"/>
    <x v="0"/>
    <m/>
    <m/>
  </r>
  <r>
    <n v="63946"/>
    <x v="0"/>
    <s v="Moreno"/>
    <x v="12"/>
    <d v="2018-11-01T00:00:00"/>
    <s v="-"/>
    <s v="Mantenimiento Electrico"/>
    <d v="2021-03-11T00:00:00"/>
    <d v="1899-12-30T13:07:54"/>
    <d v="2021-03-11T00:00:00"/>
    <d v="1899-12-30T13:24:59"/>
    <n v="1025"/>
    <n v="17.083333333333332"/>
    <m/>
    <n v="17.083333333333332"/>
    <s v="rotura de cable de sensor al engancharlo a la hora de desarmar la maquina"/>
    <x v="2"/>
    <x v="8"/>
    <x v="2"/>
    <x v="0"/>
    <m/>
    <m/>
  </r>
  <r>
    <n v="63964"/>
    <x v="11"/>
    <s v="Moreno"/>
    <x v="21"/>
    <d v="2021-02-04T00:00:00"/>
    <s v="Victor"/>
    <s v="Mantenimiento Mecanico"/>
    <d v="2021-03-11T00:00:00"/>
    <d v="1899-12-30T15:04:50"/>
    <d v="2021-03-11T00:00:00"/>
    <d v="1899-12-30T16:06:36"/>
    <n v="3706"/>
    <n v="61.766666666666666"/>
    <m/>
    <n v="61.766666666666666"/>
    <s v="se regula fibra de salida estrella, cae puck y dobla soporte de sensor"/>
    <x v="0"/>
    <x v="8"/>
    <x v="2"/>
    <x v="1"/>
    <m/>
    <m/>
  </r>
  <r>
    <n v="63980"/>
    <x v="11"/>
    <s v="Moreno"/>
    <x v="21"/>
    <d v="2021-02-04T00:00:00"/>
    <s v="Victor"/>
    <s v="Mantenimiento Mecanico"/>
    <d v="2021-03-11T00:00:00"/>
    <d v="1899-12-30T16:06:42"/>
    <d v="2021-03-11T00:00:00"/>
    <d v="1899-12-30T16:19:21"/>
    <n v="759"/>
    <n v="12.65"/>
    <m/>
    <n v="12.65"/>
    <s v="se reemplaza tornillo con cabeza redondeada"/>
    <x v="3"/>
    <x v="8"/>
    <x v="2"/>
    <x v="1"/>
    <m/>
    <m/>
  </r>
  <r>
    <n v="63984"/>
    <x v="17"/>
    <s v="Moreno"/>
    <x v="4"/>
    <d v="2019-10-08T00:00:00"/>
    <s v="Martín"/>
    <s v="Mantenimiento Mecanico"/>
    <d v="2021-03-11T00:00:00"/>
    <d v="1899-12-30T16:28:30"/>
    <d v="2021-03-11T00:00:00"/>
    <d v="1899-12-30T16:28:39"/>
    <n v="9"/>
    <n v="0.15"/>
    <m/>
    <n v="0.15"/>
    <s v="micro parada"/>
    <x v="8"/>
    <x v="8"/>
    <x v="2"/>
    <x v="1"/>
    <m/>
    <m/>
  </r>
  <r>
    <n v="63986"/>
    <x v="17"/>
    <s v="Moreno"/>
    <x v="4"/>
    <d v="2019-10-08T00:00:00"/>
    <s v="Martín"/>
    <s v="Mantenimiento Mecanico"/>
    <d v="2021-03-11T00:00:00"/>
    <d v="1899-12-30T16:36:29"/>
    <d v="2021-03-11T00:00:00"/>
    <d v="1899-12-30T17:00:57"/>
    <n v="1468"/>
    <n v="24.466666666666665"/>
    <m/>
    <n v="24.466666666666665"/>
    <s v="se encuentra girador de tapas desarmado"/>
    <x v="8"/>
    <x v="8"/>
    <x v="2"/>
    <x v="1"/>
    <m/>
    <m/>
  </r>
  <r>
    <n v="63992"/>
    <x v="0"/>
    <s v="Moreno"/>
    <x v="12"/>
    <d v="2018-11-01T00:00:00"/>
    <s v="-"/>
    <s v="Mantenimiento Electrico"/>
    <d v="2021-03-11T00:00:00"/>
    <d v="1899-12-30T17:13:15"/>
    <d v="2021-03-11T00:00:00"/>
    <d v="1899-12-30T17:35:28"/>
    <n v="1333"/>
    <n v="22.216666666666665"/>
    <m/>
    <n v="22.216666666666665"/>
    <s v="regulacion sensor apertura de valvula carga tolva"/>
    <x v="2"/>
    <x v="8"/>
    <x v="2"/>
    <x v="1"/>
    <m/>
    <m/>
  </r>
  <r>
    <n v="63994"/>
    <x v="11"/>
    <s v="Moreno"/>
    <x v="10"/>
    <d v="2020-02-21T00:00:00"/>
    <s v="Martín"/>
    <s v="Mantenimiento Mecanico"/>
    <d v="2021-03-11T00:00:00"/>
    <d v="1899-12-30T17:26:54"/>
    <d v="2021-03-11T00:00:00"/>
    <d v="1899-12-30T17:40:27"/>
    <n v="813"/>
    <n v="13.55"/>
    <m/>
    <n v="13.55"/>
    <s v="era la estuchadora, salto embrague  y no se dieron cuenta"/>
    <x v="3"/>
    <x v="8"/>
    <x v="2"/>
    <x v="1"/>
    <m/>
    <m/>
  </r>
  <r>
    <n v="63995"/>
    <x v="4"/>
    <s v="Moreno"/>
    <x v="6"/>
    <d v="2019-10-08T00:00:00"/>
    <s v="Martín"/>
    <s v="Mantenimiento Mecanico"/>
    <d v="2021-03-11T00:00:00"/>
    <d v="1899-12-30T17:34:11"/>
    <d v="2021-03-11T00:00:00"/>
    <d v="1899-12-30T17:39:24"/>
    <n v="313"/>
    <n v="5.2166666666666668"/>
    <m/>
    <n v="5.2166666666666668"/>
    <s v="micro parada"/>
    <x v="8"/>
    <x v="8"/>
    <x v="2"/>
    <x v="1"/>
    <m/>
    <m/>
  </r>
  <r>
    <n v="64001"/>
    <x v="4"/>
    <s v="Moreno"/>
    <x v="6"/>
    <d v="2019-10-08T00:00:00"/>
    <s v="Martín"/>
    <s v="Mantenimiento Mecanico"/>
    <d v="2021-03-11T00:00:00"/>
    <d v="1899-12-30T17:49:53"/>
    <d v="2021-03-11T00:00:00"/>
    <d v="1899-12-30T18:01:17"/>
    <n v="684"/>
    <n v="11.4"/>
    <m/>
    <n v="11.4"/>
    <s v="se desplaza un diente movimiento de enhebrador por que colocaba muy decentrado por los pescadores muy doblados"/>
    <x v="3"/>
    <x v="8"/>
    <x v="2"/>
    <x v="1"/>
    <m/>
    <m/>
  </r>
  <r>
    <n v="64030"/>
    <x v="3"/>
    <s v="Moreno"/>
    <x v="16"/>
    <d v="2018-11-01T00:00:00"/>
    <s v="-"/>
    <s v="Mantenimiento Mecanico"/>
    <d v="2021-03-11T00:00:00"/>
    <d v="1899-12-30T19:31:49"/>
    <d v="2021-03-11T00:00:00"/>
    <d v="1899-12-30T19:39:55"/>
    <n v="486"/>
    <n v="8.1"/>
    <m/>
    <n v="8.1"/>
    <s v="microparada"/>
    <x v="8"/>
    <x v="8"/>
    <x v="2"/>
    <x v="1"/>
    <m/>
    <m/>
  </r>
  <r>
    <n v="64032"/>
    <x v="0"/>
    <s v="Moreno"/>
    <x v="14"/>
    <d v="2018-11-01T00:00:00"/>
    <s v="-"/>
    <s v="Mantenimiento Mecanico"/>
    <d v="2021-03-11T00:00:00"/>
    <d v="1899-12-30T19:46:37"/>
    <d v="2021-03-11T00:00:00"/>
    <d v="1899-12-30T20:15:41"/>
    <n v="1744"/>
    <n v="29.066666666666666"/>
    <m/>
    <n v="29.066666666666666"/>
    <s v="s eencuentra vaina de pico doblada"/>
    <x v="3"/>
    <x v="8"/>
    <x v="2"/>
    <x v="1"/>
    <m/>
    <m/>
  </r>
  <r>
    <n v="64057"/>
    <x v="7"/>
    <s v="Moreno"/>
    <x v="5"/>
    <d v="2018-11-01T00:00:00"/>
    <s v="-"/>
    <s v="Mantenimiento Electrico"/>
    <d v="2021-03-11T00:00:00"/>
    <d v="1899-12-30T23:21:33"/>
    <d v="2021-03-11T00:00:00"/>
    <d v="1899-12-30T23:35:39"/>
    <n v="846"/>
    <n v="14.1"/>
    <m/>
    <n v="14.1"/>
    <s v="se elimina roce en flexlink salida de malas"/>
    <x v="3"/>
    <x v="8"/>
    <x v="2"/>
    <x v="2"/>
    <m/>
    <m/>
  </r>
  <r>
    <n v="64063"/>
    <x v="46"/>
    <s v="Moreno"/>
    <x v="7"/>
    <d v="2021-03-08T00:00:00"/>
    <s v="Martín"/>
    <s v="Mantenimiento Electrico"/>
    <d v="2021-03-12T00:00:00"/>
    <d v="1899-12-30T00:31:05"/>
    <d v="2021-03-12T00:00:00"/>
    <d v="1899-12-30T02:03:17"/>
    <n v="5532"/>
    <n v="92.2"/>
    <m/>
    <n v="92.2"/>
    <s v="regulacion de llenadora"/>
    <x v="0"/>
    <x v="8"/>
    <x v="2"/>
    <x v="2"/>
    <m/>
    <m/>
  </r>
  <r>
    <n v="64072"/>
    <x v="43"/>
    <s v="Moreno"/>
    <x v="0"/>
    <d v="2021-03-03T00:00:00"/>
    <s v="Martín"/>
    <s v="Mantenimiento Mecanico"/>
    <d v="2021-03-12T00:00:00"/>
    <d v="1899-12-30T03:24:51"/>
    <d v="2021-03-12T00:00:00"/>
    <d v="1899-12-30T03:24:59"/>
    <n v="8"/>
    <n v="0.13333333333333333"/>
    <m/>
    <n v="0.13333333333333333"/>
    <s v="micro"/>
    <x v="8"/>
    <x v="8"/>
    <x v="2"/>
    <x v="2"/>
    <m/>
    <m/>
  </r>
  <r>
    <n v="64077"/>
    <x v="23"/>
    <s v="Moreno"/>
    <x v="2"/>
    <d v="2018-11-01T00:00:00"/>
    <s v="-"/>
    <s v="Mantenimiento Mecanico"/>
    <d v="2021-03-12T00:00:00"/>
    <d v="1899-12-30T03:53:33"/>
    <d v="2021-03-12T00:00:00"/>
    <d v="1899-12-30T06:56:13"/>
    <n v="10960"/>
    <n v="182.66666666666666"/>
    <m/>
    <n v="182.66666666666666"/>
    <s v="reemplazo de banda dentada con tacos armador de estuches"/>
    <x v="3"/>
    <x v="8"/>
    <x v="2"/>
    <x v="2"/>
    <m/>
    <m/>
  </r>
  <r>
    <n v="64099"/>
    <x v="19"/>
    <s v="Moreno"/>
    <x v="13"/>
    <d v="2020-03-10T00:00:00"/>
    <s v="Martín"/>
    <s v="Mantenimiento Electrico"/>
    <d v="2021-03-12T00:00:00"/>
    <d v="1899-12-30T07:13:05"/>
    <d v="2021-03-12T00:00:00"/>
    <d v="1899-12-30T07:20:13"/>
    <n v="428"/>
    <n v="7.1333333333333337"/>
    <m/>
    <n v="7.1333333333333337"/>
    <s v="micro parada"/>
    <x v="8"/>
    <x v="8"/>
    <x v="2"/>
    <x v="0"/>
    <m/>
    <m/>
  </r>
  <r>
    <n v="64108"/>
    <x v="19"/>
    <s v="Moreno"/>
    <x v="13"/>
    <d v="2020-03-10T00:00:00"/>
    <s v="Martín"/>
    <s v="Mantenimiento Electrico"/>
    <d v="2021-03-12T00:00:00"/>
    <d v="1899-12-30T07:54:58"/>
    <d v="2021-03-12T00:00:00"/>
    <d v="1899-12-30T08:48:04"/>
    <n v="3186"/>
    <n v="53.1"/>
    <m/>
    <n v="53.1"/>
    <s v="reemplazo de tipo de sensor y cambio de programacion"/>
    <x v="2"/>
    <x v="8"/>
    <x v="2"/>
    <x v="0"/>
    <m/>
    <m/>
  </r>
  <r>
    <n v="64112"/>
    <x v="0"/>
    <s v="Moreno"/>
    <x v="6"/>
    <d v="2018-11-01T00:00:00"/>
    <s v="-"/>
    <s v="Mantenimiento Mecanico"/>
    <d v="2021-03-12T00:00:00"/>
    <d v="1899-12-30T08:00:12"/>
    <d v="2021-03-12T00:00:00"/>
    <d v="1899-12-30T08:09:05"/>
    <n v="533"/>
    <n v="8.8833333333333329"/>
    <m/>
    <n v="8.8833333333333329"/>
    <s v="micro parada"/>
    <x v="8"/>
    <x v="8"/>
    <x v="2"/>
    <x v="0"/>
    <m/>
    <m/>
  </r>
  <r>
    <n v="64116"/>
    <x v="4"/>
    <s v="Moreno"/>
    <x v="6"/>
    <d v="2019-10-08T00:00:00"/>
    <s v="Martín"/>
    <s v="Mantenimiento Electrico"/>
    <d v="2021-03-12T00:00:00"/>
    <d v="1899-12-30T08:09:11"/>
    <d v="2021-03-12T00:00:00"/>
    <d v="1899-12-30T08:09:19"/>
    <n v="8"/>
    <n v="0.13333333333333333"/>
    <m/>
    <n v="0.13333333333333333"/>
    <s v="micro parada"/>
    <x v="8"/>
    <x v="8"/>
    <x v="2"/>
    <x v="0"/>
    <m/>
    <m/>
  </r>
  <r>
    <n v="64117"/>
    <x v="4"/>
    <s v="Moreno"/>
    <x v="6"/>
    <d v="2019-10-08T00:00:00"/>
    <s v="Martín"/>
    <s v="Mantenimiento Mecanico"/>
    <d v="2021-03-12T00:00:00"/>
    <d v="1899-12-30T08:09:31"/>
    <d v="2021-03-12T00:00:00"/>
    <d v="1899-12-30T08:18:22"/>
    <n v="531"/>
    <n v="8.85"/>
    <m/>
    <n v="8.85"/>
    <s v="regulacion de colocador de bombas"/>
    <x v="0"/>
    <x v="8"/>
    <x v="2"/>
    <x v="0"/>
    <m/>
    <m/>
  </r>
  <r>
    <n v="64126"/>
    <x v="0"/>
    <s v="Moreno"/>
    <x v="2"/>
    <d v="2018-11-01T00:00:00"/>
    <s v="-"/>
    <s v="Mantenimiento Electrico"/>
    <d v="2021-03-12T00:00:00"/>
    <d v="1899-12-30T08:55:37"/>
    <d v="2021-03-12T00:00:00"/>
    <d v="1899-12-30T09:27:33"/>
    <n v="1916"/>
    <n v="31.933333333333334"/>
    <m/>
    <n v="31.933333333333334"/>
    <s v="se encuentra sensor de llenadora desoldado"/>
    <x v="2"/>
    <x v="8"/>
    <x v="2"/>
    <x v="0"/>
    <m/>
    <m/>
  </r>
  <r>
    <n v="64134"/>
    <x v="3"/>
    <s v="Moreno"/>
    <x v="6"/>
    <d v="2018-11-01T00:00:00"/>
    <s v="-"/>
    <s v="Mantenimiento Electrico"/>
    <d v="2021-03-12T00:00:00"/>
    <d v="1899-12-30T09:32:57"/>
    <d v="2021-03-12T00:00:00"/>
    <d v="1899-12-30T09:33:04"/>
    <n v="7"/>
    <n v="0.11666666666666667"/>
    <m/>
    <n v="0.11666666666666667"/>
    <s v="micro parada"/>
    <x v="8"/>
    <x v="8"/>
    <x v="2"/>
    <x v="0"/>
    <m/>
    <m/>
  </r>
  <r>
    <n v="64135"/>
    <x v="3"/>
    <s v="Moreno"/>
    <x v="6"/>
    <d v="2018-11-01T00:00:00"/>
    <s v="-"/>
    <s v="Mantenimiento Mecanico"/>
    <d v="2021-03-12T00:00:00"/>
    <d v="1899-12-30T09:33:13"/>
    <d v="2021-03-12T00:00:00"/>
    <d v="1899-12-30T10:10:36"/>
    <n v="2243"/>
    <n v="37.383333333333333"/>
    <m/>
    <n v="37.383333333333333"/>
    <s v="rodamieno de garra dañado y posicion de sensor home desplazado"/>
    <x v="3"/>
    <x v="8"/>
    <x v="2"/>
    <x v="0"/>
    <m/>
    <m/>
  </r>
  <r>
    <n v="64145"/>
    <x v="0"/>
    <s v="Moreno"/>
    <x v="15"/>
    <d v="2018-11-01T00:00:00"/>
    <s v="-"/>
    <s v="Mantenimiento Mecanico"/>
    <d v="2021-03-12T00:00:00"/>
    <d v="1899-12-30T10:34:26"/>
    <d v="2021-03-12T00:00:00"/>
    <d v="1899-12-30T11:59:51"/>
    <n v="5125"/>
    <n v="85.416666666666671"/>
    <m/>
    <n v="85.416666666666671"/>
    <s v="reemplazo de actuador y soldadura de cables en plaqueta"/>
    <x v="3"/>
    <x v="8"/>
    <x v="2"/>
    <x v="0"/>
    <m/>
    <m/>
  </r>
  <r>
    <n v="64161"/>
    <x v="0"/>
    <s v="Moreno"/>
    <x v="15"/>
    <d v="2018-11-01T00:00:00"/>
    <s v="-"/>
    <s v="Mantenimiento Electrico"/>
    <d v="2021-03-12T00:00:00"/>
    <d v="1899-12-30T12:00:02"/>
    <d v="2021-03-12T00:00:00"/>
    <d v="1899-12-30T12:00:32"/>
    <n v="30"/>
    <n v="0.5"/>
    <m/>
    <n v="0.5"/>
    <s v="micro parada"/>
    <x v="8"/>
    <x v="8"/>
    <x v="2"/>
    <x v="0"/>
    <m/>
    <m/>
  </r>
  <r>
    <n v="64163"/>
    <x v="0"/>
    <s v="Moreno"/>
    <x v="15"/>
    <d v="2018-11-01T00:00:00"/>
    <s v="-"/>
    <s v="Mantenimiento Electrico"/>
    <d v="2021-03-12T00:00:00"/>
    <d v="1899-12-30T12:01:56"/>
    <d v="2021-03-12T00:00:00"/>
    <d v="1899-12-30T15:02:36"/>
    <n v="10840"/>
    <n v="180.66666666666666"/>
    <m/>
    <n v="180.66666666666666"/>
    <s v="reemplazo de piston colocador de envases y resoldado de cables en placa de panel"/>
    <x v="3"/>
    <x v="8"/>
    <x v="2"/>
    <x v="0"/>
    <m/>
    <m/>
  </r>
  <r>
    <n v="64184"/>
    <x v="0"/>
    <s v="Moreno"/>
    <x v="19"/>
    <d v="2018-11-01T00:00:00"/>
    <s v="-"/>
    <s v="Mantenimiento Mecanico"/>
    <d v="2021-03-12T00:00:00"/>
    <d v="1899-12-30T15:01:11"/>
    <d v="2021-03-12T00:00:00"/>
    <d v="1899-12-30T15:07:38"/>
    <n v="387"/>
    <n v="6.45"/>
    <m/>
    <n v="6.45"/>
    <s v="micro parada"/>
    <x v="8"/>
    <x v="8"/>
    <x v="2"/>
    <x v="1"/>
    <m/>
    <m/>
  </r>
  <r>
    <n v="64190"/>
    <x v="23"/>
    <s v="Moreno"/>
    <x v="21"/>
    <d v="2021-02-04T00:00:00"/>
    <s v="Victor"/>
    <s v="Mantenimiento Electrico"/>
    <d v="2021-03-12T00:00:00"/>
    <d v="1899-12-30T15:21:00"/>
    <d v="2021-03-12T00:00:00"/>
    <d v="1899-12-30T15:25:27"/>
    <n v="267"/>
    <n v="4.45"/>
    <m/>
    <n v="4.45"/>
    <s v="micro parada"/>
    <x v="8"/>
    <x v="8"/>
    <x v="2"/>
    <x v="1"/>
    <m/>
    <m/>
  </r>
  <r>
    <n v="64192"/>
    <x v="47"/>
    <s v="Moreno"/>
    <x v="21"/>
    <d v="2021-03-10T00:00:00"/>
    <s v="Martín"/>
    <s v="Mantenimiento Mecanico"/>
    <d v="2021-03-12T00:00:00"/>
    <d v="1899-12-30T15:25:45"/>
    <d v="2021-03-12T00:00:00"/>
    <d v="1899-12-30T16:14:36"/>
    <n v="2931"/>
    <n v="48.85"/>
    <m/>
    <n v="48.85"/>
    <s v="cabezal de roscado flojo"/>
    <x v="3"/>
    <x v="8"/>
    <x v="2"/>
    <x v="1"/>
    <m/>
    <m/>
  </r>
  <r>
    <n v="64193"/>
    <x v="1"/>
    <s v="Moreno"/>
    <x v="2"/>
    <d v="2020-09-30T00:00:00"/>
    <s v="Martín"/>
    <s v="Mantenimiento Mecanico"/>
    <d v="2021-03-12T00:00:00"/>
    <d v="1899-12-30T15:26:55"/>
    <d v="2021-03-12T00:00:00"/>
    <d v="1899-12-30T15:31:26"/>
    <n v="271"/>
    <n v="4.5166666666666666"/>
    <m/>
    <n v="4.5166666666666666"/>
    <s v="micro parada"/>
    <x v="8"/>
    <x v="8"/>
    <x v="2"/>
    <x v="1"/>
    <m/>
    <m/>
  </r>
  <r>
    <n v="64253"/>
    <x v="18"/>
    <s v="Moreno"/>
    <x v="14"/>
    <d v="2018-11-01T00:00:00"/>
    <s v="-"/>
    <s v="Mantenimiento Mecanico"/>
    <d v="2021-03-12T00:00:00"/>
    <d v="1899-12-30T18:10:10"/>
    <d v="2021-03-12T00:00:00"/>
    <d v="1899-12-30T18:52:10"/>
    <n v="2520"/>
    <n v="42"/>
    <m/>
    <n v="42"/>
    <s v="se regula salida de &quot;dedos neumaticos &quot; que acomodan el envase en la colocacion de envases"/>
    <x v="0"/>
    <x v="8"/>
    <x v="2"/>
    <x v="1"/>
    <m/>
    <m/>
  </r>
  <r>
    <n v="64256"/>
    <x v="0"/>
    <s v="Moreno"/>
    <x v="6"/>
    <d v="2018-11-01T00:00:00"/>
    <s v="-"/>
    <s v="Mantenimiento Electrico"/>
    <d v="2021-03-12T00:00:00"/>
    <d v="1899-12-30T18:20:41"/>
    <d v="2021-03-12T00:00:00"/>
    <d v="1899-12-30T18:51:26"/>
    <n v="1845"/>
    <n v="30.75"/>
    <m/>
    <n v="30.75"/>
    <s v="reemplazo de valvula de llenado"/>
    <x v="3"/>
    <x v="8"/>
    <x v="2"/>
    <x v="1"/>
    <m/>
    <m/>
  </r>
  <r>
    <n v="64263"/>
    <x v="47"/>
    <s v="Moreno"/>
    <x v="21"/>
    <d v="2021-03-10T00:00:00"/>
    <s v="Martín"/>
    <s v="Mantenimiento Mecanico"/>
    <d v="2021-03-12T00:00:00"/>
    <d v="1899-12-30T18:37:11"/>
    <d v="2021-03-12T00:00:00"/>
    <d v="1899-12-30T19:40:09"/>
    <n v="3778"/>
    <n v="62.966666666666669"/>
    <m/>
    <n v="62.966666666666669"/>
    <s v="cabezal de roscado defectuoso tiende a frenarse, se encuentra tornillo mal colocado"/>
    <x v="3"/>
    <x v="8"/>
    <x v="2"/>
    <x v="1"/>
    <m/>
    <m/>
  </r>
  <r>
    <n v="64280"/>
    <x v="26"/>
    <s v="Moreno"/>
    <x v="13"/>
    <d v="2021-02-12T00:00:00"/>
    <s v="Martín"/>
    <s v="Mantenimiento Electrico"/>
    <d v="2021-03-12T00:00:00"/>
    <d v="1899-12-30T19:56:00"/>
    <d v="2021-03-12T00:00:00"/>
    <d v="1899-12-30T20:31:08"/>
    <n v="2108"/>
    <n v="35.133333333333333"/>
    <m/>
    <n v="35.133333333333333"/>
    <s v="reemplazo rele del laser"/>
    <x v="2"/>
    <x v="8"/>
    <x v="2"/>
    <x v="1"/>
    <m/>
    <m/>
  </r>
  <r>
    <n v="64284"/>
    <x v="0"/>
    <s v="Moreno"/>
    <x v="1"/>
    <d v="2018-11-01T00:00:00"/>
    <s v="-"/>
    <s v="Mantenimiento Electrico"/>
    <d v="2021-03-12T00:00:00"/>
    <d v="1899-12-30T20:10:53"/>
    <d v="2021-03-12T00:00:00"/>
    <d v="1899-12-30T20:38:11"/>
    <n v="1638"/>
    <n v="27.3"/>
    <m/>
    <n v="27.3"/>
    <s v="se encuentran desconectado el joystick"/>
    <x v="2"/>
    <x v="8"/>
    <x v="2"/>
    <x v="1"/>
    <m/>
    <m/>
  </r>
  <r>
    <n v="64300"/>
    <x v="9"/>
    <s v="Moreno"/>
    <x v="7"/>
    <d v="2020-02-20T00:00:00"/>
    <s v="Martín"/>
    <s v="Mantenimiento Mecanico"/>
    <d v="2021-03-12T00:00:00"/>
    <d v="1899-12-30T23:42:19"/>
    <d v="2021-03-12T00:00:00"/>
    <d v="1899-12-30T23:49:37"/>
    <n v="438"/>
    <n v="7.3"/>
    <m/>
    <n v="7.3"/>
    <s v="micro parada"/>
    <x v="8"/>
    <x v="8"/>
    <x v="2"/>
    <x v="2"/>
    <m/>
    <m/>
  </r>
  <r>
    <n v="64305"/>
    <x v="7"/>
    <s v="Moreno"/>
    <x v="5"/>
    <d v="2018-11-01T00:00:00"/>
    <s v="-"/>
    <s v="Mantenimiento Electrico"/>
    <d v="2021-03-13T00:00:00"/>
    <d v="1899-12-30T00:06:57"/>
    <d v="2021-03-13T00:00:00"/>
    <d v="1899-12-30T07:26:48"/>
    <n v="26391"/>
    <n v="439.85"/>
    <m/>
    <n v="439.85"/>
    <s v="falla en crimpadora, falla mal denominada, se tenia q mantener apretado el reset unos segundos"/>
    <x v="0"/>
    <x v="8"/>
    <x v="2"/>
    <x v="2"/>
    <m/>
    <m/>
  </r>
  <r>
    <n v="64312"/>
    <x v="9"/>
    <s v="Moreno"/>
    <x v="7"/>
    <d v="2020-02-20T00:00:00"/>
    <s v="Martín"/>
    <s v="Mantenimiento Electrico"/>
    <d v="2021-03-13T00:00:00"/>
    <d v="1899-12-30T01:51:51"/>
    <d v="2021-03-13T00:00:00"/>
    <d v="1899-12-30T04:48:31"/>
    <n v="10600"/>
    <n v="176.66666666666666"/>
    <m/>
    <n v="176.66666666666666"/>
    <s v="regulacion para lectura de scaner"/>
    <x v="0"/>
    <x v="8"/>
    <x v="2"/>
    <x v="2"/>
    <m/>
    <m/>
  </r>
  <r>
    <n v="64448"/>
    <x v="0"/>
    <s v="Moreno"/>
    <x v="14"/>
    <d v="2018-11-01T00:00:00"/>
    <s v="-"/>
    <s v="Mantenimiento Mecanico"/>
    <d v="2021-03-15T00:00:00"/>
    <d v="1899-12-30T06:58:38"/>
    <d v="2021-03-15T00:00:00"/>
    <d v="1899-12-30T07:01:48"/>
    <n v="190"/>
    <n v="3.1666666666666665"/>
    <m/>
    <n v="3.1666666666666665"/>
    <s v="micro parada"/>
    <x v="8"/>
    <x v="9"/>
    <x v="2"/>
    <x v="0"/>
    <m/>
    <m/>
  </r>
  <r>
    <n v="64452"/>
    <x v="0"/>
    <s v="Moreno"/>
    <x v="14"/>
    <d v="2018-11-01T00:00:00"/>
    <s v="-"/>
    <s v="Mantenimiento Mecanico"/>
    <d v="2021-03-15T00:00:00"/>
    <d v="1899-12-30T07:02:28"/>
    <d v="2021-03-15T00:00:00"/>
    <d v="1899-12-30T07:07:41"/>
    <n v="313"/>
    <n v="5.2166666666666668"/>
    <m/>
    <n v="5.2166666666666668"/>
    <s v="micro parada"/>
    <x v="8"/>
    <x v="9"/>
    <x v="2"/>
    <x v="0"/>
    <m/>
    <m/>
  </r>
  <r>
    <n v="64462"/>
    <x v="2"/>
    <s v="Moreno"/>
    <x v="5"/>
    <d v="2018-11-01T00:00:00"/>
    <s v="-"/>
    <s v="Mantenimiento Mecanico"/>
    <d v="2021-03-15T00:00:00"/>
    <d v="1899-12-30T07:49:45"/>
    <d v="2021-03-15T00:00:00"/>
    <d v="1899-12-30T09:38:52"/>
    <n v="6547"/>
    <n v="109.11666666666666"/>
    <m/>
    <n v="109.11666666666666"/>
    <s v="cintas de transporte engomadas por limpieza con algun tipo de solvente"/>
    <x v="8"/>
    <x v="9"/>
    <x v="2"/>
    <x v="0"/>
    <m/>
    <m/>
  </r>
  <r>
    <n v="64498"/>
    <x v="11"/>
    <s v="Moreno"/>
    <x v="10"/>
    <d v="2020-02-21T00:00:00"/>
    <s v="Martín"/>
    <s v="Mantenimiento Mecanico"/>
    <d v="2021-03-15T00:00:00"/>
    <d v="1899-12-30T09:47:28"/>
    <d v="2021-03-15T00:00:00"/>
    <d v="1899-12-30T09:47:38"/>
    <n v="10"/>
    <n v="0.16666666666666666"/>
    <m/>
    <n v="0.16666666666666666"/>
    <s v="micro parada"/>
    <x v="8"/>
    <x v="9"/>
    <x v="2"/>
    <x v="0"/>
    <m/>
    <m/>
  </r>
  <r>
    <n v="64499"/>
    <x v="11"/>
    <s v="Moreno"/>
    <x v="10"/>
    <d v="2020-02-21T00:00:00"/>
    <s v="Martín"/>
    <s v="Mantenimiento Mecanico"/>
    <d v="2021-03-15T00:00:00"/>
    <d v="1899-12-30T09:47:43"/>
    <d v="2021-03-15T00:00:00"/>
    <d v="1899-12-30T10:08:10"/>
    <n v="1227"/>
    <n v="20.45"/>
    <m/>
    <n v="20.45"/>
    <s v="Regulacion de cuchillas de corte celofan y tacos de gonas de sujeción de celofan."/>
    <x v="8"/>
    <x v="9"/>
    <x v="2"/>
    <x v="0"/>
    <m/>
    <m/>
  </r>
  <r>
    <n v="64507"/>
    <x v="22"/>
    <s v="Moreno"/>
    <x v="5"/>
    <d v="2020-01-13T00:00:00"/>
    <s v="Martín"/>
    <s v="Mantenimiento Mecanico"/>
    <d v="2021-03-15T00:00:00"/>
    <d v="1899-12-30T10:05:23"/>
    <d v="2021-03-15T00:00:00"/>
    <d v="1899-12-30T11:30:33"/>
    <n v="5110"/>
    <n v="85.166666666666671"/>
    <m/>
    <n v="85.166666666666671"/>
    <s v="regulacion de colocador de bombas"/>
    <x v="8"/>
    <x v="9"/>
    <x v="2"/>
    <x v="0"/>
    <m/>
    <m/>
  </r>
  <r>
    <n v="64512"/>
    <x v="23"/>
    <s v="Moreno"/>
    <x v="21"/>
    <d v="2021-02-04T00:00:00"/>
    <s v="Victor"/>
    <s v="Mantenimiento Mecanico"/>
    <d v="2021-03-15T00:00:00"/>
    <d v="1899-12-30T10:45:33"/>
    <d v="2021-03-15T00:00:00"/>
    <d v="1899-12-30T11:02:05"/>
    <n v="992"/>
    <n v="16.533333333333335"/>
    <m/>
    <n v="16.533333333333335"/>
    <s v="falta presion de aire"/>
    <x v="8"/>
    <x v="9"/>
    <x v="2"/>
    <x v="0"/>
    <m/>
    <m/>
  </r>
  <r>
    <n v="64513"/>
    <x v="21"/>
    <s v="Moreno"/>
    <x v="14"/>
    <d v="2018-11-01T00:00:00"/>
    <s v="-"/>
    <s v="Mantenimiento Mecanico"/>
    <d v="2021-03-15T00:00:00"/>
    <d v="1899-12-30T10:46:51"/>
    <d v="2021-03-15T00:00:00"/>
    <d v="1899-12-30T10:53:56"/>
    <n v="425"/>
    <n v="7.083333333333333"/>
    <m/>
    <n v="7.083333333333333"/>
    <s v="micro parada"/>
    <x v="8"/>
    <x v="9"/>
    <x v="2"/>
    <x v="0"/>
    <m/>
    <m/>
  </r>
  <r>
    <n v="64514"/>
    <x v="5"/>
    <s v="Moreno"/>
    <x v="10"/>
    <d v="2018-11-01T00:00:00"/>
    <s v="-"/>
    <s v="Mantenimiento Electrico"/>
    <d v="2021-03-15T00:00:00"/>
    <d v="1899-12-30T10:49:21"/>
    <d v="2021-03-15T00:00:00"/>
    <d v="1899-12-30T11:01:48"/>
    <n v="747"/>
    <n v="12.45"/>
    <m/>
    <n v="12.45"/>
    <s v="tolva con mucho producto n odejaba arrancar la etqieutadora"/>
    <x v="8"/>
    <x v="9"/>
    <x v="2"/>
    <x v="0"/>
    <m/>
    <m/>
  </r>
  <r>
    <n v="64526"/>
    <x v="31"/>
    <s v="Moreno"/>
    <x v="3"/>
    <d v="2018-11-01T00:00:00"/>
    <s v="-"/>
    <s v="Mantenimiento Electrico"/>
    <d v="2021-03-15T00:00:00"/>
    <d v="1899-12-30T11:29:27"/>
    <d v="2021-03-15T00:00:00"/>
    <d v="1899-12-30T11:31:32"/>
    <n v="125"/>
    <n v="2.0833333333333335"/>
    <m/>
    <n v="2.0833333333333335"/>
    <s v="micro parada"/>
    <x v="8"/>
    <x v="9"/>
    <x v="2"/>
    <x v="0"/>
    <m/>
    <m/>
  </r>
  <r>
    <n v="64529"/>
    <x v="0"/>
    <s v="Moreno"/>
    <x v="4"/>
    <d v="2018-11-01T00:00:00"/>
    <s v="-"/>
    <s v="Mantenimiento Electrico"/>
    <d v="2021-03-15T00:00:00"/>
    <d v="1899-12-30T11:35:39"/>
    <d v="2021-03-15T00:00:00"/>
    <d v="1899-12-30T11:47:40"/>
    <n v="721"/>
    <n v="12.016666666666667"/>
    <m/>
    <n v="12.016666666666667"/>
    <s v="salta proteccion electromagnetica de llenadora"/>
    <x v="8"/>
    <x v="9"/>
    <x v="2"/>
    <x v="0"/>
    <m/>
    <m/>
  </r>
  <r>
    <n v="64567"/>
    <x v="0"/>
    <s v="Moreno"/>
    <x v="16"/>
    <d v="2018-11-01T00:00:00"/>
    <s v="-"/>
    <s v="Mantenimiento Electrico"/>
    <d v="2021-03-15T00:00:00"/>
    <d v="1899-12-30T14:51:05"/>
    <d v="2021-03-15T00:00:00"/>
    <d v="1899-12-30T14:51:12"/>
    <n v="7"/>
    <n v="0.11666666666666667"/>
    <m/>
    <n v="0.11666666666666667"/>
    <s v="micro parada"/>
    <x v="8"/>
    <x v="9"/>
    <x v="2"/>
    <x v="1"/>
    <m/>
    <s v="-"/>
  </r>
  <r>
    <n v="64568"/>
    <x v="0"/>
    <s v="Moreno"/>
    <x v="16"/>
    <d v="2018-11-01T00:00:00"/>
    <s v="-"/>
    <s v="Mantenimiento Electrico"/>
    <d v="2021-03-15T00:00:00"/>
    <d v="1899-12-30T14:51:18"/>
    <d v="2021-03-15T00:00:00"/>
    <d v="1899-12-30T15:11:01"/>
    <n v="1183"/>
    <n v="19.716666666666665"/>
    <m/>
    <n v="19.716666666666665"/>
    <s v="se desconecto un cable de la etiquetadora"/>
    <x v="8"/>
    <x v="9"/>
    <x v="2"/>
    <x v="1"/>
    <m/>
    <s v="santa cruz"/>
  </r>
  <r>
    <n v="64582"/>
    <x v="22"/>
    <s v="Moreno"/>
    <x v="5"/>
    <d v="2020-01-13T00:00:00"/>
    <s v="Martín"/>
    <s v="Mantenimiento Mecanico"/>
    <d v="2021-03-15T00:00:00"/>
    <d v="1899-12-30T15:37:43"/>
    <d v="2021-03-15T00:00:00"/>
    <d v="1899-12-30T16:34:44"/>
    <n v="3421"/>
    <n v="57.016666666666666"/>
    <m/>
    <n v="57.016666666666666"/>
    <s v="regulacion y ajuste"/>
    <x v="8"/>
    <x v="9"/>
    <x v="2"/>
    <x v="1"/>
    <m/>
    <s v="rosales"/>
  </r>
  <r>
    <n v="64585"/>
    <x v="26"/>
    <s v="Moreno"/>
    <x v="21"/>
    <d v="2021-02-04T00:00:00"/>
    <s v="Victor"/>
    <s v="Mantenimiento Electrico"/>
    <d v="2021-03-15T00:00:00"/>
    <d v="1899-12-30T15:43:12"/>
    <d v="2021-03-15T00:00:00"/>
    <d v="1899-12-30T17:20:38"/>
    <n v="5846"/>
    <n v="97.433333333333337"/>
    <m/>
    <n v="97.433333333333337"/>
    <s v="cambio de sensor, se coloca uno tipo orquilla"/>
    <x v="8"/>
    <x v="9"/>
    <x v="2"/>
    <x v="1"/>
    <m/>
    <s v="santa cruz"/>
  </r>
  <r>
    <n v="64606"/>
    <x v="3"/>
    <s v="Moreno"/>
    <x v="6"/>
    <d v="2018-11-01T00:00:00"/>
    <s v="-"/>
    <s v="Mantenimiento Mecanico"/>
    <d v="2021-03-15T00:00:00"/>
    <d v="1899-12-30T16:52:26"/>
    <d v="2021-03-15T00:00:00"/>
    <d v="1899-12-30T17:05:31"/>
    <n v="785"/>
    <n v="13.083333333333334"/>
    <m/>
    <n v="13.083333333333334"/>
    <s v="regulacion"/>
    <x v="8"/>
    <x v="9"/>
    <x v="2"/>
    <x v="1"/>
    <m/>
    <s v="rosales"/>
  </r>
  <r>
    <n v="64614"/>
    <x v="0"/>
    <s v="Moreno"/>
    <x v="9"/>
    <d v="2018-11-01T00:00:00"/>
    <s v="-"/>
    <s v="Mantenimiento Mecanico"/>
    <d v="2021-03-15T00:00:00"/>
    <d v="1899-12-30T17:19:22"/>
    <d v="2021-03-15T00:00:00"/>
    <d v="1899-12-30T17:44:34"/>
    <n v="1512"/>
    <n v="25.2"/>
    <m/>
    <n v="25.2"/>
    <s v="los puck se enganchan con el transporte, se fabrica suplemento para ajustar la guia."/>
    <x v="3"/>
    <x v="9"/>
    <x v="2"/>
    <x v="1"/>
    <m/>
    <s v="falabela"/>
  </r>
  <r>
    <n v="64617"/>
    <x v="7"/>
    <s v="Moreno"/>
    <x v="21"/>
    <d v="2021-02-04T00:00:00"/>
    <s v="Victor"/>
    <s v="Mantenimiento Electrico"/>
    <d v="2021-03-15T00:00:00"/>
    <d v="1899-12-30T17:36:24"/>
    <d v="2021-03-15T00:00:00"/>
    <d v="1899-12-30T18:23:14"/>
    <n v="2810"/>
    <n v="46.833333333333336"/>
    <m/>
    <n v="46.833333333333336"/>
    <s v="reparacion de cabezal crimpado"/>
    <x v="3"/>
    <x v="9"/>
    <x v="2"/>
    <x v="1"/>
    <m/>
    <m/>
  </r>
  <r>
    <n v="64619"/>
    <x v="0"/>
    <s v="Moreno"/>
    <x v="9"/>
    <d v="2018-11-01T00:00:00"/>
    <s v="-"/>
    <s v="Mantenimiento Mecanico"/>
    <d v="2021-03-15T00:00:00"/>
    <d v="1899-12-30T17:47:28"/>
    <d v="2021-03-15T00:00:00"/>
    <d v="1899-12-30T17:51:09"/>
    <n v="221"/>
    <n v="3.6833333333333331"/>
    <m/>
    <n v="3.6833333333333331"/>
    <s v="los puck se enganchan con el transporte, se fabrica suplemento para ajustar la guia."/>
    <x v="3"/>
    <x v="9"/>
    <x v="2"/>
    <x v="1"/>
    <m/>
    <s v="falabela"/>
  </r>
  <r>
    <n v="64626"/>
    <x v="0"/>
    <s v="Moreno"/>
    <x v="9"/>
    <d v="2018-11-01T00:00:00"/>
    <s v="-"/>
    <s v="Mantenimiento Mecanico"/>
    <d v="2021-03-15T00:00:00"/>
    <d v="1899-12-30T18:25:06"/>
    <d v="2021-03-15T00:00:00"/>
    <d v="1899-12-30T18:33:05"/>
    <n v="479"/>
    <n v="7.9833333333333334"/>
    <m/>
    <n v="7.9833333333333334"/>
    <s v="los puck se enganchan con el transporte, se fabrica suplemento para ajustar la guia."/>
    <x v="3"/>
    <x v="9"/>
    <x v="2"/>
    <x v="1"/>
    <m/>
    <s v="falabela"/>
  </r>
  <r>
    <n v="64627"/>
    <x v="31"/>
    <s v="Moreno"/>
    <x v="6"/>
    <d v="2018-11-01T00:00:00"/>
    <s v="-"/>
    <s v="Mantenimiento Mecanico"/>
    <d v="2021-03-15T00:00:00"/>
    <d v="1899-12-30T18:27:02"/>
    <d v="2021-03-15T00:00:00"/>
    <d v="1899-12-30T18:55:57"/>
    <n v="1735"/>
    <n v="28.916666666666668"/>
    <m/>
    <n v="28.916666666666668"/>
    <s v="regulacion del carril de bombas"/>
    <x v="0"/>
    <x v="9"/>
    <x v="2"/>
    <x v="1"/>
    <m/>
    <s v="falabela"/>
  </r>
  <r>
    <n v="64632"/>
    <x v="11"/>
    <s v="Moreno"/>
    <x v="21"/>
    <d v="2021-02-04T00:00:00"/>
    <s v="Victor"/>
    <s v="Mantenimiento Mecanico"/>
    <d v="2021-03-15T00:00:00"/>
    <d v="1899-12-30T18:55:10"/>
    <m/>
    <m/>
    <n v="8393"/>
    <n v="139.88333333333333"/>
    <m/>
    <n v="139.88333333333333"/>
    <s v="regulacion de celofan, no se logra regular, no se consigue desperfecto mecanico. "/>
    <x v="3"/>
    <x v="9"/>
    <x v="0"/>
    <x v="1"/>
    <m/>
    <s v="santillan/falabela"/>
  </r>
  <r>
    <n v="64657"/>
    <x v="31"/>
    <s v="Moreno"/>
    <x v="6"/>
    <d v="2018-11-01T00:00:00"/>
    <s v="-"/>
    <s v="Mantenimiento Mecanico"/>
    <d v="2021-03-15T00:00:00"/>
    <d v="1899-12-30T23:27:20"/>
    <d v="2021-03-15T00:00:00"/>
    <d v="1899-12-30T23:46:17"/>
    <n v="1137"/>
    <n v="18.95"/>
    <m/>
    <n v="18.95"/>
    <s v="regulacion por formato no contemplado"/>
    <x v="0"/>
    <x v="9"/>
    <x v="2"/>
    <x v="2"/>
    <m/>
    <m/>
  </r>
  <r>
    <n v="64659"/>
    <x v="31"/>
    <s v="Moreno"/>
    <x v="6"/>
    <d v="2018-11-01T00:00:00"/>
    <s v="-"/>
    <s v="Mantenimiento Mecanico"/>
    <d v="2021-03-15T00:00:00"/>
    <d v="1899-12-30T23:55:30"/>
    <d v="2021-03-16T00:00:00"/>
    <d v="1899-12-30T00:10:24"/>
    <n v="894"/>
    <n v="14.9"/>
    <m/>
    <n v="14.9"/>
    <s v="regulacion por formato no contemplado"/>
    <x v="0"/>
    <x v="9"/>
    <x v="2"/>
    <x v="2"/>
    <m/>
    <m/>
  </r>
  <r>
    <n v="64661"/>
    <x v="5"/>
    <s v="Moreno"/>
    <x v="5"/>
    <d v="2018-11-01T00:00:00"/>
    <s v="-"/>
    <s v="Mantenimiento Electrico"/>
    <d v="2021-03-15T00:00:00"/>
    <d v="1899-12-30T23:59:05"/>
    <d v="2021-03-16T00:00:00"/>
    <d v="1899-12-30T01:03:46"/>
    <n v="3881"/>
    <n v="64.683333333333337"/>
    <m/>
    <n v="64.683333333333337"/>
    <s v="quedo etiquetado manual porque tenian que largar, cuando llega el maquinista turno mañana la regula "/>
    <x v="0"/>
    <x v="9"/>
    <x v="2"/>
    <x v="2"/>
    <m/>
    <s v="Rotela"/>
  </r>
  <r>
    <n v="64663"/>
    <x v="31"/>
    <s v="Moreno"/>
    <x v="6"/>
    <d v="2018-11-01T00:00:00"/>
    <s v="-"/>
    <s v="Mantenimiento Mecanico"/>
    <d v="2021-03-16T00:00:00"/>
    <d v="1899-12-30T00:24:13"/>
    <d v="2021-03-16T00:00:00"/>
    <d v="1899-12-30T00:53:08"/>
    <n v="1735"/>
    <n v="28.916666666666668"/>
    <m/>
    <n v="28.916666666666668"/>
    <s v="regulacion por formato no contemplado"/>
    <x v="0"/>
    <x v="9"/>
    <x v="2"/>
    <x v="2"/>
    <m/>
    <m/>
  </r>
  <r>
    <n v="64669"/>
    <x v="10"/>
    <s v="Moreno"/>
    <x v="14"/>
    <d v="2018-11-01T00:00:00"/>
    <s v="-"/>
    <s v="Mantenimiento Mecanico"/>
    <d v="2021-03-16T00:00:00"/>
    <d v="1899-12-30T01:32:39"/>
    <d v="2021-03-16T00:00:00"/>
    <d v="1899-12-30T01:49:30"/>
    <n v="1011"/>
    <n v="16.850000000000001"/>
    <m/>
    <n v="16.850000000000001"/>
    <s v="se da aviso a mantenimiento que el coloca tapas no funciona bien. No se encuentra desperfecto."/>
    <x v="1"/>
    <x v="9"/>
    <x v="2"/>
    <x v="2"/>
    <m/>
    <s v="Rotela"/>
  </r>
  <r>
    <n v="64670"/>
    <x v="31"/>
    <s v="Moreno"/>
    <x v="6"/>
    <d v="2018-11-01T00:00:00"/>
    <s v="-"/>
    <s v="Mantenimiento Mecanico"/>
    <d v="2021-03-16T00:00:00"/>
    <d v="1899-12-30T01:40:46"/>
    <d v="2021-03-16T00:00:00"/>
    <d v="1899-12-30T02:24:55"/>
    <n v="2649"/>
    <n v="44.15"/>
    <m/>
    <n v="44.15"/>
    <s v="regulacion por formato no contemplado"/>
    <x v="0"/>
    <x v="9"/>
    <x v="2"/>
    <x v="2"/>
    <m/>
    <m/>
  </r>
  <r>
    <n v="64673"/>
    <x v="31"/>
    <s v="Moreno"/>
    <x v="6"/>
    <d v="2018-11-01T00:00:00"/>
    <s v="-"/>
    <s v="Mantenimiento Mecanico"/>
    <d v="2021-03-16T00:00:00"/>
    <d v="1899-12-30T02:45:56"/>
    <d v="2021-03-16T00:00:00"/>
    <d v="1899-12-30T03:14:33"/>
    <n v="1717"/>
    <n v="28.616666666666667"/>
    <m/>
    <n v="28.616666666666667"/>
    <s v="regulacion por formato no contemplado"/>
    <x v="0"/>
    <x v="9"/>
    <x v="2"/>
    <x v="2"/>
    <m/>
    <m/>
  </r>
  <r>
    <n v="64674"/>
    <x v="23"/>
    <s v="Moreno"/>
    <x v="10"/>
    <d v="2020-02-21T00:00:00"/>
    <s v="Martín"/>
    <s v="Mantenimiento Mecanico"/>
    <d v="2021-03-16T00:00:00"/>
    <d v="1899-12-30T02:50:52"/>
    <d v="2021-03-16T00:00:00"/>
    <d v="1899-12-30T04:08:44"/>
    <n v="4672"/>
    <n v="77.86666666666666"/>
    <m/>
    <n v="77.86666666666666"/>
    <s v="se salieron los dos tornillos que ajustan la corredera del tomador de estuches."/>
    <x v="3"/>
    <x v="9"/>
    <x v="2"/>
    <x v="2"/>
    <m/>
    <s v="Alegre"/>
  </r>
  <r>
    <n v="64675"/>
    <x v="11"/>
    <s v="Moreno"/>
    <x v="21"/>
    <d v="2021-02-04T00:00:00"/>
    <s v="Victor"/>
    <s v="Mantenimiento Mecanico"/>
    <d v="2021-03-16T00:00:00"/>
    <d v="1899-12-30T03:01:42"/>
    <d v="2021-03-16T00:00:00"/>
    <d v="1899-12-30T04:44:23"/>
    <n v="6161"/>
    <n v="102.68333333333334"/>
    <m/>
    <n v="102.68333333333334"/>
    <s v="pusieron la parada cuando cambiaron el celofan, es regulacion"/>
    <x v="0"/>
    <x v="9"/>
    <x v="2"/>
    <x v="2"/>
    <m/>
    <s v="Alegre"/>
  </r>
  <r>
    <n v="64676"/>
    <x v="7"/>
    <s v="Moreno"/>
    <x v="5"/>
    <d v="2018-11-01T00:00:00"/>
    <s v="-"/>
    <s v="Mantenimiento Mecanico"/>
    <d v="2021-03-16T00:00:00"/>
    <d v="1899-12-30T03:08:02"/>
    <d v="2021-03-16T00:00:00"/>
    <d v="1899-12-30T03:46:35"/>
    <n v="2313"/>
    <n v="38.549999999999997"/>
    <m/>
    <n v="38.549999999999997"/>
    <s v="regulacion de tomador de bombas"/>
    <x v="0"/>
    <x v="9"/>
    <x v="2"/>
    <x v="2"/>
    <m/>
    <m/>
  </r>
  <r>
    <n v="64678"/>
    <x v="31"/>
    <s v="Moreno"/>
    <x v="6"/>
    <d v="2018-11-01T00:00:00"/>
    <s v="-"/>
    <s v="Mantenimiento Mecanico"/>
    <d v="2021-03-16T00:00:00"/>
    <d v="1899-12-30T03:42:36"/>
    <d v="2021-03-16T00:00:00"/>
    <d v="1899-12-30T04:05:01"/>
    <n v="1345"/>
    <n v="22.416666666666668"/>
    <m/>
    <n v="22.416666666666668"/>
    <s v="regulacion por formato no contemplado"/>
    <x v="0"/>
    <x v="9"/>
    <x v="2"/>
    <x v="2"/>
    <m/>
    <m/>
  </r>
  <r>
    <n v="64680"/>
    <x v="12"/>
    <s v="Moreno"/>
    <x v="6"/>
    <d v="2018-11-01T00:00:00"/>
    <s v="-"/>
    <s v="Mantenimiento Electrico"/>
    <d v="2021-03-16T00:00:00"/>
    <d v="1899-12-30T04:05:18"/>
    <d v="2021-03-16T00:00:00"/>
    <d v="1899-12-30T04:12:43"/>
    <n v="445"/>
    <n v="7.416666666666667"/>
    <m/>
    <n v="7.416666666666667"/>
    <s v="micro parada"/>
    <x v="8"/>
    <x v="9"/>
    <x v="2"/>
    <x v="2"/>
    <m/>
    <m/>
  </r>
  <r>
    <n v="64683"/>
    <x v="0"/>
    <s v="Moreno"/>
    <x v="21"/>
    <d v="2021-02-04T00:00:00"/>
    <s v="Victor"/>
    <s v="Mantenimiento Mecanico"/>
    <d v="2021-03-16T00:00:00"/>
    <d v="1899-12-30T04:44:36"/>
    <d v="2021-03-16T00:00:00"/>
    <d v="1899-12-30T04:47:46"/>
    <n v="190"/>
    <n v="3.1666666666666665"/>
    <m/>
    <n v="3.1666666666666665"/>
    <s v="micro parada"/>
    <x v="8"/>
    <x v="9"/>
    <x v="2"/>
    <x v="2"/>
    <m/>
    <m/>
  </r>
  <r>
    <n v="64699"/>
    <x v="22"/>
    <s v="Moreno"/>
    <x v="5"/>
    <d v="2020-01-13T00:00:00"/>
    <s v="Martín"/>
    <s v="Mantenimiento Mecanico"/>
    <d v="2021-03-16T00:00:00"/>
    <d v="1899-12-30T06:52:30"/>
    <d v="2021-03-16T00:00:00"/>
    <d v="1899-12-30T07:59:19"/>
    <n v="4009"/>
    <n v="66.816666666666663"/>
    <m/>
    <n v="66.816666666666663"/>
    <s v="regulación de estación colocabombas"/>
    <x v="8"/>
    <x v="9"/>
    <x v="2"/>
    <x v="0"/>
    <m/>
    <m/>
  </r>
  <r>
    <n v="64716"/>
    <x v="23"/>
    <s v="Moreno"/>
    <x v="10"/>
    <d v="2020-02-21T00:00:00"/>
    <s v="Martín"/>
    <s v="Mantenimiento Mecanico"/>
    <d v="2021-03-16T00:00:00"/>
    <d v="1899-12-30T07:23:20"/>
    <d v="2021-03-16T00:00:00"/>
    <d v="1899-12-30T08:10:59"/>
    <n v="2859"/>
    <n v="47.65"/>
    <m/>
    <n v="47.65"/>
    <s v="reemplazo de correa dentada estuchadora con taco roto"/>
    <x v="8"/>
    <x v="9"/>
    <x v="2"/>
    <x v="0"/>
    <m/>
    <m/>
  </r>
  <r>
    <n v="64725"/>
    <x v="0"/>
    <s v="Moreno"/>
    <x v="4"/>
    <d v="2018-11-01T00:00:00"/>
    <s v="-"/>
    <s v="Mantenimiento Mecanico"/>
    <d v="2021-03-16T00:00:00"/>
    <d v="1899-12-30T07:59:01"/>
    <d v="2021-03-16T00:00:00"/>
    <d v="1899-12-30T08:12:49"/>
    <n v="828"/>
    <n v="13.8"/>
    <m/>
    <n v="13.8"/>
    <s v="reset de llenadora"/>
    <x v="8"/>
    <x v="9"/>
    <x v="2"/>
    <x v="0"/>
    <m/>
    <m/>
  </r>
  <r>
    <n v="64735"/>
    <x v="22"/>
    <s v="Moreno"/>
    <x v="5"/>
    <d v="2020-01-13T00:00:00"/>
    <s v="Martín"/>
    <s v="Mantenimiento Mecanico"/>
    <d v="2021-03-16T00:00:00"/>
    <d v="1899-12-30T08:22:46"/>
    <d v="2021-03-16T00:00:00"/>
    <d v="1899-12-30T09:22:46"/>
    <n v="3600"/>
    <n v="60"/>
    <m/>
    <n v="60"/>
    <s v="regulación de estación colocabombas"/>
    <x v="8"/>
    <x v="9"/>
    <x v="2"/>
    <x v="0"/>
    <m/>
    <m/>
  </r>
  <r>
    <n v="64748"/>
    <x v="7"/>
    <s v="Moreno"/>
    <x v="21"/>
    <d v="2021-02-04T00:00:00"/>
    <s v="Victor"/>
    <s v="Mantenimiento Electrico"/>
    <d v="2021-03-16T00:00:00"/>
    <d v="1899-12-30T08:54:08"/>
    <d v="2021-03-16T00:00:00"/>
    <d v="1899-12-30T09:11:20"/>
    <n v="1032"/>
    <n v="17.2"/>
    <m/>
    <n v="17.2"/>
    <s v="cambio de mordaza"/>
    <x v="8"/>
    <x v="9"/>
    <x v="2"/>
    <x v="0"/>
    <m/>
    <m/>
  </r>
  <r>
    <n v="64751"/>
    <x v="36"/>
    <s v="Moreno"/>
    <x v="9"/>
    <d v="2018-11-01T00:00:00"/>
    <s v="-"/>
    <s v="Mantenimiento Mecanico"/>
    <d v="2021-03-16T00:00:00"/>
    <d v="1899-12-30T09:02:40"/>
    <d v="2021-03-16T00:00:00"/>
    <d v="1899-12-30T09:20:34"/>
    <n v="1074"/>
    <n v="17.899999999999999"/>
    <m/>
    <n v="17.899999999999999"/>
    <s v="se ajusta sensor de mecanismo y se regula guias"/>
    <x v="8"/>
    <x v="9"/>
    <x v="2"/>
    <x v="0"/>
    <m/>
    <m/>
  </r>
  <r>
    <n v="64755"/>
    <x v="28"/>
    <s v="Moreno Procesos"/>
    <x v="22"/>
    <d v="2020-09-18T00:00:00"/>
    <s v="Martín"/>
    <s v="Mantenimiento Mecanico"/>
    <d v="2021-03-16T00:00:00"/>
    <d v="1899-12-30T09:16:16"/>
    <d v="2021-03-16T00:00:00"/>
    <d v="1899-12-30T19:47:00"/>
    <n v="37844"/>
    <n v="630.73333333333335"/>
    <m/>
    <n v="630.73333333333335"/>
    <s v="se revisan valvulas gemmu quedan para el fin de semana"/>
    <x v="8"/>
    <x v="9"/>
    <x v="2"/>
    <x v="0"/>
    <m/>
    <m/>
  </r>
  <r>
    <n v="64774"/>
    <x v="13"/>
    <s v="Moreno"/>
    <x v="19"/>
    <d v="2018-11-01T00:00:00"/>
    <s v="-"/>
    <s v="Mantenimiento Electrico"/>
    <d v="2021-03-16T00:00:00"/>
    <d v="1899-12-30T10:11:19"/>
    <d v="2021-03-16T00:00:00"/>
    <d v="1899-12-30T10:36:02"/>
    <n v="1483"/>
    <n v="24.716666666666665"/>
    <m/>
    <n v="24.716666666666665"/>
    <s v="reemplazo de inkjet"/>
    <x v="8"/>
    <x v="9"/>
    <x v="2"/>
    <x v="0"/>
    <m/>
    <m/>
  </r>
  <r>
    <n v="64778"/>
    <x v="23"/>
    <s v="Moreno"/>
    <x v="21"/>
    <d v="2021-02-04T00:00:00"/>
    <s v="Victor"/>
    <s v="Mantenimiento Mecanico"/>
    <d v="2021-03-16T00:00:00"/>
    <d v="1899-12-30T10:33:34"/>
    <d v="2021-03-16T00:00:00"/>
    <d v="1899-12-30T11:39:49"/>
    <n v="3975"/>
    <n v="66.25"/>
    <m/>
    <n v="66.25"/>
    <s v="tensión de cadena de motor principal se reguló la apertura de pinzas después se ayudo a regular, era celofa"/>
    <x v="8"/>
    <x v="9"/>
    <x v="2"/>
    <x v="0"/>
    <m/>
    <m/>
  </r>
  <r>
    <n v="64787"/>
    <x v="13"/>
    <s v="Moreno"/>
    <x v="19"/>
    <d v="2018-11-01T00:00:00"/>
    <s v="-"/>
    <s v="Mantenimiento Electrico"/>
    <d v="2021-03-16T00:00:00"/>
    <d v="1899-12-30T11:00:56"/>
    <d v="2021-03-16T00:00:00"/>
    <d v="1899-12-30T11:05:22"/>
    <n v="266"/>
    <n v="4.4333333333333336"/>
    <m/>
    <n v="4.4333333333333336"/>
    <s v="micro parada"/>
    <x v="8"/>
    <x v="9"/>
    <x v="2"/>
    <x v="0"/>
    <m/>
    <m/>
  </r>
  <r>
    <n v="64794"/>
    <x v="13"/>
    <s v="Moreno"/>
    <x v="19"/>
    <d v="2018-11-01T00:00:00"/>
    <s v="-"/>
    <s v="Mantenimiento Electrico"/>
    <d v="2021-03-16T00:00:00"/>
    <d v="1899-12-30T11:13:52"/>
    <d v="2021-03-16T00:00:00"/>
    <d v="1899-12-30T13:11:50"/>
    <n v="7078"/>
    <n v="117.96666666666667"/>
    <m/>
    <n v="117.96666666666667"/>
    <s v="Se cambia junto a Fabio amplificador y fibra , inkjet línea 19"/>
    <x v="8"/>
    <x v="9"/>
    <x v="2"/>
    <x v="0"/>
    <m/>
    <m/>
  </r>
  <r>
    <n v="64806"/>
    <x v="31"/>
    <s v="Moreno"/>
    <x v="3"/>
    <d v="2018-11-01T00:00:00"/>
    <s v="-"/>
    <s v="Mantenimiento Electrico"/>
    <d v="2021-03-16T00:00:00"/>
    <d v="1899-12-30T12:04:54"/>
    <d v="2021-03-16T00:00:00"/>
    <d v="1899-12-30T12:21:28"/>
    <n v="994"/>
    <n v="16.566666666666666"/>
    <m/>
    <n v="16.566666666666666"/>
    <s v="reset de variador"/>
    <x v="8"/>
    <x v="9"/>
    <x v="2"/>
    <x v="0"/>
    <m/>
    <m/>
  </r>
  <r>
    <n v="64808"/>
    <x v="10"/>
    <s v="Moreno"/>
    <x v="14"/>
    <d v="2018-11-01T00:00:00"/>
    <s v="-"/>
    <s v="Mantenimiento Electrico"/>
    <d v="2021-03-16T00:00:00"/>
    <d v="1899-12-30T12:18:34"/>
    <d v="2021-03-16T00:00:00"/>
    <d v="1899-12-30T12:27:11"/>
    <n v="517"/>
    <n v="8.6166666666666671"/>
    <m/>
    <n v="8.6166666666666671"/>
    <s v="rotura de motoreductor abastecedor de tapas"/>
    <x v="8"/>
    <x v="9"/>
    <x v="2"/>
    <x v="0"/>
    <m/>
    <m/>
  </r>
  <r>
    <n v="64812"/>
    <x v="10"/>
    <s v="Moreno"/>
    <x v="14"/>
    <d v="2018-11-01T00:00:00"/>
    <s v="-"/>
    <s v="Mantenimiento Electrico"/>
    <d v="2021-03-16T00:00:00"/>
    <d v="1899-12-30T12:30:51"/>
    <d v="2021-03-16T00:00:00"/>
    <d v="1899-12-30T12:33:19"/>
    <n v="148"/>
    <n v="2.4666666666666668"/>
    <m/>
    <n v="2.4666666666666668"/>
    <s v="micro parada"/>
    <x v="8"/>
    <x v="9"/>
    <x v="2"/>
    <x v="0"/>
    <m/>
    <m/>
  </r>
  <r>
    <n v="64814"/>
    <x v="10"/>
    <s v="Moreno"/>
    <x v="14"/>
    <d v="2018-11-01T00:00:00"/>
    <s v="-"/>
    <s v="Mantenimiento Mecanico"/>
    <d v="2021-03-16T00:00:00"/>
    <d v="1899-12-30T12:33:26"/>
    <d v="2021-03-16T00:00:00"/>
    <d v="1899-12-30T16:12:31"/>
    <n v="13145"/>
    <n v="219.08333333333334"/>
    <m/>
    <n v="219.08333333333334"/>
    <s v="rotura de motoreductor abastecedor de tapas"/>
    <x v="3"/>
    <x v="9"/>
    <x v="2"/>
    <x v="0"/>
    <m/>
    <m/>
  </r>
  <r>
    <n v="64830"/>
    <x v="0"/>
    <s v="Moreno"/>
    <x v="21"/>
    <d v="2021-02-04T00:00:00"/>
    <s v="Victor"/>
    <s v="Mantenimiento Mecanico"/>
    <d v="2021-03-16T00:00:00"/>
    <d v="1899-12-30T14:53:09"/>
    <d v="2021-03-16T00:00:00"/>
    <d v="1899-12-30T15:42:47"/>
    <n v="2978"/>
    <n v="49.633333333333333"/>
    <m/>
    <n v="49.633333333333333"/>
    <s v="llave de paso de aire cerrada"/>
    <x v="0"/>
    <x v="9"/>
    <x v="2"/>
    <x v="1"/>
    <m/>
    <s v="falabela"/>
  </r>
  <r>
    <n v="64852"/>
    <x v="0"/>
    <s v="Moreno"/>
    <x v="19"/>
    <d v="2018-11-01T00:00:00"/>
    <s v="-"/>
    <s v="Mantenimiento Electrico"/>
    <d v="2021-03-16T00:00:00"/>
    <d v="1899-12-30T15:53:42"/>
    <d v="2021-03-16T00:00:00"/>
    <d v="1899-12-30T16:04:36"/>
    <n v="654"/>
    <n v="10.9"/>
    <m/>
    <n v="10.9"/>
    <s v="regulacion maquinista"/>
    <x v="0"/>
    <x v="9"/>
    <x v="2"/>
    <x v="1"/>
    <m/>
    <s v="maquinista"/>
  </r>
  <r>
    <n v="64858"/>
    <x v="7"/>
    <s v="Moreno"/>
    <x v="10"/>
    <d v="2018-11-01T00:00:00"/>
    <s v="-"/>
    <s v="Mantenimiento Mecanico"/>
    <d v="2021-03-16T00:00:00"/>
    <d v="1899-12-30T16:01:16"/>
    <d v="2021-03-16T00:00:00"/>
    <d v="1899-12-30T16:16:01"/>
    <n v="885"/>
    <n v="14.75"/>
    <m/>
    <n v="14.75"/>
    <s v="reemplazo de pinza crimpadora"/>
    <x v="3"/>
    <x v="9"/>
    <x v="2"/>
    <x v="1"/>
    <m/>
    <m/>
  </r>
  <r>
    <n v="64860"/>
    <x v="2"/>
    <s v="Moreno"/>
    <x v="13"/>
    <d v="2018-11-01T00:00:00"/>
    <s v="-"/>
    <s v="Mantenimiento Mecanico"/>
    <d v="2021-03-16T00:00:00"/>
    <d v="1899-12-30T16:14:33"/>
    <d v="2021-03-16T00:00:00"/>
    <d v="1899-12-30T16:16:42"/>
    <n v="129"/>
    <n v="2.15"/>
    <m/>
    <n v="2.15"/>
    <s v="micro parada"/>
    <x v="8"/>
    <x v="9"/>
    <x v="2"/>
    <x v="1"/>
    <m/>
    <s v="-"/>
  </r>
  <r>
    <n v="64864"/>
    <x v="41"/>
    <s v="Moreno"/>
    <x v="13"/>
    <d v="2020-09-30T00:00:00"/>
    <s v="Martín"/>
    <s v="Mantenimiento Electrico"/>
    <d v="2021-03-16T00:00:00"/>
    <d v="1899-12-30T16:24:15"/>
    <d v="2021-03-16T00:00:00"/>
    <d v="1899-12-30T16:47:23"/>
    <n v="1388"/>
    <n v="23.133333333333333"/>
    <m/>
    <n v="23.133333333333333"/>
    <s v="No leía el sensor del injet"/>
    <x v="2"/>
    <x v="9"/>
    <x v="2"/>
    <x v="1"/>
    <m/>
    <m/>
  </r>
  <r>
    <n v="64868"/>
    <x v="31"/>
    <s v="Moreno"/>
    <x v="6"/>
    <d v="2018-11-01T00:00:00"/>
    <s v="-"/>
    <s v="Mantenimiento Mecanico"/>
    <d v="2021-03-16T00:00:00"/>
    <d v="1899-12-30T16:32:47"/>
    <d v="2021-03-16T00:00:00"/>
    <d v="1899-12-30T16:49:52"/>
    <n v="1025"/>
    <n v="17.083333333333332"/>
    <m/>
    <n v="17.083333333333332"/>
    <s v="problemas de formato"/>
    <x v="6"/>
    <x v="9"/>
    <x v="2"/>
    <x v="1"/>
    <m/>
    <s v="rosale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4">
  <r>
    <n v="103030"/>
    <x v="0"/>
    <s v="Moreno"/>
    <x v="0"/>
    <n v="43405"/>
    <s v="-"/>
    <s v="Mantenimiento Mecanico"/>
    <d v="2022-01-03T00:00:00"/>
    <d v="1899-12-30T06:28:37"/>
    <d v="2022-01-03T00:00:00"/>
    <d v="1899-12-30T07:17:20"/>
    <n v="2923"/>
    <n v="48.716666666666669"/>
    <s v=" llenadora sobre llenado de los picos se regula presión de Caudal de bomba de llenado tolva"/>
    <x v="0"/>
    <x v="0"/>
    <x v="0"/>
    <x v="0"/>
    <s v="gsan miguel"/>
    <s v="no"/>
  </r>
  <r>
    <n v="103031"/>
    <x v="0"/>
    <s v="Moreno"/>
    <x v="1"/>
    <n v="43405"/>
    <s v="-"/>
    <s v="Mantenimiento Mecanico"/>
    <d v="2022-01-03T00:00:00"/>
    <d v="1899-12-30T06:29:40"/>
    <d v="2022-01-03T00:00:00"/>
    <d v="1899-12-30T06:37:16"/>
    <n v="456"/>
    <n v="7.6"/>
    <s v="micro parada"/>
    <x v="1"/>
    <x v="0"/>
    <x v="0"/>
    <x v="0"/>
    <s v="micro parada"/>
    <s v="no"/>
  </r>
  <r>
    <n v="103033"/>
    <x v="0"/>
    <s v="Moreno"/>
    <x v="2"/>
    <n v="43405"/>
    <s v="-"/>
    <s v="Mantenimiento Electrico"/>
    <d v="2022-01-03T00:00:00"/>
    <d v="1899-12-30T06:34:24"/>
    <d v="2022-01-03T00:00:00"/>
    <d v="1899-12-30T07:44:47"/>
    <n v="4223"/>
    <n v="70.38333333333334"/>
    <s v="reemplazo de panel lenze quemado"/>
    <x v="2"/>
    <x v="0"/>
    <x v="0"/>
    <x v="0"/>
    <s v="dfernandez"/>
    <s v="si"/>
  </r>
  <r>
    <n v="103036"/>
    <x v="0"/>
    <s v="Moreno"/>
    <x v="1"/>
    <n v="43405"/>
    <s v="-"/>
    <s v="Mantenimiento Electrico"/>
    <d v="2022-01-03T00:00:00"/>
    <d v="1899-12-30T07:09:57"/>
    <d v="2022-01-03T00:00:00"/>
    <d v="1899-12-30T07:45:20"/>
    <n v="2123"/>
    <n v="35.383333333333333"/>
    <s v="se regula sensor contador de mecanismos"/>
    <x v="0"/>
    <x v="0"/>
    <x v="0"/>
    <x v="0"/>
    <s v="jmaiques"/>
    <s v="no"/>
  </r>
  <r>
    <n v="103043"/>
    <x v="0"/>
    <s v="Moreno"/>
    <x v="0"/>
    <n v="43405"/>
    <s v="-"/>
    <s v="Mantenimiento Mecanico"/>
    <d v="2022-01-03T00:00:00"/>
    <d v="1899-12-30T08:03:47"/>
    <d v="2022-01-03T00:00:00"/>
    <d v="1899-12-30T09:31:42"/>
    <n v="5275"/>
    <n v="87.916666666666671"/>
    <s v=" llenadora sobre llenado de los picos se regula presión de Caudal de bomba de llenado tolva"/>
    <x v="0"/>
    <x v="0"/>
    <x v="0"/>
    <x v="0"/>
    <s v="gsan miguel"/>
    <s v="no"/>
  </r>
  <r>
    <n v="103049"/>
    <x v="1"/>
    <s v="Moreno"/>
    <x v="3"/>
    <n v="43405"/>
    <s v="-"/>
    <s v="Mantenimiento Electrico"/>
    <d v="2022-01-03T00:00:00"/>
    <d v="1899-12-30T09:00:01"/>
    <d v="2022-01-03T00:00:00"/>
    <d v="1899-12-30T09:14:33"/>
    <n v="872"/>
    <n v="14.533333333333333"/>
    <s v="sin informacion"/>
    <x v="3"/>
    <x v="0"/>
    <x v="0"/>
    <x v="0"/>
    <s v="sin informacion"/>
    <s v="sin informacion"/>
  </r>
  <r>
    <n v="103051"/>
    <x v="2"/>
    <s v="Moreno Procesos"/>
    <x v="4"/>
    <n v="44336"/>
    <s v="Sebastian "/>
    <s v="Mantenimiento Mecanico"/>
    <d v="2022-01-03T00:00:00"/>
    <d v="1899-12-30T09:07:14"/>
    <d v="2022-01-03T00:00:00"/>
    <d v="1899-12-30T09:13:21"/>
    <n v="367"/>
    <n v="6.1166666666666663"/>
    <s v="micro parada"/>
    <x v="1"/>
    <x v="0"/>
    <x v="0"/>
    <x v="0"/>
    <s v="micro parada"/>
    <s v="no"/>
  </r>
  <r>
    <n v="103053"/>
    <x v="3"/>
    <s v="Moreno"/>
    <x v="5"/>
    <n v="44239"/>
    <s v="Martín"/>
    <s v="Mantenimiento Electrico"/>
    <d v="2022-01-03T00:00:00"/>
    <d v="1899-12-30T09:14:56"/>
    <d v="2022-01-03T00:00:00"/>
    <d v="1899-12-30T09:27:27"/>
    <n v="751"/>
    <n v="12.516666666666667"/>
    <s v="no funcionaba el freno previo al láser, se resetea el amplificador del sensor y se parametriza de nuevo"/>
    <x v="0"/>
    <x v="0"/>
    <x v="0"/>
    <x v="0"/>
    <s v="dfernandez"/>
    <s v="no"/>
  </r>
  <r>
    <n v="103054"/>
    <x v="4"/>
    <s v="Moreno"/>
    <x v="1"/>
    <n v="43405"/>
    <s v="-"/>
    <s v="Mantenimiento Electrico"/>
    <d v="2022-01-03T00:00:00"/>
    <d v="1899-12-30T09:28:14"/>
    <d v="2022-01-03T00:00:00"/>
    <d v="1899-12-30T09:46:30"/>
    <n v="1096"/>
    <n v="18.266666666666666"/>
    <s v="se recalibran ejes de brazo robot"/>
    <x v="0"/>
    <x v="0"/>
    <x v="0"/>
    <x v="0"/>
    <s v="dfernandez"/>
    <s v="no"/>
  </r>
  <r>
    <n v="103058"/>
    <x v="5"/>
    <s v="Moreno"/>
    <x v="6"/>
    <n v="43405"/>
    <s v="-"/>
    <s v="Mantenimiento Electrico"/>
    <d v="2022-01-03T00:00:00"/>
    <d v="1899-12-30T10:01:47"/>
    <d v="2022-01-03T00:00:00"/>
    <d v="1899-12-30T12:15:46"/>
    <n v="8039"/>
    <n v="133.98333333333332"/>
    <s v="etiquetadora se vuelve a cargar formato preseleccionado"/>
    <x v="0"/>
    <x v="0"/>
    <x v="0"/>
    <x v="0"/>
    <s v="dfernandez"/>
    <s v="no"/>
  </r>
  <r>
    <n v="103060"/>
    <x v="6"/>
    <s v="Moreno"/>
    <x v="7"/>
    <n v="43405"/>
    <s v="-"/>
    <s v="Mantenimiento Electrico"/>
    <d v="2022-01-03T00:00:00"/>
    <d v="1899-12-30T10:31:53"/>
    <d v="2022-01-03T00:00:00"/>
    <d v="1899-12-30T10:41:12"/>
    <n v="559"/>
    <n v="9.3166666666666664"/>
    <s v="micro parada"/>
    <x v="1"/>
    <x v="0"/>
    <x v="0"/>
    <x v="0"/>
    <s v="micro parada"/>
    <s v="no"/>
  </r>
  <r>
    <n v="103065"/>
    <x v="7"/>
    <s v="Moreno"/>
    <x v="1"/>
    <n v="43881"/>
    <s v="Martín"/>
    <s v="Mantenimiento Mecanico"/>
    <d v="2022-01-03T00:00:00"/>
    <d v="1899-12-30T11:00:50"/>
    <d v="2022-01-03T00:00:00"/>
    <d v="1899-12-30T12:39:33"/>
    <n v="5923"/>
    <n v="98.716666666666669"/>
    <s v=" logi pack se regulo la enfundadora"/>
    <x v="0"/>
    <x v="0"/>
    <x v="0"/>
    <x v="0"/>
    <s v="gsan miguel"/>
    <s v="no"/>
  </r>
  <r>
    <n v="103068"/>
    <x v="8"/>
    <s v="Moreno Procesos"/>
    <x v="8"/>
    <n v="44154"/>
    <s v="Martín"/>
    <s v="Mantenimiento Electrico"/>
    <d v="2022-01-03T00:00:00"/>
    <d v="1899-12-30T11:43:56"/>
    <d v="2022-01-03T00:00:00"/>
    <d v="1899-12-30T11:44:09"/>
    <n v="13"/>
    <n v="0.21666666666666667"/>
    <s v="micro parada"/>
    <x v="1"/>
    <x v="0"/>
    <x v="0"/>
    <x v="0"/>
    <s v="micro parada"/>
    <s v="no"/>
  </r>
  <r>
    <n v="103069"/>
    <x v="8"/>
    <s v="Moreno Procesos"/>
    <x v="8"/>
    <n v="44154"/>
    <s v="Martín"/>
    <s v="Mantenimiento Mecanico"/>
    <d v="2022-01-03T00:00:00"/>
    <d v="1899-12-30T11:44:17"/>
    <d v="2022-01-03T00:00:00"/>
    <d v="1899-12-30T17:45:05"/>
    <n v="21648"/>
    <n v="360.8"/>
    <s v="se agrega aire a la vejiga, queda para puesta"/>
    <x v="2"/>
    <x v="0"/>
    <x v="0"/>
    <x v="0"/>
    <s v="jmontiel"/>
    <s v="no"/>
  </r>
  <r>
    <n v="103070"/>
    <x v="9"/>
    <s v="Moreno"/>
    <x v="7"/>
    <n v="43405"/>
    <s v="-"/>
    <s v="Mantenimiento Electrico"/>
    <d v="2022-01-03T00:00:00"/>
    <d v="1899-12-30T11:51:33"/>
    <d v="2022-01-03T00:00:00"/>
    <d v="1899-12-30T12:37:59"/>
    <n v="2786"/>
    <n v="46.43333333333333"/>
    <s v=" era una falsa alarma, llegamos y no tenía nada"/>
    <x v="4"/>
    <x v="0"/>
    <x v="0"/>
    <x v="0"/>
    <s v="no aplica"/>
    <s v="no"/>
  </r>
  <r>
    <n v="103076"/>
    <x v="6"/>
    <s v="Moreno"/>
    <x v="0"/>
    <n v="43405"/>
    <s v="-"/>
    <s v="Mantenimiento Electrico"/>
    <d v="2022-01-03T00:00:00"/>
    <d v="1899-12-30T13:03:19"/>
    <d v="2022-01-03T00:00:00"/>
    <d v="1899-12-30T13:14:43"/>
    <n v="684"/>
    <n v="11.4"/>
    <s v="se cortó un cable del mando manual"/>
    <x v="2"/>
    <x v="0"/>
    <x v="0"/>
    <x v="0"/>
    <s v="jmaiques"/>
    <s v="no"/>
  </r>
  <r>
    <n v="103081"/>
    <x v="10"/>
    <s v="Moreno"/>
    <x v="2"/>
    <n v="43881"/>
    <s v="Martín"/>
    <s v="Mantenimiento Mecanico"/>
    <d v="2022-01-03T00:00:00"/>
    <d v="1899-12-30T13:41:56"/>
    <d v="2022-01-03T00:00:00"/>
    <d v="1899-12-30T14:15:22"/>
    <n v="2006"/>
    <n v="33.43333333333333"/>
    <s v="sin informacion"/>
    <x v="3"/>
    <x v="0"/>
    <x v="0"/>
    <x v="0"/>
    <s v="sin informacion"/>
    <s v="sin informacion"/>
  </r>
  <r>
    <n v="103083"/>
    <x v="0"/>
    <s v="Moreno"/>
    <x v="3"/>
    <n v="43405"/>
    <s v="-"/>
    <s v="Mantenimiento Mecanico"/>
    <d v="2022-01-03T00:00:00"/>
    <d v="1899-12-30T14:42:14"/>
    <d v="2022-01-03T00:00:00"/>
    <d v="1899-12-30T15:05:07"/>
    <n v="1373"/>
    <n v="22.883333333333333"/>
    <s v="había saltado el disyuntor de cabecera"/>
    <x v="0"/>
    <x v="0"/>
    <x v="0"/>
    <x v="1"/>
    <s v="jmaiques"/>
    <s v="no"/>
  </r>
  <r>
    <n v="103087"/>
    <x v="11"/>
    <s v="Moreno"/>
    <x v="6"/>
    <n v="43405"/>
    <s v="-"/>
    <s v="Mantenimiento Electrico"/>
    <d v="2022-01-03T00:00:00"/>
    <d v="1899-12-30T15:07:43"/>
    <d v="2022-01-03T00:00:00"/>
    <d v="1899-12-30T15:07:55"/>
    <n v="12"/>
    <n v="0.2"/>
    <s v="micro parada"/>
    <x v="1"/>
    <x v="0"/>
    <x v="0"/>
    <x v="1"/>
    <s v="micro parada"/>
    <s v="no"/>
  </r>
  <r>
    <n v="103088"/>
    <x v="11"/>
    <s v="Moreno"/>
    <x v="6"/>
    <n v="43405"/>
    <s v="-"/>
    <s v="Mantenimiento Mecanico"/>
    <d v="2022-01-03T00:00:00"/>
    <d v="1899-12-30T15:08:01"/>
    <d v="2022-01-03T00:00:00"/>
    <d v="1899-12-30T16:11:35"/>
    <n v="3814"/>
    <n v="63.56666666666667"/>
    <s v="problemas con vibrante, no abastecía"/>
    <x v="0"/>
    <x v="0"/>
    <x v="0"/>
    <x v="1"/>
    <s v="gsan miguel"/>
    <s v="no"/>
  </r>
  <r>
    <n v="103093"/>
    <x v="1"/>
    <s v="Moreno"/>
    <x v="3"/>
    <n v="43405"/>
    <s v="-"/>
    <s v="Mantenimiento Electrico"/>
    <d v="2022-01-03T00:00:00"/>
    <d v="1899-12-30T16:23:15"/>
    <d v="2022-01-03T00:00:00"/>
    <d v="1899-12-30T16:30:08"/>
    <n v="413"/>
    <n v="6.8833333333333337"/>
    <s v="micro parada"/>
    <x v="1"/>
    <x v="0"/>
    <x v="0"/>
    <x v="1"/>
    <s v="micro parada"/>
    <s v="no"/>
  </r>
  <r>
    <n v="103102"/>
    <x v="12"/>
    <s v="Moreno"/>
    <x v="3"/>
    <n v="43881"/>
    <s v="Martín"/>
    <s v="Mantenimiento Electrico"/>
    <d v="2022-01-03T00:00:00"/>
    <d v="1899-12-30T17:32:11"/>
    <d v="2022-01-03T00:00:00"/>
    <d v="1899-12-30T17:37:08"/>
    <n v="297"/>
    <n v="4.95"/>
    <s v="micro parada"/>
    <x v="1"/>
    <x v="0"/>
    <x v="0"/>
    <x v="1"/>
    <s v="micro parada"/>
    <s v="no"/>
  </r>
  <r>
    <n v="103104"/>
    <x v="13"/>
    <s v="Moreno Procesos"/>
    <x v="9"/>
    <n v="44335"/>
    <s v="Sebastian "/>
    <s v="Mantenimiento Mecanico"/>
    <d v="2022-01-03T00:00:00"/>
    <d v="1899-12-30T18:24:21"/>
    <d v="2022-01-03T00:00:00"/>
    <d v="1899-12-30T19:04:17"/>
    <n v="2396"/>
    <n v="39.93333333333333"/>
    <s v="sin informacion"/>
    <x v="3"/>
    <x v="0"/>
    <x v="0"/>
    <x v="1"/>
    <s v="sin informacion"/>
    <s v="sin informacion"/>
  </r>
  <r>
    <n v="103112"/>
    <x v="14"/>
    <s v="Moreno"/>
    <x v="6"/>
    <n v="43881"/>
    <s v="Martín"/>
    <s v="Mantenimiento Mecanico"/>
    <d v="2022-01-03T00:00:00"/>
    <d v="1899-12-30T20:21:52"/>
    <d v="2022-01-03T00:00:00"/>
    <d v="1899-12-30T20:40:11"/>
    <n v="1099"/>
    <n v="18.316666666666666"/>
    <s v="sin informacion"/>
    <x v="3"/>
    <x v="0"/>
    <x v="0"/>
    <x v="1"/>
    <s v="sin informacion"/>
    <s v="sin informacion"/>
  </r>
  <r>
    <n v="103115"/>
    <x v="15"/>
    <s v="Moreno"/>
    <x v="2"/>
    <n v="43405"/>
    <s v="-"/>
    <s v="Mantenimiento Mecanico"/>
    <d v="2022-01-03T00:00:00"/>
    <d v="1899-12-30T20:38:54"/>
    <d v="2022-01-03T00:00:00"/>
    <d v="1899-12-30T20:42:12"/>
    <n v="198"/>
    <n v="3.3"/>
    <s v="micro parada"/>
    <x v="1"/>
    <x v="0"/>
    <x v="0"/>
    <x v="1"/>
    <s v="micro parada"/>
    <s v="no"/>
  </r>
  <r>
    <n v="103116"/>
    <x v="15"/>
    <s v="Moreno"/>
    <x v="2"/>
    <n v="43405"/>
    <s v="-"/>
    <s v="Mantenimiento Electrico"/>
    <d v="2022-01-03T00:00:00"/>
    <d v="1899-12-30T20:42:20"/>
    <d v="2022-01-03T00:00:00"/>
    <d v="1899-12-30T20:47:27"/>
    <n v="307"/>
    <n v="5.1166666666666663"/>
    <s v="micro parada"/>
    <x v="1"/>
    <x v="0"/>
    <x v="0"/>
    <x v="1"/>
    <s v="micro parada"/>
    <s v="no"/>
  </r>
  <r>
    <n v="103117"/>
    <x v="16"/>
    <s v="Moreno"/>
    <x v="5"/>
    <n v="43405"/>
    <s v="-"/>
    <s v="Mantenimiento Electrico"/>
    <d v="2022-01-03T00:00:00"/>
    <d v="1899-12-30T21:09:08"/>
    <d v="2022-01-04T00:00:00"/>
    <d v="1899-12-30T02:32:42"/>
    <n v="19414"/>
    <n v="323.56666666666666"/>
    <s v="sin informacion"/>
    <x v="3"/>
    <x v="0"/>
    <x v="0"/>
    <x v="1"/>
    <s v="sin informacion"/>
    <s v="sin informacion"/>
  </r>
  <r>
    <n v="103119"/>
    <x v="15"/>
    <s v="Moreno"/>
    <x v="2"/>
    <n v="43405"/>
    <s v="-"/>
    <s v="Mantenimiento Mecanico"/>
    <d v="2022-01-03T00:00:00"/>
    <d v="1899-12-30T21:25:54"/>
    <d v="2022-01-03T00:00:00"/>
    <d v="1899-12-30T21:50:17"/>
    <n v="1463"/>
    <n v="24.383333333333333"/>
    <s v=" se reseteo porque salto protección, transporte estaban pesado."/>
    <x v="2"/>
    <x v="0"/>
    <x v="0"/>
    <x v="1"/>
    <s v="lsanta cruz"/>
    <s v="no"/>
  </r>
  <r>
    <n v="103121"/>
    <x v="15"/>
    <s v="Moreno"/>
    <x v="2"/>
    <n v="43405"/>
    <s v="-"/>
    <s v="Mantenimiento Mecanico"/>
    <d v="2022-01-03T00:00:00"/>
    <d v="1899-12-30T22:48:53"/>
    <d v="2022-01-03T00:00:00"/>
    <d v="1899-12-30T23:10:31"/>
    <n v="1298"/>
    <n v="21.633333333333333"/>
    <s v=" se reseteo porque salto protección, transporte estaban pesado."/>
    <x v="2"/>
    <x v="0"/>
    <x v="0"/>
    <x v="2"/>
    <s v="lsanta cruz"/>
    <s v="no"/>
  </r>
  <r>
    <n v="103123"/>
    <x v="6"/>
    <s v="Moreno"/>
    <x v="10"/>
    <n v="44231"/>
    <s v="Victor"/>
    <s v="Mantenimiento Mecanico"/>
    <d v="2022-01-03T00:00:00"/>
    <d v="1899-12-30T23:09:26"/>
    <d v="2022-01-03T00:00:00"/>
    <d v="1899-12-30T23:09:33"/>
    <n v="7"/>
    <n v="0.11666666666666667"/>
    <s v="micro parada"/>
    <x v="1"/>
    <x v="0"/>
    <x v="0"/>
    <x v="2"/>
    <s v="micro parada"/>
    <s v="no"/>
  </r>
  <r>
    <n v="103125"/>
    <x v="6"/>
    <s v="Moreno"/>
    <x v="10"/>
    <n v="44231"/>
    <s v="Victor"/>
    <s v="Mantenimiento Mecanico"/>
    <d v="2022-01-03T00:00:00"/>
    <d v="1899-12-30T23:18:16"/>
    <d v="2022-01-04T00:00:00"/>
    <d v="1899-12-30T00:56:08"/>
    <n v="5872"/>
    <n v="97.86666666666666"/>
    <s v="sin informacion"/>
    <x v="3"/>
    <x v="0"/>
    <x v="0"/>
    <x v="2"/>
    <s v="sin informacion"/>
    <s v="sin informacion"/>
  </r>
  <r>
    <n v="103127"/>
    <x v="6"/>
    <s v="Moreno"/>
    <x v="7"/>
    <n v="43405"/>
    <s v="-"/>
    <s v="Mantenimiento Electrico"/>
    <d v="2022-01-03T00:00:00"/>
    <d v="1899-12-30T23:28:21"/>
    <d v="2022-01-04T00:00:00"/>
    <d v="1899-12-30T00:05:10"/>
    <n v="2209"/>
    <n v="36.81666666666667"/>
    <s v="sin informacion"/>
    <x v="3"/>
    <x v="0"/>
    <x v="0"/>
    <x v="2"/>
    <s v="sin informacion"/>
    <s v="sin informacion"/>
  </r>
  <r>
    <n v="103132"/>
    <x v="10"/>
    <s v="Moreno"/>
    <x v="11"/>
    <n v="43405"/>
    <s v="-"/>
    <s v="Mantenimiento Mecanico"/>
    <d v="2022-01-04T00:00:00"/>
    <d v="1899-12-30T00:46:08"/>
    <d v="2022-01-04T00:00:00"/>
    <d v="1899-12-30T01:55:54"/>
    <n v="4186"/>
    <n v="69.766666666666666"/>
    <s v="sin informacion"/>
    <x v="3"/>
    <x v="0"/>
    <x v="0"/>
    <x v="2"/>
    <s v="sin informacion"/>
    <s v="sin informacion"/>
  </r>
  <r>
    <n v="103138"/>
    <x v="17"/>
    <s v="Moreno"/>
    <x v="11"/>
    <n v="43405"/>
    <s v="-"/>
    <s v="Mantenimiento Mecanico"/>
    <d v="2022-01-04T00:00:00"/>
    <d v="1899-12-30T01:56:01"/>
    <d v="2022-01-04T00:00:00"/>
    <d v="1899-12-30T02:27:03"/>
    <n v="1862"/>
    <n v="31.033333333333335"/>
    <s v="sin informacion"/>
    <x v="3"/>
    <x v="0"/>
    <x v="0"/>
    <x v="2"/>
    <s v="sin informacion"/>
    <s v="sin informacion"/>
  </r>
  <r>
    <n v="103142"/>
    <x v="5"/>
    <s v="Moreno"/>
    <x v="6"/>
    <n v="43405"/>
    <s v="-"/>
    <s v="Mantenimiento Electrico"/>
    <d v="2022-01-04T00:00:00"/>
    <d v="1899-12-30T03:15:20"/>
    <d v="2022-01-04T00:00:00"/>
    <d v="1899-12-30T04:35:43"/>
    <n v="4823"/>
    <n v="80.38333333333334"/>
    <s v="sin informacion"/>
    <x v="3"/>
    <x v="0"/>
    <x v="0"/>
    <x v="2"/>
    <s v="sin informacion"/>
    <s v="sin informacion"/>
  </r>
  <r>
    <n v="103143"/>
    <x v="18"/>
    <s v="Moreno"/>
    <x v="12"/>
    <n v="44258"/>
    <s v="Martín"/>
    <s v="Mantenimiento Mecanico"/>
    <d v="2022-01-04T00:00:00"/>
    <d v="1899-12-30T03:24:07"/>
    <d v="2022-01-04T00:00:00"/>
    <d v="1899-12-30T04:38:05"/>
    <n v="4438"/>
    <n v="73.966666666666669"/>
    <s v="sin informacion"/>
    <x v="3"/>
    <x v="0"/>
    <x v="0"/>
    <x v="2"/>
    <s v="sin informacion"/>
    <s v="sin informacion"/>
  </r>
  <r>
    <n v="103145"/>
    <x v="19"/>
    <s v="Moreno"/>
    <x v="11"/>
    <n v="43405"/>
    <s v="-"/>
    <s v="Mantenimiento Mecanico"/>
    <d v="2022-01-04T00:00:00"/>
    <d v="1899-12-30T04:53:56"/>
    <d v="2022-01-04T00:00:00"/>
    <d v="1899-12-30T06:42:43"/>
    <n v="6527"/>
    <n v="108.78333333333333"/>
    <s v="sin informacion"/>
    <x v="3"/>
    <x v="0"/>
    <x v="0"/>
    <x v="2"/>
    <s v="sin informacion"/>
    <s v="sin informacion"/>
  </r>
  <r>
    <n v="103150"/>
    <x v="5"/>
    <s v="Moreno"/>
    <x v="6"/>
    <n v="43405"/>
    <s v="-"/>
    <s v="Mantenimiento Electrico"/>
    <d v="2022-01-04T00:00:00"/>
    <d v="1899-12-30T06:10:22"/>
    <d v="2022-01-04T00:00:00"/>
    <d v="1899-12-30T06:32:03"/>
    <n v="1301"/>
    <n v="21.683333333333334"/>
    <s v="se suelda cable de sensor de piston suelto"/>
    <x v="2"/>
    <x v="0"/>
    <x v="0"/>
    <x v="0"/>
    <s v="dfernandez"/>
    <s v="si"/>
  </r>
  <r>
    <n v="103156"/>
    <x v="7"/>
    <s v="Moreno"/>
    <x v="1"/>
    <n v="43881"/>
    <s v="Martín"/>
    <s v="Mantenimiento Electrico"/>
    <d v="2022-01-04T00:00:00"/>
    <d v="1899-12-30T06:41:59"/>
    <d v="2022-01-04T00:00:00"/>
    <d v="1899-12-30T06:42:09"/>
    <n v="10"/>
    <n v="0.16666666666666666"/>
    <s v="micro parada"/>
    <x v="1"/>
    <x v="0"/>
    <x v="0"/>
    <x v="0"/>
    <s v="micro parada"/>
    <s v="no"/>
  </r>
  <r>
    <n v="103158"/>
    <x v="4"/>
    <s v="Moreno"/>
    <x v="1"/>
    <n v="43405"/>
    <s v="-"/>
    <s v="Mantenimiento Electrico"/>
    <d v="2022-01-04T00:00:00"/>
    <d v="1899-12-30T06:42:24"/>
    <d v="2022-01-04T00:00:00"/>
    <d v="1899-12-30T06:56:33"/>
    <n v="849"/>
    <n v="14.15"/>
    <s v="se calibran los 6 ejes del brazo ABB"/>
    <x v="0"/>
    <x v="0"/>
    <x v="0"/>
    <x v="0"/>
    <s v="dfernandez"/>
    <s v="no"/>
  </r>
  <r>
    <n v="103159"/>
    <x v="11"/>
    <s v="Moreno"/>
    <x v="6"/>
    <n v="43405"/>
    <s v="-"/>
    <s v="Mantenimiento Mecanico"/>
    <d v="2022-01-04T00:00:00"/>
    <d v="1899-12-30T06:43:10"/>
    <d v="2022-01-04T00:00:00"/>
    <d v="1899-12-30T07:09:00"/>
    <n v="1550"/>
    <n v="25.833333333333332"/>
    <s v="se acomoda posición de abastecedor de pinceles "/>
    <x v="0"/>
    <x v="0"/>
    <x v="0"/>
    <x v="0"/>
    <s v="gsan miguel"/>
    <s v="no"/>
  </r>
  <r>
    <n v="103161"/>
    <x v="10"/>
    <s v="Moreno"/>
    <x v="11"/>
    <n v="43405"/>
    <s v="-"/>
    <s v="Mantenimiento Mecanico"/>
    <d v="2022-01-04T00:00:00"/>
    <d v="1899-12-30T06:45:21"/>
    <d v="2022-01-04T00:00:00"/>
    <d v="1899-12-30T07:28:31"/>
    <n v="2590"/>
    <n v="43.166666666666664"/>
    <s v="torqueadora ae cambian gomas y regulación "/>
    <x v="2"/>
    <x v="0"/>
    <x v="0"/>
    <x v="0"/>
    <s v="lmiranda"/>
    <s v="si"/>
  </r>
  <r>
    <n v="103164"/>
    <x v="18"/>
    <s v="Moreno"/>
    <x v="12"/>
    <n v="44258"/>
    <s v="Martín"/>
    <s v="Mantenimiento Mecanico"/>
    <d v="2022-01-04T00:00:00"/>
    <d v="1899-12-30T07:14:38"/>
    <d v="2022-01-04T00:00:00"/>
    <d v="1899-12-30T08:06:28"/>
    <n v="3110"/>
    <n v="51.833333333333336"/>
    <s v="colocador de bolas se cambian mangueras y se regula"/>
    <x v="2"/>
    <x v="0"/>
    <x v="0"/>
    <x v="0"/>
    <s v="fsegre"/>
    <s v="si"/>
  </r>
  <r>
    <n v="103166"/>
    <x v="9"/>
    <s v="Moreno"/>
    <x v="7"/>
    <n v="43405"/>
    <s v="-"/>
    <s v="Mantenimiento Electrico"/>
    <d v="2022-01-04T00:00:00"/>
    <d v="1899-12-30T07:35:18"/>
    <d v="2022-01-04T00:00:00"/>
    <d v="1899-12-30T07:35:27"/>
    <n v="9"/>
    <n v="0.15"/>
    <s v="micro parada"/>
    <x v="1"/>
    <x v="0"/>
    <x v="0"/>
    <x v="0"/>
    <s v="micro parada"/>
    <s v="no"/>
  </r>
  <r>
    <n v="103167"/>
    <x v="9"/>
    <s v="Moreno"/>
    <x v="7"/>
    <n v="43405"/>
    <s v="-"/>
    <s v="Mantenimiento Mecanico"/>
    <d v="2022-01-04T00:00:00"/>
    <d v="1899-12-30T07:35:37"/>
    <d v="2022-01-04T00:00:00"/>
    <d v="1899-12-30T11:16:18"/>
    <n v="13241"/>
    <n v="220.68333333333334"/>
    <s v=" celofanadora se cambia correa de entrada de tracción de celofán"/>
    <x v="2"/>
    <x v="0"/>
    <x v="0"/>
    <x v="0"/>
    <s v="lmiranda"/>
    <s v="si"/>
  </r>
  <r>
    <n v="103169"/>
    <x v="9"/>
    <s v="Moreno"/>
    <x v="0"/>
    <n v="43405"/>
    <s v="-"/>
    <s v="Mantenimiento Mecanico"/>
    <d v="2022-01-04T00:00:00"/>
    <d v="1899-12-30T08:01:29"/>
    <d v="2022-01-04T00:00:00"/>
    <d v="1899-12-30T08:29:30"/>
    <n v="1681"/>
    <n v="28.016666666666666"/>
    <s v="celofanadora regulación de velocidades motor principal regulación de actuador de cuchilla regulación de pisones de celofan "/>
    <x v="0"/>
    <x v="0"/>
    <x v="0"/>
    <x v="0"/>
    <s v="rcorrea"/>
    <s v="no"/>
  </r>
  <r>
    <n v="103170"/>
    <x v="10"/>
    <s v="Moreno"/>
    <x v="3"/>
    <n v="43881"/>
    <s v="Martín"/>
    <s v="Mantenimiento Mecanico"/>
    <d v="2022-01-04T00:00:00"/>
    <d v="1899-12-30T08:07:39"/>
    <d v="2022-01-04T00:00:00"/>
    <d v="1899-12-30T08:19:03"/>
    <n v="684"/>
    <n v="11.4"/>
    <s v="torqueadora lo soluciono el maquinista "/>
    <x v="4"/>
    <x v="0"/>
    <x v="0"/>
    <x v="0"/>
    <s v="no aplica"/>
    <s v="no"/>
  </r>
  <r>
    <n v="103175"/>
    <x v="8"/>
    <s v="Moreno Procesos"/>
    <x v="8"/>
    <n v="44154"/>
    <s v="Martín"/>
    <s v="Mantenimiento Mecanico"/>
    <d v="2022-01-04T00:00:00"/>
    <d v="1899-12-30T08:36:49"/>
    <d v="2022-01-04T00:00:00"/>
    <d v="1899-12-30T08:55:48"/>
    <n v="1139"/>
    <n v="18.983333333333334"/>
    <s v="falta aire en vejiga de molino"/>
    <x v="2"/>
    <x v="0"/>
    <x v="0"/>
    <x v="0"/>
    <s v="jmontiel"/>
    <s v="no"/>
  </r>
  <r>
    <n v="103181"/>
    <x v="9"/>
    <s v="Moreno"/>
    <x v="0"/>
    <n v="43405"/>
    <s v="-"/>
    <s v="Mantenimiento Mecanico"/>
    <d v="2022-01-04T00:00:00"/>
    <d v="1899-12-30T09:07:56"/>
    <d v="2022-01-04T00:00:00"/>
    <d v="1899-12-30T11:17:08"/>
    <n v="7752"/>
    <n v="129.19999999999999"/>
    <s v="celofanadora regulación de velocidades motor principal regulación de actuador de cuchilla regulación de pisones de celofan "/>
    <x v="0"/>
    <x v="0"/>
    <x v="0"/>
    <x v="0"/>
    <s v="rcorrea"/>
    <s v="no"/>
  </r>
  <r>
    <n v="103185"/>
    <x v="0"/>
    <s v="Moreno"/>
    <x v="1"/>
    <n v="43405"/>
    <s v="-"/>
    <s v="Mantenimiento Mecanico"/>
    <d v="2022-01-04T00:00:00"/>
    <d v="1899-12-30T09:25:25"/>
    <d v="2022-01-04T00:00:00"/>
    <d v="1899-12-30T12:26:03"/>
    <n v="10838"/>
    <n v="180.63333333333333"/>
    <s v=" se cambia cerradura con traba, por una simple en colocador de tapas"/>
    <x v="2"/>
    <x v="0"/>
    <x v="0"/>
    <x v="0"/>
    <s v="dfernandez"/>
    <s v="si"/>
  </r>
  <r>
    <n v="103187"/>
    <x v="6"/>
    <s v="Moreno"/>
    <x v="10"/>
    <n v="44231"/>
    <s v="Victor"/>
    <s v="Mantenimiento Mecanico"/>
    <d v="2022-01-04T00:00:00"/>
    <d v="1899-12-30T09:50:01"/>
    <d v="2022-01-04T00:00:00"/>
    <d v="1899-12-30T13:19:02"/>
    <n v="12541"/>
    <n v="209.01666666666668"/>
    <s v="estuchadora se corrigen las guias"/>
    <x v="0"/>
    <x v="0"/>
    <x v="0"/>
    <x v="0"/>
    <s v="lmiranda"/>
    <s v="no"/>
  </r>
  <r>
    <n v="103190"/>
    <x v="10"/>
    <s v="Moreno"/>
    <x v="12"/>
    <n v="43405"/>
    <s v="-"/>
    <s v="Mantenimiento Mecanico"/>
    <d v="2022-01-04T00:00:00"/>
    <d v="1899-12-30T10:12:52"/>
    <d v="2022-01-04T00:00:00"/>
    <d v="1899-12-30T11:32:13"/>
    <n v="4761"/>
    <n v="79.349999999999994"/>
    <s v="cambio de torqueador hercules el que estaba se clavo"/>
    <x v="2"/>
    <x v="0"/>
    <x v="0"/>
    <x v="0"/>
    <s v="rcorrea"/>
    <s v="si"/>
  </r>
  <r>
    <n v="103195"/>
    <x v="0"/>
    <s v="Moreno"/>
    <x v="5"/>
    <n v="43405"/>
    <s v="-"/>
    <s v="Mantenimiento Mecanico"/>
    <d v="2022-01-04T00:00:00"/>
    <d v="1899-12-30T11:14:35"/>
    <d v="2022-01-04T00:00:00"/>
    <d v="1899-12-30T13:23:38"/>
    <n v="7743"/>
    <n v="129.05000000000001"/>
    <s v=" cambio de manguera cristal de llenadora lo hace el maquinista "/>
    <x v="4"/>
    <x v="0"/>
    <x v="0"/>
    <x v="0"/>
    <s v="no aplica"/>
    <s v="si"/>
  </r>
  <r>
    <n v="103196"/>
    <x v="20"/>
    <s v="Moreno"/>
    <x v="7"/>
    <n v="44104"/>
    <s v="Martín"/>
    <s v="Mantenimiento Electrico"/>
    <d v="2022-01-04T00:00:00"/>
    <d v="1899-12-30T11:16:24"/>
    <d v="2022-01-04T00:00:00"/>
    <d v="1899-12-30T11:19:18"/>
    <n v="174"/>
    <n v="2.9"/>
    <s v="micro parada"/>
    <x v="1"/>
    <x v="0"/>
    <x v="0"/>
    <x v="0"/>
    <s v="micro parada"/>
    <s v="no"/>
  </r>
  <r>
    <n v="103198"/>
    <x v="8"/>
    <s v="Moreno Procesos"/>
    <x v="8"/>
    <n v="44154"/>
    <s v="Martín"/>
    <s v="Mantenimiento Mecanico"/>
    <d v="2022-01-04T00:00:00"/>
    <d v="1899-12-30T11:34:23"/>
    <d v="2022-01-04T00:00:00"/>
    <d v="1899-12-30T12:30:44"/>
    <n v="3381"/>
    <n v="56.35"/>
    <s v="sin informacion"/>
    <x v="3"/>
    <x v="0"/>
    <x v="0"/>
    <x v="0"/>
    <s v="sin informacion"/>
    <s v="sin informacion"/>
  </r>
  <r>
    <n v="103200"/>
    <x v="9"/>
    <s v="Moreno"/>
    <x v="0"/>
    <n v="43405"/>
    <s v="-"/>
    <s v="Mantenimiento Mecanico"/>
    <d v="2022-01-04T00:00:00"/>
    <d v="1899-12-30T11:51:59"/>
    <d v="2022-01-04T00:00:00"/>
    <d v="1899-12-30T13:34:29"/>
    <n v="6150"/>
    <n v="102.5"/>
    <s v="regulación de corte de cuchilla de celofanadora"/>
    <x v="0"/>
    <x v="0"/>
    <x v="0"/>
    <x v="0"/>
    <s v="gsan miguel"/>
    <s v="no"/>
  </r>
  <r>
    <n v="103203"/>
    <x v="21"/>
    <s v="Moreno"/>
    <x v="13"/>
    <n v="44120"/>
    <s v="Martín"/>
    <s v="Mantenimiento Electrico"/>
    <d v="2022-01-04T00:00:00"/>
    <d v="1899-12-30T13:22:02"/>
    <d v="2022-01-04T00:00:00"/>
    <d v="1899-12-30T14:48:57"/>
    <n v="5215"/>
    <n v="86.916666666666671"/>
    <s v="regulacion de camara"/>
    <x v="0"/>
    <x v="0"/>
    <x v="0"/>
    <x v="0"/>
    <s v="fzarlenga"/>
    <s v="no"/>
  </r>
  <r>
    <n v="103210"/>
    <x v="0"/>
    <s v="Moreno"/>
    <x v="3"/>
    <n v="43405"/>
    <s v="-"/>
    <s v="Mantenimiento Electrico"/>
    <d v="2022-01-04T00:00:00"/>
    <d v="1899-12-30T14:48:39"/>
    <d v="2022-01-04T00:00:00"/>
    <d v="1899-12-30T14:59:49"/>
    <n v="670"/>
    <n v="11.166666666666666"/>
    <s v="tiene sucio los sensores de la llenadora que detectan envases"/>
    <x v="0"/>
    <x v="0"/>
    <x v="0"/>
    <x v="1"/>
    <s v="jmaiques"/>
    <s v="no"/>
  </r>
  <r>
    <n v="103211"/>
    <x v="22"/>
    <s v="Moreno"/>
    <x v="13"/>
    <n v="43881"/>
    <s v="Martín"/>
    <s v="Mantenimiento Electrico"/>
    <d v="2022-01-04T00:00:00"/>
    <d v="1899-12-30T15:01:34"/>
    <d v="2022-01-04T00:00:00"/>
    <d v="1899-12-30T15:06:27"/>
    <n v="293"/>
    <n v="4.8833333333333337"/>
    <s v="micro parada"/>
    <x v="1"/>
    <x v="0"/>
    <x v="0"/>
    <x v="1"/>
    <s v="micro parada"/>
    <s v="no"/>
  </r>
  <r>
    <n v="103212"/>
    <x v="0"/>
    <s v="Moreno"/>
    <x v="13"/>
    <n v="43405"/>
    <s v="-"/>
    <s v="Mantenimiento Mecanico"/>
    <d v="2022-01-04T00:00:00"/>
    <d v="1899-12-30T15:11:17"/>
    <d v="2022-01-04T00:00:00"/>
    <d v="1899-12-30T18:45:54"/>
    <n v="12877"/>
    <n v="214.61666666666667"/>
    <s v="sin informacion"/>
    <x v="3"/>
    <x v="0"/>
    <x v="0"/>
    <x v="1"/>
    <s v="sin informacion"/>
    <s v="sin informacion"/>
  </r>
  <r>
    <n v="103219"/>
    <x v="18"/>
    <s v="Moreno"/>
    <x v="12"/>
    <n v="44258"/>
    <s v="Martín"/>
    <s v="Mantenimiento Mecanico"/>
    <d v="2022-01-04T00:00:00"/>
    <d v="1899-12-30T16:34:21"/>
    <d v="2022-01-04T00:00:00"/>
    <d v="1899-12-30T18:23:06"/>
    <n v="6525"/>
    <n v="108.75"/>
    <s v="sin informacion"/>
    <x v="3"/>
    <x v="0"/>
    <x v="0"/>
    <x v="1"/>
    <s v="sin informacion"/>
    <s v="sin informacion"/>
  </r>
  <r>
    <n v="103221"/>
    <x v="9"/>
    <s v="Moreno"/>
    <x v="14"/>
    <n v="43882"/>
    <s v="Martín"/>
    <s v="Mantenimiento Mecanico"/>
    <d v="2022-01-04T00:00:00"/>
    <d v="1899-12-30T17:34:48"/>
    <d v="2022-01-04T00:00:00"/>
    <d v="1899-12-30T18:23:27"/>
    <n v="2919"/>
    <n v="48.65"/>
    <s v="sin informacion"/>
    <x v="3"/>
    <x v="0"/>
    <x v="0"/>
    <x v="1"/>
    <s v="sin informacion"/>
    <s v="sin informacion"/>
  </r>
  <r>
    <n v="103222"/>
    <x v="11"/>
    <s v="Moreno"/>
    <x v="6"/>
    <n v="43405"/>
    <s v="-"/>
    <s v="Mantenimiento Electrico"/>
    <d v="2022-01-04T00:00:00"/>
    <d v="1899-12-30T17:46:44"/>
    <d v="2022-01-04T00:00:00"/>
    <d v="1899-12-30T17:46:53"/>
    <n v="9"/>
    <n v="0.15"/>
    <s v="micro parada"/>
    <x v="1"/>
    <x v="0"/>
    <x v="0"/>
    <x v="1"/>
    <s v="micro parada"/>
    <s v="no"/>
  </r>
  <r>
    <n v="103223"/>
    <x v="11"/>
    <s v="Moreno"/>
    <x v="6"/>
    <n v="43405"/>
    <s v="-"/>
    <s v="Mantenimiento Mecanico"/>
    <d v="2022-01-04T00:00:00"/>
    <d v="1899-12-30T17:46:59"/>
    <d v="2022-01-04T00:00:00"/>
    <d v="1899-12-30T18:35:41"/>
    <n v="2922"/>
    <n v="48.7"/>
    <s v="sin informacion"/>
    <x v="3"/>
    <x v="0"/>
    <x v="0"/>
    <x v="1"/>
    <s v="sin informacion"/>
    <s v="sin informacion"/>
  </r>
  <r>
    <n v="103226"/>
    <x v="16"/>
    <s v="Moreno"/>
    <x v="5"/>
    <n v="43405"/>
    <s v="-"/>
    <s v="Mantenimiento Mecanico"/>
    <d v="2022-01-04T00:00:00"/>
    <d v="1899-12-30T18:22:47"/>
    <d v="2022-01-04T00:00:00"/>
    <d v="1899-12-30T18:38:08"/>
    <n v="921"/>
    <n v="15.35"/>
    <s v="sin informacion"/>
    <x v="3"/>
    <x v="0"/>
    <x v="0"/>
    <x v="1"/>
    <s v="sin informacion"/>
    <s v="sin informacion"/>
  </r>
  <r>
    <n v="103229"/>
    <x v="23"/>
    <s v="Moreno"/>
    <x v="15"/>
    <n v="43405"/>
    <s v="-"/>
    <s v="Mantenimiento Mecanico"/>
    <d v="2022-01-04T00:00:00"/>
    <d v="1899-12-30T18:39:42"/>
    <d v="2022-01-04T00:00:00"/>
    <d v="1899-12-30T18:39:54"/>
    <n v="12"/>
    <n v="0.2"/>
    <s v="micro parada"/>
    <x v="1"/>
    <x v="0"/>
    <x v="0"/>
    <x v="1"/>
    <s v="micro parada"/>
    <s v="no"/>
  </r>
  <r>
    <n v="103235"/>
    <x v="1"/>
    <s v="Moreno"/>
    <x v="14"/>
    <n v="43405"/>
    <s v="-"/>
    <s v="Mantenimiento Mecanico"/>
    <d v="2022-01-04T00:00:00"/>
    <d v="1899-12-30T19:01:11"/>
    <d v="2022-01-04T00:00:00"/>
    <d v="1899-12-30T19:50:34"/>
    <n v="2963"/>
    <n v="49.383333333333333"/>
    <s v="sin informacion"/>
    <x v="3"/>
    <x v="0"/>
    <x v="0"/>
    <x v="1"/>
    <s v="sin informacion"/>
    <s v="sin informacion"/>
  </r>
  <r>
    <n v="103236"/>
    <x v="24"/>
    <s v="Moreno"/>
    <x v="13"/>
    <n v="43405"/>
    <s v="-"/>
    <s v="Mantenimiento Mecanico"/>
    <d v="2022-01-04T00:00:00"/>
    <d v="1899-12-30T19:46:44"/>
    <d v="2022-01-04T00:00:00"/>
    <d v="1899-12-30T21:17:10"/>
    <n v="5426"/>
    <n v="90.433333333333337"/>
    <s v="sin informacion"/>
    <x v="3"/>
    <x v="0"/>
    <x v="0"/>
    <x v="1"/>
    <s v="sin informacion"/>
    <s v="sin informacion"/>
  </r>
  <r>
    <n v="103237"/>
    <x v="1"/>
    <s v="Moreno"/>
    <x v="14"/>
    <n v="43405"/>
    <s v="-"/>
    <s v="Mantenimiento Mecanico"/>
    <d v="2022-01-04T00:00:00"/>
    <d v="1899-12-30T20:01:34"/>
    <d v="2022-01-04T00:00:00"/>
    <d v="1899-12-30T20:15:17"/>
    <n v="823"/>
    <n v="13.716666666666667"/>
    <s v="sin informacion"/>
    <x v="3"/>
    <x v="0"/>
    <x v="0"/>
    <x v="1"/>
    <s v="sin informacion"/>
    <s v="sin informacion"/>
  </r>
  <r>
    <n v="103261"/>
    <x v="11"/>
    <s v="Moreno"/>
    <x v="6"/>
    <n v="43405"/>
    <s v="-"/>
    <s v="Mantenimiento Electrico"/>
    <d v="2022-01-05T00:00:00"/>
    <d v="1899-12-30T01:28:30"/>
    <d v="2022-01-05T00:00:00"/>
    <d v="1899-12-30T01:39:06"/>
    <n v="636"/>
    <n v="10.6"/>
    <s v="sin informacion"/>
    <x v="3"/>
    <x v="0"/>
    <x v="0"/>
    <x v="2"/>
    <s v="sin informacion"/>
    <s v="sin informacion"/>
  </r>
  <r>
    <n v="103265"/>
    <x v="0"/>
    <s v="Moreno"/>
    <x v="3"/>
    <n v="43405"/>
    <s v="-"/>
    <s v="Mantenimiento Mecanico"/>
    <d v="2022-01-05T00:00:00"/>
    <d v="1899-12-30T02:24:26"/>
    <d v="2022-01-05T00:00:00"/>
    <d v="1899-12-30T02:26:48"/>
    <n v="142"/>
    <n v="2.3666666666666667"/>
    <s v="micro parada"/>
    <x v="1"/>
    <x v="0"/>
    <x v="0"/>
    <x v="2"/>
    <s v="micro parada"/>
    <s v="no"/>
  </r>
  <r>
    <n v="103268"/>
    <x v="10"/>
    <s v="Moreno"/>
    <x v="12"/>
    <n v="43405"/>
    <s v="-"/>
    <s v="Mantenimiento Mecanico"/>
    <d v="2022-01-05T00:00:00"/>
    <d v="1899-12-30T03:00:13"/>
    <d v="2022-01-05T00:00:00"/>
    <d v="1899-12-30T04:59:25"/>
    <n v="7152"/>
    <n v="119.2"/>
    <s v="llenadora pérdida de producto por valvula esferica"/>
    <x v="2"/>
    <x v="0"/>
    <x v="0"/>
    <x v="2"/>
    <s v="lalegre"/>
    <s v="no"/>
  </r>
  <r>
    <n v="103275"/>
    <x v="2"/>
    <s v="Moreno Procesos"/>
    <x v="4"/>
    <n v="44336"/>
    <s v="Sebastian "/>
    <s v="Mantenimiento Mecanico"/>
    <d v="2022-01-05T00:00:00"/>
    <d v="1899-12-30T06:00:06"/>
    <d v="2022-01-05T00:00:00"/>
    <d v="1899-12-30T08:59:03"/>
    <n v="10737"/>
    <n v="178.95"/>
    <s v="sin informacion"/>
    <x v="3"/>
    <x v="0"/>
    <x v="0"/>
    <x v="0"/>
    <s v="sin informacion"/>
    <s v="sin informacion"/>
  </r>
  <r>
    <n v="103276"/>
    <x v="18"/>
    <s v="Moreno"/>
    <x v="12"/>
    <n v="44258"/>
    <s v="Martín"/>
    <s v="Mantenimiento Mecanico"/>
    <d v="2022-01-05T00:00:00"/>
    <d v="1899-12-30T06:00:44"/>
    <d v="2022-01-05T00:00:00"/>
    <d v="1899-12-30T07:04:58"/>
    <n v="3854"/>
    <n v="64.233333333333334"/>
    <s v="llenadora pérdida de producto por valvula esferica"/>
    <x v="2"/>
    <x v="0"/>
    <x v="0"/>
    <x v="0"/>
    <s v="lmiranda"/>
    <s v="no"/>
  </r>
  <r>
    <n v="103286"/>
    <x v="1"/>
    <s v="Moreno"/>
    <x v="3"/>
    <n v="43405"/>
    <s v="-"/>
    <s v="Mantenimiento Electrico"/>
    <d v="2022-01-05T00:00:00"/>
    <d v="1899-12-30T07:02:40"/>
    <d v="2022-01-05T00:00:00"/>
    <d v="1899-12-30T07:05:25"/>
    <n v="165"/>
    <n v="2.75"/>
    <s v="micro parada"/>
    <x v="1"/>
    <x v="0"/>
    <x v="0"/>
    <x v="0"/>
    <s v="micro parada"/>
    <s v="no"/>
  </r>
  <r>
    <n v="103287"/>
    <x v="9"/>
    <s v="Moreno"/>
    <x v="0"/>
    <n v="43405"/>
    <s v="-"/>
    <s v="Mantenimiento Mecanico"/>
    <d v="2022-01-05T00:00:00"/>
    <d v="1899-12-30T07:17:07"/>
    <d v="2022-01-05T00:00:00"/>
    <d v="1899-12-30T07:44:41"/>
    <n v="1654"/>
    <n v="27.566666666666666"/>
    <s v="Celof se regula altura de elevador de estuche"/>
    <x v="0"/>
    <x v="0"/>
    <x v="0"/>
    <x v="0"/>
    <s v="lmiranda"/>
    <s v="no"/>
  </r>
  <r>
    <n v="103293"/>
    <x v="1"/>
    <s v="Moreno"/>
    <x v="15"/>
    <n v="43405"/>
    <s v="-"/>
    <s v="Mantenimiento Electrico"/>
    <d v="2022-01-05T00:00:00"/>
    <d v="1899-12-30T07:48:12"/>
    <d v="2022-01-05T00:00:00"/>
    <d v="1899-12-30T07:57:38"/>
    <n v="566"/>
    <n v="9.4333333333333336"/>
    <s v="micro parada"/>
    <x v="1"/>
    <x v="0"/>
    <x v="0"/>
    <x v="0"/>
    <s v="micro parada"/>
    <s v="no"/>
  </r>
  <r>
    <n v="103295"/>
    <x v="6"/>
    <s v="Moreno"/>
    <x v="16"/>
    <n v="43405"/>
    <s v="-"/>
    <s v="Mantenimiento Electrico"/>
    <d v="2022-01-05T00:00:00"/>
    <d v="1899-12-30T07:54:14"/>
    <d v="2022-01-05T00:00:00"/>
    <d v="1899-12-30T08:38:37"/>
    <n v="2663"/>
    <n v="44.383333333333333"/>
    <s v="no respondía el robot, no dejaba entrar a ninguna ventana. Se hizo un reseteo a la última versión sin fallas"/>
    <x v="2"/>
    <x v="0"/>
    <x v="0"/>
    <x v="0"/>
    <s v="dfernandez"/>
    <s v="no"/>
  </r>
  <r>
    <n v="103297"/>
    <x v="18"/>
    <s v="Moreno"/>
    <x v="12"/>
    <n v="44258"/>
    <s v="Martín"/>
    <s v="Mantenimiento Mecanico"/>
    <d v="2022-01-05T00:00:00"/>
    <d v="1899-12-30T08:22:20"/>
    <m/>
    <m/>
    <n v="87886"/>
    <n v="1464.7666666666667"/>
    <s v="se rompió cabezal de torqueado"/>
    <x v="2"/>
    <x v="0"/>
    <x v="0"/>
    <x v="0"/>
    <s v="gsan miguel"/>
    <s v="si"/>
  </r>
  <r>
    <n v="103298"/>
    <x v="1"/>
    <s v="Moreno"/>
    <x v="15"/>
    <n v="43405"/>
    <s v="-"/>
    <s v="Mantenimiento Mecanico"/>
    <d v="2022-01-05T00:00:00"/>
    <d v="1899-12-30T08:29:06"/>
    <d v="2022-01-05T00:00:00"/>
    <d v="1899-12-30T08:29:21"/>
    <n v="15"/>
    <n v="0.25"/>
    <s v="micro parada"/>
    <x v="1"/>
    <x v="0"/>
    <x v="0"/>
    <x v="0"/>
    <s v="micro parada"/>
    <s v="no"/>
  </r>
  <r>
    <n v="103299"/>
    <x v="1"/>
    <s v="Moreno"/>
    <x v="15"/>
    <n v="43405"/>
    <s v="-"/>
    <s v="Mantenimiento Electrico"/>
    <d v="2022-01-05T00:00:00"/>
    <d v="1899-12-30T08:30:43"/>
    <d v="2022-01-05T00:00:00"/>
    <d v="1899-12-30T14:21:02"/>
    <n v="21019"/>
    <n v="350.31666666666666"/>
    <s v="se quemó un fusible"/>
    <x v="2"/>
    <x v="0"/>
    <x v="0"/>
    <x v="0"/>
    <s v="jmaiques"/>
    <s v="si"/>
  </r>
  <r>
    <n v="103304"/>
    <x v="25"/>
    <s v="Moreno Procesos"/>
    <x v="17"/>
    <n v="44336"/>
    <s v="Sebastian "/>
    <s v="Mantenimiento Mecanico"/>
    <d v="2022-01-05T00:00:00"/>
    <d v="1899-12-30T08:56:29"/>
    <d v="2022-01-05T00:00:00"/>
    <d v="1899-12-30T08:59:02"/>
    <n v="153"/>
    <n v="2.5499999999999998"/>
    <s v="micro parada"/>
    <x v="1"/>
    <x v="0"/>
    <x v="0"/>
    <x v="0"/>
    <s v="micro parada"/>
    <s v="no"/>
  </r>
  <r>
    <n v="103307"/>
    <x v="0"/>
    <s v="Moreno"/>
    <x v="13"/>
    <n v="43405"/>
    <s v="-"/>
    <s v="Mantenimiento Electrico"/>
    <d v="2022-01-05T00:00:00"/>
    <d v="1899-12-30T09:17:12"/>
    <d v="2022-01-05T00:00:00"/>
    <d v="1899-12-30T09:47:44"/>
    <n v="1832"/>
    <n v="30.533333333333335"/>
    <s v=" se regula sensor de producto en frasco y se regula el contador de producto terminado"/>
    <x v="0"/>
    <x v="0"/>
    <x v="0"/>
    <x v="0"/>
    <s v="dfernandez"/>
    <s v="no"/>
  </r>
  <r>
    <n v="103310"/>
    <x v="0"/>
    <s v="Moreno"/>
    <x v="13"/>
    <n v="43405"/>
    <s v="-"/>
    <s v="Mantenimiento Mecanico"/>
    <d v="2022-01-05T00:00:00"/>
    <d v="1899-12-30T09:49:29"/>
    <d v="2022-01-05T00:00:00"/>
    <d v="1899-12-30T10:43:51"/>
    <n v="3262"/>
    <n v="54.366666666666667"/>
    <s v=" gusano que quedó fuera de punto"/>
    <x v="0"/>
    <x v="0"/>
    <x v="0"/>
    <x v="0"/>
    <s v="gsan miguel"/>
    <s v="no"/>
  </r>
  <r>
    <n v="103313"/>
    <x v="21"/>
    <s v="Moreno"/>
    <x v="13"/>
    <n v="44120"/>
    <s v="Martín"/>
    <s v="Mantenimiento Electrico"/>
    <d v="2022-01-05T00:00:00"/>
    <d v="1899-12-30T11:09:26"/>
    <d v="2022-01-05T00:00:00"/>
    <d v="1899-12-30T11:29:00"/>
    <n v="1174"/>
    <n v="19.566666666666666"/>
    <s v="deteccion de etiqueta colocada no estaba funcional por que no estaba ocntemplado para productos avon"/>
    <x v="0"/>
    <x v="0"/>
    <x v="0"/>
    <x v="0"/>
    <s v="vbaez"/>
    <s v="no"/>
  </r>
  <r>
    <n v="103324"/>
    <x v="26"/>
    <s v="Moreno"/>
    <x v="14"/>
    <n v="43405"/>
    <s v="-"/>
    <s v="Mantenimiento Electrico"/>
    <d v="2022-01-05T00:00:00"/>
    <d v="1899-12-30T14:46:52"/>
    <d v="2022-01-05T00:00:00"/>
    <d v="1899-12-30T14:48:57"/>
    <n v="125"/>
    <n v="2.0833333333333335"/>
    <s v="micro parada"/>
    <x v="1"/>
    <x v="0"/>
    <x v="0"/>
    <x v="1"/>
    <s v="micro parada"/>
    <s v="no"/>
  </r>
  <r>
    <n v="103326"/>
    <x v="26"/>
    <s v="Moreno"/>
    <x v="14"/>
    <n v="43405"/>
    <s v="-"/>
    <s v="Mantenimiento Mecanico"/>
    <d v="2022-01-05T00:00:00"/>
    <d v="1899-12-30T14:51:42"/>
    <d v="2022-01-05T00:00:00"/>
    <d v="1899-12-30T15:03:39"/>
    <n v="717"/>
    <n v="11.95"/>
    <s v=" regulación."/>
    <x v="0"/>
    <x v="0"/>
    <x v="0"/>
    <x v="1"/>
    <s v="lmansilla"/>
    <s v="no"/>
  </r>
  <r>
    <n v="103327"/>
    <x v="5"/>
    <s v="Moreno"/>
    <x v="7"/>
    <n v="43405"/>
    <s v="-"/>
    <s v="Mantenimiento Electrico"/>
    <d v="2022-01-05T00:00:00"/>
    <d v="1899-12-30T15:01:24"/>
    <d v="2022-01-05T00:00:00"/>
    <d v="1899-12-30T15:01:41"/>
    <n v="17"/>
    <n v="0.28333333333333333"/>
    <s v="micro parada"/>
    <x v="1"/>
    <x v="0"/>
    <x v="0"/>
    <x v="1"/>
    <s v="micro parada"/>
    <s v="no"/>
  </r>
  <r>
    <n v="103334"/>
    <x v="5"/>
    <s v="Moreno"/>
    <x v="7"/>
    <n v="43405"/>
    <s v="-"/>
    <s v="Mantenimiento Electrico"/>
    <d v="2022-01-05T00:00:00"/>
    <d v="1899-12-30T17:48:16"/>
    <d v="2022-01-05T00:00:00"/>
    <d v="1899-12-30T17:49:33"/>
    <n v="77"/>
    <n v="1.2833333333333334"/>
    <s v="micro parada"/>
    <x v="1"/>
    <x v="0"/>
    <x v="0"/>
    <x v="1"/>
    <s v="micro parada"/>
    <s v="no"/>
  </r>
  <r>
    <n v="103335"/>
    <x v="5"/>
    <s v="Moreno"/>
    <x v="7"/>
    <n v="43405"/>
    <s v="-"/>
    <s v="Mantenimiento Mecanico"/>
    <d v="2022-01-05T00:00:00"/>
    <d v="1899-12-30T17:49:39"/>
    <d v="2022-01-05T00:00:00"/>
    <d v="1899-12-30T17:52:22"/>
    <n v="163"/>
    <n v="2.7166666666666668"/>
    <s v="micro parada"/>
    <x v="1"/>
    <x v="0"/>
    <x v="0"/>
    <x v="1"/>
    <s v="micro parada"/>
    <s v="no"/>
  </r>
  <r>
    <n v="103337"/>
    <x v="3"/>
    <s v="Moreno"/>
    <x v="6"/>
    <n v="43405"/>
    <s v="-"/>
    <s v="Mantenimiento Electrico"/>
    <d v="2022-01-05T00:00:00"/>
    <d v="1899-12-30T18:04:28"/>
    <d v="2022-01-05T00:00:00"/>
    <d v="1899-12-30T18:15:41"/>
    <n v="673"/>
    <n v="11.216666666666667"/>
    <s v=" se salió un perno bola."/>
    <x v="2"/>
    <x v="0"/>
    <x v="0"/>
    <x v="1"/>
    <s v="erosales"/>
    <s v="no"/>
  </r>
  <r>
    <n v="103346"/>
    <x v="26"/>
    <s v="Moreno"/>
    <x v="5"/>
    <n v="43405"/>
    <s v="-"/>
    <s v="Mantenimiento Electrico"/>
    <d v="2022-01-05T00:00:00"/>
    <d v="1899-12-30T20:41:05"/>
    <d v="2022-01-05T00:00:00"/>
    <d v="1899-12-30T20:48:21"/>
    <n v="436"/>
    <n v="7.2666666666666666"/>
    <s v="micro parada"/>
    <x v="1"/>
    <x v="0"/>
    <x v="0"/>
    <x v="1"/>
    <s v="micro parada"/>
    <s v="no"/>
  </r>
  <r>
    <n v="103354"/>
    <x v="11"/>
    <s v="Moreno"/>
    <x v="6"/>
    <n v="43405"/>
    <s v="-"/>
    <s v="Mantenimiento Electrico"/>
    <d v="2022-01-05T00:00:00"/>
    <d v="1899-12-30T23:25:11"/>
    <d v="2022-01-05T00:00:00"/>
    <d v="1899-12-30T23:52:04"/>
    <n v="1613"/>
    <n v="26.883333333333333"/>
    <s v=" se salió un perno bola."/>
    <x v="2"/>
    <x v="0"/>
    <x v="0"/>
    <x v="2"/>
    <s v="erosales"/>
    <s v="no"/>
  </r>
  <r>
    <n v="103356"/>
    <x v="27"/>
    <s v="Moreno"/>
    <x v="11"/>
    <n v="43746"/>
    <s v="Martín"/>
    <s v="Mantenimiento Mecanico"/>
    <d v="2022-01-05T00:00:00"/>
    <d v="1899-12-30T23:56:01"/>
    <d v="2022-01-06T00:00:00"/>
    <d v="1899-12-30T00:24:00"/>
    <n v="1679"/>
    <n v="27.983333333333334"/>
    <s v="sin informacion"/>
    <x v="3"/>
    <x v="0"/>
    <x v="0"/>
    <x v="2"/>
    <s v="sin informacion"/>
    <s v="sin informacion"/>
  </r>
  <r>
    <n v="103357"/>
    <x v="11"/>
    <s v="Moreno"/>
    <x v="6"/>
    <n v="43405"/>
    <s v="-"/>
    <s v="Mantenimiento Electrico"/>
    <d v="2022-01-05T00:00:00"/>
    <d v="1899-12-30T23:59:36"/>
    <d v="2022-01-06T00:00:00"/>
    <d v="1899-12-30T00:18:38"/>
    <n v="1142"/>
    <n v="19.033333333333335"/>
    <s v="sin informacion"/>
    <x v="3"/>
    <x v="0"/>
    <x v="0"/>
    <x v="2"/>
    <s v="sin informacion"/>
    <s v="sin informacion"/>
  </r>
  <r>
    <n v="103361"/>
    <x v="11"/>
    <s v="Moreno"/>
    <x v="6"/>
    <n v="43405"/>
    <s v="-"/>
    <s v="Mantenimiento Mecanico"/>
    <d v="2022-01-06T00:00:00"/>
    <d v="1899-12-30T00:44:58"/>
    <d v="2022-01-06T00:00:00"/>
    <d v="1899-12-30T00:50:00"/>
    <n v="302"/>
    <n v="5.0333333333333332"/>
    <s v="micro parada"/>
    <x v="1"/>
    <x v="0"/>
    <x v="0"/>
    <x v="2"/>
    <s v="micro parada"/>
    <s v="no"/>
  </r>
  <r>
    <n v="103364"/>
    <x v="27"/>
    <s v="Moreno"/>
    <x v="11"/>
    <n v="43746"/>
    <s v="Martín"/>
    <s v="Mantenimiento Mecanico"/>
    <d v="2022-01-06T00:00:00"/>
    <d v="1899-12-30T01:39:39"/>
    <d v="2022-01-06T00:00:00"/>
    <d v="1899-12-30T01:53:37"/>
    <n v="838"/>
    <n v="13.966666666666667"/>
    <s v="sin informacion"/>
    <x v="3"/>
    <x v="0"/>
    <x v="0"/>
    <x v="2"/>
    <s v="sin informacion"/>
    <s v="sin informacion"/>
  </r>
  <r>
    <n v="103366"/>
    <x v="27"/>
    <s v="Moreno"/>
    <x v="11"/>
    <n v="43746"/>
    <s v="Martín"/>
    <s v="Mantenimiento Electrico"/>
    <d v="2022-01-06T00:00:00"/>
    <d v="1899-12-30T01:53:43"/>
    <d v="2022-01-06T00:00:00"/>
    <d v="1899-12-30T03:40:25"/>
    <n v="6402"/>
    <n v="106.7"/>
    <s v="sin informacion"/>
    <x v="3"/>
    <x v="0"/>
    <x v="0"/>
    <x v="2"/>
    <s v="sin informacion"/>
    <s v="sin informacion"/>
  </r>
  <r>
    <n v="103367"/>
    <x v="28"/>
    <s v="Moreno"/>
    <x v="6"/>
    <n v="44263"/>
    <s v="Martín"/>
    <s v="Mantenimiento Electrico"/>
    <d v="2022-01-06T00:00:00"/>
    <d v="1899-12-30T02:49:12"/>
    <d v="2022-01-06T00:00:00"/>
    <d v="1899-12-30T03:17:57"/>
    <n v="1725"/>
    <n v="28.75"/>
    <s v="sin informacion"/>
    <x v="3"/>
    <x v="0"/>
    <x v="0"/>
    <x v="2"/>
    <s v="sin informacion"/>
    <s v="sin informacion"/>
  </r>
  <r>
    <n v="103371"/>
    <x v="10"/>
    <s v="Moreno"/>
    <x v="11"/>
    <n v="43405"/>
    <s v="-"/>
    <s v="Mantenimiento Mecanico"/>
    <d v="2022-01-06T00:00:00"/>
    <d v="1899-12-30T03:40:39"/>
    <d v="2022-01-06T00:00:00"/>
    <d v="1899-12-30T05:08:43"/>
    <n v="5284"/>
    <n v="88.066666666666663"/>
    <s v="sin informacion"/>
    <x v="3"/>
    <x v="0"/>
    <x v="0"/>
    <x v="2"/>
    <s v="sin informacion"/>
    <s v="sin informacion"/>
  </r>
  <r>
    <n v="103361"/>
    <x v="11"/>
    <s v="Moreno"/>
    <x v="6"/>
    <n v="43405"/>
    <s v="-"/>
    <s v="Mantenimiento Mecanico"/>
    <d v="2022-01-06T00:00:00"/>
    <d v="1899-12-30T00:44:58"/>
    <d v="2022-01-06T00:00:00"/>
    <d v="1899-12-30T00:50:00"/>
    <n v="302"/>
    <n v="5.0333333333333332"/>
    <s v="micro parada"/>
    <x v="1"/>
    <x v="0"/>
    <x v="0"/>
    <x v="2"/>
    <s v="micro parada"/>
    <s v="no"/>
  </r>
  <r>
    <n v="103364"/>
    <x v="27"/>
    <s v="Moreno"/>
    <x v="11"/>
    <n v="43746"/>
    <s v="Martín"/>
    <s v="Mantenimiento Mecanico"/>
    <d v="2022-01-06T00:00:00"/>
    <d v="1899-12-30T01:39:39"/>
    <d v="2022-01-06T00:00:00"/>
    <d v="1899-12-30T01:53:37"/>
    <n v="838"/>
    <n v="13.966666666666667"/>
    <s v="sin informacion"/>
    <x v="3"/>
    <x v="0"/>
    <x v="0"/>
    <x v="2"/>
    <s v="sin informacion"/>
    <s v="sin informacion"/>
  </r>
  <r>
    <n v="103366"/>
    <x v="27"/>
    <s v="Moreno"/>
    <x v="11"/>
    <n v="43746"/>
    <s v="Martín"/>
    <s v="Mantenimiento Electrico"/>
    <d v="2022-01-06T00:00:00"/>
    <d v="1899-12-30T01:53:43"/>
    <d v="2022-01-06T00:00:00"/>
    <d v="1899-12-30T03:40:25"/>
    <n v="6402"/>
    <n v="106.7"/>
    <s v="sin informacion"/>
    <x v="3"/>
    <x v="0"/>
    <x v="0"/>
    <x v="2"/>
    <s v="sin informacion"/>
    <s v="sin informacion"/>
  </r>
  <r>
    <n v="103367"/>
    <x v="28"/>
    <s v="Moreno"/>
    <x v="6"/>
    <n v="44263"/>
    <s v="Martín"/>
    <s v="Mantenimiento Electrico"/>
    <d v="2022-01-06T00:00:00"/>
    <d v="1899-12-30T02:49:12"/>
    <d v="2022-01-06T00:00:00"/>
    <d v="1899-12-30T03:17:57"/>
    <n v="1725"/>
    <n v="28.75"/>
    <s v="sin informacion"/>
    <x v="3"/>
    <x v="0"/>
    <x v="0"/>
    <x v="2"/>
    <s v="sin informacion"/>
    <s v="sin informacion"/>
  </r>
  <r>
    <n v="103371"/>
    <x v="10"/>
    <s v="Moreno"/>
    <x v="11"/>
    <n v="43405"/>
    <s v="-"/>
    <s v="Mantenimiento Mecanico"/>
    <d v="2022-01-06T00:00:00"/>
    <d v="1899-12-30T03:40:39"/>
    <d v="2022-01-06T00:00:00"/>
    <d v="1899-12-30T05:08:43"/>
    <n v="5284"/>
    <n v="88.066666666666663"/>
    <s v="sin informacion"/>
    <x v="3"/>
    <x v="0"/>
    <x v="0"/>
    <x v="2"/>
    <s v="sin informacion"/>
    <s v="sin informacion"/>
  </r>
  <r>
    <n v="103381"/>
    <x v="1"/>
    <s v="Moreno"/>
    <x v="3"/>
    <n v="43405"/>
    <s v="-"/>
    <s v="Mantenimiento Electrico"/>
    <d v="2022-01-06T00:00:00"/>
    <d v="1899-12-30T06:04:31"/>
    <d v="2022-01-06T00:00:00"/>
    <d v="1899-12-30T06:14:22"/>
    <n v="591"/>
    <n v="9.85"/>
    <s v="micro parada"/>
    <x v="1"/>
    <x v="0"/>
    <x v="0"/>
    <x v="0"/>
    <s v="micro parada"/>
    <s v="no"/>
  </r>
  <r>
    <n v="103384"/>
    <x v="29"/>
    <s v="Moreno"/>
    <x v="1"/>
    <n v="43809"/>
    <s v="Martín"/>
    <s v="Mantenimiento Electrico"/>
    <d v="2022-01-06T00:00:00"/>
    <d v="1899-12-30T06:11:45"/>
    <d v="2022-01-06T00:00:00"/>
    <d v="1899-12-30T06:22:21"/>
    <n v="636"/>
    <n v="10.6"/>
    <s v="se enciende tolva apagada"/>
    <x v="0"/>
    <x v="0"/>
    <x v="0"/>
    <x v="0"/>
    <s v="lsanta cruz"/>
    <s v="no"/>
  </r>
  <r>
    <n v="103389"/>
    <x v="0"/>
    <s v="Moreno"/>
    <x v="13"/>
    <n v="43405"/>
    <s v="-"/>
    <s v="Mantenimiento Mecanico"/>
    <d v="2022-01-06T00:00:00"/>
    <d v="1899-12-30T06:26:14"/>
    <d v="2022-01-06T00:00:00"/>
    <d v="1899-12-30T07:25:22"/>
    <n v="3548"/>
    <n v="59.133333333333333"/>
    <s v="estaban sueltos las ruedas seguidoras de levas de llenado"/>
    <x v="2"/>
    <x v="0"/>
    <x v="0"/>
    <x v="0"/>
    <s v="fsegre"/>
    <s v="no"/>
  </r>
  <r>
    <n v="103393"/>
    <x v="5"/>
    <s v="Moreno"/>
    <x v="0"/>
    <n v="43405"/>
    <s v="-"/>
    <s v="Mantenimiento Electrico"/>
    <d v="2022-01-06T00:00:00"/>
    <d v="1899-12-30T06:40:07"/>
    <d v="2022-01-06T00:00:00"/>
    <d v="1899-12-30T06:41:07"/>
    <n v="60"/>
    <n v="1"/>
    <s v="micro parada"/>
    <x v="1"/>
    <x v="0"/>
    <x v="0"/>
    <x v="0"/>
    <s v="micro parada"/>
    <s v="no"/>
  </r>
  <r>
    <n v="103404"/>
    <x v="0"/>
    <s v="Moreno"/>
    <x v="13"/>
    <n v="43405"/>
    <s v="-"/>
    <s v="Mantenimiento Electrico"/>
    <d v="2022-01-06T00:00:00"/>
    <d v="1899-12-30T07:25:33"/>
    <d v="2022-01-06T00:00:00"/>
    <d v="1899-12-30T07:27:12"/>
    <n v="99"/>
    <n v="1.65"/>
    <s v="micro parada"/>
    <x v="1"/>
    <x v="0"/>
    <x v="0"/>
    <x v="0"/>
    <s v="micro parada"/>
    <s v="no"/>
  </r>
  <r>
    <n v="103406"/>
    <x v="0"/>
    <s v="Moreno"/>
    <x v="13"/>
    <n v="43405"/>
    <s v="-"/>
    <s v="Mantenimiento Electrico"/>
    <d v="2022-01-06T00:00:00"/>
    <d v="1899-12-30T07:33:51"/>
    <d v="2022-01-06T00:00:00"/>
    <d v="1899-12-30T07:35:36"/>
    <n v="105"/>
    <n v="1.75"/>
    <s v="micro parada"/>
    <x v="1"/>
    <x v="0"/>
    <x v="0"/>
    <x v="0"/>
    <s v="micro parada"/>
    <s v="no"/>
  </r>
  <r>
    <n v="103410"/>
    <x v="11"/>
    <s v="Moreno"/>
    <x v="6"/>
    <n v="43405"/>
    <s v="-"/>
    <s v="Mantenimiento Electrico"/>
    <d v="2022-01-06T00:00:00"/>
    <d v="1899-12-30T08:29:54"/>
    <d v="2022-01-06T00:00:00"/>
    <d v="1899-12-30T08:30:03"/>
    <n v="9"/>
    <n v="0.15"/>
    <s v="micro parada"/>
    <x v="1"/>
    <x v="0"/>
    <x v="0"/>
    <x v="0"/>
    <s v="micro parada"/>
    <s v="no"/>
  </r>
  <r>
    <n v="103411"/>
    <x v="11"/>
    <s v="Moreno"/>
    <x v="6"/>
    <n v="43405"/>
    <s v="-"/>
    <s v="Mantenimiento Mecanico"/>
    <d v="2022-01-06T00:00:00"/>
    <d v="1899-12-30T08:30:11"/>
    <d v="2022-01-06T00:00:00"/>
    <d v="1899-12-30T08:58:03"/>
    <n v="1672"/>
    <n v="27.866666666666667"/>
    <s v="abastecedor de pinceles trabado nose pudo probar si se corrigió el problema xq habían puesto gente a tapar se aviso a maquinista para que pruebe"/>
    <x v="2"/>
    <x v="0"/>
    <x v="0"/>
    <x v="0"/>
    <s v="rcorrea"/>
    <s v="no"/>
  </r>
  <r>
    <n v="103413"/>
    <x v="26"/>
    <s v="Moreno"/>
    <x v="5"/>
    <n v="43405"/>
    <s v="-"/>
    <s v="Mantenimiento Mecanico"/>
    <d v="2022-01-06T00:00:00"/>
    <d v="1899-12-30T08:58:21"/>
    <d v="2022-01-06T00:00:00"/>
    <d v="1899-12-30T09:02:29"/>
    <n v="248"/>
    <n v="4.1333333333333337"/>
    <s v="micro parada"/>
    <x v="1"/>
    <x v="0"/>
    <x v="0"/>
    <x v="0"/>
    <s v="micro parada"/>
    <s v="no"/>
  </r>
  <r>
    <n v="103416"/>
    <x v="8"/>
    <s v="Moreno Procesos"/>
    <x v="8"/>
    <n v="44154"/>
    <s v="Martín"/>
    <s v="Mantenimiento Mecanico"/>
    <d v="2022-01-06T00:00:00"/>
    <d v="1899-12-30T09:04:15"/>
    <d v="2022-01-06T00:00:00"/>
    <d v="1899-12-30T09:19:42"/>
    <n v="927"/>
    <n v="15.45"/>
    <s v="reinicio"/>
    <x v="0"/>
    <x v="0"/>
    <x v="0"/>
    <x v="0"/>
    <s v="cgonzalez"/>
    <s v="no"/>
  </r>
  <r>
    <n v="103418"/>
    <x v="30"/>
    <s v="Moreno Procesos"/>
    <x v="18"/>
    <n v="44335"/>
    <s v="Sebastian "/>
    <s v="Mantenimiento Mecanico"/>
    <d v="2022-01-06T00:00:00"/>
    <d v="1899-12-30T09:18:56"/>
    <d v="2022-01-06T00:00:00"/>
    <d v="1899-12-30T10:03:24"/>
    <n v="2668"/>
    <n v="44.466666666666669"/>
    <s v="reinicio"/>
    <x v="0"/>
    <x v="0"/>
    <x v="0"/>
    <x v="0"/>
    <s v="cgonzalez"/>
    <s v="no"/>
  </r>
  <r>
    <n v="103422"/>
    <x v="9"/>
    <s v="Moreno"/>
    <x v="0"/>
    <n v="43405"/>
    <s v="-"/>
    <s v="Mantenimiento Mecanico"/>
    <d v="2022-01-06T00:00:00"/>
    <d v="1899-12-30T09:55:46"/>
    <d v="2022-01-06T00:00:00"/>
    <d v="1899-12-30T10:00:10"/>
    <n v="264"/>
    <n v="4.4000000000000004"/>
    <s v="micro parada"/>
    <x v="1"/>
    <x v="0"/>
    <x v="0"/>
    <x v="0"/>
    <s v="micro parada"/>
    <s v="no"/>
  </r>
  <r>
    <n v="103433"/>
    <x v="24"/>
    <s v="Moreno"/>
    <x v="1"/>
    <n v="43405"/>
    <s v="-"/>
    <s v="Mantenimiento Mecanico"/>
    <d v="2022-01-06T00:00:00"/>
    <d v="1899-12-30T11:28:57"/>
    <d v="2022-01-06T00:00:00"/>
    <d v="1899-12-30T12:05:55"/>
    <n v="2218"/>
    <n v="36.966666666666669"/>
    <s v=" abast de tapas se revisa electro neumática xq no accionaba el freno de mecanismo y se regula colocación de tapas"/>
    <x v="2"/>
    <x v="0"/>
    <x v="0"/>
    <x v="0"/>
    <s v="fsegre"/>
    <s v="no"/>
  </r>
  <r>
    <n v="103440"/>
    <x v="18"/>
    <s v="Moreno"/>
    <x v="12"/>
    <n v="44258"/>
    <s v="Martín"/>
    <s v="Mantenimiento Mecanico"/>
    <d v="2022-01-06T00:00:00"/>
    <d v="1899-12-30T12:24:36"/>
    <d v="2022-01-06T00:00:00"/>
    <d v="1899-12-30T13:00:46"/>
    <n v="2170"/>
    <n v="36.166666666666664"/>
    <s v="se coloca la reparación del eje de los torqueadores hasta que lleguen los nuevos se regula el cierre de uno de los picos xq no cerraba y ensuciaba los envases"/>
    <x v="2"/>
    <x v="0"/>
    <x v="0"/>
    <x v="0"/>
    <s v="gsan miguel"/>
    <s v="si"/>
  </r>
  <r>
    <n v="103441"/>
    <x v="9"/>
    <s v="Moreno"/>
    <x v="7"/>
    <n v="43405"/>
    <s v="-"/>
    <s v="Mantenimiento Electrico"/>
    <d v="2022-01-06T00:00:00"/>
    <d v="1899-12-30T12:32:27"/>
    <d v="2022-01-06T00:00:00"/>
    <d v="1899-12-30T12:49:15"/>
    <n v="1008"/>
    <n v="16.8"/>
    <s v="estaba floja la polea de tracción de eje de cinta de embalar"/>
    <x v="2"/>
    <x v="0"/>
    <x v="0"/>
    <x v="0"/>
    <m/>
    <s v="no"/>
  </r>
  <r>
    <n v="103445"/>
    <x v="9"/>
    <s v="Moreno"/>
    <x v="7"/>
    <n v="43405"/>
    <s v="-"/>
    <s v="Mantenimiento Mecanico"/>
    <d v="2022-01-06T00:00:00"/>
    <d v="1899-12-30T12:49:23"/>
    <d v="2022-01-06T00:00:00"/>
    <d v="1899-12-30T14:26:59"/>
    <n v="5856"/>
    <n v="97.6"/>
    <s v="estaba floja la polea de tracción de eje de cinta de embalar"/>
    <x v="2"/>
    <x v="0"/>
    <x v="0"/>
    <x v="0"/>
    <m/>
    <s v="no"/>
  </r>
  <r>
    <n v="103451"/>
    <x v="31"/>
    <s v="Moreno"/>
    <x v="5"/>
    <n v="44104"/>
    <s v="Martín"/>
    <s v="Mantenimiento Mecanico"/>
    <d v="2022-01-06T00:00:00"/>
    <d v="1899-12-30T13:06:21"/>
    <d v="2022-01-06T00:00:00"/>
    <d v="1899-12-30T13:31:08"/>
    <n v="1487"/>
    <n v="24.783333333333335"/>
    <s v="celof lo soluciona el maquinista y el mecánico"/>
    <x v="0"/>
    <x v="0"/>
    <x v="0"/>
    <x v="0"/>
    <m/>
    <s v="no"/>
  </r>
  <r>
    <n v="103457"/>
    <x v="6"/>
    <s v="Moreno"/>
    <x v="14"/>
    <n v="43882"/>
    <s v="Martín"/>
    <s v="Mantenimiento Mecanico"/>
    <d v="2022-01-06T00:00:00"/>
    <d v="1899-12-30T13:52:34"/>
    <d v="2022-01-06T00:00:00"/>
    <d v="1899-12-30T14:03:47"/>
    <n v="673"/>
    <n v="11.216666666666667"/>
    <s v="sin informacion"/>
    <x v="3"/>
    <x v="0"/>
    <x v="0"/>
    <x v="0"/>
    <s v="sin informacion"/>
    <s v="sin informacion"/>
  </r>
  <r>
    <n v="103460"/>
    <x v="32"/>
    <s v="Moreno"/>
    <x v="13"/>
    <n v="43405"/>
    <s v="-"/>
    <s v="Mantenimiento Mecanico"/>
    <d v="2022-01-06T00:00:00"/>
    <d v="1899-12-30T14:25:37"/>
    <d v="2022-01-06T00:00:00"/>
    <d v="1899-12-30T14:53:34"/>
    <n v="1677"/>
    <n v="27.95"/>
    <s v="se ayuda a regular desde el abastecedor al envalador."/>
    <x v="0"/>
    <x v="0"/>
    <x v="0"/>
    <x v="1"/>
    <m/>
    <s v="no"/>
  </r>
  <r>
    <n v="103461"/>
    <x v="3"/>
    <s v="Moreno"/>
    <x v="6"/>
    <n v="43405"/>
    <s v="-"/>
    <s v="Mantenimiento Electrico"/>
    <d v="2022-01-06T00:00:00"/>
    <d v="1899-12-30T14:48:42"/>
    <d v="2022-01-06T00:00:00"/>
    <d v="1899-12-30T14:51:40"/>
    <n v="178"/>
    <n v="2.9666666666666668"/>
    <s v="micro parada"/>
    <x v="1"/>
    <x v="0"/>
    <x v="0"/>
    <x v="1"/>
    <s v="micro parada"/>
    <s v="no"/>
  </r>
  <r>
    <n v="103469"/>
    <x v="0"/>
    <s v="Moreno"/>
    <x v="13"/>
    <n v="43405"/>
    <s v="-"/>
    <s v="Mantenimiento Electrico"/>
    <d v="2022-01-06T00:00:00"/>
    <d v="1899-12-30T15:29:25"/>
    <d v="2022-01-06T00:00:00"/>
    <d v="1899-12-30T15:34:31"/>
    <n v="306"/>
    <n v="5.0999999999999996"/>
    <s v="micro parada"/>
    <x v="1"/>
    <x v="0"/>
    <x v="0"/>
    <x v="1"/>
    <s v="micro parada"/>
    <s v="no"/>
  </r>
  <r>
    <n v="103473"/>
    <x v="18"/>
    <s v="Moreno"/>
    <x v="12"/>
    <n v="44258"/>
    <s v="Martín"/>
    <s v="Mantenimiento Mecanico"/>
    <d v="2022-01-06T00:00:00"/>
    <d v="1899-12-30T15:58:58"/>
    <d v="2022-01-06T00:00:00"/>
    <d v="1899-12-30T16:24:41"/>
    <n v="1543"/>
    <n v="25.716666666666665"/>
    <s v="se regula y destapa el mecanismo de colocador de bolillas"/>
    <x v="0"/>
    <x v="0"/>
    <x v="0"/>
    <x v="1"/>
    <m/>
    <s v="no"/>
  </r>
  <r>
    <n v="103481"/>
    <x v="8"/>
    <s v="Moreno Procesos"/>
    <x v="19"/>
    <n v="44154"/>
    <s v="Martín"/>
    <s v="Mantenimiento Mecanico"/>
    <d v="2022-01-06T00:00:00"/>
    <d v="1899-12-30T16:47:24"/>
    <d v="2022-01-06T00:00:00"/>
    <d v="1899-12-30T21:25:13"/>
    <n v="16669"/>
    <n v="277.81666666666666"/>
    <s v="sin informacion"/>
    <x v="3"/>
    <x v="0"/>
    <x v="0"/>
    <x v="1"/>
    <s v="sin informacion"/>
    <s v="sin informacion"/>
  </r>
  <r>
    <n v="103482"/>
    <x v="24"/>
    <s v="Moreno"/>
    <x v="13"/>
    <n v="43405"/>
    <s v="-"/>
    <s v="Mantenimiento Mecanico"/>
    <d v="2022-01-06T00:00:00"/>
    <d v="1899-12-30T16:48:22"/>
    <d v="2022-01-06T00:00:00"/>
    <d v="1899-12-30T16:48:33"/>
    <n v="11"/>
    <n v="0.18333333333333332"/>
    <s v="micro parada"/>
    <x v="1"/>
    <x v="0"/>
    <x v="0"/>
    <x v="1"/>
    <s v="micro parada"/>
    <s v="no"/>
  </r>
  <r>
    <n v="103489"/>
    <x v="9"/>
    <s v="Moreno"/>
    <x v="7"/>
    <n v="43405"/>
    <s v="-"/>
    <s v="Mantenimiento Mecanico"/>
    <d v="2022-01-06T00:00:00"/>
    <d v="1899-12-30T17:42:02"/>
    <d v="2022-01-06T00:00:00"/>
    <d v="1899-12-30T17:51:40"/>
    <n v="578"/>
    <n v="9.6333333333333329"/>
    <s v="micro parada"/>
    <x v="1"/>
    <x v="0"/>
    <x v="0"/>
    <x v="1"/>
    <s v="micro parada"/>
    <s v="no"/>
  </r>
  <r>
    <n v="103491"/>
    <x v="32"/>
    <s v="Moreno"/>
    <x v="13"/>
    <n v="43405"/>
    <s v="-"/>
    <s v="Mantenimiento Mecanico"/>
    <d v="2022-01-06T00:00:00"/>
    <d v="1899-12-30T17:47:02"/>
    <d v="2022-01-06T00:00:00"/>
    <d v="1899-12-30T17:48:16"/>
    <n v="74"/>
    <n v="1.2333333333333334"/>
    <s v="micro parada"/>
    <x v="1"/>
    <x v="0"/>
    <x v="0"/>
    <x v="1"/>
    <s v="micro parada"/>
    <s v="no"/>
  </r>
  <r>
    <n v="103495"/>
    <x v="9"/>
    <s v="Moreno"/>
    <x v="14"/>
    <n v="43882"/>
    <s v="Martín"/>
    <s v="Mantenimiento Mecanico"/>
    <d v="2022-01-06T00:00:00"/>
    <d v="1899-12-30T18:05:46"/>
    <d v="2022-01-06T00:00:00"/>
    <d v="1899-12-30T18:14:48"/>
    <n v="542"/>
    <n v="9.0333333333333332"/>
    <s v="micro parada"/>
    <x v="1"/>
    <x v="0"/>
    <x v="0"/>
    <x v="1"/>
    <s v="micro parada"/>
    <s v="no"/>
  </r>
  <r>
    <n v="103496"/>
    <x v="9"/>
    <s v="Moreno"/>
    <x v="14"/>
    <n v="43882"/>
    <s v="Martín"/>
    <s v="Mantenimiento Mecanico"/>
    <d v="2022-01-06T00:00:00"/>
    <d v="1899-12-30T18:27:39"/>
    <d v="2022-01-06T00:00:00"/>
    <d v="1899-12-30T18:30:01"/>
    <n v="142"/>
    <n v="2.3666666666666667"/>
    <s v="micro parada"/>
    <x v="1"/>
    <x v="0"/>
    <x v="0"/>
    <x v="1"/>
    <s v="micro parada"/>
    <s v="no"/>
  </r>
  <r>
    <n v="103498"/>
    <x v="9"/>
    <s v="Moreno"/>
    <x v="10"/>
    <n v="44231"/>
    <s v="Victor"/>
    <s v="Mantenimiento Mecanico"/>
    <d v="2022-01-06T00:00:00"/>
    <d v="1899-12-30T18:29:24"/>
    <d v="2022-01-06T00:00:00"/>
    <d v="1899-12-30T18:37:11"/>
    <n v="467"/>
    <n v="7.7833333333333332"/>
    <s v="micro parada"/>
    <x v="1"/>
    <x v="0"/>
    <x v="0"/>
    <x v="1"/>
    <s v="micro parada"/>
    <s v="no"/>
  </r>
  <r>
    <n v="103499"/>
    <x v="32"/>
    <s v="Moreno"/>
    <x v="13"/>
    <n v="43405"/>
    <s v="-"/>
    <s v="Mantenimiento Mecanico"/>
    <d v="2022-01-06T00:00:00"/>
    <d v="1899-12-30T18:29:40"/>
    <d v="2022-01-06T00:00:00"/>
    <d v="1899-12-30T18:31:08"/>
    <n v="88"/>
    <n v="1.4666666666666666"/>
    <s v="micro parada"/>
    <x v="1"/>
    <x v="0"/>
    <x v="0"/>
    <x v="1"/>
    <s v="micro parada"/>
    <s v="no"/>
  </r>
  <r>
    <n v="103500"/>
    <x v="9"/>
    <s v="Moreno"/>
    <x v="14"/>
    <n v="43882"/>
    <s v="Martín"/>
    <s v="Mantenimiento Mecanico"/>
    <d v="2022-01-06T00:00:00"/>
    <d v="1899-12-30T18:30:08"/>
    <d v="2022-01-06T00:00:00"/>
    <d v="1899-12-30T18:56:04"/>
    <n v="1556"/>
    <n v="25.933333333333334"/>
    <s v="se Régulo apertura de pizones"/>
    <x v="0"/>
    <x v="0"/>
    <x v="0"/>
    <x v="1"/>
    <m/>
    <s v="no"/>
  </r>
  <r>
    <n v="103501"/>
    <x v="31"/>
    <s v="Moreno"/>
    <x v="5"/>
    <n v="44104"/>
    <s v="Martín"/>
    <s v="Mantenimiento Mecanico"/>
    <d v="2022-01-06T00:00:00"/>
    <d v="1899-12-30T18:47:37"/>
    <d v="2022-01-06T00:00:00"/>
    <d v="1899-12-30T18:57:39"/>
    <n v="602"/>
    <n v="10.033333333333333"/>
    <s v="se cortaron 2 tornillos del soporte de movimiento de cuchilla "/>
    <x v="2"/>
    <x v="0"/>
    <x v="0"/>
    <x v="1"/>
    <m/>
    <s v="si"/>
  </r>
  <r>
    <n v="103502"/>
    <x v="31"/>
    <s v="Moreno"/>
    <x v="5"/>
    <n v="44104"/>
    <s v="Martín"/>
    <s v="Mantenimiento Mecanico"/>
    <d v="2022-01-06T00:00:00"/>
    <d v="1899-12-30T18:57:44"/>
    <d v="2022-01-06T00:00:00"/>
    <d v="1899-12-30T20:38:25"/>
    <n v="6041"/>
    <n v="100.68333333333334"/>
    <s v="se cortaron 2 tornillos del soporte de movimiento de cuchilla "/>
    <x v="2"/>
    <x v="0"/>
    <x v="0"/>
    <x v="1"/>
    <m/>
    <s v="si"/>
  </r>
  <r>
    <n v="103505"/>
    <x v="0"/>
    <s v="Moreno"/>
    <x v="13"/>
    <n v="43405"/>
    <s v="-"/>
    <s v="Mantenimiento Electrico"/>
    <d v="2022-01-06T00:00:00"/>
    <d v="1899-12-30T20:10:04"/>
    <d v="2022-01-06T00:00:00"/>
    <d v="1899-12-30T20:29:09"/>
    <n v="1145"/>
    <n v="19.083333333333332"/>
    <s v="era llamado par la 48 pero no tenía carga en la tablet. Se resetea REO"/>
    <x v="0"/>
    <x v="0"/>
    <x v="0"/>
    <x v="1"/>
    <m/>
    <s v="no"/>
  </r>
  <r>
    <n v="103506"/>
    <x v="24"/>
    <s v="Moreno"/>
    <x v="7"/>
    <n v="43405"/>
    <s v="-"/>
    <s v="Mantenimiento Mecanico"/>
    <d v="2022-01-06T00:00:00"/>
    <d v="1899-12-30T20:58:06"/>
    <d v="2022-01-06T00:00:00"/>
    <d v="1899-12-30T21:04:48"/>
    <n v="402"/>
    <n v="6.7"/>
    <s v="micro parada"/>
    <x v="1"/>
    <x v="0"/>
    <x v="0"/>
    <x v="1"/>
    <s v="micro parada"/>
    <s v="no"/>
  </r>
  <r>
    <n v="103507"/>
    <x v="13"/>
    <s v="Moreno Procesos"/>
    <x v="8"/>
    <n v="44154"/>
    <s v="Martín"/>
    <s v="Mantenimiento Mecanico"/>
    <d v="2022-01-06T00:00:00"/>
    <d v="1899-12-30T21:01:22"/>
    <d v="2022-01-06T00:00:00"/>
    <d v="1899-12-30T23:10:19"/>
    <n v="7737"/>
    <n v="128.94999999999999"/>
    <s v="primero fuimos para resetear el molino y hacer funcionar el vacío. Luego nos llamaron de nuevo porque se quedó sin aire la vejiga"/>
    <x v="2"/>
    <x v="0"/>
    <x v="0"/>
    <x v="1"/>
    <m/>
    <s v="no"/>
  </r>
  <r>
    <n v="103510"/>
    <x v="17"/>
    <s v="Moreno"/>
    <x v="13"/>
    <n v="44432"/>
    <s v="Sebastian "/>
    <s v="Mantenimiento Electrico"/>
    <d v="2022-01-06T00:00:00"/>
    <d v="1899-12-30T21:35:07"/>
    <d v="2022-01-06T00:00:00"/>
    <d v="1899-12-30T21:41:45"/>
    <n v="398"/>
    <n v="6.6333333333333337"/>
    <s v="micro parada"/>
    <x v="1"/>
    <x v="0"/>
    <x v="0"/>
    <x v="1"/>
    <s v="micro parada"/>
    <s v="no"/>
  </r>
  <r>
    <n v="103517"/>
    <x v="13"/>
    <s v="Moreno Procesos"/>
    <x v="8"/>
    <n v="44154"/>
    <s v="Martín"/>
    <s v="Mantenimiento Mecanico"/>
    <d v="2022-01-06T00:00:00"/>
    <d v="1899-12-30T23:20:41"/>
    <m/>
    <m/>
    <n v="33683"/>
    <n v="561.38333333333333"/>
    <s v="primero fuimos para resetear el molino y hacer funcionar el vacío. Luego nos llamaron de nuevo porque se quedó sin aire la vejiga"/>
    <x v="2"/>
    <x v="0"/>
    <x v="0"/>
    <x v="2"/>
    <m/>
    <s v="no"/>
  </r>
  <r>
    <n v="103519"/>
    <x v="30"/>
    <s v="Moreno Procesos"/>
    <x v="18"/>
    <n v="44335"/>
    <s v="Sebastian "/>
    <s v="Mantenimiento Mecanico"/>
    <d v="2022-01-06T00:00:00"/>
    <d v="1899-12-30T23:59:10"/>
    <d v="2022-01-06T00:00:00"/>
    <d v="1899-12-30T23:59:19"/>
    <n v="9"/>
    <n v="0.15"/>
    <s v="micro parada"/>
    <x v="1"/>
    <x v="0"/>
    <x v="0"/>
    <x v="2"/>
    <s v="micro parada"/>
    <s v="no"/>
  </r>
  <r>
    <n v="103520"/>
    <x v="30"/>
    <s v="Moreno Procesos"/>
    <x v="18"/>
    <n v="44335"/>
    <s v="Sebastian "/>
    <s v="Mantenimiento Mecanico"/>
    <d v="2022-01-06T00:00:00"/>
    <d v="1899-12-30T23:59:26"/>
    <d v="2022-01-07T00:00:00"/>
    <d v="1899-12-30T06:39:35"/>
    <n v="24009"/>
    <n v="400.15"/>
    <s v="sin informacion"/>
    <x v="3"/>
    <x v="0"/>
    <x v="0"/>
    <x v="2"/>
    <s v="sin informacion"/>
    <s v="sin informacion"/>
  </r>
  <r>
    <n v="103523"/>
    <x v="9"/>
    <s v="Moreno"/>
    <x v="10"/>
    <n v="44231"/>
    <s v="Victor"/>
    <s v="Mantenimiento Mecanico"/>
    <d v="2022-01-07T00:00:00"/>
    <d v="1899-12-30T00:52:16"/>
    <d v="2022-01-07T00:00:00"/>
    <d v="1899-12-30T01:38:39"/>
    <n v="2783"/>
    <n v="46.383333333333333"/>
    <s v="sin informacion"/>
    <x v="3"/>
    <x v="0"/>
    <x v="0"/>
    <x v="2"/>
    <s v="sin informacion"/>
    <s v="sin informacion"/>
  </r>
  <r>
    <n v="103534"/>
    <x v="27"/>
    <s v="Moreno"/>
    <x v="11"/>
    <n v="43746"/>
    <s v="Martín"/>
    <s v="Mantenimiento Electrico"/>
    <d v="2022-01-07T00:00:00"/>
    <d v="1899-12-30T03:26:51"/>
    <d v="2022-01-07T00:00:00"/>
    <d v="1899-12-30T03:36:57"/>
    <n v="606"/>
    <n v="10.1"/>
    <s v="sin informacion"/>
    <x v="3"/>
    <x v="0"/>
    <x v="0"/>
    <x v="2"/>
    <s v="sin informacion"/>
    <s v="sin informacion"/>
  </r>
  <r>
    <n v="103539"/>
    <x v="17"/>
    <s v="Moreno"/>
    <x v="11"/>
    <n v="43405"/>
    <s v="-"/>
    <s v="Mantenimiento Electrico"/>
    <d v="2022-01-07T00:00:00"/>
    <d v="1899-12-30T04:28:03"/>
    <d v="2022-01-07T00:00:00"/>
    <d v="1899-12-30T04:38:02"/>
    <n v="599"/>
    <n v="9.9833333333333325"/>
    <s v="micro parada"/>
    <x v="1"/>
    <x v="0"/>
    <x v="0"/>
    <x v="2"/>
    <s v="micro parada"/>
    <s v="no"/>
  </r>
  <r>
    <n v="103549"/>
    <x v="0"/>
    <s v="Moreno"/>
    <x v="14"/>
    <n v="43405"/>
    <s v="-"/>
    <s v="Mantenimiento Mecanico"/>
    <d v="2022-01-07T00:00:00"/>
    <d v="1899-12-30T06:20:47"/>
    <d v="2022-01-07T00:00:00"/>
    <d v="1899-12-30T06:28:59"/>
    <n v="492"/>
    <n v="8.1999999999999993"/>
    <s v="micro parada"/>
    <x v="1"/>
    <x v="0"/>
    <x v="0"/>
    <x v="0"/>
    <s v="micro parada"/>
    <s v="no"/>
  </r>
  <r>
    <n v="103559"/>
    <x v="1"/>
    <s v="Moreno"/>
    <x v="3"/>
    <n v="43405"/>
    <s v="-"/>
    <s v="Mantenimiento Electrico"/>
    <d v="2022-01-07T00:00:00"/>
    <d v="1899-12-30T07:29:43"/>
    <d v="2022-01-07T00:00:00"/>
    <d v="1899-12-30T07:32:23"/>
    <n v="160"/>
    <n v="2.6666666666666665"/>
    <s v="micro parada"/>
    <x v="1"/>
    <x v="0"/>
    <x v="0"/>
    <x v="0"/>
    <s v="micro parada"/>
    <s v="no"/>
  </r>
  <r>
    <n v="103561"/>
    <x v="0"/>
    <s v="Moreno"/>
    <x v="5"/>
    <n v="43405"/>
    <s v="-"/>
    <s v="Mantenimiento Mecanico"/>
    <d v="2022-01-07T00:00:00"/>
    <d v="1899-12-30T07:53:55"/>
    <d v="2022-01-07T00:00:00"/>
    <d v="1899-12-30T07:56:51"/>
    <n v="176"/>
    <n v="2.9333333333333331"/>
    <s v="micro parada"/>
    <x v="1"/>
    <x v="0"/>
    <x v="0"/>
    <x v="0"/>
    <s v="micro parada"/>
    <s v="no"/>
  </r>
  <r>
    <n v="103543"/>
    <x v="2"/>
    <s v="Moreno Procesos"/>
    <x v="4"/>
    <n v="44336"/>
    <s v="Sebastian "/>
    <s v="Mantenimiento Mecanico"/>
    <d v="2022-01-07T00:00:00"/>
    <d v="1899-12-30T06:06:01"/>
    <d v="2022-01-07T00:00:00"/>
    <d v="1899-12-30T08:05:47"/>
    <n v="7186"/>
    <n v="119.76666666666667"/>
    <s v="sin informacion"/>
    <x v="3"/>
    <x v="0"/>
    <x v="0"/>
    <x v="0"/>
    <s v="sin informacion"/>
    <s v="sin informacion"/>
  </r>
  <r>
    <n v="103549"/>
    <x v="0"/>
    <s v="Moreno"/>
    <x v="14"/>
    <n v="43405"/>
    <s v="-"/>
    <s v="Mantenimiento Mecanico"/>
    <d v="2022-01-07T00:00:00"/>
    <d v="1899-12-30T06:20:47"/>
    <d v="2022-01-07T00:00:00"/>
    <d v="1899-12-30T06:28:59"/>
    <n v="492"/>
    <n v="8.1999999999999993"/>
    <s v="micro parada"/>
    <x v="1"/>
    <x v="0"/>
    <x v="0"/>
    <x v="0"/>
    <s v="micro parada"/>
    <s v="no"/>
  </r>
  <r>
    <n v="103555"/>
    <x v="33"/>
    <s v="Moreno"/>
    <x v="7"/>
    <n v="43405"/>
    <s v="-"/>
    <s v="Mantenimiento Mecanico"/>
    <d v="2022-01-07T00:00:00"/>
    <d v="1899-12-30T06:49:52"/>
    <d v="2022-01-07T00:00:00"/>
    <d v="1899-12-30T07:10:42"/>
    <n v="1250"/>
    <n v="20.833333333333332"/>
    <s v="se cambian los sujetadores de envase y se regula parámetro de velocidad y centrado"/>
    <x v="2"/>
    <x v="0"/>
    <x v="0"/>
    <x v="0"/>
    <m/>
    <s v="si"/>
  </r>
  <r>
    <n v="103559"/>
    <x v="1"/>
    <s v="Moreno"/>
    <x v="3"/>
    <n v="43405"/>
    <s v="-"/>
    <s v="Mantenimiento Electrico"/>
    <d v="2022-01-07T00:00:00"/>
    <d v="1899-12-30T07:29:43"/>
    <d v="2022-01-07T00:00:00"/>
    <d v="1899-12-30T07:32:23"/>
    <n v="160"/>
    <n v="2.6666666666666665"/>
    <s v="micro parada"/>
    <x v="1"/>
    <x v="0"/>
    <x v="0"/>
    <x v="0"/>
    <s v="micro parada"/>
    <s v="no"/>
  </r>
  <r>
    <n v="103561"/>
    <x v="0"/>
    <s v="Moreno"/>
    <x v="5"/>
    <n v="43405"/>
    <s v="-"/>
    <s v="Mantenimiento Mecanico"/>
    <d v="2022-01-07T00:00:00"/>
    <d v="1899-12-30T07:53:55"/>
    <d v="2022-01-07T00:00:00"/>
    <d v="1899-12-30T07:56:51"/>
    <n v="176"/>
    <n v="2.9333333333333331"/>
    <s v="micro parada"/>
    <x v="1"/>
    <x v="0"/>
    <x v="0"/>
    <x v="0"/>
    <s v="micro parada"/>
    <s v="no"/>
  </r>
  <r>
    <n v="103581"/>
    <x v="27"/>
    <s v="Moreno"/>
    <x v="11"/>
    <n v="43746"/>
    <s v="Martín"/>
    <s v="Mantenimiento Mecanico"/>
    <d v="2022-01-07T00:00:00"/>
    <d v="1899-12-30T09:36:22"/>
    <d v="2022-01-07T00:00:00"/>
    <d v="1899-12-30T09:54:39"/>
    <n v="1097"/>
    <n v="18.283333333333335"/>
    <s v="sin informacion"/>
    <x v="3"/>
    <x v="0"/>
    <x v="0"/>
    <x v="0"/>
    <s v="sin informacion"/>
    <s v="sin informacion"/>
  </r>
  <r>
    <n v="103584"/>
    <x v="0"/>
    <s v="Moreno"/>
    <x v="1"/>
    <n v="43405"/>
    <s v="-"/>
    <s v="Mantenimiento Mecanico"/>
    <d v="2022-01-07T00:00:00"/>
    <d v="1899-12-30T09:56:18"/>
    <d v="2022-01-07T00:00:00"/>
    <d v="1899-12-30T10:36:46"/>
    <n v="2428"/>
    <n v="40.466666666666669"/>
    <s v="se regula el plato que sujeta los pucks en el brazo que coloca los mecanismos"/>
    <x v="0"/>
    <x v="0"/>
    <x v="0"/>
    <x v="0"/>
    <m/>
    <s v="no"/>
  </r>
  <r>
    <n v="103585"/>
    <x v="0"/>
    <s v="Moreno"/>
    <x v="11"/>
    <n v="43405"/>
    <s v="-"/>
    <s v="Mantenimiento Electrico"/>
    <d v="2022-01-07T00:00:00"/>
    <d v="1899-12-30T10:03:12"/>
    <d v="2022-01-07T00:00:00"/>
    <d v="1899-12-30T10:46:18"/>
    <n v="2586"/>
    <n v="43.1"/>
    <s v=" el sensor del coloca bomba que estaba sucio"/>
    <x v="0"/>
    <x v="0"/>
    <x v="0"/>
    <x v="0"/>
    <m/>
    <s v="no"/>
  </r>
  <r>
    <n v="103590"/>
    <x v="9"/>
    <s v="Moreno"/>
    <x v="10"/>
    <n v="44231"/>
    <s v="Victor"/>
    <s v="Mantenimiento Mecanico"/>
    <d v="2022-01-07T00:00:00"/>
    <d v="1899-12-30T10:44:27"/>
    <d v="2022-01-07T00:00:00"/>
    <d v="1899-12-30T11:10:04"/>
    <n v="1537"/>
    <n v="25.616666666666667"/>
    <s v="estaba flojo el eje donde está la leva que hace el movimiento del empujador"/>
    <x v="0"/>
    <x v="0"/>
    <x v="0"/>
    <x v="0"/>
    <m/>
    <s v="no"/>
  </r>
  <r>
    <n v="103591"/>
    <x v="0"/>
    <s v="Moreno"/>
    <x v="11"/>
    <n v="43405"/>
    <s v="-"/>
    <s v="Mantenimiento Electrico"/>
    <d v="2022-01-07T00:00:00"/>
    <d v="1899-12-30T10:47:24"/>
    <d v="2022-01-07T00:00:00"/>
    <d v="1899-12-30T11:17:48"/>
    <n v="1824"/>
    <n v="30.4"/>
    <s v="problemas de lectura y regulación "/>
    <x v="0"/>
    <x v="0"/>
    <x v="0"/>
    <x v="0"/>
    <m/>
    <s v="no"/>
  </r>
  <r>
    <n v="103592"/>
    <x v="15"/>
    <s v="Moreno"/>
    <x v="0"/>
    <n v="43405"/>
    <s v="-"/>
    <s v="Mantenimiento Mecanico"/>
    <d v="2022-01-07T00:00:00"/>
    <d v="1899-12-30T11:01:47"/>
    <d v="2022-01-07T00:00:00"/>
    <d v="1899-12-30T11:46:07"/>
    <n v="2660"/>
    <n v="44.333333333333336"/>
    <s v=" se trabó la cinta transportadora y se rompió los cargilones"/>
    <x v="2"/>
    <x v="0"/>
    <x v="0"/>
    <x v="0"/>
    <m/>
    <s v="si"/>
  </r>
  <r>
    <n v="103605"/>
    <x v="15"/>
    <s v="Moreno"/>
    <x v="3"/>
    <n v="43405"/>
    <s v="-"/>
    <s v="Mantenimiento Mecanico"/>
    <d v="2022-01-07T00:00:00"/>
    <d v="1899-12-30T12:23:59"/>
    <d v="2022-01-07T00:00:00"/>
    <d v="1899-12-30T13:13:06"/>
    <n v="2947"/>
    <n v="49.116666666666667"/>
    <s v=" rodillo meleteado flojo no traccionaba"/>
    <x v="0"/>
    <x v="0"/>
    <x v="0"/>
    <x v="0"/>
    <m/>
    <s v="no"/>
  </r>
  <r>
    <n v="103607"/>
    <x v="26"/>
    <s v="Moreno"/>
    <x v="0"/>
    <n v="43405"/>
    <s v="-"/>
    <s v="Mantenimiento Electrico"/>
    <d v="2022-01-07T00:00:00"/>
    <d v="1899-12-30T12:27:26"/>
    <d v="2022-01-07T00:00:00"/>
    <d v="1899-12-30T13:06:51"/>
    <n v="2365"/>
    <n v="39.416666666666664"/>
    <s v=" cambio de fibra bajador de tapas, no pararon"/>
    <x v="2"/>
    <x v="0"/>
    <x v="0"/>
    <x v="0"/>
    <m/>
    <s v="si"/>
  </r>
  <r>
    <n v="103612"/>
    <x v="0"/>
    <s v="Moreno"/>
    <x v="11"/>
    <n v="43405"/>
    <s v="-"/>
    <s v="Mantenimiento Electrico"/>
    <d v="2022-01-07T00:00:00"/>
    <d v="1899-12-30T13:24:47"/>
    <d v="2022-01-07T00:00:00"/>
    <d v="1899-12-30T13:49:55"/>
    <n v="1508"/>
    <n v="25.133333333333333"/>
    <s v="regule los sensores de la llenadora porque le llenaba doble en algunos"/>
    <x v="0"/>
    <x v="0"/>
    <x v="0"/>
    <x v="0"/>
    <m/>
    <s v="no"/>
  </r>
  <r>
    <n v="103613"/>
    <x v="15"/>
    <s v="Moreno"/>
    <x v="3"/>
    <n v="43405"/>
    <s v="-"/>
    <s v="Mantenimiento Mecanico"/>
    <d v="2022-01-07T00:00:00"/>
    <d v="1899-12-30T13:55:37"/>
    <d v="2022-01-07T00:00:00"/>
    <d v="1899-12-30T14:11:49"/>
    <n v="972"/>
    <n v="16.2"/>
    <s v="transportadora se trabó tenía un perno de los cargilones suelto"/>
    <x v="0"/>
    <x v="0"/>
    <x v="0"/>
    <x v="0"/>
    <m/>
    <s v="si"/>
  </r>
  <r>
    <n v="103619"/>
    <x v="0"/>
    <s v="Moreno"/>
    <x v="20"/>
    <n v="43405"/>
    <s v="-"/>
    <s v="Mantenimiento Electrico"/>
    <d v="2022-01-07T00:00:00"/>
    <d v="1899-12-30T15:09:31"/>
    <d v="2022-01-07T00:00:00"/>
    <d v="1899-12-30T15:14:31"/>
    <n v="300"/>
    <n v="5"/>
    <s v="micro parada"/>
    <x v="1"/>
    <x v="0"/>
    <x v="0"/>
    <x v="1"/>
    <s v="micro parada"/>
    <s v="no"/>
  </r>
  <r>
    <n v="103620"/>
    <x v="1"/>
    <s v="Moreno"/>
    <x v="3"/>
    <n v="43405"/>
    <s v="-"/>
    <s v="Mantenimiento Electrico"/>
    <d v="2022-01-07T00:00:00"/>
    <d v="1899-12-30T15:09:55"/>
    <d v="2022-01-07T00:00:00"/>
    <d v="1899-12-30T15:17:25"/>
    <n v="450"/>
    <n v="7.5"/>
    <s v="micro parada"/>
    <x v="1"/>
    <x v="0"/>
    <x v="0"/>
    <x v="1"/>
    <s v="micro parada"/>
    <s v="no"/>
  </r>
  <r>
    <n v="103621"/>
    <x v="1"/>
    <s v="Moreno"/>
    <x v="3"/>
    <n v="43405"/>
    <s v="-"/>
    <s v="Mantenimiento Electrico"/>
    <d v="2022-01-07T00:00:00"/>
    <d v="1899-12-30T15:17:29"/>
    <d v="2022-01-07T00:00:00"/>
    <d v="1899-12-30T15:17:38"/>
    <n v="9"/>
    <n v="0.15"/>
    <s v="micro parada"/>
    <x v="1"/>
    <x v="0"/>
    <x v="0"/>
    <x v="1"/>
    <s v="micro parada"/>
    <s v="no"/>
  </r>
  <r>
    <n v="103622"/>
    <x v="1"/>
    <s v="Moreno"/>
    <x v="3"/>
    <n v="43405"/>
    <s v="-"/>
    <s v="Mantenimiento Electrico"/>
    <d v="2022-01-07T00:00:00"/>
    <d v="1899-12-30T15:17:42"/>
    <d v="2022-01-07T00:00:00"/>
    <d v="1899-12-30T15:19:13"/>
    <n v="91"/>
    <n v="1.5166666666666666"/>
    <s v="micro parada"/>
    <x v="1"/>
    <x v="0"/>
    <x v="0"/>
    <x v="1"/>
    <s v="micro parada"/>
    <s v="no"/>
  </r>
  <r>
    <n v="103623"/>
    <x v="17"/>
    <s v="Moreno"/>
    <x v="13"/>
    <n v="44432"/>
    <s v="Sebastian "/>
    <s v="Mantenimiento Electrico"/>
    <d v="2022-01-07T00:00:00"/>
    <d v="1899-12-30T15:40:13"/>
    <d v="2022-01-07T00:00:00"/>
    <d v="1899-12-30T16:02:10"/>
    <n v="1317"/>
    <n v="21.95"/>
    <s v="sin informacion"/>
    <x v="3"/>
    <x v="0"/>
    <x v="0"/>
    <x v="1"/>
    <s v="sin informacion"/>
    <s v="sin informacion"/>
  </r>
  <r>
    <n v="103624"/>
    <x v="9"/>
    <s v="Moreno"/>
    <x v="16"/>
    <n v="43405"/>
    <s v="-"/>
    <s v="Mantenimiento Mecanico"/>
    <d v="2022-01-07T00:00:00"/>
    <d v="1899-12-30T15:52:22"/>
    <d v="2022-01-07T00:00:00"/>
    <d v="1899-12-30T16:05:00"/>
    <n v="758"/>
    <n v="12.633333333333333"/>
    <s v="regulamos pinzas. "/>
    <x v="0"/>
    <x v="0"/>
    <x v="0"/>
    <x v="1"/>
    <m/>
    <m/>
  </r>
  <r>
    <n v="103629"/>
    <x v="1"/>
    <s v="Moreno"/>
    <x v="3"/>
    <n v="43405"/>
    <s v="-"/>
    <s v="Mantenimiento Mecanico"/>
    <d v="2022-01-07T00:00:00"/>
    <d v="1899-12-30T16:44:24"/>
    <d v="2022-01-07T00:00:00"/>
    <d v="1899-12-30T17:11:18"/>
    <n v="1614"/>
    <n v="26.9"/>
    <s v=" regulamos etiquetadora."/>
    <x v="0"/>
    <x v="0"/>
    <x v="0"/>
    <x v="1"/>
    <m/>
    <m/>
  </r>
  <r>
    <n v="103634"/>
    <x v="1"/>
    <s v="Moreno"/>
    <x v="3"/>
    <n v="43405"/>
    <s v="-"/>
    <s v="Mantenimiento Mecanico"/>
    <d v="2022-01-07T00:00:00"/>
    <d v="1899-12-30T17:30:08"/>
    <d v="2022-01-07T00:00:00"/>
    <d v="1899-12-30T17:51:51"/>
    <n v="1303"/>
    <n v="21.716666666666665"/>
    <s v="sin informacion"/>
    <x v="3"/>
    <x v="0"/>
    <x v="0"/>
    <x v="1"/>
    <s v="sin informacion"/>
    <s v="sin informacion"/>
  </r>
  <r>
    <n v="103635"/>
    <x v="30"/>
    <s v="Moreno Procesos"/>
    <x v="19"/>
    <n v="44154"/>
    <s v="Martín"/>
    <s v="Mantenimiento Mecanico"/>
    <d v="2022-01-07T00:00:00"/>
    <d v="1899-12-30T17:42:58"/>
    <m/>
    <m/>
    <n v="226498"/>
    <n v="3774.9666666666667"/>
    <s v="se repara perdida de agua en equipo"/>
    <x v="2"/>
    <x v="0"/>
    <x v="0"/>
    <x v="1"/>
    <m/>
    <s v="si"/>
  </r>
  <r>
    <n v="103637"/>
    <x v="32"/>
    <s v="Moreno"/>
    <x v="13"/>
    <n v="43405"/>
    <s v="-"/>
    <s v="Mantenimiento Mecanico"/>
    <d v="2022-01-07T00:00:00"/>
    <d v="1899-12-30T19:09:56"/>
    <d v="2022-01-07T00:00:00"/>
    <d v="1899-12-30T19:23:28"/>
    <n v="812"/>
    <n v="13.533333333333333"/>
    <s v="retiramos aporte que servía de guía porque estaba suelto."/>
    <x v="0"/>
    <x v="0"/>
    <x v="0"/>
    <x v="1"/>
    <m/>
    <m/>
  </r>
  <r>
    <n v="103639"/>
    <x v="9"/>
    <s v="Moreno"/>
    <x v="14"/>
    <n v="43882"/>
    <s v="Martín"/>
    <s v="Mantenimiento Mecanico"/>
    <d v="2022-01-07T00:00:00"/>
    <d v="1899-12-30T20:13:56"/>
    <d v="2022-01-07T00:00:00"/>
    <d v="1899-12-30T21:02:16"/>
    <n v="2900"/>
    <n v="48.333333333333336"/>
    <s v="regulación de cuchillas"/>
    <x v="0"/>
    <x v="0"/>
    <x v="0"/>
    <x v="1"/>
    <m/>
    <m/>
  </r>
  <r>
    <n v="103647"/>
    <x v="0"/>
    <s v="Moreno"/>
    <x v="5"/>
    <n v="43405"/>
    <s v="-"/>
    <s v="Mantenimiento Mecanico"/>
    <d v="2022-01-10T00:00:00"/>
    <d v="1899-12-30T06:00:01"/>
    <d v="2022-01-10T00:00:00"/>
    <d v="1899-12-30T06:32:55"/>
    <n v="1974"/>
    <n v="32.9"/>
    <s v="llenadora se cambio bomba neumática"/>
    <x v="2"/>
    <x v="1"/>
    <x v="0"/>
    <x v="0"/>
    <m/>
    <m/>
  </r>
  <r>
    <n v="103648"/>
    <x v="21"/>
    <s v="Moreno"/>
    <x v="13"/>
    <n v="44120"/>
    <s v="Martín"/>
    <s v="Mantenimiento Electrico"/>
    <d v="2022-01-10T00:00:00"/>
    <d v="1899-12-30T06:12:50"/>
    <d v="2022-01-10T00:00:00"/>
    <d v="1899-12-30T06:22:08"/>
    <n v="558"/>
    <n v="9.3000000000000007"/>
    <s v="micro parada"/>
    <x v="1"/>
    <x v="1"/>
    <x v="0"/>
    <x v="0"/>
    <s v="micro parada"/>
    <s v="no"/>
  </r>
  <r>
    <n v="103651"/>
    <x v="8"/>
    <s v="Moreno Procesos"/>
    <x v="9"/>
    <n v="44335"/>
    <s v="Sebastian "/>
    <s v="Mantenimiento Mecanico"/>
    <d v="2022-01-10T00:00:00"/>
    <d v="1899-12-30T06:33:40"/>
    <d v="2022-01-10T00:00:00"/>
    <d v="1899-12-30T07:04:55"/>
    <n v="1875"/>
    <n v="31.25"/>
    <s v="sin informacion"/>
    <x v="3"/>
    <x v="1"/>
    <x v="0"/>
    <x v="0"/>
    <s v="sin informacion"/>
    <s v="sin informacion"/>
  </r>
  <r>
    <n v="103652"/>
    <x v="3"/>
    <s v="Moreno"/>
    <x v="5"/>
    <n v="44239"/>
    <s v="Martín"/>
    <s v="Mantenimiento Electrico"/>
    <d v="2022-01-10T00:00:00"/>
    <d v="1899-12-30T06:34:45"/>
    <d v="2022-01-10T00:00:00"/>
    <d v="1899-12-30T06:42:50"/>
    <n v="485"/>
    <n v="8.0833333333333339"/>
    <s v="micro parada"/>
    <x v="1"/>
    <x v="1"/>
    <x v="0"/>
    <x v="0"/>
    <s v="micro parada"/>
    <s v="no"/>
  </r>
  <r>
    <n v="103658"/>
    <x v="34"/>
    <s v="Moreno"/>
    <x v="2"/>
    <n v="43746"/>
    <s v="Martín"/>
    <s v="Mantenimiento Mecanico"/>
    <d v="2022-01-10T00:00:00"/>
    <d v="1899-12-30T08:02:13"/>
    <d v="2022-01-10T00:00:00"/>
    <d v="1899-12-30T08:26:46"/>
    <n v="1473"/>
    <n v="24.55"/>
    <s v="cambio de válvula y re-conexionado neumático en pistones giratorios para orientación de tapa."/>
    <x v="2"/>
    <x v="1"/>
    <x v="0"/>
    <x v="0"/>
    <m/>
    <m/>
  </r>
  <r>
    <n v="103664"/>
    <x v="34"/>
    <s v="Moreno"/>
    <x v="2"/>
    <n v="43746"/>
    <s v="Martín"/>
    <s v="Mantenimiento Mecanico"/>
    <d v="2022-01-10T00:00:00"/>
    <d v="1899-12-30T08:54:39"/>
    <d v="2022-01-10T00:00:00"/>
    <d v="1899-12-30T09:06:01"/>
    <n v="682"/>
    <n v="11.366666666666667"/>
    <s v="cambio de válvula y re-conexionado neumático en pistones giratorios para orientación de tapa."/>
    <x v="2"/>
    <x v="1"/>
    <x v="0"/>
    <x v="0"/>
    <m/>
    <m/>
  </r>
  <r>
    <n v="103666"/>
    <x v="30"/>
    <s v="Moreno Procesos"/>
    <x v="9"/>
    <n v="44335"/>
    <s v="Sebastian "/>
    <s v="Mantenimiento Mecanico"/>
    <d v="2022-01-10T00:00:00"/>
    <d v="1899-12-30T08:57:08"/>
    <d v="2022-01-10T00:00:00"/>
    <d v="1899-12-30T09:34:39"/>
    <n v="2251"/>
    <n v="37.516666666666666"/>
    <s v="sin informacion"/>
    <x v="3"/>
    <x v="1"/>
    <x v="0"/>
    <x v="0"/>
    <s v="sin informacion"/>
    <s v="sin informacion"/>
  </r>
  <r>
    <n v="103669"/>
    <x v="0"/>
    <s v="Moreno"/>
    <x v="10"/>
    <n v="44231"/>
    <s v="Victor"/>
    <s v="Mantenimiento Electrico"/>
    <d v="2022-01-10T00:00:00"/>
    <d v="1899-12-30T09:08:34"/>
    <d v="2022-01-10T00:00:00"/>
    <d v="1899-12-30T09:14:06"/>
    <n v="332"/>
    <n v="5.5333333333333332"/>
    <s v="micro parada"/>
    <x v="1"/>
    <x v="1"/>
    <x v="0"/>
    <x v="0"/>
    <s v="micro parada"/>
    <s v="no"/>
  </r>
  <r>
    <n v="103676"/>
    <x v="35"/>
    <s v="Moreno Procesos"/>
    <x v="9"/>
    <n v="44335"/>
    <s v="Sebastian "/>
    <s v="Mantenimiento Mecanico"/>
    <d v="2022-01-10T00:00:00"/>
    <d v="1899-12-30T09:34:46"/>
    <d v="2022-01-11T00:00:00"/>
    <d v="1899-12-30T02:30:54"/>
    <n v="60968"/>
    <n v="1016.1333333333333"/>
    <s v="sin informacion"/>
    <x v="3"/>
    <x v="1"/>
    <x v="0"/>
    <x v="0"/>
    <s v="sin informacion"/>
    <s v="sin informacion"/>
  </r>
  <r>
    <n v="103685"/>
    <x v="27"/>
    <s v="Moreno"/>
    <x v="11"/>
    <n v="43746"/>
    <s v="Martín"/>
    <s v="Mantenimiento Mecanico"/>
    <d v="2022-01-10T00:00:00"/>
    <d v="1899-12-30T10:07:41"/>
    <d v="2022-01-10T00:00:00"/>
    <d v="1899-12-30T10:38:45"/>
    <n v="1864"/>
    <n v="31.066666666666666"/>
    <s v=" tranfer no referenciaban el tren de engranaje de los pistones"/>
    <x v="0"/>
    <x v="1"/>
    <x v="0"/>
    <x v="0"/>
    <m/>
    <m/>
  </r>
  <r>
    <n v="103690"/>
    <x v="36"/>
    <s v="Moreno"/>
    <x v="10"/>
    <n v="44265"/>
    <s v="Martín"/>
    <s v="Mantenimiento Mecanico"/>
    <d v="2022-01-10T00:00:00"/>
    <d v="1899-12-30T10:30:41"/>
    <d v="2022-01-10T00:00:00"/>
    <d v="1899-12-30T10:47:51"/>
    <n v="1030"/>
    <n v="17.166666666666668"/>
    <s v="roscadora había una llave combinada caída detrás de los engranajes y hacia ruido a rose"/>
    <x v="0"/>
    <x v="1"/>
    <x v="0"/>
    <x v="0"/>
    <m/>
    <m/>
  </r>
  <r>
    <n v="103699"/>
    <x v="37"/>
    <s v="Moreno"/>
    <x v="0"/>
    <n v="43843"/>
    <s v="Martín"/>
    <s v="Mantenimiento Mecanico"/>
    <d v="2022-01-10T00:00:00"/>
    <d v="1899-12-30T11:55:58"/>
    <d v="2022-01-10T00:00:00"/>
    <d v="1899-12-30T12:56:43"/>
    <n v="3645"/>
    <n v="60.75"/>
    <s v="sin informacion"/>
    <x v="3"/>
    <x v="1"/>
    <x v="0"/>
    <x v="0"/>
    <s v="sin informacion"/>
    <s v="sin informacion"/>
  </r>
  <r>
    <n v="103702"/>
    <x v="32"/>
    <s v="Moreno"/>
    <x v="13"/>
    <n v="43405"/>
    <s v="-"/>
    <s v="Mantenimiento Mecanico"/>
    <d v="2022-01-10T00:00:00"/>
    <d v="1899-12-30T12:11:27"/>
    <d v="2022-01-10T00:00:00"/>
    <d v="1899-12-30T12:59:19"/>
    <n v="2872"/>
    <n v="47.866666666666667"/>
    <s v="sin informacion"/>
    <x v="3"/>
    <x v="1"/>
    <x v="0"/>
    <x v="0"/>
    <s v="sin informacion"/>
    <s v="sin informacion"/>
  </r>
  <r>
    <n v="103718"/>
    <x v="8"/>
    <s v="Moreno Procesos"/>
    <x v="8"/>
    <n v="44154"/>
    <s v="Martín"/>
    <s v="Mantenimiento Mecanico"/>
    <d v="2022-01-10T00:00:00"/>
    <d v="1899-12-30T15:02:59"/>
    <d v="2022-01-10T00:00:00"/>
    <d v="1899-12-30T16:18:23"/>
    <n v="4524"/>
    <n v="75.400000000000006"/>
    <s v="sin informacion"/>
    <x v="3"/>
    <x v="1"/>
    <x v="0"/>
    <x v="1"/>
    <s v="sin informacion"/>
    <s v="sin informacion"/>
  </r>
  <r>
    <n v="103725"/>
    <x v="13"/>
    <s v="Moreno Procesos"/>
    <x v="8"/>
    <n v="44154"/>
    <s v="Martín"/>
    <s v="Mantenimiento Mecanico"/>
    <d v="2022-01-10T00:00:00"/>
    <d v="1899-12-30T16:18:46"/>
    <m/>
    <m/>
    <n v="58831"/>
    <n v="980.51666666666665"/>
    <s v="sin informacion"/>
    <x v="3"/>
    <x v="0"/>
    <x v="0"/>
    <x v="1"/>
    <s v="sin informacion"/>
    <s v="sin informacion"/>
  </r>
  <r>
    <n v="103730"/>
    <x v="1"/>
    <s v="Moreno"/>
    <x v="2"/>
    <n v="43405"/>
    <s v="-"/>
    <s v="Mantenimiento Mecanico"/>
    <d v="2022-01-10T00:00:00"/>
    <d v="1899-12-30T17:25:38"/>
    <d v="2022-01-10T00:00:00"/>
    <d v="1899-12-30T17:28:58"/>
    <n v="200"/>
    <n v="3.3333333333333335"/>
    <s v="micro parada"/>
    <x v="1"/>
    <x v="1"/>
    <x v="0"/>
    <x v="1"/>
    <s v="micro parada"/>
    <s v="no"/>
  </r>
  <r>
    <n v="103731"/>
    <x v="9"/>
    <s v="Moreno"/>
    <x v="14"/>
    <n v="43882"/>
    <s v="Martín"/>
    <s v="Mantenimiento Mecanico"/>
    <d v="2022-01-10T00:00:00"/>
    <d v="1899-12-30T17:42:35"/>
    <d v="2022-01-10T00:00:00"/>
    <d v="1899-12-30T17:49:11"/>
    <n v="396"/>
    <n v="6.6"/>
    <s v="micro parada"/>
    <x v="1"/>
    <x v="1"/>
    <x v="0"/>
    <x v="1"/>
    <s v="micro parada"/>
    <s v="no"/>
  </r>
  <r>
    <n v="103734"/>
    <x v="16"/>
    <s v="Moreno"/>
    <x v="14"/>
    <n v="43405"/>
    <s v="-"/>
    <s v="Mantenimiento Mecanico"/>
    <d v="2022-01-10T00:00:00"/>
    <d v="1899-12-30T18:16:34"/>
    <d v="2022-01-10T00:00:00"/>
    <d v="1899-12-30T18:38:49"/>
    <n v="1335"/>
    <n v="22.25"/>
    <s v="sin informacion"/>
    <x v="3"/>
    <x v="1"/>
    <x v="0"/>
    <x v="1"/>
    <s v="sin informacion"/>
    <s v="sin informacion"/>
  </r>
  <r>
    <n v="103742"/>
    <x v="21"/>
    <s v="Moreno"/>
    <x v="13"/>
    <n v="44120"/>
    <s v="Martín"/>
    <s v="Mantenimiento Mecanico"/>
    <d v="2022-01-10T00:00:00"/>
    <d v="1899-12-30T22:28:57"/>
    <d v="2022-01-10T00:00:00"/>
    <d v="1899-12-30T22:40:33"/>
    <n v="696"/>
    <n v="11.6"/>
    <s v="sin informacion"/>
    <x v="3"/>
    <x v="1"/>
    <x v="0"/>
    <x v="2"/>
    <s v="sin informacion"/>
    <s v="sin informacion"/>
  </r>
  <r>
    <n v="103748"/>
    <x v="21"/>
    <s v="Moreno"/>
    <x v="13"/>
    <n v="44120"/>
    <s v="Martín"/>
    <s v="Mantenimiento Mecanico"/>
    <d v="2022-01-10T00:00:00"/>
    <d v="1899-12-30T23:47:12"/>
    <d v="2022-01-11T00:00:00"/>
    <d v="1899-12-30T04:38:27"/>
    <n v="17475"/>
    <n v="291.25"/>
    <s v="sin informacion"/>
    <x v="3"/>
    <x v="1"/>
    <x v="0"/>
    <x v="2"/>
    <s v="sin informacion"/>
    <s v="sin informacion"/>
  </r>
  <r>
    <n v="103750"/>
    <x v="11"/>
    <s v="Moreno"/>
    <x v="6"/>
    <n v="43405"/>
    <s v="-"/>
    <s v="Mantenimiento Electrico"/>
    <d v="2022-01-11T00:00:00"/>
    <d v="1899-12-30T00:13:07"/>
    <d v="2022-01-11T00:00:00"/>
    <d v="1899-12-30T00:13:13"/>
    <n v="6"/>
    <n v="0.1"/>
    <s v="micro parada"/>
    <x v="1"/>
    <x v="1"/>
    <x v="0"/>
    <x v="2"/>
    <s v="micro parada"/>
    <s v="no"/>
  </r>
  <r>
    <n v="103751"/>
    <x v="11"/>
    <s v="Moreno"/>
    <x v="6"/>
    <n v="43405"/>
    <s v="-"/>
    <s v="Mantenimiento Mecanico"/>
    <d v="2022-01-11T00:00:00"/>
    <d v="1899-12-30T00:13:20"/>
    <d v="2022-01-11T00:00:00"/>
    <d v="1899-12-30T00:32:12"/>
    <n v="1132"/>
    <n v="18.866666666666667"/>
    <s v="sin informacion"/>
    <x v="3"/>
    <x v="1"/>
    <x v="0"/>
    <x v="2"/>
    <s v="sin informacion"/>
    <s v="sin informacion"/>
  </r>
  <r>
    <n v="103761"/>
    <x v="15"/>
    <s v="Moreno"/>
    <x v="7"/>
    <n v="43405"/>
    <s v="-"/>
    <s v="Mantenimiento Mecanico"/>
    <d v="2022-01-11T00:00:00"/>
    <d v="1899-12-30T03:31:43"/>
    <d v="2022-01-11T00:00:00"/>
    <d v="1899-12-30T05:15:27"/>
    <n v="6224"/>
    <n v="103.73333333333333"/>
    <s v="sin informacion"/>
    <x v="3"/>
    <x v="1"/>
    <x v="0"/>
    <x v="2"/>
    <s v="sin informacion"/>
    <s v="sin informacion"/>
  </r>
  <r>
    <n v="103764"/>
    <x v="6"/>
    <s v="Moreno"/>
    <x v="10"/>
    <n v="44231"/>
    <s v="Victor"/>
    <s v="Mantenimiento Electrico"/>
    <d v="2022-01-11T00:00:00"/>
    <d v="1899-12-30T03:41:29"/>
    <d v="2022-01-11T00:00:00"/>
    <d v="1899-12-30T03:47:27"/>
    <n v="358"/>
    <n v="5.9666666666666668"/>
    <s v="micro parada"/>
    <x v="1"/>
    <x v="1"/>
    <x v="0"/>
    <x v="2"/>
    <s v="micro parada"/>
    <s v="no"/>
  </r>
  <r>
    <n v="103765"/>
    <x v="6"/>
    <s v="Moreno"/>
    <x v="10"/>
    <n v="44231"/>
    <s v="Victor"/>
    <s v="Mantenimiento Electrico"/>
    <d v="2022-01-11T00:00:00"/>
    <d v="1899-12-30T03:47:34"/>
    <d v="2022-01-11T00:00:00"/>
    <d v="1899-12-30T04:02:29"/>
    <n v="895"/>
    <n v="14.916666666666666"/>
    <s v="sin informacion"/>
    <x v="3"/>
    <x v="1"/>
    <x v="0"/>
    <x v="2"/>
    <s v="sin informacion"/>
    <s v="sin informacion"/>
  </r>
  <r>
    <n v="103768"/>
    <x v="21"/>
    <s v="Moreno"/>
    <x v="13"/>
    <n v="44120"/>
    <s v="Martín"/>
    <s v="Mantenimiento Electrico"/>
    <d v="2022-01-11T00:00:00"/>
    <d v="1899-12-30T04:38:38"/>
    <d v="2022-01-11T00:00:00"/>
    <d v="1899-12-30T06:20:08"/>
    <n v="6090"/>
    <n v="101.5"/>
    <s v="se regula y se calibran sensor analógico de etiquetadora"/>
    <x v="0"/>
    <x v="1"/>
    <x v="0"/>
    <x v="2"/>
    <m/>
    <m/>
  </r>
  <r>
    <n v="103774"/>
    <x v="11"/>
    <s v="Moreno"/>
    <x v="6"/>
    <n v="43405"/>
    <s v="-"/>
    <s v="Mantenimiento Mecanico"/>
    <d v="2022-01-11T00:00:00"/>
    <d v="1899-12-30T06:19:05"/>
    <d v="2022-01-11T00:00:00"/>
    <d v="1899-12-30T06:48:44"/>
    <n v="1779"/>
    <n v="29.65"/>
    <s v="sin informacion"/>
    <x v="3"/>
    <x v="1"/>
    <x v="0"/>
    <x v="0"/>
    <s v="sin informacion"/>
    <s v="sin informacion"/>
  </r>
  <r>
    <n v="103781"/>
    <x v="21"/>
    <s v="Moreno"/>
    <x v="13"/>
    <n v="44120"/>
    <s v="Martín"/>
    <s v="Mantenimiento Electrico"/>
    <d v="2022-01-11T00:00:00"/>
    <d v="1899-12-30T06:44:57"/>
    <d v="2022-01-11T00:00:00"/>
    <d v="1899-12-30T06:55:55"/>
    <n v="658"/>
    <n v="10.966666666666667"/>
    <s v="se regula sensores de cabezal 8, 11 y 12"/>
    <x v="0"/>
    <x v="1"/>
    <x v="0"/>
    <x v="0"/>
    <m/>
    <m/>
  </r>
  <r>
    <n v="103784"/>
    <x v="1"/>
    <s v="Moreno"/>
    <x v="21"/>
    <n v="43405"/>
    <s v="-"/>
    <s v="Mantenimiento Mecanico"/>
    <d v="2022-01-11T00:00:00"/>
    <d v="1899-12-30T07:08:48"/>
    <d v="2022-01-11T00:00:00"/>
    <d v="1899-12-30T08:11:00"/>
    <n v="3732"/>
    <n v="62.2"/>
    <s v="sin informacion"/>
    <x v="3"/>
    <x v="1"/>
    <x v="0"/>
    <x v="0"/>
    <s v="sin informacion"/>
    <s v="sin informacion"/>
  </r>
  <r>
    <n v="103786"/>
    <x v="0"/>
    <s v="Moreno"/>
    <x v="1"/>
    <n v="43405"/>
    <s v="-"/>
    <s v="Mantenimiento Mecanico"/>
    <d v="2022-01-11T00:00:00"/>
    <d v="1899-12-30T07:19:20"/>
    <d v="2022-01-11T00:00:00"/>
    <d v="1899-12-30T09:05:40"/>
    <n v="6380"/>
    <n v="106.33333333333333"/>
    <s v="se cambia ficha del sensor D71"/>
    <x v="2"/>
    <x v="1"/>
    <x v="0"/>
    <x v="0"/>
    <m/>
    <m/>
  </r>
  <r>
    <n v="103791"/>
    <x v="0"/>
    <s v="Moreno"/>
    <x v="22"/>
    <n v="43405"/>
    <s v="-"/>
    <s v="Mantenimiento Mecanico"/>
    <d v="2022-01-11T00:00:00"/>
    <d v="1899-12-30T07:26:05"/>
    <d v="2022-01-11T00:00:00"/>
    <d v="1899-12-30T11:37:41"/>
    <n v="15096"/>
    <n v="251.6"/>
    <s v="se asientan y se regulan cuchillas"/>
    <x v="2"/>
    <x v="1"/>
    <x v="0"/>
    <x v="0"/>
    <m/>
    <m/>
  </r>
  <r>
    <n v="103792"/>
    <x v="22"/>
    <s v="Moreno"/>
    <x v="13"/>
    <n v="43881"/>
    <s v="Martín"/>
    <s v="Mantenimiento Electrico"/>
    <d v="2022-01-11T00:00:00"/>
    <d v="1899-12-30T07:35:58"/>
    <d v="2022-01-11T00:00:00"/>
    <d v="1899-12-30T13:45:47"/>
    <n v="22189"/>
    <n v="369.81666666666666"/>
    <s v="sin informacion"/>
    <x v="3"/>
    <x v="1"/>
    <x v="0"/>
    <x v="0"/>
    <s v="sin informacion"/>
    <s v="sin informacion"/>
  </r>
  <r>
    <n v="103793"/>
    <x v="9"/>
    <s v="Moreno"/>
    <x v="7"/>
    <n v="43405"/>
    <s v="-"/>
    <s v="Mantenimiento Mecanico"/>
    <d v="2022-01-11T00:00:00"/>
    <d v="1899-12-30T07:38:13"/>
    <d v="2022-01-11T00:00:00"/>
    <d v="1899-12-30T09:09:47"/>
    <n v="5494"/>
    <n v="91.566666666666663"/>
    <s v="sin informacion"/>
    <x v="3"/>
    <x v="1"/>
    <x v="0"/>
    <x v="0"/>
    <s v="sin informacion"/>
    <s v="sin informacion"/>
  </r>
  <r>
    <n v="103794"/>
    <x v="1"/>
    <s v="Moreno"/>
    <x v="21"/>
    <n v="43405"/>
    <s v="-"/>
    <s v="Mantenimiento Mecanico"/>
    <d v="2022-01-11T00:00:00"/>
    <d v="1899-12-30T08:11:05"/>
    <d v="2022-01-11T00:00:00"/>
    <d v="1899-12-30T09:34:18"/>
    <n v="4993"/>
    <n v="83.216666666666669"/>
    <s v="cambio de correa de lanza"/>
    <x v="2"/>
    <x v="1"/>
    <x v="0"/>
    <x v="0"/>
    <m/>
    <m/>
  </r>
  <r>
    <n v="103801"/>
    <x v="0"/>
    <s v="Moreno"/>
    <x v="1"/>
    <n v="43405"/>
    <s v="-"/>
    <s v="Mantenimiento Electrico"/>
    <d v="2022-01-11T00:00:00"/>
    <d v="1899-12-30T09:05:48"/>
    <d v="2022-01-11T00:00:00"/>
    <d v="1899-12-30T09:37:03"/>
    <n v="1875"/>
    <n v="31.25"/>
    <s v="se cambia ficha del sensor D71"/>
    <x v="2"/>
    <x v="1"/>
    <x v="0"/>
    <x v="0"/>
    <m/>
    <m/>
  </r>
  <r>
    <n v="103804"/>
    <x v="20"/>
    <s v="Moreno"/>
    <x v="7"/>
    <n v="44104"/>
    <s v="Martín"/>
    <s v="Mantenimiento Electrico"/>
    <d v="2022-01-11T00:00:00"/>
    <d v="1899-12-30T09:15:25"/>
    <d v="2022-01-11T00:00:00"/>
    <d v="1899-12-30T09:28:18"/>
    <n v="773"/>
    <n v="12.883333333333333"/>
    <s v="se regula posición de sensor de pistón en crimpadora"/>
    <x v="0"/>
    <x v="1"/>
    <x v="0"/>
    <x v="0"/>
    <m/>
    <m/>
  </r>
  <r>
    <n v="103808"/>
    <x v="0"/>
    <s v="Moreno"/>
    <x v="1"/>
    <n v="43405"/>
    <s v="-"/>
    <s v="Mantenimiento Electrico"/>
    <d v="2022-01-11T00:00:00"/>
    <d v="1899-12-30T09:37:16"/>
    <d v="2022-01-11T00:00:00"/>
    <d v="1899-12-30T10:05:51"/>
    <n v="1715"/>
    <n v="28.583333333333332"/>
    <s v="sin informacion"/>
    <x v="3"/>
    <x v="1"/>
    <x v="0"/>
    <x v="0"/>
    <s v="sin informacion"/>
    <s v="sin informacion"/>
  </r>
  <r>
    <n v="103810"/>
    <x v="17"/>
    <s v="Moreno"/>
    <x v="7"/>
    <n v="43405"/>
    <s v="-"/>
    <s v="Mantenimiento Electrico"/>
    <d v="2022-01-11T00:00:00"/>
    <d v="1899-12-30T09:46:26"/>
    <d v="2022-01-11T00:00:00"/>
    <d v="1899-12-30T09:49:07"/>
    <n v="161"/>
    <n v="2.6833333333333331"/>
    <s v="micro parada"/>
    <x v="1"/>
    <x v="1"/>
    <x v="0"/>
    <x v="0"/>
    <s v="micro parada"/>
    <s v="no"/>
  </r>
  <r>
    <n v="103814"/>
    <x v="1"/>
    <s v="Moreno"/>
    <x v="12"/>
    <n v="43405"/>
    <s v="-"/>
    <s v="Mantenimiento Mecanico"/>
    <d v="2022-01-11T00:00:00"/>
    <d v="1899-12-30T10:00:28"/>
    <d v="2022-01-11T00:00:00"/>
    <d v="1899-12-30T11:07:32"/>
    <n v="4024"/>
    <n v="67.066666666666663"/>
    <s v="se acortó la correa que sostiene los frascos"/>
    <x v="2"/>
    <x v="1"/>
    <x v="0"/>
    <x v="0"/>
    <m/>
    <m/>
  </r>
  <r>
    <n v="103825"/>
    <x v="6"/>
    <s v="Moreno"/>
    <x v="7"/>
    <n v="43405"/>
    <s v="-"/>
    <s v="Mantenimiento Mecanico"/>
    <d v="2022-01-11T00:00:00"/>
    <d v="1899-12-30T11:07:00"/>
    <d v="2022-01-11T00:00:00"/>
    <d v="1899-12-30T14:14:33"/>
    <n v="11253"/>
    <n v="187.55"/>
    <s v=" había una tapa trabada en la cadena de cangilones"/>
    <x v="0"/>
    <x v="1"/>
    <x v="0"/>
    <x v="0"/>
    <m/>
    <m/>
  </r>
  <r>
    <n v="103826"/>
    <x v="1"/>
    <s v="Moreno"/>
    <x v="12"/>
    <n v="43405"/>
    <s v="-"/>
    <s v="Mantenimiento Mecanico"/>
    <d v="2022-01-11T00:00:00"/>
    <d v="1899-12-30T11:07:39"/>
    <d v="2022-01-11T00:00:00"/>
    <d v="1899-12-30T11:42:01"/>
    <n v="2062"/>
    <n v="34.366666666666667"/>
    <s v="sin informacion"/>
    <x v="3"/>
    <x v="1"/>
    <x v="0"/>
    <x v="0"/>
    <s v="sin informacion"/>
    <s v="sin informacion"/>
  </r>
  <r>
    <n v="103851"/>
    <x v="0"/>
    <s v="Moreno"/>
    <x v="1"/>
    <n v="43405"/>
    <s v="-"/>
    <s v="Mantenimiento Electrico"/>
    <d v="2022-01-11T00:00:00"/>
    <d v="1899-12-30T14:32:27"/>
    <d v="2022-01-11T00:00:00"/>
    <d v="1899-12-30T14:35:37"/>
    <n v="190"/>
    <n v="3.1666666666666665"/>
    <s v="micro parada"/>
    <x v="1"/>
    <x v="1"/>
    <x v="0"/>
    <x v="1"/>
    <s v="micro parada"/>
    <s v="no"/>
  </r>
  <r>
    <n v="103859"/>
    <x v="1"/>
    <s v="Moreno"/>
    <x v="16"/>
    <n v="43746"/>
    <s v="Martín"/>
    <s v="Mantenimiento Electrico"/>
    <d v="2022-01-11T00:00:00"/>
    <d v="1899-12-30T15:20:16"/>
    <d v="2022-01-11T00:00:00"/>
    <d v="1899-12-30T17:04:14"/>
    <n v="6238"/>
    <n v="103.96666666666667"/>
    <s v="se regula sensor de etiqueta"/>
    <x v="0"/>
    <x v="1"/>
    <x v="0"/>
    <x v="1"/>
    <m/>
    <m/>
  </r>
  <r>
    <n v="103860"/>
    <x v="18"/>
    <s v="Moreno"/>
    <x v="12"/>
    <n v="44258"/>
    <s v="Martín"/>
    <s v="Mantenimiento Mecanico"/>
    <d v="2022-01-11T00:00:00"/>
    <d v="1899-12-30T15:25:04"/>
    <d v="2022-01-11T00:00:00"/>
    <d v="1899-12-30T17:34:12"/>
    <n v="7748"/>
    <n v="129.13333333333333"/>
    <s v="problemas y regulación con bajador de cepillos,"/>
    <x v="0"/>
    <x v="1"/>
    <x v="0"/>
    <x v="1"/>
    <m/>
    <m/>
  </r>
  <r>
    <n v="103861"/>
    <x v="1"/>
    <s v="Moreno"/>
    <x v="2"/>
    <n v="43405"/>
    <s v="-"/>
    <s v="Mantenimiento Electrico"/>
    <d v="2022-01-11T00:00:00"/>
    <d v="1899-12-30T15:26:14"/>
    <d v="2022-01-11T00:00:00"/>
    <d v="1899-12-30T15:38:19"/>
    <n v="725"/>
    <n v="12.083333333333334"/>
    <s v="regulación freno envases y cambio de resorte en Torqueador. "/>
    <x v="2"/>
    <x v="1"/>
    <x v="0"/>
    <x v="1"/>
    <m/>
    <m/>
  </r>
  <r>
    <n v="103865"/>
    <x v="21"/>
    <s v="Moreno"/>
    <x v="13"/>
    <n v="44120"/>
    <s v="Martín"/>
    <s v="Mantenimiento Electrico"/>
    <d v="2022-01-11T00:00:00"/>
    <d v="1899-12-30T15:37:36"/>
    <d v="2022-01-11T00:00:00"/>
    <d v="1899-12-30T16:21:22"/>
    <n v="2626"/>
    <n v="43.766666666666666"/>
    <s v="regulación de etiquetadora. "/>
    <x v="0"/>
    <x v="1"/>
    <x v="0"/>
    <x v="1"/>
    <m/>
    <m/>
  </r>
  <r>
    <n v="103870"/>
    <x v="38"/>
    <s v="Moreno Procesos"/>
    <x v="18"/>
    <n v="44335"/>
    <s v="Sebastian "/>
    <s v="Mantenimiento Mecanico"/>
    <d v="2022-01-11T00:00:00"/>
    <d v="1899-12-30T16:09:57"/>
    <d v="2022-01-11T00:00:00"/>
    <d v="1899-12-30T16:32:12"/>
    <n v="1335"/>
    <n v="22.25"/>
    <s v="sin informacion"/>
    <x v="3"/>
    <x v="1"/>
    <x v="0"/>
    <x v="1"/>
    <s v="sin informacion"/>
    <s v="sin informacion"/>
  </r>
  <r>
    <n v="103872"/>
    <x v="1"/>
    <s v="Moreno"/>
    <x v="11"/>
    <n v="43405"/>
    <s v="-"/>
    <s v="Mantenimiento Mecanico"/>
    <d v="2022-01-11T00:00:00"/>
    <d v="1899-12-30T16:29:55"/>
    <d v="2022-01-11T00:00:00"/>
    <d v="1899-12-30T17:55:14"/>
    <n v="5119"/>
    <n v="85.316666666666663"/>
    <s v="sin informacion"/>
    <x v="3"/>
    <x v="1"/>
    <x v="0"/>
    <x v="1"/>
    <s v="sin informacion"/>
    <s v="sin informacion"/>
  </r>
  <r>
    <n v="103873"/>
    <x v="8"/>
    <s v="Moreno Procesos"/>
    <x v="18"/>
    <n v="44335"/>
    <s v="Sebastian "/>
    <s v="Mantenimiento Electrico"/>
    <d v="2022-01-11T00:00:00"/>
    <d v="1899-12-30T16:32:20"/>
    <d v="2022-01-11T00:00:00"/>
    <d v="1899-12-30T16:49:55"/>
    <n v="1055"/>
    <n v="17.583333333333332"/>
    <s v="sin informacion"/>
    <x v="3"/>
    <x v="1"/>
    <x v="0"/>
    <x v="1"/>
    <s v="sin informacion"/>
    <s v="sin informacion"/>
  </r>
  <r>
    <n v="103875"/>
    <x v="8"/>
    <s v="Moreno Procesos"/>
    <x v="18"/>
    <n v="44335"/>
    <s v="Sebastian "/>
    <s v="Mantenimiento Mecanico"/>
    <d v="2022-01-11T00:00:00"/>
    <d v="1899-12-30T16:50:02"/>
    <d v="2022-01-12T00:00:00"/>
    <d v="1899-12-30T08:32:08"/>
    <n v="56526"/>
    <n v="942.1"/>
    <s v="sin informacion"/>
    <x v="3"/>
    <x v="1"/>
    <x v="0"/>
    <x v="1"/>
    <s v="sin informacion"/>
    <s v="sin informacion"/>
  </r>
  <r>
    <n v="103881"/>
    <x v="21"/>
    <s v="Moreno"/>
    <x v="13"/>
    <n v="44120"/>
    <s v="Martín"/>
    <s v="Mantenimiento Mecanico"/>
    <d v="2022-01-11T00:00:00"/>
    <d v="1899-12-30T18:35:17"/>
    <d v="2022-01-11T00:00:00"/>
    <d v="1899-12-30T19:53:41"/>
    <n v="4704"/>
    <n v="78.400000000000006"/>
    <s v="sin informacion"/>
    <x v="3"/>
    <x v="1"/>
    <x v="0"/>
    <x v="1"/>
    <s v="sin informacion"/>
    <s v="sin informacion"/>
  </r>
  <r>
    <n v="103885"/>
    <x v="0"/>
    <s v="Moreno"/>
    <x v="0"/>
    <n v="43405"/>
    <s v="-"/>
    <s v="Mantenimiento Electrico"/>
    <d v="2022-01-11T00:00:00"/>
    <d v="1899-12-30T19:56:24"/>
    <d v="2022-01-11T00:00:00"/>
    <d v="1899-12-30T20:31:47"/>
    <n v="2123"/>
    <n v="35.383333333333333"/>
    <s v=" se modifican parámetros de llenado"/>
    <x v="0"/>
    <x v="1"/>
    <x v="0"/>
    <x v="1"/>
    <m/>
    <m/>
  </r>
  <r>
    <n v="103886"/>
    <x v="39"/>
    <s v="Moreno"/>
    <x v="23"/>
    <n v="43405"/>
    <s v="-"/>
    <s v="Mantenimiento Mecanico"/>
    <d v="2022-01-11T00:00:00"/>
    <d v="1899-12-30T20:46:37"/>
    <d v="2022-01-11T00:00:00"/>
    <d v="1899-12-30T20:58:41"/>
    <n v="724"/>
    <n v="12.066666666666666"/>
    <s v="regula tensión de rodillo de la cinta."/>
    <x v="0"/>
    <x v="1"/>
    <x v="0"/>
    <x v="1"/>
    <m/>
    <m/>
  </r>
  <r>
    <n v="103903"/>
    <x v="39"/>
    <s v="Moreno"/>
    <x v="13"/>
    <n v="43405"/>
    <s v="-"/>
    <s v="Mantenimiento Electrico"/>
    <d v="2022-01-12T00:00:00"/>
    <d v="1899-12-30T01:11:04"/>
    <d v="2022-01-12T00:00:00"/>
    <d v="1899-12-30T01:34:41"/>
    <n v="1417"/>
    <n v="23.616666666666667"/>
    <s v="se ajusta camara"/>
    <x v="0"/>
    <x v="1"/>
    <x v="0"/>
    <x v="2"/>
    <m/>
    <m/>
  </r>
  <r>
    <n v="103904"/>
    <x v="14"/>
    <s v="Moreno"/>
    <x v="6"/>
    <n v="43881"/>
    <s v="Martín"/>
    <s v="Mantenimiento Electrico"/>
    <d v="2022-01-12T00:00:00"/>
    <d v="1899-12-30T01:34:05"/>
    <d v="2022-01-12T00:00:00"/>
    <d v="1899-12-30T01:59:36"/>
    <n v="1531"/>
    <n v="25.516666666666666"/>
    <s v="soluciona maquinista"/>
    <x v="4"/>
    <x v="1"/>
    <x v="0"/>
    <x v="2"/>
    <m/>
    <m/>
  </r>
  <r>
    <n v="103907"/>
    <x v="31"/>
    <s v="Moreno"/>
    <x v="5"/>
    <n v="44104"/>
    <s v="Martín"/>
    <s v="Mantenimiento Electrico"/>
    <d v="2022-01-12T00:00:00"/>
    <d v="1899-12-30T01:58:23"/>
    <d v="2022-01-12T00:00:00"/>
    <d v="1899-12-30T02:06:07"/>
    <n v="464"/>
    <n v="7.7333333333333334"/>
    <s v="micro parada"/>
    <x v="1"/>
    <x v="1"/>
    <x v="0"/>
    <x v="2"/>
    <s v="micro parada"/>
    <s v="no"/>
  </r>
  <r>
    <n v="103909"/>
    <x v="31"/>
    <s v="Moreno"/>
    <x v="5"/>
    <n v="44104"/>
    <s v="Martín"/>
    <s v="Mantenimiento Mecanico"/>
    <d v="2022-01-12T00:00:00"/>
    <d v="1899-12-30T02:06:17"/>
    <d v="2022-01-12T00:00:00"/>
    <d v="1899-12-30T02:07:03"/>
    <n v="46"/>
    <n v="0.76666666666666672"/>
    <s v="micro parada"/>
    <x v="1"/>
    <x v="1"/>
    <x v="0"/>
    <x v="2"/>
    <s v="micro parada"/>
    <s v="no"/>
  </r>
  <r>
    <n v="103914"/>
    <x v="28"/>
    <s v="Moreno"/>
    <x v="6"/>
    <n v="44263"/>
    <s v="Martín"/>
    <s v="Mantenimiento Electrico"/>
    <d v="2022-01-12T00:00:00"/>
    <d v="1899-12-30T03:21:59"/>
    <d v="2022-01-12T00:00:00"/>
    <d v="1899-12-30T03:28:01"/>
    <n v="362"/>
    <n v="6.0333333333333332"/>
    <s v="micro parada"/>
    <x v="1"/>
    <x v="1"/>
    <x v="0"/>
    <x v="2"/>
    <s v="micro parada"/>
    <s v="no"/>
  </r>
  <r>
    <n v="103916"/>
    <x v="14"/>
    <s v="Moreno"/>
    <x v="6"/>
    <n v="43881"/>
    <s v="Martín"/>
    <s v="Mantenimiento Electrico"/>
    <d v="2022-01-12T00:00:00"/>
    <d v="1899-12-30T03:52:32"/>
    <d v="2022-01-12T00:00:00"/>
    <d v="1899-12-30T04:00:25"/>
    <n v="473"/>
    <n v="7.8833333333333337"/>
    <s v="micro parada"/>
    <x v="1"/>
    <x v="1"/>
    <x v="0"/>
    <x v="2"/>
    <s v="micro parada"/>
    <s v="no"/>
  </r>
  <r>
    <n v="103917"/>
    <x v="14"/>
    <s v="Moreno"/>
    <x v="6"/>
    <n v="43881"/>
    <s v="Martín"/>
    <s v="Mantenimiento Mecanico"/>
    <d v="2022-01-12T00:00:00"/>
    <d v="1899-12-30T04:00:34"/>
    <d v="2022-01-12T00:00:00"/>
    <d v="1899-12-30T04:36:05"/>
    <n v="2131"/>
    <n v="35.516666666666666"/>
    <s v="soluciona maquinista"/>
    <x v="4"/>
    <x v="1"/>
    <x v="0"/>
    <x v="2"/>
    <m/>
    <m/>
  </r>
  <r>
    <n v="103919"/>
    <x v="14"/>
    <s v="Moreno"/>
    <x v="6"/>
    <n v="43881"/>
    <s v="Martín"/>
    <s v="Mantenimiento Mecanico"/>
    <d v="2022-01-12T00:00:00"/>
    <d v="1899-12-30T04:52:29"/>
    <d v="2022-01-12T00:00:00"/>
    <d v="1899-12-30T05:49:14"/>
    <n v="3405"/>
    <n v="56.75"/>
    <s v="soluciona maquinista"/>
    <x v="4"/>
    <x v="1"/>
    <x v="0"/>
    <x v="2"/>
    <m/>
    <m/>
  </r>
  <r>
    <n v="103920"/>
    <x v="16"/>
    <s v="Moreno"/>
    <x v="0"/>
    <n v="43405"/>
    <s v="-"/>
    <s v="Mantenimiento Mecanico"/>
    <d v="2022-01-12T00:00:00"/>
    <d v="1899-12-30T05:08:10"/>
    <d v="2022-01-12T00:00:00"/>
    <d v="1899-12-30T05:12:47"/>
    <n v="277"/>
    <n v="4.6166666666666663"/>
    <s v="micro parada"/>
    <x v="1"/>
    <x v="1"/>
    <x v="0"/>
    <x v="2"/>
    <s v="micro parada"/>
    <s v="no"/>
  </r>
  <r>
    <n v="103921"/>
    <x v="40"/>
    <s v="Moreno"/>
    <x v="13"/>
    <n v="43881"/>
    <s v="Martín"/>
    <s v="Mantenimiento Electrico"/>
    <d v="2022-01-12T00:00:00"/>
    <d v="1899-12-30T05:15:45"/>
    <d v="2022-01-12T00:00:00"/>
    <d v="1899-12-30T05:19:44"/>
    <n v="239"/>
    <n v="3.9833333333333334"/>
    <s v="micro parada"/>
    <x v="1"/>
    <x v="1"/>
    <x v="0"/>
    <x v="2"/>
    <s v="micro parada"/>
    <s v="no"/>
  </r>
  <r>
    <n v="103923"/>
    <x v="0"/>
    <s v="Moreno"/>
    <x v="1"/>
    <n v="43405"/>
    <s v="-"/>
    <s v="Mantenimiento Mecanico"/>
    <d v="2022-01-12T00:00:00"/>
    <d v="1899-12-30T05:20:30"/>
    <d v="2022-01-12T00:00:00"/>
    <d v="1899-12-30T06:57:46"/>
    <n v="5836"/>
    <n v="97.266666666666666"/>
    <s v="sin informacion"/>
    <x v="3"/>
    <x v="1"/>
    <x v="0"/>
    <x v="2"/>
    <s v="sin informacion"/>
    <s v="sin informacion"/>
  </r>
  <r>
    <n v="103932"/>
    <x v="0"/>
    <s v="Moreno"/>
    <x v="22"/>
    <n v="43405"/>
    <s v="-"/>
    <s v="Mantenimiento Mecanico"/>
    <d v="2022-01-12T00:00:00"/>
    <d v="1899-12-30T06:29:52"/>
    <d v="2022-01-12T00:00:00"/>
    <d v="1899-12-30T06:35:10"/>
    <n v="318"/>
    <n v="5.3"/>
    <s v="micro parada"/>
    <x v="1"/>
    <x v="1"/>
    <x v="0"/>
    <x v="0"/>
    <s v="micro parada"/>
    <s v="no"/>
  </r>
  <r>
    <n v="103934"/>
    <x v="0"/>
    <s v="Moreno"/>
    <x v="22"/>
    <n v="43405"/>
    <s v="-"/>
    <s v="Mantenimiento Electrico"/>
    <d v="2022-01-12T00:00:00"/>
    <d v="1899-12-30T06:35:16"/>
    <d v="2022-01-12T00:00:00"/>
    <d v="1899-12-30T06:48:59"/>
    <n v="823"/>
    <n v="13.716666666666667"/>
    <s v="llenadora se regula presostato"/>
    <x v="0"/>
    <x v="1"/>
    <x v="0"/>
    <x v="0"/>
    <m/>
    <m/>
  </r>
  <r>
    <n v="103935"/>
    <x v="6"/>
    <s v="Moreno"/>
    <x v="10"/>
    <n v="44231"/>
    <s v="Victor"/>
    <s v="Mantenimiento Electrico"/>
    <d v="2022-01-12T00:00:00"/>
    <d v="1899-12-30T06:42:56"/>
    <d v="2022-01-12T00:00:00"/>
    <d v="1899-12-30T06:45:34"/>
    <n v="158"/>
    <n v="2.6333333333333333"/>
    <s v="micro parada"/>
    <x v="1"/>
    <x v="1"/>
    <x v="0"/>
    <x v="0"/>
    <s v="micro parada"/>
    <s v="no"/>
  </r>
  <r>
    <n v="103937"/>
    <x v="0"/>
    <s v="Moreno"/>
    <x v="10"/>
    <n v="44231"/>
    <s v="Victor"/>
    <s v="Mantenimiento Mecanico"/>
    <d v="2022-01-12T00:00:00"/>
    <d v="1899-12-30T06:45:50"/>
    <d v="2022-01-12T00:00:00"/>
    <d v="1899-12-30T06:50:55"/>
    <n v="305"/>
    <n v="5.083333333333333"/>
    <s v="micro parada"/>
    <x v="1"/>
    <x v="1"/>
    <x v="0"/>
    <x v="0"/>
    <s v="micro parada"/>
    <s v="no"/>
  </r>
  <r>
    <n v="103938"/>
    <x v="6"/>
    <s v="Moreno"/>
    <x v="10"/>
    <n v="44231"/>
    <s v="Victor"/>
    <s v="Mantenimiento Electrico"/>
    <d v="2022-01-12T00:00:00"/>
    <d v="1899-12-30T06:51:08"/>
    <d v="2022-01-12T00:00:00"/>
    <d v="1899-12-30T06:51:23"/>
    <n v="15"/>
    <n v="0.25"/>
    <s v="micro parada"/>
    <x v="1"/>
    <x v="1"/>
    <x v="0"/>
    <x v="0"/>
    <s v="micro parada"/>
    <s v="no"/>
  </r>
  <r>
    <n v="103946"/>
    <x v="6"/>
    <s v="Moreno"/>
    <x v="10"/>
    <n v="44231"/>
    <s v="Victor"/>
    <s v="Mantenimiento Electrico"/>
    <d v="2022-01-12T00:00:00"/>
    <d v="1899-12-30T07:02:45"/>
    <d v="2022-01-12T00:00:00"/>
    <d v="1899-12-30T07:11:14"/>
    <n v="509"/>
    <n v="8.4833333333333325"/>
    <s v="micro parada"/>
    <x v="1"/>
    <x v="1"/>
    <x v="0"/>
    <x v="0"/>
    <s v="micro parada"/>
    <s v="no"/>
  </r>
  <r>
    <n v="103950"/>
    <x v="0"/>
    <s v="Moreno"/>
    <x v="22"/>
    <n v="43405"/>
    <s v="-"/>
    <s v="Mantenimiento Mecanico"/>
    <d v="2022-01-12T00:00:00"/>
    <d v="1899-12-30T07:27:12"/>
    <d v="2022-01-12T00:00:00"/>
    <d v="1899-12-30T07:35:26"/>
    <n v="494"/>
    <n v="8.2333333333333325"/>
    <s v="micro parada"/>
    <x v="1"/>
    <x v="1"/>
    <x v="0"/>
    <x v="0"/>
    <s v="micro parada"/>
    <s v="no"/>
  </r>
  <r>
    <n v="103956"/>
    <x v="28"/>
    <s v="Moreno"/>
    <x v="6"/>
    <n v="44263"/>
    <s v="Martín"/>
    <s v="Mantenimiento Electrico"/>
    <d v="2022-01-12T00:00:00"/>
    <d v="1899-12-30T08:01:23"/>
    <d v="2022-01-12T00:00:00"/>
    <d v="1899-12-30T08:26:07"/>
    <n v="1484"/>
    <n v="24.733333333333334"/>
    <s v=" tenía problema con el detector de alcohol, saltó varias veces, se desarmo se limpió y reguló un poco la sensibilidad"/>
    <x v="0"/>
    <x v="1"/>
    <x v="0"/>
    <x v="0"/>
    <m/>
    <m/>
  </r>
  <r>
    <n v="103961"/>
    <x v="0"/>
    <s v="Moreno"/>
    <x v="22"/>
    <n v="43405"/>
    <s v="-"/>
    <s v="Mantenimiento Mecanico"/>
    <d v="2022-01-12T00:00:00"/>
    <d v="1899-12-30T08:35:50"/>
    <d v="2022-01-12T00:00:00"/>
    <d v="1899-12-30T10:38:02"/>
    <n v="7332"/>
    <n v="122.2"/>
    <s v="llenadora siguió el problema con el presostato"/>
    <x v="0"/>
    <x v="1"/>
    <x v="0"/>
    <x v="0"/>
    <m/>
    <m/>
  </r>
  <r>
    <n v="103968"/>
    <x v="6"/>
    <s v="Moreno"/>
    <x v="10"/>
    <n v="44231"/>
    <s v="Victor"/>
    <s v="Mantenimiento Electrico"/>
    <d v="2022-01-12T00:00:00"/>
    <d v="1899-12-30T09:12:36"/>
    <d v="2022-01-12T00:00:00"/>
    <d v="1899-12-30T09:15:53"/>
    <n v="197"/>
    <n v="3.2833333333333332"/>
    <s v="micro parada"/>
    <x v="1"/>
    <x v="1"/>
    <x v="0"/>
    <x v="0"/>
    <s v="micro parada"/>
    <s v="no"/>
  </r>
  <r>
    <n v="103971"/>
    <x v="6"/>
    <s v="Moreno"/>
    <x v="10"/>
    <n v="44231"/>
    <s v="Victor"/>
    <s v="Mantenimiento Electrico"/>
    <d v="2022-01-12T00:00:00"/>
    <d v="1899-12-30T09:29:10"/>
    <d v="2022-01-12T00:00:00"/>
    <d v="1899-12-30T10:12:44"/>
    <n v="2614"/>
    <n v="43.56666666666667"/>
    <s v="tenía sucio un sensor, lo resolvió el maquinista"/>
    <x v="0"/>
    <x v="1"/>
    <x v="0"/>
    <x v="0"/>
    <m/>
    <m/>
  </r>
  <r>
    <n v="103972"/>
    <x v="0"/>
    <s v="Moreno"/>
    <x v="3"/>
    <n v="43405"/>
    <s v="-"/>
    <s v="Mantenimiento Electrico"/>
    <d v="2022-01-12T00:00:00"/>
    <d v="1899-12-30T09:29:48"/>
    <d v="2022-01-12T00:00:00"/>
    <d v="1899-12-30T09:38:33"/>
    <n v="525"/>
    <n v="8.75"/>
    <s v="micro parada"/>
    <x v="1"/>
    <x v="1"/>
    <x v="0"/>
    <x v="0"/>
    <s v="micro parada"/>
    <s v="no"/>
  </r>
  <r>
    <n v="103973"/>
    <x v="0"/>
    <s v="Moreno"/>
    <x v="3"/>
    <n v="43405"/>
    <s v="-"/>
    <s v="Mantenimiento Mecanico"/>
    <d v="2022-01-12T00:00:00"/>
    <d v="1899-12-30T09:38:41"/>
    <d v="2022-01-12T00:00:00"/>
    <d v="1899-12-30T13:23:07"/>
    <n v="13466"/>
    <n v="224.43333333333334"/>
    <s v="cambio de rodamiento de asiento de tornillo de llenado"/>
    <x v="2"/>
    <x v="1"/>
    <x v="0"/>
    <x v="0"/>
    <m/>
    <m/>
  </r>
  <r>
    <n v="103978"/>
    <x v="41"/>
    <s v="Moreno"/>
    <x v="13"/>
    <n v="43405"/>
    <s v="-"/>
    <s v="Mantenimiento Electrico"/>
    <d v="2022-01-12T00:00:00"/>
    <d v="1899-12-30T10:09:08"/>
    <d v="2022-01-12T00:00:00"/>
    <d v="1899-12-30T10:11:42"/>
    <n v="154"/>
    <n v="2.5666666666666669"/>
    <s v="micro parada"/>
    <x v="1"/>
    <x v="1"/>
    <x v="0"/>
    <x v="0"/>
    <s v="micro parada"/>
    <s v="no"/>
  </r>
  <r>
    <n v="103981"/>
    <x v="21"/>
    <s v="Moreno"/>
    <x v="13"/>
    <n v="44120"/>
    <s v="Martín"/>
    <s v="Mantenimiento Electrico"/>
    <d v="2022-01-12T00:00:00"/>
    <d v="1899-12-30T10:19:19"/>
    <d v="2022-01-12T00:00:00"/>
    <d v="1899-12-30T10:19:42"/>
    <n v="23"/>
    <n v="0.38333333333333336"/>
    <s v="micro parada"/>
    <x v="1"/>
    <x v="1"/>
    <x v="0"/>
    <x v="0"/>
    <s v="micro parada"/>
    <s v="no"/>
  </r>
  <r>
    <n v="103984"/>
    <x v="1"/>
    <s v="Moreno"/>
    <x v="7"/>
    <n v="43405"/>
    <s v="-"/>
    <s v="Mantenimiento Mecanico"/>
    <d v="2022-01-12T00:00:00"/>
    <d v="1899-12-30T10:26:56"/>
    <d v="2022-01-12T00:00:00"/>
    <d v="1899-12-30T10:46:26"/>
    <n v="1170"/>
    <n v="19.5"/>
    <s v="regulación"/>
    <x v="0"/>
    <x v="1"/>
    <x v="0"/>
    <x v="0"/>
    <m/>
    <m/>
  </r>
  <r>
    <n v="103985"/>
    <x v="0"/>
    <s v="Moreno"/>
    <x v="22"/>
    <n v="43405"/>
    <s v="-"/>
    <s v="Mantenimiento Mecanico"/>
    <d v="2022-01-12T00:00:00"/>
    <d v="1899-12-30T10:38:19"/>
    <d v="2022-01-12T00:00:00"/>
    <d v="1899-12-30T10:47:18"/>
    <n v="539"/>
    <n v="8.9833333333333325"/>
    <s v="micro parada"/>
    <x v="1"/>
    <x v="1"/>
    <x v="0"/>
    <x v="0"/>
    <s v="micro parada"/>
    <s v="no"/>
  </r>
  <r>
    <n v="103988"/>
    <x v="6"/>
    <s v="Moreno"/>
    <x v="7"/>
    <n v="43405"/>
    <s v="-"/>
    <s v="Mantenimiento Electrico"/>
    <d v="2022-01-12T00:00:00"/>
    <d v="1899-12-30T10:47:48"/>
    <d v="2022-01-12T00:00:00"/>
    <d v="1899-12-30T11:09:26"/>
    <n v="1298"/>
    <n v="21.633333333333333"/>
    <s v="reguló el sensor del pistón de la crimpadora"/>
    <x v="0"/>
    <x v="1"/>
    <x v="0"/>
    <x v="0"/>
    <m/>
    <m/>
  </r>
  <r>
    <n v="103989"/>
    <x v="0"/>
    <s v="Moreno"/>
    <x v="22"/>
    <n v="43405"/>
    <s v="-"/>
    <s v="Mantenimiento Mecanico"/>
    <d v="2022-01-12T00:00:00"/>
    <d v="1899-12-30T10:52:16"/>
    <d v="2022-01-12T00:00:00"/>
    <d v="1899-12-30T11:35:10"/>
    <n v="2574"/>
    <n v="42.9"/>
    <s v="se reguló las cuchillas de corte"/>
    <x v="0"/>
    <x v="1"/>
    <x v="0"/>
    <x v="0"/>
    <m/>
    <m/>
  </r>
  <r>
    <n v="103990"/>
    <x v="29"/>
    <s v="Moreno"/>
    <x v="1"/>
    <n v="43809"/>
    <s v="Martín"/>
    <s v="Mantenimiento Mecanico"/>
    <d v="2022-01-12T00:00:00"/>
    <d v="1899-12-30T10:56:38"/>
    <d v="2022-01-12T00:00:00"/>
    <d v="1899-12-30T11:21:35"/>
    <n v="1497"/>
    <n v="24.95"/>
    <s v="tolva se rompió el perno el crique de la tolva"/>
    <x v="2"/>
    <x v="1"/>
    <x v="0"/>
    <x v="0"/>
    <m/>
    <m/>
  </r>
  <r>
    <n v="103996"/>
    <x v="20"/>
    <s v="Moreno"/>
    <x v="7"/>
    <n v="44104"/>
    <s v="Martín"/>
    <s v="Mantenimiento Electrico"/>
    <d v="2022-01-12T00:00:00"/>
    <d v="1899-12-30T11:23:47"/>
    <d v="2022-01-12T00:00:00"/>
    <d v="1899-12-30T12:00:58"/>
    <n v="2231"/>
    <n v="37.18333333333333"/>
    <s v="sin informacion"/>
    <x v="3"/>
    <x v="1"/>
    <x v="0"/>
    <x v="0"/>
    <s v="sin informacion"/>
    <s v="sin informacion"/>
  </r>
  <r>
    <n v="103997"/>
    <x v="21"/>
    <s v="Moreno"/>
    <x v="13"/>
    <n v="44120"/>
    <s v="Martín"/>
    <s v="Mantenimiento Mecanico"/>
    <d v="2022-01-12T00:00:00"/>
    <d v="1899-12-30T11:45:57"/>
    <d v="2022-01-12T00:00:00"/>
    <d v="1899-12-30T11:56:34"/>
    <n v="637"/>
    <n v="10.616666666666667"/>
    <s v="se regula etiquetadora"/>
    <x v="0"/>
    <x v="1"/>
    <x v="0"/>
    <x v="0"/>
    <m/>
    <m/>
  </r>
  <r>
    <n v="104001"/>
    <x v="10"/>
    <s v="Moreno"/>
    <x v="13"/>
    <n v="43881"/>
    <s v="Martín"/>
    <s v="Mantenimiento Mecanico"/>
    <d v="2022-01-12T00:00:00"/>
    <d v="1899-12-30T12:18:18"/>
    <d v="2022-01-12T00:00:00"/>
    <d v="1899-12-30T12:56:56"/>
    <n v="2318"/>
    <n v="38.633333333333333"/>
    <s v="se trabó y dobló el eje del motor roscador"/>
    <x v="2"/>
    <x v="1"/>
    <x v="0"/>
    <x v="0"/>
    <m/>
    <m/>
  </r>
  <r>
    <n v="104013"/>
    <x v="10"/>
    <s v="Moreno"/>
    <x v="13"/>
    <n v="43881"/>
    <s v="Martín"/>
    <s v="Mantenimiento Mecanico"/>
    <d v="2022-01-12T00:00:00"/>
    <d v="1899-12-30T13:17:56"/>
    <d v="2022-01-12T00:00:00"/>
    <d v="1899-12-30T13:21:30"/>
    <n v="214"/>
    <n v="3.5666666666666669"/>
    <s v="micro parada"/>
    <x v="1"/>
    <x v="1"/>
    <x v="0"/>
    <x v="0"/>
    <s v="micro parada"/>
    <s v="no"/>
  </r>
  <r>
    <n v="104015"/>
    <x v="10"/>
    <s v="Moreno"/>
    <x v="13"/>
    <n v="43881"/>
    <s v="Martín"/>
    <s v="Mantenimiento Electrico"/>
    <d v="2022-01-12T00:00:00"/>
    <d v="1899-12-30T13:21:36"/>
    <d v="2022-01-12T00:00:00"/>
    <d v="1899-12-30T13:35:34"/>
    <n v="838"/>
    <n v="13.966666666666667"/>
    <s v="se trabó y dobló el eje del motor roscador"/>
    <x v="2"/>
    <x v="1"/>
    <x v="0"/>
    <x v="0"/>
    <m/>
    <m/>
  </r>
  <r>
    <n v="104027"/>
    <x v="6"/>
    <s v="Moreno"/>
    <x v="14"/>
    <n v="43882"/>
    <s v="Martín"/>
    <s v="Mantenimiento Mecanico"/>
    <d v="2022-01-12T00:00:00"/>
    <d v="1899-12-30T18:00:56"/>
    <d v="2022-01-12T00:00:00"/>
    <d v="1899-12-30T19:32:20"/>
    <n v="5484"/>
    <n v="91.4"/>
    <s v="rotura de tacos en Correa de estuchadora, regulación"/>
    <x v="2"/>
    <x v="1"/>
    <x v="0"/>
    <x v="1"/>
    <m/>
    <m/>
  </r>
  <r>
    <n v="104029"/>
    <x v="21"/>
    <s v="Moreno"/>
    <x v="13"/>
    <n v="44120"/>
    <s v="Martín"/>
    <s v="Mantenimiento Electrico"/>
    <d v="2022-01-12T00:00:00"/>
    <d v="1899-12-30T18:07:22"/>
    <d v="2022-01-12T00:00:00"/>
    <d v="1899-12-30T18:23:59"/>
    <n v="997"/>
    <n v="16.616666666666667"/>
    <s v=" torqueadora  , regular altura sensor tapa alta"/>
    <x v="0"/>
    <x v="1"/>
    <x v="0"/>
    <x v="1"/>
    <m/>
    <m/>
  </r>
  <r>
    <n v="104034"/>
    <x v="0"/>
    <s v="Moreno"/>
    <x v="0"/>
    <n v="43405"/>
    <s v="-"/>
    <s v="Mantenimiento Mecanico"/>
    <d v="2022-01-12T00:00:00"/>
    <d v="1899-12-30T19:39:30"/>
    <d v="2022-01-12T00:00:00"/>
    <d v="1899-12-30T19:39:41"/>
    <n v="11"/>
    <n v="0.18333333333333332"/>
    <s v="micro parada"/>
    <x v="1"/>
    <x v="1"/>
    <x v="0"/>
    <x v="1"/>
    <s v="micro parada"/>
    <s v="no"/>
  </r>
  <r>
    <n v="104035"/>
    <x v="37"/>
    <s v="Moreno"/>
    <x v="0"/>
    <n v="43843"/>
    <s v="Martín"/>
    <s v="Mantenimiento Electrico"/>
    <d v="2022-01-12T00:00:00"/>
    <d v="1899-12-30T19:39:56"/>
    <d v="2022-01-12T00:00:00"/>
    <d v="1899-12-30T20:13:09"/>
    <n v="1993"/>
    <n v="33.216666666666669"/>
    <s v="falla en pinza, asistencia en regulación. "/>
    <x v="0"/>
    <x v="1"/>
    <x v="0"/>
    <x v="1"/>
    <m/>
    <m/>
  </r>
  <r>
    <n v="104038"/>
    <x v="42"/>
    <s v="Moreno"/>
    <x v="7"/>
    <n v="44432"/>
    <s v="Sebastian "/>
    <s v="Mantenimiento Mecanico"/>
    <d v="2022-01-12T00:00:00"/>
    <d v="1899-12-30T20:05:10"/>
    <d v="2022-01-12T00:00:00"/>
    <d v="1899-12-30T20:11:51"/>
    <n v="401"/>
    <n v="6.6833333333333336"/>
    <s v="micro parada"/>
    <x v="1"/>
    <x v="1"/>
    <x v="0"/>
    <x v="1"/>
    <s v="micro parada"/>
    <s v="no"/>
  </r>
  <r>
    <n v="104039"/>
    <x v="32"/>
    <s v="Moreno"/>
    <x v="13"/>
    <n v="43405"/>
    <s v="-"/>
    <s v="Mantenimiento Electrico"/>
    <d v="2022-01-12T00:00:00"/>
    <d v="1899-12-30T20:07:31"/>
    <d v="2022-01-12T00:00:00"/>
    <d v="1899-12-30T21:07:45"/>
    <n v="3614"/>
    <n v="60.233333333333334"/>
    <s v="sin informacion"/>
    <x v="3"/>
    <x v="1"/>
    <x v="0"/>
    <x v="1"/>
    <s v="sin informacion"/>
    <s v="sin informacion"/>
  </r>
  <r>
    <n v="104043"/>
    <x v="0"/>
    <s v="Moreno"/>
    <x v="20"/>
    <n v="43405"/>
    <s v="-"/>
    <s v="Mantenimiento Mecanico"/>
    <d v="2022-01-12T00:00:00"/>
    <d v="1899-12-30T20:55:15"/>
    <d v="2022-01-12T00:00:00"/>
    <d v="1899-12-30T21:06:57"/>
    <n v="702"/>
    <n v="11.7"/>
    <s v="Mellado en rotor"/>
    <x v="2"/>
    <x v="1"/>
    <x v="0"/>
    <x v="1"/>
    <m/>
    <m/>
  </r>
  <r>
    <n v="104049"/>
    <x v="3"/>
    <s v="Moreno"/>
    <x v="6"/>
    <n v="43405"/>
    <s v="-"/>
    <s v="Mantenimiento Electrico"/>
    <d v="2022-01-12T00:00:00"/>
    <d v="1899-12-30T23:06:24"/>
    <d v="2022-01-12T00:00:00"/>
    <d v="1899-12-30T23:16:58"/>
    <n v="634"/>
    <n v="10.566666666666666"/>
    <s v="laser no podían  modificar valores ya que figura desconectado el panel , se reinicia."/>
    <x v="0"/>
    <x v="1"/>
    <x v="0"/>
    <x v="2"/>
    <m/>
    <m/>
  </r>
  <r>
    <n v="104058"/>
    <x v="3"/>
    <s v="Moreno"/>
    <x v="6"/>
    <n v="43405"/>
    <s v="-"/>
    <s v="Mantenimiento Electrico"/>
    <d v="2022-01-13T00:00:00"/>
    <d v="1899-12-30T00:50:09"/>
    <d v="2022-01-13T00:00:00"/>
    <d v="1899-12-30T00:59:15"/>
    <n v="546"/>
    <n v="9.1"/>
    <s v="micro parada"/>
    <x v="1"/>
    <x v="1"/>
    <x v="0"/>
    <x v="2"/>
    <s v="micro parada"/>
    <s v="no"/>
  </r>
  <r>
    <n v="104060"/>
    <x v="3"/>
    <s v="Moreno"/>
    <x v="6"/>
    <n v="43405"/>
    <s v="-"/>
    <s v="Mantenimiento Electrico"/>
    <d v="2022-01-13T00:00:00"/>
    <d v="1899-12-30T01:06:53"/>
    <d v="2022-01-13T00:00:00"/>
    <d v="1899-12-30T01:37:33"/>
    <n v="1840"/>
    <n v="30.666666666666668"/>
    <s v="laser no podían  modificar valores ya que figura desconectado el panel , se reinicia."/>
    <x v="0"/>
    <x v="1"/>
    <x v="0"/>
    <x v="2"/>
    <m/>
    <m/>
  </r>
  <r>
    <n v="104062"/>
    <x v="1"/>
    <s v="Moreno"/>
    <x v="24"/>
    <n v="43405"/>
    <s v="-"/>
    <s v="Mantenimiento Mecanico"/>
    <d v="2022-01-13T00:00:00"/>
    <d v="1899-12-30T02:00:12"/>
    <d v="2022-01-13T00:00:00"/>
    <d v="1899-12-30T02:19:22"/>
    <n v="1150"/>
    <n v="19.166666666666668"/>
    <s v="era la transportadora y mecánico, solucionan los mecánicos."/>
    <x v="0"/>
    <x v="1"/>
    <x v="0"/>
    <x v="2"/>
    <m/>
    <m/>
  </r>
  <r>
    <n v="104064"/>
    <x v="1"/>
    <s v="Moreno"/>
    <x v="24"/>
    <n v="43405"/>
    <s v="-"/>
    <s v="Mantenimiento Mecanico"/>
    <d v="2022-01-13T00:00:00"/>
    <d v="1899-12-30T02:28:44"/>
    <d v="2022-01-13T00:00:00"/>
    <d v="1899-12-30T03:11:34"/>
    <n v="2570"/>
    <n v="42.833333333333336"/>
    <s v="era la transportadora y mecánico, solucionan los mecánicos."/>
    <x v="0"/>
    <x v="1"/>
    <x v="0"/>
    <x v="2"/>
    <m/>
    <m/>
  </r>
  <r>
    <n v="104066"/>
    <x v="0"/>
    <s v="Moreno"/>
    <x v="1"/>
    <n v="43405"/>
    <s v="-"/>
    <s v="Mantenimiento Mecanico"/>
    <d v="2022-01-13T00:00:00"/>
    <d v="1899-12-30T02:49:53"/>
    <d v="2022-01-13T00:00:00"/>
    <d v="1899-12-30T03:24:06"/>
    <n v="2053"/>
    <n v="34.216666666666669"/>
    <s v="brazo no hacia el piqueo, era sensor de la rotación de pinzas, prendía la luz testigo pero no llegaba señal. luego de desconectarlo había quedado, en el segundo llamado se cambio."/>
    <x v="2"/>
    <x v="1"/>
    <x v="0"/>
    <x v="2"/>
    <m/>
    <m/>
  </r>
  <r>
    <n v="104071"/>
    <x v="1"/>
    <s v="Moreno"/>
    <x v="24"/>
    <n v="43405"/>
    <s v="-"/>
    <s v="Mantenimiento Electrico"/>
    <d v="2022-01-13T00:00:00"/>
    <d v="1899-12-30T04:39:52"/>
    <d v="2022-01-13T00:00:00"/>
    <d v="1899-12-30T04:57:21"/>
    <n v="1049"/>
    <n v="17.483333333333334"/>
    <s v="sin informacion"/>
    <x v="3"/>
    <x v="1"/>
    <x v="0"/>
    <x v="2"/>
    <s v="sin informacion"/>
    <s v="sin informacion"/>
  </r>
  <r>
    <n v="104075"/>
    <x v="0"/>
    <s v="Moreno"/>
    <x v="1"/>
    <n v="43405"/>
    <s v="-"/>
    <s v="Mantenimiento Mecanico"/>
    <d v="2022-01-13T00:00:00"/>
    <d v="1899-12-30T04:54:45"/>
    <d v="2022-01-13T00:00:00"/>
    <d v="1899-12-30T05:23:03"/>
    <n v="1698"/>
    <n v="28.3"/>
    <s v="brazo no hacia el piqueo, era sensor de la rotación de pinzas, prendía la luz testigo pero no llegaba señal. luego de desconectarlo había quedado, en el segundo llamado se cambio."/>
    <x v="2"/>
    <x v="1"/>
    <x v="0"/>
    <x v="2"/>
    <m/>
    <m/>
  </r>
  <r>
    <n v="104077"/>
    <x v="26"/>
    <s v="Moreno"/>
    <x v="5"/>
    <n v="43405"/>
    <s v="-"/>
    <s v="Mantenimiento Mecanico"/>
    <d v="2022-01-13T00:00:00"/>
    <d v="1899-12-30T05:01:06"/>
    <d v="2022-01-13T00:00:00"/>
    <d v="1899-12-30T05:19:38"/>
    <n v="1112"/>
    <n v="18.533333333333335"/>
    <s v="sin informacion"/>
    <x v="3"/>
    <x v="1"/>
    <x v="0"/>
    <x v="2"/>
    <s v="sin informacion"/>
    <s v="sin informacion"/>
  </r>
  <r>
    <n v="104080"/>
    <x v="0"/>
    <s v="Moreno"/>
    <x v="1"/>
    <n v="43405"/>
    <s v="-"/>
    <s v="Mantenimiento Electrico"/>
    <d v="2022-01-13T00:00:00"/>
    <d v="1899-12-30T05:23:11"/>
    <d v="2022-01-13T00:00:00"/>
    <d v="1899-12-30T05:44:24"/>
    <n v="1273"/>
    <n v="21.216666666666665"/>
    <s v="sin informacion"/>
    <x v="3"/>
    <x v="1"/>
    <x v="0"/>
    <x v="2"/>
    <s v="sin informacion"/>
    <s v="sin informacion"/>
  </r>
  <r>
    <n v="104082"/>
    <x v="21"/>
    <s v="Moreno"/>
    <x v="13"/>
    <n v="44120"/>
    <s v="Martín"/>
    <s v="Mantenimiento Electrico"/>
    <d v="2022-01-13T00:00:00"/>
    <d v="1899-12-30T06:01:25"/>
    <d v="2022-01-13T00:00:00"/>
    <d v="1899-12-30T07:11:46"/>
    <n v="4221"/>
    <n v="70.349999999999994"/>
    <s v="se regula cabezal 8"/>
    <x v="0"/>
    <x v="1"/>
    <x v="0"/>
    <x v="0"/>
    <m/>
    <m/>
  </r>
  <r>
    <n v="104090"/>
    <x v="31"/>
    <s v="Moreno"/>
    <x v="5"/>
    <n v="44104"/>
    <s v="Martín"/>
    <s v="Mantenimiento Mecanico"/>
    <d v="2022-01-13T00:00:00"/>
    <d v="1899-12-30T06:42:48"/>
    <d v="2022-01-13T00:00:00"/>
    <d v="1899-12-30T08:46:48"/>
    <n v="7440"/>
    <n v="124"/>
    <s v="cel cambio de cuchilla y ajuste de piezas flojas"/>
    <x v="2"/>
    <x v="1"/>
    <x v="0"/>
    <x v="0"/>
    <m/>
    <m/>
  </r>
  <r>
    <n v="104098"/>
    <x v="18"/>
    <s v="Moreno"/>
    <x v="12"/>
    <n v="44258"/>
    <s v="Martín"/>
    <s v="Mantenimiento Mecanico"/>
    <d v="2022-01-13T00:00:00"/>
    <d v="1899-12-30T07:44:47"/>
    <d v="2022-01-13T00:00:00"/>
    <d v="1899-12-30T08:21:53"/>
    <n v="2226"/>
    <n v="37.1"/>
    <s v="llenadora se desarma valvula de tres vias se ajusta tuerca por variación de peso"/>
    <x v="0"/>
    <x v="1"/>
    <x v="0"/>
    <x v="0"/>
    <m/>
    <m/>
  </r>
  <r>
    <n v="104099"/>
    <x v="21"/>
    <s v="Moreno"/>
    <x v="13"/>
    <n v="44120"/>
    <s v="Martín"/>
    <s v="Mantenimiento Electrico"/>
    <d v="2022-01-13T00:00:00"/>
    <d v="1899-12-30T07:53:39"/>
    <d v="2022-01-13T00:00:00"/>
    <d v="1899-12-30T07:58:46"/>
    <n v="307"/>
    <n v="5.1166666666666663"/>
    <s v="micro parada"/>
    <x v="1"/>
    <x v="1"/>
    <x v="0"/>
    <x v="0"/>
    <s v="micro parada"/>
    <s v="no"/>
  </r>
  <r>
    <n v="104104"/>
    <x v="3"/>
    <s v="Moreno"/>
    <x v="6"/>
    <n v="43405"/>
    <s v="-"/>
    <s v="Mantenimiento Mecanico"/>
    <d v="2022-01-13T00:00:00"/>
    <d v="1899-12-30T08:18:19"/>
    <d v="2022-01-13T00:00:00"/>
    <d v="1899-12-30T08:36:34"/>
    <n v="1095"/>
    <n v="18.25"/>
    <s v="regulacion "/>
    <x v="0"/>
    <x v="1"/>
    <x v="0"/>
    <x v="0"/>
    <m/>
    <m/>
  </r>
  <r>
    <n v="104110"/>
    <x v="3"/>
    <s v="Moreno"/>
    <x v="6"/>
    <n v="43405"/>
    <s v="-"/>
    <s v="Mantenimiento Mecanico"/>
    <d v="2022-01-13T00:00:00"/>
    <d v="1899-12-30T08:49:55"/>
    <d v="2022-01-13T00:00:00"/>
    <d v="1899-12-30T09:07:14"/>
    <n v="1039"/>
    <n v="17.316666666666666"/>
    <s v="regulacion "/>
    <x v="0"/>
    <x v="1"/>
    <x v="0"/>
    <x v="0"/>
    <m/>
    <m/>
  </r>
  <r>
    <n v="104111"/>
    <x v="0"/>
    <s v="Moreno"/>
    <x v="0"/>
    <n v="43405"/>
    <s v="-"/>
    <s v="Mantenimiento Mecanico"/>
    <d v="2022-01-13T00:00:00"/>
    <d v="1899-12-30T08:55:33"/>
    <d v="2022-01-13T00:00:00"/>
    <d v="1899-12-30T09:59:31"/>
    <n v="3838"/>
    <n v="63.966666666666669"/>
    <s v=" regula y problemas con componentes"/>
    <x v="0"/>
    <x v="1"/>
    <x v="0"/>
    <x v="0"/>
    <m/>
    <m/>
  </r>
  <r>
    <n v="104113"/>
    <x v="3"/>
    <s v="Moreno"/>
    <x v="6"/>
    <n v="43405"/>
    <s v="-"/>
    <s v="Mantenimiento Electrico"/>
    <d v="2022-01-13T00:00:00"/>
    <d v="1899-12-30T09:07:22"/>
    <d v="2022-01-13T00:00:00"/>
    <d v="1899-12-30T10:43:43"/>
    <n v="5781"/>
    <n v="96.35"/>
    <s v="regulacion "/>
    <x v="0"/>
    <x v="1"/>
    <x v="0"/>
    <x v="0"/>
    <m/>
    <m/>
  </r>
  <r>
    <n v="104115"/>
    <x v="0"/>
    <s v="Moreno"/>
    <x v="14"/>
    <n v="43405"/>
    <s v="-"/>
    <s v="Mantenimiento Electrico"/>
    <d v="2022-01-13T00:00:00"/>
    <d v="1899-12-30T09:15:36"/>
    <d v="2022-01-13T00:00:00"/>
    <d v="1899-12-30T11:01:39"/>
    <n v="6363"/>
    <n v="106.05"/>
    <s v="sin informacion"/>
    <x v="3"/>
    <x v="1"/>
    <x v="0"/>
    <x v="0"/>
    <s v="sin informacion"/>
    <s v="sin informacion"/>
  </r>
  <r>
    <n v="104116"/>
    <x v="1"/>
    <s v="Moreno"/>
    <x v="12"/>
    <n v="43405"/>
    <s v="-"/>
    <s v="Mantenimiento Mecanico"/>
    <d v="2022-01-13T00:00:00"/>
    <d v="1899-12-30T09:24:21"/>
    <d v="2022-01-13T00:00:00"/>
    <d v="1899-12-30T10:54:16"/>
    <n v="5395"/>
    <n v="89.916666666666671"/>
    <s v="etq cambio de banda de envolvente"/>
    <x v="2"/>
    <x v="1"/>
    <x v="0"/>
    <x v="0"/>
    <m/>
    <m/>
  </r>
  <r>
    <n v="104118"/>
    <x v="24"/>
    <s v="Moreno"/>
    <x v="13"/>
    <n v="43405"/>
    <s v="-"/>
    <s v="Mantenimiento Electrico"/>
    <d v="2022-01-13T00:00:00"/>
    <d v="1899-12-30T09:42:26"/>
    <d v="2022-01-13T00:00:00"/>
    <d v="1899-12-30T10:07:14"/>
    <n v="1488"/>
    <n v="24.8"/>
    <s v="sin informacion"/>
    <x v="3"/>
    <x v="1"/>
    <x v="0"/>
    <x v="0"/>
    <s v="sin informacion"/>
    <s v="sin informacion"/>
  </r>
  <r>
    <n v="104120"/>
    <x v="24"/>
    <s v="Moreno"/>
    <x v="1"/>
    <n v="43405"/>
    <s v="-"/>
    <s v="Mantenimiento Mecanico"/>
    <d v="2022-01-13T00:00:00"/>
    <d v="1899-12-30T09:53:55"/>
    <d v="2022-01-13T00:00:00"/>
    <d v="1899-12-30T10:48:38"/>
    <n v="3283"/>
    <n v="54.716666666666669"/>
    <s v="regulación "/>
    <x v="0"/>
    <x v="1"/>
    <x v="0"/>
    <x v="0"/>
    <m/>
    <m/>
  </r>
  <r>
    <n v="104125"/>
    <x v="21"/>
    <s v="Moreno"/>
    <x v="13"/>
    <n v="44120"/>
    <s v="Martín"/>
    <s v="Mantenimiento Electrico"/>
    <d v="2022-01-13T00:00:00"/>
    <d v="1899-12-30T10:26:26"/>
    <d v="2022-01-13T00:00:00"/>
    <d v="1899-12-30T10:53:05"/>
    <n v="1599"/>
    <n v="26.65"/>
    <s v="sin informacion"/>
    <x v="3"/>
    <x v="1"/>
    <x v="0"/>
    <x v="0"/>
    <s v="sin informacion"/>
    <s v="sin informacion"/>
  </r>
  <r>
    <n v="104128"/>
    <x v="18"/>
    <s v="Moreno"/>
    <x v="12"/>
    <n v="44258"/>
    <s v="Martín"/>
    <s v="Mantenimiento Mecanico"/>
    <d v="2022-01-13T00:00:00"/>
    <d v="1899-12-30T10:58:00"/>
    <d v="2022-01-13T00:00:00"/>
    <d v="1899-12-30T11:14:27"/>
    <n v="987"/>
    <n v="16.45"/>
    <s v="problema con llenado"/>
    <x v="0"/>
    <x v="1"/>
    <x v="0"/>
    <x v="0"/>
    <m/>
    <m/>
  </r>
  <r>
    <n v="104141"/>
    <x v="3"/>
    <s v="Moreno"/>
    <x v="6"/>
    <n v="43405"/>
    <s v="-"/>
    <s v="Mantenimiento Electrico"/>
    <d v="2022-01-13T00:00:00"/>
    <d v="1899-12-30T12:16:22"/>
    <d v="2022-01-13T00:00:00"/>
    <d v="1899-12-30T12:19:42"/>
    <n v="200"/>
    <n v="3.3333333333333335"/>
    <s v="micro parada"/>
    <x v="1"/>
    <x v="1"/>
    <x v="0"/>
    <x v="0"/>
    <s v="micro parada"/>
    <s v="no"/>
  </r>
  <r>
    <n v="104151"/>
    <x v="18"/>
    <s v="Moreno"/>
    <x v="12"/>
    <n v="44258"/>
    <s v="Martín"/>
    <s v="Mantenimiento Mecanico"/>
    <d v="2022-01-13T00:00:00"/>
    <d v="1899-12-30T13:12:13"/>
    <d v="2022-01-13T00:00:00"/>
    <d v="1899-12-30T13:29:40"/>
    <n v="1047"/>
    <n v="17.45"/>
    <s v="problema con llenado"/>
    <x v="0"/>
    <x v="1"/>
    <x v="0"/>
    <x v="0"/>
    <m/>
    <m/>
  </r>
  <r>
    <n v="104153"/>
    <x v="18"/>
    <s v="Moreno"/>
    <x v="12"/>
    <n v="44258"/>
    <s v="Martín"/>
    <s v="Mantenimiento Mecanico"/>
    <d v="2022-01-13T00:00:00"/>
    <d v="1899-12-30T14:53:32"/>
    <d v="2022-01-13T00:00:00"/>
    <d v="1899-12-30T16:08:24"/>
    <n v="4492"/>
    <n v="74.86666666666666"/>
    <s v="problema con llenado"/>
    <x v="0"/>
    <x v="1"/>
    <x v="0"/>
    <x v="1"/>
    <m/>
    <m/>
  </r>
  <r>
    <n v="104154"/>
    <x v="3"/>
    <s v="Moreno"/>
    <x v="6"/>
    <n v="43405"/>
    <s v="-"/>
    <s v="Mantenimiento Electrico"/>
    <d v="2022-01-13T00:00:00"/>
    <d v="1899-12-30T14:56:53"/>
    <d v="2022-01-13T00:00:00"/>
    <d v="1899-12-30T15:13:46"/>
    <n v="1013"/>
    <n v="16.883333333333333"/>
    <s v="sin informacion"/>
    <x v="3"/>
    <x v="1"/>
    <x v="0"/>
    <x v="1"/>
    <s v="sin informacion"/>
    <s v="sin informacion"/>
  </r>
  <r>
    <n v="104159"/>
    <x v="24"/>
    <s v="Moreno"/>
    <x v="1"/>
    <n v="43405"/>
    <s v="-"/>
    <s v="Mantenimiento Mecanico"/>
    <d v="2022-01-13T00:00:00"/>
    <d v="1899-12-30T16:42:05"/>
    <d v="2022-01-13T00:00:00"/>
    <d v="1899-12-30T17:13:29"/>
    <n v="1884"/>
    <n v="31.4"/>
    <s v="regulación colocador de tapas."/>
    <x v="0"/>
    <x v="1"/>
    <x v="0"/>
    <x v="1"/>
    <m/>
    <m/>
  </r>
  <r>
    <n v="104162"/>
    <x v="0"/>
    <s v="Moreno"/>
    <x v="0"/>
    <n v="43405"/>
    <s v="-"/>
    <s v="Mantenimiento Electrico"/>
    <d v="2022-01-13T00:00:00"/>
    <d v="1899-12-30T17:00:10"/>
    <d v="2022-01-13T00:00:00"/>
    <d v="1899-12-30T17:24:11"/>
    <n v="1441"/>
    <n v="24.016666666666666"/>
    <s v="sin informacion"/>
    <x v="3"/>
    <x v="1"/>
    <x v="0"/>
    <x v="1"/>
    <s v="sin informacion"/>
    <s v="sin informacion"/>
  </r>
  <r>
    <n v="104163"/>
    <x v="0"/>
    <s v="Moreno"/>
    <x v="25"/>
    <n v="43405"/>
    <s v="-"/>
    <s v="Mantenimiento Electrico"/>
    <d v="2022-01-13T00:00:00"/>
    <d v="1899-12-30T17:04:14"/>
    <d v="2022-01-13T00:00:00"/>
    <d v="1899-12-30T17:48:20"/>
    <n v="2646"/>
    <n v="44.1"/>
    <s v="llamado eléctrico era mecánico, rotura de rosca del eje del electro imán. "/>
    <x v="2"/>
    <x v="1"/>
    <x v="0"/>
    <x v="1"/>
    <m/>
    <m/>
  </r>
  <r>
    <n v="104168"/>
    <x v="0"/>
    <s v="Moreno"/>
    <x v="25"/>
    <n v="43405"/>
    <s v="-"/>
    <s v="Mantenimiento Electrico"/>
    <d v="2022-01-13T00:00:00"/>
    <d v="1899-12-30T17:51:18"/>
    <d v="2022-01-13T00:00:00"/>
    <d v="1899-12-30T17:58:15"/>
    <n v="417"/>
    <n v="6.95"/>
    <s v="micro parada"/>
    <x v="1"/>
    <x v="1"/>
    <x v="0"/>
    <x v="1"/>
    <s v="micro parada"/>
    <s v="no"/>
  </r>
  <r>
    <n v="104169"/>
    <x v="18"/>
    <s v="Moreno"/>
    <x v="12"/>
    <n v="44258"/>
    <s v="Martín"/>
    <s v="Mantenimiento Mecanico"/>
    <d v="2022-01-13T00:00:00"/>
    <d v="1899-12-30T17:58:39"/>
    <d v="2022-01-13T00:00:00"/>
    <d v="1899-12-30T18:33:14"/>
    <n v="2075"/>
    <n v="34.583333333333336"/>
    <s v="variación peso se ajustó tuerca de válvula"/>
    <x v="0"/>
    <x v="1"/>
    <x v="0"/>
    <x v="1"/>
    <m/>
    <m/>
  </r>
  <r>
    <n v="104170"/>
    <x v="3"/>
    <s v="Moreno"/>
    <x v="6"/>
    <n v="43405"/>
    <s v="-"/>
    <s v="Mantenimiento Electrico"/>
    <d v="2022-01-13T00:00:00"/>
    <d v="1899-12-30T18:11:32"/>
    <d v="2022-01-13T00:00:00"/>
    <d v="1899-12-30T18:29:06"/>
    <n v="1054"/>
    <n v="17.566666666666666"/>
    <s v="sin informacion"/>
    <x v="3"/>
    <x v="1"/>
    <x v="0"/>
    <x v="1"/>
    <s v="sin informacion"/>
    <s v="sin informacion"/>
  </r>
  <r>
    <n v="104171"/>
    <x v="43"/>
    <s v="Moreno"/>
    <x v="25"/>
    <n v="43405"/>
    <s v="-"/>
    <s v="Mantenimiento Mecanico"/>
    <d v="2022-01-13T00:00:00"/>
    <d v="1899-12-30T18:30:16"/>
    <d v="2022-01-13T00:00:00"/>
    <d v="1899-12-30T19:39:17"/>
    <n v="4141"/>
    <n v="69.016666666666666"/>
    <s v="balanza era llamado de la 36, falla de calentamiento de motor, se destenso banda y lubrico rodillos."/>
    <x v="0"/>
    <x v="1"/>
    <x v="0"/>
    <x v="1"/>
    <m/>
    <m/>
  </r>
  <r>
    <n v="104180"/>
    <x v="18"/>
    <s v="Moreno"/>
    <x v="12"/>
    <n v="44258"/>
    <s v="Martín"/>
    <s v="Mantenimiento Mecanico"/>
    <d v="2022-01-13T00:00:00"/>
    <d v="1899-12-30T22:26:20"/>
    <d v="2022-01-13T00:00:00"/>
    <d v="1899-12-30T22:28:03"/>
    <n v="103"/>
    <n v="1.7166666666666666"/>
    <s v="micro parada"/>
    <x v="1"/>
    <x v="1"/>
    <x v="0"/>
    <x v="2"/>
    <s v="micro parada"/>
    <s v="no"/>
  </r>
  <r>
    <n v="104187"/>
    <x v="15"/>
    <s v="Moreno"/>
    <x v="0"/>
    <n v="43405"/>
    <s v="-"/>
    <s v="Mantenimiento Electrico"/>
    <d v="2022-01-14T00:00:00"/>
    <d v="1899-12-30T00:25:37"/>
    <d v="2022-01-14T00:00:00"/>
    <d v="1899-12-30T00:44:11"/>
    <n v="1114"/>
    <n v="18.566666666666666"/>
    <s v="sin informacion"/>
    <x v="3"/>
    <x v="1"/>
    <x v="0"/>
    <x v="2"/>
    <s v="sin informacion"/>
    <s v="sin informacion"/>
  </r>
  <r>
    <n v="104188"/>
    <x v="20"/>
    <s v="Moreno"/>
    <x v="7"/>
    <n v="44104"/>
    <s v="Martín"/>
    <s v="Mantenimiento Electrico"/>
    <d v="2022-01-14T00:00:00"/>
    <d v="1899-12-30T01:08:50"/>
    <d v="2022-01-14T00:00:00"/>
    <d v="1899-12-30T01:13:16"/>
    <n v="266"/>
    <n v="4.4333333333333336"/>
    <s v="micro parada"/>
    <x v="1"/>
    <x v="1"/>
    <x v="0"/>
    <x v="2"/>
    <s v="micro parada"/>
    <s v="no"/>
  </r>
  <r>
    <n v="104206"/>
    <x v="21"/>
    <s v="Moreno"/>
    <x v="13"/>
    <n v="44120"/>
    <s v="Martín"/>
    <s v="Mantenimiento Electrico"/>
    <d v="2022-01-14T00:00:00"/>
    <d v="1899-12-30T06:12:36"/>
    <d v="2022-01-14T00:00:00"/>
    <d v="1899-12-30T06:21:13"/>
    <n v="517"/>
    <n v="8.6166666666666671"/>
    <s v="micro parada"/>
    <x v="1"/>
    <x v="1"/>
    <x v="0"/>
    <x v="0"/>
    <s v="micro parada"/>
    <s v="no"/>
  </r>
  <r>
    <n v="104211"/>
    <x v="7"/>
    <s v="Moreno"/>
    <x v="1"/>
    <n v="43881"/>
    <s v="Martín"/>
    <s v="Mantenimiento Mecanico"/>
    <d v="2022-01-14T00:00:00"/>
    <d v="1899-12-30T06:43:11"/>
    <d v="2022-01-14T00:00:00"/>
    <d v="1899-12-30T06:43:24"/>
    <n v="13"/>
    <n v="0.21666666666666667"/>
    <s v="micro parada"/>
    <x v="1"/>
    <x v="1"/>
    <x v="0"/>
    <x v="0"/>
    <s v="micro parada"/>
    <s v="no"/>
  </r>
  <r>
    <n v="104212"/>
    <x v="17"/>
    <s v="Moreno"/>
    <x v="1"/>
    <n v="43405"/>
    <s v="-"/>
    <s v="Mantenimiento Mecanico"/>
    <d v="2022-01-14T00:00:00"/>
    <d v="1899-12-30T06:43:33"/>
    <d v="2022-01-14T00:00:00"/>
    <d v="1899-12-30T07:20:52"/>
    <n v="2239"/>
    <n v="37.31666666666667"/>
    <s v="sin informacion"/>
    <x v="3"/>
    <x v="1"/>
    <x v="0"/>
    <x v="0"/>
    <s v="sin informacion"/>
    <s v="sin informacion"/>
  </r>
  <r>
    <n v="104215"/>
    <x v="37"/>
    <s v="Moreno"/>
    <x v="0"/>
    <n v="43843"/>
    <s v="Martín"/>
    <s v="Mantenimiento Mecanico"/>
    <d v="2022-01-14T00:00:00"/>
    <d v="1899-12-30T07:07:55"/>
    <d v="2022-01-14T00:00:00"/>
    <d v="1899-12-30T07:12:36"/>
    <n v="281"/>
    <n v="4.6833333333333336"/>
    <s v="micro parada"/>
    <x v="1"/>
    <x v="1"/>
    <x v="0"/>
    <x v="0"/>
    <s v="micro parada"/>
    <s v="no"/>
  </r>
  <r>
    <n v="104218"/>
    <x v="40"/>
    <s v="Moreno"/>
    <x v="13"/>
    <n v="43881"/>
    <s v="Martín"/>
    <s v="Mantenimiento Mecanico"/>
    <d v="2022-01-14T00:00:00"/>
    <d v="1899-12-30T07:15:59"/>
    <d v="2022-01-14T00:00:00"/>
    <d v="1899-12-30T07:16:11"/>
    <n v="12"/>
    <n v="0.2"/>
    <s v="micro parada"/>
    <x v="1"/>
    <x v="1"/>
    <x v="0"/>
    <x v="0"/>
    <s v="micro parada"/>
    <s v="no"/>
  </r>
  <r>
    <n v="104220"/>
    <x v="24"/>
    <s v="Moreno"/>
    <x v="13"/>
    <n v="43405"/>
    <s v="-"/>
    <s v="Mantenimiento Mecanico"/>
    <d v="2022-01-14T00:00:00"/>
    <d v="1899-12-30T07:18:36"/>
    <d v="2022-01-14T00:00:00"/>
    <d v="1899-12-30T07:18:48"/>
    <n v="12"/>
    <n v="0.2"/>
    <s v="micro parada"/>
    <x v="1"/>
    <x v="1"/>
    <x v="0"/>
    <x v="0"/>
    <s v="micro parada"/>
    <s v="no"/>
  </r>
  <r>
    <n v="104222"/>
    <x v="17"/>
    <s v="Moreno"/>
    <x v="11"/>
    <n v="43405"/>
    <s v="-"/>
    <s v="Mantenimiento Electrico"/>
    <d v="2022-01-14T00:00:00"/>
    <d v="1899-12-30T07:35:14"/>
    <d v="2022-01-14T00:00:00"/>
    <d v="1899-12-30T09:09:32"/>
    <n v="5658"/>
    <n v="94.3"/>
    <s v="sin informacion"/>
    <x v="3"/>
    <x v="1"/>
    <x v="0"/>
    <x v="0"/>
    <s v="sin informacion"/>
    <s v="sin informacion"/>
  </r>
  <r>
    <n v="104224"/>
    <x v="33"/>
    <s v="Moreno"/>
    <x v="14"/>
    <n v="43405"/>
    <s v="-"/>
    <s v="Mantenimiento Mecanico"/>
    <d v="2022-01-14T00:00:00"/>
    <d v="1899-12-30T07:50:00"/>
    <d v="2022-01-14T00:00:00"/>
    <d v="1899-12-30T07:50:13"/>
    <n v="13"/>
    <n v="0.21666666666666667"/>
    <s v="micro parada"/>
    <x v="1"/>
    <x v="1"/>
    <x v="0"/>
    <x v="0"/>
    <s v="micro parada"/>
    <s v="no"/>
  </r>
  <r>
    <n v="104225"/>
    <x v="33"/>
    <s v="Moreno"/>
    <x v="14"/>
    <n v="43405"/>
    <s v="-"/>
    <s v="Mantenimiento Electrico"/>
    <d v="2022-01-14T00:00:00"/>
    <d v="1899-12-30T07:50:25"/>
    <d v="2022-01-14T00:00:00"/>
    <d v="1899-12-30T08:36:53"/>
    <n v="2788"/>
    <n v="46.466666666666669"/>
    <s v="se ingresa contraseña para hacer home"/>
    <x v="0"/>
    <x v="1"/>
    <x v="0"/>
    <x v="0"/>
    <m/>
    <m/>
  </r>
  <r>
    <n v="104227"/>
    <x v="0"/>
    <s v="Moreno"/>
    <x v="1"/>
    <n v="43405"/>
    <s v="-"/>
    <s v="Mantenimiento Mecanico"/>
    <d v="2022-01-14T00:00:00"/>
    <d v="1899-12-30T08:15:27"/>
    <d v="2022-01-14T00:00:00"/>
    <d v="1899-12-30T08:35:03"/>
    <n v="1176"/>
    <n v="19.600000000000001"/>
    <s v="lo soluciono la maquinista."/>
    <x v="0"/>
    <x v="1"/>
    <x v="0"/>
    <x v="0"/>
    <m/>
    <m/>
  </r>
  <r>
    <n v="104235"/>
    <x v="0"/>
    <s v="Moreno"/>
    <x v="25"/>
    <n v="43405"/>
    <s v="-"/>
    <s v="Mantenimiento Mecanico"/>
    <d v="2022-01-14T00:00:00"/>
    <d v="1899-12-30T09:24:05"/>
    <d v="2022-01-14T00:00:00"/>
    <d v="1899-12-30T12:12:50"/>
    <n v="10125"/>
    <n v="168.75"/>
    <s v="regulación de rótulas"/>
    <x v="0"/>
    <x v="1"/>
    <x v="0"/>
    <x v="0"/>
    <m/>
    <m/>
  </r>
  <r>
    <n v="104239"/>
    <x v="1"/>
    <s v="Moreno"/>
    <x v="7"/>
    <n v="43405"/>
    <s v="-"/>
    <s v="Mantenimiento Mecanico"/>
    <d v="2022-01-14T00:00:00"/>
    <d v="1899-12-30T09:58:34"/>
    <d v="2022-01-14T00:00:00"/>
    <d v="1899-12-30T10:06:07"/>
    <n v="453"/>
    <n v="7.55"/>
    <s v="micro parada"/>
    <x v="1"/>
    <x v="1"/>
    <x v="0"/>
    <x v="0"/>
    <s v="micro parada"/>
    <s v="no"/>
  </r>
  <r>
    <n v="104241"/>
    <x v="44"/>
    <s v="Moreno"/>
    <x v="11"/>
    <n v="43746"/>
    <s v="Martín"/>
    <s v="Mantenimiento Mecanico"/>
    <d v="2022-01-14T00:00:00"/>
    <d v="1899-12-30T10:12:15"/>
    <d v="2022-01-14T00:00:00"/>
    <d v="1899-12-30T10:28:44"/>
    <n v="989"/>
    <n v="16.483333333333334"/>
    <s v="limpieza de Venturi, no generaba buen vacío"/>
    <x v="0"/>
    <x v="1"/>
    <x v="0"/>
    <x v="0"/>
    <m/>
    <m/>
  </r>
  <r>
    <n v="104245"/>
    <x v="21"/>
    <s v="Moreno"/>
    <x v="13"/>
    <n v="44120"/>
    <s v="Martín"/>
    <s v="Mantenimiento Electrico"/>
    <d v="2022-01-14T00:00:00"/>
    <d v="1899-12-30T10:38:35"/>
    <d v="2022-01-14T00:00:00"/>
    <d v="1899-12-30T11:00:48"/>
    <n v="1333"/>
    <n v="22.216666666666665"/>
    <s v="abastecedor de tapas lo soluciono maquinista"/>
    <x v="0"/>
    <x v="1"/>
    <x v="0"/>
    <x v="0"/>
    <m/>
    <m/>
  </r>
  <r>
    <n v="104246"/>
    <x v="18"/>
    <s v="Moreno"/>
    <x v="12"/>
    <n v="44258"/>
    <s v="Martín"/>
    <s v="Mantenimiento Mecanico"/>
    <d v="2022-01-14T00:00:00"/>
    <d v="1899-12-30T10:43:19"/>
    <d v="2022-01-14T00:00:00"/>
    <d v="1899-12-30T11:00:59"/>
    <n v="1060"/>
    <n v="17.666666666666668"/>
    <s v="llenadora se desarma valvula de tres vias se ajusta tuerca por variación de peso"/>
    <x v="2"/>
    <x v="1"/>
    <x v="0"/>
    <x v="0"/>
    <m/>
    <m/>
  </r>
  <r>
    <n v="104247"/>
    <x v="1"/>
    <s v="Moreno"/>
    <x v="15"/>
    <n v="43405"/>
    <s v="-"/>
    <s v="Mantenimiento Mecanico"/>
    <d v="2022-01-14T00:00:00"/>
    <d v="1899-12-30T10:52:08"/>
    <d v="2022-01-14T00:00:00"/>
    <d v="1899-12-30T11:34:56"/>
    <n v="2568"/>
    <n v="42.8"/>
    <s v="sin informacion"/>
    <x v="3"/>
    <x v="1"/>
    <x v="0"/>
    <x v="0"/>
    <s v="sin informacion"/>
    <s v="sin informacion"/>
  </r>
  <r>
    <n v="104248"/>
    <x v="1"/>
    <s v="Moreno"/>
    <x v="3"/>
    <n v="43405"/>
    <s v="-"/>
    <s v="Mantenimiento Electrico"/>
    <d v="2022-01-14T00:00:00"/>
    <d v="1899-12-30T11:07:04"/>
    <d v="2022-01-14T00:00:00"/>
    <d v="1899-12-30T11:19:06"/>
    <n v="722"/>
    <n v="12.033333333333333"/>
    <s v="sin informacion"/>
    <x v="3"/>
    <x v="1"/>
    <x v="0"/>
    <x v="0"/>
    <s v="sin informacion"/>
    <s v="sin informacion"/>
  </r>
  <r>
    <n v="104250"/>
    <x v="0"/>
    <s v="Moreno"/>
    <x v="22"/>
    <n v="43405"/>
    <s v="-"/>
    <s v="Mantenimiento Mecanico"/>
    <d v="2022-01-14T00:00:00"/>
    <d v="1899-12-30T11:25:30"/>
    <d v="2022-01-14T00:00:00"/>
    <d v="1899-12-30T11:36:20"/>
    <n v="650"/>
    <n v="10.833333333333334"/>
    <s v="regulación de cuchillas"/>
    <x v="0"/>
    <x v="1"/>
    <x v="0"/>
    <x v="0"/>
    <m/>
    <m/>
  </r>
  <r>
    <n v="104253"/>
    <x v="1"/>
    <s v="Moreno"/>
    <x v="15"/>
    <n v="43405"/>
    <s v="-"/>
    <s v="Mantenimiento Electrico"/>
    <d v="2022-01-14T00:00:00"/>
    <d v="1899-12-30T11:35:02"/>
    <d v="2022-01-14T00:00:00"/>
    <d v="1899-12-30T11:54:10"/>
    <n v="1148"/>
    <n v="19.133333333333333"/>
    <s v="sin informacion"/>
    <x v="3"/>
    <x v="1"/>
    <x v="0"/>
    <x v="0"/>
    <s v="sin informacion"/>
    <s v="sin informacion"/>
  </r>
  <r>
    <n v="104264"/>
    <x v="5"/>
    <s v="Moreno"/>
    <x v="7"/>
    <n v="43405"/>
    <s v="-"/>
    <s v="Mantenimiento Mecanico"/>
    <d v="2022-01-14T00:00:00"/>
    <d v="1899-12-30T13:32:42"/>
    <d v="2022-01-14T00:00:00"/>
    <d v="1899-12-30T15:02:05"/>
    <n v="5363"/>
    <n v="89.38333333333334"/>
    <s v="cambio de rodamiento de rodillo de tracción"/>
    <x v="2"/>
    <x v="1"/>
    <x v="0"/>
    <x v="0"/>
    <m/>
    <m/>
  </r>
  <r>
    <n v="104267"/>
    <x v="1"/>
    <s v="Moreno"/>
    <x v="3"/>
    <n v="43405"/>
    <s v="-"/>
    <s v="Mantenimiento Mecanico"/>
    <d v="2022-01-14T00:00:00"/>
    <d v="1899-12-30T13:51:33"/>
    <d v="2022-01-14T00:00:00"/>
    <d v="1899-12-30T15:03:16"/>
    <n v="4303"/>
    <n v="71.716666666666669"/>
    <s v="sin informacion"/>
    <x v="3"/>
    <x v="1"/>
    <x v="0"/>
    <x v="0"/>
    <s v="sin informacion"/>
    <s v="sin informacion"/>
  </r>
  <r>
    <n v="104268"/>
    <x v="39"/>
    <s v="Moreno"/>
    <x v="12"/>
    <n v="43405"/>
    <s v="-"/>
    <s v="Mantenimiento Electrico"/>
    <d v="2022-01-14T00:00:00"/>
    <d v="1899-12-30T14:44:30"/>
    <d v="2022-01-14T00:00:00"/>
    <d v="1899-12-30T14:47:30"/>
    <n v="180"/>
    <n v="3"/>
    <s v="micro parada"/>
    <x v="1"/>
    <x v="1"/>
    <x v="0"/>
    <x v="1"/>
    <s v="micro parada"/>
    <s v="no"/>
  </r>
  <r>
    <n v="104269"/>
    <x v="21"/>
    <s v="Moreno"/>
    <x v="13"/>
    <n v="44120"/>
    <s v="Martín"/>
    <s v="Mantenimiento Electrico"/>
    <d v="2022-01-14T00:00:00"/>
    <d v="1899-12-30T15:01:08"/>
    <d v="2022-01-14T00:00:00"/>
    <d v="1899-12-30T15:21:14"/>
    <n v="1206"/>
    <n v="20.100000000000001"/>
    <s v="regulacion de cabezales de etiqueta"/>
    <x v="0"/>
    <x v="1"/>
    <x v="0"/>
    <x v="1"/>
    <m/>
    <m/>
  </r>
  <r>
    <n v="104270"/>
    <x v="30"/>
    <s v="Moreno Procesos"/>
    <x v="8"/>
    <n v="44154"/>
    <s v="Martín"/>
    <s v="Mantenimiento Mecanico"/>
    <d v="2022-01-14T00:00:00"/>
    <d v="1899-12-30T15:04:45"/>
    <d v="2022-01-15T00:00:00"/>
    <d v="1899-12-30T13:31:17"/>
    <n v="80792"/>
    <n v="1346.5333333333333"/>
    <s v="se regularizó vacío y tema yemperatura"/>
    <x v="2"/>
    <x v="2"/>
    <x v="0"/>
    <x v="1"/>
    <m/>
    <m/>
  </r>
  <r>
    <n v="104271"/>
    <x v="0"/>
    <s v="Moreno"/>
    <x v="22"/>
    <n v="43405"/>
    <s v="-"/>
    <s v="Mantenimiento Mecanico"/>
    <d v="2022-01-14T00:00:00"/>
    <d v="1899-12-30T15:16:23"/>
    <d v="2022-01-14T00:00:00"/>
    <d v="1899-12-30T18:35:07"/>
    <n v="11924"/>
    <n v="198.73333333333332"/>
    <s v=" se cambio cuchilla fija"/>
    <x v="2"/>
    <x v="1"/>
    <x v="0"/>
    <x v="1"/>
    <m/>
    <m/>
  </r>
  <r>
    <n v="104273"/>
    <x v="39"/>
    <s v="Moreno"/>
    <x v="2"/>
    <n v="43405"/>
    <s v="-"/>
    <s v="Mantenimiento Electrico"/>
    <d v="2022-01-14T00:00:00"/>
    <d v="1899-12-30T15:24:32"/>
    <d v="2022-01-14T00:00:00"/>
    <d v="1899-12-30T15:35:44"/>
    <n v="672"/>
    <n v="11.2"/>
    <s v=" se quedó sin aire"/>
    <x v="4"/>
    <x v="1"/>
    <x v="0"/>
    <x v="1"/>
    <m/>
    <m/>
  </r>
  <r>
    <n v="104275"/>
    <x v="32"/>
    <s v="Moreno"/>
    <x v="13"/>
    <n v="43405"/>
    <s v="-"/>
    <s v="Mantenimiento Mecanico"/>
    <d v="2022-01-14T00:00:00"/>
    <d v="1899-12-30T15:25:55"/>
    <d v="2022-01-14T00:00:00"/>
    <d v="1899-12-30T15:40:39"/>
    <n v="884"/>
    <n v="14.733333333333333"/>
    <s v="sin informacion"/>
    <x v="3"/>
    <x v="1"/>
    <x v="0"/>
    <x v="1"/>
    <s v="sin informacion"/>
    <s v="sin informacion"/>
  </r>
  <r>
    <n v="104277"/>
    <x v="39"/>
    <s v="Moreno"/>
    <x v="2"/>
    <n v="43405"/>
    <s v="-"/>
    <s v="Mantenimiento Mecanico"/>
    <d v="2022-01-14T00:00:00"/>
    <d v="1899-12-30T15:37:21"/>
    <d v="2022-01-14T00:00:00"/>
    <d v="1899-12-30T15:39:06"/>
    <n v="105"/>
    <n v="1.75"/>
    <s v="micro parada"/>
    <x v="1"/>
    <x v="1"/>
    <x v="0"/>
    <x v="1"/>
    <s v="micro parada"/>
    <s v="no"/>
  </r>
  <r>
    <n v="104280"/>
    <x v="17"/>
    <s v="Moreno"/>
    <x v="21"/>
    <n v="43405"/>
    <s v="-"/>
    <s v="Mantenimiento Mecanico"/>
    <d v="2022-01-14T00:00:00"/>
    <d v="1899-12-30T15:46:54"/>
    <d v="2022-01-14T00:00:00"/>
    <d v="1899-12-30T15:47:14"/>
    <n v="20"/>
    <n v="0.33333333333333331"/>
    <s v="micro parada"/>
    <x v="1"/>
    <x v="1"/>
    <x v="0"/>
    <x v="1"/>
    <s v="micro parada"/>
    <s v="no"/>
  </r>
  <r>
    <n v="104282"/>
    <x v="10"/>
    <s v="Moreno"/>
    <x v="13"/>
    <n v="43881"/>
    <s v="Martín"/>
    <s v="Mantenimiento Mecanico"/>
    <d v="2022-01-14T00:00:00"/>
    <d v="1899-12-30T16:31:05"/>
    <d v="2022-01-14T00:00:00"/>
    <d v="1899-12-30T17:50:17"/>
    <n v="4752"/>
    <n v="79.2"/>
    <s v="sin informacion"/>
    <x v="3"/>
    <x v="1"/>
    <x v="0"/>
    <x v="1"/>
    <s v="sin informacion"/>
    <s v="sin informacion"/>
  </r>
  <r>
    <n v="104284"/>
    <x v="1"/>
    <s v="Moreno"/>
    <x v="15"/>
    <n v="43405"/>
    <s v="-"/>
    <s v="Mantenimiento Mecanico"/>
    <d v="2022-01-14T00:00:00"/>
    <d v="1899-12-30T16:59:15"/>
    <d v="2022-01-14T00:00:00"/>
    <d v="1899-12-30T17:22:33"/>
    <n v="1398"/>
    <n v="23.3"/>
    <s v="sin informacion"/>
    <x v="3"/>
    <x v="1"/>
    <x v="0"/>
    <x v="1"/>
    <s v="sin informacion"/>
    <s v="sin informacion"/>
  </r>
  <r>
    <n v="104287"/>
    <x v="15"/>
    <s v="Moreno"/>
    <x v="0"/>
    <n v="43405"/>
    <s v="-"/>
    <s v="Mantenimiento Electrico"/>
    <d v="2022-01-14T00:00:00"/>
    <d v="1899-12-30T17:19:56"/>
    <d v="2022-01-14T00:00:00"/>
    <d v="1899-12-30T17:31:48"/>
    <n v="712"/>
    <n v="11.866666666666667"/>
    <s v="sin informacion"/>
    <x v="3"/>
    <x v="1"/>
    <x v="0"/>
    <x v="1"/>
    <s v="sin informacion"/>
    <s v="sin informacion"/>
  </r>
  <r>
    <n v="104288"/>
    <x v="0"/>
    <s v="Moreno"/>
    <x v="14"/>
    <n v="43405"/>
    <s v="-"/>
    <s v="Mantenimiento Mecanico"/>
    <d v="2022-01-14T00:00:00"/>
    <d v="1899-12-30T17:35:21"/>
    <d v="2022-01-14T00:00:00"/>
    <d v="1899-12-30T18:40:31"/>
    <n v="3910"/>
    <n v="65.166666666666671"/>
    <s v="sin informacion"/>
    <x v="3"/>
    <x v="1"/>
    <x v="0"/>
    <x v="1"/>
    <s v="sin informacion"/>
    <s v="sin informacion"/>
  </r>
  <r>
    <n v="104289"/>
    <x v="21"/>
    <s v="Moreno"/>
    <x v="13"/>
    <n v="44120"/>
    <s v="Martín"/>
    <s v="Mantenimiento Electrico"/>
    <d v="2022-01-14T00:00:00"/>
    <d v="1899-12-30T17:50:22"/>
    <d v="2022-01-14T00:00:00"/>
    <d v="1899-12-30T18:02:52"/>
    <n v="750"/>
    <n v="12.5"/>
    <s v="sin informacion"/>
    <x v="3"/>
    <x v="1"/>
    <x v="0"/>
    <x v="1"/>
    <s v="sin informacion"/>
    <s v="sin informacion"/>
  </r>
  <r>
    <n v="104293"/>
    <x v="10"/>
    <s v="Moreno"/>
    <x v="13"/>
    <n v="43881"/>
    <s v="Martín"/>
    <s v="Mantenimiento Mecanico"/>
    <d v="2022-01-14T00:00:00"/>
    <d v="1899-12-30T18:23:44"/>
    <d v="2022-01-14T00:00:00"/>
    <d v="1899-12-30T18:50:13"/>
    <n v="1589"/>
    <n v="26.483333333333334"/>
    <s v="regulación de sensor de descarte de tapas altas"/>
    <x v="0"/>
    <x v="1"/>
    <x v="0"/>
    <x v="1"/>
    <m/>
    <m/>
  </r>
  <r>
    <n v="104296"/>
    <x v="10"/>
    <s v="Moreno"/>
    <x v="13"/>
    <n v="43881"/>
    <s v="Martín"/>
    <s v="Mantenimiento Mecanico"/>
    <d v="2022-01-14T00:00:00"/>
    <d v="1899-12-30T18:50:20"/>
    <d v="2022-01-14T00:00:00"/>
    <d v="1899-12-30T19:30:54"/>
    <n v="2434"/>
    <n v="40.56666666666667"/>
    <s v="regulación de sensor de descarte de tapas altas"/>
    <x v="0"/>
    <x v="1"/>
    <x v="0"/>
    <x v="1"/>
    <m/>
    <m/>
  </r>
  <r>
    <n v="104298"/>
    <x v="0"/>
    <s v="Moreno"/>
    <x v="22"/>
    <n v="43405"/>
    <s v="-"/>
    <s v="Mantenimiento Electrico"/>
    <d v="2022-01-14T00:00:00"/>
    <d v="1899-12-30T19:02:15"/>
    <d v="2022-01-14T00:00:00"/>
    <d v="1899-12-30T19:23:08"/>
    <n v="1253"/>
    <n v="20.883333333333333"/>
    <s v="sin informacion"/>
    <x v="3"/>
    <x v="1"/>
    <x v="0"/>
    <x v="1"/>
    <s v="sin informacion"/>
    <s v="sin informacion"/>
  </r>
  <r>
    <n v="104303"/>
    <x v="0"/>
    <s v="Moreno"/>
    <x v="0"/>
    <n v="43405"/>
    <s v="-"/>
    <s v="Mantenimiento Mecanico"/>
    <d v="2022-01-14T00:00:00"/>
    <d v="1899-12-30T19:58:04"/>
    <d v="2022-01-14T00:00:00"/>
    <d v="1899-12-30T19:58:14"/>
    <n v="10"/>
    <n v="0.16666666666666666"/>
    <s v="micro parada"/>
    <x v="1"/>
    <x v="1"/>
    <x v="0"/>
    <x v="1"/>
    <s v="micro parada"/>
    <s v="no"/>
  </r>
  <r>
    <n v="104307"/>
    <x v="0"/>
    <s v="Moreno"/>
    <x v="22"/>
    <n v="43405"/>
    <s v="-"/>
    <s v="Mantenimiento Electrico"/>
    <d v="2022-01-14T00:00:00"/>
    <d v="1899-12-30T20:11:52"/>
    <d v="2022-01-14T00:00:00"/>
    <d v="1899-12-30T20:14:01"/>
    <n v="129"/>
    <n v="2.15"/>
    <s v="micro parada"/>
    <x v="1"/>
    <x v="1"/>
    <x v="0"/>
    <x v="1"/>
    <s v="micro parada"/>
    <s v="no"/>
  </r>
  <r>
    <n v="104308"/>
    <x v="21"/>
    <s v="Moreno"/>
    <x v="13"/>
    <n v="44120"/>
    <s v="Martín"/>
    <s v="Mantenimiento Electrico"/>
    <d v="2022-01-14T00:00:00"/>
    <d v="1899-12-30T20:17:33"/>
    <d v="2022-01-14T00:00:00"/>
    <d v="1899-12-30T21:00:39"/>
    <n v="2586"/>
    <n v="43.1"/>
    <s v="sin informacion"/>
    <x v="3"/>
    <x v="1"/>
    <x v="0"/>
    <x v="1"/>
    <s v="sin informacion"/>
    <s v="sin informacion"/>
  </r>
  <r>
    <n v="104309"/>
    <x v="0"/>
    <s v="Moreno"/>
    <x v="25"/>
    <n v="43405"/>
    <s v="-"/>
    <s v="Mantenimiento Mecanico"/>
    <d v="2022-01-14T00:00:00"/>
    <d v="1899-12-30T20:46:31"/>
    <d v="2022-01-14T00:00:00"/>
    <d v="1899-12-30T21:09:10"/>
    <n v="1359"/>
    <n v="22.65"/>
    <s v="sin informacion"/>
    <x v="3"/>
    <x v="1"/>
    <x v="0"/>
    <x v="1"/>
    <s v="sin informacion"/>
    <s v="sin informacion"/>
  </r>
  <r>
    <n v="104311"/>
    <x v="6"/>
    <s v="Moreno"/>
    <x v="7"/>
    <n v="43405"/>
    <s v="-"/>
    <s v="Mantenimiento Mecanico"/>
    <d v="2022-01-14T00:00:00"/>
    <d v="1899-12-30T21:34:54"/>
    <d v="2022-01-14T00:00:00"/>
    <d v="1899-12-30T21:43:21"/>
    <n v="507"/>
    <n v="8.4499999999999993"/>
    <s v="micro parada"/>
    <x v="1"/>
    <x v="1"/>
    <x v="0"/>
    <x v="1"/>
    <s v="micro parada"/>
    <s v="no"/>
  </r>
  <r>
    <n v="104332"/>
    <x v="37"/>
    <s v="Moreno"/>
    <x v="0"/>
    <n v="43843"/>
    <s v="Martín"/>
    <s v="Mantenimiento Electrico"/>
    <d v="2022-01-15T00:00:00"/>
    <d v="1899-12-30T03:48:13"/>
    <d v="2022-01-15T00:00:00"/>
    <d v="1899-12-30T04:03:28"/>
    <n v="915"/>
    <n v="15.25"/>
    <s v="sin informacion"/>
    <x v="3"/>
    <x v="2"/>
    <x v="0"/>
    <x v="2"/>
    <s v="sin informacion"/>
    <s v="sin informacion"/>
  </r>
  <r>
    <n v="104392"/>
    <x v="1"/>
    <s v="Moreno"/>
    <x v="3"/>
    <n v="43405"/>
    <s v="-"/>
    <s v="Mantenimiento Electrico"/>
    <d v="2022-01-17T00:00:00"/>
    <d v="1899-12-30T06:25:16"/>
    <d v="2022-01-17T00:00:00"/>
    <d v="1899-12-30T07:02:46"/>
    <n v="2250"/>
    <n v="37.5"/>
    <s v="Regulación del brazo tensor y ajuste del rodillo de tracción."/>
    <x v="0"/>
    <x v="2"/>
    <x v="0"/>
    <x v="0"/>
    <m/>
    <m/>
  </r>
  <r>
    <n v="104394"/>
    <x v="0"/>
    <s v="Moreno"/>
    <x v="23"/>
    <n v="43405"/>
    <s v="-"/>
    <s v="Mantenimiento Mecanico"/>
    <d v="2022-01-17T00:00:00"/>
    <d v="1899-12-30T06:37:12"/>
    <d v="2022-01-17T00:00:00"/>
    <d v="1899-12-30T06:56:59"/>
    <n v="1187"/>
    <n v="19.783333333333335"/>
    <s v="regulación de cuchillas"/>
    <x v="0"/>
    <x v="2"/>
    <x v="0"/>
    <x v="0"/>
    <m/>
    <m/>
  </r>
  <r>
    <n v="104397"/>
    <x v="1"/>
    <s v="Moreno"/>
    <x v="15"/>
    <n v="43405"/>
    <s v="-"/>
    <s v="Mantenimiento Electrico"/>
    <d v="2022-01-17T00:00:00"/>
    <d v="1899-12-30T07:00:48"/>
    <d v="2022-01-17T00:00:00"/>
    <d v="1899-12-30T07:12:09"/>
    <n v="681"/>
    <n v="11.35"/>
    <s v="sin informacion"/>
    <x v="3"/>
    <x v="2"/>
    <x v="0"/>
    <x v="0"/>
    <s v="sin informacion"/>
    <s v="sin informacion"/>
  </r>
  <r>
    <n v="104399"/>
    <x v="0"/>
    <s v="Moreno"/>
    <x v="21"/>
    <n v="43405"/>
    <s v="-"/>
    <s v="Mantenimiento Mecanico"/>
    <d v="2022-01-17T00:00:00"/>
    <d v="1899-12-30T07:30:31"/>
    <d v="2022-01-17T00:00:00"/>
    <d v="1899-12-30T08:02:07"/>
    <n v="1896"/>
    <n v="31.6"/>
    <s v="cambio de bomba en cuadro de bombas"/>
    <x v="2"/>
    <x v="2"/>
    <x v="0"/>
    <x v="0"/>
    <m/>
    <m/>
  </r>
  <r>
    <n v="104401"/>
    <x v="0"/>
    <s v="Moreno"/>
    <x v="16"/>
    <n v="43405"/>
    <s v="-"/>
    <s v="Mantenimiento Mecanico"/>
    <d v="2022-01-17T00:00:00"/>
    <d v="1899-12-30T07:44:05"/>
    <d v="2022-01-17T00:00:00"/>
    <d v="1899-12-30T08:01:37"/>
    <n v="1052"/>
    <n v="17.533333333333335"/>
    <s v="esta fuera posición rodante a entrada de plato de potes"/>
    <x v="0"/>
    <x v="2"/>
    <x v="0"/>
    <x v="0"/>
    <m/>
    <m/>
  </r>
  <r>
    <n v="104407"/>
    <x v="45"/>
    <s v="Moreno Procesos"/>
    <x v="26"/>
    <n v="44336"/>
    <s v="Sebastian "/>
    <s v="Mantenimiento Mecanico"/>
    <d v="2022-01-17T00:00:00"/>
    <d v="1899-12-30T09:04:58"/>
    <d v="2022-01-17T00:00:00"/>
    <d v="1899-12-30T09:14:19"/>
    <n v="561"/>
    <n v="9.35"/>
    <s v="micro parada"/>
    <x v="1"/>
    <x v="2"/>
    <x v="0"/>
    <x v="0"/>
    <s v="micro parada"/>
    <s v="no"/>
  </r>
  <r>
    <n v="104424"/>
    <x v="6"/>
    <s v="Moreno"/>
    <x v="14"/>
    <n v="43882"/>
    <s v="Martín"/>
    <s v="Mantenimiento Mecanico"/>
    <d v="2022-01-17T00:00:00"/>
    <d v="1899-12-30T11:08:21"/>
    <d v="2022-01-17T00:00:00"/>
    <d v="1899-12-30T13:18:31"/>
    <n v="7810"/>
    <n v="130.16666666666666"/>
    <s v=" se partió brazo cierre de oreja parte móvil del cabezal, se soldo y se volvió a colocar y regular"/>
    <x v="2"/>
    <x v="2"/>
    <x v="0"/>
    <x v="0"/>
    <m/>
    <m/>
  </r>
  <r>
    <n v="104425"/>
    <x v="0"/>
    <s v="Moreno"/>
    <x v="1"/>
    <n v="43405"/>
    <s v="-"/>
    <s v="Mantenimiento Mecanico"/>
    <d v="2022-01-17T00:00:00"/>
    <d v="1899-12-30T11:08:30"/>
    <d v="2022-01-17T00:00:00"/>
    <d v="1899-12-30T11:45:41"/>
    <n v="2231"/>
    <n v="37.18333333333333"/>
    <s v="regulacion de brazo transporte"/>
    <x v="0"/>
    <x v="2"/>
    <x v="0"/>
    <x v="0"/>
    <m/>
    <m/>
  </r>
  <r>
    <n v="104433"/>
    <x v="4"/>
    <s v="Moreno"/>
    <x v="1"/>
    <n v="43405"/>
    <s v="-"/>
    <s v="Mantenimiento Electrico"/>
    <d v="2022-01-17T00:00:00"/>
    <d v="1899-12-30T12:14:02"/>
    <d v="2022-01-17T00:00:00"/>
    <d v="1899-12-30T12:23:57"/>
    <n v="595"/>
    <n v="9.9166666666666661"/>
    <s v="micro parada"/>
    <x v="1"/>
    <x v="2"/>
    <x v="0"/>
    <x v="0"/>
    <s v="micro parada"/>
    <s v="no"/>
  </r>
  <r>
    <n v="104437"/>
    <x v="0"/>
    <s v="Moreno"/>
    <x v="16"/>
    <n v="43405"/>
    <s v="-"/>
    <s v="Mantenimiento Mecanico"/>
    <d v="2022-01-17T00:00:00"/>
    <d v="1899-12-30T12:58:52"/>
    <d v="2022-01-17T00:00:00"/>
    <d v="1899-12-30T13:28:32"/>
    <n v="1780"/>
    <n v="29.666666666666668"/>
    <s v="rebase de tolva se ensucia el sensor."/>
    <x v="0"/>
    <x v="2"/>
    <x v="0"/>
    <x v="0"/>
    <m/>
    <m/>
  </r>
  <r>
    <n v="104449"/>
    <x v="9"/>
    <s v="Moreno"/>
    <x v="10"/>
    <n v="44231"/>
    <s v="Victor"/>
    <s v="Mantenimiento Mecanico"/>
    <d v="2022-01-17T00:00:00"/>
    <d v="1899-12-30T15:55:33"/>
    <d v="2022-01-17T00:00:00"/>
    <d v="1899-12-30T17:42:34"/>
    <n v="6421"/>
    <n v="107.01666666666667"/>
    <s v="sin informacion"/>
    <x v="3"/>
    <x v="2"/>
    <x v="0"/>
    <x v="1"/>
    <s v="sin informacion"/>
    <s v="sin informacion"/>
  </r>
  <r>
    <n v="104453"/>
    <x v="26"/>
    <s v="Moreno"/>
    <x v="14"/>
    <n v="43405"/>
    <s v="-"/>
    <s v="Mantenimiento Mecanico"/>
    <d v="2022-01-17T00:00:00"/>
    <d v="1899-12-30T17:06:33"/>
    <d v="2022-01-17T00:00:00"/>
    <d v="1899-12-30T18:15:19"/>
    <n v="4126"/>
    <n v="68.766666666666666"/>
    <s v="sin informacion"/>
    <x v="3"/>
    <x v="2"/>
    <x v="0"/>
    <x v="1"/>
    <s v="sin informacion"/>
    <s v="sin informacion"/>
  </r>
  <r>
    <n v="104455"/>
    <x v="9"/>
    <s v="Moreno"/>
    <x v="10"/>
    <n v="44231"/>
    <s v="Victor"/>
    <s v="Mantenimiento Electrico"/>
    <d v="2022-01-17T00:00:00"/>
    <d v="1899-12-30T17:42:40"/>
    <d v="2022-01-17T00:00:00"/>
    <d v="1899-12-30T21:53:37"/>
    <n v="15057"/>
    <n v="250.95"/>
    <s v="sin informacion"/>
    <x v="3"/>
    <x v="2"/>
    <x v="0"/>
    <x v="1"/>
    <s v="sin informacion"/>
    <s v="sin informacion"/>
  </r>
  <r>
    <n v="104456"/>
    <x v="9"/>
    <s v="Moreno"/>
    <x v="0"/>
    <n v="43405"/>
    <s v="-"/>
    <s v="Mantenimiento Electrico"/>
    <d v="2022-01-17T00:00:00"/>
    <d v="1899-12-30T17:46:32"/>
    <d v="2022-01-17T00:00:00"/>
    <d v="1899-12-30T17:46:41"/>
    <n v="9"/>
    <n v="0.15"/>
    <s v="micro parada"/>
    <x v="1"/>
    <x v="2"/>
    <x v="0"/>
    <x v="1"/>
    <s v="micro parada"/>
    <s v="no"/>
  </r>
  <r>
    <n v="104457"/>
    <x v="9"/>
    <s v="Moreno"/>
    <x v="0"/>
    <n v="43405"/>
    <s v="-"/>
    <s v="Mantenimiento Mecanico"/>
    <d v="2022-01-17T00:00:00"/>
    <d v="1899-12-30T17:46:47"/>
    <d v="2022-01-17T00:00:00"/>
    <d v="1899-12-30T18:34:45"/>
    <n v="2878"/>
    <n v="47.966666666666669"/>
    <s v="sin informacion"/>
    <x v="3"/>
    <x v="2"/>
    <x v="0"/>
    <x v="1"/>
    <s v="sin informacion"/>
    <s v="sin informacion"/>
  </r>
  <r>
    <n v="104460"/>
    <x v="10"/>
    <s v="Moreno"/>
    <x v="20"/>
    <n v="43405"/>
    <s v="-"/>
    <s v="Mantenimiento Mecanico"/>
    <d v="2022-01-17T00:00:00"/>
    <d v="1899-12-30T18:24:39"/>
    <d v="2022-01-17T00:00:00"/>
    <d v="1899-12-30T19:12:39"/>
    <n v="2880"/>
    <n v="48"/>
    <s v="sin informacion"/>
    <x v="3"/>
    <x v="2"/>
    <x v="0"/>
    <x v="1"/>
    <s v="sin informacion"/>
    <s v="sin informacion"/>
  </r>
  <r>
    <n v="104462"/>
    <x v="15"/>
    <s v="Moreno"/>
    <x v="20"/>
    <n v="43405"/>
    <s v="-"/>
    <s v="Mantenimiento Mecanico"/>
    <d v="2022-01-17T00:00:00"/>
    <d v="1899-12-30T19:36:33"/>
    <d v="2022-01-17T00:00:00"/>
    <d v="1899-12-30T20:51:25"/>
    <n v="4492"/>
    <n v="74.86666666666666"/>
    <s v="sin informacion"/>
    <x v="3"/>
    <x v="2"/>
    <x v="0"/>
    <x v="1"/>
    <s v="sin informacion"/>
    <s v="sin informacion"/>
  </r>
  <r>
    <n v="104466"/>
    <x v="38"/>
    <s v="Moreno Procesos"/>
    <x v="18"/>
    <n v="44335"/>
    <s v="Sebastian "/>
    <s v="Mantenimiento Mecanico"/>
    <d v="2022-01-17T00:00:00"/>
    <d v="1899-12-30T22:59:57"/>
    <d v="2022-01-18T00:00:00"/>
    <d v="1899-12-30T06:36:14"/>
    <n v="27377"/>
    <n v="456.28333333333336"/>
    <s v="sin informacion"/>
    <x v="3"/>
    <x v="2"/>
    <x v="0"/>
    <x v="2"/>
    <s v="sin informacion"/>
    <s v="sin informacion"/>
  </r>
  <r>
    <n v="104468"/>
    <x v="9"/>
    <s v="Moreno"/>
    <x v="10"/>
    <n v="44231"/>
    <s v="Victor"/>
    <s v="Mantenimiento Mecanico"/>
    <d v="2022-01-18T00:00:00"/>
    <d v="1899-12-30T01:49:58"/>
    <d v="2022-01-18T00:00:00"/>
    <d v="1899-12-30T02:45:36"/>
    <n v="3338"/>
    <n v="55.633333333333333"/>
    <s v="sin informacion"/>
    <x v="3"/>
    <x v="2"/>
    <x v="0"/>
    <x v="2"/>
    <s v="sin informacion"/>
    <s v="sin informacion"/>
  </r>
  <r>
    <n v="104473"/>
    <x v="21"/>
    <s v="Moreno"/>
    <x v="13"/>
    <n v="44120"/>
    <s v="Martín"/>
    <s v="Mantenimiento Electrico"/>
    <d v="2022-01-18T00:00:00"/>
    <d v="1899-12-30T03:20:23"/>
    <d v="2022-01-18T00:00:00"/>
    <d v="1899-12-30T07:06:12"/>
    <n v="13549"/>
    <n v="225.81666666666666"/>
    <s v="sin informacion"/>
    <x v="3"/>
    <x v="2"/>
    <x v="0"/>
    <x v="2"/>
    <s v="sin informacion"/>
    <s v="sin informaci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8501DE7-29FB-40ED-BFF3-B8547F25CF55}" name="Tabla dinámica1" cacheId="0" applyNumberFormats="0" applyBorderFormats="0" applyFontFormats="0" applyPatternFormats="0" applyAlignmentFormats="0" applyWidthHeightFormats="1" dataCaption="Valores" updatedVersion="6" minRefreshableVersion="3" showCalcMbrs="0" useAutoFormatting="1" itemPrintTitles="1" createdVersion="3" indent="0" outline="1" outlineData="1" multipleFieldFilters="0" chartFormat="9" rowHeaderCaption="LINEA">
  <location ref="B10:J15" firstHeaderRow="1" firstDataRow="2" firstDataCol="1" rowPageCount="2" colPageCount="1"/>
  <pivotFields count="22">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dataField="1" showAll="0"/>
    <pivotField showAll="0"/>
    <pivotField showAll="0"/>
    <pivotField showAll="0"/>
    <pivotField axis="axisCol" showAll="0">
      <items count="25">
        <item x="2"/>
        <item x="3"/>
        <item x="1"/>
        <item x="0"/>
        <item m="1" x="12"/>
        <item m="1" x="21"/>
        <item x="4"/>
        <item x="5"/>
        <item m="1" x="16"/>
        <item m="1" x="17"/>
        <item m="1" x="13"/>
        <item m="1" x="23"/>
        <item x="8"/>
        <item m="1" x="19"/>
        <item m="1" x="11"/>
        <item x="6"/>
        <item m="1" x="18"/>
        <item m="1" x="15"/>
        <item x="9"/>
        <item m="1" x="20"/>
        <item x="10"/>
        <item m="1" x="22"/>
        <item m="1" x="14"/>
        <item x="7"/>
        <item t="default"/>
      </items>
    </pivotField>
    <pivotField axis="axisPage" showAll="0">
      <items count="11">
        <item x="0"/>
        <item x="1"/>
        <item x="2"/>
        <item x="3"/>
        <item x="4"/>
        <item x="5"/>
        <item x="6"/>
        <item x="7"/>
        <item x="8"/>
        <item x="9"/>
        <item t="default"/>
      </items>
    </pivotField>
    <pivotField axis="axisPage" multipleItemSelectionAllowed="1" showAll="0" defaultSubtotal="0">
      <items count="4">
        <item h="1" m="1" x="3"/>
        <item x="0"/>
        <item h="1" x="1"/>
        <item h="1" x="2"/>
      </items>
    </pivotField>
    <pivotField axis="axisRow" showAll="0">
      <items count="5">
        <item x="0"/>
        <item x="2"/>
        <item x="1"/>
        <item m="1" x="3"/>
        <item t="default"/>
      </items>
    </pivotField>
    <pivotField showAll="0"/>
    <pivotField showAll="0"/>
  </pivotFields>
  <rowFields count="1">
    <field x="19"/>
  </rowFields>
  <rowItems count="4">
    <i>
      <x/>
    </i>
    <i>
      <x v="1"/>
    </i>
    <i>
      <x v="2"/>
    </i>
    <i t="grand">
      <x/>
    </i>
  </rowItems>
  <colFields count="1">
    <field x="16"/>
  </colFields>
  <colItems count="8">
    <i>
      <x/>
    </i>
    <i>
      <x v="1"/>
    </i>
    <i>
      <x v="2"/>
    </i>
    <i>
      <x v="3"/>
    </i>
    <i>
      <x v="6"/>
    </i>
    <i>
      <x v="7"/>
    </i>
    <i>
      <x v="15"/>
    </i>
    <i t="grand">
      <x/>
    </i>
  </colItems>
  <pageFields count="2">
    <pageField fld="18" hier="-1"/>
    <pageField fld="17" hier="-1"/>
  </pageFields>
  <dataFields count="1">
    <dataField name="Suma de min" fld="12" baseField="0" baseItem="0"/>
  </dataFields>
  <formats count="4">
    <format dxfId="51">
      <pivotArea outline="0" collapsedLevelsAreSubtotals="1" fieldPosition="0"/>
    </format>
    <format dxfId="50">
      <pivotArea outline="0" collapsedLevelsAreSubtotals="1" fieldPosition="0"/>
    </format>
    <format dxfId="49">
      <pivotArea dataOnly="0" labelOnly="1" outline="0" axis="axisValues" fieldPosition="0"/>
    </format>
    <format dxfId="48">
      <pivotArea dataOnly="0" labelOnly="1" outline="0" fieldPosition="0">
        <references count="1">
          <reference field="18" count="0"/>
        </references>
      </pivotArea>
    </format>
  </formats>
  <chartFormats count="19">
    <chartFormat chart="5" format="6" series="1">
      <pivotArea type="data" outline="0" fieldPosition="0">
        <references count="1">
          <reference field="4294967294" count="1" selected="0">
            <x v="0"/>
          </reference>
        </references>
      </pivotArea>
    </chartFormat>
    <chartFormat chart="7" format="13" series="1">
      <pivotArea type="data" outline="0" fieldPosition="0">
        <references count="2">
          <reference field="4294967294" count="1" selected="0">
            <x v="0"/>
          </reference>
          <reference field="16" count="1" selected="0">
            <x v="0"/>
          </reference>
        </references>
      </pivotArea>
    </chartFormat>
    <chartFormat chart="7" format="14" series="1">
      <pivotArea type="data" outline="0" fieldPosition="0">
        <references count="2">
          <reference field="4294967294" count="1" selected="0">
            <x v="0"/>
          </reference>
          <reference field="16" count="1" selected="0">
            <x v="1"/>
          </reference>
        </references>
      </pivotArea>
    </chartFormat>
    <chartFormat chart="7" format="15" series="1">
      <pivotArea type="data" outline="0" fieldPosition="0">
        <references count="2">
          <reference field="4294967294" count="1" selected="0">
            <x v="0"/>
          </reference>
          <reference field="16" count="1" selected="0">
            <x v="2"/>
          </reference>
        </references>
      </pivotArea>
    </chartFormat>
    <chartFormat chart="7" format="16" series="1">
      <pivotArea type="data" outline="0" fieldPosition="0">
        <references count="2">
          <reference field="4294967294" count="1" selected="0">
            <x v="0"/>
          </reference>
          <reference field="16" count="1" selected="0">
            <x v="3"/>
          </reference>
        </references>
      </pivotArea>
    </chartFormat>
    <chartFormat chart="7" format="17" series="1">
      <pivotArea type="data" outline="0" fieldPosition="0">
        <references count="2">
          <reference field="4294967294" count="1" selected="0">
            <x v="0"/>
          </reference>
          <reference field="16" count="1" selected="0">
            <x v="4"/>
          </reference>
        </references>
      </pivotArea>
    </chartFormat>
    <chartFormat chart="7" format="18" series="1">
      <pivotArea type="data" outline="0" fieldPosition="0">
        <references count="2">
          <reference field="4294967294" count="1" selected="0">
            <x v="0"/>
          </reference>
          <reference field="16" count="1" selected="0">
            <x v="5"/>
          </reference>
        </references>
      </pivotArea>
    </chartFormat>
    <chartFormat chart="7" format="19" series="1">
      <pivotArea type="data" outline="0" fieldPosition="0">
        <references count="2">
          <reference field="4294967294" count="1" selected="0">
            <x v="0"/>
          </reference>
          <reference field="16" count="1" selected="0">
            <x v="6"/>
          </reference>
        </references>
      </pivotArea>
    </chartFormat>
    <chartFormat chart="7" format="20" series="1">
      <pivotArea type="data" outline="0" fieldPosition="0">
        <references count="2">
          <reference field="4294967294" count="1" selected="0">
            <x v="0"/>
          </reference>
          <reference field="16" count="1" selected="0">
            <x v="7"/>
          </reference>
        </references>
      </pivotArea>
    </chartFormat>
    <chartFormat chart="7" format="21" series="1">
      <pivotArea type="data" outline="0" fieldPosition="0">
        <references count="2">
          <reference field="4294967294" count="1" selected="0">
            <x v="0"/>
          </reference>
          <reference field="16" count="1" selected="0">
            <x v="8"/>
          </reference>
        </references>
      </pivotArea>
    </chartFormat>
    <chartFormat chart="8" format="22" series="1">
      <pivotArea type="data" outline="0" fieldPosition="0">
        <references count="2">
          <reference field="4294967294" count="1" selected="0">
            <x v="0"/>
          </reference>
          <reference field="16" count="1" selected="0">
            <x v="0"/>
          </reference>
        </references>
      </pivotArea>
    </chartFormat>
    <chartFormat chart="8" format="23" series="1">
      <pivotArea type="data" outline="0" fieldPosition="0">
        <references count="2">
          <reference field="4294967294" count="1" selected="0">
            <x v="0"/>
          </reference>
          <reference field="16" count="1" selected="0">
            <x v="1"/>
          </reference>
        </references>
      </pivotArea>
    </chartFormat>
    <chartFormat chart="8" format="24" series="1">
      <pivotArea type="data" outline="0" fieldPosition="0">
        <references count="2">
          <reference field="4294967294" count="1" selected="0">
            <x v="0"/>
          </reference>
          <reference field="16" count="1" selected="0">
            <x v="2"/>
          </reference>
        </references>
      </pivotArea>
    </chartFormat>
    <chartFormat chart="8" format="25" series="1">
      <pivotArea type="data" outline="0" fieldPosition="0">
        <references count="2">
          <reference field="4294967294" count="1" selected="0">
            <x v="0"/>
          </reference>
          <reference field="16" count="1" selected="0">
            <x v="3"/>
          </reference>
        </references>
      </pivotArea>
    </chartFormat>
    <chartFormat chart="8" format="26" series="1">
      <pivotArea type="data" outline="0" fieldPosition="0">
        <references count="2">
          <reference field="4294967294" count="1" selected="0">
            <x v="0"/>
          </reference>
          <reference field="16" count="1" selected="0">
            <x v="4"/>
          </reference>
        </references>
      </pivotArea>
    </chartFormat>
    <chartFormat chart="8" format="27" series="1">
      <pivotArea type="data" outline="0" fieldPosition="0">
        <references count="2">
          <reference field="4294967294" count="1" selected="0">
            <x v="0"/>
          </reference>
          <reference field="16" count="1" selected="0">
            <x v="6"/>
          </reference>
        </references>
      </pivotArea>
    </chartFormat>
    <chartFormat chart="8" format="28" series="1">
      <pivotArea type="data" outline="0" fieldPosition="0">
        <references count="2">
          <reference field="4294967294" count="1" selected="0">
            <x v="0"/>
          </reference>
          <reference field="16" count="1" selected="0">
            <x v="7"/>
          </reference>
        </references>
      </pivotArea>
    </chartFormat>
    <chartFormat chart="8" format="29" series="1">
      <pivotArea type="data" outline="0" fieldPosition="0">
        <references count="2">
          <reference field="4294967294" count="1" selected="0">
            <x v="0"/>
          </reference>
          <reference field="16" count="1" selected="0">
            <x v="8"/>
          </reference>
        </references>
      </pivotArea>
    </chartFormat>
    <chartFormat chart="8" format="30" series="1">
      <pivotArea type="data" outline="0" fieldPosition="0">
        <references count="2">
          <reference field="4294967294" count="1" selected="0">
            <x v="0"/>
          </reference>
          <reference field="16" count="1" selected="0">
            <x v="15"/>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7F6174-69C2-4E4E-9679-E4F84B44273A}" name="Tabla dinámica1" cacheId="4" applyNumberFormats="0" applyBorderFormats="0" applyFontFormats="0" applyPatternFormats="0" applyAlignmentFormats="0" applyWidthHeightFormats="1" dataCaption="Valores" updatedVersion="6" minRefreshableVersion="3" showCalcMbrs="0" useAutoFormatting="1" itemPrintTitles="1" createdVersion="3" indent="0" outline="1" outlineData="1" multipleFieldFilters="0" chartFormat="8" rowHeaderCaption="LINEA">
  <location ref="B10:H52" firstHeaderRow="1" firstDataRow="2" firstDataCol="1" rowPageCount="3" colPageCount="1"/>
  <pivotFields count="20">
    <pivotField showAll="0"/>
    <pivotField axis="axisRow" showAll="0">
      <items count="76">
        <item x="16"/>
        <item x="20"/>
        <item x="44"/>
        <item x="5"/>
        <item x="0"/>
        <item x="7"/>
        <item x="10"/>
        <item x="15"/>
        <item m="1" x="46"/>
        <item x="26"/>
        <item x="14"/>
        <item x="24"/>
        <item x="9"/>
        <item x="1"/>
        <item x="17"/>
        <item x="11"/>
        <item x="43"/>
        <item x="4"/>
        <item x="34"/>
        <item x="32"/>
        <item x="33"/>
        <item x="42"/>
        <item x="39"/>
        <item x="37"/>
        <item x="6"/>
        <item x="38"/>
        <item m="1" x="73"/>
        <item x="3"/>
        <item m="1" x="54"/>
        <item x="30"/>
        <item x="27"/>
        <item x="12"/>
        <item x="19"/>
        <item m="1" x="62"/>
        <item m="1" x="63"/>
        <item m="1" x="56"/>
        <item x="40"/>
        <item m="1" x="55"/>
        <item m="1" x="50"/>
        <item x="21"/>
        <item x="35"/>
        <item m="1" x="53"/>
        <item x="31"/>
        <item x="8"/>
        <item x="18"/>
        <item x="23"/>
        <item x="22"/>
        <item x="28"/>
        <item x="36"/>
        <item m="1" x="67"/>
        <item m="1" x="70"/>
        <item x="41"/>
        <item x="29"/>
        <item m="1" x="59"/>
        <item x="13"/>
        <item m="1" x="64"/>
        <item m="1" x="52"/>
        <item m="1" x="47"/>
        <item m="1" x="48"/>
        <item m="1" x="60"/>
        <item x="45"/>
        <item m="1" x="57"/>
        <item m="1" x="51"/>
        <item m="1" x="71"/>
        <item m="1" x="61"/>
        <item x="25"/>
        <item m="1" x="68"/>
        <item m="1" x="74"/>
        <item m="1" x="72"/>
        <item m="1" x="58"/>
        <item m="1" x="49"/>
        <item m="1" x="65"/>
        <item m="1" x="66"/>
        <item m="1" x="69"/>
        <item x="2"/>
        <item t="default"/>
      </items>
    </pivotField>
    <pivotField showAll="0"/>
    <pivotField axis="axisRow" showAll="0" sortType="descending">
      <items count="38">
        <item sd="0" m="1" x="27"/>
        <item sd="0" x="12"/>
        <item sd="0" x="22"/>
        <item sd="0" x="7"/>
        <item sd="0" x="2"/>
        <item sd="0" x="3"/>
        <item sd="0" x="0"/>
        <item sd="0" x="11"/>
        <item sd="0" x="6"/>
        <item sd="0" x="25"/>
        <item sd="0" x="1"/>
        <item sd="0" x="14"/>
        <item sd="0" x="15"/>
        <item sd="0" x="16"/>
        <item sd="0" x="5"/>
        <item sd="0" x="13"/>
        <item sd="0" x="23"/>
        <item sd="0" x="21"/>
        <item sd="0" m="1" x="33"/>
        <item sd="0" m="1" x="28"/>
        <item sd="0" x="24"/>
        <item sd="0" x="19"/>
        <item sd="0" x="10"/>
        <item sd="0" m="1" x="36"/>
        <item sd="0" x="20"/>
        <item m="1" x="30"/>
        <item x="8"/>
        <item m="1" x="32"/>
        <item m="1" x="29"/>
        <item m="1" x="35"/>
        <item x="9"/>
        <item m="1" x="34"/>
        <item x="18"/>
        <item x="4"/>
        <item x="26"/>
        <item m="1" x="31"/>
        <item x="1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dataField="1" showAll="0"/>
    <pivotField showAll="0"/>
    <pivotField axis="axisCol" showAll="0">
      <items count="19">
        <item m="1" x="7"/>
        <item m="1" x="11"/>
        <item x="4"/>
        <item m="1" x="8"/>
        <item m="1" x="5"/>
        <item m="1" x="9"/>
        <item m="1" x="13"/>
        <item x="1"/>
        <item m="1" x="17"/>
        <item m="1" x="15"/>
        <item m="1" x="14"/>
        <item m="1" x="16"/>
        <item m="1" x="10"/>
        <item m="1" x="6"/>
        <item x="3"/>
        <item x="0"/>
        <item x="2"/>
        <item m="1" x="12"/>
        <item t="default"/>
      </items>
    </pivotField>
    <pivotField axis="axisPage" showAll="0">
      <items count="52">
        <item x="2"/>
        <item m="1" x="34"/>
        <item m="1" x="24"/>
        <item m="1" x="15"/>
        <item m="1" x="4"/>
        <item m="1" x="44"/>
        <item m="1" x="14"/>
        <item m="1" x="33"/>
        <item m="1" x="50"/>
        <item m="1" x="23"/>
        <item m="1" x="43"/>
        <item m="1" x="13"/>
        <item m="1" x="32"/>
        <item m="1" x="49"/>
        <item m="1" x="38"/>
        <item m="1" x="22"/>
        <item m="1" x="8"/>
        <item m="1" x="3"/>
        <item m="1" x="42"/>
        <item m="1" x="28"/>
        <item m="1" x="12"/>
        <item m="1" x="46"/>
        <item m="1" x="31"/>
        <item m="1" x="18"/>
        <item m="1" x="48"/>
        <item m="1" x="37"/>
        <item m="1" x="21"/>
        <item m="1" x="7"/>
        <item m="1" x="41"/>
        <item m="1" x="27"/>
        <item m="1" x="11"/>
        <item m="1" x="5"/>
        <item m="1" x="39"/>
        <item m="1" x="30"/>
        <item m="1" x="25"/>
        <item m="1" x="17"/>
        <item m="1" x="9"/>
        <item m="1" x="47"/>
        <item m="1" x="45"/>
        <item m="1" x="36"/>
        <item m="1" x="29"/>
        <item m="1" x="20"/>
        <item m="1" x="16"/>
        <item m="1" x="6"/>
        <item m="1" x="40"/>
        <item m="1" x="35"/>
        <item m="1" x="26"/>
        <item m="1" x="19"/>
        <item m="1" x="10"/>
        <item x="0"/>
        <item x="1"/>
        <item t="default"/>
      </items>
    </pivotField>
    <pivotField axis="axisPage" multipleItemSelectionAllowed="1" showAll="0" defaultSubtotal="0">
      <items count="14">
        <item m="1" x="1"/>
        <item x="0"/>
        <item m="1" x="11"/>
        <item m="1" x="12"/>
        <item m="1" x="4"/>
        <item m="1" x="2"/>
        <item m="1" x="6"/>
        <item m="1" x="8"/>
        <item m="1" x="7"/>
        <item m="1" x="13"/>
        <item m="1" x="9"/>
        <item m="1" x="10"/>
        <item m="1" x="3"/>
        <item m="1" x="5"/>
      </items>
    </pivotField>
    <pivotField axis="axisPage" multipleItemSelectionAllowed="1" showAll="0">
      <items count="5">
        <item x="0"/>
        <item x="2"/>
        <item x="1"/>
        <item m="1" x="3"/>
        <item t="default"/>
      </items>
    </pivotField>
    <pivotField showAll="0"/>
    <pivotField showAll="0"/>
  </pivotFields>
  <rowFields count="2">
    <field x="3"/>
    <field x="1"/>
  </rowFields>
  <rowItems count="41">
    <i>
      <x v="21"/>
    </i>
    <i>
      <x v="26"/>
    </i>
    <i r="1">
      <x v="29"/>
    </i>
    <i r="1">
      <x v="43"/>
    </i>
    <i r="1">
      <x v="54"/>
    </i>
    <i>
      <x v="1"/>
    </i>
    <i>
      <x v="15"/>
    </i>
    <i>
      <x v="32"/>
    </i>
    <i r="1">
      <x v="25"/>
    </i>
    <i r="1">
      <x v="29"/>
    </i>
    <i r="1">
      <x v="43"/>
    </i>
    <i>
      <x v="30"/>
    </i>
    <i r="1">
      <x v="29"/>
    </i>
    <i r="1">
      <x v="40"/>
    </i>
    <i r="1">
      <x v="43"/>
    </i>
    <i r="1">
      <x v="54"/>
    </i>
    <i>
      <x v="3"/>
    </i>
    <i>
      <x v="7"/>
    </i>
    <i>
      <x v="10"/>
    </i>
    <i>
      <x v="8"/>
    </i>
    <i>
      <x v="22"/>
    </i>
    <i>
      <x v="6"/>
    </i>
    <i>
      <x v="14"/>
    </i>
    <i>
      <x v="11"/>
    </i>
    <i>
      <x v="2"/>
    </i>
    <i>
      <x v="5"/>
    </i>
    <i>
      <x v="12"/>
    </i>
    <i>
      <x v="9"/>
    </i>
    <i>
      <x v="33"/>
    </i>
    <i r="1">
      <x v="74"/>
    </i>
    <i>
      <x v="4"/>
    </i>
    <i>
      <x v="13"/>
    </i>
    <i>
      <x v="17"/>
    </i>
    <i>
      <x v="24"/>
    </i>
    <i>
      <x v="20"/>
    </i>
    <i>
      <x v="16"/>
    </i>
    <i>
      <x v="34"/>
    </i>
    <i r="1">
      <x v="60"/>
    </i>
    <i>
      <x v="36"/>
    </i>
    <i r="1">
      <x v="65"/>
    </i>
    <i t="grand">
      <x/>
    </i>
  </rowItems>
  <colFields count="1">
    <field x="14"/>
  </colFields>
  <colItems count="6">
    <i>
      <x v="2"/>
    </i>
    <i>
      <x v="7"/>
    </i>
    <i>
      <x v="14"/>
    </i>
    <i>
      <x v="15"/>
    </i>
    <i>
      <x v="16"/>
    </i>
    <i t="grand">
      <x/>
    </i>
  </colItems>
  <pageFields count="3">
    <pageField fld="16" hier="-1"/>
    <pageField fld="15" hier="-1"/>
    <pageField fld="17" hier="-1"/>
  </pageFields>
  <dataFields count="1">
    <dataField name="Suma de min" fld="12" baseField="0" baseItem="0"/>
  </dataFields>
  <formats count="4">
    <format dxfId="22">
      <pivotArea outline="0" collapsedLevelsAreSubtotals="1" fieldPosition="0"/>
    </format>
    <format dxfId="21">
      <pivotArea outline="0" collapsedLevelsAreSubtotals="1" fieldPosition="0"/>
    </format>
    <format dxfId="20">
      <pivotArea dataOnly="0" labelOnly="1" outline="0" axis="axisValues" fieldPosition="0"/>
    </format>
    <format dxfId="19">
      <pivotArea dataOnly="0" labelOnly="1" outline="0" fieldPosition="0">
        <references count="1">
          <reference field="16" count="0"/>
        </references>
      </pivotArea>
    </format>
  </formats>
  <chartFormats count="19">
    <chartFormat chart="5" format="6" series="1">
      <pivotArea type="data" outline="0" fieldPosition="0">
        <references count="1">
          <reference field="4294967294" count="1" selected="0">
            <x v="0"/>
          </reference>
        </references>
      </pivotArea>
    </chartFormat>
    <chartFormat chart="7" format="13" series="1">
      <pivotArea type="data" outline="0" fieldPosition="0">
        <references count="2">
          <reference field="4294967294" count="1" selected="0">
            <x v="0"/>
          </reference>
          <reference field="14" count="1" selected="0">
            <x v="0"/>
          </reference>
        </references>
      </pivotArea>
    </chartFormat>
    <chartFormat chart="7" format="14" series="1">
      <pivotArea type="data" outline="0" fieldPosition="0">
        <references count="2">
          <reference field="4294967294" count="1" selected="0">
            <x v="0"/>
          </reference>
          <reference field="14" count="1" selected="0">
            <x v="1"/>
          </reference>
        </references>
      </pivotArea>
    </chartFormat>
    <chartFormat chart="7" format="15" series="1">
      <pivotArea type="data" outline="0" fieldPosition="0">
        <references count="2">
          <reference field="4294967294" count="1" selected="0">
            <x v="0"/>
          </reference>
          <reference field="14" count="1" selected="0">
            <x v="2"/>
          </reference>
        </references>
      </pivotArea>
    </chartFormat>
    <chartFormat chart="7" format="16" series="1">
      <pivotArea type="data" outline="0" fieldPosition="0">
        <references count="2">
          <reference field="4294967294" count="1" selected="0">
            <x v="0"/>
          </reference>
          <reference field="14" count="1" selected="0">
            <x v="3"/>
          </reference>
        </references>
      </pivotArea>
    </chartFormat>
    <chartFormat chart="7" format="17" series="1">
      <pivotArea type="data" outline="0" fieldPosition="0">
        <references count="2">
          <reference field="4294967294" count="1" selected="0">
            <x v="0"/>
          </reference>
          <reference field="14" count="1" selected="0">
            <x v="4"/>
          </reference>
        </references>
      </pivotArea>
    </chartFormat>
    <chartFormat chart="7" format="19" series="1">
      <pivotArea type="data" outline="0" fieldPosition="0">
        <references count="2">
          <reference field="4294967294" count="1" selected="0">
            <x v="0"/>
          </reference>
          <reference field="14" count="1" selected="0">
            <x v="5"/>
          </reference>
        </references>
      </pivotArea>
    </chartFormat>
    <chartFormat chart="7" format="20" series="1">
      <pivotArea type="data" outline="0" fieldPosition="0">
        <references count="2">
          <reference field="4294967294" count="1" selected="0">
            <x v="0"/>
          </reference>
          <reference field="14" count="1" selected="0">
            <x v="6"/>
          </reference>
        </references>
      </pivotArea>
    </chartFormat>
    <chartFormat chart="7" format="25" series="1">
      <pivotArea type="data" outline="0" fieldPosition="0">
        <references count="2">
          <reference field="4294967294" count="1" selected="0">
            <x v="0"/>
          </reference>
          <reference field="14" count="1" selected="0">
            <x v="7"/>
          </reference>
        </references>
      </pivotArea>
    </chartFormat>
    <chartFormat chart="7" format="28" series="1">
      <pivotArea type="data" outline="0" fieldPosition="0">
        <references count="2">
          <reference field="4294967294" count="1" selected="0">
            <x v="0"/>
          </reference>
          <reference field="14" count="1" selected="0">
            <x v="8"/>
          </reference>
        </references>
      </pivotArea>
    </chartFormat>
    <chartFormat chart="7" format="31" series="1">
      <pivotArea type="data" outline="0" fieldPosition="0">
        <references count="2">
          <reference field="4294967294" count="1" selected="0">
            <x v="0"/>
          </reference>
          <reference field="14" count="1" selected="0">
            <x v="9"/>
          </reference>
        </references>
      </pivotArea>
    </chartFormat>
    <chartFormat chart="7" format="33" series="1">
      <pivotArea type="data" outline="0" fieldPosition="0">
        <references count="2">
          <reference field="4294967294" count="1" selected="0">
            <x v="0"/>
          </reference>
          <reference field="14" count="1" selected="0">
            <x v="10"/>
          </reference>
        </references>
      </pivotArea>
    </chartFormat>
    <chartFormat chart="7" format="36" series="1">
      <pivotArea type="data" outline="0" fieldPosition="0">
        <references count="2">
          <reference field="4294967294" count="1" selected="0">
            <x v="0"/>
          </reference>
          <reference field="14" count="1" selected="0">
            <x v="11"/>
          </reference>
        </references>
      </pivotArea>
    </chartFormat>
    <chartFormat chart="7" format="37" series="1">
      <pivotArea type="data" outline="0" fieldPosition="0">
        <references count="2">
          <reference field="4294967294" count="1" selected="0">
            <x v="0"/>
          </reference>
          <reference field="14" count="1" selected="0">
            <x v="12"/>
          </reference>
        </references>
      </pivotArea>
    </chartFormat>
    <chartFormat chart="7" format="38" series="1">
      <pivotArea type="data" outline="0" fieldPosition="0">
        <references count="2">
          <reference field="4294967294" count="1" selected="0">
            <x v="0"/>
          </reference>
          <reference field="14" count="1" selected="0">
            <x v="14"/>
          </reference>
        </references>
      </pivotArea>
    </chartFormat>
    <chartFormat chart="7" format="39" series="1">
      <pivotArea type="data" outline="0" fieldPosition="0">
        <references count="2">
          <reference field="4294967294" count="1" selected="0">
            <x v="0"/>
          </reference>
          <reference field="14" count="1" selected="0">
            <x v="13"/>
          </reference>
        </references>
      </pivotArea>
    </chartFormat>
    <chartFormat chart="7" format="40" series="1">
      <pivotArea type="data" outline="0" fieldPosition="0">
        <references count="2">
          <reference field="4294967294" count="1" selected="0">
            <x v="0"/>
          </reference>
          <reference field="14" count="1" selected="0">
            <x v="15"/>
          </reference>
        </references>
      </pivotArea>
    </chartFormat>
    <chartFormat chart="7" format="41" series="1">
      <pivotArea type="data" outline="0" fieldPosition="0">
        <references count="2">
          <reference field="4294967294" count="1" selected="0">
            <x v="0"/>
          </reference>
          <reference field="14" count="1" selected="0">
            <x v="16"/>
          </reference>
        </references>
      </pivotArea>
    </chartFormat>
    <chartFormat chart="7" format="42" series="1">
      <pivotArea type="data" outline="0" fieldPosition="0">
        <references count="2">
          <reference field="4294967294" count="1" selected="0">
            <x v="0"/>
          </reference>
          <reference field="14" count="1" selected="0">
            <x v="17"/>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5607D30-ACA2-4A50-9EB4-3B9E788EA3C9}" name="Tabla dinámica1" cacheId="0" applyNumberFormats="0" applyBorderFormats="0" applyFontFormats="0" applyPatternFormats="0" applyAlignmentFormats="0" applyWidthHeightFormats="1" dataCaption="Valores" updatedVersion="6" minRefreshableVersion="3" showCalcMbrs="0" useAutoFormatting="1" itemPrintTitles="1" createdVersion="3" indent="0" outline="1" outlineData="1" multipleFieldFilters="0" chartFormat="6" rowHeaderCaption="LINEA">
  <location ref="B10:D36" firstHeaderRow="1" firstDataRow="2" firstDataCol="1" rowPageCount="2" colPageCount="1"/>
  <pivotFields count="22">
    <pivotField showAll="0"/>
    <pivotField axis="axisRow" showAll="0">
      <items count="50">
        <item x="7"/>
        <item x="1"/>
        <item x="4"/>
        <item x="5"/>
        <item x="0"/>
        <item x="6"/>
        <item x="3"/>
        <item x="2"/>
        <item m="1" x="48"/>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showAll="0"/>
    <pivotField axis="axisRow" showAll="0">
      <items count="26">
        <item sd="0" m="1" x="24"/>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dataField="1" showAll="0"/>
    <pivotField axis="axisPage" showAll="0">
      <items count="11">
        <item x="0"/>
        <item x="1"/>
        <item x="2"/>
        <item x="3"/>
        <item x="4"/>
        <item x="5"/>
        <item x="6"/>
        <item x="7"/>
        <item x="8"/>
        <item x="9"/>
        <item t="default"/>
      </items>
    </pivotField>
    <pivotField axis="axisPage" multipleItemSelectionAllowed="1" showAll="0" defaultSubtotal="0">
      <items count="4">
        <item h="1" m="1" x="3"/>
        <item x="0"/>
        <item x="1"/>
        <item h="1" x="2"/>
      </items>
    </pivotField>
    <pivotField showAll="0"/>
    <pivotField showAll="0"/>
    <pivotField showAll="0"/>
  </pivotFields>
  <rowFields count="2">
    <field x="3"/>
    <field x="1"/>
  </rowFields>
  <rowItems count="25">
    <i>
      <x v="1"/>
    </i>
    <i>
      <x v="2"/>
    </i>
    <i>
      <x v="3"/>
    </i>
    <i>
      <x v="4"/>
    </i>
    <i>
      <x v="5"/>
    </i>
    <i>
      <x v="6"/>
    </i>
    <i>
      <x v="7"/>
    </i>
    <i>
      <x v="8"/>
    </i>
    <i>
      <x v="9"/>
    </i>
    <i>
      <x v="10"/>
    </i>
    <i>
      <x v="11"/>
    </i>
    <i>
      <x v="12"/>
    </i>
    <i>
      <x v="13"/>
    </i>
    <i>
      <x v="14"/>
    </i>
    <i>
      <x v="15"/>
    </i>
    <i>
      <x v="16"/>
    </i>
    <i>
      <x v="17"/>
    </i>
    <i>
      <x v="18"/>
    </i>
    <i>
      <x v="19"/>
    </i>
    <i>
      <x v="20"/>
    </i>
    <i>
      <x v="21"/>
    </i>
    <i>
      <x v="22"/>
    </i>
    <i>
      <x v="23"/>
    </i>
    <i>
      <x v="24"/>
    </i>
    <i t="grand">
      <x/>
    </i>
  </rowItems>
  <colFields count="1">
    <field x="-2"/>
  </colFields>
  <colItems count="2">
    <i>
      <x/>
    </i>
    <i i="1">
      <x v="1"/>
    </i>
  </colItems>
  <pageFields count="2">
    <pageField fld="18" hier="-1"/>
    <pageField fld="17" hier="-1"/>
  </pageFields>
  <dataFields count="2">
    <dataField name="Suma de min" fld="12" baseField="0" baseItem="0"/>
    <dataField name="Intervenciones" fld="16" subtotal="count" baseField="3" baseItem="1"/>
  </dataFields>
  <formats count="4">
    <format dxfId="18">
      <pivotArea outline="0" collapsedLevelsAreSubtotals="1" fieldPosition="0"/>
    </format>
    <format dxfId="17">
      <pivotArea outline="0" collapsedLevelsAreSubtotals="1" fieldPosition="0"/>
    </format>
    <format dxfId="16">
      <pivotArea dataOnly="0" labelOnly="1" outline="0" axis="axisValues" fieldPosition="0"/>
    </format>
    <format dxfId="15">
      <pivotArea dataOnly="0" labelOnly="1" outline="0" fieldPosition="0">
        <references count="1">
          <reference field="18" count="0"/>
        </references>
      </pivotArea>
    </format>
  </formats>
  <chartFormats count="2">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B238BFF-47F5-4CF2-9DB4-54984AAB33CC}" name="Causas" displayName="Causas" ref="A1:W1619" totalsRowShown="0" headerRowDxfId="47" dataDxfId="46">
  <autoFilter ref="A1:W1619" xr:uid="{4B238BFF-47F5-4CF2-9DB4-54984AAB33CC}"/>
  <sortState xmlns:xlrd2="http://schemas.microsoft.com/office/spreadsheetml/2017/richdata2" ref="A2:W1491">
    <sortCondition ref="H1:H1491"/>
  </sortState>
  <tableColumns count="23">
    <tableColumn id="2" xr3:uid="{8A71BC36-C600-41E1-BA3E-9BE0586CDA13}" name="parada" dataDxfId="45"/>
    <tableColumn id="4" xr3:uid="{D5BA58CC-56D3-4FC8-AE58-0A2CA4DECFE5}" name="maquina" dataDxfId="44"/>
    <tableColumn id="7" xr3:uid="{3AB6CDBB-C4AE-4994-8517-D1FC87D0812E}" name="empresa" dataDxfId="43"/>
    <tableColumn id="8" xr3:uid="{1446BB11-5AAC-4653-9249-0C110BC8C118}" name="linea" dataDxfId="42"/>
    <tableColumn id="17" xr3:uid="{B2D26CCF-B6D7-4803-A6F1-C7D9D7F036AE}" name="maquina2" dataDxfId="41"/>
    <tableColumn id="18" xr3:uid="{D04D04E2-9DC5-46DA-8835-639E4AEEA255}" name="nombre" dataDxfId="40"/>
    <tableColumn id="19" xr3:uid="{5CB6B92D-B7AC-4542-B7EA-022872F369CF}" name="causa_parada_descripcion" dataDxfId="39"/>
    <tableColumn id="20" xr3:uid="{1BFD014E-F738-42C6-9799-BA60835259D8}" name="parada_fecha" dataDxfId="38"/>
    <tableColumn id="9" xr3:uid="{A666549A-41D7-4B0D-9A3F-B84486E83E29}" name="parada_hora" dataDxfId="37"/>
    <tableColumn id="10" xr3:uid="{7B59CE85-3409-47D8-8D44-D7E4A7458207}" name="resolucion_fecha" dataDxfId="36"/>
    <tableColumn id="11" xr3:uid="{7EE4D507-A318-4432-ACBE-4696E19F07C6}" name="resolucion_hora" dataDxfId="35"/>
    <tableColumn id="12" xr3:uid="{A34F30E6-CDFD-4479-84B9-899D4EFE2625}" name="parada_duracion" dataDxfId="34"/>
    <tableColumn id="13" xr3:uid="{87EFFAD4-DBEF-4D8B-84A7-7FF88760C4CC}" name="min" dataDxfId="33">
      <calculatedColumnFormula>Causas[[#This Row],[parada_duracion]]/60</calculatedColumnFormula>
    </tableColumn>
    <tableColumn id="16" xr3:uid="{1D738E17-E2F5-44CC-91EB-73158F261EC6}" name="causa" dataDxfId="32"/>
    <tableColumn id="1" xr3:uid="{AB8DFB5F-EDE9-4F55-9C63-A747AA3F56A5}" name="detalle" dataDxfId="31"/>
    <tableColumn id="5" xr3:uid="{F76237EB-50B7-4C96-915D-466A094DBBD4}" name="N° semana" dataDxfId="30">
      <calculatedColumnFormula>WEEKNUM(Causas[[#This Row],[resolucion_fecha]],16)</calculatedColumnFormula>
    </tableColumn>
    <tableColumn id="21" xr3:uid="{79CD3060-E71E-4662-9A39-4E886465C52B}" name="Mes" dataDxfId="29">
      <calculatedColumnFormula>TEXT(Causas[[#This Row],[resolucion_fecha]],"MMMM")</calculatedColumnFormula>
    </tableColumn>
    <tableColumn id="23" xr3:uid="{17F8BA38-28E9-4CEC-9B5F-FD6AAD76BF77}" name="Turno" dataDxfId="28">
      <calculatedColumnFormula>IF(I5493&gt;TIME(22,0,0),"N",IF(I5493&lt;TIME(6,0,0),"N",IF(I5493&gt;TIME(14,0,0),"T",IF(I5493&gt;=TIME(6,0,0),"M","-"))))</calculatedColumnFormula>
    </tableColumn>
    <tableColumn id="6" xr3:uid="{1EE5F047-5D76-44B1-A89E-C483D47E6C87}" name="TECNICO" dataDxfId="27"/>
    <tableColumn id="24" xr3:uid="{6FD44AAB-9166-46A2-BDF5-751EFCA64A2A}" name="Con repuesto ( si / no)" dataDxfId="26"/>
    <tableColumn id="26" xr3:uid="{46E38AF2-6C84-4563-8786-DEDC18B992B0}" name="OT" dataDxfId="25"/>
    <tableColumn id="15" xr3:uid="{3496C4EC-09A6-4F61-B4AA-2A5782A829B5}" name="costo MOD" dataDxfId="24"/>
    <tableColumn id="25" xr3:uid="{BA35A74A-7A04-4083-AB8E-B13A0A1D92C5}" name="costo de repuesto" dataDxfId="23"/>
  </tableColumns>
  <tableStyleInfo name="TableStyleMedium2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3A92BD0-12CF-43DC-B161-32A35582D78D}" name="Tabla66" displayName="Tabla66" ref="A3:L79" totalsRowShown="0" headerRowDxfId="14" dataDxfId="13" tableBorderDxfId="12" headerRowCellStyle="Título 3 2" dataCellStyle="Normal 3">
  <autoFilter ref="A3:L79" xr:uid="{8B0315A0-0B32-4DA9-8A0F-A28F169DC95F}"/>
  <sortState xmlns:xlrd2="http://schemas.microsoft.com/office/spreadsheetml/2017/richdata2" ref="A8:L79">
    <sortCondition ref="A3:A79"/>
  </sortState>
  <tableColumns count="12">
    <tableColumn id="1" xr3:uid="{E7274E5D-E776-4B32-8F56-5EE258701551}" name="NA" dataDxfId="11" dataCellStyle="Normal 3"/>
    <tableColumn id="2" xr3:uid="{557702BD-1079-47E4-8D27-621CF6E67C96}" name="LÍNEA" dataDxfId="10" dataCellStyle="Normal 3"/>
    <tableColumn id="4" xr3:uid="{E3C871ED-7BB0-4D63-BA1D-17B61CC33ECC}" name="DESCRIPCIÓN" dataDxfId="9" dataCellStyle="Normal 3"/>
    <tableColumn id="8" xr3:uid="{6A6B24A4-4C54-4252-AA82-AC382387AE48}" name="SEMANA DE PRODUCCIÓN" dataDxfId="8" dataCellStyle="Normal 3"/>
    <tableColumn id="11" xr3:uid="{FD7C9C8F-AA55-41F0-9AE1-883F10A97029}" name="RESPONSABLE" dataDxfId="7" dataCellStyle="Normal 3"/>
    <tableColumn id="12" xr3:uid="{C009FE02-3F50-45B6-BE6B-95EE3B4174AC}" name="DESCRIPCIÓN DE  LA ACCIÓN " dataDxfId="6" dataCellStyle="Actividad"/>
    <tableColumn id="20" xr3:uid="{AC8FE9BF-3E6A-4CC7-8777-983141A5E2C9}" name="Comentarios de seguimiento" dataDxfId="5" dataCellStyle="Actividad"/>
    <tableColumn id="13" xr3:uid="{22817EDD-6401-4687-AE99-C0E3ADF3AC5A}" name="INICIO DEL PLAN" dataDxfId="4" dataCellStyle="Normal 3"/>
    <tableColumn id="16" xr3:uid="{CAD2B03A-F471-4070-B85C-8BB26BEC4036}" name="INICIO REAL" dataDxfId="3" dataCellStyle="Normal 3"/>
    <tableColumn id="17" xr3:uid="{056EF7D5-0959-4684-85B1-5ABAF325D680}" name=" CIERRE REAL" dataDxfId="2" dataCellStyle="Normal 3"/>
    <tableColumn id="18" xr3:uid="{3117F2E1-78FF-4A88-A86B-B9CC66CC5ECC}" name="DURACIÓN REAL" dataDxfId="1" dataCellStyle="Normal 3"/>
    <tableColumn id="19" xr3:uid="{5AEEF2DA-197D-4B4D-9F70-BA94FA6C3C77}" name="RESUELTO ( X)" dataDxfId="0" dataCellStyle="Normal 3"/>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3F460-638F-4F88-A803-0BC005A2F78E}">
  <sheetPr codeName="Hoja1">
    <pageSetUpPr fitToPage="1"/>
  </sheetPr>
  <dimension ref="B7:O15"/>
  <sheetViews>
    <sheetView zoomScale="85" zoomScaleNormal="85" workbookViewId="0">
      <selection activeCell="F7" sqref="F7"/>
    </sheetView>
  </sheetViews>
  <sheetFormatPr baseColWidth="10" defaultColWidth="11.42578125" defaultRowHeight="15" x14ac:dyDescent="0.25"/>
  <cols>
    <col min="1" max="1" width="3.85546875" customWidth="1"/>
    <col min="2" max="2" width="12.5703125" bestFit="1" customWidth="1"/>
    <col min="3" max="3" width="22.42578125" bestFit="1" customWidth="1"/>
    <col min="4" max="4" width="9.42578125" bestFit="1" customWidth="1"/>
    <col min="5" max="5" width="8.85546875" bestFit="1" customWidth="1"/>
    <col min="6" max="6" width="9.5703125" bestFit="1" customWidth="1"/>
    <col min="7" max="7" width="7.28515625" bestFit="1" customWidth="1"/>
    <col min="8" max="8" width="12.42578125" bestFit="1" customWidth="1"/>
    <col min="9" max="9" width="16.140625" bestFit="1" customWidth="1"/>
    <col min="10" max="11" width="12.5703125" bestFit="1" customWidth="1"/>
    <col min="12" max="12" width="19.42578125" bestFit="1" customWidth="1"/>
    <col min="13" max="13" width="16.140625" bestFit="1" customWidth="1"/>
    <col min="14" max="14" width="12.5703125" bestFit="1" customWidth="1"/>
  </cols>
  <sheetData>
    <row r="7" spans="2:15" x14ac:dyDescent="0.25">
      <c r="B7" s="1" t="s">
        <v>0</v>
      </c>
      <c r="C7" s="7" t="s">
        <v>1</v>
      </c>
    </row>
    <row r="8" spans="2:15" x14ac:dyDescent="0.25">
      <c r="B8" s="1" t="s">
        <v>2</v>
      </c>
      <c r="C8" t="s">
        <v>3</v>
      </c>
    </row>
    <row r="10" spans="2:15" x14ac:dyDescent="0.25">
      <c r="B10" s="1" t="s">
        <v>4</v>
      </c>
      <c r="C10" s="1" t="s">
        <v>5</v>
      </c>
    </row>
    <row r="11" spans="2:15" x14ac:dyDescent="0.25">
      <c r="B11" s="1" t="s">
        <v>6</v>
      </c>
      <c r="C11" t="s">
        <v>7</v>
      </c>
      <c r="D11" t="s">
        <v>8</v>
      </c>
      <c r="E11" t="s">
        <v>9</v>
      </c>
      <c r="F11" t="s">
        <v>10</v>
      </c>
      <c r="G11" t="s">
        <v>11</v>
      </c>
      <c r="H11" t="s">
        <v>12</v>
      </c>
      <c r="I11" t="s">
        <v>13</v>
      </c>
      <c r="J11" t="s">
        <v>14</v>
      </c>
      <c r="L11" t="s">
        <v>15</v>
      </c>
      <c r="M11" t="s">
        <v>16</v>
      </c>
      <c r="N11" t="s">
        <v>17</v>
      </c>
    </row>
    <row r="12" spans="2:15" x14ac:dyDescent="0.25">
      <c r="B12" s="2" t="s">
        <v>18</v>
      </c>
      <c r="C12" s="8">
        <v>1843.7166666666667</v>
      </c>
      <c r="D12" s="8">
        <v>2647.5166666666664</v>
      </c>
      <c r="E12" s="8">
        <v>679.21666666666658</v>
      </c>
      <c r="F12" s="8">
        <v>999.33333333333326</v>
      </c>
      <c r="G12" s="8"/>
      <c r="H12" s="8"/>
      <c r="I12" s="8"/>
      <c r="J12" s="8">
        <v>6169.7833333333328</v>
      </c>
      <c r="L12" s="6">
        <f>GETPIVOTDATA("min",$B$10,"Turno","M")/60</f>
        <v>102.82972222222222</v>
      </c>
      <c r="M12" s="17">
        <f>L12/22</f>
        <v>4.6740782828282823</v>
      </c>
    </row>
    <row r="13" spans="2:15" x14ac:dyDescent="0.25">
      <c r="B13" s="2" t="s">
        <v>19</v>
      </c>
      <c r="C13" s="8">
        <v>572.65</v>
      </c>
      <c r="D13" s="8">
        <v>900.00000000000011</v>
      </c>
      <c r="E13" s="8"/>
      <c r="F13" s="8">
        <v>1096.4333333333334</v>
      </c>
      <c r="G13" s="8"/>
      <c r="H13" s="8"/>
      <c r="I13" s="8"/>
      <c r="J13" s="8">
        <v>2569.0833333333335</v>
      </c>
      <c r="L13" s="6">
        <f>GETPIVOTDATA("min",$B$10,"Turno","N")/60</f>
        <v>42.81805555555556</v>
      </c>
      <c r="M13" s="17">
        <f>L13/22</f>
        <v>1.9462752525252527</v>
      </c>
    </row>
    <row r="14" spans="2:15" x14ac:dyDescent="0.25">
      <c r="B14" s="2" t="s">
        <v>20</v>
      </c>
      <c r="C14" s="8">
        <v>1270.4333333333336</v>
      </c>
      <c r="D14" s="8">
        <v>2649.0666666666666</v>
      </c>
      <c r="E14" s="8">
        <v>40.450000000000003</v>
      </c>
      <c r="F14" s="8">
        <v>1318.2</v>
      </c>
      <c r="G14" s="8">
        <v>29.983333333333334</v>
      </c>
      <c r="H14" s="8">
        <v>427.48333333333335</v>
      </c>
      <c r="I14" s="8">
        <v>45.55</v>
      </c>
      <c r="J14" s="8">
        <v>5781.166666666667</v>
      </c>
      <c r="L14" s="6">
        <f>GETPIVOTDATA("min",$B$10,"Turno","T")/60</f>
        <v>96.352777777777789</v>
      </c>
      <c r="M14" s="17">
        <f>L14/22</f>
        <v>4.3796717171717177</v>
      </c>
      <c r="N14" s="8">
        <v>4</v>
      </c>
      <c r="O14" s="6">
        <f>L14/(N14*8)</f>
        <v>3.0110243055555559</v>
      </c>
    </row>
    <row r="15" spans="2:15" x14ac:dyDescent="0.25">
      <c r="B15" s="2" t="s">
        <v>14</v>
      </c>
      <c r="C15" s="8">
        <v>3686.8</v>
      </c>
      <c r="D15" s="8">
        <v>6196.583333333333</v>
      </c>
      <c r="E15" s="8">
        <v>719.66666666666663</v>
      </c>
      <c r="F15" s="8">
        <v>3413.9666666666662</v>
      </c>
      <c r="G15" s="8">
        <v>29.983333333333334</v>
      </c>
      <c r="H15" s="8">
        <v>427.48333333333335</v>
      </c>
      <c r="I15" s="8">
        <v>45.55</v>
      </c>
      <c r="J15" s="8">
        <v>14520.033333333333</v>
      </c>
    </row>
  </sheetData>
  <pageMargins left="0.70866141732283472" right="0.70866141732283472" top="0.51" bottom="0.74803149606299213" header="0.31496062992125984" footer="0.31496062992125984"/>
  <pageSetup scale="75" orientation="landscape"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BBC08-99BC-4603-847A-3DA054290BCB}">
  <sheetPr codeName="Hoja3"/>
  <dimension ref="A1:W1619"/>
  <sheetViews>
    <sheetView tabSelected="1" topLeftCell="G1" zoomScaleNormal="100" workbookViewId="0">
      <pane ySplit="1" topLeftCell="A1607" activePane="bottomLeft" state="frozen"/>
      <selection pane="bottomLeft" activeCell="O1617" sqref="O1617"/>
    </sheetView>
  </sheetViews>
  <sheetFormatPr baseColWidth="10" defaultColWidth="11.42578125" defaultRowHeight="15" x14ac:dyDescent="0.25"/>
  <cols>
    <col min="1" max="1" width="18.5703125" style="87" customWidth="1"/>
    <col min="2" max="2" width="26.5703125" style="3" bestFit="1" customWidth="1"/>
    <col min="3" max="3" width="26.28515625" style="3" hidden="1" customWidth="1"/>
    <col min="4" max="4" width="13.28515625" style="3" customWidth="1"/>
    <col min="5" max="5" width="12.85546875" style="3" hidden="1" customWidth="1"/>
    <col min="6" max="6" width="15.5703125" style="3" hidden="1" customWidth="1"/>
    <col min="7" max="7" width="24" style="3" customWidth="1"/>
    <col min="8" max="8" width="16.42578125" style="89" customWidth="1"/>
    <col min="9" max="9" width="19.85546875" style="123" customWidth="1"/>
    <col min="10" max="10" width="19.85546875" style="89" customWidth="1"/>
    <col min="11" max="11" width="18.42578125" style="123" customWidth="1"/>
    <col min="12" max="12" width="17.7109375" style="3" customWidth="1"/>
    <col min="13" max="13" width="10.5703125" style="5" customWidth="1"/>
    <col min="14" max="14" width="52.42578125" style="20" customWidth="1"/>
    <col min="15" max="15" width="17.7109375" style="4" bestFit="1" customWidth="1"/>
    <col min="16" max="16" width="17.140625" style="4" bestFit="1" customWidth="1"/>
    <col min="17" max="17" width="18" style="53" customWidth="1"/>
    <col min="18" max="18" width="18" style="4" customWidth="1"/>
    <col min="19" max="19" width="17.85546875" style="4" customWidth="1"/>
    <col min="20" max="21" width="35.140625" style="4" customWidth="1"/>
    <col min="22" max="22" width="20.5703125" style="4" bestFit="1" customWidth="1"/>
    <col min="23" max="23" width="28.85546875" style="4" bestFit="1" customWidth="1"/>
    <col min="24" max="24" width="11.42578125" style="4"/>
    <col min="25" max="25" width="20.28515625" style="4" bestFit="1" customWidth="1"/>
    <col min="26" max="16384" width="11.42578125" style="4"/>
  </cols>
  <sheetData>
    <row r="1" spans="1:23" ht="24" customHeight="1" thickBot="1" x14ac:dyDescent="0.3">
      <c r="A1" s="87" t="s">
        <v>21</v>
      </c>
      <c r="B1" s="20" t="s">
        <v>22</v>
      </c>
      <c r="C1" s="20" t="s">
        <v>23</v>
      </c>
      <c r="D1" s="20" t="s">
        <v>24</v>
      </c>
      <c r="E1" s="20" t="s">
        <v>25</v>
      </c>
      <c r="F1" s="20" t="s">
        <v>26</v>
      </c>
      <c r="G1" s="20" t="s">
        <v>27</v>
      </c>
      <c r="H1" s="88" t="s">
        <v>28</v>
      </c>
      <c r="I1" s="116" t="s">
        <v>29</v>
      </c>
      <c r="J1" s="88" t="s">
        <v>30</v>
      </c>
      <c r="K1" s="116" t="s">
        <v>31</v>
      </c>
      <c r="L1" s="21" t="s">
        <v>32</v>
      </c>
      <c r="M1" s="22" t="s">
        <v>33</v>
      </c>
      <c r="N1" s="18" t="s">
        <v>34</v>
      </c>
      <c r="O1" s="15" t="s">
        <v>35</v>
      </c>
      <c r="P1" s="15" t="s">
        <v>2</v>
      </c>
      <c r="Q1" s="52" t="s">
        <v>0</v>
      </c>
      <c r="R1" s="15" t="s">
        <v>36</v>
      </c>
      <c r="S1" s="15" t="s">
        <v>37</v>
      </c>
      <c r="T1" s="3" t="s">
        <v>38</v>
      </c>
      <c r="U1" s="15" t="s">
        <v>39</v>
      </c>
      <c r="V1" s="3" t="s">
        <v>40</v>
      </c>
      <c r="W1" s="3" t="s">
        <v>41</v>
      </c>
    </row>
    <row r="2" spans="1:23" customFormat="1" x14ac:dyDescent="0.25">
      <c r="A2">
        <v>160491</v>
      </c>
      <c r="B2" t="s">
        <v>110</v>
      </c>
      <c r="C2" t="s">
        <v>111</v>
      </c>
      <c r="D2" t="s">
        <v>49</v>
      </c>
      <c r="E2" s="97">
        <v>44258</v>
      </c>
      <c r="F2" t="s">
        <v>112</v>
      </c>
      <c r="G2" t="s">
        <v>113</v>
      </c>
      <c r="H2" s="97">
        <v>45293</v>
      </c>
      <c r="I2" s="117">
        <v>0.2946064814814815</v>
      </c>
      <c r="J2" s="97">
        <v>45293</v>
      </c>
      <c r="K2" s="117">
        <v>0.34454861111111112</v>
      </c>
      <c r="L2">
        <v>4315</v>
      </c>
      <c r="M2" s="23">
        <f>Causas[[#This Row],[parada_duracion]]/60</f>
        <v>71.916666666666671</v>
      </c>
      <c r="N2" s="19" t="s">
        <v>44</v>
      </c>
      <c r="O2" s="99" t="s">
        <v>44</v>
      </c>
      <c r="P2" s="16">
        <f>WEEKNUM(Causas[[#This Row],[resolucion_fecha]],16)</f>
        <v>1</v>
      </c>
      <c r="Q2" s="16" t="str">
        <f>TEXT(Causas[[#This Row],[resolucion_fecha]],"MMMM")</f>
        <v>enero</v>
      </c>
      <c r="R2" s="16" t="str">
        <f t="shared" ref="R2:R65" si="0">IF(I5493&gt;TIME(22,0,0),"N",IF(I5493&lt;TIME(6,0,0),"N",IF(I5493&gt;TIME(14,0,0),"T",IF(I5493&gt;=TIME(6,0,0),"M","-"))))</f>
        <v>N</v>
      </c>
      <c r="S2" s="16"/>
      <c r="T2" s="99" t="s">
        <v>44</v>
      </c>
      <c r="U2" s="16"/>
      <c r="V2" s="16"/>
      <c r="W2" s="16"/>
    </row>
    <row r="3" spans="1:23" x14ac:dyDescent="0.25">
      <c r="A3" s="90">
        <v>160494</v>
      </c>
      <c r="B3" s="90" t="s">
        <v>114</v>
      </c>
      <c r="C3" s="90" t="s">
        <v>111</v>
      </c>
      <c r="D3" s="90" t="s">
        <v>50</v>
      </c>
      <c r="E3" s="91">
        <v>44120</v>
      </c>
      <c r="F3" s="90" t="s">
        <v>112</v>
      </c>
      <c r="G3" s="90" t="s">
        <v>115</v>
      </c>
      <c r="H3" s="91">
        <v>45293</v>
      </c>
      <c r="I3" s="118">
        <v>0.30290509259259263</v>
      </c>
      <c r="J3" s="91">
        <v>45293</v>
      </c>
      <c r="K3" s="118">
        <v>0.30532407407407408</v>
      </c>
      <c r="L3" s="90">
        <v>209</v>
      </c>
      <c r="M3" s="92">
        <f>Causas[[#This Row],[parada_duracion]]/60</f>
        <v>3.4833333333333334</v>
      </c>
      <c r="N3" s="18" t="s">
        <v>125</v>
      </c>
      <c r="O3" s="98" t="s">
        <v>125</v>
      </c>
      <c r="P3" s="93">
        <f>WEEKNUM(Causas[[#This Row],[resolucion_fecha]],16)</f>
        <v>1</v>
      </c>
      <c r="Q3" s="93" t="str">
        <f>TEXT(Causas[[#This Row],[resolucion_fecha]],"MMMM")</f>
        <v>enero</v>
      </c>
      <c r="R3" s="93" t="str">
        <f t="shared" si="0"/>
        <v>N</v>
      </c>
      <c r="S3" s="93"/>
      <c r="T3" s="98" t="s">
        <v>125</v>
      </c>
      <c r="U3" s="16"/>
      <c r="V3" s="93"/>
      <c r="W3" s="93"/>
    </row>
    <row r="4" spans="1:23" x14ac:dyDescent="0.25">
      <c r="A4" s="90">
        <v>160495</v>
      </c>
      <c r="B4" s="90" t="s">
        <v>116</v>
      </c>
      <c r="C4" s="90" t="s">
        <v>111</v>
      </c>
      <c r="D4" s="90" t="s">
        <v>50</v>
      </c>
      <c r="E4" s="91">
        <v>43881</v>
      </c>
      <c r="F4" s="90" t="s">
        <v>112</v>
      </c>
      <c r="G4" s="90" t="s">
        <v>115</v>
      </c>
      <c r="H4" s="91">
        <v>45293</v>
      </c>
      <c r="I4" s="118">
        <v>0.30553240740740739</v>
      </c>
      <c r="J4" s="91">
        <v>45293</v>
      </c>
      <c r="K4" s="118">
        <v>0.30559027777777775</v>
      </c>
      <c r="L4" s="90">
        <v>5</v>
      </c>
      <c r="M4" s="92">
        <f>Causas[[#This Row],[parada_duracion]]/60</f>
        <v>8.3333333333333329E-2</v>
      </c>
      <c r="N4" s="18" t="s">
        <v>125</v>
      </c>
      <c r="O4" s="98" t="s">
        <v>125</v>
      </c>
      <c r="P4" s="93">
        <f>WEEKNUM(Causas[[#This Row],[resolucion_fecha]],16)</f>
        <v>1</v>
      </c>
      <c r="Q4" s="93" t="str">
        <f>TEXT(Causas[[#This Row],[resolucion_fecha]],"MMMM")</f>
        <v>enero</v>
      </c>
      <c r="R4" s="93" t="str">
        <f t="shared" si="0"/>
        <v>N</v>
      </c>
      <c r="S4" s="93"/>
      <c r="T4" s="98" t="s">
        <v>125</v>
      </c>
      <c r="U4" s="94"/>
      <c r="V4" s="93"/>
      <c r="W4" s="93"/>
    </row>
    <row r="5" spans="1:23" x14ac:dyDescent="0.25">
      <c r="A5" s="90">
        <v>160496</v>
      </c>
      <c r="B5" s="90" t="s">
        <v>116</v>
      </c>
      <c r="C5" s="90" t="s">
        <v>111</v>
      </c>
      <c r="D5" s="90" t="s">
        <v>50</v>
      </c>
      <c r="E5" s="91">
        <v>43881</v>
      </c>
      <c r="F5" s="90" t="s">
        <v>112</v>
      </c>
      <c r="G5" s="90" t="s">
        <v>113</v>
      </c>
      <c r="H5" s="91">
        <v>45293</v>
      </c>
      <c r="I5" s="118">
        <v>0.30570601851851853</v>
      </c>
      <c r="J5" s="91">
        <v>45293</v>
      </c>
      <c r="K5" s="118">
        <v>0.35254629629629625</v>
      </c>
      <c r="L5" s="90">
        <v>4047</v>
      </c>
      <c r="M5" s="92">
        <f>Causas[[#This Row],[parada_duracion]]/60</f>
        <v>67.45</v>
      </c>
      <c r="N5" s="19" t="s">
        <v>44</v>
      </c>
      <c r="O5" s="99" t="s">
        <v>44</v>
      </c>
      <c r="P5" s="93">
        <f>WEEKNUM(Causas[[#This Row],[resolucion_fecha]],16)</f>
        <v>1</v>
      </c>
      <c r="Q5" s="93" t="str">
        <f>TEXT(Causas[[#This Row],[resolucion_fecha]],"MMMM")</f>
        <v>enero</v>
      </c>
      <c r="R5" s="93" t="str">
        <f t="shared" si="0"/>
        <v>N</v>
      </c>
      <c r="S5" s="93"/>
      <c r="T5" s="99" t="s">
        <v>44</v>
      </c>
      <c r="U5" s="94"/>
      <c r="V5" s="93"/>
      <c r="W5" s="93"/>
    </row>
    <row r="6" spans="1:23" x14ac:dyDescent="0.25">
      <c r="A6" s="95">
        <v>160497</v>
      </c>
      <c r="B6" s="95" t="s">
        <v>110</v>
      </c>
      <c r="C6" s="95" t="s">
        <v>111</v>
      </c>
      <c r="D6" s="95" t="s">
        <v>49</v>
      </c>
      <c r="E6" s="96">
        <v>44258</v>
      </c>
      <c r="F6" s="95" t="s">
        <v>112</v>
      </c>
      <c r="G6" s="95" t="s">
        <v>113</v>
      </c>
      <c r="H6" s="96">
        <v>45293</v>
      </c>
      <c r="I6" s="119">
        <v>0.3492939814814815</v>
      </c>
      <c r="J6" s="96">
        <v>45293</v>
      </c>
      <c r="K6" s="119">
        <v>0.35582175925925924</v>
      </c>
      <c r="L6" s="95">
        <v>564</v>
      </c>
      <c r="M6" s="23">
        <f>Causas[[#This Row],[parada_duracion]]/60</f>
        <v>9.4</v>
      </c>
      <c r="N6" s="18" t="s">
        <v>125</v>
      </c>
      <c r="O6" s="98" t="s">
        <v>125</v>
      </c>
      <c r="P6" s="16">
        <f>WEEKNUM(Causas[[#This Row],[resolucion_fecha]],16)</f>
        <v>1</v>
      </c>
      <c r="Q6" s="16" t="str">
        <f>TEXT(Causas[[#This Row],[resolucion_fecha]],"MMMM")</f>
        <v>enero</v>
      </c>
      <c r="R6" s="16" t="str">
        <f t="shared" si="0"/>
        <v>N</v>
      </c>
      <c r="S6" s="16"/>
      <c r="T6" s="98" t="s">
        <v>125</v>
      </c>
      <c r="U6" s="94"/>
      <c r="V6" s="16"/>
      <c r="W6" s="16"/>
    </row>
    <row r="7" spans="1:23" x14ac:dyDescent="0.25">
      <c r="A7" s="90">
        <v>160501</v>
      </c>
      <c r="B7" s="90" t="s">
        <v>117</v>
      </c>
      <c r="C7" s="90" t="s">
        <v>111</v>
      </c>
      <c r="D7" s="90" t="s">
        <v>50</v>
      </c>
      <c r="E7" s="91">
        <v>43405</v>
      </c>
      <c r="F7" s="90" t="s">
        <v>118</v>
      </c>
      <c r="G7" s="90" t="s">
        <v>113</v>
      </c>
      <c r="H7" s="91">
        <v>45293</v>
      </c>
      <c r="I7" s="118">
        <v>0.36525462962962968</v>
      </c>
      <c r="J7" s="91">
        <v>45293</v>
      </c>
      <c r="K7" s="118">
        <v>0.41039351851851852</v>
      </c>
      <c r="L7" s="90">
        <v>3900</v>
      </c>
      <c r="M7" s="92">
        <f>Causas[[#This Row],[parada_duracion]]/60</f>
        <v>65</v>
      </c>
      <c r="N7" s="19" t="s">
        <v>44</v>
      </c>
      <c r="O7" s="99" t="s">
        <v>44</v>
      </c>
      <c r="P7" s="93">
        <f>WEEKNUM(Causas[[#This Row],[resolucion_fecha]],16)</f>
        <v>1</v>
      </c>
      <c r="Q7" s="93" t="str">
        <f>TEXT(Causas[[#This Row],[resolucion_fecha]],"MMMM")</f>
        <v>enero</v>
      </c>
      <c r="R7" s="93" t="str">
        <f t="shared" si="0"/>
        <v>N</v>
      </c>
      <c r="S7" s="93"/>
      <c r="T7" s="99" t="s">
        <v>44</v>
      </c>
      <c r="U7" s="16"/>
      <c r="V7" s="93"/>
      <c r="W7" s="93"/>
    </row>
    <row r="8" spans="1:23" x14ac:dyDescent="0.25">
      <c r="A8" s="90">
        <v>160503</v>
      </c>
      <c r="B8" s="90" t="s">
        <v>110</v>
      </c>
      <c r="C8" s="90" t="s">
        <v>111</v>
      </c>
      <c r="D8" s="90" t="s">
        <v>49</v>
      </c>
      <c r="E8" s="91">
        <v>44258</v>
      </c>
      <c r="F8" s="90" t="s">
        <v>112</v>
      </c>
      <c r="G8" s="90" t="s">
        <v>113</v>
      </c>
      <c r="H8" s="91">
        <v>45293</v>
      </c>
      <c r="I8" s="118">
        <v>0.38479166666666664</v>
      </c>
      <c r="J8" s="91">
        <v>45293</v>
      </c>
      <c r="K8" s="118">
        <v>0.39769675925925929</v>
      </c>
      <c r="L8" s="90">
        <v>1115</v>
      </c>
      <c r="M8" s="92">
        <f>Causas[[#This Row],[parada_duracion]]/60</f>
        <v>18.583333333333332</v>
      </c>
      <c r="N8" s="19" t="s">
        <v>44</v>
      </c>
      <c r="O8" s="99" t="s">
        <v>44</v>
      </c>
      <c r="P8" s="93">
        <f>WEEKNUM(Causas[[#This Row],[resolucion_fecha]],16)</f>
        <v>1</v>
      </c>
      <c r="Q8" s="93" t="str">
        <f>TEXT(Causas[[#This Row],[resolucion_fecha]],"MMMM")</f>
        <v>enero</v>
      </c>
      <c r="R8" s="93" t="str">
        <f t="shared" si="0"/>
        <v>N</v>
      </c>
      <c r="S8" s="93"/>
      <c r="T8" s="99" t="s">
        <v>44</v>
      </c>
      <c r="U8" s="94"/>
      <c r="V8" s="93"/>
      <c r="W8" s="93"/>
    </row>
    <row r="9" spans="1:23" ht="30" x14ac:dyDescent="0.25">
      <c r="A9" s="90">
        <v>160507</v>
      </c>
      <c r="B9" s="90" t="s">
        <v>119</v>
      </c>
      <c r="C9" s="90" t="s">
        <v>111</v>
      </c>
      <c r="D9" s="90" t="s">
        <v>50</v>
      </c>
      <c r="E9" s="91">
        <v>43405</v>
      </c>
      <c r="F9" s="90" t="s">
        <v>118</v>
      </c>
      <c r="G9" s="90" t="s">
        <v>113</v>
      </c>
      <c r="H9" s="91">
        <v>45293</v>
      </c>
      <c r="I9" s="118">
        <v>0.41052083333333328</v>
      </c>
      <c r="J9" s="91">
        <v>45293</v>
      </c>
      <c r="K9" s="118">
        <v>0.48277777777777775</v>
      </c>
      <c r="L9" s="90">
        <v>6243</v>
      </c>
      <c r="M9" s="92">
        <f>Causas[[#This Row],[parada_duracion]]/60</f>
        <v>104.05</v>
      </c>
      <c r="N9" s="18" t="s">
        <v>126</v>
      </c>
      <c r="O9" s="98" t="s">
        <v>51</v>
      </c>
      <c r="P9" s="93">
        <f>WEEKNUM(Causas[[#This Row],[resolucion_fecha]],16)</f>
        <v>1</v>
      </c>
      <c r="Q9" s="93" t="str">
        <f>TEXT(Causas[[#This Row],[resolucion_fecha]],"MMMM")</f>
        <v>enero</v>
      </c>
      <c r="R9" s="93" t="str">
        <f t="shared" si="0"/>
        <v>N</v>
      </c>
      <c r="S9" s="93"/>
      <c r="T9" s="98" t="s">
        <v>133</v>
      </c>
      <c r="U9" s="94"/>
      <c r="V9" s="93"/>
      <c r="W9" s="93"/>
    </row>
    <row r="10" spans="1:23" x14ac:dyDescent="0.25">
      <c r="A10" s="90">
        <v>160508</v>
      </c>
      <c r="B10" s="90" t="s">
        <v>110</v>
      </c>
      <c r="C10" s="90" t="s">
        <v>111</v>
      </c>
      <c r="D10" s="90" t="s">
        <v>49</v>
      </c>
      <c r="E10" s="91">
        <v>44258</v>
      </c>
      <c r="F10" s="90" t="s">
        <v>112</v>
      </c>
      <c r="G10" s="90" t="s">
        <v>113</v>
      </c>
      <c r="H10" s="91">
        <v>45293</v>
      </c>
      <c r="I10" s="118">
        <v>0.41313657407407406</v>
      </c>
      <c r="J10" s="91">
        <v>45293</v>
      </c>
      <c r="K10" s="118">
        <v>0.4500231481481482</v>
      </c>
      <c r="L10" s="90">
        <v>3187</v>
      </c>
      <c r="M10" s="92">
        <f>Causas[[#This Row],[parada_duracion]]/60</f>
        <v>53.116666666666667</v>
      </c>
      <c r="N10" s="19" t="s">
        <v>44</v>
      </c>
      <c r="O10" s="99" t="s">
        <v>44</v>
      </c>
      <c r="P10" s="93">
        <f>WEEKNUM(Causas[[#This Row],[resolucion_fecha]],16)</f>
        <v>1</v>
      </c>
      <c r="Q10" s="93" t="str">
        <f>TEXT(Causas[[#This Row],[resolucion_fecha]],"MMMM")</f>
        <v>enero</v>
      </c>
      <c r="R10" s="93" t="str">
        <f t="shared" si="0"/>
        <v>N</v>
      </c>
      <c r="S10" s="93"/>
      <c r="T10" s="99" t="s">
        <v>44</v>
      </c>
      <c r="U10" s="94"/>
      <c r="V10" s="93"/>
      <c r="W10" s="93"/>
    </row>
    <row r="11" spans="1:23" x14ac:dyDescent="0.25">
      <c r="A11" s="95">
        <v>160523</v>
      </c>
      <c r="B11" s="95" t="s">
        <v>110</v>
      </c>
      <c r="C11" s="95" t="s">
        <v>111</v>
      </c>
      <c r="D11" s="95" t="s">
        <v>49</v>
      </c>
      <c r="E11" s="96">
        <v>44258</v>
      </c>
      <c r="F11" s="95" t="s">
        <v>112</v>
      </c>
      <c r="G11" s="95" t="s">
        <v>113</v>
      </c>
      <c r="H11" s="96">
        <v>45293</v>
      </c>
      <c r="I11" s="119">
        <v>0.45019675925925928</v>
      </c>
      <c r="J11" s="96">
        <v>45293</v>
      </c>
      <c r="K11" s="119">
        <v>0.47153935185185186</v>
      </c>
      <c r="L11" s="95">
        <v>1844</v>
      </c>
      <c r="M11" s="23">
        <f>Causas[[#This Row],[parada_duracion]]/60</f>
        <v>30.733333333333334</v>
      </c>
      <c r="N11" s="19" t="s">
        <v>127</v>
      </c>
      <c r="O11" s="99" t="s">
        <v>45</v>
      </c>
      <c r="P11" s="16">
        <f>WEEKNUM(Causas[[#This Row],[resolucion_fecha]],16)</f>
        <v>1</v>
      </c>
      <c r="Q11" s="16" t="str">
        <f>TEXT(Causas[[#This Row],[resolucion_fecha]],"MMMM")</f>
        <v>enero</v>
      </c>
      <c r="R11" s="16" t="str">
        <f t="shared" si="0"/>
        <v>N</v>
      </c>
      <c r="S11" s="16"/>
      <c r="T11" s="99" t="s">
        <v>132</v>
      </c>
      <c r="U11" s="94"/>
      <c r="V11" s="16"/>
      <c r="W11" s="16"/>
    </row>
    <row r="12" spans="1:23" x14ac:dyDescent="0.25">
      <c r="A12" s="95">
        <v>160577</v>
      </c>
      <c r="B12" s="95" t="s">
        <v>114</v>
      </c>
      <c r="C12" s="95" t="s">
        <v>111</v>
      </c>
      <c r="D12" s="95" t="s">
        <v>50</v>
      </c>
      <c r="E12" s="96">
        <v>44120</v>
      </c>
      <c r="F12" s="95" t="s">
        <v>112</v>
      </c>
      <c r="G12" s="95" t="s">
        <v>115</v>
      </c>
      <c r="H12" s="96">
        <v>45293</v>
      </c>
      <c r="I12" s="119">
        <v>0.63973379629629623</v>
      </c>
      <c r="J12" s="96">
        <v>45293</v>
      </c>
      <c r="K12" s="119">
        <v>0.65082175925925922</v>
      </c>
      <c r="L12" s="95">
        <v>958</v>
      </c>
      <c r="M12" s="23">
        <f>Causas[[#This Row],[parada_duracion]]/60</f>
        <v>15.966666666666667</v>
      </c>
      <c r="N12" s="19" t="s">
        <v>129</v>
      </c>
      <c r="O12" s="99" t="s">
        <v>45</v>
      </c>
      <c r="P12" s="16">
        <f>WEEKNUM(Causas[[#This Row],[resolucion_fecha]],16)</f>
        <v>1</v>
      </c>
      <c r="Q12" s="16" t="str">
        <f>TEXT(Causas[[#This Row],[resolucion_fecha]],"MMMM")</f>
        <v>enero</v>
      </c>
      <c r="R12" s="16" t="str">
        <f t="shared" si="0"/>
        <v>N</v>
      </c>
      <c r="S12" s="16"/>
      <c r="T12" s="99" t="s">
        <v>132</v>
      </c>
      <c r="U12" s="16"/>
      <c r="V12" s="16"/>
      <c r="W12" s="16"/>
    </row>
    <row r="13" spans="1:23" x14ac:dyDescent="0.25">
      <c r="A13" s="90">
        <v>160585</v>
      </c>
      <c r="B13" s="90" t="s">
        <v>120</v>
      </c>
      <c r="C13" s="90" t="s">
        <v>111</v>
      </c>
      <c r="D13" s="90" t="s">
        <v>62</v>
      </c>
      <c r="E13" s="91">
        <v>43405</v>
      </c>
      <c r="F13" s="90" t="s">
        <v>118</v>
      </c>
      <c r="G13" s="90" t="s">
        <v>115</v>
      </c>
      <c r="H13" s="91">
        <v>45293</v>
      </c>
      <c r="I13" s="118">
        <v>0.67010416666666661</v>
      </c>
      <c r="J13" s="91">
        <v>45293</v>
      </c>
      <c r="K13" s="118">
        <v>0.69641203703703702</v>
      </c>
      <c r="L13" s="90">
        <v>2273</v>
      </c>
      <c r="M13" s="92">
        <f>Causas[[#This Row],[parada_duracion]]/60</f>
        <v>37.883333333333333</v>
      </c>
      <c r="N13" s="18" t="s">
        <v>134</v>
      </c>
      <c r="O13" s="98" t="s">
        <v>45</v>
      </c>
      <c r="P13" s="93">
        <f>WEEKNUM(Causas[[#This Row],[resolucion_fecha]],16)</f>
        <v>1</v>
      </c>
      <c r="Q13" s="93" t="str">
        <f>TEXT(Causas[[#This Row],[resolucion_fecha]],"MMMM")</f>
        <v>enero</v>
      </c>
      <c r="R13" s="93" t="str">
        <f t="shared" si="0"/>
        <v>N</v>
      </c>
      <c r="S13" s="93"/>
      <c r="T13" s="98" t="s">
        <v>132</v>
      </c>
      <c r="U13" s="16"/>
      <c r="V13" s="93"/>
      <c r="W13" s="93"/>
    </row>
    <row r="14" spans="1:23" x14ac:dyDescent="0.25">
      <c r="A14" s="90">
        <v>160586</v>
      </c>
      <c r="B14" s="90" t="s">
        <v>121</v>
      </c>
      <c r="C14" s="90" t="s">
        <v>111</v>
      </c>
      <c r="D14" s="90" t="s">
        <v>57</v>
      </c>
      <c r="E14" s="91">
        <v>43882</v>
      </c>
      <c r="F14" s="90" t="s">
        <v>112</v>
      </c>
      <c r="G14" s="90" t="s">
        <v>113</v>
      </c>
      <c r="H14" s="91">
        <v>45293</v>
      </c>
      <c r="I14" s="118">
        <v>0.67369212962962965</v>
      </c>
      <c r="J14" s="91">
        <v>45293</v>
      </c>
      <c r="K14" s="118">
        <v>0.77435185185185185</v>
      </c>
      <c r="L14" s="90">
        <v>8697</v>
      </c>
      <c r="M14" s="92">
        <f>Causas[[#This Row],[parada_duracion]]/60</f>
        <v>144.94999999999999</v>
      </c>
      <c r="N14" s="18" t="s">
        <v>128</v>
      </c>
      <c r="O14" s="98" t="s">
        <v>51</v>
      </c>
      <c r="P14" s="93">
        <f>WEEKNUM(Causas[[#This Row],[resolucion_fecha]],16)</f>
        <v>1</v>
      </c>
      <c r="Q14" s="93" t="str">
        <f>TEXT(Causas[[#This Row],[resolucion_fecha]],"MMMM")</f>
        <v>enero</v>
      </c>
      <c r="R14" s="93" t="str">
        <f t="shared" si="0"/>
        <v>N</v>
      </c>
      <c r="S14" s="93"/>
      <c r="T14" s="98" t="s">
        <v>133</v>
      </c>
      <c r="U14" s="94"/>
      <c r="V14" s="93"/>
      <c r="W14" s="93"/>
    </row>
    <row r="15" spans="1:23" x14ac:dyDescent="0.25">
      <c r="A15" s="90">
        <v>160587</v>
      </c>
      <c r="B15" s="90" t="s">
        <v>122</v>
      </c>
      <c r="C15" s="90" t="s">
        <v>111</v>
      </c>
      <c r="D15" s="90" t="s">
        <v>64</v>
      </c>
      <c r="E15" s="91">
        <v>44432</v>
      </c>
      <c r="F15" s="90" t="s">
        <v>123</v>
      </c>
      <c r="G15" s="90" t="s">
        <v>113</v>
      </c>
      <c r="H15" s="91">
        <v>45293</v>
      </c>
      <c r="I15" s="118">
        <v>0.68177083333333333</v>
      </c>
      <c r="J15" s="91">
        <v>45293</v>
      </c>
      <c r="K15" s="118">
        <v>0.71847222222222218</v>
      </c>
      <c r="L15" s="90">
        <v>3171</v>
      </c>
      <c r="M15" s="92">
        <f>Causas[[#This Row],[parada_duracion]]/60</f>
        <v>52.85</v>
      </c>
      <c r="N15" s="18" t="s">
        <v>131</v>
      </c>
      <c r="O15" s="98" t="s">
        <v>51</v>
      </c>
      <c r="P15" s="93">
        <f>WEEKNUM(Causas[[#This Row],[resolucion_fecha]],16)</f>
        <v>1</v>
      </c>
      <c r="Q15" s="93" t="str">
        <f>TEXT(Causas[[#This Row],[resolucion_fecha]],"MMMM")</f>
        <v>enero</v>
      </c>
      <c r="R15" s="93" t="str">
        <f t="shared" si="0"/>
        <v>N</v>
      </c>
      <c r="S15" s="93"/>
      <c r="T15" s="98" t="s">
        <v>133</v>
      </c>
      <c r="U15" s="94"/>
      <c r="V15" s="93"/>
      <c r="W15" s="93"/>
    </row>
    <row r="16" spans="1:23" x14ac:dyDescent="0.25">
      <c r="A16" s="95">
        <v>160588</v>
      </c>
      <c r="B16" s="95" t="s">
        <v>110</v>
      </c>
      <c r="C16" s="95" t="s">
        <v>111</v>
      </c>
      <c r="D16" s="95" t="s">
        <v>49</v>
      </c>
      <c r="E16" s="96">
        <v>44258</v>
      </c>
      <c r="F16" s="95" t="s">
        <v>112</v>
      </c>
      <c r="G16" s="95" t="s">
        <v>113</v>
      </c>
      <c r="H16" s="96">
        <v>45293</v>
      </c>
      <c r="I16" s="119">
        <v>0.69592592592592595</v>
      </c>
      <c r="J16" s="96">
        <v>45293</v>
      </c>
      <c r="K16" s="119">
        <v>0.70112268518518517</v>
      </c>
      <c r="L16" s="95">
        <v>449</v>
      </c>
      <c r="M16" s="23">
        <f>Causas[[#This Row],[parada_duracion]]/60</f>
        <v>7.4833333333333334</v>
      </c>
      <c r="N16" s="18" t="s">
        <v>125</v>
      </c>
      <c r="O16" s="98" t="s">
        <v>125</v>
      </c>
      <c r="P16" s="16">
        <f>WEEKNUM(Causas[[#This Row],[resolucion_fecha]],16)</f>
        <v>1</v>
      </c>
      <c r="Q16" s="16" t="str">
        <f>TEXT(Causas[[#This Row],[resolucion_fecha]],"MMMM")</f>
        <v>enero</v>
      </c>
      <c r="R16" s="16" t="str">
        <f t="shared" si="0"/>
        <v>N</v>
      </c>
      <c r="S16" s="16"/>
      <c r="T16" s="98" t="s">
        <v>125</v>
      </c>
      <c r="U16" s="94"/>
      <c r="V16" s="16"/>
      <c r="W16" s="16"/>
    </row>
    <row r="17" spans="1:23" x14ac:dyDescent="0.25">
      <c r="A17" s="95">
        <v>160592</v>
      </c>
      <c r="B17" s="95" t="s">
        <v>124</v>
      </c>
      <c r="C17" s="95" t="s">
        <v>111</v>
      </c>
      <c r="D17" s="95" t="s">
        <v>57</v>
      </c>
      <c r="E17" s="96">
        <v>43882</v>
      </c>
      <c r="F17" s="95" t="s">
        <v>112</v>
      </c>
      <c r="G17" s="95" t="s">
        <v>113</v>
      </c>
      <c r="H17" s="96">
        <v>45293</v>
      </c>
      <c r="I17" s="119">
        <v>0.79361111111111116</v>
      </c>
      <c r="J17" s="96">
        <v>45293</v>
      </c>
      <c r="K17" s="119">
        <v>0.85631944444444441</v>
      </c>
      <c r="L17" s="95">
        <v>5418</v>
      </c>
      <c r="M17" s="23">
        <f>Causas[[#This Row],[parada_duracion]]/60</f>
        <v>90.3</v>
      </c>
      <c r="N17" s="19" t="s">
        <v>130</v>
      </c>
      <c r="O17" s="99" t="s">
        <v>51</v>
      </c>
      <c r="P17" s="16">
        <f>WEEKNUM(Causas[[#This Row],[resolucion_fecha]],16)</f>
        <v>1</v>
      </c>
      <c r="Q17" s="16" t="str">
        <f>TEXT(Causas[[#This Row],[resolucion_fecha]],"MMMM")</f>
        <v>enero</v>
      </c>
      <c r="R17" s="16" t="str">
        <f t="shared" si="0"/>
        <v>N</v>
      </c>
      <c r="S17" s="16"/>
      <c r="T17" s="99" t="s">
        <v>133</v>
      </c>
      <c r="U17" s="16"/>
      <c r="V17" s="16"/>
      <c r="W17" s="16"/>
    </row>
    <row r="18" spans="1:23" x14ac:dyDescent="0.25">
      <c r="A18" s="95">
        <v>160599</v>
      </c>
      <c r="B18" s="95" t="s">
        <v>114</v>
      </c>
      <c r="C18" s="95" t="s">
        <v>111</v>
      </c>
      <c r="D18" s="95" t="s">
        <v>50</v>
      </c>
      <c r="E18" s="96">
        <v>44120</v>
      </c>
      <c r="F18" s="95" t="s">
        <v>112</v>
      </c>
      <c r="G18" s="95" t="s">
        <v>115</v>
      </c>
      <c r="H18" s="96">
        <v>45294</v>
      </c>
      <c r="I18" s="119">
        <v>0.28495370370370371</v>
      </c>
      <c r="J18" s="96">
        <v>45294</v>
      </c>
      <c r="K18" s="119">
        <v>0.32142361111111112</v>
      </c>
      <c r="L18" s="95">
        <v>3151</v>
      </c>
      <c r="M18" s="23">
        <f>Causas[[#This Row],[parada_duracion]]/60</f>
        <v>52.516666666666666</v>
      </c>
      <c r="N18" s="19" t="s">
        <v>145</v>
      </c>
      <c r="O18" s="99" t="s">
        <v>45</v>
      </c>
      <c r="P18" s="16">
        <f>WEEKNUM(Causas[[#This Row],[resolucion_fecha]],16)</f>
        <v>1</v>
      </c>
      <c r="Q18" s="16" t="str">
        <f>TEXT(Causas[[#This Row],[resolucion_fecha]],"MMMM")</f>
        <v>enero</v>
      </c>
      <c r="R18" s="16" t="str">
        <f t="shared" si="0"/>
        <v>N</v>
      </c>
      <c r="S18" s="16"/>
      <c r="T18" s="99" t="s">
        <v>132</v>
      </c>
      <c r="U18" s="16"/>
      <c r="V18" s="16"/>
      <c r="W18" s="16"/>
    </row>
    <row r="19" spans="1:23" ht="30" x14ac:dyDescent="0.25">
      <c r="A19" s="95">
        <v>160601</v>
      </c>
      <c r="B19" s="95" t="s">
        <v>119</v>
      </c>
      <c r="C19" s="95" t="s">
        <v>111</v>
      </c>
      <c r="D19" s="95" t="s">
        <v>50</v>
      </c>
      <c r="E19" s="96">
        <v>43405</v>
      </c>
      <c r="F19" s="95" t="s">
        <v>118</v>
      </c>
      <c r="G19" s="95" t="s">
        <v>113</v>
      </c>
      <c r="H19" s="96">
        <v>45294</v>
      </c>
      <c r="I19" s="119">
        <v>0.32155092592592593</v>
      </c>
      <c r="J19" s="96">
        <v>45294</v>
      </c>
      <c r="K19" s="119">
        <v>0.39475694444444448</v>
      </c>
      <c r="L19" s="95">
        <v>6325</v>
      </c>
      <c r="M19" s="23">
        <f>Causas[[#This Row],[parada_duracion]]/60</f>
        <v>105.41666666666667</v>
      </c>
      <c r="N19" s="19" t="s">
        <v>138</v>
      </c>
      <c r="O19" s="99" t="s">
        <v>51</v>
      </c>
      <c r="P19" s="16">
        <f>WEEKNUM(Causas[[#This Row],[resolucion_fecha]],16)</f>
        <v>1</v>
      </c>
      <c r="Q19" s="16" t="str">
        <f>TEXT(Causas[[#This Row],[resolucion_fecha]],"MMMM")</f>
        <v>enero</v>
      </c>
      <c r="R19" s="16" t="str">
        <f t="shared" si="0"/>
        <v>N</v>
      </c>
      <c r="S19" s="16"/>
      <c r="T19" s="99" t="s">
        <v>133</v>
      </c>
      <c r="U19" s="16"/>
      <c r="V19" s="16"/>
      <c r="W19" s="16"/>
    </row>
    <row r="20" spans="1:23" x14ac:dyDescent="0.25">
      <c r="A20" s="95">
        <v>160603</v>
      </c>
      <c r="B20" s="95" t="s">
        <v>120</v>
      </c>
      <c r="C20" s="95" t="s">
        <v>111</v>
      </c>
      <c r="D20" s="95" t="s">
        <v>48</v>
      </c>
      <c r="E20" s="96">
        <v>43405</v>
      </c>
      <c r="F20" s="95" t="s">
        <v>118</v>
      </c>
      <c r="G20" s="95" t="s">
        <v>115</v>
      </c>
      <c r="H20" s="96">
        <v>45294</v>
      </c>
      <c r="I20" s="119">
        <v>0.33236111111111111</v>
      </c>
      <c r="J20" s="96">
        <v>45294</v>
      </c>
      <c r="K20" s="119">
        <v>0.35421296296296295</v>
      </c>
      <c r="L20" s="95">
        <v>1888</v>
      </c>
      <c r="M20" s="23">
        <f>Causas[[#This Row],[parada_duracion]]/60</f>
        <v>31.466666666666665</v>
      </c>
      <c r="N20" s="19" t="s">
        <v>44</v>
      </c>
      <c r="O20" s="99" t="s">
        <v>44</v>
      </c>
      <c r="P20" s="16">
        <f>WEEKNUM(Causas[[#This Row],[resolucion_fecha]],16)</f>
        <v>1</v>
      </c>
      <c r="Q20" s="16" t="str">
        <f>TEXT(Causas[[#This Row],[resolucion_fecha]],"MMMM")</f>
        <v>enero</v>
      </c>
      <c r="R20" s="16" t="str">
        <f t="shared" si="0"/>
        <v>N</v>
      </c>
      <c r="S20" s="16"/>
      <c r="T20" s="99" t="s">
        <v>44</v>
      </c>
      <c r="U20" s="16"/>
      <c r="V20" s="16"/>
      <c r="W20" s="16"/>
    </row>
    <row r="21" spans="1:23" ht="30" x14ac:dyDescent="0.25">
      <c r="A21" s="95">
        <v>160609</v>
      </c>
      <c r="B21" s="95" t="s">
        <v>119</v>
      </c>
      <c r="C21" s="95" t="s">
        <v>111</v>
      </c>
      <c r="D21" s="95" t="s">
        <v>50</v>
      </c>
      <c r="E21" s="96">
        <v>43405</v>
      </c>
      <c r="F21" s="95" t="s">
        <v>118</v>
      </c>
      <c r="G21" s="95" t="s">
        <v>113</v>
      </c>
      <c r="H21" s="96">
        <v>45294</v>
      </c>
      <c r="I21" s="119">
        <v>0.39608796296296295</v>
      </c>
      <c r="J21" s="96">
        <v>45294</v>
      </c>
      <c r="K21" s="119">
        <v>0.41431712962962958</v>
      </c>
      <c r="L21" s="95">
        <v>1575</v>
      </c>
      <c r="M21" s="23">
        <f>Causas[[#This Row],[parada_duracion]]/60</f>
        <v>26.25</v>
      </c>
      <c r="N21" s="19" t="s">
        <v>138</v>
      </c>
      <c r="O21" s="99" t="s">
        <v>51</v>
      </c>
      <c r="P21" s="16">
        <f>WEEKNUM(Causas[[#This Row],[resolucion_fecha]],16)</f>
        <v>1</v>
      </c>
      <c r="Q21" s="16" t="str">
        <f>TEXT(Causas[[#This Row],[resolucion_fecha]],"MMMM")</f>
        <v>enero</v>
      </c>
      <c r="R21" s="16" t="str">
        <f t="shared" si="0"/>
        <v>N</v>
      </c>
      <c r="S21" s="16"/>
      <c r="T21" s="99" t="s">
        <v>133</v>
      </c>
      <c r="U21" s="16"/>
      <c r="V21" s="16"/>
      <c r="W21" s="16"/>
    </row>
    <row r="22" spans="1:23" x14ac:dyDescent="0.25">
      <c r="A22" s="95">
        <v>160635</v>
      </c>
      <c r="B22" s="95" t="s">
        <v>135</v>
      </c>
      <c r="C22" s="95" t="s">
        <v>111</v>
      </c>
      <c r="D22" s="95" t="s">
        <v>56</v>
      </c>
      <c r="E22" s="96">
        <v>43881</v>
      </c>
      <c r="F22" s="95" t="s">
        <v>112</v>
      </c>
      <c r="G22" s="95" t="s">
        <v>115</v>
      </c>
      <c r="H22" s="96">
        <v>45294</v>
      </c>
      <c r="I22" s="119">
        <v>0.45196759259259256</v>
      </c>
      <c r="J22" s="96">
        <v>45294</v>
      </c>
      <c r="K22" s="119">
        <v>0.53315972222222219</v>
      </c>
      <c r="L22" s="95">
        <v>7015</v>
      </c>
      <c r="M22" s="23">
        <f>Causas[[#This Row],[parada_duracion]]/60</f>
        <v>116.91666666666667</v>
      </c>
      <c r="N22" s="19" t="s">
        <v>44</v>
      </c>
      <c r="O22" s="99" t="s">
        <v>44</v>
      </c>
      <c r="P22" s="16">
        <f>WEEKNUM(Causas[[#This Row],[resolucion_fecha]],16)</f>
        <v>1</v>
      </c>
      <c r="Q22" s="16" t="str">
        <f>TEXT(Causas[[#This Row],[resolucion_fecha]],"MMMM")</f>
        <v>enero</v>
      </c>
      <c r="R22" s="16" t="str">
        <f t="shared" si="0"/>
        <v>N</v>
      </c>
      <c r="S22" s="16"/>
      <c r="T22" s="99" t="s">
        <v>44</v>
      </c>
      <c r="U22" s="16"/>
      <c r="V22" s="16"/>
      <c r="W22" s="16"/>
    </row>
    <row r="23" spans="1:23" x14ac:dyDescent="0.25">
      <c r="A23" s="90">
        <v>160659</v>
      </c>
      <c r="B23" s="90" t="s">
        <v>117</v>
      </c>
      <c r="C23" s="90" t="s">
        <v>111</v>
      </c>
      <c r="D23" s="90" t="s">
        <v>50</v>
      </c>
      <c r="E23" s="91">
        <v>43405</v>
      </c>
      <c r="F23" s="90" t="s">
        <v>118</v>
      </c>
      <c r="G23" s="90" t="s">
        <v>113</v>
      </c>
      <c r="H23" s="91">
        <v>45294</v>
      </c>
      <c r="I23" s="118">
        <v>0.49542824074074071</v>
      </c>
      <c r="J23" s="91">
        <v>45294</v>
      </c>
      <c r="K23" s="118">
        <v>0.57851851851851854</v>
      </c>
      <c r="L23" s="90">
        <v>7179</v>
      </c>
      <c r="M23" s="92">
        <f>Causas[[#This Row],[parada_duracion]]/60</f>
        <v>119.65</v>
      </c>
      <c r="N23" s="19" t="s">
        <v>44</v>
      </c>
      <c r="O23" s="99" t="s">
        <v>44</v>
      </c>
      <c r="P23" s="93">
        <f>WEEKNUM(Causas[[#This Row],[resolucion_fecha]],16)</f>
        <v>1</v>
      </c>
      <c r="Q23" s="93" t="str">
        <f>TEXT(Causas[[#This Row],[resolucion_fecha]],"MMMM")</f>
        <v>enero</v>
      </c>
      <c r="R23" s="93" t="str">
        <f t="shared" si="0"/>
        <v>N</v>
      </c>
      <c r="S23" s="93"/>
      <c r="T23" s="99" t="s">
        <v>44</v>
      </c>
      <c r="U23" s="16"/>
      <c r="V23" s="93"/>
      <c r="W23" s="93"/>
    </row>
    <row r="24" spans="1:23" ht="30" x14ac:dyDescent="0.25">
      <c r="A24" s="90">
        <v>160664</v>
      </c>
      <c r="B24" s="90" t="s">
        <v>120</v>
      </c>
      <c r="C24" s="90" t="s">
        <v>111</v>
      </c>
      <c r="D24" s="90" t="s">
        <v>43</v>
      </c>
      <c r="E24" s="91">
        <v>43405</v>
      </c>
      <c r="F24" s="90" t="s">
        <v>118</v>
      </c>
      <c r="G24" s="90" t="s">
        <v>113</v>
      </c>
      <c r="H24" s="91">
        <v>45294</v>
      </c>
      <c r="I24" s="118">
        <v>0.5095601851851852</v>
      </c>
      <c r="J24" s="91">
        <v>45294</v>
      </c>
      <c r="K24" s="118">
        <v>0.60731481481481475</v>
      </c>
      <c r="L24" s="90">
        <v>8446</v>
      </c>
      <c r="M24" s="92">
        <f>Causas[[#This Row],[parada_duracion]]/60</f>
        <v>140.76666666666668</v>
      </c>
      <c r="N24" s="18" t="s">
        <v>139</v>
      </c>
      <c r="O24" s="98" t="s">
        <v>51</v>
      </c>
      <c r="P24" s="93">
        <f>WEEKNUM(Causas[[#This Row],[resolucion_fecha]],16)</f>
        <v>1</v>
      </c>
      <c r="Q24" s="93" t="str">
        <f>TEXT(Causas[[#This Row],[resolucion_fecha]],"MMMM")</f>
        <v>enero</v>
      </c>
      <c r="R24" s="93" t="str">
        <f t="shared" si="0"/>
        <v>N</v>
      </c>
      <c r="S24" s="93"/>
      <c r="T24" s="98" t="s">
        <v>133</v>
      </c>
      <c r="U24" s="94"/>
      <c r="V24" s="93"/>
      <c r="W24" s="93"/>
    </row>
    <row r="25" spans="1:23" x14ac:dyDescent="0.25">
      <c r="A25" s="90">
        <v>160667</v>
      </c>
      <c r="B25" s="90" t="s">
        <v>136</v>
      </c>
      <c r="C25" s="90" t="s">
        <v>111</v>
      </c>
      <c r="D25" s="90" t="s">
        <v>52</v>
      </c>
      <c r="E25" s="91">
        <v>44104</v>
      </c>
      <c r="F25" s="90" t="s">
        <v>112</v>
      </c>
      <c r="G25" s="90" t="s">
        <v>113</v>
      </c>
      <c r="H25" s="91">
        <v>45294</v>
      </c>
      <c r="I25" s="118">
        <v>0.5199421296296296</v>
      </c>
      <c r="J25" s="91">
        <v>45294</v>
      </c>
      <c r="K25" s="118">
        <v>0.63359953703703698</v>
      </c>
      <c r="L25" s="90">
        <v>9820</v>
      </c>
      <c r="M25" s="92">
        <f>Causas[[#This Row],[parada_duracion]]/60</f>
        <v>163.66666666666666</v>
      </c>
      <c r="N25" s="19" t="s">
        <v>44</v>
      </c>
      <c r="O25" s="99" t="s">
        <v>44</v>
      </c>
      <c r="P25" s="93">
        <f>WEEKNUM(Causas[[#This Row],[resolucion_fecha]],16)</f>
        <v>1</v>
      </c>
      <c r="Q25" s="93" t="str">
        <f>TEXT(Causas[[#This Row],[resolucion_fecha]],"MMMM")</f>
        <v>enero</v>
      </c>
      <c r="R25" s="93" t="str">
        <f t="shared" si="0"/>
        <v>N</v>
      </c>
      <c r="S25" s="93"/>
      <c r="T25" s="99" t="s">
        <v>44</v>
      </c>
      <c r="U25" s="94"/>
      <c r="V25" s="93"/>
      <c r="W25" s="93"/>
    </row>
    <row r="26" spans="1:23" x14ac:dyDescent="0.25">
      <c r="A26" s="95">
        <v>160668</v>
      </c>
      <c r="B26" s="95" t="s">
        <v>120</v>
      </c>
      <c r="C26" s="95" t="s">
        <v>111</v>
      </c>
      <c r="D26" s="95" t="s">
        <v>57</v>
      </c>
      <c r="E26" s="96">
        <v>43405</v>
      </c>
      <c r="F26" s="95" t="s">
        <v>118</v>
      </c>
      <c r="G26" s="95" t="s">
        <v>113</v>
      </c>
      <c r="H26" s="96">
        <v>45294</v>
      </c>
      <c r="I26" s="119">
        <v>0.53109953703703705</v>
      </c>
      <c r="J26" s="96">
        <v>45294</v>
      </c>
      <c r="K26" s="119">
        <v>0.53249999999999997</v>
      </c>
      <c r="L26" s="95">
        <v>121</v>
      </c>
      <c r="M26" s="23">
        <f>Causas[[#This Row],[parada_duracion]]/60</f>
        <v>2.0166666666666666</v>
      </c>
      <c r="N26" s="19" t="s">
        <v>125</v>
      </c>
      <c r="O26" s="99" t="s">
        <v>125</v>
      </c>
      <c r="P26" s="16">
        <f>WEEKNUM(Causas[[#This Row],[resolucion_fecha]],16)</f>
        <v>1</v>
      </c>
      <c r="Q26" s="16" t="str">
        <f>TEXT(Causas[[#This Row],[resolucion_fecha]],"MMMM")</f>
        <v>enero</v>
      </c>
      <c r="R26" s="16" t="str">
        <f t="shared" si="0"/>
        <v>N</v>
      </c>
      <c r="S26" s="16"/>
      <c r="T26" s="99" t="s">
        <v>125</v>
      </c>
      <c r="U26" s="94"/>
      <c r="V26" s="16"/>
      <c r="W26" s="16"/>
    </row>
    <row r="27" spans="1:23" x14ac:dyDescent="0.25">
      <c r="A27" s="95">
        <v>160702</v>
      </c>
      <c r="B27" s="95" t="s">
        <v>135</v>
      </c>
      <c r="C27" s="95" t="s">
        <v>111</v>
      </c>
      <c r="D27" s="95" t="s">
        <v>56</v>
      </c>
      <c r="E27" s="96">
        <v>43881</v>
      </c>
      <c r="F27" s="95" t="s">
        <v>112</v>
      </c>
      <c r="G27" s="95" t="s">
        <v>115</v>
      </c>
      <c r="H27" s="96">
        <v>45294</v>
      </c>
      <c r="I27" s="119">
        <v>0.61526620370370366</v>
      </c>
      <c r="J27" s="96">
        <v>45294</v>
      </c>
      <c r="K27" s="119">
        <v>0.62013888888888891</v>
      </c>
      <c r="L27" s="95">
        <v>421</v>
      </c>
      <c r="M27" s="23">
        <f>Causas[[#This Row],[parada_duracion]]/60</f>
        <v>7.0166666666666666</v>
      </c>
      <c r="N27" s="19" t="s">
        <v>125</v>
      </c>
      <c r="O27" s="99" t="s">
        <v>125</v>
      </c>
      <c r="P27" s="16">
        <f>WEEKNUM(Causas[[#This Row],[resolucion_fecha]],16)</f>
        <v>1</v>
      </c>
      <c r="Q27" s="16" t="str">
        <f>TEXT(Causas[[#This Row],[resolucion_fecha]],"MMMM")</f>
        <v>enero</v>
      </c>
      <c r="R27" s="16" t="str">
        <f t="shared" si="0"/>
        <v>N</v>
      </c>
      <c r="S27" s="16"/>
      <c r="T27" s="99" t="s">
        <v>125</v>
      </c>
      <c r="U27" s="16"/>
      <c r="V27" s="16"/>
      <c r="W27" s="16"/>
    </row>
    <row r="28" spans="1:23" x14ac:dyDescent="0.25">
      <c r="A28" s="95">
        <v>160709</v>
      </c>
      <c r="B28" s="95" t="s">
        <v>137</v>
      </c>
      <c r="C28" s="95" t="s">
        <v>111</v>
      </c>
      <c r="D28" s="95" t="s">
        <v>50</v>
      </c>
      <c r="E28" s="96">
        <v>43405</v>
      </c>
      <c r="F28" s="95" t="s">
        <v>118</v>
      </c>
      <c r="G28" s="95" t="s">
        <v>115</v>
      </c>
      <c r="H28" s="96">
        <v>45294</v>
      </c>
      <c r="I28" s="119">
        <v>0.65218750000000003</v>
      </c>
      <c r="J28" s="96">
        <v>45294</v>
      </c>
      <c r="K28" s="119">
        <v>0.66776620370370365</v>
      </c>
      <c r="L28" s="95">
        <v>1346</v>
      </c>
      <c r="M28" s="23">
        <f>Causas[[#This Row],[parada_duracion]]/60</f>
        <v>22.433333333333334</v>
      </c>
      <c r="N28" s="19" t="s">
        <v>44</v>
      </c>
      <c r="O28" s="99" t="s">
        <v>44</v>
      </c>
      <c r="P28" s="16">
        <f>WEEKNUM(Causas[[#This Row],[resolucion_fecha]],16)</f>
        <v>1</v>
      </c>
      <c r="Q28" s="16" t="str">
        <f>TEXT(Causas[[#This Row],[resolucion_fecha]],"MMMM")</f>
        <v>enero</v>
      </c>
      <c r="R28" s="16" t="str">
        <f t="shared" si="0"/>
        <v>N</v>
      </c>
      <c r="S28" s="16"/>
      <c r="T28" s="99" t="s">
        <v>44</v>
      </c>
      <c r="U28" s="16"/>
      <c r="V28" s="16"/>
      <c r="W28" s="16"/>
    </row>
    <row r="29" spans="1:23" x14ac:dyDescent="0.25">
      <c r="A29" s="95">
        <v>160719</v>
      </c>
      <c r="B29" s="95" t="s">
        <v>116</v>
      </c>
      <c r="C29" s="95" t="s">
        <v>111</v>
      </c>
      <c r="D29" s="95" t="s">
        <v>53</v>
      </c>
      <c r="E29" s="96">
        <v>43405</v>
      </c>
      <c r="F29" s="95" t="s">
        <v>118</v>
      </c>
      <c r="G29" s="95" t="s">
        <v>113</v>
      </c>
      <c r="H29" s="96">
        <v>45294</v>
      </c>
      <c r="I29" s="119">
        <v>0.70396990740740739</v>
      </c>
      <c r="J29" s="96">
        <v>45294</v>
      </c>
      <c r="K29" s="119">
        <v>0.71481481481481479</v>
      </c>
      <c r="L29" s="95">
        <v>937</v>
      </c>
      <c r="M29" s="23">
        <f>Causas[[#This Row],[parada_duracion]]/60</f>
        <v>15.616666666666667</v>
      </c>
      <c r="N29" s="19" t="s">
        <v>140</v>
      </c>
      <c r="O29" s="99" t="s">
        <v>51</v>
      </c>
      <c r="P29" s="16">
        <f>WEEKNUM(Causas[[#This Row],[resolucion_fecha]],16)</f>
        <v>1</v>
      </c>
      <c r="Q29" s="16" t="str">
        <f>TEXT(Causas[[#This Row],[resolucion_fecha]],"MMMM")</f>
        <v>enero</v>
      </c>
      <c r="R29" s="16" t="str">
        <f t="shared" si="0"/>
        <v>N</v>
      </c>
      <c r="S29" s="16"/>
      <c r="T29" s="99" t="s">
        <v>133</v>
      </c>
      <c r="U29" s="16"/>
      <c r="V29" s="16"/>
      <c r="W29" s="16"/>
    </row>
    <row r="30" spans="1:23" ht="45" x14ac:dyDescent="0.25">
      <c r="A30" s="95">
        <v>160736</v>
      </c>
      <c r="B30" s="95" t="s">
        <v>120</v>
      </c>
      <c r="C30" s="95" t="s">
        <v>111</v>
      </c>
      <c r="D30" s="95" t="s">
        <v>59</v>
      </c>
      <c r="E30" s="96">
        <v>43405</v>
      </c>
      <c r="F30" s="95" t="s">
        <v>118</v>
      </c>
      <c r="G30" s="95" t="s">
        <v>113</v>
      </c>
      <c r="H30" s="96">
        <v>45294</v>
      </c>
      <c r="I30" s="119">
        <v>0.78190972222222221</v>
      </c>
      <c r="J30" s="96">
        <v>45294</v>
      </c>
      <c r="K30" s="119">
        <v>0.8100694444444444</v>
      </c>
      <c r="L30" s="95">
        <v>2433</v>
      </c>
      <c r="M30" s="23">
        <f>Causas[[#This Row],[parada_duracion]]/60</f>
        <v>40.549999999999997</v>
      </c>
      <c r="N30" s="19" t="s">
        <v>141</v>
      </c>
      <c r="O30" s="99" t="s">
        <v>45</v>
      </c>
      <c r="P30" s="16">
        <f>WEEKNUM(Causas[[#This Row],[resolucion_fecha]],16)</f>
        <v>1</v>
      </c>
      <c r="Q30" s="16" t="str">
        <f>TEXT(Causas[[#This Row],[resolucion_fecha]],"MMMM")</f>
        <v>enero</v>
      </c>
      <c r="R30" s="16" t="str">
        <f t="shared" si="0"/>
        <v>N</v>
      </c>
      <c r="S30" s="16"/>
      <c r="T30" s="99" t="s">
        <v>132</v>
      </c>
      <c r="U30" s="16"/>
      <c r="V30" s="16"/>
      <c r="W30" s="16"/>
    </row>
    <row r="31" spans="1:23" x14ac:dyDescent="0.25">
      <c r="A31" s="90">
        <v>160751</v>
      </c>
      <c r="B31" s="90" t="s">
        <v>121</v>
      </c>
      <c r="C31" s="90" t="s">
        <v>111</v>
      </c>
      <c r="D31" s="90" t="s">
        <v>64</v>
      </c>
      <c r="E31" s="91">
        <v>43405</v>
      </c>
      <c r="F31" s="90" t="s">
        <v>118</v>
      </c>
      <c r="G31" s="90" t="s">
        <v>113</v>
      </c>
      <c r="H31" s="91">
        <v>45295</v>
      </c>
      <c r="I31" s="118">
        <v>0.3142476851851852</v>
      </c>
      <c r="J31" s="91">
        <v>45295</v>
      </c>
      <c r="K31" s="118">
        <v>0.37483796296296296</v>
      </c>
      <c r="L31" s="90">
        <v>5235</v>
      </c>
      <c r="M31" s="92">
        <f>Causas[[#This Row],[parada_duracion]]/60</f>
        <v>87.25</v>
      </c>
      <c r="N31" s="19" t="s">
        <v>44</v>
      </c>
      <c r="O31" s="98" t="s">
        <v>44</v>
      </c>
      <c r="P31" s="93">
        <f>WEEKNUM(Causas[[#This Row],[resolucion_fecha]],16)</f>
        <v>1</v>
      </c>
      <c r="Q31" s="93" t="str">
        <f>TEXT(Causas[[#This Row],[resolucion_fecha]],"MMMM")</f>
        <v>enero</v>
      </c>
      <c r="R31" s="93" t="str">
        <f t="shared" si="0"/>
        <v>N</v>
      </c>
      <c r="S31" s="93"/>
      <c r="T31" s="98" t="s">
        <v>44</v>
      </c>
      <c r="U31" s="16"/>
      <c r="V31" s="93"/>
      <c r="W31" s="93"/>
    </row>
    <row r="32" spans="1:23" x14ac:dyDescent="0.25">
      <c r="A32" s="95">
        <v>160752</v>
      </c>
      <c r="B32" s="95" t="s">
        <v>116</v>
      </c>
      <c r="C32" s="95" t="s">
        <v>111</v>
      </c>
      <c r="D32" s="95" t="s">
        <v>59</v>
      </c>
      <c r="E32" s="96">
        <v>43405</v>
      </c>
      <c r="F32" s="95" t="s">
        <v>118</v>
      </c>
      <c r="G32" s="95" t="s">
        <v>113</v>
      </c>
      <c r="H32" s="96">
        <v>45295</v>
      </c>
      <c r="I32" s="119">
        <v>0.32967592592592593</v>
      </c>
      <c r="J32" s="96">
        <v>45295</v>
      </c>
      <c r="K32" s="119">
        <v>0.3677083333333333</v>
      </c>
      <c r="L32" s="95">
        <v>3286</v>
      </c>
      <c r="M32" s="23">
        <f>Causas[[#This Row],[parada_duracion]]/60</f>
        <v>54.766666666666666</v>
      </c>
      <c r="N32" s="19" t="s">
        <v>44</v>
      </c>
      <c r="O32" s="98" t="s">
        <v>44</v>
      </c>
      <c r="P32" s="16">
        <f>WEEKNUM(Causas[[#This Row],[resolucion_fecha]],16)</f>
        <v>1</v>
      </c>
      <c r="Q32" s="16" t="str">
        <f>TEXT(Causas[[#This Row],[resolucion_fecha]],"MMMM")</f>
        <v>enero</v>
      </c>
      <c r="R32" s="16" t="str">
        <f t="shared" si="0"/>
        <v>N</v>
      </c>
      <c r="S32" s="16"/>
      <c r="T32" s="98" t="s">
        <v>44</v>
      </c>
      <c r="U32" s="94"/>
      <c r="V32" s="16"/>
      <c r="W32" s="16"/>
    </row>
    <row r="33" spans="1:23" x14ac:dyDescent="0.25">
      <c r="A33" s="90">
        <v>160754</v>
      </c>
      <c r="B33" s="90" t="s">
        <v>114</v>
      </c>
      <c r="C33" s="90" t="s">
        <v>111</v>
      </c>
      <c r="D33" s="90" t="s">
        <v>50</v>
      </c>
      <c r="E33" s="91">
        <v>44120</v>
      </c>
      <c r="F33" s="90" t="s">
        <v>112</v>
      </c>
      <c r="G33" s="90" t="s">
        <v>115</v>
      </c>
      <c r="H33" s="91">
        <v>45295</v>
      </c>
      <c r="I33" s="118">
        <v>0.35606481481481483</v>
      </c>
      <c r="J33" s="91">
        <v>45295</v>
      </c>
      <c r="K33" s="118">
        <v>0.36231481481481481</v>
      </c>
      <c r="L33" s="90">
        <v>540</v>
      </c>
      <c r="M33" s="92">
        <f>Causas[[#This Row],[parada_duracion]]/60</f>
        <v>9</v>
      </c>
      <c r="N33" s="18" t="s">
        <v>125</v>
      </c>
      <c r="O33" s="98" t="s">
        <v>125</v>
      </c>
      <c r="P33" s="93">
        <f>WEEKNUM(Causas[[#This Row],[resolucion_fecha]],16)</f>
        <v>1</v>
      </c>
      <c r="Q33" s="93" t="str">
        <f>TEXT(Causas[[#This Row],[resolucion_fecha]],"MMMM")</f>
        <v>enero</v>
      </c>
      <c r="R33" s="93" t="str">
        <f t="shared" si="0"/>
        <v>N</v>
      </c>
      <c r="S33" s="93"/>
      <c r="T33" s="98" t="s">
        <v>125</v>
      </c>
      <c r="U33" s="16"/>
      <c r="V33" s="93"/>
      <c r="W33" s="93"/>
    </row>
    <row r="34" spans="1:23" x14ac:dyDescent="0.25">
      <c r="A34" s="95">
        <v>160755</v>
      </c>
      <c r="B34" s="95" t="s">
        <v>116</v>
      </c>
      <c r="C34" s="95" t="s">
        <v>111</v>
      </c>
      <c r="D34" s="95" t="s">
        <v>59</v>
      </c>
      <c r="E34" s="96">
        <v>43405</v>
      </c>
      <c r="F34" s="95" t="s">
        <v>118</v>
      </c>
      <c r="G34" s="95" t="s">
        <v>113</v>
      </c>
      <c r="H34" s="96">
        <v>45295</v>
      </c>
      <c r="I34" s="119">
        <v>0.3681018518518519</v>
      </c>
      <c r="J34" s="96">
        <v>45295</v>
      </c>
      <c r="K34" s="119">
        <v>0.36991898148148145</v>
      </c>
      <c r="L34" s="95">
        <v>157</v>
      </c>
      <c r="M34" s="23">
        <f>Causas[[#This Row],[parada_duracion]]/60</f>
        <v>2.6166666666666667</v>
      </c>
      <c r="N34" s="18" t="s">
        <v>125</v>
      </c>
      <c r="O34" s="98" t="s">
        <v>125</v>
      </c>
      <c r="P34" s="16">
        <f>WEEKNUM(Causas[[#This Row],[resolucion_fecha]],16)</f>
        <v>1</v>
      </c>
      <c r="Q34" s="16" t="str">
        <f>TEXT(Causas[[#This Row],[resolucion_fecha]],"MMMM")</f>
        <v>enero</v>
      </c>
      <c r="R34" s="16" t="str">
        <f t="shared" si="0"/>
        <v>N</v>
      </c>
      <c r="S34" s="16"/>
      <c r="T34" s="98" t="s">
        <v>125</v>
      </c>
      <c r="U34" s="94"/>
      <c r="V34" s="16"/>
      <c r="W34" s="16"/>
    </row>
    <row r="35" spans="1:23" x14ac:dyDescent="0.25">
      <c r="A35" s="95">
        <v>160777</v>
      </c>
      <c r="B35" s="95" t="s">
        <v>114</v>
      </c>
      <c r="C35" s="95" t="s">
        <v>111</v>
      </c>
      <c r="D35" s="95" t="s">
        <v>50</v>
      </c>
      <c r="E35" s="96">
        <v>44120</v>
      </c>
      <c r="F35" s="95" t="s">
        <v>112</v>
      </c>
      <c r="G35" s="95" t="s">
        <v>115</v>
      </c>
      <c r="H35" s="96">
        <v>45295</v>
      </c>
      <c r="I35" s="119">
        <v>0.41516203703703702</v>
      </c>
      <c r="J35" s="96">
        <v>45295</v>
      </c>
      <c r="K35" s="119">
        <v>0.4296875</v>
      </c>
      <c r="L35" s="95">
        <v>1255</v>
      </c>
      <c r="M35" s="23">
        <f>Causas[[#This Row],[parada_duracion]]/60</f>
        <v>20.916666666666668</v>
      </c>
      <c r="N35" s="19" t="s">
        <v>145</v>
      </c>
      <c r="O35" s="99" t="s">
        <v>45</v>
      </c>
      <c r="P35" s="16">
        <f>WEEKNUM(Causas[[#This Row],[resolucion_fecha]],16)</f>
        <v>1</v>
      </c>
      <c r="Q35" s="16" t="str">
        <f>TEXT(Causas[[#This Row],[resolucion_fecha]],"MMMM")</f>
        <v>enero</v>
      </c>
      <c r="R35" s="16" t="str">
        <f t="shared" si="0"/>
        <v>N</v>
      </c>
      <c r="S35" s="16"/>
      <c r="T35" s="99" t="s">
        <v>132</v>
      </c>
      <c r="U35" s="16"/>
      <c r="V35" s="16"/>
      <c r="W35" s="16"/>
    </row>
    <row r="36" spans="1:23" x14ac:dyDescent="0.25">
      <c r="A36" s="95">
        <v>160790</v>
      </c>
      <c r="B36" s="95" t="s">
        <v>114</v>
      </c>
      <c r="C36" s="95" t="s">
        <v>111</v>
      </c>
      <c r="D36" s="95" t="s">
        <v>50</v>
      </c>
      <c r="E36" s="96">
        <v>44120</v>
      </c>
      <c r="F36" s="95" t="s">
        <v>112</v>
      </c>
      <c r="G36" s="95" t="s">
        <v>113</v>
      </c>
      <c r="H36" s="96">
        <v>45295</v>
      </c>
      <c r="I36" s="119">
        <v>0.43118055555555551</v>
      </c>
      <c r="J36" s="96">
        <v>45295</v>
      </c>
      <c r="K36" s="119">
        <v>0.46807870370370369</v>
      </c>
      <c r="L36" s="95">
        <v>3188</v>
      </c>
      <c r="M36" s="23">
        <f>Causas[[#This Row],[parada_duracion]]/60</f>
        <v>53.133333333333333</v>
      </c>
      <c r="N36" s="19" t="s">
        <v>144</v>
      </c>
      <c r="O36" s="99" t="s">
        <v>51</v>
      </c>
      <c r="P36" s="16">
        <f>WEEKNUM(Causas[[#This Row],[resolucion_fecha]],16)</f>
        <v>1</v>
      </c>
      <c r="Q36" s="16" t="str">
        <f>TEXT(Causas[[#This Row],[resolucion_fecha]],"MMMM")</f>
        <v>enero</v>
      </c>
      <c r="R36" s="16" t="str">
        <f t="shared" si="0"/>
        <v>N</v>
      </c>
      <c r="S36" s="16"/>
      <c r="T36" s="99" t="s">
        <v>133</v>
      </c>
      <c r="U36" s="16"/>
      <c r="V36" s="16"/>
      <c r="W36" s="16"/>
    </row>
    <row r="37" spans="1:23" x14ac:dyDescent="0.25">
      <c r="A37" s="95">
        <v>160828</v>
      </c>
      <c r="B37" s="95" t="s">
        <v>116</v>
      </c>
      <c r="C37" s="95" t="s">
        <v>111</v>
      </c>
      <c r="D37" s="95" t="s">
        <v>49</v>
      </c>
      <c r="E37" s="96">
        <v>43405</v>
      </c>
      <c r="F37" s="95" t="s">
        <v>118</v>
      </c>
      <c r="G37" s="95" t="s">
        <v>113</v>
      </c>
      <c r="H37" s="96">
        <v>45295</v>
      </c>
      <c r="I37" s="119">
        <v>0.49028935185185185</v>
      </c>
      <c r="J37" s="96">
        <v>45295</v>
      </c>
      <c r="K37" s="119">
        <v>0.56809027777777776</v>
      </c>
      <c r="L37" s="95">
        <v>6722</v>
      </c>
      <c r="M37" s="23">
        <f>Causas[[#This Row],[parada_duracion]]/60</f>
        <v>112.03333333333333</v>
      </c>
      <c r="N37" s="19" t="s">
        <v>44</v>
      </c>
      <c r="O37" s="98" t="s">
        <v>44</v>
      </c>
      <c r="P37" s="16">
        <f>WEEKNUM(Causas[[#This Row],[resolucion_fecha]],16)</f>
        <v>1</v>
      </c>
      <c r="Q37" s="16" t="str">
        <f>TEXT(Causas[[#This Row],[resolucion_fecha]],"MMMM")</f>
        <v>enero</v>
      </c>
      <c r="R37" s="16" t="str">
        <f t="shared" si="0"/>
        <v>N</v>
      </c>
      <c r="S37" s="16"/>
      <c r="T37" s="98" t="s">
        <v>44</v>
      </c>
      <c r="U37" s="16"/>
      <c r="V37" s="16"/>
      <c r="W37" s="16"/>
    </row>
    <row r="38" spans="1:23" x14ac:dyDescent="0.25">
      <c r="A38" s="95">
        <v>160870</v>
      </c>
      <c r="B38" s="95" t="s">
        <v>124</v>
      </c>
      <c r="C38" s="95" t="s">
        <v>111</v>
      </c>
      <c r="D38" s="95" t="s">
        <v>57</v>
      </c>
      <c r="E38" s="96">
        <v>43882</v>
      </c>
      <c r="F38" s="95" t="s">
        <v>112</v>
      </c>
      <c r="G38" s="95" t="s">
        <v>113</v>
      </c>
      <c r="H38" s="96">
        <v>45295</v>
      </c>
      <c r="I38" s="119">
        <v>0.60391203703703711</v>
      </c>
      <c r="J38" s="96">
        <v>45295</v>
      </c>
      <c r="K38" s="119">
        <v>0.60827546296296298</v>
      </c>
      <c r="L38" s="95">
        <v>377</v>
      </c>
      <c r="M38" s="23">
        <f>Causas[[#This Row],[parada_duracion]]/60</f>
        <v>6.2833333333333332</v>
      </c>
      <c r="N38" s="18" t="s">
        <v>125</v>
      </c>
      <c r="O38" s="98" t="s">
        <v>125</v>
      </c>
      <c r="P38" s="16">
        <f>WEEKNUM(Causas[[#This Row],[resolucion_fecha]],16)</f>
        <v>1</v>
      </c>
      <c r="Q38" s="16" t="str">
        <f>TEXT(Causas[[#This Row],[resolucion_fecha]],"MMMM")</f>
        <v>enero</v>
      </c>
      <c r="R38" s="16" t="str">
        <f t="shared" si="0"/>
        <v>N</v>
      </c>
      <c r="S38" s="16"/>
      <c r="T38" s="98" t="s">
        <v>125</v>
      </c>
      <c r="U38" s="16"/>
      <c r="V38" s="16"/>
      <c r="W38" s="16"/>
    </row>
    <row r="39" spans="1:23" x14ac:dyDescent="0.25">
      <c r="A39" s="95">
        <v>160902</v>
      </c>
      <c r="B39" s="95" t="s">
        <v>136</v>
      </c>
      <c r="C39" s="95" t="s">
        <v>111</v>
      </c>
      <c r="D39" s="95" t="s">
        <v>52</v>
      </c>
      <c r="E39" s="96">
        <v>44104</v>
      </c>
      <c r="F39" s="95" t="s">
        <v>112</v>
      </c>
      <c r="G39" s="95" t="s">
        <v>113</v>
      </c>
      <c r="H39" s="96">
        <v>45295</v>
      </c>
      <c r="I39" s="119">
        <v>0.69951388888888888</v>
      </c>
      <c r="J39" s="96">
        <v>45295</v>
      </c>
      <c r="K39" s="119">
        <v>0.70111111111111113</v>
      </c>
      <c r="L39" s="95">
        <v>138</v>
      </c>
      <c r="M39" s="23">
        <f>Causas[[#This Row],[parada_duracion]]/60</f>
        <v>2.2999999999999998</v>
      </c>
      <c r="N39" s="18" t="s">
        <v>125</v>
      </c>
      <c r="O39" s="98" t="s">
        <v>125</v>
      </c>
      <c r="P39" s="16">
        <f>WEEKNUM(Causas[[#This Row],[resolucion_fecha]],16)</f>
        <v>1</v>
      </c>
      <c r="Q39" s="16" t="str">
        <f>TEXT(Causas[[#This Row],[resolucion_fecha]],"MMMM")</f>
        <v>enero</v>
      </c>
      <c r="R39" s="16" t="str">
        <f t="shared" si="0"/>
        <v>N</v>
      </c>
      <c r="S39" s="16"/>
      <c r="T39" s="98" t="s">
        <v>125</v>
      </c>
      <c r="U39" s="16"/>
      <c r="V39" s="16"/>
      <c r="W39" s="16"/>
    </row>
    <row r="40" spans="1:23" x14ac:dyDescent="0.25">
      <c r="A40" s="95">
        <v>160913</v>
      </c>
      <c r="B40" s="95" t="s">
        <v>142</v>
      </c>
      <c r="C40" s="95" t="s">
        <v>111</v>
      </c>
      <c r="D40" s="95" t="s">
        <v>54</v>
      </c>
      <c r="E40" s="96">
        <v>43405</v>
      </c>
      <c r="F40" s="95" t="s">
        <v>118</v>
      </c>
      <c r="G40" s="95" t="s">
        <v>113</v>
      </c>
      <c r="H40" s="96">
        <v>45295</v>
      </c>
      <c r="I40" s="119">
        <v>0.75944444444444448</v>
      </c>
      <c r="J40" s="96">
        <v>45295</v>
      </c>
      <c r="K40" s="119">
        <v>0.76684027777777775</v>
      </c>
      <c r="L40" s="95">
        <v>639</v>
      </c>
      <c r="M40" s="23">
        <f>Causas[[#This Row],[parada_duracion]]/60</f>
        <v>10.65</v>
      </c>
      <c r="N40" s="19" t="s">
        <v>143</v>
      </c>
      <c r="O40" s="99" t="s">
        <v>45</v>
      </c>
      <c r="P40" s="16">
        <f>WEEKNUM(Causas[[#This Row],[resolucion_fecha]],16)</f>
        <v>1</v>
      </c>
      <c r="Q40" s="16" t="str">
        <f>TEXT(Causas[[#This Row],[resolucion_fecha]],"MMMM")</f>
        <v>enero</v>
      </c>
      <c r="R40" s="16" t="str">
        <f t="shared" si="0"/>
        <v>N</v>
      </c>
      <c r="S40" s="16"/>
      <c r="T40" s="99" t="s">
        <v>132</v>
      </c>
      <c r="U40" s="16"/>
      <c r="V40" s="16"/>
      <c r="W40" s="16"/>
    </row>
    <row r="41" spans="1:23" x14ac:dyDescent="0.25">
      <c r="A41" s="95">
        <v>160924</v>
      </c>
      <c r="B41" s="95" t="s">
        <v>146</v>
      </c>
      <c r="C41" s="95" t="s">
        <v>111</v>
      </c>
      <c r="D41" s="95" t="s">
        <v>49</v>
      </c>
      <c r="E41" s="96">
        <v>43405</v>
      </c>
      <c r="F41" s="95" t="s">
        <v>118</v>
      </c>
      <c r="G41" s="95" t="s">
        <v>115</v>
      </c>
      <c r="H41" s="96">
        <v>45296</v>
      </c>
      <c r="I41" s="119">
        <v>0.27050925925925923</v>
      </c>
      <c r="J41" s="96">
        <v>45296</v>
      </c>
      <c r="K41" s="119">
        <v>0.29731481481481481</v>
      </c>
      <c r="L41" s="95">
        <v>2316</v>
      </c>
      <c r="M41" s="23">
        <f>Causas[[#This Row],[parada_duracion]]/60</f>
        <v>38.6</v>
      </c>
      <c r="N41" s="19" t="s">
        <v>148</v>
      </c>
      <c r="O41" s="99" t="s">
        <v>45</v>
      </c>
      <c r="P41" s="16">
        <f>WEEKNUM(Causas[[#This Row],[resolucion_fecha]],16)</f>
        <v>1</v>
      </c>
      <c r="Q41" s="16" t="str">
        <f>TEXT(Causas[[#This Row],[resolucion_fecha]],"MMMM")</f>
        <v>enero</v>
      </c>
      <c r="R41" s="16" t="str">
        <f t="shared" si="0"/>
        <v>N</v>
      </c>
      <c r="S41" s="16"/>
      <c r="T41" s="99" t="s">
        <v>132</v>
      </c>
      <c r="U41" s="16"/>
      <c r="V41" s="16"/>
      <c r="W41" s="16"/>
    </row>
    <row r="42" spans="1:23" x14ac:dyDescent="0.25">
      <c r="A42" s="95">
        <v>160927</v>
      </c>
      <c r="B42" s="95" t="s">
        <v>122</v>
      </c>
      <c r="C42" s="95" t="s">
        <v>111</v>
      </c>
      <c r="D42" s="95" t="s">
        <v>46</v>
      </c>
      <c r="E42" s="96">
        <v>44231</v>
      </c>
      <c r="F42" s="95" t="s">
        <v>147</v>
      </c>
      <c r="G42" s="95" t="s">
        <v>113</v>
      </c>
      <c r="H42" s="96">
        <v>45296</v>
      </c>
      <c r="I42" s="119">
        <v>0.30362268518518515</v>
      </c>
      <c r="J42" s="96">
        <v>45296</v>
      </c>
      <c r="K42" s="119">
        <v>0.33159722222222221</v>
      </c>
      <c r="L42" s="95">
        <v>2417</v>
      </c>
      <c r="M42" s="23">
        <f>Causas[[#This Row],[parada_duracion]]/60</f>
        <v>40.283333333333331</v>
      </c>
      <c r="N42" s="19" t="s">
        <v>44</v>
      </c>
      <c r="O42" s="99" t="s">
        <v>44</v>
      </c>
      <c r="P42" s="16">
        <f>WEEKNUM(Causas[[#This Row],[resolucion_fecha]],16)</f>
        <v>1</v>
      </c>
      <c r="Q42" s="16" t="str">
        <f>TEXT(Causas[[#This Row],[resolucion_fecha]],"MMMM")</f>
        <v>enero</v>
      </c>
      <c r="R42" s="16" t="str">
        <f t="shared" si="0"/>
        <v>N</v>
      </c>
      <c r="S42" s="16"/>
      <c r="T42" s="99" t="s">
        <v>44</v>
      </c>
      <c r="U42" s="16"/>
      <c r="V42" s="16"/>
      <c r="W42" s="16"/>
    </row>
    <row r="43" spans="1:23" x14ac:dyDescent="0.25">
      <c r="A43" s="90">
        <v>160933</v>
      </c>
      <c r="B43" s="90" t="s">
        <v>146</v>
      </c>
      <c r="C43" s="90" t="s">
        <v>111</v>
      </c>
      <c r="D43" s="90" t="s">
        <v>49</v>
      </c>
      <c r="E43" s="91">
        <v>43405</v>
      </c>
      <c r="F43" s="90" t="s">
        <v>118</v>
      </c>
      <c r="G43" s="90" t="s">
        <v>115</v>
      </c>
      <c r="H43" s="91">
        <v>45296</v>
      </c>
      <c r="I43" s="118">
        <v>0.39018518518518519</v>
      </c>
      <c r="J43" s="91">
        <v>45296</v>
      </c>
      <c r="K43" s="118">
        <v>0.39980324074074075</v>
      </c>
      <c r="L43" s="90">
        <v>831</v>
      </c>
      <c r="M43" s="92">
        <f>Causas[[#This Row],[parada_duracion]]/60</f>
        <v>13.85</v>
      </c>
      <c r="N43" s="19" t="s">
        <v>44</v>
      </c>
      <c r="O43" s="98" t="s">
        <v>44</v>
      </c>
      <c r="P43" s="93">
        <f>WEEKNUM(Causas[[#This Row],[resolucion_fecha]],16)</f>
        <v>1</v>
      </c>
      <c r="Q43" s="93" t="str">
        <f>TEXT(Causas[[#This Row],[resolucion_fecha]],"MMMM")</f>
        <v>enero</v>
      </c>
      <c r="R43" s="93" t="str">
        <f t="shared" si="0"/>
        <v>N</v>
      </c>
      <c r="S43" s="93"/>
      <c r="T43" s="98" t="s">
        <v>44</v>
      </c>
      <c r="U43" s="16"/>
      <c r="V43" s="93"/>
      <c r="W43" s="93"/>
    </row>
    <row r="44" spans="1:23" x14ac:dyDescent="0.25">
      <c r="A44" s="95">
        <v>160955</v>
      </c>
      <c r="B44" s="95" t="s">
        <v>110</v>
      </c>
      <c r="C44" s="95" t="s">
        <v>111</v>
      </c>
      <c r="D44" s="95" t="s">
        <v>49</v>
      </c>
      <c r="E44" s="96">
        <v>44258</v>
      </c>
      <c r="F44" s="95" t="s">
        <v>112</v>
      </c>
      <c r="G44" s="95" t="s">
        <v>113</v>
      </c>
      <c r="H44" s="96">
        <v>45296</v>
      </c>
      <c r="I44" s="119">
        <v>0.42922453703703706</v>
      </c>
      <c r="J44" s="96">
        <v>45296</v>
      </c>
      <c r="K44" s="119">
        <v>0.43693287037037037</v>
      </c>
      <c r="L44" s="95">
        <v>666</v>
      </c>
      <c r="M44" s="23">
        <f>Causas[[#This Row],[parada_duracion]]/60</f>
        <v>11.1</v>
      </c>
      <c r="N44" s="19" t="s">
        <v>44</v>
      </c>
      <c r="O44" s="99" t="s">
        <v>44</v>
      </c>
      <c r="P44" s="16">
        <f>WEEKNUM(Causas[[#This Row],[resolucion_fecha]],16)</f>
        <v>1</v>
      </c>
      <c r="Q44" s="16" t="str">
        <f>TEXT(Causas[[#This Row],[resolucion_fecha]],"MMMM")</f>
        <v>enero</v>
      </c>
      <c r="R44" s="16" t="str">
        <f t="shared" si="0"/>
        <v>N</v>
      </c>
      <c r="S44" s="16"/>
      <c r="T44" s="99" t="s">
        <v>44</v>
      </c>
      <c r="U44" s="94"/>
      <c r="V44" s="16"/>
      <c r="W44" s="16"/>
    </row>
    <row r="45" spans="1:23" x14ac:dyDescent="0.25">
      <c r="A45" s="90">
        <v>161164</v>
      </c>
      <c r="B45" s="90" t="s">
        <v>149</v>
      </c>
      <c r="C45" s="90" t="s">
        <v>111</v>
      </c>
      <c r="D45" s="90" t="s">
        <v>56</v>
      </c>
      <c r="E45" s="91">
        <v>43405</v>
      </c>
      <c r="F45" s="90" t="s">
        <v>118</v>
      </c>
      <c r="G45" s="90" t="s">
        <v>115</v>
      </c>
      <c r="H45" s="91">
        <v>45299</v>
      </c>
      <c r="I45" s="118">
        <v>0.3409490740740741</v>
      </c>
      <c r="J45" s="91">
        <v>45299</v>
      </c>
      <c r="K45" s="118">
        <v>0.3741666666666667</v>
      </c>
      <c r="L45" s="90">
        <v>2870</v>
      </c>
      <c r="M45" s="92">
        <f>Causas[[#This Row],[parada_duracion]]/60</f>
        <v>47.833333333333336</v>
      </c>
      <c r="N45" s="19" t="s">
        <v>44</v>
      </c>
      <c r="O45" s="98" t="s">
        <v>44</v>
      </c>
      <c r="P45" s="93">
        <f>WEEKNUM(Causas[[#This Row],[resolucion_fecha]],16)</f>
        <v>2</v>
      </c>
      <c r="Q45" s="93" t="str">
        <f>TEXT(Causas[[#This Row],[resolucion_fecha]],"MMMM")</f>
        <v>enero</v>
      </c>
      <c r="R45" s="93" t="str">
        <f t="shared" si="0"/>
        <v>N</v>
      </c>
      <c r="S45" s="93"/>
      <c r="T45" s="98" t="s">
        <v>44</v>
      </c>
      <c r="U45" s="16"/>
      <c r="V45" s="93"/>
      <c r="W45" s="93"/>
    </row>
    <row r="46" spans="1:23" x14ac:dyDescent="0.25">
      <c r="A46" s="90">
        <v>161165</v>
      </c>
      <c r="B46" s="90" t="s">
        <v>117</v>
      </c>
      <c r="C46" s="90" t="s">
        <v>111</v>
      </c>
      <c r="D46" s="90" t="s">
        <v>50</v>
      </c>
      <c r="E46" s="91">
        <v>43405</v>
      </c>
      <c r="F46" s="90" t="s">
        <v>118</v>
      </c>
      <c r="G46" s="90" t="s">
        <v>113</v>
      </c>
      <c r="H46" s="91">
        <v>45299</v>
      </c>
      <c r="I46" s="118">
        <v>0.3707523148148148</v>
      </c>
      <c r="J46" s="91">
        <v>45299</v>
      </c>
      <c r="K46" s="118">
        <v>0.37079861111111106</v>
      </c>
      <c r="L46" s="90">
        <v>4</v>
      </c>
      <c r="M46" s="92">
        <f>Causas[[#This Row],[parada_duracion]]/60</f>
        <v>6.6666666666666666E-2</v>
      </c>
      <c r="N46" s="18" t="s">
        <v>125</v>
      </c>
      <c r="O46" s="98" t="s">
        <v>125</v>
      </c>
      <c r="P46" s="93">
        <f>WEEKNUM(Causas[[#This Row],[resolucion_fecha]],16)</f>
        <v>2</v>
      </c>
      <c r="Q46" s="93" t="str">
        <f>TEXT(Causas[[#This Row],[resolucion_fecha]],"MMMM")</f>
        <v>enero</v>
      </c>
      <c r="R46" s="93" t="str">
        <f t="shared" si="0"/>
        <v>N</v>
      </c>
      <c r="S46" s="93"/>
      <c r="T46" s="98" t="s">
        <v>125</v>
      </c>
      <c r="U46" s="94"/>
      <c r="V46" s="93"/>
      <c r="W46" s="93"/>
    </row>
    <row r="47" spans="1:23" ht="30" x14ac:dyDescent="0.25">
      <c r="A47" s="95">
        <v>161166</v>
      </c>
      <c r="B47" s="95" t="s">
        <v>119</v>
      </c>
      <c r="C47" s="95" t="s">
        <v>111</v>
      </c>
      <c r="D47" s="95" t="s">
        <v>50</v>
      </c>
      <c r="E47" s="96">
        <v>43405</v>
      </c>
      <c r="F47" s="95" t="s">
        <v>118</v>
      </c>
      <c r="G47" s="95" t="s">
        <v>113</v>
      </c>
      <c r="H47" s="96">
        <v>45299</v>
      </c>
      <c r="I47" s="119">
        <v>0.37091435185185184</v>
      </c>
      <c r="J47" s="96">
        <v>45299</v>
      </c>
      <c r="K47" s="119">
        <v>0.3828125</v>
      </c>
      <c r="L47" s="95">
        <v>1028</v>
      </c>
      <c r="M47" s="23">
        <f>Causas[[#This Row],[parada_duracion]]/60</f>
        <v>17.133333333333333</v>
      </c>
      <c r="N47" s="19" t="s">
        <v>169</v>
      </c>
      <c r="O47" s="99" t="s">
        <v>51</v>
      </c>
      <c r="P47" s="16">
        <f>WEEKNUM(Causas[[#This Row],[resolucion_fecha]],16)</f>
        <v>2</v>
      </c>
      <c r="Q47" s="16" t="str">
        <f>TEXT(Causas[[#This Row],[resolucion_fecha]],"MMMM")</f>
        <v>enero</v>
      </c>
      <c r="R47" s="16" t="str">
        <f t="shared" si="0"/>
        <v>N</v>
      </c>
      <c r="S47" s="16"/>
      <c r="T47" s="99" t="s">
        <v>133</v>
      </c>
      <c r="U47" s="94"/>
      <c r="V47" s="16"/>
      <c r="W47" s="16"/>
    </row>
    <row r="48" spans="1:23" x14ac:dyDescent="0.25">
      <c r="A48" s="90">
        <v>161168</v>
      </c>
      <c r="B48" s="90" t="s">
        <v>117</v>
      </c>
      <c r="C48" s="90" t="s">
        <v>111</v>
      </c>
      <c r="D48" s="90" t="s">
        <v>50</v>
      </c>
      <c r="E48" s="91">
        <v>43405</v>
      </c>
      <c r="F48" s="90" t="s">
        <v>118</v>
      </c>
      <c r="G48" s="90" t="s">
        <v>113</v>
      </c>
      <c r="H48" s="91">
        <v>45299</v>
      </c>
      <c r="I48" s="118">
        <v>0.39038194444444446</v>
      </c>
      <c r="J48" s="91">
        <v>45299</v>
      </c>
      <c r="K48" s="118">
        <v>0.48138888888888887</v>
      </c>
      <c r="L48" s="90">
        <v>7863</v>
      </c>
      <c r="M48" s="92">
        <f>Causas[[#This Row],[parada_duracion]]/60</f>
        <v>131.05000000000001</v>
      </c>
      <c r="N48" s="19" t="s">
        <v>44</v>
      </c>
      <c r="O48" s="98" t="s">
        <v>44</v>
      </c>
      <c r="P48" s="93">
        <f>WEEKNUM(Causas[[#This Row],[resolucion_fecha]],16)</f>
        <v>2</v>
      </c>
      <c r="Q48" s="93" t="str">
        <f>TEXT(Causas[[#This Row],[resolucion_fecha]],"MMMM")</f>
        <v>enero</v>
      </c>
      <c r="R48" s="93" t="str">
        <f t="shared" si="0"/>
        <v>N</v>
      </c>
      <c r="S48" s="93"/>
      <c r="T48" s="98" t="s">
        <v>44</v>
      </c>
      <c r="U48" s="16"/>
      <c r="V48" s="93"/>
      <c r="W48" s="93"/>
    </row>
    <row r="49" spans="1:23" x14ac:dyDescent="0.25">
      <c r="A49" s="95">
        <v>161169</v>
      </c>
      <c r="B49" s="95" t="s">
        <v>150</v>
      </c>
      <c r="C49" s="95" t="s">
        <v>111</v>
      </c>
      <c r="D49" s="95" t="s">
        <v>52</v>
      </c>
      <c r="E49" s="96">
        <v>43405</v>
      </c>
      <c r="F49" s="95" t="s">
        <v>118</v>
      </c>
      <c r="G49" s="95" t="s">
        <v>115</v>
      </c>
      <c r="H49" s="96">
        <v>45299</v>
      </c>
      <c r="I49" s="119">
        <v>0.39432870370370371</v>
      </c>
      <c r="J49" s="96">
        <v>45299</v>
      </c>
      <c r="K49" s="119">
        <v>0.39597222222222223</v>
      </c>
      <c r="L49" s="95">
        <v>142</v>
      </c>
      <c r="M49" s="23">
        <f>Causas[[#This Row],[parada_duracion]]/60</f>
        <v>2.3666666666666667</v>
      </c>
      <c r="N49" s="18" t="s">
        <v>125</v>
      </c>
      <c r="O49" s="98" t="s">
        <v>125</v>
      </c>
      <c r="P49" s="16">
        <f>WEEKNUM(Causas[[#This Row],[resolucion_fecha]],16)</f>
        <v>2</v>
      </c>
      <c r="Q49" s="16" t="str">
        <f>TEXT(Causas[[#This Row],[resolucion_fecha]],"MMMM")</f>
        <v>enero</v>
      </c>
      <c r="R49" s="16" t="str">
        <f t="shared" si="0"/>
        <v>N</v>
      </c>
      <c r="S49" s="16"/>
      <c r="T49" s="98" t="s">
        <v>125</v>
      </c>
      <c r="U49" s="94"/>
      <c r="V49" s="16"/>
      <c r="W49" s="16"/>
    </row>
    <row r="50" spans="1:23" x14ac:dyDescent="0.25">
      <c r="A50" s="90">
        <v>161172</v>
      </c>
      <c r="B50" s="90" t="s">
        <v>151</v>
      </c>
      <c r="C50" s="90" t="s">
        <v>111</v>
      </c>
      <c r="D50" s="90" t="s">
        <v>56</v>
      </c>
      <c r="E50" s="91">
        <v>44263</v>
      </c>
      <c r="F50" s="90" t="s">
        <v>112</v>
      </c>
      <c r="G50" s="90" t="s">
        <v>113</v>
      </c>
      <c r="H50" s="91">
        <v>45299</v>
      </c>
      <c r="I50" s="118">
        <v>0.4806597222222222</v>
      </c>
      <c r="J50" s="91">
        <v>45299</v>
      </c>
      <c r="K50" s="118">
        <v>0.49591435185185184</v>
      </c>
      <c r="L50" s="90">
        <v>1318</v>
      </c>
      <c r="M50" s="92">
        <f>Causas[[#This Row],[parada_duracion]]/60</f>
        <v>21.966666666666665</v>
      </c>
      <c r="N50" s="19" t="s">
        <v>44</v>
      </c>
      <c r="O50" s="98" t="s">
        <v>44</v>
      </c>
      <c r="P50" s="93">
        <f>WEEKNUM(Causas[[#This Row],[resolucion_fecha]],16)</f>
        <v>2</v>
      </c>
      <c r="Q50" s="93" t="str">
        <f>TEXT(Causas[[#This Row],[resolucion_fecha]],"MMMM")</f>
        <v>enero</v>
      </c>
      <c r="R50" s="93" t="str">
        <f t="shared" si="0"/>
        <v>N</v>
      </c>
      <c r="S50" s="93"/>
      <c r="T50" s="98" t="s">
        <v>44</v>
      </c>
      <c r="U50" s="16"/>
      <c r="V50" s="93"/>
      <c r="W50" s="93"/>
    </row>
    <row r="51" spans="1:23" x14ac:dyDescent="0.25">
      <c r="A51" s="95">
        <v>161173</v>
      </c>
      <c r="B51" s="95" t="s">
        <v>117</v>
      </c>
      <c r="C51" s="95" t="s">
        <v>111</v>
      </c>
      <c r="D51" s="95" t="s">
        <v>50</v>
      </c>
      <c r="E51" s="96">
        <v>43405</v>
      </c>
      <c r="F51" s="95" t="s">
        <v>118</v>
      </c>
      <c r="G51" s="95" t="s">
        <v>113</v>
      </c>
      <c r="H51" s="96">
        <v>45299</v>
      </c>
      <c r="I51" s="119">
        <v>0.49083333333333329</v>
      </c>
      <c r="J51" s="96">
        <v>45299</v>
      </c>
      <c r="K51" s="119">
        <v>0.74534722222222216</v>
      </c>
      <c r="L51" s="95">
        <v>21990</v>
      </c>
      <c r="M51" s="23">
        <f>Causas[[#This Row],[parada_duracion]]/60</f>
        <v>366.5</v>
      </c>
      <c r="N51" s="19" t="s">
        <v>44</v>
      </c>
      <c r="O51" s="98" t="s">
        <v>44</v>
      </c>
      <c r="P51" s="16">
        <f>WEEKNUM(Causas[[#This Row],[resolucion_fecha]],16)</f>
        <v>2</v>
      </c>
      <c r="Q51" s="16" t="str">
        <f>TEXT(Causas[[#This Row],[resolucion_fecha]],"MMMM")</f>
        <v>enero</v>
      </c>
      <c r="R51" s="16" t="str">
        <f t="shared" si="0"/>
        <v>N</v>
      </c>
      <c r="S51" s="16"/>
      <c r="T51" s="98" t="s">
        <v>44</v>
      </c>
      <c r="U51" s="94"/>
      <c r="V51" s="16"/>
      <c r="W51" s="16"/>
    </row>
    <row r="52" spans="1:23" x14ac:dyDescent="0.25">
      <c r="A52" s="95">
        <v>161175</v>
      </c>
      <c r="B52" s="95" t="s">
        <v>152</v>
      </c>
      <c r="C52" s="95" t="s">
        <v>111</v>
      </c>
      <c r="D52" s="95" t="s">
        <v>64</v>
      </c>
      <c r="E52" s="96">
        <v>43405</v>
      </c>
      <c r="F52" s="95" t="s">
        <v>118</v>
      </c>
      <c r="G52" s="95" t="s">
        <v>115</v>
      </c>
      <c r="H52" s="96">
        <v>45299</v>
      </c>
      <c r="I52" s="119">
        <v>0.59506944444444443</v>
      </c>
      <c r="J52" s="96">
        <v>45299</v>
      </c>
      <c r="K52" s="119">
        <v>0.60050925925925924</v>
      </c>
      <c r="L52" s="95">
        <v>470</v>
      </c>
      <c r="M52" s="23">
        <f>Causas[[#This Row],[parada_duracion]]/60</f>
        <v>7.833333333333333</v>
      </c>
      <c r="N52" s="18" t="s">
        <v>125</v>
      </c>
      <c r="O52" s="98" t="s">
        <v>125</v>
      </c>
      <c r="P52" s="16">
        <f>WEEKNUM(Causas[[#This Row],[resolucion_fecha]],16)</f>
        <v>2</v>
      </c>
      <c r="Q52" s="16" t="str">
        <f>TEXT(Causas[[#This Row],[resolucion_fecha]],"MMMM")</f>
        <v>enero</v>
      </c>
      <c r="R52" s="16" t="str">
        <f t="shared" si="0"/>
        <v>N</v>
      </c>
      <c r="S52" s="16"/>
      <c r="T52" s="98" t="s">
        <v>125</v>
      </c>
      <c r="U52" s="16"/>
      <c r="V52" s="16"/>
      <c r="W52" s="16"/>
    </row>
    <row r="53" spans="1:23" x14ac:dyDescent="0.25">
      <c r="A53" s="95">
        <v>161178</v>
      </c>
      <c r="B53" s="95" t="s">
        <v>153</v>
      </c>
      <c r="C53" s="95" t="s">
        <v>111</v>
      </c>
      <c r="D53" s="95" t="s">
        <v>55</v>
      </c>
      <c r="E53" s="96">
        <v>43843</v>
      </c>
      <c r="F53" s="95" t="s">
        <v>112</v>
      </c>
      <c r="G53" s="95" t="s">
        <v>115</v>
      </c>
      <c r="H53" s="96">
        <v>45299</v>
      </c>
      <c r="I53" s="119">
        <v>0.65025462962962965</v>
      </c>
      <c r="J53" s="96">
        <v>45299</v>
      </c>
      <c r="K53" s="119">
        <v>0.66850694444444436</v>
      </c>
      <c r="L53" s="95">
        <v>1577</v>
      </c>
      <c r="M53" s="23">
        <f>Causas[[#This Row],[parada_duracion]]/60</f>
        <v>26.283333333333335</v>
      </c>
      <c r="N53" s="19" t="s">
        <v>44</v>
      </c>
      <c r="O53" s="98" t="s">
        <v>44</v>
      </c>
      <c r="P53" s="16">
        <f>WEEKNUM(Causas[[#This Row],[resolucion_fecha]],16)</f>
        <v>2</v>
      </c>
      <c r="Q53" s="16" t="str">
        <f>TEXT(Causas[[#This Row],[resolucion_fecha]],"MMMM")</f>
        <v>enero</v>
      </c>
      <c r="R53" s="16" t="str">
        <f t="shared" si="0"/>
        <v>N</v>
      </c>
      <c r="S53" s="16"/>
      <c r="T53" s="98" t="s">
        <v>44</v>
      </c>
      <c r="U53" s="16"/>
      <c r="V53" s="16"/>
      <c r="W53" s="16"/>
    </row>
    <row r="54" spans="1:23" ht="45" x14ac:dyDescent="0.25">
      <c r="A54" s="90">
        <v>161181</v>
      </c>
      <c r="B54" s="90" t="s">
        <v>120</v>
      </c>
      <c r="C54" s="90" t="s">
        <v>111</v>
      </c>
      <c r="D54" s="90" t="s">
        <v>57</v>
      </c>
      <c r="E54" s="91">
        <v>43405</v>
      </c>
      <c r="F54" s="90" t="s">
        <v>118</v>
      </c>
      <c r="G54" s="90" t="s">
        <v>113</v>
      </c>
      <c r="H54" s="91">
        <v>45299</v>
      </c>
      <c r="I54" s="118">
        <v>0.66631944444444446</v>
      </c>
      <c r="J54" s="91">
        <v>45299</v>
      </c>
      <c r="K54" s="118">
        <v>0.71268518518518509</v>
      </c>
      <c r="L54" s="90">
        <v>4006</v>
      </c>
      <c r="M54" s="92">
        <f>Causas[[#This Row],[parada_duracion]]/60</f>
        <v>66.766666666666666</v>
      </c>
      <c r="N54" s="18" t="s">
        <v>157</v>
      </c>
      <c r="O54" s="98" t="s">
        <v>51</v>
      </c>
      <c r="P54" s="93">
        <f>WEEKNUM(Causas[[#This Row],[resolucion_fecha]],16)</f>
        <v>2</v>
      </c>
      <c r="Q54" s="93" t="str">
        <f>TEXT(Causas[[#This Row],[resolucion_fecha]],"MMMM")</f>
        <v>enero</v>
      </c>
      <c r="R54" s="93" t="str">
        <f t="shared" si="0"/>
        <v>N</v>
      </c>
      <c r="S54" s="93"/>
      <c r="T54" s="98" t="s">
        <v>132</v>
      </c>
      <c r="U54" s="16"/>
      <c r="V54" s="93"/>
      <c r="W54" s="93"/>
    </row>
    <row r="55" spans="1:23" x14ac:dyDescent="0.25">
      <c r="A55" s="95">
        <v>161182</v>
      </c>
      <c r="B55" s="95" t="s">
        <v>154</v>
      </c>
      <c r="C55" s="95" t="s">
        <v>111</v>
      </c>
      <c r="D55" s="95" t="s">
        <v>64</v>
      </c>
      <c r="E55" s="96">
        <v>43405</v>
      </c>
      <c r="F55" s="95" t="s">
        <v>118</v>
      </c>
      <c r="G55" s="95" t="s">
        <v>115</v>
      </c>
      <c r="H55" s="96">
        <v>45299</v>
      </c>
      <c r="I55" s="119">
        <v>0.6726967592592592</v>
      </c>
      <c r="J55" s="96">
        <v>45299</v>
      </c>
      <c r="K55" s="119">
        <v>0.6736805555555555</v>
      </c>
      <c r="L55" s="95">
        <v>85</v>
      </c>
      <c r="M55" s="23">
        <f>Causas[[#This Row],[parada_duracion]]/60</f>
        <v>1.4166666666666667</v>
      </c>
      <c r="N55" s="18" t="s">
        <v>125</v>
      </c>
      <c r="O55" s="98" t="s">
        <v>125</v>
      </c>
      <c r="P55" s="16">
        <f>WEEKNUM(Causas[[#This Row],[resolucion_fecha]],16)</f>
        <v>2</v>
      </c>
      <c r="Q55" s="16" t="str">
        <f>TEXT(Causas[[#This Row],[resolucion_fecha]],"MMMM")</f>
        <v>enero</v>
      </c>
      <c r="R55" s="16" t="str">
        <f t="shared" si="0"/>
        <v>N</v>
      </c>
      <c r="S55" s="16"/>
      <c r="T55" s="98" t="s">
        <v>125</v>
      </c>
      <c r="U55" s="94"/>
      <c r="V55" s="16"/>
      <c r="W55" s="16"/>
    </row>
    <row r="56" spans="1:23" x14ac:dyDescent="0.25">
      <c r="A56" s="90">
        <v>161186</v>
      </c>
      <c r="B56" s="90" t="s">
        <v>116</v>
      </c>
      <c r="C56" s="90" t="s">
        <v>111</v>
      </c>
      <c r="D56" s="90" t="s">
        <v>53</v>
      </c>
      <c r="E56" s="91">
        <v>43405</v>
      </c>
      <c r="F56" s="90" t="s">
        <v>118</v>
      </c>
      <c r="G56" s="90" t="s">
        <v>113</v>
      </c>
      <c r="H56" s="91">
        <v>45299</v>
      </c>
      <c r="I56" s="118">
        <v>0.70351851851851854</v>
      </c>
      <c r="J56" s="91">
        <v>45299</v>
      </c>
      <c r="K56" s="118">
        <v>0.71891203703703699</v>
      </c>
      <c r="L56" s="90">
        <v>1330</v>
      </c>
      <c r="M56" s="92">
        <f>Causas[[#This Row],[parada_duracion]]/60</f>
        <v>22.166666666666668</v>
      </c>
      <c r="N56" s="18" t="s">
        <v>156</v>
      </c>
      <c r="O56" s="98" t="s">
        <v>9</v>
      </c>
      <c r="P56" s="93">
        <f>WEEKNUM(Causas[[#This Row],[resolucion_fecha]],16)</f>
        <v>2</v>
      </c>
      <c r="Q56" s="93" t="str">
        <f>TEXT(Causas[[#This Row],[resolucion_fecha]],"MMMM")</f>
        <v>enero</v>
      </c>
      <c r="R56" s="93" t="str">
        <f t="shared" si="0"/>
        <v>N</v>
      </c>
      <c r="S56" s="93"/>
      <c r="T56" s="98" t="s">
        <v>9</v>
      </c>
      <c r="U56" s="16"/>
      <c r="V56" s="93"/>
      <c r="W56" s="93"/>
    </row>
    <row r="57" spans="1:23" x14ac:dyDescent="0.25">
      <c r="A57" s="90">
        <v>161193</v>
      </c>
      <c r="B57" s="90" t="s">
        <v>142</v>
      </c>
      <c r="C57" s="90" t="s">
        <v>111</v>
      </c>
      <c r="D57" s="90" t="s">
        <v>49</v>
      </c>
      <c r="E57" s="91">
        <v>43405</v>
      </c>
      <c r="F57" s="90" t="s">
        <v>118</v>
      </c>
      <c r="G57" s="90" t="s">
        <v>115</v>
      </c>
      <c r="H57" s="91">
        <v>45299</v>
      </c>
      <c r="I57" s="118">
        <v>0.73782407407407413</v>
      </c>
      <c r="J57" s="91">
        <v>45299</v>
      </c>
      <c r="K57" s="118">
        <v>0.73790509259259263</v>
      </c>
      <c r="L57" s="90">
        <v>7</v>
      </c>
      <c r="M57" s="92">
        <f>Causas[[#This Row],[parada_duracion]]/60</f>
        <v>0.11666666666666667</v>
      </c>
      <c r="N57" s="18" t="s">
        <v>125</v>
      </c>
      <c r="O57" s="98" t="s">
        <v>125</v>
      </c>
      <c r="P57" s="93">
        <f>WEEKNUM(Causas[[#This Row],[resolucion_fecha]],16)</f>
        <v>2</v>
      </c>
      <c r="Q57" s="93" t="str">
        <f>TEXT(Causas[[#This Row],[resolucion_fecha]],"MMMM")</f>
        <v>enero</v>
      </c>
      <c r="R57" s="93" t="str">
        <f t="shared" si="0"/>
        <v>N</v>
      </c>
      <c r="S57" s="93"/>
      <c r="T57" s="98" t="s">
        <v>125</v>
      </c>
      <c r="U57" s="94"/>
      <c r="V57" s="93"/>
      <c r="W57" s="93"/>
    </row>
    <row r="58" spans="1:23" x14ac:dyDescent="0.25">
      <c r="A58" s="95">
        <v>161194</v>
      </c>
      <c r="B58" s="95" t="s">
        <v>146</v>
      </c>
      <c r="C58" s="95" t="s">
        <v>111</v>
      </c>
      <c r="D58" s="95" t="s">
        <v>49</v>
      </c>
      <c r="E58" s="96">
        <v>43405</v>
      </c>
      <c r="F58" s="95" t="s">
        <v>118</v>
      </c>
      <c r="G58" s="95" t="s">
        <v>115</v>
      </c>
      <c r="H58" s="96">
        <v>45299</v>
      </c>
      <c r="I58" s="119">
        <v>0.73783564814814817</v>
      </c>
      <c r="J58" s="96">
        <v>45299</v>
      </c>
      <c r="K58" s="119">
        <v>0.73788194444444455</v>
      </c>
      <c r="L58" s="95">
        <v>4</v>
      </c>
      <c r="M58" s="23">
        <f>Causas[[#This Row],[parada_duracion]]/60</f>
        <v>6.6666666666666666E-2</v>
      </c>
      <c r="N58" s="18" t="s">
        <v>125</v>
      </c>
      <c r="O58" s="98" t="s">
        <v>125</v>
      </c>
      <c r="P58" s="16">
        <f>WEEKNUM(Causas[[#This Row],[resolucion_fecha]],16)</f>
        <v>2</v>
      </c>
      <c r="Q58" s="16" t="str">
        <f>TEXT(Causas[[#This Row],[resolucion_fecha]],"MMMM")</f>
        <v>enero</v>
      </c>
      <c r="R58" s="16" t="str">
        <f t="shared" si="0"/>
        <v>N</v>
      </c>
      <c r="S58" s="16"/>
      <c r="T58" s="98" t="s">
        <v>125</v>
      </c>
      <c r="U58" s="94"/>
      <c r="V58" s="16"/>
      <c r="W58" s="16"/>
    </row>
    <row r="59" spans="1:23" x14ac:dyDescent="0.25">
      <c r="A59" s="90">
        <v>161212</v>
      </c>
      <c r="B59" s="90" t="s">
        <v>150</v>
      </c>
      <c r="C59" s="90" t="s">
        <v>111</v>
      </c>
      <c r="D59" s="90" t="s">
        <v>52</v>
      </c>
      <c r="E59" s="91">
        <v>43405</v>
      </c>
      <c r="F59" s="90" t="s">
        <v>118</v>
      </c>
      <c r="G59" s="90" t="s">
        <v>115</v>
      </c>
      <c r="H59" s="91">
        <v>45299</v>
      </c>
      <c r="I59" s="118">
        <v>0.84627314814814814</v>
      </c>
      <c r="J59" s="91">
        <v>45299</v>
      </c>
      <c r="K59" s="118">
        <v>0.86084490740740749</v>
      </c>
      <c r="L59" s="90">
        <v>1259</v>
      </c>
      <c r="M59" s="92">
        <f>Causas[[#This Row],[parada_duracion]]/60</f>
        <v>20.983333333333334</v>
      </c>
      <c r="N59" s="18" t="s">
        <v>158</v>
      </c>
      <c r="O59" s="98" t="s">
        <v>45</v>
      </c>
      <c r="P59" s="93">
        <f>WEEKNUM(Causas[[#This Row],[resolucion_fecha]],16)</f>
        <v>2</v>
      </c>
      <c r="Q59" s="93" t="str">
        <f>TEXT(Causas[[#This Row],[resolucion_fecha]],"MMMM")</f>
        <v>enero</v>
      </c>
      <c r="R59" s="93" t="str">
        <f t="shared" si="0"/>
        <v>N</v>
      </c>
      <c r="S59" s="93"/>
      <c r="T59" s="98" t="s">
        <v>132</v>
      </c>
      <c r="U59" s="16"/>
      <c r="V59" s="93"/>
      <c r="W59" s="93"/>
    </row>
    <row r="60" spans="1:23" x14ac:dyDescent="0.25">
      <c r="A60" s="95">
        <v>161213</v>
      </c>
      <c r="B60" s="95" t="s">
        <v>114</v>
      </c>
      <c r="C60" s="95" t="s">
        <v>111</v>
      </c>
      <c r="D60" s="95" t="s">
        <v>50</v>
      </c>
      <c r="E60" s="96">
        <v>44120</v>
      </c>
      <c r="F60" s="95" t="s">
        <v>112</v>
      </c>
      <c r="G60" s="95" t="s">
        <v>115</v>
      </c>
      <c r="H60" s="96">
        <v>45299</v>
      </c>
      <c r="I60" s="119">
        <v>0.8549768518518519</v>
      </c>
      <c r="J60" s="96">
        <v>45300</v>
      </c>
      <c r="K60" s="119">
        <v>0.25372685185185184</v>
      </c>
      <c r="L60" s="95">
        <v>34452</v>
      </c>
      <c r="M60" s="23">
        <f>Causas[[#This Row],[parada_duracion]]/60</f>
        <v>574.20000000000005</v>
      </c>
      <c r="N60" s="19" t="s">
        <v>159</v>
      </c>
      <c r="O60" s="99" t="s">
        <v>51</v>
      </c>
      <c r="P60" s="16">
        <f>WEEKNUM(Causas[[#This Row],[resolucion_fecha]],16)</f>
        <v>2</v>
      </c>
      <c r="Q60" s="16" t="str">
        <f>TEXT(Causas[[#This Row],[resolucion_fecha]],"MMMM")</f>
        <v>enero</v>
      </c>
      <c r="R60" s="16" t="str">
        <f t="shared" si="0"/>
        <v>N</v>
      </c>
      <c r="S60" s="16"/>
      <c r="T60" s="99" t="s">
        <v>133</v>
      </c>
      <c r="U60" s="94"/>
      <c r="V60" s="16"/>
      <c r="W60" s="16"/>
    </row>
    <row r="61" spans="1:23" x14ac:dyDescent="0.25">
      <c r="A61" s="95">
        <v>161216</v>
      </c>
      <c r="B61" s="95" t="s">
        <v>155</v>
      </c>
      <c r="C61" s="95" t="s">
        <v>111</v>
      </c>
      <c r="D61" s="95" t="s">
        <v>42</v>
      </c>
      <c r="E61" s="96">
        <v>43405</v>
      </c>
      <c r="F61" s="95" t="s">
        <v>118</v>
      </c>
      <c r="G61" s="95" t="s">
        <v>113</v>
      </c>
      <c r="H61" s="96">
        <v>45299</v>
      </c>
      <c r="I61" s="119">
        <v>0.87204861111111109</v>
      </c>
      <c r="J61" s="96">
        <v>45299</v>
      </c>
      <c r="K61" s="119">
        <v>0.9064699074074074</v>
      </c>
      <c r="L61" s="95">
        <v>2974</v>
      </c>
      <c r="M61" s="23">
        <f>Causas[[#This Row],[parada_duracion]]/60</f>
        <v>49.56666666666667</v>
      </c>
      <c r="N61" s="19" t="s">
        <v>160</v>
      </c>
      <c r="O61" s="99" t="s">
        <v>51</v>
      </c>
      <c r="P61" s="16">
        <f>WEEKNUM(Causas[[#This Row],[resolucion_fecha]],16)</f>
        <v>2</v>
      </c>
      <c r="Q61" s="16" t="str">
        <f>TEXT(Causas[[#This Row],[resolucion_fecha]],"MMMM")</f>
        <v>enero</v>
      </c>
      <c r="R61" s="16" t="str">
        <f t="shared" si="0"/>
        <v>N</v>
      </c>
      <c r="S61" s="16"/>
      <c r="T61" s="99" t="s">
        <v>133</v>
      </c>
      <c r="U61" s="16"/>
      <c r="V61" s="16"/>
      <c r="W61" s="16"/>
    </row>
    <row r="62" spans="1:23" ht="30" x14ac:dyDescent="0.25">
      <c r="A62" s="95">
        <v>161218</v>
      </c>
      <c r="B62" s="95" t="s">
        <v>120</v>
      </c>
      <c r="C62" s="95" t="s">
        <v>111</v>
      </c>
      <c r="D62" s="95" t="s">
        <v>46</v>
      </c>
      <c r="E62" s="96">
        <v>44231</v>
      </c>
      <c r="F62" s="95" t="s">
        <v>147</v>
      </c>
      <c r="G62" s="95" t="s">
        <v>113</v>
      </c>
      <c r="H62" s="96">
        <v>45300</v>
      </c>
      <c r="I62" s="119">
        <v>0.25751157407407405</v>
      </c>
      <c r="J62" s="96">
        <v>45300</v>
      </c>
      <c r="K62" s="119">
        <v>0.30150462962962959</v>
      </c>
      <c r="L62" s="95">
        <v>3801</v>
      </c>
      <c r="M62" s="23">
        <f>Causas[[#This Row],[parada_duracion]]/60</f>
        <v>63.35</v>
      </c>
      <c r="N62" s="19" t="s">
        <v>163</v>
      </c>
      <c r="O62" s="99" t="s">
        <v>51</v>
      </c>
      <c r="P62" s="16">
        <f>WEEKNUM(Causas[[#This Row],[resolucion_fecha]],16)</f>
        <v>2</v>
      </c>
      <c r="Q62" s="16" t="str">
        <f>TEXT(Causas[[#This Row],[resolucion_fecha]],"MMMM")</f>
        <v>enero</v>
      </c>
      <c r="R62" s="16" t="str">
        <f t="shared" si="0"/>
        <v>N</v>
      </c>
      <c r="S62" s="16"/>
      <c r="T62" s="99" t="s">
        <v>133</v>
      </c>
      <c r="U62" s="16"/>
      <c r="V62" s="16"/>
      <c r="W62" s="16"/>
    </row>
    <row r="63" spans="1:23" x14ac:dyDescent="0.25">
      <c r="A63" s="90">
        <v>161220</v>
      </c>
      <c r="B63" s="90" t="s">
        <v>151</v>
      </c>
      <c r="C63" s="90" t="s">
        <v>111</v>
      </c>
      <c r="D63" s="90" t="s">
        <v>56</v>
      </c>
      <c r="E63" s="91">
        <v>44263</v>
      </c>
      <c r="F63" s="90" t="s">
        <v>112</v>
      </c>
      <c r="G63" s="90" t="s">
        <v>113</v>
      </c>
      <c r="H63" s="91">
        <v>45300</v>
      </c>
      <c r="I63" s="118">
        <v>0.2817013888888889</v>
      </c>
      <c r="J63" s="91">
        <v>45300</v>
      </c>
      <c r="K63" s="118">
        <v>0.31518518518518518</v>
      </c>
      <c r="L63" s="90">
        <v>2893</v>
      </c>
      <c r="M63" s="92">
        <f>Causas[[#This Row],[parada_duracion]]/60</f>
        <v>48.216666666666669</v>
      </c>
      <c r="N63" s="18" t="s">
        <v>164</v>
      </c>
      <c r="O63" s="98" t="s">
        <v>51</v>
      </c>
      <c r="P63" s="93">
        <f>WEEKNUM(Causas[[#This Row],[resolucion_fecha]],16)</f>
        <v>2</v>
      </c>
      <c r="Q63" s="93" t="str">
        <f>TEXT(Causas[[#This Row],[resolucion_fecha]],"MMMM")</f>
        <v>enero</v>
      </c>
      <c r="R63" s="93" t="str">
        <f t="shared" si="0"/>
        <v>N</v>
      </c>
      <c r="S63" s="93"/>
      <c r="T63" s="98" t="s">
        <v>133</v>
      </c>
      <c r="U63" s="16"/>
      <c r="V63" s="93"/>
      <c r="W63" s="93"/>
    </row>
    <row r="64" spans="1:23" x14ac:dyDescent="0.25">
      <c r="A64" s="90">
        <v>161221</v>
      </c>
      <c r="B64" s="90" t="s">
        <v>120</v>
      </c>
      <c r="C64" s="90" t="s">
        <v>111</v>
      </c>
      <c r="D64" s="90" t="s">
        <v>42</v>
      </c>
      <c r="E64" s="91">
        <v>43405</v>
      </c>
      <c r="F64" s="90" t="s">
        <v>118</v>
      </c>
      <c r="G64" s="90" t="s">
        <v>113</v>
      </c>
      <c r="H64" s="91">
        <v>45300</v>
      </c>
      <c r="I64" s="118">
        <v>0.29515046296296293</v>
      </c>
      <c r="J64" s="91">
        <v>45300</v>
      </c>
      <c r="K64" s="118">
        <v>0.29699074074074078</v>
      </c>
      <c r="L64" s="90">
        <v>159</v>
      </c>
      <c r="M64" s="92">
        <f>Causas[[#This Row],[parada_duracion]]/60</f>
        <v>2.65</v>
      </c>
      <c r="N64" s="18" t="s">
        <v>125</v>
      </c>
      <c r="O64" s="98" t="s">
        <v>125</v>
      </c>
      <c r="P64" s="93">
        <f>WEEKNUM(Causas[[#This Row],[resolucion_fecha]],16)</f>
        <v>2</v>
      </c>
      <c r="Q64" s="93" t="str">
        <f>TEXT(Causas[[#This Row],[resolucion_fecha]],"MMMM")</f>
        <v>enero</v>
      </c>
      <c r="R64" s="93" t="str">
        <f t="shared" si="0"/>
        <v>N</v>
      </c>
      <c r="S64" s="93"/>
      <c r="T64" s="98" t="s">
        <v>125</v>
      </c>
      <c r="U64" s="94"/>
      <c r="V64" s="93"/>
      <c r="W64" s="93"/>
    </row>
    <row r="65" spans="1:23" x14ac:dyDescent="0.25">
      <c r="A65" s="95">
        <v>161222</v>
      </c>
      <c r="B65" s="95" t="s">
        <v>120</v>
      </c>
      <c r="C65" s="95" t="s">
        <v>111</v>
      </c>
      <c r="D65" s="95" t="s">
        <v>42</v>
      </c>
      <c r="E65" s="96">
        <v>43405</v>
      </c>
      <c r="F65" s="95" t="s">
        <v>118</v>
      </c>
      <c r="G65" s="95" t="s">
        <v>113</v>
      </c>
      <c r="H65" s="96">
        <v>45300</v>
      </c>
      <c r="I65" s="119">
        <v>0.31251157407407409</v>
      </c>
      <c r="J65" s="96">
        <v>45300</v>
      </c>
      <c r="K65" s="119">
        <v>0.31939814814814815</v>
      </c>
      <c r="L65" s="95">
        <v>595</v>
      </c>
      <c r="M65" s="23">
        <f>Causas[[#This Row],[parada_duracion]]/60</f>
        <v>9.9166666666666661</v>
      </c>
      <c r="N65" s="18" t="s">
        <v>125</v>
      </c>
      <c r="O65" s="98" t="s">
        <v>125</v>
      </c>
      <c r="P65" s="16">
        <f>WEEKNUM(Causas[[#This Row],[resolucion_fecha]],16)</f>
        <v>2</v>
      </c>
      <c r="Q65" s="16" t="str">
        <f>TEXT(Causas[[#This Row],[resolucion_fecha]],"MMMM")</f>
        <v>enero</v>
      </c>
      <c r="R65" s="16" t="str">
        <f t="shared" si="0"/>
        <v>N</v>
      </c>
      <c r="S65" s="16"/>
      <c r="T65" s="98" t="s">
        <v>125</v>
      </c>
      <c r="U65" s="94"/>
      <c r="V65" s="16"/>
      <c r="W65" s="16"/>
    </row>
    <row r="66" spans="1:23" ht="30" x14ac:dyDescent="0.25">
      <c r="A66" s="95">
        <v>161224</v>
      </c>
      <c r="B66" s="95" t="s">
        <v>161</v>
      </c>
      <c r="C66" s="95" t="s">
        <v>111</v>
      </c>
      <c r="D66" s="95" t="s">
        <v>49</v>
      </c>
      <c r="E66" s="96">
        <v>44012</v>
      </c>
      <c r="F66" s="95" t="s">
        <v>112</v>
      </c>
      <c r="G66" s="95" t="s">
        <v>113</v>
      </c>
      <c r="H66" s="96">
        <v>45300</v>
      </c>
      <c r="I66" s="119">
        <v>0.32273148148148151</v>
      </c>
      <c r="J66" s="96">
        <v>45300</v>
      </c>
      <c r="K66" s="119">
        <v>0.43300925925925932</v>
      </c>
      <c r="L66" s="95">
        <v>9528</v>
      </c>
      <c r="M66" s="23">
        <f>Causas[[#This Row],[parada_duracion]]/60</f>
        <v>158.80000000000001</v>
      </c>
      <c r="N66" s="19" t="s">
        <v>166</v>
      </c>
      <c r="O66" s="99" t="s">
        <v>51</v>
      </c>
      <c r="P66" s="16">
        <f>WEEKNUM(Causas[[#This Row],[resolucion_fecha]],16)</f>
        <v>2</v>
      </c>
      <c r="Q66" s="16" t="str">
        <f>TEXT(Causas[[#This Row],[resolucion_fecha]],"MMMM")</f>
        <v>enero</v>
      </c>
      <c r="R66" s="16" t="str">
        <f t="shared" ref="R66:R129" si="1">IF(I5557&gt;TIME(22,0,0),"N",IF(I5557&lt;TIME(6,0,0),"N",IF(I5557&gt;TIME(14,0,0),"T",IF(I5557&gt;=TIME(6,0,0),"M","-"))))</f>
        <v>N</v>
      </c>
      <c r="S66" s="16"/>
      <c r="T66" s="99" t="s">
        <v>132</v>
      </c>
      <c r="U66" s="16"/>
      <c r="V66" s="16"/>
      <c r="W66" s="16"/>
    </row>
    <row r="67" spans="1:23" ht="30" x14ac:dyDescent="0.25">
      <c r="A67" s="90">
        <v>161238</v>
      </c>
      <c r="B67" s="90" t="s">
        <v>120</v>
      </c>
      <c r="C67" s="90" t="s">
        <v>111</v>
      </c>
      <c r="D67" s="90" t="s">
        <v>42</v>
      </c>
      <c r="E67" s="91">
        <v>43405</v>
      </c>
      <c r="F67" s="90" t="s">
        <v>118</v>
      </c>
      <c r="G67" s="90" t="s">
        <v>113</v>
      </c>
      <c r="H67" s="91">
        <v>45300</v>
      </c>
      <c r="I67" s="118">
        <v>0.40009259259259261</v>
      </c>
      <c r="J67" s="91">
        <v>45300</v>
      </c>
      <c r="K67" s="118">
        <v>0.43313657407407408</v>
      </c>
      <c r="L67" s="90">
        <v>2855</v>
      </c>
      <c r="M67" s="92">
        <f>Causas[[#This Row],[parada_duracion]]/60</f>
        <v>47.583333333333336</v>
      </c>
      <c r="N67" s="18" t="s">
        <v>165</v>
      </c>
      <c r="O67" s="98" t="s">
        <v>51</v>
      </c>
      <c r="P67" s="93">
        <f>WEEKNUM(Causas[[#This Row],[resolucion_fecha]],16)</f>
        <v>2</v>
      </c>
      <c r="Q67" s="93" t="str">
        <f>TEXT(Causas[[#This Row],[resolucion_fecha]],"MMMM")</f>
        <v>enero</v>
      </c>
      <c r="R67" s="93" t="str">
        <f t="shared" si="1"/>
        <v>N</v>
      </c>
      <c r="S67" s="93"/>
      <c r="T67" s="98" t="s">
        <v>132</v>
      </c>
      <c r="U67" s="16"/>
      <c r="V67" s="93"/>
      <c r="W67" s="93"/>
    </row>
    <row r="68" spans="1:23" x14ac:dyDescent="0.25">
      <c r="A68" s="95">
        <v>161239</v>
      </c>
      <c r="B68" s="95" t="s">
        <v>120</v>
      </c>
      <c r="C68" s="95" t="s">
        <v>111</v>
      </c>
      <c r="D68" s="95" t="s">
        <v>55</v>
      </c>
      <c r="E68" s="96">
        <v>43405</v>
      </c>
      <c r="F68" s="95" t="s">
        <v>118</v>
      </c>
      <c r="G68" s="95" t="s">
        <v>115</v>
      </c>
      <c r="H68" s="96">
        <v>45300</v>
      </c>
      <c r="I68" s="119">
        <v>0.4039699074074074</v>
      </c>
      <c r="J68" s="96">
        <v>45300</v>
      </c>
      <c r="K68" s="119">
        <v>0.40659722222222222</v>
      </c>
      <c r="L68" s="95">
        <v>227</v>
      </c>
      <c r="M68" s="23">
        <f>Causas[[#This Row],[parada_duracion]]/60</f>
        <v>3.7833333333333332</v>
      </c>
      <c r="N68" s="18" t="s">
        <v>125</v>
      </c>
      <c r="O68" s="98" t="s">
        <v>125</v>
      </c>
      <c r="P68" s="16">
        <f>WEEKNUM(Causas[[#This Row],[resolucion_fecha]],16)</f>
        <v>2</v>
      </c>
      <c r="Q68" s="16" t="str">
        <f>TEXT(Causas[[#This Row],[resolucion_fecha]],"MMMM")</f>
        <v>enero</v>
      </c>
      <c r="R68" s="16" t="str">
        <f t="shared" si="1"/>
        <v>N</v>
      </c>
      <c r="S68" s="16"/>
      <c r="T68" s="98" t="s">
        <v>125</v>
      </c>
      <c r="U68" s="94"/>
      <c r="V68" s="16"/>
      <c r="W68" s="16"/>
    </row>
    <row r="69" spans="1:23" x14ac:dyDescent="0.25">
      <c r="A69" s="90">
        <v>161272</v>
      </c>
      <c r="B69" s="90" t="s">
        <v>120</v>
      </c>
      <c r="C69" s="90" t="s">
        <v>111</v>
      </c>
      <c r="D69" s="90" t="s">
        <v>42</v>
      </c>
      <c r="E69" s="91">
        <v>43405</v>
      </c>
      <c r="F69" s="90" t="s">
        <v>118</v>
      </c>
      <c r="G69" s="90" t="s">
        <v>115</v>
      </c>
      <c r="H69" s="91">
        <v>45300</v>
      </c>
      <c r="I69" s="118">
        <v>0.46415509259259258</v>
      </c>
      <c r="J69" s="91">
        <v>45300</v>
      </c>
      <c r="K69" s="118">
        <v>0.46421296296296299</v>
      </c>
      <c r="L69" s="90">
        <v>5</v>
      </c>
      <c r="M69" s="92">
        <f>Causas[[#This Row],[parada_duracion]]/60</f>
        <v>8.3333333333333329E-2</v>
      </c>
      <c r="N69" s="18" t="s">
        <v>125</v>
      </c>
      <c r="O69" s="98" t="s">
        <v>125</v>
      </c>
      <c r="P69" s="93">
        <f>WEEKNUM(Causas[[#This Row],[resolucion_fecha]],16)</f>
        <v>2</v>
      </c>
      <c r="Q69" s="93" t="str">
        <f>TEXT(Causas[[#This Row],[resolucion_fecha]],"MMMM")</f>
        <v>enero</v>
      </c>
      <c r="R69" s="93" t="str">
        <f t="shared" si="1"/>
        <v>N</v>
      </c>
      <c r="S69" s="93"/>
      <c r="T69" s="98" t="s">
        <v>125</v>
      </c>
      <c r="U69" s="16"/>
      <c r="V69" s="93"/>
      <c r="W69" s="93"/>
    </row>
    <row r="70" spans="1:23" ht="30" x14ac:dyDescent="0.25">
      <c r="A70" s="95">
        <v>161273</v>
      </c>
      <c r="B70" s="95" t="s">
        <v>120</v>
      </c>
      <c r="C70" s="95" t="s">
        <v>111</v>
      </c>
      <c r="D70" s="95" t="s">
        <v>42</v>
      </c>
      <c r="E70" s="96">
        <v>43405</v>
      </c>
      <c r="F70" s="95" t="s">
        <v>118</v>
      </c>
      <c r="G70" s="95" t="s">
        <v>113</v>
      </c>
      <c r="H70" s="96">
        <v>45300</v>
      </c>
      <c r="I70" s="119">
        <v>0.46428240740740739</v>
      </c>
      <c r="J70" s="96">
        <v>45300</v>
      </c>
      <c r="K70" s="119">
        <v>0.47940972222222222</v>
      </c>
      <c r="L70" s="95">
        <v>1307</v>
      </c>
      <c r="M70" s="23">
        <f>Causas[[#This Row],[parada_duracion]]/60</f>
        <v>21.783333333333335</v>
      </c>
      <c r="N70" s="18" t="s">
        <v>165</v>
      </c>
      <c r="O70" s="99" t="s">
        <v>51</v>
      </c>
      <c r="P70" s="16">
        <f>WEEKNUM(Causas[[#This Row],[resolucion_fecha]],16)</f>
        <v>2</v>
      </c>
      <c r="Q70" s="16" t="str">
        <f>TEXT(Causas[[#This Row],[resolucion_fecha]],"MMMM")</f>
        <v>enero</v>
      </c>
      <c r="R70" s="16" t="str">
        <f t="shared" si="1"/>
        <v>N</v>
      </c>
      <c r="S70" s="16"/>
      <c r="T70" s="99" t="s">
        <v>132</v>
      </c>
      <c r="U70" s="94"/>
      <c r="V70" s="16"/>
      <c r="W70" s="16"/>
    </row>
    <row r="71" spans="1:23" x14ac:dyDescent="0.25">
      <c r="A71" s="95">
        <v>161321</v>
      </c>
      <c r="B71" s="95" t="s">
        <v>162</v>
      </c>
      <c r="C71" s="95" t="s">
        <v>111</v>
      </c>
      <c r="D71" s="95" t="s">
        <v>46</v>
      </c>
      <c r="E71" s="96">
        <v>44265</v>
      </c>
      <c r="F71" s="95" t="s">
        <v>112</v>
      </c>
      <c r="G71" s="95" t="s">
        <v>113</v>
      </c>
      <c r="H71" s="96">
        <v>45300</v>
      </c>
      <c r="I71" s="119">
        <v>0.55723379629629632</v>
      </c>
      <c r="J71" s="96">
        <v>45300</v>
      </c>
      <c r="K71" s="119">
        <v>0.58376157407407414</v>
      </c>
      <c r="L71" s="95">
        <v>2292</v>
      </c>
      <c r="M71" s="23">
        <f>Causas[[#This Row],[parada_duracion]]/60</f>
        <v>38.200000000000003</v>
      </c>
      <c r="N71" s="19" t="s">
        <v>167</v>
      </c>
      <c r="O71" s="99" t="s">
        <v>45</v>
      </c>
      <c r="P71" s="16">
        <f>WEEKNUM(Causas[[#This Row],[resolucion_fecha]],16)</f>
        <v>2</v>
      </c>
      <c r="Q71" s="16" t="str">
        <f>TEXT(Causas[[#This Row],[resolucion_fecha]],"MMMM")</f>
        <v>enero</v>
      </c>
      <c r="R71" s="16" t="str">
        <f t="shared" si="1"/>
        <v>N</v>
      </c>
      <c r="S71" s="16"/>
      <c r="T71" s="99" t="s">
        <v>132</v>
      </c>
      <c r="U71" s="16"/>
      <c r="V71" s="16"/>
      <c r="W71" s="16"/>
    </row>
    <row r="72" spans="1:23" x14ac:dyDescent="0.25">
      <c r="A72" s="95">
        <v>161344</v>
      </c>
      <c r="B72" s="95" t="s">
        <v>120</v>
      </c>
      <c r="C72" s="95" t="s">
        <v>111</v>
      </c>
      <c r="D72" s="95" t="s">
        <v>47</v>
      </c>
      <c r="E72" s="96">
        <v>43405</v>
      </c>
      <c r="F72" s="95" t="s">
        <v>118</v>
      </c>
      <c r="G72" s="95" t="s">
        <v>115</v>
      </c>
      <c r="H72" s="96">
        <v>45300</v>
      </c>
      <c r="I72" s="119">
        <v>0.61585648148148142</v>
      </c>
      <c r="J72" s="96"/>
      <c r="K72" s="119"/>
      <c r="L72" s="95">
        <v>66461</v>
      </c>
      <c r="M72" s="23">
        <f>Causas[[#This Row],[parada_duracion]]/60</f>
        <v>1107.6833333333334</v>
      </c>
      <c r="N72" s="19" t="s">
        <v>170</v>
      </c>
      <c r="O72" s="99" t="s">
        <v>51</v>
      </c>
      <c r="P72" s="16">
        <f>WEEKNUM(Causas[[#This Row],[resolucion_fecha]],16)</f>
        <v>1</v>
      </c>
      <c r="Q72" s="16" t="str">
        <f>TEXT(Causas[[#This Row],[resolucion_fecha]],"MMMM")</f>
        <v>enero</v>
      </c>
      <c r="R72" s="16" t="str">
        <f t="shared" si="1"/>
        <v>N</v>
      </c>
      <c r="S72" s="16"/>
      <c r="T72" s="99" t="s">
        <v>133</v>
      </c>
      <c r="U72" s="16"/>
      <c r="V72" s="16"/>
      <c r="W72" s="16"/>
    </row>
    <row r="73" spans="1:23" x14ac:dyDescent="0.25">
      <c r="A73" s="95">
        <v>161381</v>
      </c>
      <c r="B73" s="95" t="s">
        <v>121</v>
      </c>
      <c r="C73" s="95" t="s">
        <v>111</v>
      </c>
      <c r="D73" s="95" t="s">
        <v>46</v>
      </c>
      <c r="E73" s="96">
        <v>44231</v>
      </c>
      <c r="F73" s="95" t="s">
        <v>147</v>
      </c>
      <c r="G73" s="95" t="s">
        <v>113</v>
      </c>
      <c r="H73" s="96">
        <v>45300</v>
      </c>
      <c r="I73" s="119">
        <v>0.68762731481481476</v>
      </c>
      <c r="J73" s="96">
        <v>45300</v>
      </c>
      <c r="K73" s="119">
        <v>0.70278935185185187</v>
      </c>
      <c r="L73" s="95">
        <v>1310</v>
      </c>
      <c r="M73" s="23">
        <f>Causas[[#This Row],[parada_duracion]]/60</f>
        <v>21.833333333333332</v>
      </c>
      <c r="N73" s="19" t="s">
        <v>168</v>
      </c>
      <c r="O73" s="99" t="s">
        <v>45</v>
      </c>
      <c r="P73" s="16">
        <f>WEEKNUM(Causas[[#This Row],[resolucion_fecha]],16)</f>
        <v>2</v>
      </c>
      <c r="Q73" s="16" t="str">
        <f>TEXT(Causas[[#This Row],[resolucion_fecha]],"MMMM")</f>
        <v>enero</v>
      </c>
      <c r="R73" s="16" t="str">
        <f t="shared" si="1"/>
        <v>N</v>
      </c>
      <c r="S73" s="16"/>
      <c r="T73" s="99" t="s">
        <v>132</v>
      </c>
      <c r="U73" s="16"/>
      <c r="V73" s="16"/>
      <c r="W73" s="16"/>
    </row>
    <row r="74" spans="1:23" x14ac:dyDescent="0.25">
      <c r="A74" s="95">
        <v>161387</v>
      </c>
      <c r="B74" s="95" t="s">
        <v>150</v>
      </c>
      <c r="C74" s="95" t="s">
        <v>111</v>
      </c>
      <c r="D74" s="95" t="s">
        <v>52</v>
      </c>
      <c r="E74" s="96">
        <v>43405</v>
      </c>
      <c r="F74" s="95" t="s">
        <v>118</v>
      </c>
      <c r="G74" s="95" t="s">
        <v>113</v>
      </c>
      <c r="H74" s="96">
        <v>45300</v>
      </c>
      <c r="I74" s="119">
        <v>0.70178240740740738</v>
      </c>
      <c r="J74" s="96">
        <v>45300</v>
      </c>
      <c r="K74" s="119">
        <v>0.70487268518518509</v>
      </c>
      <c r="L74" s="95">
        <v>267</v>
      </c>
      <c r="M74" s="23">
        <f>Causas[[#This Row],[parada_duracion]]/60</f>
        <v>4.45</v>
      </c>
      <c r="N74" s="18" t="s">
        <v>125</v>
      </c>
      <c r="O74" s="98" t="s">
        <v>125</v>
      </c>
      <c r="P74" s="16">
        <f>WEEKNUM(Causas[[#This Row],[resolucion_fecha]],16)</f>
        <v>2</v>
      </c>
      <c r="Q74" s="16" t="str">
        <f>TEXT(Causas[[#This Row],[resolucion_fecha]],"MMMM")</f>
        <v>enero</v>
      </c>
      <c r="R74" s="16" t="str">
        <f t="shared" si="1"/>
        <v>N</v>
      </c>
      <c r="S74" s="16"/>
      <c r="T74" s="98" t="s">
        <v>125</v>
      </c>
      <c r="U74" s="16"/>
      <c r="V74" s="16"/>
      <c r="W74" s="16"/>
    </row>
    <row r="75" spans="1:23" x14ac:dyDescent="0.25">
      <c r="A75" s="95">
        <v>161395</v>
      </c>
      <c r="B75" s="95" t="s">
        <v>120</v>
      </c>
      <c r="C75" s="95" t="s">
        <v>111</v>
      </c>
      <c r="D75" s="95" t="s">
        <v>53</v>
      </c>
      <c r="E75" s="96">
        <v>43405</v>
      </c>
      <c r="F75" s="95" t="s">
        <v>118</v>
      </c>
      <c r="G75" s="95" t="s">
        <v>115</v>
      </c>
      <c r="H75" s="96">
        <v>45300</v>
      </c>
      <c r="I75" s="119">
        <v>0.71204861111111117</v>
      </c>
      <c r="J75" s="96">
        <v>45300</v>
      </c>
      <c r="K75" s="119">
        <v>0.7203587962962964</v>
      </c>
      <c r="L75" s="95">
        <v>718</v>
      </c>
      <c r="M75" s="23">
        <f>Causas[[#This Row],[parada_duracion]]/60</f>
        <v>11.966666666666667</v>
      </c>
      <c r="N75" s="19" t="s">
        <v>44</v>
      </c>
      <c r="O75" s="99" t="s">
        <v>44</v>
      </c>
      <c r="P75" s="16">
        <f>WEEKNUM(Causas[[#This Row],[resolucion_fecha]],16)</f>
        <v>2</v>
      </c>
      <c r="Q75" s="16" t="str">
        <f>TEXT(Causas[[#This Row],[resolucion_fecha]],"MMMM")</f>
        <v>enero</v>
      </c>
      <c r="R75" s="16" t="str">
        <f t="shared" si="1"/>
        <v>N</v>
      </c>
      <c r="S75" s="16"/>
      <c r="T75" s="99" t="s">
        <v>44</v>
      </c>
      <c r="U75" s="16"/>
      <c r="V75" s="16"/>
      <c r="W75" s="16"/>
    </row>
    <row r="76" spans="1:23" x14ac:dyDescent="0.25">
      <c r="A76" s="95">
        <v>161422</v>
      </c>
      <c r="B76" s="95" t="s">
        <v>114</v>
      </c>
      <c r="C76" s="95" t="s">
        <v>111</v>
      </c>
      <c r="D76" s="95" t="s">
        <v>50</v>
      </c>
      <c r="E76" s="96">
        <v>44120</v>
      </c>
      <c r="F76" s="95" t="s">
        <v>112</v>
      </c>
      <c r="G76" s="95" t="s">
        <v>113</v>
      </c>
      <c r="H76" s="96">
        <v>45300</v>
      </c>
      <c r="I76" s="119">
        <v>0.75550925925925927</v>
      </c>
      <c r="J76" s="96">
        <v>45300</v>
      </c>
      <c r="K76" s="119">
        <v>0.80667824074074079</v>
      </c>
      <c r="L76" s="95">
        <v>4421</v>
      </c>
      <c r="M76" s="23">
        <f>Causas[[#This Row],[parada_duracion]]/60</f>
        <v>73.683333333333337</v>
      </c>
      <c r="N76" s="19" t="s">
        <v>44</v>
      </c>
      <c r="O76" s="99" t="s">
        <v>44</v>
      </c>
      <c r="P76" s="16">
        <f>WEEKNUM(Causas[[#This Row],[resolucion_fecha]],16)</f>
        <v>2</v>
      </c>
      <c r="Q76" s="16" t="str">
        <f>TEXT(Causas[[#This Row],[resolucion_fecha]],"MMMM")</f>
        <v>enero</v>
      </c>
      <c r="R76" s="16" t="str">
        <f t="shared" si="1"/>
        <v>N</v>
      </c>
      <c r="S76" s="16"/>
      <c r="T76" s="99" t="s">
        <v>44</v>
      </c>
      <c r="U76" s="16"/>
      <c r="V76" s="16"/>
      <c r="W76" s="16"/>
    </row>
    <row r="77" spans="1:23" x14ac:dyDescent="0.25">
      <c r="A77" s="90">
        <v>161436</v>
      </c>
      <c r="B77" s="90" t="s">
        <v>151</v>
      </c>
      <c r="C77" s="90" t="s">
        <v>111</v>
      </c>
      <c r="D77" s="90" t="s">
        <v>56</v>
      </c>
      <c r="E77" s="91">
        <v>44263</v>
      </c>
      <c r="F77" s="90" t="s">
        <v>112</v>
      </c>
      <c r="G77" s="90" t="s">
        <v>113</v>
      </c>
      <c r="H77" s="91">
        <v>45301</v>
      </c>
      <c r="I77" s="118">
        <v>0.26503472222222219</v>
      </c>
      <c r="J77" s="91">
        <v>45301</v>
      </c>
      <c r="K77" s="118">
        <v>0.3049189814814815</v>
      </c>
      <c r="L77" s="90">
        <v>3446</v>
      </c>
      <c r="M77" s="92">
        <f>Causas[[#This Row],[parada_duracion]]/60</f>
        <v>57.43333333333333</v>
      </c>
      <c r="N77" s="19" t="s">
        <v>44</v>
      </c>
      <c r="O77" s="98" t="s">
        <v>44</v>
      </c>
      <c r="P77" s="93">
        <f>WEEKNUM(Causas[[#This Row],[resolucion_fecha]],16)</f>
        <v>2</v>
      </c>
      <c r="Q77" s="93" t="str">
        <f>TEXT(Causas[[#This Row],[resolucion_fecha]],"MMMM")</f>
        <v>enero</v>
      </c>
      <c r="R77" s="93" t="str">
        <f t="shared" si="1"/>
        <v>N</v>
      </c>
      <c r="S77" s="93"/>
      <c r="T77" s="98" t="s">
        <v>44</v>
      </c>
      <c r="U77" s="16"/>
      <c r="V77" s="93"/>
      <c r="W77" s="93"/>
    </row>
    <row r="78" spans="1:23" ht="30" x14ac:dyDescent="0.25">
      <c r="A78" s="95">
        <v>161437</v>
      </c>
      <c r="B78" s="95" t="s">
        <v>114</v>
      </c>
      <c r="C78" s="95" t="s">
        <v>111</v>
      </c>
      <c r="D78" s="95" t="s">
        <v>50</v>
      </c>
      <c r="E78" s="96">
        <v>44120</v>
      </c>
      <c r="F78" s="95" t="s">
        <v>112</v>
      </c>
      <c r="G78" s="95" t="s">
        <v>115</v>
      </c>
      <c r="H78" s="96">
        <v>45301</v>
      </c>
      <c r="I78" s="119">
        <v>0.28354166666666664</v>
      </c>
      <c r="J78" s="96">
        <v>45301</v>
      </c>
      <c r="K78" s="119">
        <v>0.32167824074074075</v>
      </c>
      <c r="L78" s="95">
        <v>3295</v>
      </c>
      <c r="M78" s="23">
        <f>Causas[[#This Row],[parada_duracion]]/60</f>
        <v>54.916666666666664</v>
      </c>
      <c r="N78" s="19" t="s">
        <v>173</v>
      </c>
      <c r="O78" s="99" t="s">
        <v>45</v>
      </c>
      <c r="P78" s="16">
        <f>WEEKNUM(Causas[[#This Row],[resolucion_fecha]],16)</f>
        <v>2</v>
      </c>
      <c r="Q78" s="16" t="str">
        <f>TEXT(Causas[[#This Row],[resolucion_fecha]],"MMMM")</f>
        <v>enero</v>
      </c>
      <c r="R78" s="16" t="str">
        <f t="shared" si="1"/>
        <v>N</v>
      </c>
      <c r="S78" s="16"/>
      <c r="T78" s="99" t="s">
        <v>132</v>
      </c>
      <c r="U78" s="94"/>
      <c r="V78" s="16"/>
      <c r="W78" s="16"/>
    </row>
    <row r="79" spans="1:23" x14ac:dyDescent="0.25">
      <c r="A79" s="95">
        <v>161443</v>
      </c>
      <c r="B79" s="95" t="s">
        <v>117</v>
      </c>
      <c r="C79" s="95" t="s">
        <v>111</v>
      </c>
      <c r="D79" s="95" t="s">
        <v>50</v>
      </c>
      <c r="E79" s="96">
        <v>43405</v>
      </c>
      <c r="F79" s="95" t="s">
        <v>118</v>
      </c>
      <c r="G79" s="95" t="s">
        <v>113</v>
      </c>
      <c r="H79" s="96">
        <v>45301</v>
      </c>
      <c r="I79" s="119">
        <v>0.32958333333333334</v>
      </c>
      <c r="J79" s="96">
        <v>45301</v>
      </c>
      <c r="K79" s="119">
        <v>0.35568287037037033</v>
      </c>
      <c r="L79" s="95">
        <v>2255</v>
      </c>
      <c r="M79" s="23">
        <f>Causas[[#This Row],[parada_duracion]]/60</f>
        <v>37.583333333333336</v>
      </c>
      <c r="N79" s="19" t="s">
        <v>44</v>
      </c>
      <c r="O79" s="98" t="s">
        <v>44</v>
      </c>
      <c r="P79" s="16">
        <f>WEEKNUM(Causas[[#This Row],[resolucion_fecha]],16)</f>
        <v>2</v>
      </c>
      <c r="Q79" s="16" t="str">
        <f>TEXT(Causas[[#This Row],[resolucion_fecha]],"MMMM")</f>
        <v>enero</v>
      </c>
      <c r="R79" s="16" t="str">
        <f t="shared" si="1"/>
        <v>N</v>
      </c>
      <c r="S79" s="16"/>
      <c r="T79" s="98" t="s">
        <v>44</v>
      </c>
      <c r="U79" s="16"/>
      <c r="V79" s="16"/>
      <c r="W79" s="16"/>
    </row>
    <row r="80" spans="1:23" x14ac:dyDescent="0.25">
      <c r="A80" s="90">
        <v>161465</v>
      </c>
      <c r="B80" s="90" t="s">
        <v>161</v>
      </c>
      <c r="C80" s="90" t="s">
        <v>111</v>
      </c>
      <c r="D80" s="90" t="s">
        <v>49</v>
      </c>
      <c r="E80" s="91">
        <v>44012</v>
      </c>
      <c r="F80" s="90" t="s">
        <v>112</v>
      </c>
      <c r="G80" s="90" t="s">
        <v>115</v>
      </c>
      <c r="H80" s="91">
        <v>45301</v>
      </c>
      <c r="I80" s="118">
        <v>0.44503472222222223</v>
      </c>
      <c r="J80" s="91">
        <v>45301</v>
      </c>
      <c r="K80" s="118">
        <v>0.45740740740740743</v>
      </c>
      <c r="L80" s="90">
        <v>1069</v>
      </c>
      <c r="M80" s="92">
        <f>Causas[[#This Row],[parada_duracion]]/60</f>
        <v>17.816666666666666</v>
      </c>
      <c r="N80" s="18" t="s">
        <v>191</v>
      </c>
      <c r="O80" s="98" t="s">
        <v>45</v>
      </c>
      <c r="P80" s="93">
        <f>WEEKNUM(Causas[[#This Row],[resolucion_fecha]],16)</f>
        <v>2</v>
      </c>
      <c r="Q80" s="93" t="str">
        <f>TEXT(Causas[[#This Row],[resolucion_fecha]],"MMMM")</f>
        <v>enero</v>
      </c>
      <c r="R80" s="93" t="str">
        <f t="shared" si="1"/>
        <v>N</v>
      </c>
      <c r="S80" s="93"/>
      <c r="T80" s="98" t="s">
        <v>132</v>
      </c>
      <c r="U80" s="16"/>
      <c r="V80" s="93"/>
      <c r="W80" s="93"/>
    </row>
    <row r="81" spans="1:23" x14ac:dyDescent="0.25">
      <c r="A81" s="90">
        <v>161467</v>
      </c>
      <c r="B81" s="90" t="s">
        <v>120</v>
      </c>
      <c r="C81" s="90" t="s">
        <v>111</v>
      </c>
      <c r="D81" s="90" t="s">
        <v>42</v>
      </c>
      <c r="E81" s="91">
        <v>43405</v>
      </c>
      <c r="F81" s="90" t="s">
        <v>118</v>
      </c>
      <c r="G81" s="90" t="s">
        <v>113</v>
      </c>
      <c r="H81" s="91">
        <v>45301</v>
      </c>
      <c r="I81" s="118">
        <v>0.44670138888888888</v>
      </c>
      <c r="J81" s="91">
        <v>45301</v>
      </c>
      <c r="K81" s="118">
        <v>0.46407407407407408</v>
      </c>
      <c r="L81" s="90">
        <v>1501</v>
      </c>
      <c r="M81" s="92">
        <f>Causas[[#This Row],[parada_duracion]]/60</f>
        <v>25.016666666666666</v>
      </c>
      <c r="N81" s="19" t="s">
        <v>44</v>
      </c>
      <c r="O81" s="98" t="s">
        <v>44</v>
      </c>
      <c r="P81" s="93">
        <f>WEEKNUM(Causas[[#This Row],[resolucion_fecha]],16)</f>
        <v>2</v>
      </c>
      <c r="Q81" s="93" t="str">
        <f>TEXT(Causas[[#This Row],[resolucion_fecha]],"MMMM")</f>
        <v>enero</v>
      </c>
      <c r="R81" s="93" t="str">
        <f t="shared" si="1"/>
        <v>N</v>
      </c>
      <c r="S81" s="93"/>
      <c r="T81" s="98" t="s">
        <v>44</v>
      </c>
      <c r="U81" s="94"/>
      <c r="V81" s="93"/>
      <c r="W81" s="93"/>
    </row>
    <row r="82" spans="1:23" x14ac:dyDescent="0.25">
      <c r="A82" s="95">
        <v>161471</v>
      </c>
      <c r="B82" s="95" t="s">
        <v>120</v>
      </c>
      <c r="C82" s="95" t="s">
        <v>111</v>
      </c>
      <c r="D82" s="95" t="s">
        <v>42</v>
      </c>
      <c r="E82" s="96">
        <v>43405</v>
      </c>
      <c r="F82" s="95" t="s">
        <v>118</v>
      </c>
      <c r="G82" s="95" t="s">
        <v>113</v>
      </c>
      <c r="H82" s="96">
        <v>45301</v>
      </c>
      <c r="I82" s="119">
        <v>0.46413194444444444</v>
      </c>
      <c r="J82" s="96">
        <v>45301</v>
      </c>
      <c r="K82" s="119">
        <v>0.46956018518518516</v>
      </c>
      <c r="L82" s="95">
        <v>469</v>
      </c>
      <c r="M82" s="23">
        <f>Causas[[#This Row],[parada_duracion]]/60</f>
        <v>7.8166666666666664</v>
      </c>
      <c r="N82" s="19" t="s">
        <v>125</v>
      </c>
      <c r="O82" s="99" t="s">
        <v>125</v>
      </c>
      <c r="P82" s="16">
        <f>WEEKNUM(Causas[[#This Row],[resolucion_fecha]],16)</f>
        <v>2</v>
      </c>
      <c r="Q82" s="16" t="str">
        <f>TEXT(Causas[[#This Row],[resolucion_fecha]],"MMMM")</f>
        <v>enero</v>
      </c>
      <c r="R82" s="16" t="str">
        <f t="shared" si="1"/>
        <v>N</v>
      </c>
      <c r="S82" s="16"/>
      <c r="T82" s="99" t="s">
        <v>125</v>
      </c>
      <c r="U82" s="94"/>
      <c r="V82" s="16"/>
      <c r="W82" s="16"/>
    </row>
    <row r="83" spans="1:23" x14ac:dyDescent="0.25">
      <c r="A83" s="95">
        <v>161476</v>
      </c>
      <c r="B83" s="95" t="s">
        <v>120</v>
      </c>
      <c r="C83" s="95" t="s">
        <v>111</v>
      </c>
      <c r="D83" s="95" t="s">
        <v>42</v>
      </c>
      <c r="E83" s="96">
        <v>43405</v>
      </c>
      <c r="F83" s="95" t="s">
        <v>118</v>
      </c>
      <c r="G83" s="95" t="s">
        <v>113</v>
      </c>
      <c r="H83" s="96">
        <v>45301</v>
      </c>
      <c r="I83" s="119">
        <v>0.46962962962962962</v>
      </c>
      <c r="J83" s="96">
        <v>45301</v>
      </c>
      <c r="K83" s="119">
        <v>0.48099537037037038</v>
      </c>
      <c r="L83" s="95">
        <v>982</v>
      </c>
      <c r="M83" s="23">
        <f>Causas[[#This Row],[parada_duracion]]/60</f>
        <v>16.366666666666667</v>
      </c>
      <c r="N83" s="19" t="s">
        <v>44</v>
      </c>
      <c r="O83" s="98" t="s">
        <v>44</v>
      </c>
      <c r="P83" s="16">
        <f>WEEKNUM(Causas[[#This Row],[resolucion_fecha]],16)</f>
        <v>2</v>
      </c>
      <c r="Q83" s="16" t="str">
        <f>TEXT(Causas[[#This Row],[resolucion_fecha]],"MMMM")</f>
        <v>enero</v>
      </c>
      <c r="R83" s="16" t="str">
        <f t="shared" si="1"/>
        <v>N</v>
      </c>
      <c r="S83" s="16"/>
      <c r="T83" s="98" t="s">
        <v>44</v>
      </c>
      <c r="U83" s="16"/>
      <c r="V83" s="16"/>
      <c r="W83" s="16"/>
    </row>
    <row r="84" spans="1:23" x14ac:dyDescent="0.25">
      <c r="A84" s="90">
        <v>161488</v>
      </c>
      <c r="B84" s="90" t="s">
        <v>120</v>
      </c>
      <c r="C84" s="90" t="s">
        <v>111</v>
      </c>
      <c r="D84" s="90" t="s">
        <v>42</v>
      </c>
      <c r="E84" s="91">
        <v>43405</v>
      </c>
      <c r="F84" s="90" t="s">
        <v>118</v>
      </c>
      <c r="G84" s="90" t="s">
        <v>113</v>
      </c>
      <c r="H84" s="91">
        <v>45301</v>
      </c>
      <c r="I84" s="118">
        <v>0.4890856481481482</v>
      </c>
      <c r="J84" s="91">
        <v>45301</v>
      </c>
      <c r="K84" s="118">
        <v>0.50157407407407406</v>
      </c>
      <c r="L84" s="90">
        <v>1079</v>
      </c>
      <c r="M84" s="92">
        <f>Causas[[#This Row],[parada_duracion]]/60</f>
        <v>17.983333333333334</v>
      </c>
      <c r="N84" s="19" t="s">
        <v>44</v>
      </c>
      <c r="O84" s="98" t="s">
        <v>44</v>
      </c>
      <c r="P84" s="93">
        <f>WEEKNUM(Causas[[#This Row],[resolucion_fecha]],16)</f>
        <v>2</v>
      </c>
      <c r="Q84" s="93" t="str">
        <f>TEXT(Causas[[#This Row],[resolucion_fecha]],"MMMM")</f>
        <v>enero</v>
      </c>
      <c r="R84" s="93" t="str">
        <f t="shared" si="1"/>
        <v>N</v>
      </c>
      <c r="S84" s="93"/>
      <c r="T84" s="98" t="s">
        <v>44</v>
      </c>
      <c r="U84" s="16"/>
      <c r="V84" s="93"/>
      <c r="W84" s="93"/>
    </row>
    <row r="85" spans="1:23" x14ac:dyDescent="0.25">
      <c r="A85" s="90">
        <v>161490</v>
      </c>
      <c r="B85" s="90" t="s">
        <v>120</v>
      </c>
      <c r="C85" s="90" t="s">
        <v>111</v>
      </c>
      <c r="D85" s="90" t="s">
        <v>47</v>
      </c>
      <c r="E85" s="91">
        <v>43405</v>
      </c>
      <c r="F85" s="90" t="s">
        <v>118</v>
      </c>
      <c r="G85" s="90" t="s">
        <v>115</v>
      </c>
      <c r="H85" s="91">
        <v>45301</v>
      </c>
      <c r="I85" s="118">
        <v>0.49516203703703704</v>
      </c>
      <c r="J85" s="91">
        <v>45301</v>
      </c>
      <c r="K85" s="118">
        <v>0.50964120370370369</v>
      </c>
      <c r="L85" s="90">
        <v>1251</v>
      </c>
      <c r="M85" s="92">
        <f>Causas[[#This Row],[parada_duracion]]/60</f>
        <v>20.85</v>
      </c>
      <c r="N85" s="19" t="s">
        <v>44</v>
      </c>
      <c r="O85" s="98" t="s">
        <v>44</v>
      </c>
      <c r="P85" s="93">
        <f>WEEKNUM(Causas[[#This Row],[resolucion_fecha]],16)</f>
        <v>2</v>
      </c>
      <c r="Q85" s="93" t="str">
        <f>TEXT(Causas[[#This Row],[resolucion_fecha]],"MMMM")</f>
        <v>enero</v>
      </c>
      <c r="R85" s="93" t="str">
        <f t="shared" si="1"/>
        <v>N</v>
      </c>
      <c r="S85" s="93"/>
      <c r="T85" s="98" t="s">
        <v>44</v>
      </c>
      <c r="U85" s="94"/>
      <c r="V85" s="93"/>
      <c r="W85" s="93"/>
    </row>
    <row r="86" spans="1:23" x14ac:dyDescent="0.25">
      <c r="A86" s="90">
        <v>161497</v>
      </c>
      <c r="B86" s="90" t="s">
        <v>120</v>
      </c>
      <c r="C86" s="90" t="s">
        <v>111</v>
      </c>
      <c r="D86" s="90" t="s">
        <v>47</v>
      </c>
      <c r="E86" s="91">
        <v>43405</v>
      </c>
      <c r="F86" s="90" t="s">
        <v>118</v>
      </c>
      <c r="G86" s="90" t="s">
        <v>115</v>
      </c>
      <c r="H86" s="91">
        <v>45301</v>
      </c>
      <c r="I86" s="118">
        <v>0.51049768518518512</v>
      </c>
      <c r="J86" s="91">
        <v>45301</v>
      </c>
      <c r="K86" s="118">
        <v>0.77760416666666676</v>
      </c>
      <c r="L86" s="90">
        <v>23078</v>
      </c>
      <c r="M86" s="92">
        <f>Causas[[#This Row],[parada_duracion]]/60</f>
        <v>384.63333333333333</v>
      </c>
      <c r="N86" s="19" t="s">
        <v>44</v>
      </c>
      <c r="O86" s="98" t="s">
        <v>44</v>
      </c>
      <c r="P86" s="93">
        <f>WEEKNUM(Causas[[#This Row],[resolucion_fecha]],16)</f>
        <v>2</v>
      </c>
      <c r="Q86" s="93" t="str">
        <f>TEXT(Causas[[#This Row],[resolucion_fecha]],"MMMM")</f>
        <v>enero</v>
      </c>
      <c r="R86" s="93" t="str">
        <f t="shared" si="1"/>
        <v>N</v>
      </c>
      <c r="S86" s="93"/>
      <c r="T86" s="98" t="s">
        <v>44</v>
      </c>
      <c r="U86" s="94"/>
      <c r="V86" s="93"/>
      <c r="W86" s="93"/>
    </row>
    <row r="87" spans="1:23" x14ac:dyDescent="0.25">
      <c r="A87" s="90">
        <v>161498</v>
      </c>
      <c r="B87" s="90" t="s">
        <v>120</v>
      </c>
      <c r="C87" s="90" t="s">
        <v>111</v>
      </c>
      <c r="D87" s="90" t="s">
        <v>42</v>
      </c>
      <c r="E87" s="91">
        <v>43405</v>
      </c>
      <c r="F87" s="90" t="s">
        <v>118</v>
      </c>
      <c r="G87" s="90" t="s">
        <v>113</v>
      </c>
      <c r="H87" s="91">
        <v>45301</v>
      </c>
      <c r="I87" s="118">
        <v>0.51170138888888894</v>
      </c>
      <c r="J87" s="91">
        <v>45301</v>
      </c>
      <c r="K87" s="118">
        <v>0.51331018518518523</v>
      </c>
      <c r="L87" s="90">
        <v>139</v>
      </c>
      <c r="M87" s="92">
        <f>Causas[[#This Row],[parada_duracion]]/60</f>
        <v>2.3166666666666669</v>
      </c>
      <c r="N87" s="18" t="s">
        <v>125</v>
      </c>
      <c r="O87" s="98" t="s">
        <v>125</v>
      </c>
      <c r="P87" s="93">
        <f>WEEKNUM(Causas[[#This Row],[resolucion_fecha]],16)</f>
        <v>2</v>
      </c>
      <c r="Q87" s="93" t="str">
        <f>TEXT(Causas[[#This Row],[resolucion_fecha]],"MMMM")</f>
        <v>enero</v>
      </c>
      <c r="R87" s="93" t="str">
        <f t="shared" si="1"/>
        <v>N</v>
      </c>
      <c r="S87" s="93"/>
      <c r="T87" s="98" t="s">
        <v>125</v>
      </c>
      <c r="U87" s="94"/>
      <c r="V87" s="93"/>
      <c r="W87" s="93"/>
    </row>
    <row r="88" spans="1:23" x14ac:dyDescent="0.25">
      <c r="A88" s="95">
        <v>161502</v>
      </c>
      <c r="B88" s="95" t="s">
        <v>120</v>
      </c>
      <c r="C88" s="95" t="s">
        <v>111</v>
      </c>
      <c r="D88" s="95" t="s">
        <v>42</v>
      </c>
      <c r="E88" s="96">
        <v>43405</v>
      </c>
      <c r="F88" s="95" t="s">
        <v>118</v>
      </c>
      <c r="G88" s="95" t="s">
        <v>113</v>
      </c>
      <c r="H88" s="96">
        <v>45301</v>
      </c>
      <c r="I88" s="119">
        <v>0.5133564814814815</v>
      </c>
      <c r="J88" s="96">
        <v>45301</v>
      </c>
      <c r="K88" s="119">
        <v>0.53126157407407404</v>
      </c>
      <c r="L88" s="95">
        <v>1547</v>
      </c>
      <c r="M88" s="23">
        <f>Causas[[#This Row],[parada_duracion]]/60</f>
        <v>25.783333333333335</v>
      </c>
      <c r="N88" s="19" t="s">
        <v>44</v>
      </c>
      <c r="O88" s="98" t="s">
        <v>44</v>
      </c>
      <c r="P88" s="16">
        <f>WEEKNUM(Causas[[#This Row],[resolucion_fecha]],16)</f>
        <v>2</v>
      </c>
      <c r="Q88" s="16" t="str">
        <f>TEXT(Causas[[#This Row],[resolucion_fecha]],"MMMM")</f>
        <v>enero</v>
      </c>
      <c r="R88" s="16" t="str">
        <f t="shared" si="1"/>
        <v>N</v>
      </c>
      <c r="S88" s="16"/>
      <c r="T88" s="98" t="s">
        <v>44</v>
      </c>
      <c r="U88" s="94"/>
      <c r="V88" s="16"/>
      <c r="W88" s="16"/>
    </row>
    <row r="89" spans="1:23" x14ac:dyDescent="0.25">
      <c r="A89" s="95">
        <v>161533</v>
      </c>
      <c r="B89" s="95" t="s">
        <v>171</v>
      </c>
      <c r="C89" s="95" t="s">
        <v>111</v>
      </c>
      <c r="D89" s="95" t="s">
        <v>64</v>
      </c>
      <c r="E89" s="96">
        <v>44104</v>
      </c>
      <c r="F89" s="95" t="s">
        <v>112</v>
      </c>
      <c r="G89" s="95" t="s">
        <v>113</v>
      </c>
      <c r="H89" s="96">
        <v>45301</v>
      </c>
      <c r="I89" s="119">
        <v>0.5614351851851852</v>
      </c>
      <c r="J89" s="96">
        <v>45301</v>
      </c>
      <c r="K89" s="119">
        <v>0.61723379629629627</v>
      </c>
      <c r="L89" s="95">
        <v>4821</v>
      </c>
      <c r="M89" s="23">
        <f>Causas[[#This Row],[parada_duracion]]/60</f>
        <v>80.349999999999994</v>
      </c>
      <c r="N89" s="19" t="s">
        <v>44</v>
      </c>
      <c r="O89" s="98" t="s">
        <v>44</v>
      </c>
      <c r="P89" s="16">
        <f>WEEKNUM(Causas[[#This Row],[resolucion_fecha]],16)</f>
        <v>2</v>
      </c>
      <c r="Q89" s="16" t="str">
        <f>TEXT(Causas[[#This Row],[resolucion_fecha]],"MMMM")</f>
        <v>enero</v>
      </c>
      <c r="R89" s="16" t="str">
        <f t="shared" si="1"/>
        <v>N</v>
      </c>
      <c r="S89" s="16"/>
      <c r="T89" s="98" t="s">
        <v>44</v>
      </c>
      <c r="U89" s="16"/>
      <c r="V89" s="16"/>
      <c r="W89" s="16"/>
    </row>
    <row r="90" spans="1:23" x14ac:dyDescent="0.25">
      <c r="A90" s="95">
        <v>161568</v>
      </c>
      <c r="B90" s="95" t="s">
        <v>149</v>
      </c>
      <c r="C90" s="95" t="s">
        <v>111</v>
      </c>
      <c r="D90" s="95" t="s">
        <v>64</v>
      </c>
      <c r="E90" s="96">
        <v>43405</v>
      </c>
      <c r="F90" s="95" t="s">
        <v>118</v>
      </c>
      <c r="G90" s="95" t="s">
        <v>115</v>
      </c>
      <c r="H90" s="96">
        <v>45301</v>
      </c>
      <c r="I90" s="119">
        <v>0.61725694444444446</v>
      </c>
      <c r="J90" s="96">
        <v>45301</v>
      </c>
      <c r="K90" s="119">
        <v>0.61750000000000005</v>
      </c>
      <c r="L90" s="95">
        <v>21</v>
      </c>
      <c r="M90" s="23">
        <f>Causas[[#This Row],[parada_duracion]]/60</f>
        <v>0.35</v>
      </c>
      <c r="N90" s="19" t="s">
        <v>125</v>
      </c>
      <c r="O90" s="99" t="s">
        <v>125</v>
      </c>
      <c r="P90" s="16">
        <f>WEEKNUM(Causas[[#This Row],[resolucion_fecha]],16)</f>
        <v>2</v>
      </c>
      <c r="Q90" s="16" t="str">
        <f>TEXT(Causas[[#This Row],[resolucion_fecha]],"MMMM")</f>
        <v>enero</v>
      </c>
      <c r="R90" s="16" t="str">
        <f t="shared" si="1"/>
        <v>N</v>
      </c>
      <c r="S90" s="16"/>
      <c r="T90" s="99" t="s">
        <v>125</v>
      </c>
      <c r="U90" s="16"/>
      <c r="V90" s="16"/>
      <c r="W90" s="16"/>
    </row>
    <row r="91" spans="1:23" x14ac:dyDescent="0.25">
      <c r="A91" s="95">
        <v>161573</v>
      </c>
      <c r="B91" s="95" t="s">
        <v>152</v>
      </c>
      <c r="C91" s="95" t="s">
        <v>111</v>
      </c>
      <c r="D91" s="95" t="s">
        <v>55</v>
      </c>
      <c r="E91" s="96">
        <v>43405</v>
      </c>
      <c r="F91" s="95" t="s">
        <v>118</v>
      </c>
      <c r="G91" s="95" t="s">
        <v>113</v>
      </c>
      <c r="H91" s="96">
        <v>45301</v>
      </c>
      <c r="I91" s="119">
        <v>0.62731481481481477</v>
      </c>
      <c r="J91" s="96">
        <v>45301</v>
      </c>
      <c r="K91" s="119">
        <v>0.65315972222222218</v>
      </c>
      <c r="L91" s="95">
        <v>2233</v>
      </c>
      <c r="M91" s="23">
        <f>Causas[[#This Row],[parada_duracion]]/60</f>
        <v>37.216666666666669</v>
      </c>
      <c r="N91" s="19" t="s">
        <v>44</v>
      </c>
      <c r="O91" s="98" t="s">
        <v>44</v>
      </c>
      <c r="P91" s="16">
        <f>WEEKNUM(Causas[[#This Row],[resolucion_fecha]],16)</f>
        <v>2</v>
      </c>
      <c r="Q91" s="16" t="str">
        <f>TEXT(Causas[[#This Row],[resolucion_fecha]],"MMMM")</f>
        <v>enero</v>
      </c>
      <c r="R91" s="16" t="str">
        <f t="shared" si="1"/>
        <v>N</v>
      </c>
      <c r="S91" s="16"/>
      <c r="T91" s="98" t="s">
        <v>44</v>
      </c>
      <c r="U91" s="16"/>
      <c r="V91" s="16"/>
      <c r="W91" s="16"/>
    </row>
    <row r="92" spans="1:23" x14ac:dyDescent="0.25">
      <c r="A92" s="95">
        <v>161584</v>
      </c>
      <c r="B92" s="95" t="s">
        <v>142</v>
      </c>
      <c r="C92" s="95" t="s">
        <v>111</v>
      </c>
      <c r="D92" s="95" t="s">
        <v>43</v>
      </c>
      <c r="E92" s="96">
        <v>43405</v>
      </c>
      <c r="F92" s="95" t="s">
        <v>118</v>
      </c>
      <c r="G92" s="95" t="s">
        <v>113</v>
      </c>
      <c r="H92" s="96">
        <v>45301</v>
      </c>
      <c r="I92" s="119">
        <v>0.6934027777777777</v>
      </c>
      <c r="J92" s="96">
        <v>45301</v>
      </c>
      <c r="K92" s="119">
        <v>0.787175925925926</v>
      </c>
      <c r="L92" s="95">
        <v>8102</v>
      </c>
      <c r="M92" s="23">
        <f>Causas[[#This Row],[parada_duracion]]/60</f>
        <v>135.03333333333333</v>
      </c>
      <c r="N92" s="19" t="s">
        <v>174</v>
      </c>
      <c r="O92" s="99" t="s">
        <v>51</v>
      </c>
      <c r="P92" s="16">
        <f>WEEKNUM(Causas[[#This Row],[resolucion_fecha]],16)</f>
        <v>2</v>
      </c>
      <c r="Q92" s="16" t="str">
        <f>TEXT(Causas[[#This Row],[resolucion_fecha]],"MMMM")</f>
        <v>enero</v>
      </c>
      <c r="R92" s="16" t="str">
        <f t="shared" si="1"/>
        <v>N</v>
      </c>
      <c r="S92" s="16"/>
      <c r="T92" s="99" t="s">
        <v>133</v>
      </c>
      <c r="U92" s="16"/>
      <c r="V92" s="16"/>
      <c r="W92" s="16"/>
    </row>
    <row r="93" spans="1:23" x14ac:dyDescent="0.25">
      <c r="A93" s="95">
        <v>161587</v>
      </c>
      <c r="B93" s="95" t="s">
        <v>120</v>
      </c>
      <c r="C93" s="95" t="s">
        <v>111</v>
      </c>
      <c r="D93" s="95" t="s">
        <v>64</v>
      </c>
      <c r="E93" s="96">
        <v>43405</v>
      </c>
      <c r="F93" s="95" t="s">
        <v>118</v>
      </c>
      <c r="G93" s="95" t="s">
        <v>113</v>
      </c>
      <c r="H93" s="96">
        <v>45301</v>
      </c>
      <c r="I93" s="119">
        <v>0.70436342592592593</v>
      </c>
      <c r="J93" s="96">
        <v>45301</v>
      </c>
      <c r="K93" s="119">
        <v>0.77714120370370365</v>
      </c>
      <c r="L93" s="95">
        <v>6288</v>
      </c>
      <c r="M93" s="23">
        <f>Causas[[#This Row],[parada_duracion]]/60</f>
        <v>104.8</v>
      </c>
      <c r="N93" s="19" t="s">
        <v>44</v>
      </c>
      <c r="O93" s="98" t="s">
        <v>44</v>
      </c>
      <c r="P93" s="16">
        <f>WEEKNUM(Causas[[#This Row],[resolucion_fecha]],16)</f>
        <v>2</v>
      </c>
      <c r="Q93" s="16" t="str">
        <f>TEXT(Causas[[#This Row],[resolucion_fecha]],"MMMM")</f>
        <v>enero</v>
      </c>
      <c r="R93" s="16" t="str">
        <f t="shared" si="1"/>
        <v>N</v>
      </c>
      <c r="S93" s="16"/>
      <c r="T93" s="98" t="s">
        <v>44</v>
      </c>
      <c r="U93" s="16"/>
      <c r="V93" s="16"/>
      <c r="W93" s="16"/>
    </row>
    <row r="94" spans="1:23" x14ac:dyDescent="0.25">
      <c r="A94" s="90">
        <v>161590</v>
      </c>
      <c r="B94" s="90" t="s">
        <v>172</v>
      </c>
      <c r="C94" s="90" t="s">
        <v>111</v>
      </c>
      <c r="D94" s="90" t="s">
        <v>42</v>
      </c>
      <c r="E94" s="91">
        <v>43405</v>
      </c>
      <c r="F94" s="90" t="s">
        <v>118</v>
      </c>
      <c r="G94" s="90" t="s">
        <v>113</v>
      </c>
      <c r="H94" s="91">
        <v>45301</v>
      </c>
      <c r="I94" s="118">
        <v>0.73737268518518517</v>
      </c>
      <c r="J94" s="91">
        <v>45301</v>
      </c>
      <c r="K94" s="118">
        <v>0.77834490740740747</v>
      </c>
      <c r="L94" s="90">
        <v>3540</v>
      </c>
      <c r="M94" s="92">
        <f>Causas[[#This Row],[parada_duracion]]/60</f>
        <v>59</v>
      </c>
      <c r="N94" s="18" t="s">
        <v>175</v>
      </c>
      <c r="O94" s="98" t="s">
        <v>45</v>
      </c>
      <c r="P94" s="93">
        <f>WEEKNUM(Causas[[#This Row],[resolucion_fecha]],16)</f>
        <v>2</v>
      </c>
      <c r="Q94" s="93" t="str">
        <f>TEXT(Causas[[#This Row],[resolucion_fecha]],"MMMM")</f>
        <v>enero</v>
      </c>
      <c r="R94" s="93" t="str">
        <f t="shared" si="1"/>
        <v>N</v>
      </c>
      <c r="S94" s="93"/>
      <c r="T94" s="98" t="s">
        <v>132</v>
      </c>
      <c r="U94" s="16"/>
      <c r="V94" s="93"/>
      <c r="W94" s="93"/>
    </row>
    <row r="95" spans="1:23" x14ac:dyDescent="0.25">
      <c r="A95" s="95">
        <v>161591</v>
      </c>
      <c r="B95" s="95" t="s">
        <v>154</v>
      </c>
      <c r="C95" s="95" t="s">
        <v>111</v>
      </c>
      <c r="D95" s="95" t="s">
        <v>57</v>
      </c>
      <c r="E95" s="96">
        <v>43405</v>
      </c>
      <c r="F95" s="95" t="s">
        <v>118</v>
      </c>
      <c r="G95" s="95" t="s">
        <v>113</v>
      </c>
      <c r="H95" s="96">
        <v>45301</v>
      </c>
      <c r="I95" s="119">
        <v>0.75032407407407409</v>
      </c>
      <c r="J95" s="96">
        <v>45301</v>
      </c>
      <c r="K95" s="119">
        <v>0.7710300925925927</v>
      </c>
      <c r="L95" s="95">
        <v>1789</v>
      </c>
      <c r="M95" s="23">
        <f>Causas[[#This Row],[parada_duracion]]/60</f>
        <v>29.816666666666666</v>
      </c>
      <c r="N95" s="19" t="s">
        <v>176</v>
      </c>
      <c r="O95" s="99" t="s">
        <v>51</v>
      </c>
      <c r="P95" s="16">
        <f>WEEKNUM(Causas[[#This Row],[resolucion_fecha]],16)</f>
        <v>2</v>
      </c>
      <c r="Q95" s="16" t="str">
        <f>TEXT(Causas[[#This Row],[resolucion_fecha]],"MMMM")</f>
        <v>enero</v>
      </c>
      <c r="R95" s="16" t="str">
        <f t="shared" si="1"/>
        <v>N</v>
      </c>
      <c r="S95" s="16"/>
      <c r="T95" s="99" t="s">
        <v>133</v>
      </c>
      <c r="U95" s="94"/>
      <c r="V95" s="16"/>
      <c r="W95" s="16"/>
    </row>
    <row r="96" spans="1:23" x14ac:dyDescent="0.25">
      <c r="A96" s="90">
        <v>161594</v>
      </c>
      <c r="B96" s="90" t="s">
        <v>155</v>
      </c>
      <c r="C96" s="90" t="s">
        <v>111</v>
      </c>
      <c r="D96" s="90" t="s">
        <v>42</v>
      </c>
      <c r="E96" s="91">
        <v>43405</v>
      </c>
      <c r="F96" s="90" t="s">
        <v>118</v>
      </c>
      <c r="G96" s="90" t="s">
        <v>113</v>
      </c>
      <c r="H96" s="91">
        <v>45301</v>
      </c>
      <c r="I96" s="118">
        <v>0.84843750000000007</v>
      </c>
      <c r="J96" s="91">
        <v>45301</v>
      </c>
      <c r="K96" s="118">
        <v>0.86568287037037039</v>
      </c>
      <c r="L96" s="90">
        <v>1490</v>
      </c>
      <c r="M96" s="92">
        <f>Causas[[#This Row],[parada_duracion]]/60</f>
        <v>24.833333333333332</v>
      </c>
      <c r="N96" s="19" t="s">
        <v>44</v>
      </c>
      <c r="O96" s="98" t="s">
        <v>44</v>
      </c>
      <c r="P96" s="93">
        <f>WEEKNUM(Causas[[#This Row],[resolucion_fecha]],16)</f>
        <v>2</v>
      </c>
      <c r="Q96" s="93" t="str">
        <f>TEXT(Causas[[#This Row],[resolucion_fecha]],"MMMM")</f>
        <v>enero</v>
      </c>
      <c r="R96" s="93" t="str">
        <f t="shared" si="1"/>
        <v>N</v>
      </c>
      <c r="S96" s="93"/>
      <c r="T96" s="98" t="s">
        <v>44</v>
      </c>
      <c r="U96" s="16"/>
      <c r="V96" s="93"/>
      <c r="W96" s="93"/>
    </row>
    <row r="97" spans="1:23" x14ac:dyDescent="0.25">
      <c r="A97" s="95">
        <v>161595</v>
      </c>
      <c r="B97" s="95" t="s">
        <v>120</v>
      </c>
      <c r="C97" s="95" t="s">
        <v>111</v>
      </c>
      <c r="D97" s="95" t="s">
        <v>43</v>
      </c>
      <c r="E97" s="96">
        <v>43405</v>
      </c>
      <c r="F97" s="95" t="s">
        <v>118</v>
      </c>
      <c r="G97" s="95" t="s">
        <v>113</v>
      </c>
      <c r="H97" s="96">
        <v>45301</v>
      </c>
      <c r="I97" s="119">
        <v>0.86275462962962957</v>
      </c>
      <c r="J97" s="96">
        <v>45302</v>
      </c>
      <c r="K97" s="119">
        <v>0.31577546296296294</v>
      </c>
      <c r="L97" s="95">
        <v>39141</v>
      </c>
      <c r="M97" s="23">
        <f>Causas[[#This Row],[parada_duracion]]/60</f>
        <v>652.35</v>
      </c>
      <c r="N97" s="19" t="s">
        <v>177</v>
      </c>
      <c r="O97" s="99" t="s">
        <v>51</v>
      </c>
      <c r="P97" s="16">
        <f>WEEKNUM(Causas[[#This Row],[resolucion_fecha]],16)</f>
        <v>2</v>
      </c>
      <c r="Q97" s="16" t="str">
        <f>TEXT(Causas[[#This Row],[resolucion_fecha]],"MMMM")</f>
        <v>enero</v>
      </c>
      <c r="R97" s="16" t="str">
        <f t="shared" si="1"/>
        <v>N</v>
      </c>
      <c r="S97" s="16"/>
      <c r="T97" s="99" t="s">
        <v>133</v>
      </c>
      <c r="U97" s="94"/>
      <c r="V97" s="16"/>
      <c r="W97" s="16"/>
    </row>
    <row r="98" spans="1:23" x14ac:dyDescent="0.25">
      <c r="A98" s="90">
        <v>161596</v>
      </c>
      <c r="B98" s="90" t="s">
        <v>178</v>
      </c>
      <c r="C98" s="90" t="s">
        <v>111</v>
      </c>
      <c r="D98" s="90" t="s">
        <v>47</v>
      </c>
      <c r="E98" s="91">
        <v>43809</v>
      </c>
      <c r="F98" s="90" t="s">
        <v>112</v>
      </c>
      <c r="G98" s="90" t="s">
        <v>115</v>
      </c>
      <c r="H98" s="91">
        <v>45302</v>
      </c>
      <c r="I98" s="118">
        <v>0.25631944444444443</v>
      </c>
      <c r="J98" s="91">
        <v>45302</v>
      </c>
      <c r="K98" s="118">
        <v>0.26322916666666668</v>
      </c>
      <c r="L98" s="90">
        <v>597</v>
      </c>
      <c r="M98" s="92">
        <f>Causas[[#This Row],[parada_duracion]]/60</f>
        <v>9.9499999999999993</v>
      </c>
      <c r="N98" s="18" t="s">
        <v>125</v>
      </c>
      <c r="O98" s="98" t="s">
        <v>125</v>
      </c>
      <c r="P98" s="93">
        <f>WEEKNUM(Causas[[#This Row],[resolucion_fecha]],16)</f>
        <v>2</v>
      </c>
      <c r="Q98" s="93" t="str">
        <f>TEXT(Causas[[#This Row],[resolucion_fecha]],"MMMM")</f>
        <v>enero</v>
      </c>
      <c r="R98" s="93" t="str">
        <f t="shared" si="1"/>
        <v>N</v>
      </c>
      <c r="S98" s="93"/>
      <c r="T98" s="98" t="s">
        <v>125</v>
      </c>
      <c r="U98" s="16"/>
      <c r="V98" s="93"/>
      <c r="W98" s="93"/>
    </row>
    <row r="99" spans="1:23" x14ac:dyDescent="0.25">
      <c r="A99" s="90">
        <v>161597</v>
      </c>
      <c r="B99" s="90" t="s">
        <v>178</v>
      </c>
      <c r="C99" s="90" t="s">
        <v>111</v>
      </c>
      <c r="D99" s="90" t="s">
        <v>47</v>
      </c>
      <c r="E99" s="91">
        <v>43809</v>
      </c>
      <c r="F99" s="90" t="s">
        <v>112</v>
      </c>
      <c r="G99" s="90" t="s">
        <v>113</v>
      </c>
      <c r="H99" s="91">
        <v>45302</v>
      </c>
      <c r="I99" s="118">
        <v>0.26332175925925927</v>
      </c>
      <c r="J99" s="91">
        <v>45302</v>
      </c>
      <c r="K99" s="118">
        <v>0.29988425925925927</v>
      </c>
      <c r="L99" s="90">
        <v>3159</v>
      </c>
      <c r="M99" s="92">
        <f>Causas[[#This Row],[parada_duracion]]/60</f>
        <v>52.65</v>
      </c>
      <c r="N99" s="19" t="s">
        <v>44</v>
      </c>
      <c r="O99" s="98" t="s">
        <v>44</v>
      </c>
      <c r="P99" s="93">
        <f>WEEKNUM(Causas[[#This Row],[resolucion_fecha]],16)</f>
        <v>2</v>
      </c>
      <c r="Q99" s="93" t="str">
        <f>TEXT(Causas[[#This Row],[resolucion_fecha]],"MMMM")</f>
        <v>enero</v>
      </c>
      <c r="R99" s="93" t="str">
        <f t="shared" si="1"/>
        <v>N</v>
      </c>
      <c r="S99" s="93"/>
      <c r="T99" s="98" t="s">
        <v>44</v>
      </c>
      <c r="U99" s="94"/>
      <c r="V99" s="93"/>
      <c r="W99" s="93"/>
    </row>
    <row r="100" spans="1:23" x14ac:dyDescent="0.25">
      <c r="A100" s="95">
        <v>161598</v>
      </c>
      <c r="B100" s="95" t="s">
        <v>179</v>
      </c>
      <c r="C100" s="95" t="s">
        <v>111</v>
      </c>
      <c r="D100" s="95" t="s">
        <v>56</v>
      </c>
      <c r="E100" s="96">
        <v>43405</v>
      </c>
      <c r="F100" s="95" t="s">
        <v>118</v>
      </c>
      <c r="G100" s="95" t="s">
        <v>113</v>
      </c>
      <c r="H100" s="96">
        <v>45302</v>
      </c>
      <c r="I100" s="119">
        <v>0.26988425925925924</v>
      </c>
      <c r="J100" s="96">
        <v>45302</v>
      </c>
      <c r="K100" s="119">
        <v>0.29792824074074076</v>
      </c>
      <c r="L100" s="95">
        <v>2423</v>
      </c>
      <c r="M100" s="23">
        <f>Causas[[#This Row],[parada_duracion]]/60</f>
        <v>40.383333333333333</v>
      </c>
      <c r="N100" s="19" t="s">
        <v>44</v>
      </c>
      <c r="O100" s="98" t="s">
        <v>44</v>
      </c>
      <c r="P100" s="16">
        <f>WEEKNUM(Causas[[#This Row],[resolucion_fecha]],16)</f>
        <v>2</v>
      </c>
      <c r="Q100" s="16" t="str">
        <f>TEXT(Causas[[#This Row],[resolucion_fecha]],"MMMM")</f>
        <v>enero</v>
      </c>
      <c r="R100" s="16" t="str">
        <f t="shared" si="1"/>
        <v>N</v>
      </c>
      <c r="S100" s="16"/>
      <c r="T100" s="98" t="s">
        <v>44</v>
      </c>
      <c r="U100" s="94"/>
      <c r="V100" s="16"/>
      <c r="W100" s="16"/>
    </row>
    <row r="101" spans="1:23" x14ac:dyDescent="0.25">
      <c r="A101" s="95">
        <v>161601</v>
      </c>
      <c r="B101" s="95" t="s">
        <v>180</v>
      </c>
      <c r="C101" s="95" t="s">
        <v>111</v>
      </c>
      <c r="D101" s="95" t="s">
        <v>42</v>
      </c>
      <c r="E101" s="96">
        <v>43405</v>
      </c>
      <c r="F101" s="95" t="s">
        <v>118</v>
      </c>
      <c r="G101" s="95" t="s">
        <v>115</v>
      </c>
      <c r="H101" s="96">
        <v>45302</v>
      </c>
      <c r="I101" s="119">
        <v>0.3127199074074074</v>
      </c>
      <c r="J101" s="96">
        <v>45302</v>
      </c>
      <c r="K101" s="119">
        <v>0.35128472222222223</v>
      </c>
      <c r="L101" s="95">
        <v>3332</v>
      </c>
      <c r="M101" s="23">
        <f>Causas[[#This Row],[parada_duracion]]/60</f>
        <v>55.533333333333331</v>
      </c>
      <c r="N101" s="19" t="s">
        <v>188</v>
      </c>
      <c r="O101" s="99" t="s">
        <v>51</v>
      </c>
      <c r="P101" s="16">
        <f>WEEKNUM(Causas[[#This Row],[resolucion_fecha]],16)</f>
        <v>2</v>
      </c>
      <c r="Q101" s="16" t="str">
        <f>TEXT(Causas[[#This Row],[resolucion_fecha]],"MMMM")</f>
        <v>enero</v>
      </c>
      <c r="R101" s="16" t="str">
        <f t="shared" si="1"/>
        <v>N</v>
      </c>
      <c r="S101" s="16"/>
      <c r="T101" s="99" t="s">
        <v>133</v>
      </c>
      <c r="U101" s="16"/>
      <c r="V101" s="16"/>
      <c r="W101" s="16"/>
    </row>
    <row r="102" spans="1:23" x14ac:dyDescent="0.25">
      <c r="A102" s="95">
        <v>161604</v>
      </c>
      <c r="B102" s="95" t="s">
        <v>120</v>
      </c>
      <c r="C102" s="95" t="s">
        <v>111</v>
      </c>
      <c r="D102" s="95" t="s">
        <v>63</v>
      </c>
      <c r="E102" s="96">
        <v>43405</v>
      </c>
      <c r="F102" s="95" t="s">
        <v>118</v>
      </c>
      <c r="G102" s="95" t="s">
        <v>113</v>
      </c>
      <c r="H102" s="96">
        <v>45302</v>
      </c>
      <c r="I102" s="119">
        <v>0.35442129629629626</v>
      </c>
      <c r="J102" s="96">
        <v>45302</v>
      </c>
      <c r="K102" s="119">
        <v>0.44280092592592596</v>
      </c>
      <c r="L102" s="95">
        <v>7636</v>
      </c>
      <c r="M102" s="23">
        <f>Causas[[#This Row],[parada_duracion]]/60</f>
        <v>127.26666666666667</v>
      </c>
      <c r="N102" s="19" t="s">
        <v>44</v>
      </c>
      <c r="O102" s="98" t="s">
        <v>44</v>
      </c>
      <c r="P102" s="16">
        <f>WEEKNUM(Causas[[#This Row],[resolucion_fecha]],16)</f>
        <v>2</v>
      </c>
      <c r="Q102" s="16" t="str">
        <f>TEXT(Causas[[#This Row],[resolucion_fecha]],"MMMM")</f>
        <v>enero</v>
      </c>
      <c r="R102" s="16" t="str">
        <f t="shared" si="1"/>
        <v>N</v>
      </c>
      <c r="S102" s="16"/>
      <c r="T102" s="98" t="s">
        <v>44</v>
      </c>
      <c r="U102" s="16"/>
      <c r="V102" s="16"/>
      <c r="W102" s="16"/>
    </row>
    <row r="103" spans="1:23" x14ac:dyDescent="0.25">
      <c r="A103" s="90">
        <v>161606</v>
      </c>
      <c r="B103" s="90" t="s">
        <v>181</v>
      </c>
      <c r="C103" s="90" t="s">
        <v>111</v>
      </c>
      <c r="D103" s="90" t="s">
        <v>47</v>
      </c>
      <c r="E103" s="91">
        <v>43881</v>
      </c>
      <c r="F103" s="90" t="s">
        <v>112</v>
      </c>
      <c r="G103" s="90" t="s">
        <v>113</v>
      </c>
      <c r="H103" s="91">
        <v>45302</v>
      </c>
      <c r="I103" s="118">
        <v>0.41464120370370372</v>
      </c>
      <c r="J103" s="91">
        <v>45302</v>
      </c>
      <c r="K103" s="118">
        <v>0.42481481481481481</v>
      </c>
      <c r="L103" s="90">
        <v>879</v>
      </c>
      <c r="M103" s="92">
        <f>Causas[[#This Row],[parada_duracion]]/60</f>
        <v>14.65</v>
      </c>
      <c r="N103" s="19" t="s">
        <v>44</v>
      </c>
      <c r="O103" s="98" t="s">
        <v>44</v>
      </c>
      <c r="P103" s="93">
        <f>WEEKNUM(Causas[[#This Row],[resolucion_fecha]],16)</f>
        <v>2</v>
      </c>
      <c r="Q103" s="93" t="str">
        <f>TEXT(Causas[[#This Row],[resolucion_fecha]],"MMMM")</f>
        <v>enero</v>
      </c>
      <c r="R103" s="93" t="str">
        <f t="shared" si="1"/>
        <v>N</v>
      </c>
      <c r="S103" s="93"/>
      <c r="T103" s="98" t="s">
        <v>44</v>
      </c>
      <c r="U103" s="16"/>
      <c r="V103" s="93"/>
      <c r="W103" s="93"/>
    </row>
    <row r="104" spans="1:23" x14ac:dyDescent="0.25">
      <c r="A104" s="95">
        <v>161607</v>
      </c>
      <c r="B104" s="95" t="s">
        <v>182</v>
      </c>
      <c r="C104" s="95" t="s">
        <v>111</v>
      </c>
      <c r="D104" s="95" t="s">
        <v>47</v>
      </c>
      <c r="E104" s="96">
        <v>43405</v>
      </c>
      <c r="F104" s="95" t="s">
        <v>118</v>
      </c>
      <c r="G104" s="95" t="s">
        <v>115</v>
      </c>
      <c r="H104" s="96">
        <v>45302</v>
      </c>
      <c r="I104" s="119">
        <v>0.42491898148148149</v>
      </c>
      <c r="J104" s="96">
        <v>45302</v>
      </c>
      <c r="K104" s="119">
        <v>0.45270833333333332</v>
      </c>
      <c r="L104" s="95">
        <v>2401</v>
      </c>
      <c r="M104" s="23">
        <f>Causas[[#This Row],[parada_duracion]]/60</f>
        <v>40.016666666666666</v>
      </c>
      <c r="N104" s="19" t="s">
        <v>185</v>
      </c>
      <c r="O104" s="99" t="s">
        <v>45</v>
      </c>
      <c r="P104" s="16">
        <f>WEEKNUM(Causas[[#This Row],[resolucion_fecha]],16)</f>
        <v>2</v>
      </c>
      <c r="Q104" s="16" t="str">
        <f>TEXT(Causas[[#This Row],[resolucion_fecha]],"MMMM")</f>
        <v>enero</v>
      </c>
      <c r="R104" s="16" t="str">
        <f t="shared" si="1"/>
        <v>N</v>
      </c>
      <c r="S104" s="16"/>
      <c r="T104" s="99" t="s">
        <v>132</v>
      </c>
      <c r="U104" s="94"/>
      <c r="V104" s="16"/>
      <c r="W104" s="16"/>
    </row>
    <row r="105" spans="1:23" x14ac:dyDescent="0.25">
      <c r="A105" s="95">
        <v>161613</v>
      </c>
      <c r="B105" s="95" t="s">
        <v>183</v>
      </c>
      <c r="C105" s="95" t="s">
        <v>111</v>
      </c>
      <c r="D105" s="95" t="s">
        <v>59</v>
      </c>
      <c r="E105" s="96">
        <v>43405</v>
      </c>
      <c r="F105" s="95" t="s">
        <v>118</v>
      </c>
      <c r="G105" s="95" t="s">
        <v>115</v>
      </c>
      <c r="H105" s="96">
        <v>45302</v>
      </c>
      <c r="I105" s="119">
        <v>0.46688657407407402</v>
      </c>
      <c r="J105" s="96">
        <v>45302</v>
      </c>
      <c r="K105" s="119">
        <v>0.49005787037037035</v>
      </c>
      <c r="L105" s="95">
        <v>2002</v>
      </c>
      <c r="M105" s="23">
        <f>Causas[[#This Row],[parada_duracion]]/60</f>
        <v>33.366666666666667</v>
      </c>
      <c r="N105" s="19" t="s">
        <v>186</v>
      </c>
      <c r="O105" s="99" t="s">
        <v>45</v>
      </c>
      <c r="P105" s="16">
        <f>WEEKNUM(Causas[[#This Row],[resolucion_fecha]],16)</f>
        <v>2</v>
      </c>
      <c r="Q105" s="16" t="str">
        <f>TEXT(Causas[[#This Row],[resolucion_fecha]],"MMMM")</f>
        <v>enero</v>
      </c>
      <c r="R105" s="16" t="str">
        <f t="shared" si="1"/>
        <v>N</v>
      </c>
      <c r="S105" s="16"/>
      <c r="T105" s="99" t="s">
        <v>132</v>
      </c>
      <c r="U105" s="16"/>
      <c r="V105" s="16"/>
      <c r="W105" s="16"/>
    </row>
    <row r="106" spans="1:23" x14ac:dyDescent="0.25">
      <c r="A106" s="90">
        <v>161660</v>
      </c>
      <c r="B106" s="90" t="s">
        <v>137</v>
      </c>
      <c r="C106" s="90" t="s">
        <v>111</v>
      </c>
      <c r="D106" s="90" t="s">
        <v>50</v>
      </c>
      <c r="E106" s="91">
        <v>43405</v>
      </c>
      <c r="F106" s="90" t="s">
        <v>118</v>
      </c>
      <c r="G106" s="90" t="s">
        <v>115</v>
      </c>
      <c r="H106" s="91">
        <v>45302</v>
      </c>
      <c r="I106" s="118">
        <v>0.5829050925925926</v>
      </c>
      <c r="J106" s="91">
        <v>45302</v>
      </c>
      <c r="K106" s="118">
        <v>0.59368055555555554</v>
      </c>
      <c r="L106" s="90">
        <v>931</v>
      </c>
      <c r="M106" s="92">
        <f>Causas[[#This Row],[parada_duracion]]/60</f>
        <v>15.516666666666667</v>
      </c>
      <c r="N106" s="18" t="s">
        <v>187</v>
      </c>
      <c r="O106" s="98" t="s">
        <v>45</v>
      </c>
      <c r="P106" s="93">
        <f>WEEKNUM(Causas[[#This Row],[resolucion_fecha]],16)</f>
        <v>2</v>
      </c>
      <c r="Q106" s="93" t="str">
        <f>TEXT(Causas[[#This Row],[resolucion_fecha]],"MMMM")</f>
        <v>enero</v>
      </c>
      <c r="R106" s="93" t="str">
        <f t="shared" si="1"/>
        <v>N</v>
      </c>
      <c r="S106" s="93"/>
      <c r="T106" s="98" t="s">
        <v>132</v>
      </c>
      <c r="U106" s="16"/>
      <c r="V106" s="93"/>
      <c r="W106" s="93"/>
    </row>
    <row r="107" spans="1:23" x14ac:dyDescent="0.25">
      <c r="A107" s="90">
        <v>161668</v>
      </c>
      <c r="B107" s="90" t="s">
        <v>152</v>
      </c>
      <c r="C107" s="90" t="s">
        <v>111</v>
      </c>
      <c r="D107" s="90" t="s">
        <v>59</v>
      </c>
      <c r="E107" s="91">
        <v>43405</v>
      </c>
      <c r="F107" s="90" t="s">
        <v>118</v>
      </c>
      <c r="G107" s="90" t="s">
        <v>113</v>
      </c>
      <c r="H107" s="91">
        <v>45302</v>
      </c>
      <c r="I107" s="118">
        <v>0.60100694444444447</v>
      </c>
      <c r="J107" s="91">
        <v>45302</v>
      </c>
      <c r="K107" s="118">
        <v>0.63143518518518515</v>
      </c>
      <c r="L107" s="90">
        <v>2629</v>
      </c>
      <c r="M107" s="92">
        <f>Causas[[#This Row],[parada_duracion]]/60</f>
        <v>43.81666666666667</v>
      </c>
      <c r="N107" s="18" t="s">
        <v>189</v>
      </c>
      <c r="O107" s="98" t="s">
        <v>45</v>
      </c>
      <c r="P107" s="93">
        <f>WEEKNUM(Causas[[#This Row],[resolucion_fecha]],16)</f>
        <v>2</v>
      </c>
      <c r="Q107" s="93" t="str">
        <f>TEXT(Causas[[#This Row],[resolucion_fecha]],"MMMM")</f>
        <v>enero</v>
      </c>
      <c r="R107" s="93" t="str">
        <f t="shared" si="1"/>
        <v>N</v>
      </c>
      <c r="S107" s="93"/>
      <c r="T107" s="98" t="s">
        <v>132</v>
      </c>
      <c r="U107" s="94"/>
      <c r="V107" s="93"/>
      <c r="W107" s="93"/>
    </row>
    <row r="108" spans="1:23" x14ac:dyDescent="0.25">
      <c r="A108" s="90">
        <v>161679</v>
      </c>
      <c r="B108" s="90" t="s">
        <v>120</v>
      </c>
      <c r="C108" s="90" t="s">
        <v>111</v>
      </c>
      <c r="D108" s="90" t="s">
        <v>58</v>
      </c>
      <c r="E108" s="91">
        <v>43405</v>
      </c>
      <c r="F108" s="90" t="s">
        <v>118</v>
      </c>
      <c r="G108" s="90" t="s">
        <v>115</v>
      </c>
      <c r="H108" s="91">
        <v>45302</v>
      </c>
      <c r="I108" s="118">
        <v>0.61754629629629632</v>
      </c>
      <c r="J108" s="91">
        <v>45302</v>
      </c>
      <c r="K108" s="118">
        <v>0.63637731481481474</v>
      </c>
      <c r="L108" s="90">
        <v>1627</v>
      </c>
      <c r="M108" s="92">
        <f>Causas[[#This Row],[parada_duracion]]/60</f>
        <v>27.116666666666667</v>
      </c>
      <c r="N108" s="19" t="s">
        <v>44</v>
      </c>
      <c r="O108" s="98" t="s">
        <v>44</v>
      </c>
      <c r="P108" s="93">
        <f>WEEKNUM(Causas[[#This Row],[resolucion_fecha]],16)</f>
        <v>2</v>
      </c>
      <c r="Q108" s="93" t="str">
        <f>TEXT(Causas[[#This Row],[resolucion_fecha]],"MMMM")</f>
        <v>enero</v>
      </c>
      <c r="R108" s="93" t="str">
        <f t="shared" si="1"/>
        <v>N</v>
      </c>
      <c r="S108" s="93"/>
      <c r="T108" s="98" t="s">
        <v>44</v>
      </c>
      <c r="U108" s="94"/>
      <c r="V108" s="93"/>
      <c r="W108" s="93"/>
    </row>
    <row r="109" spans="1:23" x14ac:dyDescent="0.25">
      <c r="A109" s="90">
        <v>161681</v>
      </c>
      <c r="B109" s="90" t="s">
        <v>120</v>
      </c>
      <c r="C109" s="90" t="s">
        <v>111</v>
      </c>
      <c r="D109" s="90" t="s">
        <v>63</v>
      </c>
      <c r="E109" s="91">
        <v>43405</v>
      </c>
      <c r="F109" s="90" t="s">
        <v>118</v>
      </c>
      <c r="G109" s="90" t="s">
        <v>115</v>
      </c>
      <c r="H109" s="91">
        <v>45302</v>
      </c>
      <c r="I109" s="118">
        <v>0.61943287037037031</v>
      </c>
      <c r="J109" s="91">
        <v>45302</v>
      </c>
      <c r="K109" s="118">
        <v>0.64298611111111115</v>
      </c>
      <c r="L109" s="90">
        <v>2035</v>
      </c>
      <c r="M109" s="92">
        <f>Causas[[#This Row],[parada_duracion]]/60</f>
        <v>33.916666666666664</v>
      </c>
      <c r="N109" s="19" t="s">
        <v>44</v>
      </c>
      <c r="O109" s="98" t="s">
        <v>44</v>
      </c>
      <c r="P109" s="93">
        <f>WEEKNUM(Causas[[#This Row],[resolucion_fecha]],16)</f>
        <v>2</v>
      </c>
      <c r="Q109" s="93" t="str">
        <f>TEXT(Causas[[#This Row],[resolucion_fecha]],"MMMM")</f>
        <v>enero</v>
      </c>
      <c r="R109" s="93" t="str">
        <f t="shared" si="1"/>
        <v>N</v>
      </c>
      <c r="S109" s="93"/>
      <c r="T109" s="98" t="s">
        <v>44</v>
      </c>
      <c r="U109" s="94"/>
      <c r="V109" s="93"/>
      <c r="W109" s="93"/>
    </row>
    <row r="110" spans="1:23" x14ac:dyDescent="0.25">
      <c r="A110" s="90">
        <v>161684</v>
      </c>
      <c r="B110" s="90" t="s">
        <v>120</v>
      </c>
      <c r="C110" s="90" t="s">
        <v>111</v>
      </c>
      <c r="D110" s="90" t="s">
        <v>53</v>
      </c>
      <c r="E110" s="91">
        <v>43405</v>
      </c>
      <c r="F110" s="90" t="s">
        <v>118</v>
      </c>
      <c r="G110" s="90" t="s">
        <v>115</v>
      </c>
      <c r="H110" s="91">
        <v>45302</v>
      </c>
      <c r="I110" s="118">
        <v>0.62815972222222227</v>
      </c>
      <c r="J110" s="91">
        <v>45302</v>
      </c>
      <c r="K110" s="118">
        <v>0.63077546296296294</v>
      </c>
      <c r="L110" s="90">
        <v>226</v>
      </c>
      <c r="M110" s="92">
        <f>Causas[[#This Row],[parada_duracion]]/60</f>
        <v>3.7666666666666666</v>
      </c>
      <c r="N110" s="18" t="s">
        <v>125</v>
      </c>
      <c r="O110" s="98" t="s">
        <v>125</v>
      </c>
      <c r="P110" s="93">
        <f>WEEKNUM(Causas[[#This Row],[resolucion_fecha]],16)</f>
        <v>2</v>
      </c>
      <c r="Q110" s="93" t="str">
        <f>TEXT(Causas[[#This Row],[resolucion_fecha]],"MMMM")</f>
        <v>enero</v>
      </c>
      <c r="R110" s="93" t="str">
        <f t="shared" si="1"/>
        <v>N</v>
      </c>
      <c r="S110" s="93"/>
      <c r="T110" s="98" t="s">
        <v>125</v>
      </c>
      <c r="U110" s="94"/>
      <c r="V110" s="93"/>
      <c r="W110" s="93"/>
    </row>
    <row r="111" spans="1:23" x14ac:dyDescent="0.25">
      <c r="A111" s="95">
        <v>161685</v>
      </c>
      <c r="B111" s="95" t="s">
        <v>149</v>
      </c>
      <c r="C111" s="95" t="s">
        <v>111</v>
      </c>
      <c r="D111" s="95" t="s">
        <v>52</v>
      </c>
      <c r="E111" s="96">
        <v>43405</v>
      </c>
      <c r="F111" s="95" t="s">
        <v>118</v>
      </c>
      <c r="G111" s="95" t="s">
        <v>115</v>
      </c>
      <c r="H111" s="96">
        <v>45302</v>
      </c>
      <c r="I111" s="119">
        <v>0.63053240740740735</v>
      </c>
      <c r="J111" s="96">
        <v>45302</v>
      </c>
      <c r="K111" s="119">
        <v>0.64120370370370372</v>
      </c>
      <c r="L111" s="95">
        <v>922</v>
      </c>
      <c r="M111" s="23">
        <f>Causas[[#This Row],[parada_duracion]]/60</f>
        <v>15.366666666666667</v>
      </c>
      <c r="N111" s="19" t="s">
        <v>44</v>
      </c>
      <c r="O111" s="98" t="s">
        <v>44</v>
      </c>
      <c r="P111" s="16">
        <f>WEEKNUM(Causas[[#This Row],[resolucion_fecha]],16)</f>
        <v>2</v>
      </c>
      <c r="Q111" s="16" t="str">
        <f>TEXT(Causas[[#This Row],[resolucion_fecha]],"MMMM")</f>
        <v>enero</v>
      </c>
      <c r="R111" s="16" t="str">
        <f t="shared" si="1"/>
        <v>N</v>
      </c>
      <c r="S111" s="16"/>
      <c r="T111" s="98" t="s">
        <v>44</v>
      </c>
      <c r="U111" s="94"/>
      <c r="V111" s="16"/>
      <c r="W111" s="16"/>
    </row>
    <row r="112" spans="1:23" ht="30" x14ac:dyDescent="0.25">
      <c r="A112" s="90">
        <v>161714</v>
      </c>
      <c r="B112" s="90" t="s">
        <v>136</v>
      </c>
      <c r="C112" s="90" t="s">
        <v>111</v>
      </c>
      <c r="D112" s="90" t="s">
        <v>52</v>
      </c>
      <c r="E112" s="91">
        <v>44104</v>
      </c>
      <c r="F112" s="90" t="s">
        <v>112</v>
      </c>
      <c r="G112" s="90" t="s">
        <v>113</v>
      </c>
      <c r="H112" s="91">
        <v>45302</v>
      </c>
      <c r="I112" s="118">
        <v>0.68723379629629633</v>
      </c>
      <c r="J112" s="91">
        <v>45302</v>
      </c>
      <c r="K112" s="118">
        <v>0.73271990740740733</v>
      </c>
      <c r="L112" s="90">
        <v>3930</v>
      </c>
      <c r="M112" s="92">
        <f>Causas[[#This Row],[parada_duracion]]/60</f>
        <v>65.5</v>
      </c>
      <c r="N112" s="18" t="s">
        <v>190</v>
      </c>
      <c r="O112" s="98" t="s">
        <v>45</v>
      </c>
      <c r="P112" s="93">
        <f>WEEKNUM(Causas[[#This Row],[resolucion_fecha]],16)</f>
        <v>2</v>
      </c>
      <c r="Q112" s="93" t="str">
        <f>TEXT(Causas[[#This Row],[resolucion_fecha]],"MMMM")</f>
        <v>enero</v>
      </c>
      <c r="R112" s="93" t="str">
        <f t="shared" si="1"/>
        <v>N</v>
      </c>
      <c r="S112" s="93"/>
      <c r="T112" s="98" t="s">
        <v>132</v>
      </c>
      <c r="U112" s="16"/>
      <c r="V112" s="93"/>
      <c r="W112" s="93"/>
    </row>
    <row r="113" spans="1:23" x14ac:dyDescent="0.25">
      <c r="A113" s="95">
        <v>161720</v>
      </c>
      <c r="B113" s="95" t="s">
        <v>146</v>
      </c>
      <c r="C113" s="95" t="s">
        <v>111</v>
      </c>
      <c r="D113" s="95" t="s">
        <v>42</v>
      </c>
      <c r="E113" s="96">
        <v>43405</v>
      </c>
      <c r="F113" s="95" t="s">
        <v>118</v>
      </c>
      <c r="G113" s="95" t="s">
        <v>115</v>
      </c>
      <c r="H113" s="96">
        <v>45302</v>
      </c>
      <c r="I113" s="119">
        <v>0.7169444444444445</v>
      </c>
      <c r="J113" s="96">
        <v>45302</v>
      </c>
      <c r="K113" s="119">
        <v>0.82045138888888891</v>
      </c>
      <c r="L113" s="95">
        <v>8943</v>
      </c>
      <c r="M113" s="23">
        <f>Causas[[#This Row],[parada_duracion]]/60</f>
        <v>149.05000000000001</v>
      </c>
      <c r="N113" s="19" t="s">
        <v>44</v>
      </c>
      <c r="O113" s="98" t="s">
        <v>44</v>
      </c>
      <c r="P113" s="16">
        <f>WEEKNUM(Causas[[#This Row],[resolucion_fecha]],16)</f>
        <v>2</v>
      </c>
      <c r="Q113" s="16" t="str">
        <f>TEXT(Causas[[#This Row],[resolucion_fecha]],"MMMM")</f>
        <v>enero</v>
      </c>
      <c r="R113" s="16" t="str">
        <f t="shared" si="1"/>
        <v>N</v>
      </c>
      <c r="S113" s="16"/>
      <c r="T113" s="98" t="s">
        <v>44</v>
      </c>
      <c r="U113" s="94"/>
      <c r="V113" s="16"/>
      <c r="W113" s="16"/>
    </row>
    <row r="114" spans="1:23" ht="30" x14ac:dyDescent="0.25">
      <c r="A114" s="95">
        <v>161730</v>
      </c>
      <c r="B114" s="95" t="s">
        <v>136</v>
      </c>
      <c r="C114" s="95" t="s">
        <v>111</v>
      </c>
      <c r="D114" s="95" t="s">
        <v>52</v>
      </c>
      <c r="E114" s="96">
        <v>44104</v>
      </c>
      <c r="F114" s="95" t="s">
        <v>112</v>
      </c>
      <c r="G114" s="95" t="s">
        <v>113</v>
      </c>
      <c r="H114" s="96">
        <v>45302</v>
      </c>
      <c r="I114" s="119">
        <v>0.74063657407407402</v>
      </c>
      <c r="J114" s="96">
        <v>45302</v>
      </c>
      <c r="K114" s="119">
        <v>0.7491782407407408</v>
      </c>
      <c r="L114" s="95">
        <v>738</v>
      </c>
      <c r="M114" s="23">
        <f>Causas[[#This Row],[parada_duracion]]/60</f>
        <v>12.3</v>
      </c>
      <c r="N114" s="19" t="s">
        <v>190</v>
      </c>
      <c r="O114" s="99" t="s">
        <v>45</v>
      </c>
      <c r="P114" s="16">
        <f>WEEKNUM(Causas[[#This Row],[resolucion_fecha]],16)</f>
        <v>2</v>
      </c>
      <c r="Q114" s="16" t="str">
        <f>TEXT(Causas[[#This Row],[resolucion_fecha]],"MMMM")</f>
        <v>enero</v>
      </c>
      <c r="R114" s="16" t="str">
        <f t="shared" si="1"/>
        <v>N</v>
      </c>
      <c r="S114" s="16"/>
      <c r="T114" s="99" t="s">
        <v>132</v>
      </c>
      <c r="U114" s="16"/>
      <c r="V114" s="16"/>
      <c r="W114" s="16"/>
    </row>
    <row r="115" spans="1:23" x14ac:dyDescent="0.25">
      <c r="A115" s="95">
        <v>161742</v>
      </c>
      <c r="B115" s="95" t="s">
        <v>136</v>
      </c>
      <c r="C115" s="95" t="s">
        <v>111</v>
      </c>
      <c r="D115" s="95" t="s">
        <v>52</v>
      </c>
      <c r="E115" s="96">
        <v>44104</v>
      </c>
      <c r="F115" s="95" t="s">
        <v>112</v>
      </c>
      <c r="G115" s="95" t="s">
        <v>113</v>
      </c>
      <c r="H115" s="96">
        <v>45302</v>
      </c>
      <c r="I115" s="119">
        <v>0.81517361111111108</v>
      </c>
      <c r="J115" s="96">
        <v>45302</v>
      </c>
      <c r="K115" s="119">
        <v>0.83414351851851853</v>
      </c>
      <c r="L115" s="95">
        <v>1639</v>
      </c>
      <c r="M115" s="23">
        <f>Causas[[#This Row],[parada_duracion]]/60</f>
        <v>27.316666666666666</v>
      </c>
      <c r="N115" s="19" t="s">
        <v>192</v>
      </c>
      <c r="O115" s="99" t="s">
        <v>45</v>
      </c>
      <c r="P115" s="16">
        <f>WEEKNUM(Causas[[#This Row],[resolucion_fecha]],16)</f>
        <v>2</v>
      </c>
      <c r="Q115" s="16" t="str">
        <f>TEXT(Causas[[#This Row],[resolucion_fecha]],"MMMM")</f>
        <v>enero</v>
      </c>
      <c r="R115" s="16" t="str">
        <f t="shared" si="1"/>
        <v>N</v>
      </c>
      <c r="S115" s="16"/>
      <c r="T115" s="99" t="s">
        <v>132</v>
      </c>
      <c r="U115" s="16"/>
      <c r="V115" s="16"/>
      <c r="W115" s="16"/>
    </row>
    <row r="116" spans="1:23" x14ac:dyDescent="0.25">
      <c r="A116" s="95">
        <v>161745</v>
      </c>
      <c r="B116" s="95" t="s">
        <v>136</v>
      </c>
      <c r="C116" s="95" t="s">
        <v>111</v>
      </c>
      <c r="D116" s="95" t="s">
        <v>52</v>
      </c>
      <c r="E116" s="96">
        <v>44104</v>
      </c>
      <c r="F116" s="95" t="s">
        <v>112</v>
      </c>
      <c r="G116" s="95" t="s">
        <v>113</v>
      </c>
      <c r="H116" s="96">
        <v>45302</v>
      </c>
      <c r="I116" s="119">
        <v>0.87596064814814811</v>
      </c>
      <c r="J116" s="96">
        <v>45302</v>
      </c>
      <c r="K116" s="119">
        <v>0.89971064814814816</v>
      </c>
      <c r="L116" s="95">
        <v>2052</v>
      </c>
      <c r="M116" s="23">
        <f>Causas[[#This Row],[parada_duracion]]/60</f>
        <v>34.200000000000003</v>
      </c>
      <c r="N116" s="19" t="s">
        <v>192</v>
      </c>
      <c r="O116" s="99" t="s">
        <v>45</v>
      </c>
      <c r="P116" s="16">
        <f>WEEKNUM(Causas[[#This Row],[resolucion_fecha]],16)</f>
        <v>2</v>
      </c>
      <c r="Q116" s="16" t="str">
        <f>TEXT(Causas[[#This Row],[resolucion_fecha]],"MMMM")</f>
        <v>enero</v>
      </c>
      <c r="R116" s="16" t="str">
        <f t="shared" si="1"/>
        <v>N</v>
      </c>
      <c r="S116" s="16"/>
      <c r="T116" s="99" t="s">
        <v>132</v>
      </c>
      <c r="U116" s="16"/>
      <c r="V116" s="16"/>
      <c r="W116" s="16"/>
    </row>
    <row r="117" spans="1:23" x14ac:dyDescent="0.25">
      <c r="A117" s="90">
        <v>161750</v>
      </c>
      <c r="B117" s="90" t="s">
        <v>114</v>
      </c>
      <c r="C117" s="90" t="s">
        <v>111</v>
      </c>
      <c r="D117" s="90" t="s">
        <v>50</v>
      </c>
      <c r="E117" s="91">
        <v>44120</v>
      </c>
      <c r="F117" s="90" t="s">
        <v>112</v>
      </c>
      <c r="G117" s="90" t="s">
        <v>115</v>
      </c>
      <c r="H117" s="91">
        <v>45303</v>
      </c>
      <c r="I117" s="118">
        <v>0.26596064814814818</v>
      </c>
      <c r="J117" s="91">
        <v>45303</v>
      </c>
      <c r="K117" s="118">
        <v>0.29825231481481479</v>
      </c>
      <c r="L117" s="90">
        <v>2790</v>
      </c>
      <c r="M117" s="92">
        <f>Causas[[#This Row],[parada_duracion]]/60</f>
        <v>46.5</v>
      </c>
      <c r="N117" s="18" t="s">
        <v>192</v>
      </c>
      <c r="O117" s="99" t="s">
        <v>45</v>
      </c>
      <c r="P117" s="93">
        <f>WEEKNUM(Causas[[#This Row],[resolucion_fecha]],16)</f>
        <v>2</v>
      </c>
      <c r="Q117" s="93" t="str">
        <f>TEXT(Causas[[#This Row],[resolucion_fecha]],"MMMM")</f>
        <v>enero</v>
      </c>
      <c r="R117" s="93" t="str">
        <f t="shared" si="1"/>
        <v>N</v>
      </c>
      <c r="S117" s="93"/>
      <c r="T117" s="99" t="s">
        <v>132</v>
      </c>
      <c r="U117" s="16"/>
      <c r="V117" s="93"/>
      <c r="W117" s="93"/>
    </row>
    <row r="118" spans="1:23" x14ac:dyDescent="0.25">
      <c r="A118" s="90">
        <v>161751</v>
      </c>
      <c r="B118" s="90" t="s">
        <v>136</v>
      </c>
      <c r="C118" s="90" t="s">
        <v>111</v>
      </c>
      <c r="D118" s="90" t="s">
        <v>52</v>
      </c>
      <c r="E118" s="91">
        <v>44104</v>
      </c>
      <c r="F118" s="90" t="s">
        <v>112</v>
      </c>
      <c r="G118" s="90" t="s">
        <v>113</v>
      </c>
      <c r="H118" s="91">
        <v>45303</v>
      </c>
      <c r="I118" s="118">
        <v>0.26756944444444447</v>
      </c>
      <c r="J118" s="91">
        <v>45303</v>
      </c>
      <c r="K118" s="118">
        <v>0.33134259259259258</v>
      </c>
      <c r="L118" s="90">
        <v>5510</v>
      </c>
      <c r="M118" s="92">
        <f>Causas[[#This Row],[parada_duracion]]/60</f>
        <v>91.833333333333329</v>
      </c>
      <c r="N118" s="19" t="s">
        <v>192</v>
      </c>
      <c r="O118" s="99" t="s">
        <v>45</v>
      </c>
      <c r="P118" s="93">
        <f>WEEKNUM(Causas[[#This Row],[resolucion_fecha]],16)</f>
        <v>2</v>
      </c>
      <c r="Q118" s="93" t="str">
        <f>TEXT(Causas[[#This Row],[resolucion_fecha]],"MMMM")</f>
        <v>enero</v>
      </c>
      <c r="R118" s="93" t="str">
        <f t="shared" si="1"/>
        <v>N</v>
      </c>
      <c r="S118" s="93"/>
      <c r="T118" s="99" t="s">
        <v>132</v>
      </c>
      <c r="U118" s="94"/>
      <c r="V118" s="93"/>
      <c r="W118" s="93"/>
    </row>
    <row r="119" spans="1:23" x14ac:dyDescent="0.25">
      <c r="A119" s="95">
        <v>161752</v>
      </c>
      <c r="B119" s="95" t="s">
        <v>179</v>
      </c>
      <c r="C119" s="95" t="s">
        <v>111</v>
      </c>
      <c r="D119" s="95" t="s">
        <v>49</v>
      </c>
      <c r="E119" s="96">
        <v>43746</v>
      </c>
      <c r="F119" s="95" t="s">
        <v>112</v>
      </c>
      <c r="G119" s="95" t="s">
        <v>113</v>
      </c>
      <c r="H119" s="96">
        <v>45303</v>
      </c>
      <c r="I119" s="119">
        <v>0.2895949074074074</v>
      </c>
      <c r="J119" s="96">
        <v>45303</v>
      </c>
      <c r="K119" s="119">
        <v>0.32733796296296297</v>
      </c>
      <c r="L119" s="95">
        <v>3261</v>
      </c>
      <c r="M119" s="23">
        <f>Causas[[#This Row],[parada_duracion]]/60</f>
        <v>54.35</v>
      </c>
      <c r="N119" s="19" t="s">
        <v>44</v>
      </c>
      <c r="O119" s="98" t="s">
        <v>44</v>
      </c>
      <c r="P119" s="16">
        <f>WEEKNUM(Causas[[#This Row],[resolucion_fecha]],16)</f>
        <v>2</v>
      </c>
      <c r="Q119" s="16" t="str">
        <f>TEXT(Causas[[#This Row],[resolucion_fecha]],"MMMM")</f>
        <v>enero</v>
      </c>
      <c r="R119" s="16" t="str">
        <f t="shared" si="1"/>
        <v>N</v>
      </c>
      <c r="S119" s="16"/>
      <c r="T119" s="98" t="s">
        <v>44</v>
      </c>
      <c r="U119" s="94"/>
      <c r="V119" s="16"/>
      <c r="W119" s="16"/>
    </row>
    <row r="120" spans="1:23" x14ac:dyDescent="0.25">
      <c r="A120" s="95">
        <v>161755</v>
      </c>
      <c r="B120" s="95" t="s">
        <v>136</v>
      </c>
      <c r="C120" s="95" t="s">
        <v>111</v>
      </c>
      <c r="D120" s="95" t="s">
        <v>52</v>
      </c>
      <c r="E120" s="96">
        <v>44104</v>
      </c>
      <c r="F120" s="95" t="s">
        <v>112</v>
      </c>
      <c r="G120" s="95" t="s">
        <v>113</v>
      </c>
      <c r="H120" s="96">
        <v>45303</v>
      </c>
      <c r="I120" s="119">
        <v>0.33140046296296294</v>
      </c>
      <c r="J120" s="96">
        <v>45303</v>
      </c>
      <c r="K120" s="119">
        <v>0.33478009259259256</v>
      </c>
      <c r="L120" s="95">
        <v>292</v>
      </c>
      <c r="M120" s="23">
        <f>Causas[[#This Row],[parada_duracion]]/60</f>
        <v>4.8666666666666663</v>
      </c>
      <c r="N120" s="18" t="s">
        <v>125</v>
      </c>
      <c r="O120" s="98" t="s">
        <v>125</v>
      </c>
      <c r="P120" s="16">
        <f>WEEKNUM(Causas[[#This Row],[resolucion_fecha]],16)</f>
        <v>2</v>
      </c>
      <c r="Q120" s="16" t="str">
        <f>TEXT(Causas[[#This Row],[resolucion_fecha]],"MMMM")</f>
        <v>enero</v>
      </c>
      <c r="R120" s="16" t="str">
        <f t="shared" si="1"/>
        <v>N</v>
      </c>
      <c r="S120" s="16"/>
      <c r="T120" s="98" t="s">
        <v>125</v>
      </c>
      <c r="U120" s="16"/>
      <c r="V120" s="16"/>
      <c r="W120" s="16"/>
    </row>
    <row r="121" spans="1:23" x14ac:dyDescent="0.25">
      <c r="A121" s="90">
        <v>161762</v>
      </c>
      <c r="B121" s="90" t="s">
        <v>146</v>
      </c>
      <c r="C121" s="90" t="s">
        <v>111</v>
      </c>
      <c r="D121" s="90" t="s">
        <v>49</v>
      </c>
      <c r="E121" s="91">
        <v>43405</v>
      </c>
      <c r="F121" s="90" t="s">
        <v>118</v>
      </c>
      <c r="G121" s="90" t="s">
        <v>115</v>
      </c>
      <c r="H121" s="91">
        <v>45303</v>
      </c>
      <c r="I121" s="118">
        <v>0.38149305555555557</v>
      </c>
      <c r="J121" s="91">
        <v>45303</v>
      </c>
      <c r="K121" s="118">
        <v>0.40650462962962958</v>
      </c>
      <c r="L121" s="90">
        <v>2161</v>
      </c>
      <c r="M121" s="92">
        <f>Causas[[#This Row],[parada_duracion]]/60</f>
        <v>36.016666666666666</v>
      </c>
      <c r="N121" s="19" t="s">
        <v>44</v>
      </c>
      <c r="O121" s="98" t="s">
        <v>44</v>
      </c>
      <c r="P121" s="93">
        <f>WEEKNUM(Causas[[#This Row],[resolucion_fecha]],16)</f>
        <v>2</v>
      </c>
      <c r="Q121" s="93" t="str">
        <f>TEXT(Causas[[#This Row],[resolucion_fecha]],"MMMM")</f>
        <v>enero</v>
      </c>
      <c r="R121" s="93" t="str">
        <f t="shared" si="1"/>
        <v>N</v>
      </c>
      <c r="S121" s="93"/>
      <c r="T121" s="98" t="s">
        <v>44</v>
      </c>
      <c r="U121" s="16"/>
      <c r="V121" s="93"/>
      <c r="W121" s="93"/>
    </row>
    <row r="122" spans="1:23" x14ac:dyDescent="0.25">
      <c r="A122" s="90">
        <v>161767</v>
      </c>
      <c r="B122" s="90" t="s">
        <v>114</v>
      </c>
      <c r="C122" s="90" t="s">
        <v>111</v>
      </c>
      <c r="D122" s="90" t="s">
        <v>50</v>
      </c>
      <c r="E122" s="91">
        <v>44120</v>
      </c>
      <c r="F122" s="90" t="s">
        <v>112</v>
      </c>
      <c r="G122" s="90" t="s">
        <v>115</v>
      </c>
      <c r="H122" s="91">
        <v>45303</v>
      </c>
      <c r="I122" s="118">
        <v>0.38855324074074077</v>
      </c>
      <c r="J122" s="91">
        <v>45303</v>
      </c>
      <c r="K122" s="118">
        <v>0.39930555555555558</v>
      </c>
      <c r="L122" s="90">
        <v>929</v>
      </c>
      <c r="M122" s="92">
        <f>Causas[[#This Row],[parada_duracion]]/60</f>
        <v>15.483333333333333</v>
      </c>
      <c r="N122" s="18" t="s">
        <v>193</v>
      </c>
      <c r="O122" s="98" t="s">
        <v>45</v>
      </c>
      <c r="P122" s="93">
        <f>WEEKNUM(Causas[[#This Row],[resolucion_fecha]],16)</f>
        <v>2</v>
      </c>
      <c r="Q122" s="93" t="str">
        <f>TEXT(Causas[[#This Row],[resolucion_fecha]],"MMMM")</f>
        <v>enero</v>
      </c>
      <c r="R122" s="93" t="str">
        <f t="shared" si="1"/>
        <v>N</v>
      </c>
      <c r="S122" s="93"/>
      <c r="T122" s="99" t="s">
        <v>132</v>
      </c>
      <c r="U122" s="94"/>
      <c r="V122" s="93"/>
      <c r="W122" s="93"/>
    </row>
    <row r="123" spans="1:23" x14ac:dyDescent="0.25">
      <c r="A123" s="95">
        <v>161771</v>
      </c>
      <c r="B123" s="95" t="s">
        <v>179</v>
      </c>
      <c r="C123" s="95" t="s">
        <v>111</v>
      </c>
      <c r="D123" s="95" t="s">
        <v>56</v>
      </c>
      <c r="E123" s="96">
        <v>43405</v>
      </c>
      <c r="F123" s="95" t="s">
        <v>118</v>
      </c>
      <c r="G123" s="95" t="s">
        <v>115</v>
      </c>
      <c r="H123" s="96">
        <v>45303</v>
      </c>
      <c r="I123" s="119">
        <v>0.39636574074074077</v>
      </c>
      <c r="J123" s="96">
        <v>45303</v>
      </c>
      <c r="K123" s="119">
        <v>0.40241898148148153</v>
      </c>
      <c r="L123" s="95">
        <v>523</v>
      </c>
      <c r="M123" s="23">
        <f>Causas[[#This Row],[parada_duracion]]/60</f>
        <v>8.7166666666666668</v>
      </c>
      <c r="N123" s="18" t="s">
        <v>125</v>
      </c>
      <c r="O123" s="98" t="s">
        <v>125</v>
      </c>
      <c r="P123" s="16">
        <f>WEEKNUM(Causas[[#This Row],[resolucion_fecha]],16)</f>
        <v>2</v>
      </c>
      <c r="Q123" s="16" t="str">
        <f>TEXT(Causas[[#This Row],[resolucion_fecha]],"MMMM")</f>
        <v>enero</v>
      </c>
      <c r="R123" s="16" t="str">
        <f t="shared" si="1"/>
        <v>N</v>
      </c>
      <c r="S123" s="16"/>
      <c r="T123" s="98" t="s">
        <v>125</v>
      </c>
      <c r="U123" s="94"/>
      <c r="V123" s="16"/>
      <c r="W123" s="16"/>
    </row>
    <row r="124" spans="1:23" ht="30" x14ac:dyDescent="0.25">
      <c r="A124" s="90">
        <v>161774</v>
      </c>
      <c r="B124" s="90" t="s">
        <v>184</v>
      </c>
      <c r="C124" s="90" t="s">
        <v>111</v>
      </c>
      <c r="D124" s="90" t="s">
        <v>47</v>
      </c>
      <c r="E124" s="91">
        <v>43405</v>
      </c>
      <c r="F124" s="90" t="s">
        <v>118</v>
      </c>
      <c r="G124" s="90" t="s">
        <v>115</v>
      </c>
      <c r="H124" s="91">
        <v>45303</v>
      </c>
      <c r="I124" s="118">
        <v>0.4047337962962963</v>
      </c>
      <c r="J124" s="91">
        <v>45303</v>
      </c>
      <c r="K124" s="118">
        <v>0.40478009259259262</v>
      </c>
      <c r="L124" s="90">
        <v>4</v>
      </c>
      <c r="M124" s="92">
        <f>Causas[[#This Row],[parada_duracion]]/60</f>
        <v>6.6666666666666666E-2</v>
      </c>
      <c r="N124" s="18" t="s">
        <v>125</v>
      </c>
      <c r="O124" s="98" t="s">
        <v>125</v>
      </c>
      <c r="P124" s="93">
        <f>WEEKNUM(Causas[[#This Row],[resolucion_fecha]],16)</f>
        <v>2</v>
      </c>
      <c r="Q124" s="93" t="str">
        <f>TEXT(Causas[[#This Row],[resolucion_fecha]],"MMMM")</f>
        <v>enero</v>
      </c>
      <c r="R124" s="93" t="str">
        <f t="shared" si="1"/>
        <v>N</v>
      </c>
      <c r="S124" s="93"/>
      <c r="T124" s="98" t="s">
        <v>125</v>
      </c>
      <c r="U124" s="16"/>
      <c r="V124" s="93"/>
      <c r="W124" s="93"/>
    </row>
    <row r="125" spans="1:23" ht="30" x14ac:dyDescent="0.25">
      <c r="A125" s="90">
        <v>161775</v>
      </c>
      <c r="B125" s="90" t="s">
        <v>184</v>
      </c>
      <c r="C125" s="90" t="s">
        <v>111</v>
      </c>
      <c r="D125" s="90" t="s">
        <v>47</v>
      </c>
      <c r="E125" s="91">
        <v>43405</v>
      </c>
      <c r="F125" s="90" t="s">
        <v>118</v>
      </c>
      <c r="G125" s="90" t="s">
        <v>113</v>
      </c>
      <c r="H125" s="91">
        <v>45303</v>
      </c>
      <c r="I125" s="118">
        <v>0.40486111111111112</v>
      </c>
      <c r="J125" s="91">
        <v>45303</v>
      </c>
      <c r="K125" s="118">
        <v>0.44876157407407408</v>
      </c>
      <c r="L125" s="90">
        <v>3793</v>
      </c>
      <c r="M125" s="92">
        <f>Causas[[#This Row],[parada_duracion]]/60</f>
        <v>63.216666666666669</v>
      </c>
      <c r="N125" s="18" t="s">
        <v>194</v>
      </c>
      <c r="O125" s="98" t="s">
        <v>45</v>
      </c>
      <c r="P125" s="93">
        <f>WEEKNUM(Causas[[#This Row],[resolucion_fecha]],16)</f>
        <v>2</v>
      </c>
      <c r="Q125" s="93" t="str">
        <f>TEXT(Causas[[#This Row],[resolucion_fecha]],"MMMM")</f>
        <v>enero</v>
      </c>
      <c r="R125" s="93" t="str">
        <f t="shared" si="1"/>
        <v>N</v>
      </c>
      <c r="S125" s="93"/>
      <c r="T125" s="99" t="s">
        <v>132</v>
      </c>
      <c r="U125" s="94"/>
      <c r="V125" s="93"/>
      <c r="W125" s="93"/>
    </row>
    <row r="126" spans="1:23" x14ac:dyDescent="0.25">
      <c r="A126" s="95">
        <v>161786</v>
      </c>
      <c r="B126" s="95" t="s">
        <v>136</v>
      </c>
      <c r="C126" s="95" t="s">
        <v>111</v>
      </c>
      <c r="D126" s="95" t="s">
        <v>52</v>
      </c>
      <c r="E126" s="96">
        <v>44104</v>
      </c>
      <c r="F126" s="95" t="s">
        <v>112</v>
      </c>
      <c r="G126" s="95" t="s">
        <v>113</v>
      </c>
      <c r="H126" s="96">
        <v>45303</v>
      </c>
      <c r="I126" s="119">
        <v>0.43223379629629632</v>
      </c>
      <c r="J126" s="96">
        <v>45303</v>
      </c>
      <c r="K126" s="119">
        <v>0.44126157407407413</v>
      </c>
      <c r="L126" s="95">
        <v>780</v>
      </c>
      <c r="M126" s="23">
        <f>Causas[[#This Row],[parada_duracion]]/60</f>
        <v>13</v>
      </c>
      <c r="N126" s="19" t="s">
        <v>192</v>
      </c>
      <c r="O126" s="99" t="s">
        <v>45</v>
      </c>
      <c r="P126" s="16">
        <f>WEEKNUM(Causas[[#This Row],[resolucion_fecha]],16)</f>
        <v>2</v>
      </c>
      <c r="Q126" s="16" t="str">
        <f>TEXT(Causas[[#This Row],[resolucion_fecha]],"MMMM")</f>
        <v>enero</v>
      </c>
      <c r="R126" s="16" t="str">
        <f t="shared" si="1"/>
        <v>N</v>
      </c>
      <c r="S126" s="16"/>
      <c r="T126" s="99" t="s">
        <v>132</v>
      </c>
      <c r="U126" s="94"/>
      <c r="V126" s="16"/>
      <c r="W126" s="16"/>
    </row>
    <row r="127" spans="1:23" x14ac:dyDescent="0.25">
      <c r="A127" s="90">
        <v>161798</v>
      </c>
      <c r="B127" s="90" t="s">
        <v>151</v>
      </c>
      <c r="C127" s="90" t="s">
        <v>111</v>
      </c>
      <c r="D127" s="90" t="s">
        <v>56</v>
      </c>
      <c r="E127" s="91">
        <v>44263</v>
      </c>
      <c r="F127" s="90" t="s">
        <v>112</v>
      </c>
      <c r="G127" s="90" t="s">
        <v>115</v>
      </c>
      <c r="H127" s="91">
        <v>45303</v>
      </c>
      <c r="I127" s="118">
        <v>0.47118055555555555</v>
      </c>
      <c r="J127" s="91">
        <v>45303</v>
      </c>
      <c r="K127" s="118">
        <v>0.47123842592592591</v>
      </c>
      <c r="L127" s="90">
        <v>5</v>
      </c>
      <c r="M127" s="92">
        <f>Causas[[#This Row],[parada_duracion]]/60</f>
        <v>8.3333333333333329E-2</v>
      </c>
      <c r="N127" s="18" t="s">
        <v>125</v>
      </c>
      <c r="O127" s="98" t="s">
        <v>125</v>
      </c>
      <c r="P127" s="93">
        <f>WEEKNUM(Causas[[#This Row],[resolucion_fecha]],16)</f>
        <v>2</v>
      </c>
      <c r="Q127" s="93" t="str">
        <f>TEXT(Causas[[#This Row],[resolucion_fecha]],"MMMM")</f>
        <v>enero</v>
      </c>
      <c r="R127" s="93" t="str">
        <f t="shared" si="1"/>
        <v>N</v>
      </c>
      <c r="S127" s="93"/>
      <c r="T127" s="98" t="s">
        <v>125</v>
      </c>
      <c r="U127" s="16"/>
      <c r="V127" s="93"/>
      <c r="W127" s="93"/>
    </row>
    <row r="128" spans="1:23" x14ac:dyDescent="0.25">
      <c r="A128" s="95">
        <v>161801</v>
      </c>
      <c r="B128" s="95" t="s">
        <v>151</v>
      </c>
      <c r="C128" s="95" t="s">
        <v>111</v>
      </c>
      <c r="D128" s="95" t="s">
        <v>56</v>
      </c>
      <c r="E128" s="96">
        <v>44263</v>
      </c>
      <c r="F128" s="95" t="s">
        <v>112</v>
      </c>
      <c r="G128" s="95" t="s">
        <v>115</v>
      </c>
      <c r="H128" s="96">
        <v>45303</v>
      </c>
      <c r="I128" s="119">
        <v>0.4748263888888889</v>
      </c>
      <c r="J128" s="96">
        <v>45303</v>
      </c>
      <c r="K128" s="119">
        <v>0.49553240740740739</v>
      </c>
      <c r="L128" s="95">
        <v>1789</v>
      </c>
      <c r="M128" s="23">
        <f>Causas[[#This Row],[parada_duracion]]/60</f>
        <v>29.816666666666666</v>
      </c>
      <c r="N128" s="19" t="s">
        <v>44</v>
      </c>
      <c r="O128" s="98" t="s">
        <v>44</v>
      </c>
      <c r="P128" s="16">
        <f>WEEKNUM(Causas[[#This Row],[resolucion_fecha]],16)</f>
        <v>2</v>
      </c>
      <c r="Q128" s="16" t="str">
        <f>TEXT(Causas[[#This Row],[resolucion_fecha]],"MMMM")</f>
        <v>enero</v>
      </c>
      <c r="R128" s="16" t="str">
        <f t="shared" si="1"/>
        <v>N</v>
      </c>
      <c r="S128" s="16"/>
      <c r="T128" s="98" t="s">
        <v>44</v>
      </c>
      <c r="U128" s="94"/>
      <c r="V128" s="16"/>
      <c r="W128" s="16"/>
    </row>
    <row r="129" spans="1:23" x14ac:dyDescent="0.25">
      <c r="A129" s="95">
        <v>161813</v>
      </c>
      <c r="B129" s="95" t="s">
        <v>114</v>
      </c>
      <c r="C129" s="95" t="s">
        <v>111</v>
      </c>
      <c r="D129" s="95" t="s">
        <v>50</v>
      </c>
      <c r="E129" s="96">
        <v>44120</v>
      </c>
      <c r="F129" s="95" t="s">
        <v>112</v>
      </c>
      <c r="G129" s="95" t="s">
        <v>115</v>
      </c>
      <c r="H129" s="96">
        <v>45303</v>
      </c>
      <c r="I129" s="119">
        <v>0.49179398148148151</v>
      </c>
      <c r="J129" s="96">
        <v>45303</v>
      </c>
      <c r="K129" s="119">
        <v>0.4946875</v>
      </c>
      <c r="L129" s="95">
        <v>250</v>
      </c>
      <c r="M129" s="23">
        <f>Causas[[#This Row],[parada_duracion]]/60</f>
        <v>4.166666666666667</v>
      </c>
      <c r="N129" s="18" t="s">
        <v>125</v>
      </c>
      <c r="O129" s="98" t="s">
        <v>125</v>
      </c>
      <c r="P129" s="16">
        <f>WEEKNUM(Causas[[#This Row],[resolucion_fecha]],16)</f>
        <v>2</v>
      </c>
      <c r="Q129" s="16" t="str">
        <f>TEXT(Causas[[#This Row],[resolucion_fecha]],"MMMM")</f>
        <v>enero</v>
      </c>
      <c r="R129" s="16" t="str">
        <f t="shared" si="1"/>
        <v>N</v>
      </c>
      <c r="S129" s="16"/>
      <c r="T129" s="98" t="s">
        <v>125</v>
      </c>
      <c r="U129" s="16"/>
      <c r="V129" s="16"/>
      <c r="W129" s="16"/>
    </row>
    <row r="130" spans="1:23" x14ac:dyDescent="0.25">
      <c r="A130" s="90">
        <v>161822</v>
      </c>
      <c r="B130" s="90" t="s">
        <v>114</v>
      </c>
      <c r="C130" s="90" t="s">
        <v>111</v>
      </c>
      <c r="D130" s="90" t="s">
        <v>50</v>
      </c>
      <c r="E130" s="91">
        <v>44120</v>
      </c>
      <c r="F130" s="90" t="s">
        <v>112</v>
      </c>
      <c r="G130" s="90" t="s">
        <v>115</v>
      </c>
      <c r="H130" s="91">
        <v>45303</v>
      </c>
      <c r="I130" s="118">
        <v>0.52623842592592596</v>
      </c>
      <c r="J130" s="91">
        <v>45303</v>
      </c>
      <c r="K130" s="118">
        <v>0.58054398148148145</v>
      </c>
      <c r="L130" s="90">
        <v>4692</v>
      </c>
      <c r="M130" s="92">
        <f>Causas[[#This Row],[parada_duracion]]/60</f>
        <v>78.2</v>
      </c>
      <c r="N130" s="18" t="s">
        <v>208</v>
      </c>
      <c r="O130" s="98" t="s">
        <v>45</v>
      </c>
      <c r="P130" s="93">
        <f>WEEKNUM(Causas[[#This Row],[resolucion_fecha]],16)</f>
        <v>2</v>
      </c>
      <c r="Q130" s="93" t="str">
        <f>TEXT(Causas[[#This Row],[resolucion_fecha]],"MMMM")</f>
        <v>enero</v>
      </c>
      <c r="R130" s="93" t="str">
        <f t="shared" ref="R130:R193" si="2">IF(I5621&gt;TIME(22,0,0),"N",IF(I5621&lt;TIME(6,0,0),"N",IF(I5621&gt;TIME(14,0,0),"T",IF(I5621&gt;=TIME(6,0,0),"M","-"))))</f>
        <v>N</v>
      </c>
      <c r="S130" s="93"/>
      <c r="T130" s="98" t="s">
        <v>132</v>
      </c>
      <c r="U130" s="16"/>
      <c r="V130" s="93"/>
      <c r="W130" s="93"/>
    </row>
    <row r="131" spans="1:23" x14ac:dyDescent="0.25">
      <c r="A131" s="95">
        <v>161823</v>
      </c>
      <c r="B131" s="95" t="s">
        <v>142</v>
      </c>
      <c r="C131" s="95" t="s">
        <v>111</v>
      </c>
      <c r="D131" s="95" t="s">
        <v>43</v>
      </c>
      <c r="E131" s="96">
        <v>43405</v>
      </c>
      <c r="F131" s="95" t="s">
        <v>118</v>
      </c>
      <c r="G131" s="95" t="s">
        <v>113</v>
      </c>
      <c r="H131" s="96">
        <v>45303</v>
      </c>
      <c r="I131" s="119">
        <v>0.53225694444444438</v>
      </c>
      <c r="J131" s="96">
        <v>45303</v>
      </c>
      <c r="K131" s="119">
        <v>0.5522569444444444</v>
      </c>
      <c r="L131" s="95">
        <v>1728</v>
      </c>
      <c r="M131" s="23">
        <f>Causas[[#This Row],[parada_duracion]]/60</f>
        <v>28.8</v>
      </c>
      <c r="N131" s="19" t="s">
        <v>44</v>
      </c>
      <c r="O131" s="98" t="s">
        <v>44</v>
      </c>
      <c r="P131" s="16">
        <f>WEEKNUM(Causas[[#This Row],[resolucion_fecha]],16)</f>
        <v>2</v>
      </c>
      <c r="Q131" s="16" t="str">
        <f>TEXT(Causas[[#This Row],[resolucion_fecha]],"MMMM")</f>
        <v>enero</v>
      </c>
      <c r="R131" s="16" t="str">
        <f t="shared" si="2"/>
        <v>N</v>
      </c>
      <c r="S131" s="16"/>
      <c r="T131" s="98" t="s">
        <v>44</v>
      </c>
      <c r="U131" s="94"/>
      <c r="V131" s="16"/>
      <c r="W131" s="16"/>
    </row>
    <row r="132" spans="1:23" x14ac:dyDescent="0.25">
      <c r="A132" s="95">
        <v>161876</v>
      </c>
      <c r="B132" s="95" t="s">
        <v>120</v>
      </c>
      <c r="C132" s="95" t="s">
        <v>111</v>
      </c>
      <c r="D132" s="95" t="s">
        <v>63</v>
      </c>
      <c r="E132" s="96">
        <v>43405</v>
      </c>
      <c r="F132" s="95" t="s">
        <v>118</v>
      </c>
      <c r="G132" s="95" t="s">
        <v>115</v>
      </c>
      <c r="H132" s="96">
        <v>45303</v>
      </c>
      <c r="I132" s="119">
        <v>0.72881944444444446</v>
      </c>
      <c r="J132" s="96">
        <v>45303</v>
      </c>
      <c r="K132" s="119">
        <v>0.83993055555555562</v>
      </c>
      <c r="L132" s="95">
        <v>9600</v>
      </c>
      <c r="M132" s="23">
        <f>Causas[[#This Row],[parada_duracion]]/60</f>
        <v>160</v>
      </c>
      <c r="N132" s="19" t="s">
        <v>44</v>
      </c>
      <c r="O132" s="98" t="s">
        <v>44</v>
      </c>
      <c r="P132" s="16">
        <f>WEEKNUM(Causas[[#This Row],[resolucion_fecha]],16)</f>
        <v>2</v>
      </c>
      <c r="Q132" s="16" t="str">
        <f>TEXT(Causas[[#This Row],[resolucion_fecha]],"MMMM")</f>
        <v>enero</v>
      </c>
      <c r="R132" s="16" t="str">
        <f t="shared" si="2"/>
        <v>N</v>
      </c>
      <c r="S132" s="16"/>
      <c r="T132" s="98" t="s">
        <v>44</v>
      </c>
      <c r="U132" s="16"/>
      <c r="V132" s="16"/>
      <c r="W132" s="16"/>
    </row>
    <row r="133" spans="1:23" x14ac:dyDescent="0.25">
      <c r="A133" s="90">
        <v>161897</v>
      </c>
      <c r="B133" s="90" t="s">
        <v>114</v>
      </c>
      <c r="C133" s="90" t="s">
        <v>111</v>
      </c>
      <c r="D133" s="90" t="s">
        <v>50</v>
      </c>
      <c r="E133" s="91">
        <v>44120</v>
      </c>
      <c r="F133" s="90" t="s">
        <v>112</v>
      </c>
      <c r="G133" s="90" t="s">
        <v>115</v>
      </c>
      <c r="H133" s="91">
        <v>45303</v>
      </c>
      <c r="I133" s="118">
        <v>0.85550925925925936</v>
      </c>
      <c r="J133" s="91">
        <v>45303</v>
      </c>
      <c r="K133" s="118">
        <v>0.86165509259259254</v>
      </c>
      <c r="L133" s="90">
        <v>531</v>
      </c>
      <c r="M133" s="92">
        <f>Causas[[#This Row],[parada_duracion]]/60</f>
        <v>8.85</v>
      </c>
      <c r="N133" s="18" t="s">
        <v>125</v>
      </c>
      <c r="O133" s="98" t="s">
        <v>125</v>
      </c>
      <c r="P133" s="93">
        <f>WEEKNUM(Causas[[#This Row],[resolucion_fecha]],16)</f>
        <v>2</v>
      </c>
      <c r="Q133" s="93" t="str">
        <f>TEXT(Causas[[#This Row],[resolucion_fecha]],"MMMM")</f>
        <v>enero</v>
      </c>
      <c r="R133" s="93" t="str">
        <f t="shared" si="2"/>
        <v>N</v>
      </c>
      <c r="S133" s="93"/>
      <c r="T133" s="98" t="s">
        <v>125</v>
      </c>
      <c r="U133" s="16"/>
      <c r="V133" s="93"/>
      <c r="W133" s="93"/>
    </row>
    <row r="134" spans="1:23" x14ac:dyDescent="0.25">
      <c r="A134" s="95">
        <v>161899</v>
      </c>
      <c r="B134" s="95" t="s">
        <v>114</v>
      </c>
      <c r="C134" s="95" t="s">
        <v>111</v>
      </c>
      <c r="D134" s="95" t="s">
        <v>50</v>
      </c>
      <c r="E134" s="96">
        <v>44120</v>
      </c>
      <c r="F134" s="95" t="s">
        <v>112</v>
      </c>
      <c r="G134" s="95" t="s">
        <v>113</v>
      </c>
      <c r="H134" s="96">
        <v>45303</v>
      </c>
      <c r="I134" s="119">
        <v>0.86722222222222223</v>
      </c>
      <c r="J134" s="96">
        <v>45303</v>
      </c>
      <c r="K134" s="119">
        <v>0.86979166666666663</v>
      </c>
      <c r="L134" s="95">
        <v>222</v>
      </c>
      <c r="M134" s="23">
        <f>Causas[[#This Row],[parada_duracion]]/60</f>
        <v>3.7</v>
      </c>
      <c r="N134" s="18" t="s">
        <v>125</v>
      </c>
      <c r="O134" s="98" t="s">
        <v>125</v>
      </c>
      <c r="P134" s="16">
        <f>WEEKNUM(Causas[[#This Row],[resolucion_fecha]],16)</f>
        <v>2</v>
      </c>
      <c r="Q134" s="16" t="str">
        <f>TEXT(Causas[[#This Row],[resolucion_fecha]],"MMMM")</f>
        <v>enero</v>
      </c>
      <c r="R134" s="16" t="str">
        <f t="shared" si="2"/>
        <v>N</v>
      </c>
      <c r="S134" s="16"/>
      <c r="T134" s="98" t="s">
        <v>125</v>
      </c>
      <c r="U134" s="94"/>
      <c r="V134" s="16"/>
      <c r="W134" s="16"/>
    </row>
    <row r="135" spans="1:23" x14ac:dyDescent="0.25">
      <c r="A135" s="95">
        <v>161903</v>
      </c>
      <c r="B135" s="95" t="s">
        <v>114</v>
      </c>
      <c r="C135" s="95" t="s">
        <v>111</v>
      </c>
      <c r="D135" s="95" t="s">
        <v>50</v>
      </c>
      <c r="E135" s="96">
        <v>44120</v>
      </c>
      <c r="F135" s="95" t="s">
        <v>112</v>
      </c>
      <c r="G135" s="95" t="s">
        <v>115</v>
      </c>
      <c r="H135" s="96">
        <v>45303</v>
      </c>
      <c r="I135" s="119">
        <v>0.89436342592592588</v>
      </c>
      <c r="J135" s="96">
        <v>45303</v>
      </c>
      <c r="K135" s="119">
        <v>0.8997222222222222</v>
      </c>
      <c r="L135" s="95">
        <v>463</v>
      </c>
      <c r="M135" s="23">
        <f>Causas[[#This Row],[parada_duracion]]/60</f>
        <v>7.7166666666666668</v>
      </c>
      <c r="N135" s="18" t="s">
        <v>125</v>
      </c>
      <c r="O135" s="98" t="s">
        <v>125</v>
      </c>
      <c r="P135" s="16">
        <f>WEEKNUM(Causas[[#This Row],[resolucion_fecha]],16)</f>
        <v>2</v>
      </c>
      <c r="Q135" s="16" t="str">
        <f>TEXT(Causas[[#This Row],[resolucion_fecha]],"MMMM")</f>
        <v>enero</v>
      </c>
      <c r="R135" s="16" t="str">
        <f t="shared" si="2"/>
        <v>N</v>
      </c>
      <c r="S135" s="16"/>
      <c r="T135" s="98" t="s">
        <v>125</v>
      </c>
      <c r="U135" s="16"/>
      <c r="V135" s="16"/>
      <c r="W135" s="16"/>
    </row>
    <row r="136" spans="1:23" ht="30" x14ac:dyDescent="0.25">
      <c r="A136" s="95">
        <v>162090</v>
      </c>
      <c r="B136" s="95" t="s">
        <v>116</v>
      </c>
      <c r="C136" s="95" t="s">
        <v>111</v>
      </c>
      <c r="D136" s="95" t="s">
        <v>56</v>
      </c>
      <c r="E136" s="96">
        <v>43405</v>
      </c>
      <c r="F136" s="95" t="s">
        <v>118</v>
      </c>
      <c r="G136" s="95" t="s">
        <v>115</v>
      </c>
      <c r="H136" s="96">
        <v>45306</v>
      </c>
      <c r="I136" s="119">
        <v>0.26195601851851852</v>
      </c>
      <c r="J136" s="96">
        <v>45306</v>
      </c>
      <c r="K136" s="119">
        <v>0.27285879629629628</v>
      </c>
      <c r="L136" s="95">
        <v>942</v>
      </c>
      <c r="M136" s="23">
        <f>Causas[[#This Row],[parada_duracion]]/60</f>
        <v>15.7</v>
      </c>
      <c r="N136" s="19" t="s">
        <v>196</v>
      </c>
      <c r="O136" s="99" t="s">
        <v>45</v>
      </c>
      <c r="P136" s="16">
        <f>WEEKNUM(Causas[[#This Row],[resolucion_fecha]],16)</f>
        <v>3</v>
      </c>
      <c r="Q136" s="16" t="str">
        <f>TEXT(Causas[[#This Row],[resolucion_fecha]],"MMMM")</f>
        <v>enero</v>
      </c>
      <c r="R136" s="16" t="str">
        <f t="shared" si="2"/>
        <v>N</v>
      </c>
      <c r="S136" s="16"/>
      <c r="T136" s="99" t="s">
        <v>132</v>
      </c>
      <c r="U136" s="16"/>
      <c r="V136" s="16"/>
      <c r="W136" s="16"/>
    </row>
    <row r="137" spans="1:23" ht="30" x14ac:dyDescent="0.25">
      <c r="A137" s="95">
        <v>162095</v>
      </c>
      <c r="B137" s="95" t="s">
        <v>110</v>
      </c>
      <c r="C137" s="95" t="s">
        <v>111</v>
      </c>
      <c r="D137" s="95" t="s">
        <v>49</v>
      </c>
      <c r="E137" s="96">
        <v>44258</v>
      </c>
      <c r="F137" s="95" t="s">
        <v>112</v>
      </c>
      <c r="G137" s="95" t="s">
        <v>113</v>
      </c>
      <c r="H137" s="96">
        <v>45306</v>
      </c>
      <c r="I137" s="119">
        <v>0.31979166666666664</v>
      </c>
      <c r="J137" s="96">
        <v>45306</v>
      </c>
      <c r="K137" s="119">
        <v>0.37525462962962958</v>
      </c>
      <c r="L137" s="95">
        <v>4792</v>
      </c>
      <c r="M137" s="23">
        <f>Causas[[#This Row],[parada_duracion]]/60</f>
        <v>79.86666666666666</v>
      </c>
      <c r="N137" s="19" t="s">
        <v>251</v>
      </c>
      <c r="O137" s="99" t="s">
        <v>383</v>
      </c>
      <c r="P137" s="16">
        <f>WEEKNUM(Causas[[#This Row],[resolucion_fecha]],16)</f>
        <v>3</v>
      </c>
      <c r="Q137" s="16" t="str">
        <f>TEXT(Causas[[#This Row],[resolucion_fecha]],"MMMM")</f>
        <v>enero</v>
      </c>
      <c r="R137" s="16" t="str">
        <f t="shared" si="2"/>
        <v>N</v>
      </c>
      <c r="S137" s="16"/>
      <c r="T137" s="99" t="s">
        <v>133</v>
      </c>
      <c r="U137" s="16"/>
      <c r="V137" s="16"/>
      <c r="W137" s="16"/>
    </row>
    <row r="138" spans="1:23" x14ac:dyDescent="0.25">
      <c r="A138" s="95">
        <v>162097</v>
      </c>
      <c r="B138" s="95" t="s">
        <v>122</v>
      </c>
      <c r="C138" s="95" t="s">
        <v>111</v>
      </c>
      <c r="D138" s="95" t="s">
        <v>46</v>
      </c>
      <c r="E138" s="96">
        <v>44231</v>
      </c>
      <c r="F138" s="95" t="s">
        <v>147</v>
      </c>
      <c r="G138" s="95" t="s">
        <v>115</v>
      </c>
      <c r="H138" s="96">
        <v>45306</v>
      </c>
      <c r="I138" s="119">
        <v>0.32646990740740739</v>
      </c>
      <c r="J138" s="96">
        <v>45306</v>
      </c>
      <c r="K138" s="119">
        <v>0.40598379629629627</v>
      </c>
      <c r="L138" s="95">
        <v>6870</v>
      </c>
      <c r="M138" s="23">
        <f>Causas[[#This Row],[parada_duracion]]/60</f>
        <v>114.5</v>
      </c>
      <c r="N138" s="19" t="s">
        <v>217</v>
      </c>
      <c r="O138" s="99" t="s">
        <v>45</v>
      </c>
      <c r="P138" s="16">
        <f>WEEKNUM(Causas[[#This Row],[resolucion_fecha]],16)</f>
        <v>3</v>
      </c>
      <c r="Q138" s="16" t="str">
        <f>TEXT(Causas[[#This Row],[resolucion_fecha]],"MMMM")</f>
        <v>enero</v>
      </c>
      <c r="R138" s="16" t="str">
        <f t="shared" si="2"/>
        <v>N</v>
      </c>
      <c r="S138" s="16"/>
      <c r="T138" s="99" t="s">
        <v>132</v>
      </c>
      <c r="U138" s="16"/>
      <c r="V138" s="16"/>
      <c r="W138" s="16"/>
    </row>
    <row r="139" spans="1:23" ht="30" x14ac:dyDescent="0.25">
      <c r="A139" s="90">
        <v>162104</v>
      </c>
      <c r="B139" s="90" t="s">
        <v>110</v>
      </c>
      <c r="C139" s="90" t="s">
        <v>111</v>
      </c>
      <c r="D139" s="90" t="s">
        <v>49</v>
      </c>
      <c r="E139" s="91">
        <v>44258</v>
      </c>
      <c r="F139" s="90" t="s">
        <v>112</v>
      </c>
      <c r="G139" s="90" t="s">
        <v>113</v>
      </c>
      <c r="H139" s="91">
        <v>45306</v>
      </c>
      <c r="I139" s="118">
        <v>0.37803240740740746</v>
      </c>
      <c r="J139" s="91">
        <v>45306</v>
      </c>
      <c r="K139" s="118">
        <v>0.38964120370370375</v>
      </c>
      <c r="L139" s="90">
        <v>1003</v>
      </c>
      <c r="M139" s="92">
        <f>Causas[[#This Row],[parada_duracion]]/60</f>
        <v>16.716666666666665</v>
      </c>
      <c r="N139" s="19" t="s">
        <v>251</v>
      </c>
      <c r="O139" s="98" t="s">
        <v>383</v>
      </c>
      <c r="P139" s="93">
        <f>WEEKNUM(Causas[[#This Row],[resolucion_fecha]],16)</f>
        <v>3</v>
      </c>
      <c r="Q139" s="93" t="str">
        <f>TEXT(Causas[[#This Row],[resolucion_fecha]],"MMMM")</f>
        <v>enero</v>
      </c>
      <c r="R139" s="93" t="str">
        <f t="shared" si="2"/>
        <v>N</v>
      </c>
      <c r="S139" s="93"/>
      <c r="T139" s="98" t="s">
        <v>133</v>
      </c>
      <c r="U139" s="16"/>
      <c r="V139" s="93"/>
      <c r="W139" s="93"/>
    </row>
    <row r="140" spans="1:23" ht="30" x14ac:dyDescent="0.25">
      <c r="A140" s="90">
        <v>162115</v>
      </c>
      <c r="B140" s="90" t="s">
        <v>110</v>
      </c>
      <c r="C140" s="90" t="s">
        <v>111</v>
      </c>
      <c r="D140" s="90" t="s">
        <v>49</v>
      </c>
      <c r="E140" s="91">
        <v>44258</v>
      </c>
      <c r="F140" s="90" t="s">
        <v>112</v>
      </c>
      <c r="G140" s="90" t="s">
        <v>113</v>
      </c>
      <c r="H140" s="91">
        <v>45306</v>
      </c>
      <c r="I140" s="118">
        <v>0.3969212962962963</v>
      </c>
      <c r="J140" s="91">
        <v>45306</v>
      </c>
      <c r="K140" s="118">
        <v>0.45755787037037038</v>
      </c>
      <c r="L140" s="90">
        <v>5239</v>
      </c>
      <c r="M140" s="92">
        <f>Causas[[#This Row],[parada_duracion]]/60</f>
        <v>87.316666666666663</v>
      </c>
      <c r="N140" s="19" t="s">
        <v>251</v>
      </c>
      <c r="O140" s="98" t="s">
        <v>383</v>
      </c>
      <c r="P140" s="93">
        <f>WEEKNUM(Causas[[#This Row],[resolucion_fecha]],16)</f>
        <v>3</v>
      </c>
      <c r="Q140" s="93" t="str">
        <f>TEXT(Causas[[#This Row],[resolucion_fecha]],"MMMM")</f>
        <v>enero</v>
      </c>
      <c r="R140" s="93" t="str">
        <f t="shared" si="2"/>
        <v>N</v>
      </c>
      <c r="S140" s="93"/>
      <c r="T140" s="98" t="s">
        <v>133</v>
      </c>
      <c r="U140" s="94"/>
      <c r="V140" s="93"/>
      <c r="W140" s="93"/>
    </row>
    <row r="141" spans="1:23" x14ac:dyDescent="0.25">
      <c r="A141" s="90">
        <v>162126</v>
      </c>
      <c r="B141" s="90" t="s">
        <v>195</v>
      </c>
      <c r="C141" s="90" t="s">
        <v>111</v>
      </c>
      <c r="D141" s="90" t="s">
        <v>57</v>
      </c>
      <c r="E141" s="91">
        <v>43405</v>
      </c>
      <c r="F141" s="90" t="s">
        <v>118</v>
      </c>
      <c r="G141" s="90" t="s">
        <v>115</v>
      </c>
      <c r="H141" s="91">
        <v>45306</v>
      </c>
      <c r="I141" s="118">
        <v>0.40930555555555559</v>
      </c>
      <c r="J141" s="91">
        <v>45306</v>
      </c>
      <c r="K141" s="118">
        <v>0.42329861111111117</v>
      </c>
      <c r="L141" s="90">
        <v>1209</v>
      </c>
      <c r="M141" s="92">
        <f>Causas[[#This Row],[parada_duracion]]/60</f>
        <v>20.149999999999999</v>
      </c>
      <c r="N141" s="18" t="s">
        <v>197</v>
      </c>
      <c r="O141" s="98" t="s">
        <v>45</v>
      </c>
      <c r="P141" s="93">
        <f>WEEKNUM(Causas[[#This Row],[resolucion_fecha]],16)</f>
        <v>3</v>
      </c>
      <c r="Q141" s="93" t="str">
        <f>TEXT(Causas[[#This Row],[resolucion_fecha]],"MMMM")</f>
        <v>enero</v>
      </c>
      <c r="R141" s="93" t="str">
        <f t="shared" si="2"/>
        <v>N</v>
      </c>
      <c r="S141" s="93"/>
      <c r="T141" s="98" t="s">
        <v>132</v>
      </c>
      <c r="U141" s="94"/>
      <c r="V141" s="93"/>
      <c r="W141" s="93"/>
    </row>
    <row r="142" spans="1:23" x14ac:dyDescent="0.25">
      <c r="A142" s="90">
        <v>162131</v>
      </c>
      <c r="B142" s="90" t="s">
        <v>152</v>
      </c>
      <c r="C142" s="90" t="s">
        <v>111</v>
      </c>
      <c r="D142" s="90" t="s">
        <v>64</v>
      </c>
      <c r="E142" s="91">
        <v>43405</v>
      </c>
      <c r="F142" s="90" t="s">
        <v>118</v>
      </c>
      <c r="G142" s="90" t="s">
        <v>115</v>
      </c>
      <c r="H142" s="91">
        <v>45306</v>
      </c>
      <c r="I142" s="118">
        <v>0.41343749999999996</v>
      </c>
      <c r="J142" s="91">
        <v>45306</v>
      </c>
      <c r="K142" s="118">
        <v>0.43032407407407408</v>
      </c>
      <c r="L142" s="90">
        <v>1459</v>
      </c>
      <c r="M142" s="92">
        <f>Causas[[#This Row],[parada_duracion]]/60</f>
        <v>24.316666666666666</v>
      </c>
      <c r="N142" s="18" t="s">
        <v>218</v>
      </c>
      <c r="O142" s="98" t="s">
        <v>45</v>
      </c>
      <c r="P142" s="93">
        <f>WEEKNUM(Causas[[#This Row],[resolucion_fecha]],16)</f>
        <v>3</v>
      </c>
      <c r="Q142" s="93" t="str">
        <f>TEXT(Causas[[#This Row],[resolucion_fecha]],"MMMM")</f>
        <v>enero</v>
      </c>
      <c r="R142" s="93" t="str">
        <f t="shared" si="2"/>
        <v>N</v>
      </c>
      <c r="S142" s="93"/>
      <c r="T142" s="98" t="s">
        <v>132</v>
      </c>
      <c r="U142" s="94"/>
      <c r="V142" s="93"/>
      <c r="W142" s="93"/>
    </row>
    <row r="143" spans="1:23" x14ac:dyDescent="0.25">
      <c r="A143" s="95">
        <v>162135</v>
      </c>
      <c r="B143" s="95" t="s">
        <v>121</v>
      </c>
      <c r="C143" s="95" t="s">
        <v>111</v>
      </c>
      <c r="D143" s="95" t="s">
        <v>57</v>
      </c>
      <c r="E143" s="96">
        <v>43882</v>
      </c>
      <c r="F143" s="95" t="s">
        <v>112</v>
      </c>
      <c r="G143" s="95" t="s">
        <v>115</v>
      </c>
      <c r="H143" s="96">
        <v>45306</v>
      </c>
      <c r="I143" s="119">
        <v>0.42342592592592593</v>
      </c>
      <c r="J143" s="96">
        <v>45306</v>
      </c>
      <c r="K143" s="119">
        <v>0.45739583333333328</v>
      </c>
      <c r="L143" s="95">
        <v>2935</v>
      </c>
      <c r="M143" s="23">
        <f>Causas[[#This Row],[parada_duracion]]/60</f>
        <v>48.916666666666664</v>
      </c>
      <c r="N143" s="19" t="s">
        <v>198</v>
      </c>
      <c r="O143" s="99" t="s">
        <v>51</v>
      </c>
      <c r="P143" s="16">
        <f>WEEKNUM(Causas[[#This Row],[resolucion_fecha]],16)</f>
        <v>3</v>
      </c>
      <c r="Q143" s="16" t="str">
        <f>TEXT(Causas[[#This Row],[resolucion_fecha]],"MMMM")</f>
        <v>enero</v>
      </c>
      <c r="R143" s="16" t="str">
        <f t="shared" si="2"/>
        <v>N</v>
      </c>
      <c r="S143" s="16"/>
      <c r="T143" s="99" t="s">
        <v>133</v>
      </c>
      <c r="U143" s="94"/>
      <c r="V143" s="16"/>
      <c r="W143" s="16"/>
    </row>
    <row r="144" spans="1:23" x14ac:dyDescent="0.25">
      <c r="A144" s="90">
        <v>162143</v>
      </c>
      <c r="B144" s="90" t="s">
        <v>146</v>
      </c>
      <c r="C144" s="90" t="s">
        <v>111</v>
      </c>
      <c r="D144" s="90" t="s">
        <v>60</v>
      </c>
      <c r="E144" s="91">
        <v>43405</v>
      </c>
      <c r="F144" s="90" t="s">
        <v>118</v>
      </c>
      <c r="G144" s="90" t="s">
        <v>113</v>
      </c>
      <c r="H144" s="91">
        <v>45306</v>
      </c>
      <c r="I144" s="118">
        <v>0.43359953703703707</v>
      </c>
      <c r="J144" s="91">
        <v>45306</v>
      </c>
      <c r="K144" s="118">
        <v>0.44365740740740739</v>
      </c>
      <c r="L144" s="90">
        <v>869</v>
      </c>
      <c r="M144" s="92">
        <f>Causas[[#This Row],[parada_duracion]]/60</f>
        <v>14.483333333333333</v>
      </c>
      <c r="N144" s="18" t="s">
        <v>219</v>
      </c>
      <c r="O144" s="98" t="s">
        <v>45</v>
      </c>
      <c r="P144" s="93">
        <f>WEEKNUM(Causas[[#This Row],[resolucion_fecha]],16)</f>
        <v>3</v>
      </c>
      <c r="Q144" s="93" t="str">
        <f>TEXT(Causas[[#This Row],[resolucion_fecha]],"MMMM")</f>
        <v>enero</v>
      </c>
      <c r="R144" s="93" t="str">
        <f t="shared" si="2"/>
        <v>N</v>
      </c>
      <c r="S144" s="93"/>
      <c r="T144" s="98" t="s">
        <v>132</v>
      </c>
      <c r="U144" s="16"/>
      <c r="V144" s="93"/>
      <c r="W144" s="93"/>
    </row>
    <row r="145" spans="1:23" x14ac:dyDescent="0.25">
      <c r="A145" s="95">
        <v>162153</v>
      </c>
      <c r="B145" s="95" t="s">
        <v>155</v>
      </c>
      <c r="C145" s="95" t="s">
        <v>111</v>
      </c>
      <c r="D145" s="95" t="s">
        <v>42</v>
      </c>
      <c r="E145" s="96">
        <v>43405</v>
      </c>
      <c r="F145" s="95" t="s">
        <v>118</v>
      </c>
      <c r="G145" s="95" t="s">
        <v>113</v>
      </c>
      <c r="H145" s="96">
        <v>45306</v>
      </c>
      <c r="I145" s="119">
        <v>0.44762731481481483</v>
      </c>
      <c r="J145" s="96">
        <v>45306</v>
      </c>
      <c r="K145" s="119">
        <v>0.46225694444444443</v>
      </c>
      <c r="L145" s="95">
        <v>1264</v>
      </c>
      <c r="M145" s="23">
        <f>Causas[[#This Row],[parada_duracion]]/60</f>
        <v>21.066666666666666</v>
      </c>
      <c r="N145" s="19" t="s">
        <v>201</v>
      </c>
      <c r="O145" s="99" t="s">
        <v>9</v>
      </c>
      <c r="P145" s="16">
        <f>WEEKNUM(Causas[[#This Row],[resolucion_fecha]],16)</f>
        <v>3</v>
      </c>
      <c r="Q145" s="16" t="str">
        <f>TEXT(Causas[[#This Row],[resolucion_fecha]],"MMMM")</f>
        <v>enero</v>
      </c>
      <c r="R145" s="16" t="str">
        <f t="shared" si="2"/>
        <v>N</v>
      </c>
      <c r="S145" s="16"/>
      <c r="T145" s="99" t="s">
        <v>9</v>
      </c>
      <c r="U145" s="94"/>
      <c r="V145" s="16"/>
      <c r="W145" s="16"/>
    </row>
    <row r="146" spans="1:23" x14ac:dyDescent="0.25">
      <c r="A146" s="90">
        <v>162183</v>
      </c>
      <c r="B146" s="90" t="s">
        <v>120</v>
      </c>
      <c r="C146" s="90" t="s">
        <v>111</v>
      </c>
      <c r="D146" s="90" t="s">
        <v>58</v>
      </c>
      <c r="E146" s="91">
        <v>43405</v>
      </c>
      <c r="F146" s="90" t="s">
        <v>118</v>
      </c>
      <c r="G146" s="90" t="s">
        <v>115</v>
      </c>
      <c r="H146" s="91">
        <v>45306</v>
      </c>
      <c r="I146" s="118">
        <v>0.50865740740740739</v>
      </c>
      <c r="J146" s="91">
        <v>45306</v>
      </c>
      <c r="K146" s="118">
        <v>0.53077546296296296</v>
      </c>
      <c r="L146" s="90">
        <v>1911</v>
      </c>
      <c r="M146" s="92">
        <f>Causas[[#This Row],[parada_duracion]]/60</f>
        <v>31.85</v>
      </c>
      <c r="N146" s="18" t="s">
        <v>199</v>
      </c>
      <c r="O146" s="98" t="s">
        <v>45</v>
      </c>
      <c r="P146" s="93">
        <f>WEEKNUM(Causas[[#This Row],[resolucion_fecha]],16)</f>
        <v>3</v>
      </c>
      <c r="Q146" s="93" t="str">
        <f>TEXT(Causas[[#This Row],[resolucion_fecha]],"MMMM")</f>
        <v>enero</v>
      </c>
      <c r="R146" s="93" t="str">
        <f t="shared" si="2"/>
        <v>N</v>
      </c>
      <c r="S146" s="93"/>
      <c r="T146" s="98" t="s">
        <v>132</v>
      </c>
      <c r="U146" s="16"/>
      <c r="V146" s="93"/>
      <c r="W146" s="93"/>
    </row>
    <row r="147" spans="1:23" x14ac:dyDescent="0.25">
      <c r="A147" s="95">
        <v>162187</v>
      </c>
      <c r="B147" s="95" t="s">
        <v>137</v>
      </c>
      <c r="C147" s="95" t="s">
        <v>111</v>
      </c>
      <c r="D147" s="95" t="s">
        <v>50</v>
      </c>
      <c r="E147" s="96">
        <v>43405</v>
      </c>
      <c r="F147" s="95" t="s">
        <v>118</v>
      </c>
      <c r="G147" s="95" t="s">
        <v>115</v>
      </c>
      <c r="H147" s="96">
        <v>45306</v>
      </c>
      <c r="I147" s="119">
        <v>0.52648148148148144</v>
      </c>
      <c r="J147" s="96">
        <v>45306</v>
      </c>
      <c r="K147" s="119">
        <v>0.53848379629629628</v>
      </c>
      <c r="L147" s="95">
        <v>1037</v>
      </c>
      <c r="M147" s="23">
        <f>Causas[[#This Row],[parada_duracion]]/60</f>
        <v>17.283333333333335</v>
      </c>
      <c r="N147" s="19" t="s">
        <v>200</v>
      </c>
      <c r="O147" s="99" t="s">
        <v>45</v>
      </c>
      <c r="P147" s="16">
        <f>WEEKNUM(Causas[[#This Row],[resolucion_fecha]],16)</f>
        <v>3</v>
      </c>
      <c r="Q147" s="16" t="str">
        <f>TEXT(Causas[[#This Row],[resolucion_fecha]],"MMMM")</f>
        <v>enero</v>
      </c>
      <c r="R147" s="16" t="str">
        <f t="shared" si="2"/>
        <v>N</v>
      </c>
      <c r="S147" s="16"/>
      <c r="T147" s="99" t="s">
        <v>132</v>
      </c>
      <c r="U147" s="94"/>
      <c r="V147" s="16"/>
      <c r="W147" s="16"/>
    </row>
    <row r="148" spans="1:23" x14ac:dyDescent="0.25">
      <c r="A148" s="90">
        <v>162238</v>
      </c>
      <c r="B148" s="90" t="s">
        <v>155</v>
      </c>
      <c r="C148" s="90" t="s">
        <v>111</v>
      </c>
      <c r="D148" s="90" t="s">
        <v>42</v>
      </c>
      <c r="E148" s="91">
        <v>43405</v>
      </c>
      <c r="F148" s="90" t="s">
        <v>118</v>
      </c>
      <c r="G148" s="90" t="s">
        <v>113</v>
      </c>
      <c r="H148" s="91">
        <v>45306</v>
      </c>
      <c r="I148" s="118">
        <v>0.64112268518518511</v>
      </c>
      <c r="J148" s="91">
        <v>45306</v>
      </c>
      <c r="K148" s="118">
        <v>0.64358796296296295</v>
      </c>
      <c r="L148" s="90">
        <v>213</v>
      </c>
      <c r="M148" s="92">
        <f>Causas[[#This Row],[parada_duracion]]/60</f>
        <v>3.55</v>
      </c>
      <c r="N148" s="18" t="s">
        <v>125</v>
      </c>
      <c r="O148" s="98" t="s">
        <v>125</v>
      </c>
      <c r="P148" s="93">
        <f>WEEKNUM(Causas[[#This Row],[resolucion_fecha]],16)</f>
        <v>3</v>
      </c>
      <c r="Q148" s="93" t="str">
        <f>TEXT(Causas[[#This Row],[resolucion_fecha]],"MMMM")</f>
        <v>enero</v>
      </c>
      <c r="R148" s="93" t="str">
        <f t="shared" si="2"/>
        <v>N</v>
      </c>
      <c r="S148" s="93"/>
      <c r="T148" s="98" t="s">
        <v>125</v>
      </c>
      <c r="U148" s="16"/>
      <c r="V148" s="93"/>
      <c r="W148" s="93"/>
    </row>
    <row r="149" spans="1:23" x14ac:dyDescent="0.25">
      <c r="A149" s="95">
        <v>162248</v>
      </c>
      <c r="B149" s="95" t="s">
        <v>122</v>
      </c>
      <c r="C149" s="95" t="s">
        <v>111</v>
      </c>
      <c r="D149" s="95" t="s">
        <v>46</v>
      </c>
      <c r="E149" s="96">
        <v>44231</v>
      </c>
      <c r="F149" s="95" t="s">
        <v>147</v>
      </c>
      <c r="G149" s="95" t="s">
        <v>115</v>
      </c>
      <c r="H149" s="96">
        <v>45306</v>
      </c>
      <c r="I149" s="119">
        <v>0.66144675925925933</v>
      </c>
      <c r="J149" s="96">
        <v>45306</v>
      </c>
      <c r="K149" s="119">
        <v>0.68072916666666661</v>
      </c>
      <c r="L149" s="95">
        <v>1666</v>
      </c>
      <c r="M149" s="23">
        <f>Causas[[#This Row],[parada_duracion]]/60</f>
        <v>27.766666666666666</v>
      </c>
      <c r="N149" s="19" t="s">
        <v>204</v>
      </c>
      <c r="O149" s="99" t="s">
        <v>51</v>
      </c>
      <c r="P149" s="16">
        <f>WEEKNUM(Causas[[#This Row],[resolucion_fecha]],16)</f>
        <v>3</v>
      </c>
      <c r="Q149" s="16" t="str">
        <f>TEXT(Causas[[#This Row],[resolucion_fecha]],"MMMM")</f>
        <v>enero</v>
      </c>
      <c r="R149" s="16" t="str">
        <f t="shared" si="2"/>
        <v>N</v>
      </c>
      <c r="S149" s="16"/>
      <c r="T149" s="99" t="s">
        <v>133</v>
      </c>
      <c r="U149" s="94"/>
      <c r="V149" s="16"/>
      <c r="W149" s="16"/>
    </row>
    <row r="150" spans="1:23" x14ac:dyDescent="0.25">
      <c r="A150" s="95">
        <v>162288</v>
      </c>
      <c r="B150" s="95" t="s">
        <v>120</v>
      </c>
      <c r="C150" s="95" t="s">
        <v>111</v>
      </c>
      <c r="D150" s="95" t="s">
        <v>42</v>
      </c>
      <c r="E150" s="96">
        <v>43405</v>
      </c>
      <c r="F150" s="95" t="s">
        <v>118</v>
      </c>
      <c r="G150" s="95" t="s">
        <v>113</v>
      </c>
      <c r="H150" s="96">
        <v>45306</v>
      </c>
      <c r="I150" s="119">
        <v>0.72269675925925936</v>
      </c>
      <c r="J150" s="96">
        <v>45306</v>
      </c>
      <c r="K150" s="119">
        <v>0.7240509259259259</v>
      </c>
      <c r="L150" s="95">
        <v>117</v>
      </c>
      <c r="M150" s="23">
        <f>Causas[[#This Row],[parada_duracion]]/60</f>
        <v>1.95</v>
      </c>
      <c r="N150" s="18" t="s">
        <v>125</v>
      </c>
      <c r="O150" s="98" t="s">
        <v>125</v>
      </c>
      <c r="P150" s="16">
        <f>WEEKNUM(Causas[[#This Row],[resolucion_fecha]],16)</f>
        <v>3</v>
      </c>
      <c r="Q150" s="16" t="str">
        <f>TEXT(Causas[[#This Row],[resolucion_fecha]],"MMMM")</f>
        <v>enero</v>
      </c>
      <c r="R150" s="16" t="str">
        <f t="shared" si="2"/>
        <v>N</v>
      </c>
      <c r="S150" s="16"/>
      <c r="T150" s="98" t="s">
        <v>125</v>
      </c>
      <c r="U150" s="16"/>
      <c r="V150" s="16"/>
      <c r="W150" s="16"/>
    </row>
    <row r="151" spans="1:23" x14ac:dyDescent="0.25">
      <c r="A151" s="95">
        <v>162311</v>
      </c>
      <c r="B151" s="95" t="s">
        <v>155</v>
      </c>
      <c r="C151" s="95" t="s">
        <v>111</v>
      </c>
      <c r="D151" s="95" t="s">
        <v>42</v>
      </c>
      <c r="E151" s="96">
        <v>43405</v>
      </c>
      <c r="F151" s="95" t="s">
        <v>118</v>
      </c>
      <c r="G151" s="95" t="s">
        <v>113</v>
      </c>
      <c r="H151" s="96">
        <v>45306</v>
      </c>
      <c r="I151" s="119">
        <v>0.75249999999999995</v>
      </c>
      <c r="J151" s="96">
        <v>45306</v>
      </c>
      <c r="K151" s="119">
        <v>0.76567129629629627</v>
      </c>
      <c r="L151" s="95">
        <v>1138</v>
      </c>
      <c r="M151" s="23">
        <f>Causas[[#This Row],[parada_duracion]]/60</f>
        <v>18.966666666666665</v>
      </c>
      <c r="N151" s="19" t="s">
        <v>202</v>
      </c>
      <c r="O151" s="99" t="s">
        <v>45</v>
      </c>
      <c r="P151" s="16">
        <f>WEEKNUM(Causas[[#This Row],[resolucion_fecha]],16)</f>
        <v>3</v>
      </c>
      <c r="Q151" s="16" t="str">
        <f>TEXT(Causas[[#This Row],[resolucion_fecha]],"MMMM")</f>
        <v>enero</v>
      </c>
      <c r="R151" s="16" t="str">
        <f t="shared" si="2"/>
        <v>N</v>
      </c>
      <c r="S151" s="16"/>
      <c r="T151" s="99" t="s">
        <v>132</v>
      </c>
      <c r="U151" s="16"/>
      <c r="V151" s="16"/>
      <c r="W151" s="16"/>
    </row>
    <row r="152" spans="1:23" x14ac:dyDescent="0.25">
      <c r="A152" s="95">
        <v>162315</v>
      </c>
      <c r="B152" s="95" t="s">
        <v>136</v>
      </c>
      <c r="C152" s="95" t="s">
        <v>111</v>
      </c>
      <c r="D152" s="95" t="s">
        <v>52</v>
      </c>
      <c r="E152" s="96">
        <v>44104</v>
      </c>
      <c r="F152" s="95" t="s">
        <v>112</v>
      </c>
      <c r="G152" s="95" t="s">
        <v>113</v>
      </c>
      <c r="H152" s="96">
        <v>45306</v>
      </c>
      <c r="I152" s="119">
        <v>0.7559027777777777</v>
      </c>
      <c r="J152" s="96">
        <v>45306</v>
      </c>
      <c r="K152" s="119">
        <v>0.82024305555555566</v>
      </c>
      <c r="L152" s="95">
        <v>5559</v>
      </c>
      <c r="M152" s="23">
        <f>Causas[[#This Row],[parada_duracion]]/60</f>
        <v>92.65</v>
      </c>
      <c r="N152" s="19" t="s">
        <v>207</v>
      </c>
      <c r="O152" s="99" t="s">
        <v>51</v>
      </c>
      <c r="P152" s="16">
        <f>WEEKNUM(Causas[[#This Row],[resolucion_fecha]],16)</f>
        <v>3</v>
      </c>
      <c r="Q152" s="16" t="str">
        <f>TEXT(Causas[[#This Row],[resolucion_fecha]],"MMMM")</f>
        <v>enero</v>
      </c>
      <c r="R152" s="16" t="str">
        <f t="shared" si="2"/>
        <v>N</v>
      </c>
      <c r="S152" s="16"/>
      <c r="T152" s="99" t="s">
        <v>133</v>
      </c>
      <c r="U152" s="16"/>
      <c r="V152" s="16"/>
      <c r="W152" s="16"/>
    </row>
    <row r="153" spans="1:23" x14ac:dyDescent="0.25">
      <c r="A153" s="90">
        <v>162321</v>
      </c>
      <c r="B153" s="90" t="s">
        <v>155</v>
      </c>
      <c r="C153" s="90" t="s">
        <v>111</v>
      </c>
      <c r="D153" s="90" t="s">
        <v>42</v>
      </c>
      <c r="E153" s="91">
        <v>43405</v>
      </c>
      <c r="F153" s="90" t="s">
        <v>118</v>
      </c>
      <c r="G153" s="90" t="s">
        <v>113</v>
      </c>
      <c r="H153" s="91">
        <v>45306</v>
      </c>
      <c r="I153" s="118">
        <v>0.77718750000000003</v>
      </c>
      <c r="J153" s="91">
        <v>45306</v>
      </c>
      <c r="K153" s="118">
        <v>0.79834490740740749</v>
      </c>
      <c r="L153" s="90">
        <v>1828</v>
      </c>
      <c r="M153" s="92">
        <f>Causas[[#This Row],[parada_duracion]]/60</f>
        <v>30.466666666666665</v>
      </c>
      <c r="N153" s="18" t="s">
        <v>203</v>
      </c>
      <c r="O153" s="98" t="s">
        <v>51</v>
      </c>
      <c r="P153" s="93">
        <f>WEEKNUM(Causas[[#This Row],[resolucion_fecha]],16)</f>
        <v>3</v>
      </c>
      <c r="Q153" s="93" t="str">
        <f>TEXT(Causas[[#This Row],[resolucion_fecha]],"MMMM")</f>
        <v>enero</v>
      </c>
      <c r="R153" s="93" t="str">
        <f t="shared" si="2"/>
        <v>N</v>
      </c>
      <c r="S153" s="93"/>
      <c r="T153" s="98" t="s">
        <v>133</v>
      </c>
      <c r="U153" s="16"/>
      <c r="V153" s="93"/>
      <c r="W153" s="93"/>
    </row>
    <row r="154" spans="1:23" x14ac:dyDescent="0.25">
      <c r="A154" s="95">
        <v>162329</v>
      </c>
      <c r="B154" s="95" t="s">
        <v>119</v>
      </c>
      <c r="C154" s="95" t="s">
        <v>111</v>
      </c>
      <c r="D154" s="95" t="s">
        <v>50</v>
      </c>
      <c r="E154" s="96">
        <v>43405</v>
      </c>
      <c r="F154" s="95" t="s">
        <v>118</v>
      </c>
      <c r="G154" s="95" t="s">
        <v>113</v>
      </c>
      <c r="H154" s="96">
        <v>45306</v>
      </c>
      <c r="I154" s="119">
        <v>0.78270833333333334</v>
      </c>
      <c r="J154" s="96">
        <v>45306</v>
      </c>
      <c r="K154" s="119">
        <v>0.78793981481481479</v>
      </c>
      <c r="L154" s="95">
        <v>452</v>
      </c>
      <c r="M154" s="23">
        <f>Causas[[#This Row],[parada_duracion]]/60</f>
        <v>7.5333333333333332</v>
      </c>
      <c r="N154" s="18" t="s">
        <v>125</v>
      </c>
      <c r="O154" s="98" t="s">
        <v>125</v>
      </c>
      <c r="P154" s="16">
        <f>WEEKNUM(Causas[[#This Row],[resolucion_fecha]],16)</f>
        <v>3</v>
      </c>
      <c r="Q154" s="16" t="str">
        <f>TEXT(Causas[[#This Row],[resolucion_fecha]],"MMMM")</f>
        <v>enero</v>
      </c>
      <c r="R154" s="16" t="str">
        <f t="shared" si="2"/>
        <v>N</v>
      </c>
      <c r="S154" s="16"/>
      <c r="T154" s="98" t="s">
        <v>125</v>
      </c>
      <c r="U154" s="94"/>
      <c r="V154" s="16"/>
      <c r="W154" s="16"/>
    </row>
    <row r="155" spans="1:23" ht="30" x14ac:dyDescent="0.25">
      <c r="A155" s="95">
        <v>162338</v>
      </c>
      <c r="B155" s="95" t="s">
        <v>114</v>
      </c>
      <c r="C155" s="95" t="s">
        <v>111</v>
      </c>
      <c r="D155" s="95" t="s">
        <v>50</v>
      </c>
      <c r="E155" s="96">
        <v>44120</v>
      </c>
      <c r="F155" s="95" t="s">
        <v>112</v>
      </c>
      <c r="G155" s="95" t="s">
        <v>115</v>
      </c>
      <c r="H155" s="96">
        <v>45306</v>
      </c>
      <c r="I155" s="119">
        <v>0.82524305555555555</v>
      </c>
      <c r="J155" s="96">
        <v>45306</v>
      </c>
      <c r="K155" s="119">
        <v>0.8863078703703704</v>
      </c>
      <c r="L155" s="95">
        <v>5276</v>
      </c>
      <c r="M155" s="23">
        <f>Causas[[#This Row],[parada_duracion]]/60</f>
        <v>87.933333333333337</v>
      </c>
      <c r="N155" s="19" t="s">
        <v>206</v>
      </c>
      <c r="O155" s="99" t="s">
        <v>45</v>
      </c>
      <c r="P155" s="16">
        <f>WEEKNUM(Causas[[#This Row],[resolucion_fecha]],16)</f>
        <v>3</v>
      </c>
      <c r="Q155" s="16" t="str">
        <f>TEXT(Causas[[#This Row],[resolucion_fecha]],"MMMM")</f>
        <v>enero</v>
      </c>
      <c r="R155" s="16" t="str">
        <f t="shared" si="2"/>
        <v>N</v>
      </c>
      <c r="S155" s="16"/>
      <c r="T155" s="99" t="s">
        <v>132</v>
      </c>
      <c r="U155" s="16"/>
      <c r="V155" s="16"/>
      <c r="W155" s="16"/>
    </row>
    <row r="156" spans="1:23" ht="30" x14ac:dyDescent="0.25">
      <c r="A156" s="90">
        <v>162340</v>
      </c>
      <c r="B156" s="90" t="s">
        <v>142</v>
      </c>
      <c r="C156" s="90" t="s">
        <v>111</v>
      </c>
      <c r="D156" s="90" t="s">
        <v>57</v>
      </c>
      <c r="E156" s="91">
        <v>43405</v>
      </c>
      <c r="F156" s="90" t="s">
        <v>118</v>
      </c>
      <c r="G156" s="90" t="s">
        <v>115</v>
      </c>
      <c r="H156" s="91">
        <v>45306</v>
      </c>
      <c r="I156" s="118">
        <v>0.83952546296296304</v>
      </c>
      <c r="J156" s="91">
        <v>45306</v>
      </c>
      <c r="K156" s="118">
        <v>0.86629629629629623</v>
      </c>
      <c r="L156" s="90">
        <v>2313</v>
      </c>
      <c r="M156" s="92">
        <f>Causas[[#This Row],[parada_duracion]]/60</f>
        <v>38.549999999999997</v>
      </c>
      <c r="N156" s="18" t="s">
        <v>232</v>
      </c>
      <c r="O156" s="98" t="s">
        <v>45</v>
      </c>
      <c r="P156" s="93">
        <f>WEEKNUM(Causas[[#This Row],[resolucion_fecha]],16)</f>
        <v>3</v>
      </c>
      <c r="Q156" s="93" t="str">
        <f>TEXT(Causas[[#This Row],[resolucion_fecha]],"MMMM")</f>
        <v>enero</v>
      </c>
      <c r="R156" s="93" t="str">
        <f t="shared" si="2"/>
        <v>N</v>
      </c>
      <c r="S156" s="93"/>
      <c r="T156" s="98" t="s">
        <v>132</v>
      </c>
      <c r="U156" s="16"/>
      <c r="V156" s="93"/>
      <c r="W156" s="93"/>
    </row>
    <row r="157" spans="1:23" x14ac:dyDescent="0.25">
      <c r="A157" s="95">
        <v>162341</v>
      </c>
      <c r="B157" s="95" t="s">
        <v>122</v>
      </c>
      <c r="C157" s="95" t="s">
        <v>111</v>
      </c>
      <c r="D157" s="95" t="s">
        <v>46</v>
      </c>
      <c r="E157" s="96">
        <v>44231</v>
      </c>
      <c r="F157" s="95" t="s">
        <v>147</v>
      </c>
      <c r="G157" s="95" t="s">
        <v>115</v>
      </c>
      <c r="H157" s="96">
        <v>45306</v>
      </c>
      <c r="I157" s="119">
        <v>0.86472222222222228</v>
      </c>
      <c r="J157" s="96">
        <v>45306</v>
      </c>
      <c r="K157" s="119">
        <v>0.88173611111111105</v>
      </c>
      <c r="L157" s="95">
        <v>1470</v>
      </c>
      <c r="M157" s="23">
        <f>Causas[[#This Row],[parada_duracion]]/60</f>
        <v>24.5</v>
      </c>
      <c r="N157" s="19" t="s">
        <v>205</v>
      </c>
      <c r="O157" s="99" t="s">
        <v>45</v>
      </c>
      <c r="P157" s="16">
        <f>WEEKNUM(Causas[[#This Row],[resolucion_fecha]],16)</f>
        <v>3</v>
      </c>
      <c r="Q157" s="16" t="str">
        <f>TEXT(Causas[[#This Row],[resolucion_fecha]],"MMMM")</f>
        <v>enero</v>
      </c>
      <c r="R157" s="16" t="str">
        <f t="shared" si="2"/>
        <v>N</v>
      </c>
      <c r="S157" s="16"/>
      <c r="T157" s="99" t="s">
        <v>132</v>
      </c>
      <c r="U157" s="94"/>
      <c r="V157" s="16"/>
      <c r="W157" s="16"/>
    </row>
    <row r="158" spans="1:23" ht="30" x14ac:dyDescent="0.25">
      <c r="A158" s="95">
        <v>162342</v>
      </c>
      <c r="B158" s="95" t="s">
        <v>209</v>
      </c>
      <c r="C158" s="95" t="s">
        <v>111</v>
      </c>
      <c r="D158" s="95" t="s">
        <v>52</v>
      </c>
      <c r="E158" s="96">
        <v>43405</v>
      </c>
      <c r="F158" s="95" t="s">
        <v>118</v>
      </c>
      <c r="G158" s="95" t="s">
        <v>115</v>
      </c>
      <c r="H158" s="96">
        <v>45307</v>
      </c>
      <c r="I158" s="119">
        <v>0.25581018518518517</v>
      </c>
      <c r="J158" s="96">
        <v>45307</v>
      </c>
      <c r="K158" s="119">
        <v>0.26594907407407409</v>
      </c>
      <c r="L158" s="95">
        <v>876</v>
      </c>
      <c r="M158" s="23">
        <f>Causas[[#This Row],[parada_duracion]]/60</f>
        <v>14.6</v>
      </c>
      <c r="N158" s="19" t="s">
        <v>225</v>
      </c>
      <c r="O158" s="99" t="s">
        <v>45</v>
      </c>
      <c r="P158" s="16">
        <f>WEEKNUM(Causas[[#This Row],[resolucion_fecha]],16)</f>
        <v>3</v>
      </c>
      <c r="Q158" s="16" t="str">
        <f>TEXT(Causas[[#This Row],[resolucion_fecha]],"MMMM")</f>
        <v>enero</v>
      </c>
      <c r="R158" s="16" t="str">
        <f t="shared" si="2"/>
        <v>N</v>
      </c>
      <c r="S158" s="16"/>
      <c r="T158" s="99" t="s">
        <v>132</v>
      </c>
      <c r="U158" s="16"/>
      <c r="V158" s="16"/>
      <c r="W158" s="16"/>
    </row>
    <row r="159" spans="1:23" ht="30" x14ac:dyDescent="0.25">
      <c r="A159" s="95">
        <v>162348</v>
      </c>
      <c r="B159" s="95" t="s">
        <v>152</v>
      </c>
      <c r="C159" s="95" t="s">
        <v>111</v>
      </c>
      <c r="D159" s="95" t="s">
        <v>54</v>
      </c>
      <c r="E159" s="96">
        <v>43405</v>
      </c>
      <c r="F159" s="95" t="s">
        <v>118</v>
      </c>
      <c r="G159" s="95" t="s">
        <v>113</v>
      </c>
      <c r="H159" s="96">
        <v>45307</v>
      </c>
      <c r="I159" s="119">
        <v>0.30623842592592593</v>
      </c>
      <c r="J159" s="96">
        <v>45307</v>
      </c>
      <c r="K159" s="119">
        <v>0.34513888888888888</v>
      </c>
      <c r="L159" s="95">
        <v>3361</v>
      </c>
      <c r="M159" s="23">
        <f>Causas[[#This Row],[parada_duracion]]/60</f>
        <v>56.016666666666666</v>
      </c>
      <c r="N159" s="19" t="s">
        <v>212</v>
      </c>
      <c r="O159" s="99" t="s">
        <v>45</v>
      </c>
      <c r="P159" s="16">
        <f>WEEKNUM(Causas[[#This Row],[resolucion_fecha]],16)</f>
        <v>3</v>
      </c>
      <c r="Q159" s="16" t="str">
        <f>TEXT(Causas[[#This Row],[resolucion_fecha]],"MMMM")</f>
        <v>enero</v>
      </c>
      <c r="R159" s="16" t="str">
        <f t="shared" si="2"/>
        <v>N</v>
      </c>
      <c r="S159" s="16"/>
      <c r="T159" s="99" t="s">
        <v>132</v>
      </c>
      <c r="U159" s="16"/>
      <c r="V159" s="16"/>
      <c r="W159" s="16"/>
    </row>
    <row r="160" spans="1:23" x14ac:dyDescent="0.25">
      <c r="A160" s="90">
        <v>162350</v>
      </c>
      <c r="B160" s="90" t="s">
        <v>150</v>
      </c>
      <c r="C160" s="90" t="s">
        <v>111</v>
      </c>
      <c r="D160" s="90" t="s">
        <v>52</v>
      </c>
      <c r="E160" s="91">
        <v>43405</v>
      </c>
      <c r="F160" s="90" t="s">
        <v>118</v>
      </c>
      <c r="G160" s="90" t="s">
        <v>115</v>
      </c>
      <c r="H160" s="91">
        <v>45307</v>
      </c>
      <c r="I160" s="118">
        <v>0.34156249999999999</v>
      </c>
      <c r="J160" s="91">
        <v>45307</v>
      </c>
      <c r="K160" s="118">
        <v>0.34159722222222227</v>
      </c>
      <c r="L160" s="90">
        <v>3</v>
      </c>
      <c r="M160" s="92">
        <f>Causas[[#This Row],[parada_duracion]]/60</f>
        <v>0.05</v>
      </c>
      <c r="N160" s="18" t="s">
        <v>125</v>
      </c>
      <c r="O160" s="98" t="s">
        <v>125</v>
      </c>
      <c r="P160" s="93">
        <f>WEEKNUM(Causas[[#This Row],[resolucion_fecha]],16)</f>
        <v>3</v>
      </c>
      <c r="Q160" s="93" t="str">
        <f>TEXT(Causas[[#This Row],[resolucion_fecha]],"MMMM")</f>
        <v>enero</v>
      </c>
      <c r="R160" s="93" t="str">
        <f t="shared" si="2"/>
        <v>N</v>
      </c>
      <c r="S160" s="93"/>
      <c r="T160" s="98" t="s">
        <v>125</v>
      </c>
      <c r="U160" s="16"/>
      <c r="V160" s="93"/>
      <c r="W160" s="93"/>
    </row>
    <row r="161" spans="1:23" x14ac:dyDescent="0.25">
      <c r="A161" s="95">
        <v>162351</v>
      </c>
      <c r="B161" s="95" t="s">
        <v>150</v>
      </c>
      <c r="C161" s="95" t="s">
        <v>111</v>
      </c>
      <c r="D161" s="95" t="s">
        <v>52</v>
      </c>
      <c r="E161" s="96">
        <v>43405</v>
      </c>
      <c r="F161" s="95" t="s">
        <v>118</v>
      </c>
      <c r="G161" s="95" t="s">
        <v>113</v>
      </c>
      <c r="H161" s="96">
        <v>45307</v>
      </c>
      <c r="I161" s="119">
        <v>0.34168981481481481</v>
      </c>
      <c r="J161" s="96">
        <v>45307</v>
      </c>
      <c r="K161" s="119">
        <v>0.34502314814814811</v>
      </c>
      <c r="L161" s="95">
        <v>288</v>
      </c>
      <c r="M161" s="23">
        <f>Causas[[#This Row],[parada_duracion]]/60</f>
        <v>4.8</v>
      </c>
      <c r="N161" s="18" t="s">
        <v>125</v>
      </c>
      <c r="O161" s="98" t="s">
        <v>125</v>
      </c>
      <c r="P161" s="16">
        <f>WEEKNUM(Causas[[#This Row],[resolucion_fecha]],16)</f>
        <v>3</v>
      </c>
      <c r="Q161" s="16" t="str">
        <f>TEXT(Causas[[#This Row],[resolucion_fecha]],"MMMM")</f>
        <v>enero</v>
      </c>
      <c r="R161" s="16" t="str">
        <f t="shared" si="2"/>
        <v>N</v>
      </c>
      <c r="S161" s="16"/>
      <c r="T161" s="98" t="s">
        <v>125</v>
      </c>
      <c r="U161" s="94"/>
      <c r="V161" s="16"/>
      <c r="W161" s="16"/>
    </row>
    <row r="162" spans="1:23" x14ac:dyDescent="0.25">
      <c r="A162" s="90">
        <v>162364</v>
      </c>
      <c r="B162" s="90" t="s">
        <v>120</v>
      </c>
      <c r="C162" s="90" t="s">
        <v>111</v>
      </c>
      <c r="D162" s="90" t="s">
        <v>58</v>
      </c>
      <c r="E162" s="91">
        <v>43405</v>
      </c>
      <c r="F162" s="90" t="s">
        <v>118</v>
      </c>
      <c r="G162" s="90" t="s">
        <v>113</v>
      </c>
      <c r="H162" s="91">
        <v>45307</v>
      </c>
      <c r="I162" s="118">
        <v>0.39731481481481484</v>
      </c>
      <c r="J162" s="91">
        <v>45307</v>
      </c>
      <c r="K162" s="118">
        <v>0.42883101851851851</v>
      </c>
      <c r="L162" s="90">
        <v>2723</v>
      </c>
      <c r="M162" s="92">
        <f>Causas[[#This Row],[parada_duracion]]/60</f>
        <v>45.383333333333333</v>
      </c>
      <c r="N162" s="18" t="s">
        <v>230</v>
      </c>
      <c r="O162" s="98" t="s">
        <v>45</v>
      </c>
      <c r="P162" s="93">
        <f>WEEKNUM(Causas[[#This Row],[resolucion_fecha]],16)</f>
        <v>3</v>
      </c>
      <c r="Q162" s="93" t="str">
        <f>TEXT(Causas[[#This Row],[resolucion_fecha]],"MMMM")</f>
        <v>enero</v>
      </c>
      <c r="R162" s="93" t="str">
        <f t="shared" si="2"/>
        <v>N</v>
      </c>
      <c r="S162" s="93"/>
      <c r="T162" s="98" t="s">
        <v>132</v>
      </c>
      <c r="U162" s="16"/>
      <c r="V162" s="93"/>
      <c r="W162" s="93"/>
    </row>
    <row r="163" spans="1:23" x14ac:dyDescent="0.25">
      <c r="A163" s="95">
        <v>162379</v>
      </c>
      <c r="B163" s="95" t="s">
        <v>116</v>
      </c>
      <c r="C163" s="95" t="s">
        <v>111</v>
      </c>
      <c r="D163" s="95" t="s">
        <v>50</v>
      </c>
      <c r="E163" s="96">
        <v>43881</v>
      </c>
      <c r="F163" s="95" t="s">
        <v>112</v>
      </c>
      <c r="G163" s="95" t="s">
        <v>115</v>
      </c>
      <c r="H163" s="96">
        <v>45307</v>
      </c>
      <c r="I163" s="119">
        <v>0.40537037037037038</v>
      </c>
      <c r="J163" s="96">
        <v>45307</v>
      </c>
      <c r="K163" s="119">
        <v>0.44349537037037035</v>
      </c>
      <c r="L163" s="95">
        <v>3294</v>
      </c>
      <c r="M163" s="23">
        <f>Causas[[#This Row],[parada_duracion]]/60</f>
        <v>54.9</v>
      </c>
      <c r="N163" s="19" t="s">
        <v>224</v>
      </c>
      <c r="O163" s="99" t="s">
        <v>45</v>
      </c>
      <c r="P163" s="16">
        <f>WEEKNUM(Causas[[#This Row],[resolucion_fecha]],16)</f>
        <v>3</v>
      </c>
      <c r="Q163" s="16" t="str">
        <f>TEXT(Causas[[#This Row],[resolucion_fecha]],"MMMM")</f>
        <v>enero</v>
      </c>
      <c r="R163" s="16" t="str">
        <f t="shared" si="2"/>
        <v>N</v>
      </c>
      <c r="S163" s="16"/>
      <c r="T163" s="99" t="s">
        <v>132</v>
      </c>
      <c r="U163" s="94"/>
      <c r="V163" s="16"/>
      <c r="W163" s="16"/>
    </row>
    <row r="164" spans="1:23" x14ac:dyDescent="0.25">
      <c r="A164" s="90">
        <v>162405</v>
      </c>
      <c r="B164" s="90" t="s">
        <v>120</v>
      </c>
      <c r="C164" s="90" t="s">
        <v>111</v>
      </c>
      <c r="D164" s="90" t="s">
        <v>58</v>
      </c>
      <c r="E164" s="91">
        <v>43405</v>
      </c>
      <c r="F164" s="90" t="s">
        <v>118</v>
      </c>
      <c r="G164" s="90" t="s">
        <v>115</v>
      </c>
      <c r="H164" s="91">
        <v>45307</v>
      </c>
      <c r="I164" s="118">
        <v>0.42902777777777779</v>
      </c>
      <c r="J164" s="91">
        <v>45307</v>
      </c>
      <c r="K164" s="118">
        <v>0.47318287037037038</v>
      </c>
      <c r="L164" s="90">
        <v>3815</v>
      </c>
      <c r="M164" s="92">
        <f>Causas[[#This Row],[parada_duracion]]/60</f>
        <v>63.583333333333336</v>
      </c>
      <c r="N164" s="18" t="s">
        <v>228</v>
      </c>
      <c r="O164" s="98" t="s">
        <v>45</v>
      </c>
      <c r="P164" s="93">
        <f>WEEKNUM(Causas[[#This Row],[resolucion_fecha]],16)</f>
        <v>3</v>
      </c>
      <c r="Q164" s="93" t="str">
        <f>TEXT(Causas[[#This Row],[resolucion_fecha]],"MMMM")</f>
        <v>enero</v>
      </c>
      <c r="R164" s="93" t="str">
        <f t="shared" si="2"/>
        <v>N</v>
      </c>
      <c r="S164" s="93"/>
      <c r="T164" s="98" t="s">
        <v>132</v>
      </c>
      <c r="U164" s="16"/>
      <c r="V164" s="93"/>
      <c r="W164" s="93"/>
    </row>
    <row r="165" spans="1:23" x14ac:dyDescent="0.25">
      <c r="A165" s="90">
        <v>162417</v>
      </c>
      <c r="B165" s="90" t="s">
        <v>122</v>
      </c>
      <c r="C165" s="90" t="s">
        <v>111</v>
      </c>
      <c r="D165" s="90" t="s">
        <v>46</v>
      </c>
      <c r="E165" s="91">
        <v>44231</v>
      </c>
      <c r="F165" s="90" t="s">
        <v>147</v>
      </c>
      <c r="G165" s="90" t="s">
        <v>113</v>
      </c>
      <c r="H165" s="91">
        <v>45307</v>
      </c>
      <c r="I165" s="118">
        <v>0.44278935185185181</v>
      </c>
      <c r="J165" s="91">
        <v>45307</v>
      </c>
      <c r="K165" s="118">
        <v>0.46929398148148144</v>
      </c>
      <c r="L165" s="90">
        <v>2290</v>
      </c>
      <c r="M165" s="92">
        <f>Causas[[#This Row],[parada_duracion]]/60</f>
        <v>38.166666666666664</v>
      </c>
      <c r="N165" s="18" t="s">
        <v>217</v>
      </c>
      <c r="O165" s="98" t="s">
        <v>45</v>
      </c>
      <c r="P165" s="93">
        <f>WEEKNUM(Causas[[#This Row],[resolucion_fecha]],16)</f>
        <v>3</v>
      </c>
      <c r="Q165" s="93" t="str">
        <f>TEXT(Causas[[#This Row],[resolucion_fecha]],"MMMM")</f>
        <v>enero</v>
      </c>
      <c r="R165" s="93" t="str">
        <f t="shared" si="2"/>
        <v>N</v>
      </c>
      <c r="S165" s="93"/>
      <c r="T165" s="98" t="s">
        <v>132</v>
      </c>
      <c r="U165" s="94"/>
      <c r="V165" s="93"/>
      <c r="W165" s="93"/>
    </row>
    <row r="166" spans="1:23" ht="30" x14ac:dyDescent="0.25">
      <c r="A166" s="95">
        <v>162418</v>
      </c>
      <c r="B166" s="95" t="s">
        <v>114</v>
      </c>
      <c r="C166" s="95" t="s">
        <v>111</v>
      </c>
      <c r="D166" s="95" t="s">
        <v>50</v>
      </c>
      <c r="E166" s="96">
        <v>44120</v>
      </c>
      <c r="F166" s="95" t="s">
        <v>112</v>
      </c>
      <c r="G166" s="95" t="s">
        <v>115</v>
      </c>
      <c r="H166" s="96">
        <v>45307</v>
      </c>
      <c r="I166" s="119">
        <v>0.44358796296296293</v>
      </c>
      <c r="J166" s="96">
        <v>45307</v>
      </c>
      <c r="K166" s="119">
        <v>0.54475694444444445</v>
      </c>
      <c r="L166" s="95">
        <v>8741</v>
      </c>
      <c r="M166" s="23">
        <f>Causas[[#This Row],[parada_duracion]]/60</f>
        <v>145.68333333333334</v>
      </c>
      <c r="N166" s="19" t="s">
        <v>227</v>
      </c>
      <c r="O166" s="99" t="s">
        <v>45</v>
      </c>
      <c r="P166" s="16">
        <f>WEEKNUM(Causas[[#This Row],[resolucion_fecha]],16)</f>
        <v>3</v>
      </c>
      <c r="Q166" s="16" t="str">
        <f>TEXT(Causas[[#This Row],[resolucion_fecha]],"MMMM")</f>
        <v>enero</v>
      </c>
      <c r="R166" s="16" t="str">
        <f t="shared" si="2"/>
        <v>N</v>
      </c>
      <c r="S166" s="16"/>
      <c r="T166" s="99" t="s">
        <v>132</v>
      </c>
      <c r="U166" s="94"/>
      <c r="V166" s="16"/>
      <c r="W166" s="16"/>
    </row>
    <row r="167" spans="1:23" x14ac:dyDescent="0.25">
      <c r="A167" s="90">
        <v>162438</v>
      </c>
      <c r="B167" s="90" t="s">
        <v>120</v>
      </c>
      <c r="C167" s="90" t="s">
        <v>111</v>
      </c>
      <c r="D167" s="90" t="s">
        <v>58</v>
      </c>
      <c r="E167" s="91">
        <v>43405</v>
      </c>
      <c r="F167" s="90" t="s">
        <v>118</v>
      </c>
      <c r="G167" s="90" t="s">
        <v>113</v>
      </c>
      <c r="H167" s="91">
        <v>45307</v>
      </c>
      <c r="I167" s="118">
        <v>0.47361111111111115</v>
      </c>
      <c r="J167" s="91">
        <v>45307</v>
      </c>
      <c r="K167" s="118">
        <v>0.47412037037037041</v>
      </c>
      <c r="L167" s="90">
        <v>44</v>
      </c>
      <c r="M167" s="92">
        <f>Causas[[#This Row],[parada_duracion]]/60</f>
        <v>0.73333333333333328</v>
      </c>
      <c r="N167" s="18" t="s">
        <v>125</v>
      </c>
      <c r="O167" s="98" t="s">
        <v>125</v>
      </c>
      <c r="P167" s="93">
        <f>WEEKNUM(Causas[[#This Row],[resolucion_fecha]],16)</f>
        <v>3</v>
      </c>
      <c r="Q167" s="93" t="str">
        <f>TEXT(Causas[[#This Row],[resolucion_fecha]],"MMMM")</f>
        <v>enero</v>
      </c>
      <c r="R167" s="93" t="str">
        <f t="shared" si="2"/>
        <v>N</v>
      </c>
      <c r="S167" s="93"/>
      <c r="T167" s="98" t="s">
        <v>125</v>
      </c>
      <c r="U167" s="16"/>
      <c r="V167" s="93"/>
      <c r="W167" s="93"/>
    </row>
    <row r="168" spans="1:23" x14ac:dyDescent="0.25">
      <c r="A168" s="95">
        <v>162439</v>
      </c>
      <c r="B168" s="95" t="s">
        <v>116</v>
      </c>
      <c r="C168" s="95" t="s">
        <v>111</v>
      </c>
      <c r="D168" s="95" t="s">
        <v>58</v>
      </c>
      <c r="E168" s="96">
        <v>43405</v>
      </c>
      <c r="F168" s="95" t="s">
        <v>118</v>
      </c>
      <c r="G168" s="95" t="s">
        <v>113</v>
      </c>
      <c r="H168" s="96">
        <v>45307</v>
      </c>
      <c r="I168" s="119">
        <v>0.47434027777777782</v>
      </c>
      <c r="J168" s="96">
        <v>45307</v>
      </c>
      <c r="K168" s="119">
        <v>0.49482638888888886</v>
      </c>
      <c r="L168" s="95">
        <v>1770</v>
      </c>
      <c r="M168" s="23">
        <f>Causas[[#This Row],[parada_duracion]]/60</f>
        <v>29.5</v>
      </c>
      <c r="N168" s="19" t="s">
        <v>229</v>
      </c>
      <c r="O168" s="99" t="s">
        <v>45</v>
      </c>
      <c r="P168" s="16">
        <f>WEEKNUM(Causas[[#This Row],[resolucion_fecha]],16)</f>
        <v>3</v>
      </c>
      <c r="Q168" s="16" t="str">
        <f>TEXT(Causas[[#This Row],[resolucion_fecha]],"MMMM")</f>
        <v>enero</v>
      </c>
      <c r="R168" s="16" t="str">
        <f t="shared" si="2"/>
        <v>N</v>
      </c>
      <c r="S168" s="16"/>
      <c r="T168" s="98" t="s">
        <v>132</v>
      </c>
      <c r="U168" s="94"/>
      <c r="V168" s="16"/>
      <c r="W168" s="16"/>
    </row>
    <row r="169" spans="1:23" x14ac:dyDescent="0.25">
      <c r="A169" s="95">
        <v>162464</v>
      </c>
      <c r="B169" s="95" t="s">
        <v>124</v>
      </c>
      <c r="C169" s="95" t="s">
        <v>111</v>
      </c>
      <c r="D169" s="95" t="s">
        <v>55</v>
      </c>
      <c r="E169" s="96">
        <v>43405</v>
      </c>
      <c r="F169" s="95" t="s">
        <v>118</v>
      </c>
      <c r="G169" s="95" t="s">
        <v>113</v>
      </c>
      <c r="H169" s="96">
        <v>45307</v>
      </c>
      <c r="I169" s="119">
        <v>0.53512731481481479</v>
      </c>
      <c r="J169" s="96">
        <v>45307</v>
      </c>
      <c r="K169" s="119">
        <v>0.55722222222222217</v>
      </c>
      <c r="L169" s="95">
        <v>1909</v>
      </c>
      <c r="M169" s="23">
        <f>Causas[[#This Row],[parada_duracion]]/60</f>
        <v>31.816666666666666</v>
      </c>
      <c r="N169" s="19" t="s">
        <v>252</v>
      </c>
      <c r="O169" s="99" t="s">
        <v>45</v>
      </c>
      <c r="P169" s="16">
        <f>WEEKNUM(Causas[[#This Row],[resolucion_fecha]],16)</f>
        <v>3</v>
      </c>
      <c r="Q169" s="16" t="str">
        <f>TEXT(Causas[[#This Row],[resolucion_fecha]],"MMMM")</f>
        <v>enero</v>
      </c>
      <c r="R169" s="16" t="str">
        <f t="shared" si="2"/>
        <v>N</v>
      </c>
      <c r="S169" s="16"/>
      <c r="T169" s="99" t="s">
        <v>132</v>
      </c>
      <c r="U169" s="16"/>
      <c r="V169" s="16"/>
      <c r="W169" s="16"/>
    </row>
    <row r="170" spans="1:23" x14ac:dyDescent="0.25">
      <c r="A170" s="90">
        <v>162473</v>
      </c>
      <c r="B170" s="90" t="s">
        <v>152</v>
      </c>
      <c r="C170" s="90" t="s">
        <v>111</v>
      </c>
      <c r="D170" s="90" t="s">
        <v>46</v>
      </c>
      <c r="E170" s="91">
        <v>44231</v>
      </c>
      <c r="F170" s="90" t="s">
        <v>147</v>
      </c>
      <c r="G170" s="90" t="s">
        <v>115</v>
      </c>
      <c r="H170" s="91">
        <v>45307</v>
      </c>
      <c r="I170" s="118">
        <v>0.54843750000000002</v>
      </c>
      <c r="J170" s="91">
        <v>45307</v>
      </c>
      <c r="K170" s="118">
        <v>0.54851851851851852</v>
      </c>
      <c r="L170" s="90">
        <v>7</v>
      </c>
      <c r="M170" s="92">
        <f>Causas[[#This Row],[parada_duracion]]/60</f>
        <v>0.11666666666666667</v>
      </c>
      <c r="N170" s="18" t="s">
        <v>125</v>
      </c>
      <c r="O170" s="98" t="s">
        <v>125</v>
      </c>
      <c r="P170" s="93">
        <f>WEEKNUM(Causas[[#This Row],[resolucion_fecha]],16)</f>
        <v>3</v>
      </c>
      <c r="Q170" s="93" t="str">
        <f>TEXT(Causas[[#This Row],[resolucion_fecha]],"MMMM")</f>
        <v>enero</v>
      </c>
      <c r="R170" s="93" t="str">
        <f t="shared" si="2"/>
        <v>N</v>
      </c>
      <c r="S170" s="93"/>
      <c r="T170" s="98" t="s">
        <v>125</v>
      </c>
      <c r="U170" s="16"/>
      <c r="V170" s="93"/>
      <c r="W170" s="93"/>
    </row>
    <row r="171" spans="1:23" x14ac:dyDescent="0.25">
      <c r="A171" s="90">
        <v>162475</v>
      </c>
      <c r="B171" s="90" t="s">
        <v>120</v>
      </c>
      <c r="C171" s="90" t="s">
        <v>111</v>
      </c>
      <c r="D171" s="90" t="s">
        <v>46</v>
      </c>
      <c r="E171" s="91">
        <v>44231</v>
      </c>
      <c r="F171" s="90" t="s">
        <v>147</v>
      </c>
      <c r="G171" s="90" t="s">
        <v>115</v>
      </c>
      <c r="H171" s="91">
        <v>45307</v>
      </c>
      <c r="I171" s="118">
        <v>0.54869212962962965</v>
      </c>
      <c r="J171" s="91">
        <v>45307</v>
      </c>
      <c r="K171" s="118">
        <v>0.55481481481481476</v>
      </c>
      <c r="L171" s="90">
        <v>529</v>
      </c>
      <c r="M171" s="92">
        <f>Causas[[#This Row],[parada_duracion]]/60</f>
        <v>8.8166666666666664</v>
      </c>
      <c r="N171" s="18" t="s">
        <v>125</v>
      </c>
      <c r="O171" s="98" t="s">
        <v>125</v>
      </c>
      <c r="P171" s="93">
        <f>WEEKNUM(Causas[[#This Row],[resolucion_fecha]],16)</f>
        <v>3</v>
      </c>
      <c r="Q171" s="93" t="str">
        <f>TEXT(Causas[[#This Row],[resolucion_fecha]],"MMMM")</f>
        <v>enero</v>
      </c>
      <c r="R171" s="93" t="str">
        <f t="shared" si="2"/>
        <v>N</v>
      </c>
      <c r="S171" s="93"/>
      <c r="T171" s="98" t="s">
        <v>125</v>
      </c>
      <c r="U171" s="94"/>
      <c r="V171" s="93"/>
      <c r="W171" s="93"/>
    </row>
    <row r="172" spans="1:23" ht="30" x14ac:dyDescent="0.25">
      <c r="A172" s="95">
        <v>162484</v>
      </c>
      <c r="B172" s="95" t="s">
        <v>136</v>
      </c>
      <c r="C172" s="95" t="s">
        <v>111</v>
      </c>
      <c r="D172" s="95" t="s">
        <v>52</v>
      </c>
      <c r="E172" s="96">
        <v>44104</v>
      </c>
      <c r="F172" s="95" t="s">
        <v>112</v>
      </c>
      <c r="G172" s="95" t="s">
        <v>113</v>
      </c>
      <c r="H172" s="96">
        <v>45307</v>
      </c>
      <c r="I172" s="119">
        <v>0.55319444444444443</v>
      </c>
      <c r="J172" s="96">
        <v>45307</v>
      </c>
      <c r="K172" s="119">
        <v>0.65418981481481475</v>
      </c>
      <c r="L172" s="95">
        <v>8726</v>
      </c>
      <c r="M172" s="23">
        <f>Causas[[#This Row],[parada_duracion]]/60</f>
        <v>145.43333333333334</v>
      </c>
      <c r="N172" s="19" t="s">
        <v>226</v>
      </c>
      <c r="O172" s="99" t="s">
        <v>45</v>
      </c>
      <c r="P172" s="16">
        <f>WEEKNUM(Causas[[#This Row],[resolucion_fecha]],16)</f>
        <v>3</v>
      </c>
      <c r="Q172" s="16" t="str">
        <f>TEXT(Causas[[#This Row],[resolucion_fecha]],"MMMM")</f>
        <v>enero</v>
      </c>
      <c r="R172" s="16" t="str">
        <f t="shared" si="2"/>
        <v>N</v>
      </c>
      <c r="S172" s="16"/>
      <c r="T172" s="99" t="s">
        <v>132</v>
      </c>
      <c r="U172" s="94"/>
      <c r="V172" s="16"/>
      <c r="W172" s="16"/>
    </row>
    <row r="173" spans="1:23" x14ac:dyDescent="0.25">
      <c r="A173" s="90">
        <v>162526</v>
      </c>
      <c r="B173" s="90" t="s">
        <v>122</v>
      </c>
      <c r="C173" s="90" t="s">
        <v>111</v>
      </c>
      <c r="D173" s="90" t="s">
        <v>46</v>
      </c>
      <c r="E173" s="91">
        <v>44231</v>
      </c>
      <c r="F173" s="90" t="s">
        <v>147</v>
      </c>
      <c r="G173" s="90" t="s">
        <v>115</v>
      </c>
      <c r="H173" s="91">
        <v>45307</v>
      </c>
      <c r="I173" s="118">
        <v>0.5982291666666667</v>
      </c>
      <c r="J173" s="91">
        <v>45307</v>
      </c>
      <c r="K173" s="118">
        <v>0.62907407407407401</v>
      </c>
      <c r="L173" s="90">
        <v>2665</v>
      </c>
      <c r="M173" s="92">
        <f>Causas[[#This Row],[parada_duracion]]/60</f>
        <v>44.416666666666664</v>
      </c>
      <c r="N173" s="18" t="s">
        <v>216</v>
      </c>
      <c r="O173" s="98" t="s">
        <v>45</v>
      </c>
      <c r="P173" s="93">
        <f>WEEKNUM(Causas[[#This Row],[resolucion_fecha]],16)</f>
        <v>3</v>
      </c>
      <c r="Q173" s="93" t="str">
        <f>TEXT(Causas[[#This Row],[resolucion_fecha]],"MMMM")</f>
        <v>enero</v>
      </c>
      <c r="R173" s="93" t="str">
        <f t="shared" si="2"/>
        <v>N</v>
      </c>
      <c r="S173" s="93"/>
      <c r="T173" s="98" t="s">
        <v>132</v>
      </c>
      <c r="U173" s="16"/>
      <c r="V173" s="93"/>
      <c r="W173" s="93"/>
    </row>
    <row r="174" spans="1:23" ht="60" x14ac:dyDescent="0.25">
      <c r="A174" s="95">
        <v>162527</v>
      </c>
      <c r="B174" s="95" t="s">
        <v>116</v>
      </c>
      <c r="C174" s="95" t="s">
        <v>111</v>
      </c>
      <c r="D174" s="95" t="s">
        <v>53</v>
      </c>
      <c r="E174" s="96">
        <v>43405</v>
      </c>
      <c r="F174" s="95" t="s">
        <v>118</v>
      </c>
      <c r="G174" s="95" t="s">
        <v>113</v>
      </c>
      <c r="H174" s="96">
        <v>45307</v>
      </c>
      <c r="I174" s="119">
        <v>0.59879629629629627</v>
      </c>
      <c r="J174" s="96">
        <v>45307</v>
      </c>
      <c r="K174" s="119">
        <v>0.74796296296296294</v>
      </c>
      <c r="L174" s="95">
        <v>12888</v>
      </c>
      <c r="M174" s="23">
        <f>Causas[[#This Row],[parada_duracion]]/60</f>
        <v>214.8</v>
      </c>
      <c r="N174" s="19" t="s">
        <v>214</v>
      </c>
      <c r="O174" s="99" t="s">
        <v>51</v>
      </c>
      <c r="P174" s="16">
        <f>WEEKNUM(Causas[[#This Row],[resolucion_fecha]],16)</f>
        <v>3</v>
      </c>
      <c r="Q174" s="16" t="str">
        <f>TEXT(Causas[[#This Row],[resolucion_fecha]],"MMMM")</f>
        <v>enero</v>
      </c>
      <c r="R174" s="16" t="str">
        <f t="shared" si="2"/>
        <v>N</v>
      </c>
      <c r="S174" s="16"/>
      <c r="T174" s="99" t="s">
        <v>133</v>
      </c>
      <c r="U174" s="94"/>
      <c r="V174" s="16"/>
      <c r="W174" s="16"/>
    </row>
    <row r="175" spans="1:23" x14ac:dyDescent="0.25">
      <c r="A175" s="90">
        <v>162551</v>
      </c>
      <c r="B175" s="90" t="s">
        <v>150</v>
      </c>
      <c r="C175" s="90" t="s">
        <v>111</v>
      </c>
      <c r="D175" s="90" t="s">
        <v>46</v>
      </c>
      <c r="E175" s="91">
        <v>44231</v>
      </c>
      <c r="F175" s="90" t="s">
        <v>147</v>
      </c>
      <c r="G175" s="90" t="s">
        <v>113</v>
      </c>
      <c r="H175" s="91">
        <v>45307</v>
      </c>
      <c r="I175" s="118">
        <v>0.63124999999999998</v>
      </c>
      <c r="J175" s="91">
        <v>45307</v>
      </c>
      <c r="K175" s="118">
        <v>0.66180555555555554</v>
      </c>
      <c r="L175" s="90">
        <v>2640</v>
      </c>
      <c r="M175" s="92">
        <f>Causas[[#This Row],[parada_duracion]]/60</f>
        <v>44</v>
      </c>
      <c r="N175" s="18" t="s">
        <v>213</v>
      </c>
      <c r="O175" s="98" t="s">
        <v>45</v>
      </c>
      <c r="P175" s="93">
        <f>WEEKNUM(Causas[[#This Row],[resolucion_fecha]],16)</f>
        <v>3</v>
      </c>
      <c r="Q175" s="93" t="str">
        <f>TEXT(Causas[[#This Row],[resolucion_fecha]],"MMMM")</f>
        <v>enero</v>
      </c>
      <c r="R175" s="93" t="str">
        <f t="shared" si="2"/>
        <v>N</v>
      </c>
      <c r="S175" s="93"/>
      <c r="T175" s="98" t="s">
        <v>132</v>
      </c>
      <c r="U175" s="16"/>
      <c r="V175" s="93"/>
      <c r="W175" s="93"/>
    </row>
    <row r="176" spans="1:23" x14ac:dyDescent="0.25">
      <c r="A176" s="95">
        <v>162552</v>
      </c>
      <c r="B176" s="95" t="s">
        <v>210</v>
      </c>
      <c r="C176" s="95" t="s">
        <v>111</v>
      </c>
      <c r="D176" s="95" t="s">
        <v>60</v>
      </c>
      <c r="E176" s="96">
        <v>43746</v>
      </c>
      <c r="F176" s="95" t="s">
        <v>112</v>
      </c>
      <c r="G176" s="95" t="s">
        <v>113</v>
      </c>
      <c r="H176" s="96">
        <v>45307</v>
      </c>
      <c r="I176" s="119">
        <v>0.6315277777777778</v>
      </c>
      <c r="J176" s="96">
        <v>45307</v>
      </c>
      <c r="K176" s="119">
        <v>0.63635416666666667</v>
      </c>
      <c r="L176" s="95">
        <v>417</v>
      </c>
      <c r="M176" s="23">
        <f>Causas[[#This Row],[parada_duracion]]/60</f>
        <v>6.95</v>
      </c>
      <c r="N176" s="18" t="s">
        <v>125</v>
      </c>
      <c r="O176" s="98" t="s">
        <v>125</v>
      </c>
      <c r="P176" s="16">
        <f>WEEKNUM(Causas[[#This Row],[resolucion_fecha]],16)</f>
        <v>3</v>
      </c>
      <c r="Q176" s="16" t="str">
        <f>TEXT(Causas[[#This Row],[resolucion_fecha]],"MMMM")</f>
        <v>enero</v>
      </c>
      <c r="R176" s="16" t="str">
        <f t="shared" si="2"/>
        <v>N</v>
      </c>
      <c r="S176" s="16"/>
      <c r="T176" s="98" t="s">
        <v>125</v>
      </c>
      <c r="U176" s="94"/>
      <c r="V176" s="16"/>
      <c r="W176" s="16"/>
    </row>
    <row r="177" spans="1:23" x14ac:dyDescent="0.25">
      <c r="A177" s="90">
        <v>162568</v>
      </c>
      <c r="B177" s="90" t="s">
        <v>211</v>
      </c>
      <c r="C177" s="90" t="s">
        <v>111</v>
      </c>
      <c r="D177" s="90" t="s">
        <v>52</v>
      </c>
      <c r="E177" s="91">
        <v>43405</v>
      </c>
      <c r="F177" s="90" t="s">
        <v>118</v>
      </c>
      <c r="G177" s="90" t="s">
        <v>113</v>
      </c>
      <c r="H177" s="91">
        <v>45307</v>
      </c>
      <c r="I177" s="118">
        <v>0.65464120370370371</v>
      </c>
      <c r="J177" s="91">
        <v>45307</v>
      </c>
      <c r="K177" s="118">
        <v>0.65662037037037035</v>
      </c>
      <c r="L177" s="90">
        <v>171</v>
      </c>
      <c r="M177" s="92">
        <f>Causas[[#This Row],[parada_duracion]]/60</f>
        <v>2.85</v>
      </c>
      <c r="N177" s="18" t="s">
        <v>125</v>
      </c>
      <c r="O177" s="98" t="s">
        <v>125</v>
      </c>
      <c r="P177" s="93">
        <f>WEEKNUM(Causas[[#This Row],[resolucion_fecha]],16)</f>
        <v>3</v>
      </c>
      <c r="Q177" s="93" t="str">
        <f>TEXT(Causas[[#This Row],[resolucion_fecha]],"MMMM")</f>
        <v>enero</v>
      </c>
      <c r="R177" s="93" t="str">
        <f t="shared" si="2"/>
        <v>N</v>
      </c>
      <c r="S177" s="93"/>
      <c r="T177" s="98" t="s">
        <v>125</v>
      </c>
      <c r="U177" s="16"/>
      <c r="V177" s="93"/>
      <c r="W177" s="93"/>
    </row>
    <row r="178" spans="1:23" x14ac:dyDescent="0.25">
      <c r="A178" s="95">
        <v>162582</v>
      </c>
      <c r="B178" s="95" t="s">
        <v>121</v>
      </c>
      <c r="C178" s="95" t="s">
        <v>111</v>
      </c>
      <c r="D178" s="95" t="s">
        <v>64</v>
      </c>
      <c r="E178" s="96">
        <v>43405</v>
      </c>
      <c r="F178" s="95" t="s">
        <v>118</v>
      </c>
      <c r="G178" s="95" t="s">
        <v>113</v>
      </c>
      <c r="H178" s="96">
        <v>45307</v>
      </c>
      <c r="I178" s="119">
        <v>0.69119212962962961</v>
      </c>
      <c r="J178" s="96">
        <v>45307</v>
      </c>
      <c r="K178" s="119">
        <v>0.73537037037037034</v>
      </c>
      <c r="L178" s="95">
        <v>3817</v>
      </c>
      <c r="M178" s="23">
        <f>Causas[[#This Row],[parada_duracion]]/60</f>
        <v>63.616666666666667</v>
      </c>
      <c r="N178" s="19" t="s">
        <v>213</v>
      </c>
      <c r="O178" s="99" t="s">
        <v>45</v>
      </c>
      <c r="P178" s="16">
        <f>WEEKNUM(Causas[[#This Row],[resolucion_fecha]],16)</f>
        <v>3</v>
      </c>
      <c r="Q178" s="16" t="str">
        <f>TEXT(Causas[[#This Row],[resolucion_fecha]],"MMMM")</f>
        <v>enero</v>
      </c>
      <c r="R178" s="16" t="str">
        <f t="shared" si="2"/>
        <v>N</v>
      </c>
      <c r="S178" s="16"/>
      <c r="T178" s="99" t="s">
        <v>132</v>
      </c>
      <c r="U178" s="94"/>
      <c r="V178" s="16"/>
      <c r="W178" s="16"/>
    </row>
    <row r="179" spans="1:23" x14ac:dyDescent="0.25">
      <c r="A179" s="95">
        <v>162593</v>
      </c>
      <c r="B179" s="95" t="s">
        <v>152</v>
      </c>
      <c r="C179" s="95" t="s">
        <v>111</v>
      </c>
      <c r="D179" s="95" t="s">
        <v>43</v>
      </c>
      <c r="E179" s="96">
        <v>43405</v>
      </c>
      <c r="F179" s="95" t="s">
        <v>118</v>
      </c>
      <c r="G179" s="95" t="s">
        <v>113</v>
      </c>
      <c r="H179" s="96">
        <v>45307</v>
      </c>
      <c r="I179" s="119">
        <v>0.72261574074074064</v>
      </c>
      <c r="J179" s="96">
        <v>45307</v>
      </c>
      <c r="K179" s="119">
        <v>0.72996527777777775</v>
      </c>
      <c r="L179" s="95">
        <v>635</v>
      </c>
      <c r="M179" s="23">
        <f>Causas[[#This Row],[parada_duracion]]/60</f>
        <v>10.583333333333334</v>
      </c>
      <c r="N179" s="19" t="s">
        <v>231</v>
      </c>
      <c r="O179" s="99" t="s">
        <v>9</v>
      </c>
      <c r="P179" s="16">
        <f>WEEKNUM(Causas[[#This Row],[resolucion_fecha]],16)</f>
        <v>3</v>
      </c>
      <c r="Q179" s="16" t="str">
        <f>TEXT(Causas[[#This Row],[resolucion_fecha]],"MMMM")</f>
        <v>enero</v>
      </c>
      <c r="R179" s="16" t="str">
        <f t="shared" si="2"/>
        <v>N</v>
      </c>
      <c r="S179" s="16"/>
      <c r="T179" s="99" t="s">
        <v>9</v>
      </c>
      <c r="U179" s="16"/>
      <c r="V179" s="16"/>
      <c r="W179" s="16"/>
    </row>
    <row r="180" spans="1:23" x14ac:dyDescent="0.25">
      <c r="A180" s="95">
        <v>162602</v>
      </c>
      <c r="B180" s="95" t="s">
        <v>121</v>
      </c>
      <c r="C180" s="95" t="s">
        <v>111</v>
      </c>
      <c r="D180" s="95" t="s">
        <v>64</v>
      </c>
      <c r="E180" s="96">
        <v>43405</v>
      </c>
      <c r="F180" s="95" t="s">
        <v>118</v>
      </c>
      <c r="G180" s="95" t="s">
        <v>115</v>
      </c>
      <c r="H180" s="96">
        <v>45307</v>
      </c>
      <c r="I180" s="119">
        <v>0.85259259259259268</v>
      </c>
      <c r="J180" s="96">
        <v>45307</v>
      </c>
      <c r="K180" s="119">
        <v>0.88108796296296299</v>
      </c>
      <c r="L180" s="95">
        <v>2462</v>
      </c>
      <c r="M180" s="23">
        <f>Causas[[#This Row],[parada_duracion]]/60</f>
        <v>41.033333333333331</v>
      </c>
      <c r="N180" s="19" t="s">
        <v>215</v>
      </c>
      <c r="O180" s="99" t="s">
        <v>384</v>
      </c>
      <c r="P180" s="16">
        <f>WEEKNUM(Causas[[#This Row],[resolucion_fecha]],16)</f>
        <v>3</v>
      </c>
      <c r="Q180" s="16" t="str">
        <f>TEXT(Causas[[#This Row],[resolucion_fecha]],"MMMM")</f>
        <v>enero</v>
      </c>
      <c r="R180" s="16" t="str">
        <f t="shared" si="2"/>
        <v>N</v>
      </c>
      <c r="S180" s="16"/>
      <c r="T180" s="99" t="s">
        <v>133</v>
      </c>
      <c r="U180" s="16"/>
      <c r="V180" s="16"/>
      <c r="W180" s="16"/>
    </row>
    <row r="181" spans="1:23" ht="30" x14ac:dyDescent="0.25">
      <c r="A181" s="90">
        <v>162611</v>
      </c>
      <c r="B181" s="90" t="s">
        <v>152</v>
      </c>
      <c r="C181" s="90" t="s">
        <v>111</v>
      </c>
      <c r="D181" s="90" t="s">
        <v>54</v>
      </c>
      <c r="E181" s="91">
        <v>43405</v>
      </c>
      <c r="F181" s="90" t="s">
        <v>118</v>
      </c>
      <c r="G181" s="90" t="s">
        <v>113</v>
      </c>
      <c r="H181" s="91">
        <v>45308</v>
      </c>
      <c r="I181" s="118">
        <v>0.28545138888888888</v>
      </c>
      <c r="J181" s="91">
        <v>45308</v>
      </c>
      <c r="K181" s="118">
        <v>0.30206018518518518</v>
      </c>
      <c r="L181" s="90">
        <v>1435</v>
      </c>
      <c r="M181" s="92">
        <f>Causas[[#This Row],[parada_duracion]]/60</f>
        <v>23.916666666666668</v>
      </c>
      <c r="N181" s="18" t="s">
        <v>386</v>
      </c>
      <c r="O181" s="98" t="s">
        <v>383</v>
      </c>
      <c r="P181" s="93">
        <f>WEEKNUM(Causas[[#This Row],[resolucion_fecha]],16)</f>
        <v>3</v>
      </c>
      <c r="Q181" s="93" t="str">
        <f>TEXT(Causas[[#This Row],[resolucion_fecha]],"MMMM")</f>
        <v>enero</v>
      </c>
      <c r="R181" s="93" t="str">
        <f t="shared" si="2"/>
        <v>N</v>
      </c>
      <c r="S181" s="93"/>
      <c r="T181" s="98" t="s">
        <v>132</v>
      </c>
      <c r="U181" s="16"/>
      <c r="V181" s="93"/>
      <c r="W181" s="93"/>
    </row>
    <row r="182" spans="1:23" ht="30" x14ac:dyDescent="0.25">
      <c r="A182" s="95">
        <v>162612</v>
      </c>
      <c r="B182" s="95" t="s">
        <v>114</v>
      </c>
      <c r="C182" s="95" t="s">
        <v>111</v>
      </c>
      <c r="D182" s="95" t="s">
        <v>50</v>
      </c>
      <c r="E182" s="96">
        <v>44120</v>
      </c>
      <c r="F182" s="95" t="s">
        <v>112</v>
      </c>
      <c r="G182" s="95" t="s">
        <v>115</v>
      </c>
      <c r="H182" s="96">
        <v>45308</v>
      </c>
      <c r="I182" s="119">
        <v>0.30258101851851854</v>
      </c>
      <c r="J182" s="96">
        <v>45308</v>
      </c>
      <c r="K182" s="119">
        <v>0.75773148148148151</v>
      </c>
      <c r="L182" s="95">
        <v>39325</v>
      </c>
      <c r="M182" s="23">
        <f>Causas[[#This Row],[parada_duracion]]/60</f>
        <v>655.41666666666663</v>
      </c>
      <c r="N182" s="19" t="s">
        <v>227</v>
      </c>
      <c r="O182" s="99" t="s">
        <v>384</v>
      </c>
      <c r="P182" s="16">
        <f>WEEKNUM(Causas[[#This Row],[resolucion_fecha]],16)</f>
        <v>3</v>
      </c>
      <c r="Q182" s="16" t="str">
        <f>TEXT(Causas[[#This Row],[resolucion_fecha]],"MMMM")</f>
        <v>enero</v>
      </c>
      <c r="R182" s="16" t="str">
        <f t="shared" si="2"/>
        <v>N</v>
      </c>
      <c r="S182" s="16"/>
      <c r="T182" s="99" t="s">
        <v>132</v>
      </c>
      <c r="U182" s="94"/>
      <c r="V182" s="16"/>
      <c r="W182" s="16"/>
    </row>
    <row r="183" spans="1:23" x14ac:dyDescent="0.25">
      <c r="A183" s="95">
        <v>162638</v>
      </c>
      <c r="B183" s="95" t="s">
        <v>142</v>
      </c>
      <c r="C183" s="95" t="s">
        <v>111</v>
      </c>
      <c r="D183" s="95" t="s">
        <v>53</v>
      </c>
      <c r="E183" s="96">
        <v>43405</v>
      </c>
      <c r="F183" s="95" t="s">
        <v>118</v>
      </c>
      <c r="G183" s="95" t="s">
        <v>113</v>
      </c>
      <c r="H183" s="96">
        <v>45308</v>
      </c>
      <c r="I183" s="119">
        <v>0.41163194444444445</v>
      </c>
      <c r="J183" s="96">
        <v>45308</v>
      </c>
      <c r="K183" s="119">
        <v>0.41173611111111108</v>
      </c>
      <c r="L183" s="95">
        <v>9</v>
      </c>
      <c r="M183" s="23">
        <f>Causas[[#This Row],[parada_duracion]]/60</f>
        <v>0.15</v>
      </c>
      <c r="N183" s="19" t="s">
        <v>125</v>
      </c>
      <c r="O183" s="99" t="s">
        <v>125</v>
      </c>
      <c r="P183" s="16">
        <f>WEEKNUM(Causas[[#This Row],[resolucion_fecha]],16)</f>
        <v>3</v>
      </c>
      <c r="Q183" s="16" t="str">
        <f>TEXT(Causas[[#This Row],[resolucion_fecha]],"MMMM")</f>
        <v>enero</v>
      </c>
      <c r="R183" s="16" t="str">
        <f t="shared" si="2"/>
        <v>N</v>
      </c>
      <c r="S183" s="16"/>
      <c r="T183" s="99" t="s">
        <v>125</v>
      </c>
      <c r="U183" s="16"/>
      <c r="V183" s="16"/>
      <c r="W183" s="16"/>
    </row>
    <row r="184" spans="1:23" ht="30" x14ac:dyDescent="0.25">
      <c r="A184" s="95">
        <v>162747</v>
      </c>
      <c r="B184" s="95" t="s">
        <v>211</v>
      </c>
      <c r="C184" s="95" t="s">
        <v>111</v>
      </c>
      <c r="D184" s="95" t="s">
        <v>52</v>
      </c>
      <c r="E184" s="96">
        <v>43405</v>
      </c>
      <c r="F184" s="95" t="s">
        <v>118</v>
      </c>
      <c r="G184" s="95" t="s">
        <v>113</v>
      </c>
      <c r="H184" s="96">
        <v>45308</v>
      </c>
      <c r="I184" s="119">
        <v>0.59818287037037032</v>
      </c>
      <c r="J184" s="96">
        <v>45308</v>
      </c>
      <c r="K184" s="119">
        <v>0.63252314814814814</v>
      </c>
      <c r="L184" s="95">
        <v>2967</v>
      </c>
      <c r="M184" s="23">
        <f>Causas[[#This Row],[parada_duracion]]/60</f>
        <v>49.45</v>
      </c>
      <c r="N184" s="19" t="s">
        <v>222</v>
      </c>
      <c r="O184" s="99" t="s">
        <v>9</v>
      </c>
      <c r="P184" s="16">
        <f>WEEKNUM(Causas[[#This Row],[resolucion_fecha]],16)</f>
        <v>3</v>
      </c>
      <c r="Q184" s="16" t="str">
        <f>TEXT(Causas[[#This Row],[resolucion_fecha]],"MMMM")</f>
        <v>enero</v>
      </c>
      <c r="R184" s="16" t="str">
        <f t="shared" si="2"/>
        <v>N</v>
      </c>
      <c r="S184" s="16"/>
      <c r="T184" s="99" t="s">
        <v>9</v>
      </c>
      <c r="U184" s="16"/>
      <c r="V184" s="16"/>
      <c r="W184" s="16"/>
    </row>
    <row r="185" spans="1:23" x14ac:dyDescent="0.25">
      <c r="A185" s="95">
        <v>162809</v>
      </c>
      <c r="B185" s="95" t="s">
        <v>121</v>
      </c>
      <c r="C185" s="95" t="s">
        <v>111</v>
      </c>
      <c r="D185" s="95" t="s">
        <v>57</v>
      </c>
      <c r="E185" s="96">
        <v>43882</v>
      </c>
      <c r="F185" s="95" t="s">
        <v>112</v>
      </c>
      <c r="G185" s="95" t="s">
        <v>113</v>
      </c>
      <c r="H185" s="96">
        <v>45308</v>
      </c>
      <c r="I185" s="119">
        <v>0.71002314814814815</v>
      </c>
      <c r="J185" s="96">
        <v>45308</v>
      </c>
      <c r="K185" s="119">
        <v>0.73922453703703705</v>
      </c>
      <c r="L185" s="95">
        <v>2523</v>
      </c>
      <c r="M185" s="23">
        <f>Causas[[#This Row],[parada_duracion]]/60</f>
        <v>42.05</v>
      </c>
      <c r="N185" s="19" t="s">
        <v>387</v>
      </c>
      <c r="O185" s="99" t="s">
        <v>383</v>
      </c>
      <c r="P185" s="16">
        <f>WEEKNUM(Causas[[#This Row],[resolucion_fecha]],16)</f>
        <v>3</v>
      </c>
      <c r="Q185" s="16" t="str">
        <f>TEXT(Causas[[#This Row],[resolucion_fecha]],"MMMM")</f>
        <v>enero</v>
      </c>
      <c r="R185" s="16" t="str">
        <f t="shared" si="2"/>
        <v>N</v>
      </c>
      <c r="S185" s="16"/>
      <c r="T185" s="99" t="s">
        <v>132</v>
      </c>
      <c r="U185" s="16"/>
      <c r="V185" s="16"/>
      <c r="W185" s="16"/>
    </row>
    <row r="186" spans="1:23" ht="30" x14ac:dyDescent="0.25">
      <c r="A186" s="90">
        <v>162811</v>
      </c>
      <c r="B186" s="90" t="s">
        <v>154</v>
      </c>
      <c r="C186" s="90" t="s">
        <v>111</v>
      </c>
      <c r="D186" s="90" t="s">
        <v>64</v>
      </c>
      <c r="E186" s="91">
        <v>43405</v>
      </c>
      <c r="F186" s="90" t="s">
        <v>118</v>
      </c>
      <c r="G186" s="90" t="s">
        <v>115</v>
      </c>
      <c r="H186" s="91">
        <v>45308</v>
      </c>
      <c r="I186" s="118">
        <v>0.72429398148148139</v>
      </c>
      <c r="J186" s="91">
        <v>45308</v>
      </c>
      <c r="K186" s="118">
        <v>0.79805555555555552</v>
      </c>
      <c r="L186" s="90">
        <v>6373</v>
      </c>
      <c r="M186" s="92">
        <f>Causas[[#This Row],[parada_duracion]]/60</f>
        <v>106.21666666666667</v>
      </c>
      <c r="N186" s="18" t="s">
        <v>220</v>
      </c>
      <c r="O186" s="98" t="s">
        <v>383</v>
      </c>
      <c r="P186" s="93">
        <f>WEEKNUM(Causas[[#This Row],[resolucion_fecha]],16)</f>
        <v>3</v>
      </c>
      <c r="Q186" s="93" t="str">
        <f>TEXT(Causas[[#This Row],[resolucion_fecha]],"MMMM")</f>
        <v>enero</v>
      </c>
      <c r="R186" s="93" t="str">
        <f t="shared" si="2"/>
        <v>N</v>
      </c>
      <c r="S186" s="93"/>
      <c r="T186" s="98" t="s">
        <v>132</v>
      </c>
      <c r="U186" s="16"/>
      <c r="V186" s="93"/>
      <c r="W186" s="93"/>
    </row>
    <row r="187" spans="1:23" x14ac:dyDescent="0.25">
      <c r="A187" s="90">
        <v>162821</v>
      </c>
      <c r="B187" s="90" t="s">
        <v>114</v>
      </c>
      <c r="C187" s="90" t="s">
        <v>111</v>
      </c>
      <c r="D187" s="90" t="s">
        <v>50</v>
      </c>
      <c r="E187" s="91">
        <v>44120</v>
      </c>
      <c r="F187" s="90" t="s">
        <v>112</v>
      </c>
      <c r="G187" s="90" t="s">
        <v>115</v>
      </c>
      <c r="H187" s="91">
        <v>45308</v>
      </c>
      <c r="I187" s="118">
        <v>0.7578125</v>
      </c>
      <c r="J187" s="91">
        <v>45308</v>
      </c>
      <c r="K187" s="118">
        <v>0.83106481481481476</v>
      </c>
      <c r="L187" s="90">
        <v>6329</v>
      </c>
      <c r="M187" s="92">
        <f>Causas[[#This Row],[parada_duracion]]/60</f>
        <v>105.48333333333333</v>
      </c>
      <c r="N187" s="18" t="s">
        <v>221</v>
      </c>
      <c r="O187" s="98" t="s">
        <v>383</v>
      </c>
      <c r="P187" s="93">
        <f>WEEKNUM(Causas[[#This Row],[resolucion_fecha]],16)</f>
        <v>3</v>
      </c>
      <c r="Q187" s="93" t="str">
        <f>TEXT(Causas[[#This Row],[resolucion_fecha]],"MMMM")</f>
        <v>enero</v>
      </c>
      <c r="R187" s="93" t="str">
        <f t="shared" si="2"/>
        <v>N</v>
      </c>
      <c r="S187" s="93"/>
      <c r="T187" s="98" t="s">
        <v>132</v>
      </c>
      <c r="U187" s="94"/>
      <c r="V187" s="93"/>
      <c r="W187" s="93"/>
    </row>
    <row r="188" spans="1:23" x14ac:dyDescent="0.25">
      <c r="A188" s="95">
        <v>162823</v>
      </c>
      <c r="B188" s="95" t="s">
        <v>195</v>
      </c>
      <c r="C188" s="95" t="s">
        <v>111</v>
      </c>
      <c r="D188" s="95" t="s">
        <v>46</v>
      </c>
      <c r="E188" s="96">
        <v>44231</v>
      </c>
      <c r="F188" s="95" t="s">
        <v>147</v>
      </c>
      <c r="G188" s="95" t="s">
        <v>113</v>
      </c>
      <c r="H188" s="96">
        <v>45308</v>
      </c>
      <c r="I188" s="119">
        <v>0.75818287037037047</v>
      </c>
      <c r="J188" s="96">
        <v>45308</v>
      </c>
      <c r="K188" s="119">
        <v>0.79768518518518527</v>
      </c>
      <c r="L188" s="95">
        <v>3413</v>
      </c>
      <c r="M188" s="23">
        <f>Causas[[#This Row],[parada_duracion]]/60</f>
        <v>56.883333333333333</v>
      </c>
      <c r="N188" s="19" t="s">
        <v>223</v>
      </c>
      <c r="O188" s="99" t="s">
        <v>383</v>
      </c>
      <c r="P188" s="16">
        <f>WEEKNUM(Causas[[#This Row],[resolucion_fecha]],16)</f>
        <v>3</v>
      </c>
      <c r="Q188" s="16" t="str">
        <f>TEXT(Causas[[#This Row],[resolucion_fecha]],"MMMM")</f>
        <v>enero</v>
      </c>
      <c r="R188" s="16" t="str">
        <f t="shared" si="2"/>
        <v>N</v>
      </c>
      <c r="S188" s="16"/>
      <c r="T188" s="99" t="s">
        <v>132</v>
      </c>
      <c r="U188" s="94"/>
      <c r="V188" s="16"/>
      <c r="W188" s="16"/>
    </row>
    <row r="189" spans="1:23" ht="30" x14ac:dyDescent="0.25">
      <c r="A189" s="95">
        <v>162825</v>
      </c>
      <c r="B189" s="95" t="s">
        <v>136</v>
      </c>
      <c r="C189" s="95" t="s">
        <v>111</v>
      </c>
      <c r="D189" s="95" t="s">
        <v>52</v>
      </c>
      <c r="E189" s="96">
        <v>44104</v>
      </c>
      <c r="F189" s="95" t="s">
        <v>112</v>
      </c>
      <c r="G189" s="95" t="s">
        <v>113</v>
      </c>
      <c r="H189" s="96">
        <v>45308</v>
      </c>
      <c r="I189" s="119">
        <v>0.77859953703703699</v>
      </c>
      <c r="J189" s="96">
        <v>45308</v>
      </c>
      <c r="K189" s="119">
        <v>0.79159722222222229</v>
      </c>
      <c r="L189" s="95">
        <v>1123</v>
      </c>
      <c r="M189" s="23">
        <f>Causas[[#This Row],[parada_duracion]]/60</f>
        <v>18.716666666666665</v>
      </c>
      <c r="N189" s="19" t="s">
        <v>388</v>
      </c>
      <c r="O189" s="99" t="s">
        <v>383</v>
      </c>
      <c r="P189" s="16">
        <f>WEEKNUM(Causas[[#This Row],[resolucion_fecha]],16)</f>
        <v>3</v>
      </c>
      <c r="Q189" s="16" t="str">
        <f>TEXT(Causas[[#This Row],[resolucion_fecha]],"MMMM")</f>
        <v>enero</v>
      </c>
      <c r="R189" s="16" t="str">
        <f t="shared" si="2"/>
        <v>N</v>
      </c>
      <c r="S189" s="16"/>
      <c r="T189" s="99" t="s">
        <v>132</v>
      </c>
      <c r="U189" s="16"/>
      <c r="V189" s="16"/>
      <c r="W189" s="16"/>
    </row>
    <row r="190" spans="1:23" ht="30" x14ac:dyDescent="0.25">
      <c r="A190" s="90">
        <v>162827</v>
      </c>
      <c r="B190" s="90" t="s">
        <v>136</v>
      </c>
      <c r="C190" s="90" t="s">
        <v>111</v>
      </c>
      <c r="D190" s="90" t="s">
        <v>52</v>
      </c>
      <c r="E190" s="91">
        <v>44104</v>
      </c>
      <c r="F190" s="90" t="s">
        <v>112</v>
      </c>
      <c r="G190" s="90" t="s">
        <v>113</v>
      </c>
      <c r="H190" s="91">
        <v>45308</v>
      </c>
      <c r="I190" s="118">
        <v>0.82393518518518516</v>
      </c>
      <c r="J190" s="91">
        <v>45308</v>
      </c>
      <c r="K190" s="118">
        <v>0.8391319444444445</v>
      </c>
      <c r="L190" s="90">
        <v>1313</v>
      </c>
      <c r="M190" s="92">
        <f>Causas[[#This Row],[parada_duracion]]/60</f>
        <v>21.883333333333333</v>
      </c>
      <c r="N190" s="18" t="s">
        <v>226</v>
      </c>
      <c r="O190" s="98" t="s">
        <v>383</v>
      </c>
      <c r="P190" s="93">
        <f>WEEKNUM(Causas[[#This Row],[resolucion_fecha]],16)</f>
        <v>3</v>
      </c>
      <c r="Q190" s="93" t="str">
        <f>TEXT(Causas[[#This Row],[resolucion_fecha]],"MMMM")</f>
        <v>enero</v>
      </c>
      <c r="R190" s="93" t="str">
        <f t="shared" si="2"/>
        <v>N</v>
      </c>
      <c r="S190" s="93"/>
      <c r="T190" s="98" t="s">
        <v>132</v>
      </c>
      <c r="U190" s="16"/>
      <c r="V190" s="93"/>
      <c r="W190" s="93"/>
    </row>
    <row r="191" spans="1:23" ht="30" x14ac:dyDescent="0.25">
      <c r="A191" s="95">
        <v>162828</v>
      </c>
      <c r="B191" s="95" t="s">
        <v>114</v>
      </c>
      <c r="C191" s="95" t="s">
        <v>111</v>
      </c>
      <c r="D191" s="95" t="s">
        <v>50</v>
      </c>
      <c r="E191" s="96">
        <v>44120</v>
      </c>
      <c r="F191" s="95" t="s">
        <v>112</v>
      </c>
      <c r="G191" s="95" t="s">
        <v>113</v>
      </c>
      <c r="H191" s="96">
        <v>45308</v>
      </c>
      <c r="I191" s="119">
        <v>0.83114583333333336</v>
      </c>
      <c r="J191" s="96">
        <v>45309</v>
      </c>
      <c r="K191" s="119">
        <v>0.25491898148148145</v>
      </c>
      <c r="L191" s="95">
        <v>36614</v>
      </c>
      <c r="M191" s="23">
        <f>Causas[[#This Row],[parada_duracion]]/60</f>
        <v>610.23333333333335</v>
      </c>
      <c r="N191" s="19" t="s">
        <v>227</v>
      </c>
      <c r="O191" s="99" t="s">
        <v>383</v>
      </c>
      <c r="P191" s="16">
        <f>WEEKNUM(Causas[[#This Row],[resolucion_fecha]],16)</f>
        <v>3</v>
      </c>
      <c r="Q191" s="16" t="str">
        <f>TEXT(Causas[[#This Row],[resolucion_fecha]],"MMMM")</f>
        <v>enero</v>
      </c>
      <c r="R191" s="16" t="str">
        <f t="shared" si="2"/>
        <v>N</v>
      </c>
      <c r="S191" s="16"/>
      <c r="T191" s="99" t="s">
        <v>132</v>
      </c>
      <c r="U191" s="94"/>
      <c r="V191" s="16"/>
      <c r="W191" s="16"/>
    </row>
    <row r="192" spans="1:23" x14ac:dyDescent="0.25">
      <c r="A192" s="90">
        <v>162838</v>
      </c>
      <c r="B192" s="90" t="s">
        <v>120</v>
      </c>
      <c r="C192" s="90" t="s">
        <v>111</v>
      </c>
      <c r="D192" s="90" t="s">
        <v>47</v>
      </c>
      <c r="E192" s="91">
        <v>43405</v>
      </c>
      <c r="F192" s="90" t="s">
        <v>118</v>
      </c>
      <c r="G192" s="90" t="s">
        <v>115</v>
      </c>
      <c r="H192" s="91">
        <v>45309</v>
      </c>
      <c r="I192" s="118">
        <v>0.25418981481481479</v>
      </c>
      <c r="J192" s="91">
        <v>45309</v>
      </c>
      <c r="K192" s="118">
        <v>0.26902777777777781</v>
      </c>
      <c r="L192" s="90">
        <v>1282</v>
      </c>
      <c r="M192" s="92">
        <f>Causas[[#This Row],[parada_duracion]]/60</f>
        <v>21.366666666666667</v>
      </c>
      <c r="N192" s="18" t="s">
        <v>253</v>
      </c>
      <c r="O192" s="98" t="s">
        <v>383</v>
      </c>
      <c r="P192" s="93">
        <f>WEEKNUM(Causas[[#This Row],[resolucion_fecha]],16)</f>
        <v>3</v>
      </c>
      <c r="Q192" s="93" t="str">
        <f>TEXT(Causas[[#This Row],[resolucion_fecha]],"MMMM")</f>
        <v>enero</v>
      </c>
      <c r="R192" s="93" t="str">
        <f t="shared" si="2"/>
        <v>N</v>
      </c>
      <c r="S192" s="93"/>
      <c r="T192" s="98" t="s">
        <v>133</v>
      </c>
      <c r="U192" s="16"/>
      <c r="V192" s="93"/>
      <c r="W192" s="93"/>
    </row>
    <row r="193" spans="1:23" x14ac:dyDescent="0.25">
      <c r="A193" s="95">
        <v>162839</v>
      </c>
      <c r="B193" s="95" t="s">
        <v>114</v>
      </c>
      <c r="C193" s="95" t="s">
        <v>111</v>
      </c>
      <c r="D193" s="95" t="s">
        <v>50</v>
      </c>
      <c r="E193" s="96">
        <v>44120</v>
      </c>
      <c r="F193" s="95" t="s">
        <v>112</v>
      </c>
      <c r="G193" s="95" t="s">
        <v>115</v>
      </c>
      <c r="H193" s="96">
        <v>45309</v>
      </c>
      <c r="I193" s="119">
        <v>0.25502314814814814</v>
      </c>
      <c r="J193" s="96">
        <v>45309</v>
      </c>
      <c r="K193" s="119">
        <v>0.40693287037037035</v>
      </c>
      <c r="L193" s="95">
        <v>13125</v>
      </c>
      <c r="M193" s="23">
        <f>Causas[[#This Row],[parada_duracion]]/60</f>
        <v>218.75</v>
      </c>
      <c r="N193" s="19" t="s">
        <v>254</v>
      </c>
      <c r="O193" s="99" t="s">
        <v>384</v>
      </c>
      <c r="P193" s="16">
        <f>WEEKNUM(Causas[[#This Row],[resolucion_fecha]],16)</f>
        <v>3</v>
      </c>
      <c r="Q193" s="16" t="str">
        <f>TEXT(Causas[[#This Row],[resolucion_fecha]],"MMMM")</f>
        <v>enero</v>
      </c>
      <c r="R193" s="16" t="str">
        <f t="shared" si="2"/>
        <v>N</v>
      </c>
      <c r="S193" s="16"/>
      <c r="T193" s="99" t="s">
        <v>133</v>
      </c>
      <c r="U193" s="94"/>
      <c r="V193" s="16"/>
      <c r="W193" s="16"/>
    </row>
    <row r="194" spans="1:23" x14ac:dyDescent="0.25">
      <c r="A194" s="90">
        <v>162841</v>
      </c>
      <c r="B194" s="90" t="s">
        <v>116</v>
      </c>
      <c r="C194" s="90" t="s">
        <v>111</v>
      </c>
      <c r="D194" s="90" t="s">
        <v>43</v>
      </c>
      <c r="E194" s="91">
        <v>43405</v>
      </c>
      <c r="F194" s="90" t="s">
        <v>118</v>
      </c>
      <c r="G194" s="90" t="s">
        <v>113</v>
      </c>
      <c r="H194" s="91">
        <v>45309</v>
      </c>
      <c r="I194" s="118">
        <v>0.26090277777777776</v>
      </c>
      <c r="J194" s="91">
        <v>45309</v>
      </c>
      <c r="K194" s="118">
        <v>0.34098379629629627</v>
      </c>
      <c r="L194" s="90">
        <v>6919</v>
      </c>
      <c r="M194" s="92">
        <f>Causas[[#This Row],[parada_duracion]]/60</f>
        <v>115.31666666666666</v>
      </c>
      <c r="N194" s="18" t="s">
        <v>257</v>
      </c>
      <c r="O194" s="98" t="s">
        <v>383</v>
      </c>
      <c r="P194" s="93">
        <f>WEEKNUM(Causas[[#This Row],[resolucion_fecha]],16)</f>
        <v>3</v>
      </c>
      <c r="Q194" s="93" t="str">
        <f>TEXT(Causas[[#This Row],[resolucion_fecha]],"MMMM")</f>
        <v>enero</v>
      </c>
      <c r="R194" s="93" t="str">
        <f t="shared" ref="R194:R257" si="3">IF(I5685&gt;TIME(22,0,0),"N",IF(I5685&lt;TIME(6,0,0),"N",IF(I5685&gt;TIME(14,0,0),"T",IF(I5685&gt;=TIME(6,0,0),"M","-"))))</f>
        <v>N</v>
      </c>
      <c r="S194" s="93"/>
      <c r="T194" s="98" t="s">
        <v>133</v>
      </c>
      <c r="U194" s="16"/>
      <c r="V194" s="93"/>
      <c r="W194" s="93"/>
    </row>
    <row r="195" spans="1:23" x14ac:dyDescent="0.25">
      <c r="A195" s="90">
        <v>162842</v>
      </c>
      <c r="B195" s="90" t="s">
        <v>149</v>
      </c>
      <c r="C195" s="90" t="s">
        <v>111</v>
      </c>
      <c r="D195" s="90" t="s">
        <v>47</v>
      </c>
      <c r="E195" s="91">
        <v>43405</v>
      </c>
      <c r="F195" s="90" t="s">
        <v>118</v>
      </c>
      <c r="G195" s="90" t="s">
        <v>113</v>
      </c>
      <c r="H195" s="91">
        <v>45309</v>
      </c>
      <c r="I195" s="118">
        <v>0.26934027777777775</v>
      </c>
      <c r="J195" s="91">
        <v>45309</v>
      </c>
      <c r="K195" s="118">
        <v>0.26954861111111111</v>
      </c>
      <c r="L195" s="90">
        <v>18</v>
      </c>
      <c r="M195" s="92">
        <f>Causas[[#This Row],[parada_duracion]]/60</f>
        <v>0.3</v>
      </c>
      <c r="N195" s="18" t="s">
        <v>125</v>
      </c>
      <c r="O195" s="98" t="s">
        <v>125</v>
      </c>
      <c r="P195" s="93">
        <f>WEEKNUM(Causas[[#This Row],[resolucion_fecha]],16)</f>
        <v>3</v>
      </c>
      <c r="Q195" s="93" t="str">
        <f>TEXT(Causas[[#This Row],[resolucion_fecha]],"MMMM")</f>
        <v>enero</v>
      </c>
      <c r="R195" s="93" t="str">
        <f t="shared" si="3"/>
        <v>N</v>
      </c>
      <c r="S195" s="93"/>
      <c r="T195" s="98" t="s">
        <v>125</v>
      </c>
      <c r="U195" s="94"/>
      <c r="V195" s="93"/>
      <c r="W195" s="93"/>
    </row>
    <row r="196" spans="1:23" x14ac:dyDescent="0.25">
      <c r="A196" s="95">
        <v>162843</v>
      </c>
      <c r="B196" s="95" t="s">
        <v>120</v>
      </c>
      <c r="C196" s="95" t="s">
        <v>111</v>
      </c>
      <c r="D196" s="95" t="s">
        <v>64</v>
      </c>
      <c r="E196" s="96">
        <v>43405</v>
      </c>
      <c r="F196" s="95" t="s">
        <v>118</v>
      </c>
      <c r="G196" s="95" t="s">
        <v>115</v>
      </c>
      <c r="H196" s="96">
        <v>45309</v>
      </c>
      <c r="I196" s="119">
        <v>0.27444444444444444</v>
      </c>
      <c r="J196" s="96">
        <v>45309</v>
      </c>
      <c r="K196" s="119">
        <v>0.28969907407407408</v>
      </c>
      <c r="L196" s="95">
        <v>1318</v>
      </c>
      <c r="M196" s="23">
        <f>Causas[[#This Row],[parada_duracion]]/60</f>
        <v>21.966666666666665</v>
      </c>
      <c r="N196" s="19" t="s">
        <v>235</v>
      </c>
      <c r="O196" s="99" t="s">
        <v>385</v>
      </c>
      <c r="P196" s="16">
        <f>WEEKNUM(Causas[[#This Row],[resolucion_fecha]],16)</f>
        <v>3</v>
      </c>
      <c r="Q196" s="16" t="str">
        <f>TEXT(Causas[[#This Row],[resolucion_fecha]],"MMMM")</f>
        <v>enero</v>
      </c>
      <c r="R196" s="16" t="str">
        <f t="shared" si="3"/>
        <v>N</v>
      </c>
      <c r="S196" s="16"/>
      <c r="T196" s="99" t="s">
        <v>133</v>
      </c>
      <c r="U196" s="94"/>
      <c r="V196" s="16"/>
      <c r="W196" s="16"/>
    </row>
    <row r="197" spans="1:23" x14ac:dyDescent="0.25">
      <c r="A197" s="90">
        <v>162848</v>
      </c>
      <c r="B197" s="90" t="s">
        <v>120</v>
      </c>
      <c r="C197" s="90" t="s">
        <v>111</v>
      </c>
      <c r="D197" s="90" t="s">
        <v>43</v>
      </c>
      <c r="E197" s="91">
        <v>43405</v>
      </c>
      <c r="F197" s="90" t="s">
        <v>118</v>
      </c>
      <c r="G197" s="90" t="s">
        <v>113</v>
      </c>
      <c r="H197" s="91">
        <v>45309</v>
      </c>
      <c r="I197" s="118">
        <v>0.37399305555555556</v>
      </c>
      <c r="J197" s="91">
        <v>45309</v>
      </c>
      <c r="K197" s="118">
        <v>0.37407407407407406</v>
      </c>
      <c r="L197" s="90">
        <v>7</v>
      </c>
      <c r="M197" s="92">
        <f>Causas[[#This Row],[parada_duracion]]/60</f>
        <v>0.11666666666666667</v>
      </c>
      <c r="N197" s="18" t="s">
        <v>125</v>
      </c>
      <c r="O197" s="98" t="s">
        <v>125</v>
      </c>
      <c r="P197" s="93">
        <f>WEEKNUM(Causas[[#This Row],[resolucion_fecha]],16)</f>
        <v>3</v>
      </c>
      <c r="Q197" s="93" t="str">
        <f>TEXT(Causas[[#This Row],[resolucion_fecha]],"MMMM")</f>
        <v>enero</v>
      </c>
      <c r="R197" s="93" t="str">
        <f t="shared" si="3"/>
        <v>N</v>
      </c>
      <c r="S197" s="93"/>
      <c r="T197" s="98" t="s">
        <v>125</v>
      </c>
      <c r="U197" s="16"/>
      <c r="V197" s="93"/>
      <c r="W197" s="93"/>
    </row>
    <row r="198" spans="1:23" x14ac:dyDescent="0.25">
      <c r="A198" s="95">
        <v>162849</v>
      </c>
      <c r="B198" s="95" t="s">
        <v>120</v>
      </c>
      <c r="C198" s="95" t="s">
        <v>111</v>
      </c>
      <c r="D198" s="95" t="s">
        <v>43</v>
      </c>
      <c r="E198" s="96">
        <v>43405</v>
      </c>
      <c r="F198" s="95" t="s">
        <v>118</v>
      </c>
      <c r="G198" s="95" t="s">
        <v>115</v>
      </c>
      <c r="H198" s="96">
        <v>45309</v>
      </c>
      <c r="I198" s="119">
        <v>0.3741666666666667</v>
      </c>
      <c r="J198" s="96">
        <v>45309</v>
      </c>
      <c r="K198" s="119">
        <v>0.40518518518518515</v>
      </c>
      <c r="L198" s="95">
        <v>2680</v>
      </c>
      <c r="M198" s="23">
        <f>Causas[[#This Row],[parada_duracion]]/60</f>
        <v>44.666666666666664</v>
      </c>
      <c r="N198" s="19" t="s">
        <v>236</v>
      </c>
      <c r="O198" s="99" t="s">
        <v>384</v>
      </c>
      <c r="P198" s="16">
        <f>WEEKNUM(Causas[[#This Row],[resolucion_fecha]],16)</f>
        <v>3</v>
      </c>
      <c r="Q198" s="16" t="str">
        <f>TEXT(Causas[[#This Row],[resolucion_fecha]],"MMMM")</f>
        <v>enero</v>
      </c>
      <c r="R198" s="16" t="str">
        <f t="shared" si="3"/>
        <v>N</v>
      </c>
      <c r="S198" s="16"/>
      <c r="T198" s="99" t="s">
        <v>132</v>
      </c>
      <c r="U198" s="94"/>
      <c r="V198" s="16"/>
      <c r="W198" s="16"/>
    </row>
    <row r="199" spans="1:23" x14ac:dyDescent="0.25">
      <c r="A199" s="95">
        <v>162858</v>
      </c>
      <c r="B199" s="95" t="s">
        <v>124</v>
      </c>
      <c r="C199" s="95" t="s">
        <v>111</v>
      </c>
      <c r="D199" s="95" t="s">
        <v>46</v>
      </c>
      <c r="E199" s="96">
        <v>44231</v>
      </c>
      <c r="F199" s="95" t="s">
        <v>147</v>
      </c>
      <c r="G199" s="95" t="s">
        <v>113</v>
      </c>
      <c r="H199" s="96">
        <v>45309</v>
      </c>
      <c r="I199" s="119">
        <v>0.38488425925925923</v>
      </c>
      <c r="J199" s="96">
        <v>45309</v>
      </c>
      <c r="K199" s="119">
        <v>0.43359953703703707</v>
      </c>
      <c r="L199" s="95">
        <v>4209</v>
      </c>
      <c r="M199" s="23">
        <f>Causas[[#This Row],[parada_duracion]]/60</f>
        <v>70.150000000000006</v>
      </c>
      <c r="N199" s="19" t="s">
        <v>389</v>
      </c>
      <c r="O199" s="99" t="s">
        <v>383</v>
      </c>
      <c r="P199" s="16">
        <f>WEEKNUM(Causas[[#This Row],[resolucion_fecha]],16)</f>
        <v>3</v>
      </c>
      <c r="Q199" s="16" t="str">
        <f>TEXT(Causas[[#This Row],[resolucion_fecha]],"MMMM")</f>
        <v>enero</v>
      </c>
      <c r="R199" s="16" t="str">
        <f t="shared" si="3"/>
        <v>N</v>
      </c>
      <c r="S199" s="16"/>
      <c r="T199" s="99" t="s">
        <v>132</v>
      </c>
      <c r="U199" s="16"/>
      <c r="V199" s="16"/>
      <c r="W199" s="16"/>
    </row>
    <row r="200" spans="1:23" x14ac:dyDescent="0.25">
      <c r="A200" s="90">
        <v>162881</v>
      </c>
      <c r="B200" s="90" t="s">
        <v>233</v>
      </c>
      <c r="C200" s="90" t="s">
        <v>111</v>
      </c>
      <c r="D200" s="90" t="s">
        <v>50</v>
      </c>
      <c r="E200" s="91">
        <v>43881</v>
      </c>
      <c r="F200" s="90" t="s">
        <v>112</v>
      </c>
      <c r="G200" s="90" t="s">
        <v>115</v>
      </c>
      <c r="H200" s="91">
        <v>45309</v>
      </c>
      <c r="I200" s="118">
        <v>0.40707175925925926</v>
      </c>
      <c r="J200" s="91">
        <v>45309</v>
      </c>
      <c r="K200" s="118">
        <v>0.69199074074074074</v>
      </c>
      <c r="L200" s="90">
        <v>24617</v>
      </c>
      <c r="M200" s="92">
        <f>Causas[[#This Row],[parada_duracion]]/60</f>
        <v>410.28333333333336</v>
      </c>
      <c r="N200" s="18" t="s">
        <v>238</v>
      </c>
      <c r="O200" s="98" t="s">
        <v>383</v>
      </c>
      <c r="P200" s="93">
        <f>WEEKNUM(Causas[[#This Row],[resolucion_fecha]],16)</f>
        <v>3</v>
      </c>
      <c r="Q200" s="93" t="str">
        <f>TEXT(Causas[[#This Row],[resolucion_fecha]],"MMMM")</f>
        <v>enero</v>
      </c>
      <c r="R200" s="93" t="str">
        <f t="shared" si="3"/>
        <v>N</v>
      </c>
      <c r="S200" s="93"/>
      <c r="T200" s="98" t="s">
        <v>132</v>
      </c>
      <c r="U200" s="16"/>
      <c r="V200" s="93"/>
      <c r="W200" s="93"/>
    </row>
    <row r="201" spans="1:23" x14ac:dyDescent="0.25">
      <c r="A201" s="90">
        <v>162886</v>
      </c>
      <c r="B201" s="90" t="s">
        <v>120</v>
      </c>
      <c r="C201" s="90" t="s">
        <v>111</v>
      </c>
      <c r="D201" s="90" t="s">
        <v>47</v>
      </c>
      <c r="E201" s="91">
        <v>43405</v>
      </c>
      <c r="F201" s="90" t="s">
        <v>118</v>
      </c>
      <c r="G201" s="90" t="s">
        <v>113</v>
      </c>
      <c r="H201" s="91">
        <v>45309</v>
      </c>
      <c r="I201" s="118">
        <v>0.4189930555555556</v>
      </c>
      <c r="J201" s="91">
        <v>45309</v>
      </c>
      <c r="K201" s="118">
        <v>0.41909722222222223</v>
      </c>
      <c r="L201" s="90">
        <v>9</v>
      </c>
      <c r="M201" s="92">
        <f>Causas[[#This Row],[parada_duracion]]/60</f>
        <v>0.15</v>
      </c>
      <c r="N201" s="18" t="s">
        <v>125</v>
      </c>
      <c r="O201" s="98" t="s">
        <v>125</v>
      </c>
      <c r="P201" s="93">
        <f>WEEKNUM(Causas[[#This Row],[resolucion_fecha]],16)</f>
        <v>3</v>
      </c>
      <c r="Q201" s="93" t="str">
        <f>TEXT(Causas[[#This Row],[resolucion_fecha]],"MMMM")</f>
        <v>enero</v>
      </c>
      <c r="R201" s="93" t="str">
        <f t="shared" si="3"/>
        <v>N</v>
      </c>
      <c r="S201" s="93"/>
      <c r="T201" s="98" t="s">
        <v>125</v>
      </c>
      <c r="U201" s="94"/>
      <c r="V201" s="93"/>
      <c r="W201" s="93"/>
    </row>
    <row r="202" spans="1:23" x14ac:dyDescent="0.25">
      <c r="A202" s="90">
        <v>162887</v>
      </c>
      <c r="B202" s="90" t="s">
        <v>181</v>
      </c>
      <c r="C202" s="90" t="s">
        <v>111</v>
      </c>
      <c r="D202" s="90" t="s">
        <v>47</v>
      </c>
      <c r="E202" s="91">
        <v>43881</v>
      </c>
      <c r="F202" s="90" t="s">
        <v>112</v>
      </c>
      <c r="G202" s="90" t="s">
        <v>113</v>
      </c>
      <c r="H202" s="91">
        <v>45309</v>
      </c>
      <c r="I202" s="118">
        <v>0.41917824074074073</v>
      </c>
      <c r="J202" s="91">
        <v>45309</v>
      </c>
      <c r="K202" s="118">
        <v>0.41947916666666668</v>
      </c>
      <c r="L202" s="90">
        <v>26</v>
      </c>
      <c r="M202" s="92">
        <f>Causas[[#This Row],[parada_duracion]]/60</f>
        <v>0.43333333333333335</v>
      </c>
      <c r="N202" s="18" t="s">
        <v>125</v>
      </c>
      <c r="O202" s="98" t="s">
        <v>125</v>
      </c>
      <c r="P202" s="93">
        <f>WEEKNUM(Causas[[#This Row],[resolucion_fecha]],16)</f>
        <v>3</v>
      </c>
      <c r="Q202" s="93" t="str">
        <f>TEXT(Causas[[#This Row],[resolucion_fecha]],"MMMM")</f>
        <v>enero</v>
      </c>
      <c r="R202" s="93" t="str">
        <f t="shared" si="3"/>
        <v>N</v>
      </c>
      <c r="S202" s="93"/>
      <c r="T202" s="98" t="s">
        <v>125</v>
      </c>
      <c r="U202" s="94"/>
      <c r="V202" s="93"/>
      <c r="W202" s="93"/>
    </row>
    <row r="203" spans="1:23" x14ac:dyDescent="0.25">
      <c r="A203" s="95">
        <v>162888</v>
      </c>
      <c r="B203" s="95" t="s">
        <v>181</v>
      </c>
      <c r="C203" s="95" t="s">
        <v>111</v>
      </c>
      <c r="D203" s="95" t="s">
        <v>47</v>
      </c>
      <c r="E203" s="96">
        <v>43881</v>
      </c>
      <c r="F203" s="95" t="s">
        <v>112</v>
      </c>
      <c r="G203" s="95" t="s">
        <v>115</v>
      </c>
      <c r="H203" s="96">
        <v>45309</v>
      </c>
      <c r="I203" s="119">
        <v>0.41954861111111108</v>
      </c>
      <c r="J203" s="96">
        <v>45309</v>
      </c>
      <c r="K203" s="119">
        <v>0.48318287037037039</v>
      </c>
      <c r="L203" s="95">
        <v>5498</v>
      </c>
      <c r="M203" s="23">
        <f>Causas[[#This Row],[parada_duracion]]/60</f>
        <v>91.63333333333334</v>
      </c>
      <c r="N203" s="19" t="s">
        <v>237</v>
      </c>
      <c r="O203" s="99" t="s">
        <v>383</v>
      </c>
      <c r="P203" s="16">
        <f>WEEKNUM(Causas[[#This Row],[resolucion_fecha]],16)</f>
        <v>3</v>
      </c>
      <c r="Q203" s="16" t="str">
        <f>TEXT(Causas[[#This Row],[resolucion_fecha]],"MMMM")</f>
        <v>enero</v>
      </c>
      <c r="R203" s="16" t="str">
        <f t="shared" si="3"/>
        <v>N</v>
      </c>
      <c r="S203" s="16"/>
      <c r="T203" s="99" t="s">
        <v>132</v>
      </c>
      <c r="U203" s="94"/>
      <c r="V203" s="16"/>
      <c r="W203" s="16"/>
    </row>
    <row r="204" spans="1:23" x14ac:dyDescent="0.25">
      <c r="A204" s="95">
        <v>162904</v>
      </c>
      <c r="B204" s="95" t="s">
        <v>120</v>
      </c>
      <c r="C204" s="95" t="s">
        <v>111</v>
      </c>
      <c r="D204" s="95" t="s">
        <v>46</v>
      </c>
      <c r="E204" s="96">
        <v>44231</v>
      </c>
      <c r="F204" s="95" t="s">
        <v>147</v>
      </c>
      <c r="G204" s="95" t="s">
        <v>115</v>
      </c>
      <c r="H204" s="96">
        <v>45309</v>
      </c>
      <c r="I204" s="119">
        <v>0.4337152777777778</v>
      </c>
      <c r="J204" s="96">
        <v>45309</v>
      </c>
      <c r="K204" s="119">
        <v>0.43478009259259259</v>
      </c>
      <c r="L204" s="95">
        <v>92</v>
      </c>
      <c r="M204" s="23">
        <f>Causas[[#This Row],[parada_duracion]]/60</f>
        <v>1.5333333333333334</v>
      </c>
      <c r="N204" s="18" t="s">
        <v>125</v>
      </c>
      <c r="O204" s="98" t="s">
        <v>125</v>
      </c>
      <c r="P204" s="16">
        <f>WEEKNUM(Causas[[#This Row],[resolucion_fecha]],16)</f>
        <v>3</v>
      </c>
      <c r="Q204" s="16" t="str">
        <f>TEXT(Causas[[#This Row],[resolucion_fecha]],"MMMM")</f>
        <v>enero</v>
      </c>
      <c r="R204" s="16" t="str">
        <f t="shared" si="3"/>
        <v>N</v>
      </c>
      <c r="S204" s="16"/>
      <c r="T204" s="98" t="s">
        <v>125</v>
      </c>
      <c r="U204" s="16"/>
      <c r="V204" s="16"/>
      <c r="W204" s="16"/>
    </row>
    <row r="205" spans="1:23" x14ac:dyDescent="0.25">
      <c r="A205" s="95">
        <v>162928</v>
      </c>
      <c r="B205" s="95" t="s">
        <v>117</v>
      </c>
      <c r="C205" s="95" t="s">
        <v>111</v>
      </c>
      <c r="D205" s="95" t="s">
        <v>59</v>
      </c>
      <c r="E205" s="96">
        <v>43405</v>
      </c>
      <c r="F205" s="95" t="s">
        <v>118</v>
      </c>
      <c r="G205" s="95" t="s">
        <v>115</v>
      </c>
      <c r="H205" s="96">
        <v>45309</v>
      </c>
      <c r="I205" s="119">
        <v>0.47126157407407404</v>
      </c>
      <c r="J205" s="96">
        <v>45309</v>
      </c>
      <c r="K205" s="119">
        <v>0.51807870370370368</v>
      </c>
      <c r="L205" s="95">
        <v>4045</v>
      </c>
      <c r="M205" s="23">
        <f>Causas[[#This Row],[parada_duracion]]/60</f>
        <v>67.416666666666671</v>
      </c>
      <c r="N205" s="19" t="s">
        <v>239</v>
      </c>
      <c r="O205" s="98" t="s">
        <v>9</v>
      </c>
      <c r="P205" s="16">
        <f>WEEKNUM(Causas[[#This Row],[resolucion_fecha]],16)</f>
        <v>3</v>
      </c>
      <c r="Q205" s="16" t="str">
        <f>TEXT(Causas[[#This Row],[resolucion_fecha]],"MMMM")</f>
        <v>enero</v>
      </c>
      <c r="R205" s="16" t="str">
        <f t="shared" si="3"/>
        <v>N</v>
      </c>
      <c r="S205" s="16"/>
      <c r="T205" s="99" t="s">
        <v>9</v>
      </c>
      <c r="U205" s="16"/>
      <c r="V205" s="16"/>
      <c r="W205" s="16"/>
    </row>
    <row r="206" spans="1:23" x14ac:dyDescent="0.25">
      <c r="A206" s="95">
        <v>162931</v>
      </c>
      <c r="B206" s="95" t="s">
        <v>120</v>
      </c>
      <c r="C206" s="95" t="s">
        <v>111</v>
      </c>
      <c r="D206" s="95" t="s">
        <v>43</v>
      </c>
      <c r="E206" s="96">
        <v>43405</v>
      </c>
      <c r="F206" s="95" t="s">
        <v>118</v>
      </c>
      <c r="G206" s="95" t="s">
        <v>115</v>
      </c>
      <c r="H206" s="96">
        <v>45309</v>
      </c>
      <c r="I206" s="119">
        <v>0.47528935185185189</v>
      </c>
      <c r="J206" s="96">
        <v>45309</v>
      </c>
      <c r="K206" s="119">
        <v>0.49186342592592597</v>
      </c>
      <c r="L206" s="95">
        <v>1432</v>
      </c>
      <c r="M206" s="23">
        <f>Causas[[#This Row],[parada_duracion]]/60</f>
        <v>23.866666666666667</v>
      </c>
      <c r="N206" s="19" t="s">
        <v>145</v>
      </c>
      <c r="O206" s="99" t="s">
        <v>383</v>
      </c>
      <c r="P206" s="16">
        <f>WEEKNUM(Causas[[#This Row],[resolucion_fecha]],16)</f>
        <v>3</v>
      </c>
      <c r="Q206" s="16" t="str">
        <f>TEXT(Causas[[#This Row],[resolucion_fecha]],"MMMM")</f>
        <v>enero</v>
      </c>
      <c r="R206" s="16" t="str">
        <f t="shared" si="3"/>
        <v>N</v>
      </c>
      <c r="S206" s="16"/>
      <c r="T206" s="99" t="s">
        <v>132</v>
      </c>
      <c r="U206" s="16"/>
      <c r="V206" s="16"/>
      <c r="W206" s="16"/>
    </row>
    <row r="207" spans="1:23" x14ac:dyDescent="0.25">
      <c r="A207" s="95">
        <v>162957</v>
      </c>
      <c r="B207" s="95" t="s">
        <v>137</v>
      </c>
      <c r="C207" s="95" t="s">
        <v>111</v>
      </c>
      <c r="D207" s="95" t="s">
        <v>52</v>
      </c>
      <c r="E207" s="96">
        <v>44239</v>
      </c>
      <c r="F207" s="95" t="s">
        <v>112</v>
      </c>
      <c r="G207" s="95" t="s">
        <v>115</v>
      </c>
      <c r="H207" s="96">
        <v>45309</v>
      </c>
      <c r="I207" s="119">
        <v>0.53621527777777778</v>
      </c>
      <c r="J207" s="96">
        <v>45309</v>
      </c>
      <c r="K207" s="119">
        <v>0.53939814814814813</v>
      </c>
      <c r="L207" s="95">
        <v>275</v>
      </c>
      <c r="M207" s="23">
        <f>Causas[[#This Row],[parada_duracion]]/60</f>
        <v>4.583333333333333</v>
      </c>
      <c r="N207" s="18" t="s">
        <v>125</v>
      </c>
      <c r="O207" s="98" t="s">
        <v>125</v>
      </c>
      <c r="P207" s="16">
        <f>WEEKNUM(Causas[[#This Row],[resolucion_fecha]],16)</f>
        <v>3</v>
      </c>
      <c r="Q207" s="16" t="str">
        <f>TEXT(Causas[[#This Row],[resolucion_fecha]],"MMMM")</f>
        <v>enero</v>
      </c>
      <c r="R207" s="16" t="str">
        <f t="shared" si="3"/>
        <v>N</v>
      </c>
      <c r="S207" s="16"/>
      <c r="T207" s="98" t="s">
        <v>125</v>
      </c>
      <c r="U207" s="16"/>
      <c r="V207" s="16"/>
      <c r="W207" s="16"/>
    </row>
    <row r="208" spans="1:23" x14ac:dyDescent="0.25">
      <c r="A208" s="95">
        <v>162991</v>
      </c>
      <c r="B208" s="95" t="s">
        <v>209</v>
      </c>
      <c r="C208" s="95" t="s">
        <v>111</v>
      </c>
      <c r="D208" s="95" t="s">
        <v>53</v>
      </c>
      <c r="E208" s="96">
        <v>43405</v>
      </c>
      <c r="F208" s="95" t="s">
        <v>118</v>
      </c>
      <c r="G208" s="95" t="s">
        <v>113</v>
      </c>
      <c r="H208" s="96">
        <v>45309</v>
      </c>
      <c r="I208" s="119">
        <v>0.63033564814814813</v>
      </c>
      <c r="J208" s="96">
        <v>45309</v>
      </c>
      <c r="K208" s="119">
        <v>0.63658564814814811</v>
      </c>
      <c r="L208" s="95">
        <v>540</v>
      </c>
      <c r="M208" s="23">
        <f>Causas[[#This Row],[parada_duracion]]/60</f>
        <v>9</v>
      </c>
      <c r="N208" s="18" t="s">
        <v>125</v>
      </c>
      <c r="O208" s="98" t="s">
        <v>125</v>
      </c>
      <c r="P208" s="16">
        <f>WEEKNUM(Causas[[#This Row],[resolucion_fecha]],16)</f>
        <v>3</v>
      </c>
      <c r="Q208" s="16" t="str">
        <f>TEXT(Causas[[#This Row],[resolucion_fecha]],"MMMM")</f>
        <v>enero</v>
      </c>
      <c r="R208" s="16" t="str">
        <f t="shared" si="3"/>
        <v>N</v>
      </c>
      <c r="S208" s="16"/>
      <c r="T208" s="98" t="s">
        <v>125</v>
      </c>
      <c r="U208" s="16"/>
      <c r="V208" s="16"/>
      <c r="W208" s="16"/>
    </row>
    <row r="209" spans="1:23" x14ac:dyDescent="0.25">
      <c r="A209" s="95">
        <v>162998</v>
      </c>
      <c r="B209" s="95" t="s">
        <v>209</v>
      </c>
      <c r="C209" s="95" t="s">
        <v>111</v>
      </c>
      <c r="D209" s="95" t="s">
        <v>53</v>
      </c>
      <c r="E209" s="96">
        <v>43405</v>
      </c>
      <c r="F209" s="95" t="s">
        <v>118</v>
      </c>
      <c r="G209" s="95" t="s">
        <v>113</v>
      </c>
      <c r="H209" s="96">
        <v>45309</v>
      </c>
      <c r="I209" s="119">
        <v>0.63704861111111111</v>
      </c>
      <c r="J209" s="96">
        <v>45309</v>
      </c>
      <c r="K209" s="119">
        <v>0.74149305555555556</v>
      </c>
      <c r="L209" s="95">
        <v>9024</v>
      </c>
      <c r="M209" s="23">
        <f>Causas[[#This Row],[parada_duracion]]/60</f>
        <v>150.4</v>
      </c>
      <c r="N209" s="19" t="s">
        <v>241</v>
      </c>
      <c r="O209" s="99" t="s">
        <v>9</v>
      </c>
      <c r="P209" s="16">
        <f>WEEKNUM(Causas[[#This Row],[resolucion_fecha]],16)</f>
        <v>3</v>
      </c>
      <c r="Q209" s="16" t="str">
        <f>TEXT(Causas[[#This Row],[resolucion_fecha]],"MMMM")</f>
        <v>enero</v>
      </c>
      <c r="R209" s="16" t="str">
        <f t="shared" si="3"/>
        <v>N</v>
      </c>
      <c r="S209" s="16"/>
      <c r="T209" s="99" t="s">
        <v>9</v>
      </c>
      <c r="U209" s="16"/>
      <c r="V209" s="16"/>
      <c r="W209" s="16"/>
    </row>
    <row r="210" spans="1:23" x14ac:dyDescent="0.25">
      <c r="A210" s="90">
        <v>163015</v>
      </c>
      <c r="B210" s="90" t="s">
        <v>114</v>
      </c>
      <c r="C210" s="90" t="s">
        <v>111</v>
      </c>
      <c r="D210" s="90" t="s">
        <v>50</v>
      </c>
      <c r="E210" s="91">
        <v>44120</v>
      </c>
      <c r="F210" s="90" t="s">
        <v>112</v>
      </c>
      <c r="G210" s="90" t="s">
        <v>115</v>
      </c>
      <c r="H210" s="91">
        <v>45309</v>
      </c>
      <c r="I210" s="118">
        <v>0.69209490740740742</v>
      </c>
      <c r="J210" s="91">
        <v>45309</v>
      </c>
      <c r="K210" s="118">
        <v>0.81800925925925927</v>
      </c>
      <c r="L210" s="90">
        <v>10879</v>
      </c>
      <c r="M210" s="92">
        <f>Causas[[#This Row],[parada_duracion]]/60</f>
        <v>181.31666666666666</v>
      </c>
      <c r="N210" s="18" t="s">
        <v>145</v>
      </c>
      <c r="O210" s="98" t="s">
        <v>383</v>
      </c>
      <c r="P210" s="93">
        <f>WEEKNUM(Causas[[#This Row],[resolucion_fecha]],16)</f>
        <v>3</v>
      </c>
      <c r="Q210" s="93" t="str">
        <f>TEXT(Causas[[#This Row],[resolucion_fecha]],"MMMM")</f>
        <v>enero</v>
      </c>
      <c r="R210" s="93" t="str">
        <f t="shared" si="3"/>
        <v>N</v>
      </c>
      <c r="S210" s="93"/>
      <c r="T210" s="98" t="s">
        <v>132</v>
      </c>
      <c r="U210" s="16"/>
      <c r="V210" s="93"/>
      <c r="W210" s="93"/>
    </row>
    <row r="211" spans="1:23" x14ac:dyDescent="0.25">
      <c r="A211" s="95">
        <v>163017</v>
      </c>
      <c r="B211" s="95" t="s">
        <v>120</v>
      </c>
      <c r="C211" s="95" t="s">
        <v>111</v>
      </c>
      <c r="D211" s="95" t="s">
        <v>52</v>
      </c>
      <c r="E211" s="96">
        <v>43405</v>
      </c>
      <c r="F211" s="95" t="s">
        <v>118</v>
      </c>
      <c r="G211" s="95" t="s">
        <v>113</v>
      </c>
      <c r="H211" s="96">
        <v>45309</v>
      </c>
      <c r="I211" s="119">
        <v>0.69423611111111105</v>
      </c>
      <c r="J211" s="96">
        <v>45309</v>
      </c>
      <c r="K211" s="119">
        <v>0.69665509259259262</v>
      </c>
      <c r="L211" s="95">
        <v>209</v>
      </c>
      <c r="M211" s="23">
        <f>Causas[[#This Row],[parada_duracion]]/60</f>
        <v>3.4833333333333334</v>
      </c>
      <c r="N211" s="18" t="s">
        <v>125</v>
      </c>
      <c r="O211" s="98" t="s">
        <v>125</v>
      </c>
      <c r="P211" s="16">
        <f>WEEKNUM(Causas[[#This Row],[resolucion_fecha]],16)</f>
        <v>3</v>
      </c>
      <c r="Q211" s="16" t="str">
        <f>TEXT(Causas[[#This Row],[resolucion_fecha]],"MMMM")</f>
        <v>enero</v>
      </c>
      <c r="R211" s="16" t="str">
        <f t="shared" si="3"/>
        <v>N</v>
      </c>
      <c r="S211" s="16"/>
      <c r="T211" s="98" t="s">
        <v>125</v>
      </c>
      <c r="U211" s="94"/>
      <c r="V211" s="16"/>
      <c r="W211" s="16"/>
    </row>
    <row r="212" spans="1:23" ht="30" x14ac:dyDescent="0.25">
      <c r="A212" s="90">
        <v>163045</v>
      </c>
      <c r="B212" s="90" t="s">
        <v>124</v>
      </c>
      <c r="C212" s="90" t="s">
        <v>111</v>
      </c>
      <c r="D212" s="90" t="s">
        <v>234</v>
      </c>
      <c r="E212" s="91">
        <v>44475</v>
      </c>
      <c r="F212" s="90" t="s">
        <v>123</v>
      </c>
      <c r="G212" s="90" t="s">
        <v>113</v>
      </c>
      <c r="H212" s="91">
        <v>45309</v>
      </c>
      <c r="I212" s="118">
        <v>0.74847222222222232</v>
      </c>
      <c r="J212" s="91">
        <v>45309</v>
      </c>
      <c r="K212" s="118">
        <v>0.79554398148148142</v>
      </c>
      <c r="L212" s="90">
        <v>4067</v>
      </c>
      <c r="M212" s="92">
        <f>Causas[[#This Row],[parada_duracion]]/60</f>
        <v>67.783333333333331</v>
      </c>
      <c r="N212" s="18" t="s">
        <v>247</v>
      </c>
      <c r="O212" s="98" t="s">
        <v>383</v>
      </c>
      <c r="P212" s="93">
        <f>WEEKNUM(Causas[[#This Row],[resolucion_fecha]],16)</f>
        <v>3</v>
      </c>
      <c r="Q212" s="93" t="str">
        <f>TEXT(Causas[[#This Row],[resolucion_fecha]],"MMMM")</f>
        <v>enero</v>
      </c>
      <c r="R212" s="93" t="str">
        <f t="shared" si="3"/>
        <v>N</v>
      </c>
      <c r="S212" s="93"/>
      <c r="T212" s="98" t="s">
        <v>132</v>
      </c>
      <c r="U212" s="16"/>
      <c r="V212" s="93"/>
      <c r="W212" s="93"/>
    </row>
    <row r="213" spans="1:23" x14ac:dyDescent="0.25">
      <c r="A213" s="90">
        <v>163053</v>
      </c>
      <c r="B213" s="90" t="s">
        <v>124</v>
      </c>
      <c r="C213" s="90" t="s">
        <v>111</v>
      </c>
      <c r="D213" s="90" t="s">
        <v>55</v>
      </c>
      <c r="E213" s="91">
        <v>43405</v>
      </c>
      <c r="F213" s="90" t="s">
        <v>118</v>
      </c>
      <c r="G213" s="90" t="s">
        <v>115</v>
      </c>
      <c r="H213" s="91">
        <v>45309</v>
      </c>
      <c r="I213" s="118">
        <v>0.81258101851851849</v>
      </c>
      <c r="J213" s="91">
        <v>45309</v>
      </c>
      <c r="K213" s="118">
        <v>0.82865740740740745</v>
      </c>
      <c r="L213" s="90">
        <v>1389</v>
      </c>
      <c r="M213" s="92">
        <f>Causas[[#This Row],[parada_duracion]]/60</f>
        <v>23.15</v>
      </c>
      <c r="N213" s="18" t="s">
        <v>250</v>
      </c>
      <c r="O213" s="98" t="s">
        <v>384</v>
      </c>
      <c r="P213" s="93">
        <f>WEEKNUM(Causas[[#This Row],[resolucion_fecha]],16)</f>
        <v>3</v>
      </c>
      <c r="Q213" s="93" t="str">
        <f>TEXT(Causas[[#This Row],[resolucion_fecha]],"MMMM")</f>
        <v>enero</v>
      </c>
      <c r="R213" s="93" t="str">
        <f t="shared" si="3"/>
        <v>N</v>
      </c>
      <c r="S213" s="93"/>
      <c r="T213" s="98" t="s">
        <v>132</v>
      </c>
      <c r="U213" s="94"/>
      <c r="V213" s="93"/>
      <c r="W213" s="93"/>
    </row>
    <row r="214" spans="1:23" x14ac:dyDescent="0.25">
      <c r="A214" s="90">
        <v>163057</v>
      </c>
      <c r="B214" s="90" t="s">
        <v>233</v>
      </c>
      <c r="C214" s="90" t="s">
        <v>111</v>
      </c>
      <c r="D214" s="90" t="s">
        <v>50</v>
      </c>
      <c r="E214" s="91">
        <v>43881</v>
      </c>
      <c r="F214" s="90" t="s">
        <v>112</v>
      </c>
      <c r="G214" s="90" t="s">
        <v>115</v>
      </c>
      <c r="H214" s="91">
        <v>45309</v>
      </c>
      <c r="I214" s="118">
        <v>0.8181018518518518</v>
      </c>
      <c r="J214" s="91">
        <v>45309</v>
      </c>
      <c r="K214" s="118">
        <v>0.86394675925925923</v>
      </c>
      <c r="L214" s="90">
        <v>3961</v>
      </c>
      <c r="M214" s="92">
        <f>Causas[[#This Row],[parada_duracion]]/60</f>
        <v>66.016666666666666</v>
      </c>
      <c r="N214" s="18" t="s">
        <v>145</v>
      </c>
      <c r="O214" s="98" t="s">
        <v>383</v>
      </c>
      <c r="P214" s="93">
        <f>WEEKNUM(Causas[[#This Row],[resolucion_fecha]],16)</f>
        <v>3</v>
      </c>
      <c r="Q214" s="93" t="str">
        <f>TEXT(Causas[[#This Row],[resolucion_fecha]],"MMMM")</f>
        <v>enero</v>
      </c>
      <c r="R214" s="93" t="str">
        <f t="shared" si="3"/>
        <v>N</v>
      </c>
      <c r="S214" s="93"/>
      <c r="T214" s="98" t="s">
        <v>132</v>
      </c>
      <c r="U214" s="94"/>
      <c r="V214" s="93"/>
      <c r="W214" s="93"/>
    </row>
    <row r="215" spans="1:23" x14ac:dyDescent="0.25">
      <c r="A215" s="95">
        <v>163059</v>
      </c>
      <c r="B215" s="95" t="s">
        <v>154</v>
      </c>
      <c r="C215" s="95" t="s">
        <v>111</v>
      </c>
      <c r="D215" s="95" t="s">
        <v>57</v>
      </c>
      <c r="E215" s="96">
        <v>43405</v>
      </c>
      <c r="F215" s="95" t="s">
        <v>118</v>
      </c>
      <c r="G215" s="95" t="s">
        <v>113</v>
      </c>
      <c r="H215" s="96">
        <v>45309</v>
      </c>
      <c r="I215" s="119">
        <v>0.82624999999999993</v>
      </c>
      <c r="J215" s="96">
        <v>45309</v>
      </c>
      <c r="K215" s="119">
        <v>0.84517361111111111</v>
      </c>
      <c r="L215" s="95">
        <v>1635</v>
      </c>
      <c r="M215" s="23">
        <f>Causas[[#This Row],[parada_duracion]]/60</f>
        <v>27.25</v>
      </c>
      <c r="N215" s="19" t="s">
        <v>240</v>
      </c>
      <c r="O215" s="99" t="s">
        <v>384</v>
      </c>
      <c r="P215" s="16">
        <f>WEEKNUM(Causas[[#This Row],[resolucion_fecha]],16)</f>
        <v>3</v>
      </c>
      <c r="Q215" s="16" t="str">
        <f>TEXT(Causas[[#This Row],[resolucion_fecha]],"MMMM")</f>
        <v>enero</v>
      </c>
      <c r="R215" s="16" t="str">
        <f t="shared" si="3"/>
        <v>N</v>
      </c>
      <c r="S215" s="16"/>
      <c r="T215" s="99" t="s">
        <v>133</v>
      </c>
      <c r="U215" s="94"/>
      <c r="V215" s="16"/>
      <c r="W215" s="16"/>
    </row>
    <row r="216" spans="1:23" x14ac:dyDescent="0.25">
      <c r="A216" s="95">
        <v>163077</v>
      </c>
      <c r="B216" s="95" t="s">
        <v>116</v>
      </c>
      <c r="C216" s="95" t="s">
        <v>111</v>
      </c>
      <c r="D216" s="95" t="s">
        <v>50</v>
      </c>
      <c r="E216" s="96">
        <v>43881</v>
      </c>
      <c r="F216" s="95" t="s">
        <v>112</v>
      </c>
      <c r="G216" s="95" t="s">
        <v>113</v>
      </c>
      <c r="H216" s="96">
        <v>45309</v>
      </c>
      <c r="I216" s="119">
        <v>0.86418981481481483</v>
      </c>
      <c r="J216" s="96">
        <v>45309</v>
      </c>
      <c r="K216" s="119">
        <v>0.89254629629629623</v>
      </c>
      <c r="L216" s="95">
        <v>2450</v>
      </c>
      <c r="M216" s="23">
        <f>Causas[[#This Row],[parada_duracion]]/60</f>
        <v>40.833333333333336</v>
      </c>
      <c r="N216" s="19" t="s">
        <v>248</v>
      </c>
      <c r="O216" s="99" t="s">
        <v>384</v>
      </c>
      <c r="P216" s="16">
        <f>WEEKNUM(Causas[[#This Row],[resolucion_fecha]],16)</f>
        <v>3</v>
      </c>
      <c r="Q216" s="16" t="str">
        <f>TEXT(Causas[[#This Row],[resolucion_fecha]],"MMMM")</f>
        <v>enero</v>
      </c>
      <c r="R216" s="16" t="str">
        <f t="shared" si="3"/>
        <v>N</v>
      </c>
      <c r="S216" s="16"/>
      <c r="T216" s="99" t="s">
        <v>133</v>
      </c>
      <c r="U216" s="16"/>
      <c r="V216" s="16"/>
      <c r="W216" s="16"/>
    </row>
    <row r="217" spans="1:23" x14ac:dyDescent="0.25">
      <c r="A217" s="95">
        <v>163093</v>
      </c>
      <c r="B217" s="95" t="s">
        <v>114</v>
      </c>
      <c r="C217" s="95" t="s">
        <v>111</v>
      </c>
      <c r="D217" s="95" t="s">
        <v>50</v>
      </c>
      <c r="E217" s="96">
        <v>44120</v>
      </c>
      <c r="F217" s="95" t="s">
        <v>112</v>
      </c>
      <c r="G217" s="95" t="s">
        <v>115</v>
      </c>
      <c r="H217" s="96">
        <v>45310</v>
      </c>
      <c r="I217" s="119">
        <v>0.25077546296296299</v>
      </c>
      <c r="J217" s="96">
        <v>45310</v>
      </c>
      <c r="K217" s="119">
        <v>0.42755787037037035</v>
      </c>
      <c r="L217" s="95">
        <v>15274</v>
      </c>
      <c r="M217" s="23">
        <f>Causas[[#This Row],[parada_duracion]]/60</f>
        <v>254.56666666666666</v>
      </c>
      <c r="N217" s="19" t="s">
        <v>255</v>
      </c>
      <c r="O217" s="99" t="s">
        <v>384</v>
      </c>
      <c r="P217" s="16">
        <f>WEEKNUM(Causas[[#This Row],[resolucion_fecha]],16)</f>
        <v>3</v>
      </c>
      <c r="Q217" s="16" t="str">
        <f>TEXT(Causas[[#This Row],[resolucion_fecha]],"MMMM")</f>
        <v>enero</v>
      </c>
      <c r="R217" s="16" t="str">
        <f t="shared" si="3"/>
        <v>N</v>
      </c>
      <c r="S217" s="16"/>
      <c r="T217" s="99" t="s">
        <v>133</v>
      </c>
      <c r="U217" s="16"/>
      <c r="V217" s="16"/>
      <c r="W217" s="16"/>
    </row>
    <row r="218" spans="1:23" x14ac:dyDescent="0.25">
      <c r="A218" s="90">
        <v>163095</v>
      </c>
      <c r="B218" s="90" t="s">
        <v>152</v>
      </c>
      <c r="C218" s="90" t="s">
        <v>111</v>
      </c>
      <c r="D218" s="90" t="s">
        <v>55</v>
      </c>
      <c r="E218" s="91">
        <v>43405</v>
      </c>
      <c r="F218" s="90" t="s">
        <v>118</v>
      </c>
      <c r="G218" s="90" t="s">
        <v>115</v>
      </c>
      <c r="H218" s="91">
        <v>45310</v>
      </c>
      <c r="I218" s="118">
        <v>0.2641087962962963</v>
      </c>
      <c r="J218" s="91">
        <v>45310</v>
      </c>
      <c r="K218" s="118">
        <v>0.26832175925925927</v>
      </c>
      <c r="L218" s="90">
        <v>364</v>
      </c>
      <c r="M218" s="92">
        <f>Causas[[#This Row],[parada_duracion]]/60</f>
        <v>6.0666666666666664</v>
      </c>
      <c r="N218" s="18" t="s">
        <v>125</v>
      </c>
      <c r="O218" s="98" t="s">
        <v>125</v>
      </c>
      <c r="P218" s="93">
        <f>WEEKNUM(Causas[[#This Row],[resolucion_fecha]],16)</f>
        <v>3</v>
      </c>
      <c r="Q218" s="93" t="str">
        <f>TEXT(Causas[[#This Row],[resolucion_fecha]],"MMMM")</f>
        <v>enero</v>
      </c>
      <c r="R218" s="93" t="str">
        <f t="shared" si="3"/>
        <v>N</v>
      </c>
      <c r="S218" s="93"/>
      <c r="T218" s="98" t="s">
        <v>125</v>
      </c>
      <c r="U218" s="16"/>
      <c r="V218" s="93"/>
      <c r="W218" s="93"/>
    </row>
    <row r="219" spans="1:23" ht="30" x14ac:dyDescent="0.25">
      <c r="A219" s="95">
        <v>163096</v>
      </c>
      <c r="B219" s="95" t="s">
        <v>152</v>
      </c>
      <c r="C219" s="95" t="s">
        <v>111</v>
      </c>
      <c r="D219" s="95" t="s">
        <v>55</v>
      </c>
      <c r="E219" s="96">
        <v>43405</v>
      </c>
      <c r="F219" s="95" t="s">
        <v>118</v>
      </c>
      <c r="G219" s="95" t="s">
        <v>113</v>
      </c>
      <c r="H219" s="96">
        <v>45310</v>
      </c>
      <c r="I219" s="119">
        <v>0.29597222222222225</v>
      </c>
      <c r="J219" s="96">
        <v>45310</v>
      </c>
      <c r="K219" s="119">
        <v>0.32069444444444445</v>
      </c>
      <c r="L219" s="95">
        <v>2136</v>
      </c>
      <c r="M219" s="23">
        <f>Causas[[#This Row],[parada_duracion]]/60</f>
        <v>35.6</v>
      </c>
      <c r="N219" s="19" t="s">
        <v>258</v>
      </c>
      <c r="O219" s="99" t="s">
        <v>383</v>
      </c>
      <c r="P219" s="16">
        <f>WEEKNUM(Causas[[#This Row],[resolucion_fecha]],16)</f>
        <v>3</v>
      </c>
      <c r="Q219" s="16" t="str">
        <f>TEXT(Causas[[#This Row],[resolucion_fecha]],"MMMM")</f>
        <v>enero</v>
      </c>
      <c r="R219" s="16" t="str">
        <f t="shared" si="3"/>
        <v>N</v>
      </c>
      <c r="S219" s="16"/>
      <c r="T219" s="99" t="s">
        <v>132</v>
      </c>
      <c r="U219" s="94"/>
      <c r="V219" s="16"/>
      <c r="W219" s="16"/>
    </row>
    <row r="220" spans="1:23" ht="30" x14ac:dyDescent="0.25">
      <c r="A220" s="95">
        <v>163099</v>
      </c>
      <c r="B220" s="95" t="s">
        <v>152</v>
      </c>
      <c r="C220" s="95" t="s">
        <v>111</v>
      </c>
      <c r="D220" s="95" t="s">
        <v>55</v>
      </c>
      <c r="E220" s="96">
        <v>43405</v>
      </c>
      <c r="F220" s="95" t="s">
        <v>118</v>
      </c>
      <c r="G220" s="95" t="s">
        <v>113</v>
      </c>
      <c r="H220" s="96">
        <v>45310</v>
      </c>
      <c r="I220" s="119">
        <v>0.32087962962962963</v>
      </c>
      <c r="J220" s="96">
        <v>45310</v>
      </c>
      <c r="K220" s="119">
        <v>0.49958333333333332</v>
      </c>
      <c r="L220" s="95">
        <v>15440</v>
      </c>
      <c r="M220" s="23">
        <f>Causas[[#This Row],[parada_duracion]]/60</f>
        <v>257.33333333333331</v>
      </c>
      <c r="N220" s="19" t="s">
        <v>258</v>
      </c>
      <c r="O220" s="99" t="s">
        <v>383</v>
      </c>
      <c r="P220" s="16">
        <f>WEEKNUM(Causas[[#This Row],[resolucion_fecha]],16)</f>
        <v>3</v>
      </c>
      <c r="Q220" s="16" t="str">
        <f>TEXT(Causas[[#This Row],[resolucion_fecha]],"MMMM")</f>
        <v>enero</v>
      </c>
      <c r="R220" s="16" t="str">
        <f t="shared" si="3"/>
        <v>N</v>
      </c>
      <c r="S220" s="16"/>
      <c r="T220" s="99" t="s">
        <v>132</v>
      </c>
      <c r="U220" s="16"/>
      <c r="V220" s="16"/>
      <c r="W220" s="16"/>
    </row>
    <row r="221" spans="1:23" x14ac:dyDescent="0.25">
      <c r="A221" s="95">
        <v>163101</v>
      </c>
      <c r="B221" s="95" t="s">
        <v>152</v>
      </c>
      <c r="C221" s="95" t="s">
        <v>111</v>
      </c>
      <c r="D221" s="95" t="s">
        <v>53</v>
      </c>
      <c r="E221" s="96">
        <v>43405</v>
      </c>
      <c r="F221" s="95" t="s">
        <v>118</v>
      </c>
      <c r="G221" s="95" t="s">
        <v>113</v>
      </c>
      <c r="H221" s="96">
        <v>45310</v>
      </c>
      <c r="I221" s="119">
        <v>0.35273148148148148</v>
      </c>
      <c r="J221" s="96">
        <v>45310</v>
      </c>
      <c r="K221" s="119">
        <v>0.47298611111111111</v>
      </c>
      <c r="L221" s="95">
        <v>10390</v>
      </c>
      <c r="M221" s="23">
        <f>Causas[[#This Row],[parada_duracion]]/60</f>
        <v>173.16666666666666</v>
      </c>
      <c r="N221" s="19" t="s">
        <v>259</v>
      </c>
      <c r="O221" s="99" t="s">
        <v>383</v>
      </c>
      <c r="P221" s="16">
        <f>WEEKNUM(Causas[[#This Row],[resolucion_fecha]],16)</f>
        <v>3</v>
      </c>
      <c r="Q221" s="16" t="str">
        <f>TEXT(Causas[[#This Row],[resolucion_fecha]],"MMMM")</f>
        <v>enero</v>
      </c>
      <c r="R221" s="16" t="str">
        <f t="shared" si="3"/>
        <v>N</v>
      </c>
      <c r="S221" s="16"/>
      <c r="T221" s="99" t="s">
        <v>132</v>
      </c>
      <c r="U221" s="16"/>
      <c r="V221" s="16"/>
      <c r="W221" s="16"/>
    </row>
    <row r="222" spans="1:23" x14ac:dyDescent="0.25">
      <c r="A222" s="95">
        <v>163115</v>
      </c>
      <c r="B222" s="95" t="s">
        <v>120</v>
      </c>
      <c r="C222" s="95" t="s">
        <v>111</v>
      </c>
      <c r="D222" s="95" t="s">
        <v>63</v>
      </c>
      <c r="E222" s="96">
        <v>43405</v>
      </c>
      <c r="F222" s="95" t="s">
        <v>118</v>
      </c>
      <c r="G222" s="95" t="s">
        <v>113</v>
      </c>
      <c r="H222" s="96">
        <v>45310</v>
      </c>
      <c r="I222" s="119">
        <v>0.39409722222222227</v>
      </c>
      <c r="J222" s="96">
        <v>45310</v>
      </c>
      <c r="K222" s="119">
        <v>0.42336805555555551</v>
      </c>
      <c r="L222" s="95">
        <v>2529</v>
      </c>
      <c r="M222" s="23">
        <f>Causas[[#This Row],[parada_duracion]]/60</f>
        <v>42.15</v>
      </c>
      <c r="N222" s="19" t="s">
        <v>252</v>
      </c>
      <c r="O222" s="99" t="s">
        <v>384</v>
      </c>
      <c r="P222" s="16">
        <f>WEEKNUM(Causas[[#This Row],[resolucion_fecha]],16)</f>
        <v>3</v>
      </c>
      <c r="Q222" s="16" t="str">
        <f>TEXT(Causas[[#This Row],[resolucion_fecha]],"MMMM")</f>
        <v>enero</v>
      </c>
      <c r="R222" s="16" t="str">
        <f t="shared" si="3"/>
        <v>N</v>
      </c>
      <c r="S222" s="16"/>
      <c r="T222" s="99" t="s">
        <v>132</v>
      </c>
      <c r="U222" s="16"/>
      <c r="V222" s="16"/>
      <c r="W222" s="16"/>
    </row>
    <row r="223" spans="1:23" x14ac:dyDescent="0.25">
      <c r="A223" s="90">
        <v>163133</v>
      </c>
      <c r="B223" s="90" t="s">
        <v>120</v>
      </c>
      <c r="C223" s="90" t="s">
        <v>111</v>
      </c>
      <c r="D223" s="90" t="s">
        <v>63</v>
      </c>
      <c r="E223" s="91">
        <v>43405</v>
      </c>
      <c r="F223" s="90" t="s">
        <v>118</v>
      </c>
      <c r="G223" s="90" t="s">
        <v>115</v>
      </c>
      <c r="H223" s="91">
        <v>45310</v>
      </c>
      <c r="I223" s="118">
        <v>0.42358796296296292</v>
      </c>
      <c r="J223" s="91">
        <v>45310</v>
      </c>
      <c r="K223" s="118">
        <v>0.51466435185185189</v>
      </c>
      <c r="L223" s="90">
        <v>7869</v>
      </c>
      <c r="M223" s="92">
        <f>Causas[[#This Row],[parada_duracion]]/60</f>
        <v>131.15</v>
      </c>
      <c r="N223" s="19" t="s">
        <v>252</v>
      </c>
      <c r="O223" s="98" t="s">
        <v>384</v>
      </c>
      <c r="P223" s="93">
        <f>WEEKNUM(Causas[[#This Row],[resolucion_fecha]],16)</f>
        <v>3</v>
      </c>
      <c r="Q223" s="93" t="str">
        <f>TEXT(Causas[[#This Row],[resolucion_fecha]],"MMMM")</f>
        <v>enero</v>
      </c>
      <c r="R223" s="93" t="str">
        <f t="shared" si="3"/>
        <v>N</v>
      </c>
      <c r="S223" s="93"/>
      <c r="T223" s="98" t="s">
        <v>132</v>
      </c>
      <c r="U223" s="16"/>
      <c r="V223" s="93"/>
      <c r="W223" s="93"/>
    </row>
    <row r="224" spans="1:23" x14ac:dyDescent="0.25">
      <c r="A224" s="95">
        <v>163138</v>
      </c>
      <c r="B224" s="95" t="s">
        <v>114</v>
      </c>
      <c r="C224" s="95" t="s">
        <v>111</v>
      </c>
      <c r="D224" s="95" t="s">
        <v>50</v>
      </c>
      <c r="E224" s="96">
        <v>44120</v>
      </c>
      <c r="F224" s="95" t="s">
        <v>112</v>
      </c>
      <c r="G224" s="95" t="s">
        <v>115</v>
      </c>
      <c r="H224" s="96">
        <v>45310</v>
      </c>
      <c r="I224" s="119">
        <v>0.42843750000000003</v>
      </c>
      <c r="J224" s="96">
        <v>45310</v>
      </c>
      <c r="K224" s="119">
        <v>0.54702546296296295</v>
      </c>
      <c r="L224" s="95">
        <v>10246</v>
      </c>
      <c r="M224" s="23">
        <f>Causas[[#This Row],[parada_duracion]]/60</f>
        <v>170.76666666666668</v>
      </c>
      <c r="N224" s="19" t="s">
        <v>255</v>
      </c>
      <c r="O224" s="99" t="s">
        <v>384</v>
      </c>
      <c r="P224" s="16">
        <f>WEEKNUM(Causas[[#This Row],[resolucion_fecha]],16)</f>
        <v>3</v>
      </c>
      <c r="Q224" s="16" t="str">
        <f>TEXT(Causas[[#This Row],[resolucion_fecha]],"MMMM")</f>
        <v>enero</v>
      </c>
      <c r="R224" s="16" t="str">
        <f t="shared" si="3"/>
        <v>N</v>
      </c>
      <c r="S224" s="16"/>
      <c r="T224" s="99" t="s">
        <v>133</v>
      </c>
      <c r="U224" s="94"/>
      <c r="V224" s="16"/>
      <c r="W224" s="16"/>
    </row>
    <row r="225" spans="1:23" x14ac:dyDescent="0.25">
      <c r="A225" s="95">
        <v>163162</v>
      </c>
      <c r="B225" s="95" t="s">
        <v>110</v>
      </c>
      <c r="C225" s="95" t="s">
        <v>111</v>
      </c>
      <c r="D225" s="95" t="s">
        <v>49</v>
      </c>
      <c r="E225" s="96">
        <v>44258</v>
      </c>
      <c r="F225" s="95" t="s">
        <v>112</v>
      </c>
      <c r="G225" s="95" t="s">
        <v>113</v>
      </c>
      <c r="H225" s="96">
        <v>45310</v>
      </c>
      <c r="I225" s="119">
        <v>0.46399305555555559</v>
      </c>
      <c r="J225" s="96">
        <v>45310</v>
      </c>
      <c r="K225" s="119">
        <v>0.46471064814814816</v>
      </c>
      <c r="L225" s="95">
        <v>62</v>
      </c>
      <c r="M225" s="23">
        <f>Causas[[#This Row],[parada_duracion]]/60</f>
        <v>1.0333333333333334</v>
      </c>
      <c r="N225" s="18" t="s">
        <v>125</v>
      </c>
      <c r="O225" s="98" t="s">
        <v>125</v>
      </c>
      <c r="P225" s="16">
        <f>WEEKNUM(Causas[[#This Row],[resolucion_fecha]],16)</f>
        <v>3</v>
      </c>
      <c r="Q225" s="16" t="str">
        <f>TEXT(Causas[[#This Row],[resolucion_fecha]],"MMMM")</f>
        <v>enero</v>
      </c>
      <c r="R225" s="16" t="str">
        <f t="shared" si="3"/>
        <v>N</v>
      </c>
      <c r="S225" s="16"/>
      <c r="T225" s="98" t="s">
        <v>125</v>
      </c>
      <c r="U225" s="16"/>
      <c r="V225" s="16"/>
      <c r="W225" s="16"/>
    </row>
    <row r="226" spans="1:23" x14ac:dyDescent="0.25">
      <c r="A226" s="95">
        <v>163190</v>
      </c>
      <c r="B226" s="95" t="s">
        <v>152</v>
      </c>
      <c r="C226" s="95" t="s">
        <v>111</v>
      </c>
      <c r="D226" s="95" t="s">
        <v>64</v>
      </c>
      <c r="E226" s="96">
        <v>43405</v>
      </c>
      <c r="F226" s="95" t="s">
        <v>118</v>
      </c>
      <c r="G226" s="95" t="s">
        <v>115</v>
      </c>
      <c r="H226" s="96">
        <v>45310</v>
      </c>
      <c r="I226" s="119">
        <v>0.50297453703703698</v>
      </c>
      <c r="J226" s="96">
        <v>45310</v>
      </c>
      <c r="K226" s="119">
        <v>0.51164351851851853</v>
      </c>
      <c r="L226" s="95">
        <v>749</v>
      </c>
      <c r="M226" s="23">
        <f>Causas[[#This Row],[parada_duracion]]/60</f>
        <v>12.483333333333333</v>
      </c>
      <c r="N226" s="19" t="s">
        <v>197</v>
      </c>
      <c r="O226" s="99" t="s">
        <v>384</v>
      </c>
      <c r="P226" s="16">
        <f>WEEKNUM(Causas[[#This Row],[resolucion_fecha]],16)</f>
        <v>3</v>
      </c>
      <c r="Q226" s="16" t="str">
        <f>TEXT(Causas[[#This Row],[resolucion_fecha]],"MMMM")</f>
        <v>enero</v>
      </c>
      <c r="R226" s="16" t="str">
        <f t="shared" si="3"/>
        <v>N</v>
      </c>
      <c r="S226" s="16"/>
      <c r="T226" s="99" t="s">
        <v>132</v>
      </c>
      <c r="U226" s="16"/>
      <c r="V226" s="16"/>
      <c r="W226" s="16"/>
    </row>
    <row r="227" spans="1:23" x14ac:dyDescent="0.25">
      <c r="A227" s="95">
        <v>163213</v>
      </c>
      <c r="B227" s="95" t="s">
        <v>120</v>
      </c>
      <c r="C227" s="95" t="s">
        <v>111</v>
      </c>
      <c r="D227" s="95" t="s">
        <v>50</v>
      </c>
      <c r="E227" s="96">
        <v>43405</v>
      </c>
      <c r="F227" s="95" t="s">
        <v>118</v>
      </c>
      <c r="G227" s="95" t="s">
        <v>115</v>
      </c>
      <c r="H227" s="96">
        <v>45310</v>
      </c>
      <c r="I227" s="119">
        <v>0.54724537037037035</v>
      </c>
      <c r="J227" s="96">
        <v>45310</v>
      </c>
      <c r="K227" s="119">
        <v>0.91686342592592596</v>
      </c>
      <c r="L227" s="95">
        <v>31935</v>
      </c>
      <c r="M227" s="23">
        <f>Causas[[#This Row],[parada_duracion]]/60</f>
        <v>532.25</v>
      </c>
      <c r="N227" s="19" t="s">
        <v>256</v>
      </c>
      <c r="O227" s="99" t="s">
        <v>384</v>
      </c>
      <c r="P227" s="16">
        <f>WEEKNUM(Causas[[#This Row],[resolucion_fecha]],16)</f>
        <v>3</v>
      </c>
      <c r="Q227" s="16" t="str">
        <f>TEXT(Causas[[#This Row],[resolucion_fecha]],"MMMM")</f>
        <v>enero</v>
      </c>
      <c r="R227" s="16" t="str">
        <f t="shared" si="3"/>
        <v>N</v>
      </c>
      <c r="S227" s="16"/>
      <c r="T227" s="99" t="s">
        <v>132</v>
      </c>
      <c r="U227" s="16"/>
      <c r="V227" s="16"/>
      <c r="W227" s="16"/>
    </row>
    <row r="228" spans="1:23" x14ac:dyDescent="0.25">
      <c r="A228" s="95">
        <v>163217</v>
      </c>
      <c r="B228" s="95" t="s">
        <v>152</v>
      </c>
      <c r="C228" s="95" t="s">
        <v>111</v>
      </c>
      <c r="D228" s="95" t="s">
        <v>64</v>
      </c>
      <c r="E228" s="96">
        <v>43405</v>
      </c>
      <c r="F228" s="95" t="s">
        <v>118</v>
      </c>
      <c r="G228" s="95" t="s">
        <v>115</v>
      </c>
      <c r="H228" s="96">
        <v>45310</v>
      </c>
      <c r="I228" s="119">
        <v>0.55024305555555553</v>
      </c>
      <c r="J228" s="96">
        <v>45310</v>
      </c>
      <c r="K228" s="119">
        <v>0.55275462962962962</v>
      </c>
      <c r="L228" s="95">
        <v>217</v>
      </c>
      <c r="M228" s="23">
        <f>Causas[[#This Row],[parada_duracion]]/60</f>
        <v>3.6166666666666667</v>
      </c>
      <c r="N228" s="18" t="s">
        <v>125</v>
      </c>
      <c r="O228" s="98" t="s">
        <v>125</v>
      </c>
      <c r="P228" s="16">
        <f>WEEKNUM(Causas[[#This Row],[resolucion_fecha]],16)</f>
        <v>3</v>
      </c>
      <c r="Q228" s="16" t="str">
        <f>TEXT(Causas[[#This Row],[resolucion_fecha]],"MMMM")</f>
        <v>enero</v>
      </c>
      <c r="R228" s="16" t="str">
        <f t="shared" si="3"/>
        <v>N</v>
      </c>
      <c r="S228" s="16"/>
      <c r="T228" s="98" t="s">
        <v>125</v>
      </c>
      <c r="U228" s="16"/>
      <c r="V228" s="16"/>
      <c r="W228" s="16"/>
    </row>
    <row r="229" spans="1:23" x14ac:dyDescent="0.25">
      <c r="A229" s="95">
        <v>163249</v>
      </c>
      <c r="B229" s="95" t="s">
        <v>152</v>
      </c>
      <c r="C229" s="95" t="s">
        <v>111</v>
      </c>
      <c r="D229" s="95" t="s">
        <v>53</v>
      </c>
      <c r="E229" s="96">
        <v>43405</v>
      </c>
      <c r="F229" s="95" t="s">
        <v>118</v>
      </c>
      <c r="G229" s="95" t="s">
        <v>113</v>
      </c>
      <c r="H229" s="96">
        <v>45310</v>
      </c>
      <c r="I229" s="119">
        <v>0.60650462962962959</v>
      </c>
      <c r="J229" s="96">
        <v>45310</v>
      </c>
      <c r="K229" s="119">
        <v>0.61076388888888888</v>
      </c>
      <c r="L229" s="95">
        <v>368</v>
      </c>
      <c r="M229" s="23">
        <f>Causas[[#This Row],[parada_duracion]]/60</f>
        <v>6.1333333333333337</v>
      </c>
      <c r="N229" s="18" t="s">
        <v>125</v>
      </c>
      <c r="O229" s="98" t="s">
        <v>125</v>
      </c>
      <c r="P229" s="16">
        <f>WEEKNUM(Causas[[#This Row],[resolucion_fecha]],16)</f>
        <v>3</v>
      </c>
      <c r="Q229" s="16" t="str">
        <f>TEXT(Causas[[#This Row],[resolucion_fecha]],"MMMM")</f>
        <v>enero</v>
      </c>
      <c r="R229" s="16" t="str">
        <f t="shared" si="3"/>
        <v>N</v>
      </c>
      <c r="S229" s="16"/>
      <c r="T229" s="98" t="s">
        <v>125</v>
      </c>
      <c r="U229" s="16"/>
      <c r="V229" s="16"/>
      <c r="W229" s="16"/>
    </row>
    <row r="230" spans="1:23" ht="60" x14ac:dyDescent="0.25">
      <c r="A230" s="90">
        <v>163263</v>
      </c>
      <c r="B230" s="90" t="s">
        <v>146</v>
      </c>
      <c r="C230" s="90" t="s">
        <v>111</v>
      </c>
      <c r="D230" s="90" t="s">
        <v>62</v>
      </c>
      <c r="E230" s="91">
        <v>43405</v>
      </c>
      <c r="F230" s="90" t="s">
        <v>118</v>
      </c>
      <c r="G230" s="90" t="s">
        <v>115</v>
      </c>
      <c r="H230" s="91">
        <v>45310</v>
      </c>
      <c r="I230" s="118">
        <v>0.62586805555555558</v>
      </c>
      <c r="J230" s="91">
        <v>45310</v>
      </c>
      <c r="K230" s="118">
        <v>0.68969907407407405</v>
      </c>
      <c r="L230" s="90">
        <v>5515</v>
      </c>
      <c r="M230" s="92">
        <f>Causas[[#This Row],[parada_duracion]]/60</f>
        <v>91.916666666666671</v>
      </c>
      <c r="N230" s="18" t="s">
        <v>242</v>
      </c>
      <c r="O230" s="98" t="s">
        <v>9</v>
      </c>
      <c r="P230" s="93">
        <f>WEEKNUM(Causas[[#This Row],[resolucion_fecha]],16)</f>
        <v>3</v>
      </c>
      <c r="Q230" s="93" t="str">
        <f>TEXT(Causas[[#This Row],[resolucion_fecha]],"MMMM")</f>
        <v>enero</v>
      </c>
      <c r="R230" s="93" t="str">
        <f t="shared" si="3"/>
        <v>N</v>
      </c>
      <c r="S230" s="93"/>
      <c r="T230" s="99" t="s">
        <v>9</v>
      </c>
      <c r="U230" s="16"/>
      <c r="V230" s="93"/>
      <c r="W230" s="93"/>
    </row>
    <row r="231" spans="1:23" x14ac:dyDescent="0.25">
      <c r="A231" s="95">
        <v>163268</v>
      </c>
      <c r="B231" s="95" t="s">
        <v>142</v>
      </c>
      <c r="C231" s="95" t="s">
        <v>111</v>
      </c>
      <c r="D231" s="95" t="s">
        <v>53</v>
      </c>
      <c r="E231" s="96">
        <v>43405</v>
      </c>
      <c r="F231" s="95" t="s">
        <v>118</v>
      </c>
      <c r="G231" s="95" t="s">
        <v>113</v>
      </c>
      <c r="H231" s="96">
        <v>45310</v>
      </c>
      <c r="I231" s="119">
        <v>0.62945601851851851</v>
      </c>
      <c r="J231" s="96">
        <v>45310</v>
      </c>
      <c r="K231" s="119">
        <v>0.63872685185185185</v>
      </c>
      <c r="L231" s="95">
        <v>801</v>
      </c>
      <c r="M231" s="23">
        <f>Causas[[#This Row],[parada_duracion]]/60</f>
        <v>13.35</v>
      </c>
      <c r="N231" s="19" t="s">
        <v>145</v>
      </c>
      <c r="O231" s="99" t="s">
        <v>383</v>
      </c>
      <c r="P231" s="16">
        <f>WEEKNUM(Causas[[#This Row],[resolucion_fecha]],16)</f>
        <v>3</v>
      </c>
      <c r="Q231" s="16" t="str">
        <f>TEXT(Causas[[#This Row],[resolucion_fecha]],"MMMM")</f>
        <v>enero</v>
      </c>
      <c r="R231" s="16" t="str">
        <f t="shared" si="3"/>
        <v>N</v>
      </c>
      <c r="S231" s="16"/>
      <c r="T231" s="99" t="s">
        <v>132</v>
      </c>
      <c r="U231" s="94"/>
      <c r="V231" s="16"/>
      <c r="W231" s="16"/>
    </row>
    <row r="232" spans="1:23" ht="30" x14ac:dyDescent="0.25">
      <c r="A232" s="95">
        <v>163304</v>
      </c>
      <c r="B232" s="95" t="s">
        <v>136</v>
      </c>
      <c r="C232" s="95" t="s">
        <v>111</v>
      </c>
      <c r="D232" s="95" t="s">
        <v>52</v>
      </c>
      <c r="E232" s="96">
        <v>44104</v>
      </c>
      <c r="F232" s="95" t="s">
        <v>112</v>
      </c>
      <c r="G232" s="95" t="s">
        <v>113</v>
      </c>
      <c r="H232" s="96">
        <v>45310</v>
      </c>
      <c r="I232" s="119">
        <v>0.68760416666666668</v>
      </c>
      <c r="J232" s="96">
        <v>45310</v>
      </c>
      <c r="K232" s="119">
        <v>0.7003125</v>
      </c>
      <c r="L232" s="95">
        <v>1098</v>
      </c>
      <c r="M232" s="23">
        <f>Causas[[#This Row],[parada_duracion]]/60</f>
        <v>18.3</v>
      </c>
      <c r="N232" s="19" t="s">
        <v>245</v>
      </c>
      <c r="O232" s="99" t="s">
        <v>383</v>
      </c>
      <c r="P232" s="16">
        <f>WEEKNUM(Causas[[#This Row],[resolucion_fecha]],16)</f>
        <v>3</v>
      </c>
      <c r="Q232" s="16" t="str">
        <f>TEXT(Causas[[#This Row],[resolucion_fecha]],"MMMM")</f>
        <v>enero</v>
      </c>
      <c r="R232" s="16" t="str">
        <f t="shared" si="3"/>
        <v>N</v>
      </c>
      <c r="S232" s="16"/>
      <c r="T232" s="99" t="s">
        <v>132</v>
      </c>
      <c r="U232" s="16"/>
      <c r="V232" s="16"/>
      <c r="W232" s="16"/>
    </row>
    <row r="233" spans="1:23" ht="30" x14ac:dyDescent="0.25">
      <c r="A233" s="90">
        <v>163317</v>
      </c>
      <c r="B233" s="90" t="s">
        <v>120</v>
      </c>
      <c r="C233" s="90" t="s">
        <v>111</v>
      </c>
      <c r="D233" s="90" t="s">
        <v>63</v>
      </c>
      <c r="E233" s="91">
        <v>43405</v>
      </c>
      <c r="F233" s="90" t="s">
        <v>118</v>
      </c>
      <c r="G233" s="90" t="s">
        <v>113</v>
      </c>
      <c r="H233" s="91">
        <v>45310</v>
      </c>
      <c r="I233" s="118">
        <v>0.72380787037037031</v>
      </c>
      <c r="J233" s="91">
        <v>45310</v>
      </c>
      <c r="K233" s="118">
        <v>0.8636342592592593</v>
      </c>
      <c r="L233" s="90">
        <v>12081</v>
      </c>
      <c r="M233" s="92">
        <f>Causas[[#This Row],[parada_duracion]]/60</f>
        <v>201.35</v>
      </c>
      <c r="N233" s="18" t="s">
        <v>243</v>
      </c>
      <c r="O233" s="98" t="s">
        <v>383</v>
      </c>
      <c r="P233" s="93">
        <f>WEEKNUM(Causas[[#This Row],[resolucion_fecha]],16)</f>
        <v>3</v>
      </c>
      <c r="Q233" s="93" t="str">
        <f>TEXT(Causas[[#This Row],[resolucion_fecha]],"MMMM")</f>
        <v>enero</v>
      </c>
      <c r="R233" s="93" t="str">
        <f t="shared" si="3"/>
        <v>N</v>
      </c>
      <c r="S233" s="93"/>
      <c r="T233" s="98" t="s">
        <v>132</v>
      </c>
      <c r="U233" s="16"/>
      <c r="V233" s="93"/>
      <c r="W233" s="93"/>
    </row>
    <row r="234" spans="1:23" x14ac:dyDescent="0.25">
      <c r="A234" s="90">
        <v>163325</v>
      </c>
      <c r="B234" s="90" t="s">
        <v>117</v>
      </c>
      <c r="C234" s="90" t="s">
        <v>111</v>
      </c>
      <c r="D234" s="90" t="s">
        <v>60</v>
      </c>
      <c r="E234" s="91">
        <v>43405</v>
      </c>
      <c r="F234" s="90" t="s">
        <v>118</v>
      </c>
      <c r="G234" s="90" t="s">
        <v>113</v>
      </c>
      <c r="H234" s="91">
        <v>45310</v>
      </c>
      <c r="I234" s="118">
        <v>0.73673611111111104</v>
      </c>
      <c r="J234" s="91">
        <v>45310</v>
      </c>
      <c r="K234" s="118">
        <v>0.7535532407407407</v>
      </c>
      <c r="L234" s="90">
        <v>1453</v>
      </c>
      <c r="M234" s="92">
        <f>Causas[[#This Row],[parada_duracion]]/60</f>
        <v>24.216666666666665</v>
      </c>
      <c r="N234" s="18" t="s">
        <v>9</v>
      </c>
      <c r="O234" s="98" t="s">
        <v>9</v>
      </c>
      <c r="P234" s="93">
        <f>WEEKNUM(Causas[[#This Row],[resolucion_fecha]],16)</f>
        <v>3</v>
      </c>
      <c r="Q234" s="93" t="str">
        <f>TEXT(Causas[[#This Row],[resolucion_fecha]],"MMMM")</f>
        <v>enero</v>
      </c>
      <c r="R234" s="93" t="str">
        <f t="shared" si="3"/>
        <v>N</v>
      </c>
      <c r="S234" s="93"/>
      <c r="T234" s="99" t="s">
        <v>9</v>
      </c>
      <c r="U234" s="94"/>
      <c r="V234" s="93"/>
      <c r="W234" s="93"/>
    </row>
    <row r="235" spans="1:23" x14ac:dyDescent="0.25">
      <c r="A235" s="90">
        <v>163328</v>
      </c>
      <c r="B235" s="90" t="s">
        <v>142</v>
      </c>
      <c r="C235" s="90" t="s">
        <v>111</v>
      </c>
      <c r="D235" s="90" t="s">
        <v>53</v>
      </c>
      <c r="E235" s="91">
        <v>43405</v>
      </c>
      <c r="F235" s="90" t="s">
        <v>118</v>
      </c>
      <c r="G235" s="90" t="s">
        <v>113</v>
      </c>
      <c r="H235" s="91">
        <v>45310</v>
      </c>
      <c r="I235" s="118">
        <v>0.76186342592592593</v>
      </c>
      <c r="J235" s="91">
        <v>45310</v>
      </c>
      <c r="K235" s="118">
        <v>0.76193287037037039</v>
      </c>
      <c r="L235" s="90">
        <v>6</v>
      </c>
      <c r="M235" s="92">
        <f>Causas[[#This Row],[parada_duracion]]/60</f>
        <v>0.1</v>
      </c>
      <c r="N235" s="18" t="s">
        <v>125</v>
      </c>
      <c r="O235" s="98" t="s">
        <v>125</v>
      </c>
      <c r="P235" s="93">
        <f>WEEKNUM(Causas[[#This Row],[resolucion_fecha]],16)</f>
        <v>3</v>
      </c>
      <c r="Q235" s="93" t="str">
        <f>TEXT(Causas[[#This Row],[resolucion_fecha]],"MMMM")</f>
        <v>enero</v>
      </c>
      <c r="R235" s="93" t="str">
        <f t="shared" si="3"/>
        <v>N</v>
      </c>
      <c r="S235" s="93"/>
      <c r="T235" s="98" t="s">
        <v>125</v>
      </c>
      <c r="U235" s="94"/>
      <c r="V235" s="93"/>
      <c r="W235" s="93"/>
    </row>
    <row r="236" spans="1:23" x14ac:dyDescent="0.25">
      <c r="A236" s="90">
        <v>163329</v>
      </c>
      <c r="B236" s="90" t="s">
        <v>142</v>
      </c>
      <c r="C236" s="90" t="s">
        <v>111</v>
      </c>
      <c r="D236" s="90" t="s">
        <v>53</v>
      </c>
      <c r="E236" s="91">
        <v>43405</v>
      </c>
      <c r="F236" s="90" t="s">
        <v>118</v>
      </c>
      <c r="G236" s="90" t="s">
        <v>115</v>
      </c>
      <c r="H236" s="91">
        <v>45310</v>
      </c>
      <c r="I236" s="118">
        <v>0.76209490740740737</v>
      </c>
      <c r="J236" s="91">
        <v>45310</v>
      </c>
      <c r="K236" s="118">
        <v>0.76223379629629628</v>
      </c>
      <c r="L236" s="90">
        <v>12</v>
      </c>
      <c r="M236" s="92">
        <f>Causas[[#This Row],[parada_duracion]]/60</f>
        <v>0.2</v>
      </c>
      <c r="N236" s="18" t="s">
        <v>125</v>
      </c>
      <c r="O236" s="98" t="s">
        <v>125</v>
      </c>
      <c r="P236" s="93">
        <f>WEEKNUM(Causas[[#This Row],[resolucion_fecha]],16)</f>
        <v>3</v>
      </c>
      <c r="Q236" s="93" t="str">
        <f>TEXT(Causas[[#This Row],[resolucion_fecha]],"MMMM")</f>
        <v>enero</v>
      </c>
      <c r="R236" s="93" t="str">
        <f t="shared" si="3"/>
        <v>N</v>
      </c>
      <c r="S236" s="93"/>
      <c r="T236" s="98" t="s">
        <v>125</v>
      </c>
      <c r="U236" s="94"/>
      <c r="V236" s="93"/>
      <c r="W236" s="93"/>
    </row>
    <row r="237" spans="1:23" ht="30" x14ac:dyDescent="0.25">
      <c r="A237" s="90">
        <v>163330</v>
      </c>
      <c r="B237" s="90" t="s">
        <v>142</v>
      </c>
      <c r="C237" s="90" t="s">
        <v>111</v>
      </c>
      <c r="D237" s="90" t="s">
        <v>53</v>
      </c>
      <c r="E237" s="91">
        <v>43405</v>
      </c>
      <c r="F237" s="90" t="s">
        <v>118</v>
      </c>
      <c r="G237" s="90" t="s">
        <v>115</v>
      </c>
      <c r="H237" s="91">
        <v>45310</v>
      </c>
      <c r="I237" s="118">
        <v>0.76237268518518519</v>
      </c>
      <c r="J237" s="91">
        <v>45310</v>
      </c>
      <c r="K237" s="118">
        <v>0.84762731481481479</v>
      </c>
      <c r="L237" s="90">
        <v>7366</v>
      </c>
      <c r="M237" s="92">
        <f>Causas[[#This Row],[parada_duracion]]/60</f>
        <v>122.76666666666667</v>
      </c>
      <c r="N237" s="18" t="s">
        <v>244</v>
      </c>
      <c r="O237" s="98" t="s">
        <v>383</v>
      </c>
      <c r="P237" s="93">
        <f>WEEKNUM(Causas[[#This Row],[resolucion_fecha]],16)</f>
        <v>3</v>
      </c>
      <c r="Q237" s="93" t="str">
        <f>TEXT(Causas[[#This Row],[resolucion_fecha]],"MMMM")</f>
        <v>enero</v>
      </c>
      <c r="R237" s="93" t="str">
        <f t="shared" si="3"/>
        <v>N</v>
      </c>
      <c r="S237" s="93"/>
      <c r="T237" s="98" t="s">
        <v>132</v>
      </c>
      <c r="U237" s="94"/>
      <c r="V237" s="93"/>
      <c r="W237" s="93"/>
    </row>
    <row r="238" spans="1:23" x14ac:dyDescent="0.25">
      <c r="A238" s="95">
        <v>163331</v>
      </c>
      <c r="B238" s="95" t="s">
        <v>117</v>
      </c>
      <c r="C238" s="95" t="s">
        <v>111</v>
      </c>
      <c r="D238" s="95" t="s">
        <v>60</v>
      </c>
      <c r="E238" s="96">
        <v>43405</v>
      </c>
      <c r="F238" s="95" t="s">
        <v>118</v>
      </c>
      <c r="G238" s="95" t="s">
        <v>113</v>
      </c>
      <c r="H238" s="96">
        <v>45310</v>
      </c>
      <c r="I238" s="119">
        <v>0.81175925925925929</v>
      </c>
      <c r="J238" s="96">
        <v>45310</v>
      </c>
      <c r="K238" s="119">
        <v>0.82959490740740749</v>
      </c>
      <c r="L238" s="95">
        <v>1541</v>
      </c>
      <c r="M238" s="23">
        <f>Causas[[#This Row],[parada_duracion]]/60</f>
        <v>25.683333333333334</v>
      </c>
      <c r="N238" s="19" t="s">
        <v>9</v>
      </c>
      <c r="O238" s="99" t="s">
        <v>9</v>
      </c>
      <c r="P238" s="16">
        <f>WEEKNUM(Causas[[#This Row],[resolucion_fecha]],16)</f>
        <v>3</v>
      </c>
      <c r="Q238" s="16" t="str">
        <f>TEXT(Causas[[#This Row],[resolucion_fecha]],"MMMM")</f>
        <v>enero</v>
      </c>
      <c r="R238" s="16" t="str">
        <f t="shared" si="3"/>
        <v>N</v>
      </c>
      <c r="S238" s="16"/>
      <c r="T238" s="99" t="s">
        <v>9</v>
      </c>
      <c r="U238" s="94"/>
      <c r="V238" s="16"/>
      <c r="W238" s="16"/>
    </row>
    <row r="239" spans="1:23" x14ac:dyDescent="0.25">
      <c r="A239" s="95">
        <v>163334</v>
      </c>
      <c r="B239" s="95" t="s">
        <v>152</v>
      </c>
      <c r="C239" s="95" t="s">
        <v>111</v>
      </c>
      <c r="D239" s="95" t="s">
        <v>60</v>
      </c>
      <c r="E239" s="96">
        <v>43405</v>
      </c>
      <c r="F239" s="95" t="s">
        <v>118</v>
      </c>
      <c r="G239" s="95" t="s">
        <v>113</v>
      </c>
      <c r="H239" s="96">
        <v>45310</v>
      </c>
      <c r="I239" s="119">
        <v>0.82974537037037033</v>
      </c>
      <c r="J239" s="96">
        <v>45310</v>
      </c>
      <c r="K239" s="119">
        <v>0.86112268518518509</v>
      </c>
      <c r="L239" s="95">
        <v>2711</v>
      </c>
      <c r="M239" s="23">
        <f>Causas[[#This Row],[parada_duracion]]/60</f>
        <v>45.18333333333333</v>
      </c>
      <c r="N239" s="19" t="s">
        <v>249</v>
      </c>
      <c r="O239" s="99" t="s">
        <v>385</v>
      </c>
      <c r="P239" s="16">
        <f>WEEKNUM(Causas[[#This Row],[resolucion_fecha]],16)</f>
        <v>3</v>
      </c>
      <c r="Q239" s="16" t="str">
        <f>TEXT(Causas[[#This Row],[resolucion_fecha]],"MMMM")</f>
        <v>enero</v>
      </c>
      <c r="R239" s="16" t="str">
        <f t="shared" si="3"/>
        <v>N</v>
      </c>
      <c r="S239" s="16"/>
      <c r="T239" s="99" t="s">
        <v>133</v>
      </c>
      <c r="U239" s="16"/>
      <c r="V239" s="16"/>
      <c r="W239" s="16"/>
    </row>
    <row r="240" spans="1:23" x14ac:dyDescent="0.25">
      <c r="A240" s="95">
        <v>163336</v>
      </c>
      <c r="B240" s="95" t="s">
        <v>142</v>
      </c>
      <c r="C240" s="95" t="s">
        <v>111</v>
      </c>
      <c r="D240" s="95" t="s">
        <v>53</v>
      </c>
      <c r="E240" s="96">
        <v>43405</v>
      </c>
      <c r="F240" s="95" t="s">
        <v>118</v>
      </c>
      <c r="G240" s="95" t="s">
        <v>113</v>
      </c>
      <c r="H240" s="96">
        <v>45310</v>
      </c>
      <c r="I240" s="119">
        <v>0.85680555555555549</v>
      </c>
      <c r="J240" s="96">
        <v>45310</v>
      </c>
      <c r="K240" s="119">
        <v>0.8637731481481481</v>
      </c>
      <c r="L240" s="95">
        <v>602</v>
      </c>
      <c r="M240" s="23">
        <f>Causas[[#This Row],[parada_duracion]]/60</f>
        <v>10.033333333333333</v>
      </c>
      <c r="N240" s="19" t="s">
        <v>246</v>
      </c>
      <c r="O240" s="99" t="s">
        <v>9</v>
      </c>
      <c r="P240" s="16">
        <f>WEEKNUM(Causas[[#This Row],[resolucion_fecha]],16)</f>
        <v>3</v>
      </c>
      <c r="Q240" s="16" t="str">
        <f>TEXT(Causas[[#This Row],[resolucion_fecha]],"MMMM")</f>
        <v>enero</v>
      </c>
      <c r="R240" s="16" t="str">
        <f t="shared" si="3"/>
        <v>N</v>
      </c>
      <c r="S240" s="16"/>
      <c r="T240" s="99" t="s">
        <v>9</v>
      </c>
      <c r="U240" s="16"/>
      <c r="V240" s="16"/>
      <c r="W240" s="16"/>
    </row>
    <row r="241" spans="1:23" x14ac:dyDescent="0.25">
      <c r="A241" s="95">
        <v>163339</v>
      </c>
      <c r="B241" s="95" t="s">
        <v>116</v>
      </c>
      <c r="C241" s="95" t="s">
        <v>111</v>
      </c>
      <c r="D241" s="95" t="s">
        <v>60</v>
      </c>
      <c r="E241" s="96">
        <v>43881</v>
      </c>
      <c r="F241" s="95" t="s">
        <v>112</v>
      </c>
      <c r="G241" s="95" t="s">
        <v>113</v>
      </c>
      <c r="H241" s="96">
        <v>45310</v>
      </c>
      <c r="I241" s="119">
        <v>0.87032407407407408</v>
      </c>
      <c r="J241" s="96">
        <v>45310</v>
      </c>
      <c r="K241" s="119">
        <v>0.87432870370370364</v>
      </c>
      <c r="L241" s="95">
        <v>346</v>
      </c>
      <c r="M241" s="23">
        <f>Causas[[#This Row],[parada_duracion]]/60</f>
        <v>5.7666666666666666</v>
      </c>
      <c r="N241" s="18" t="s">
        <v>125</v>
      </c>
      <c r="O241" s="98" t="s">
        <v>125</v>
      </c>
      <c r="P241" s="16">
        <f>WEEKNUM(Causas[[#This Row],[resolucion_fecha]],16)</f>
        <v>3</v>
      </c>
      <c r="Q241" s="16" t="str">
        <f>TEXT(Causas[[#This Row],[resolucion_fecha]],"MMMM")</f>
        <v>enero</v>
      </c>
      <c r="R241" s="16" t="str">
        <f t="shared" si="3"/>
        <v>N</v>
      </c>
      <c r="S241" s="16"/>
      <c r="T241" s="98" t="s">
        <v>125</v>
      </c>
      <c r="U241" s="16"/>
      <c r="V241" s="16"/>
      <c r="W241" s="16"/>
    </row>
    <row r="242" spans="1:23" x14ac:dyDescent="0.25">
      <c r="A242" s="90">
        <v>163360</v>
      </c>
      <c r="B242" s="90" t="s">
        <v>120</v>
      </c>
      <c r="C242" s="90" t="s">
        <v>111</v>
      </c>
      <c r="D242" s="90" t="s">
        <v>46</v>
      </c>
      <c r="E242" s="91">
        <v>44231</v>
      </c>
      <c r="F242" s="90" t="s">
        <v>147</v>
      </c>
      <c r="G242" s="90" t="s">
        <v>115</v>
      </c>
      <c r="H242" s="91">
        <v>45313</v>
      </c>
      <c r="I242" s="118">
        <v>0.25503472222222223</v>
      </c>
      <c r="J242" s="91">
        <v>45313</v>
      </c>
      <c r="K242" s="118">
        <v>0.25575231481481481</v>
      </c>
      <c r="L242" s="90">
        <v>62</v>
      </c>
      <c r="M242" s="92">
        <f>Causas[[#This Row],[parada_duracion]]/60</f>
        <v>1.0333333333333334</v>
      </c>
      <c r="N242" s="18" t="s">
        <v>125</v>
      </c>
      <c r="O242" s="98" t="s">
        <v>125</v>
      </c>
      <c r="P242" s="93">
        <f>WEEKNUM(Causas[[#This Row],[resolucion_fecha]],16)</f>
        <v>4</v>
      </c>
      <c r="Q242" s="93" t="str">
        <f>TEXT(Causas[[#This Row],[resolucion_fecha]],"MMMM")</f>
        <v>enero</v>
      </c>
      <c r="R242" s="93" t="str">
        <f t="shared" si="3"/>
        <v>N</v>
      </c>
      <c r="S242" s="93"/>
      <c r="T242" s="98" t="s">
        <v>125</v>
      </c>
      <c r="U242" s="16"/>
      <c r="V242" s="93"/>
      <c r="W242" s="93"/>
    </row>
    <row r="243" spans="1:23" x14ac:dyDescent="0.25">
      <c r="A243" s="90">
        <v>163361</v>
      </c>
      <c r="B243" s="90" t="s">
        <v>120</v>
      </c>
      <c r="C243" s="90" t="s">
        <v>111</v>
      </c>
      <c r="D243" s="90" t="s">
        <v>47</v>
      </c>
      <c r="E243" s="91">
        <v>43405</v>
      </c>
      <c r="F243" s="90" t="s">
        <v>118</v>
      </c>
      <c r="G243" s="90" t="s">
        <v>115</v>
      </c>
      <c r="H243" s="91">
        <v>45313</v>
      </c>
      <c r="I243" s="118">
        <v>0.27614583333333331</v>
      </c>
      <c r="J243" s="91">
        <v>45313</v>
      </c>
      <c r="K243" s="118">
        <v>0.28968749999999999</v>
      </c>
      <c r="L243" s="90">
        <v>1170</v>
      </c>
      <c r="M243" s="92">
        <f>Causas[[#This Row],[parada_duracion]]/60</f>
        <v>19.5</v>
      </c>
      <c r="N243" s="18" t="s">
        <v>261</v>
      </c>
      <c r="O243" s="98" t="s">
        <v>383</v>
      </c>
      <c r="P243" s="93">
        <f>WEEKNUM(Causas[[#This Row],[resolucion_fecha]],16)</f>
        <v>4</v>
      </c>
      <c r="Q243" s="93" t="str">
        <f>TEXT(Causas[[#This Row],[resolucion_fecha]],"MMMM")</f>
        <v>enero</v>
      </c>
      <c r="R243" s="93" t="str">
        <f t="shared" si="3"/>
        <v>N</v>
      </c>
      <c r="S243" s="93"/>
      <c r="T243" s="98" t="s">
        <v>132</v>
      </c>
      <c r="U243" s="94"/>
      <c r="V243" s="93"/>
      <c r="W243" s="93"/>
    </row>
    <row r="244" spans="1:23" ht="30" x14ac:dyDescent="0.25">
      <c r="A244" s="95">
        <v>163362</v>
      </c>
      <c r="B244" s="95" t="s">
        <v>154</v>
      </c>
      <c r="C244" s="95" t="s">
        <v>111</v>
      </c>
      <c r="D244" s="95" t="s">
        <v>64</v>
      </c>
      <c r="E244" s="96">
        <v>43405</v>
      </c>
      <c r="F244" s="95" t="s">
        <v>118</v>
      </c>
      <c r="G244" s="95" t="s">
        <v>115</v>
      </c>
      <c r="H244" s="96">
        <v>45313</v>
      </c>
      <c r="I244" s="119">
        <v>0.2785069444444444</v>
      </c>
      <c r="J244" s="96">
        <v>45313</v>
      </c>
      <c r="K244" s="119">
        <v>0.29956018518518518</v>
      </c>
      <c r="L244" s="95">
        <v>1819</v>
      </c>
      <c r="M244" s="23">
        <f>Causas[[#This Row],[parada_duracion]]/60</f>
        <v>30.316666666666666</v>
      </c>
      <c r="N244" s="19" t="s">
        <v>260</v>
      </c>
      <c r="O244" s="99" t="s">
        <v>385</v>
      </c>
      <c r="P244" s="16">
        <f>WEEKNUM(Causas[[#This Row],[resolucion_fecha]],16)</f>
        <v>4</v>
      </c>
      <c r="Q244" s="16" t="str">
        <f>TEXT(Causas[[#This Row],[resolucion_fecha]],"MMMM")</f>
        <v>enero</v>
      </c>
      <c r="R244" s="16" t="str">
        <f t="shared" si="3"/>
        <v>N</v>
      </c>
      <c r="S244" s="16"/>
      <c r="T244" s="99" t="s">
        <v>133</v>
      </c>
      <c r="U244" s="94"/>
      <c r="V244" s="16"/>
      <c r="W244" s="16"/>
    </row>
    <row r="245" spans="1:23" x14ac:dyDescent="0.25">
      <c r="A245" s="95">
        <v>163365</v>
      </c>
      <c r="B245" s="95" t="s">
        <v>178</v>
      </c>
      <c r="C245" s="95" t="s">
        <v>111</v>
      </c>
      <c r="D245" s="95" t="s">
        <v>47</v>
      </c>
      <c r="E245" s="96">
        <v>43809</v>
      </c>
      <c r="F245" s="95" t="s">
        <v>112</v>
      </c>
      <c r="G245" s="95" t="s">
        <v>115</v>
      </c>
      <c r="H245" s="96">
        <v>45313</v>
      </c>
      <c r="I245" s="119">
        <v>0.29450231481481481</v>
      </c>
      <c r="J245" s="96">
        <v>45313</v>
      </c>
      <c r="K245" s="119">
        <v>0.29834490740740743</v>
      </c>
      <c r="L245" s="95">
        <v>332</v>
      </c>
      <c r="M245" s="23">
        <f>Causas[[#This Row],[parada_duracion]]/60</f>
        <v>5.5333333333333332</v>
      </c>
      <c r="N245" s="18" t="s">
        <v>125</v>
      </c>
      <c r="O245" s="98" t="s">
        <v>125</v>
      </c>
      <c r="P245" s="16">
        <f>WEEKNUM(Causas[[#This Row],[resolucion_fecha]],16)</f>
        <v>4</v>
      </c>
      <c r="Q245" s="16" t="str">
        <f>TEXT(Causas[[#This Row],[resolucion_fecha]],"MMMM")</f>
        <v>enero</v>
      </c>
      <c r="R245" s="16" t="str">
        <f t="shared" si="3"/>
        <v>N</v>
      </c>
      <c r="S245" s="16"/>
      <c r="T245" s="98" t="s">
        <v>125</v>
      </c>
      <c r="U245" s="16"/>
      <c r="V245" s="16"/>
      <c r="W245" s="16"/>
    </row>
    <row r="246" spans="1:23" x14ac:dyDescent="0.25">
      <c r="A246" s="90">
        <v>163367</v>
      </c>
      <c r="B246" s="90" t="s">
        <v>146</v>
      </c>
      <c r="C246" s="90" t="s">
        <v>111</v>
      </c>
      <c r="D246" s="90" t="s">
        <v>62</v>
      </c>
      <c r="E246" s="91">
        <v>43405</v>
      </c>
      <c r="F246" s="90" t="s">
        <v>118</v>
      </c>
      <c r="G246" s="90" t="s">
        <v>113</v>
      </c>
      <c r="H246" s="91">
        <v>45313</v>
      </c>
      <c r="I246" s="118">
        <v>0.30145833333333333</v>
      </c>
      <c r="J246" s="91">
        <v>45313</v>
      </c>
      <c r="K246" s="118">
        <v>0.30157407407407405</v>
      </c>
      <c r="L246" s="90">
        <v>10</v>
      </c>
      <c r="M246" s="92">
        <f>Causas[[#This Row],[parada_duracion]]/60</f>
        <v>0.16666666666666666</v>
      </c>
      <c r="N246" s="18" t="s">
        <v>125</v>
      </c>
      <c r="O246" s="98" t="s">
        <v>125</v>
      </c>
      <c r="P246" s="93">
        <f>WEEKNUM(Causas[[#This Row],[resolucion_fecha]],16)</f>
        <v>4</v>
      </c>
      <c r="Q246" s="93" t="str">
        <f>TEXT(Causas[[#This Row],[resolucion_fecha]],"MMMM")</f>
        <v>enero</v>
      </c>
      <c r="R246" s="93" t="str">
        <f t="shared" si="3"/>
        <v>N</v>
      </c>
      <c r="S246" s="93"/>
      <c r="T246" s="98" t="s">
        <v>125</v>
      </c>
      <c r="U246" s="16"/>
      <c r="V246" s="93"/>
      <c r="W246" s="93"/>
    </row>
    <row r="247" spans="1:23" x14ac:dyDescent="0.25">
      <c r="A247" s="95">
        <v>163368</v>
      </c>
      <c r="B247" s="95" t="s">
        <v>120</v>
      </c>
      <c r="C247" s="95" t="s">
        <v>111</v>
      </c>
      <c r="D247" s="95" t="s">
        <v>62</v>
      </c>
      <c r="E247" s="96">
        <v>43405</v>
      </c>
      <c r="F247" s="95" t="s">
        <v>118</v>
      </c>
      <c r="G247" s="95" t="s">
        <v>113</v>
      </c>
      <c r="H247" s="96">
        <v>45313</v>
      </c>
      <c r="I247" s="119">
        <v>0.30166666666666669</v>
      </c>
      <c r="J247" s="96">
        <v>45313</v>
      </c>
      <c r="K247" s="119">
        <v>0.38571759259259258</v>
      </c>
      <c r="L247" s="95">
        <v>7262</v>
      </c>
      <c r="M247" s="23">
        <f>Causas[[#This Row],[parada_duracion]]/60</f>
        <v>121.03333333333333</v>
      </c>
      <c r="N247" s="19" t="s">
        <v>287</v>
      </c>
      <c r="O247" s="99" t="s">
        <v>45</v>
      </c>
      <c r="P247" s="16">
        <f>WEEKNUM(Causas[[#This Row],[resolucion_fecha]],16)</f>
        <v>4</v>
      </c>
      <c r="Q247" s="16" t="str">
        <f>TEXT(Causas[[#This Row],[resolucion_fecha]],"MMMM")</f>
        <v>enero</v>
      </c>
      <c r="R247" s="16" t="str">
        <f t="shared" si="3"/>
        <v>N</v>
      </c>
      <c r="S247" s="16"/>
      <c r="T247" s="99" t="s">
        <v>132</v>
      </c>
      <c r="U247" s="94"/>
      <c r="V247" s="16"/>
      <c r="W247" s="16"/>
    </row>
    <row r="248" spans="1:23" x14ac:dyDescent="0.25">
      <c r="A248" s="95">
        <v>163372</v>
      </c>
      <c r="B248" s="95" t="s">
        <v>117</v>
      </c>
      <c r="C248" s="95" t="s">
        <v>111</v>
      </c>
      <c r="D248" s="95" t="s">
        <v>50</v>
      </c>
      <c r="E248" s="96">
        <v>43405</v>
      </c>
      <c r="F248" s="95" t="s">
        <v>118</v>
      </c>
      <c r="G248" s="95" t="s">
        <v>113</v>
      </c>
      <c r="H248" s="96">
        <v>45313</v>
      </c>
      <c r="I248" s="119">
        <v>0.35244212962962962</v>
      </c>
      <c r="J248" s="96">
        <v>45313</v>
      </c>
      <c r="K248" s="119">
        <v>0.38444444444444442</v>
      </c>
      <c r="L248" s="95">
        <v>2765</v>
      </c>
      <c r="M248" s="23">
        <f>Causas[[#This Row],[parada_duracion]]/60</f>
        <v>46.083333333333336</v>
      </c>
      <c r="N248" s="19" t="s">
        <v>269</v>
      </c>
      <c r="O248" s="99" t="s">
        <v>383</v>
      </c>
      <c r="P248" s="16">
        <f>WEEKNUM(Causas[[#This Row],[resolucion_fecha]],16)</f>
        <v>4</v>
      </c>
      <c r="Q248" s="16" t="str">
        <f>TEXT(Causas[[#This Row],[resolucion_fecha]],"MMMM")</f>
        <v>enero</v>
      </c>
      <c r="R248" s="16" t="str">
        <f t="shared" si="3"/>
        <v>N</v>
      </c>
      <c r="S248" s="16"/>
      <c r="T248" s="99" t="s">
        <v>132</v>
      </c>
      <c r="U248" s="16"/>
      <c r="V248" s="16"/>
      <c r="W248" s="16"/>
    </row>
    <row r="249" spans="1:23" x14ac:dyDescent="0.25">
      <c r="A249" s="90">
        <v>163375</v>
      </c>
      <c r="B249" s="90" t="s">
        <v>181</v>
      </c>
      <c r="C249" s="90" t="s">
        <v>111</v>
      </c>
      <c r="D249" s="90" t="s">
        <v>47</v>
      </c>
      <c r="E249" s="91">
        <v>43881</v>
      </c>
      <c r="F249" s="90" t="s">
        <v>112</v>
      </c>
      <c r="G249" s="90" t="s">
        <v>113</v>
      </c>
      <c r="H249" s="91">
        <v>45313</v>
      </c>
      <c r="I249" s="118">
        <v>0.37634259259259256</v>
      </c>
      <c r="J249" s="91">
        <v>45313</v>
      </c>
      <c r="K249" s="118">
        <v>0.37645833333333334</v>
      </c>
      <c r="L249" s="90">
        <v>10</v>
      </c>
      <c r="M249" s="92">
        <f>Causas[[#This Row],[parada_duracion]]/60</f>
        <v>0.16666666666666666</v>
      </c>
      <c r="N249" s="18" t="s">
        <v>125</v>
      </c>
      <c r="O249" s="98" t="s">
        <v>125</v>
      </c>
      <c r="P249" s="93">
        <f>WEEKNUM(Causas[[#This Row],[resolucion_fecha]],16)</f>
        <v>4</v>
      </c>
      <c r="Q249" s="93" t="str">
        <f>TEXT(Causas[[#This Row],[resolucion_fecha]],"MMMM")</f>
        <v>enero</v>
      </c>
      <c r="R249" s="93" t="str">
        <f t="shared" si="3"/>
        <v>N</v>
      </c>
      <c r="S249" s="93"/>
      <c r="T249" s="98" t="s">
        <v>125</v>
      </c>
      <c r="U249" s="16"/>
      <c r="V249" s="93"/>
      <c r="W249" s="93"/>
    </row>
    <row r="250" spans="1:23" ht="30" x14ac:dyDescent="0.25">
      <c r="A250" s="95">
        <v>163376</v>
      </c>
      <c r="B250" s="95" t="s">
        <v>181</v>
      </c>
      <c r="C250" s="95" t="s">
        <v>111</v>
      </c>
      <c r="D250" s="95" t="s">
        <v>47</v>
      </c>
      <c r="E250" s="96">
        <v>43881</v>
      </c>
      <c r="F250" s="95" t="s">
        <v>112</v>
      </c>
      <c r="G250" s="95" t="s">
        <v>115</v>
      </c>
      <c r="H250" s="96">
        <v>45313</v>
      </c>
      <c r="I250" s="119">
        <v>0.37660879629629629</v>
      </c>
      <c r="J250" s="96">
        <v>45313</v>
      </c>
      <c r="K250" s="119">
        <v>0.49824074074074076</v>
      </c>
      <c r="L250" s="95">
        <v>10509</v>
      </c>
      <c r="M250" s="23">
        <f>Causas[[#This Row],[parada_duracion]]/60</f>
        <v>175.15</v>
      </c>
      <c r="N250" s="19" t="s">
        <v>288</v>
      </c>
      <c r="O250" s="99" t="s">
        <v>45</v>
      </c>
      <c r="P250" s="16">
        <f>WEEKNUM(Causas[[#This Row],[resolucion_fecha]],16)</f>
        <v>4</v>
      </c>
      <c r="Q250" s="16" t="str">
        <f>TEXT(Causas[[#This Row],[resolucion_fecha]],"MMMM")</f>
        <v>enero</v>
      </c>
      <c r="R250" s="16" t="str">
        <f t="shared" si="3"/>
        <v>N</v>
      </c>
      <c r="S250" s="16"/>
      <c r="T250" s="99" t="s">
        <v>132</v>
      </c>
      <c r="U250" s="94"/>
      <c r="V250" s="16"/>
      <c r="W250" s="16"/>
    </row>
    <row r="251" spans="1:23" x14ac:dyDescent="0.25">
      <c r="A251" s="95">
        <v>163442</v>
      </c>
      <c r="B251" s="95" t="s">
        <v>151</v>
      </c>
      <c r="C251" s="95" t="s">
        <v>111</v>
      </c>
      <c r="D251" s="95" t="s">
        <v>56</v>
      </c>
      <c r="E251" s="96">
        <v>44263</v>
      </c>
      <c r="F251" s="95" t="s">
        <v>112</v>
      </c>
      <c r="G251" s="95" t="s">
        <v>113</v>
      </c>
      <c r="H251" s="96">
        <v>45313</v>
      </c>
      <c r="I251" s="119">
        <v>0.48268518518518522</v>
      </c>
      <c r="J251" s="96">
        <v>45313</v>
      </c>
      <c r="K251" s="119">
        <v>0.51773148148148151</v>
      </c>
      <c r="L251" s="95">
        <v>3028</v>
      </c>
      <c r="M251" s="23">
        <f>Causas[[#This Row],[parada_duracion]]/60</f>
        <v>50.466666666666669</v>
      </c>
      <c r="N251" s="19" t="s">
        <v>262</v>
      </c>
      <c r="O251" s="99" t="s">
        <v>385</v>
      </c>
      <c r="P251" s="16">
        <f>WEEKNUM(Causas[[#This Row],[resolucion_fecha]],16)</f>
        <v>4</v>
      </c>
      <c r="Q251" s="16" t="str">
        <f>TEXT(Causas[[#This Row],[resolucion_fecha]],"MMMM")</f>
        <v>enero</v>
      </c>
      <c r="R251" s="16" t="str">
        <f t="shared" si="3"/>
        <v>N</v>
      </c>
      <c r="S251" s="16"/>
      <c r="T251" s="99" t="s">
        <v>133</v>
      </c>
      <c r="U251" s="16"/>
      <c r="V251" s="16"/>
      <c r="W251" s="16"/>
    </row>
    <row r="252" spans="1:23" x14ac:dyDescent="0.25">
      <c r="A252" s="90">
        <v>163463</v>
      </c>
      <c r="B252" s="90" t="s">
        <v>135</v>
      </c>
      <c r="C252" s="90" t="s">
        <v>111</v>
      </c>
      <c r="D252" s="90" t="s">
        <v>56</v>
      </c>
      <c r="E252" s="91">
        <v>43881</v>
      </c>
      <c r="F252" s="90" t="s">
        <v>112</v>
      </c>
      <c r="G252" s="90" t="s">
        <v>115</v>
      </c>
      <c r="H252" s="91">
        <v>45313</v>
      </c>
      <c r="I252" s="118">
        <v>0.51827546296296301</v>
      </c>
      <c r="J252" s="91">
        <v>45313</v>
      </c>
      <c r="K252" s="118">
        <v>0.60356481481481483</v>
      </c>
      <c r="L252" s="90">
        <v>7369</v>
      </c>
      <c r="M252" s="92">
        <f>Causas[[#This Row],[parada_duracion]]/60</f>
        <v>122.81666666666666</v>
      </c>
      <c r="N252" s="18" t="s">
        <v>289</v>
      </c>
      <c r="O252" s="98" t="s">
        <v>51</v>
      </c>
      <c r="P252" s="93">
        <f>WEEKNUM(Causas[[#This Row],[resolucion_fecha]],16)</f>
        <v>4</v>
      </c>
      <c r="Q252" s="93" t="str">
        <f>TEXT(Causas[[#This Row],[resolucion_fecha]],"MMMM")</f>
        <v>enero</v>
      </c>
      <c r="R252" s="93" t="str">
        <f t="shared" si="3"/>
        <v>N</v>
      </c>
      <c r="S252" s="93"/>
      <c r="T252" s="98" t="s">
        <v>133</v>
      </c>
      <c r="U252" s="16"/>
      <c r="V252" s="93"/>
      <c r="W252" s="93"/>
    </row>
    <row r="253" spans="1:23" x14ac:dyDescent="0.25">
      <c r="A253" s="90">
        <v>163473</v>
      </c>
      <c r="B253" s="90" t="s">
        <v>161</v>
      </c>
      <c r="C253" s="90" t="s">
        <v>111</v>
      </c>
      <c r="D253" s="90" t="s">
        <v>49</v>
      </c>
      <c r="E253" s="91">
        <v>44012</v>
      </c>
      <c r="F253" s="90" t="s">
        <v>112</v>
      </c>
      <c r="G253" s="90" t="s">
        <v>113</v>
      </c>
      <c r="H253" s="91">
        <v>45313</v>
      </c>
      <c r="I253" s="118">
        <v>0.54799768518518521</v>
      </c>
      <c r="J253" s="91">
        <v>45313</v>
      </c>
      <c r="K253" s="118">
        <v>0.56331018518518516</v>
      </c>
      <c r="L253" s="90">
        <v>1323</v>
      </c>
      <c r="M253" s="92">
        <f>Causas[[#This Row],[parada_duracion]]/60</f>
        <v>22.05</v>
      </c>
      <c r="N253" s="18" t="s">
        <v>290</v>
      </c>
      <c r="O253" s="98" t="s">
        <v>45</v>
      </c>
      <c r="P253" s="93">
        <f>WEEKNUM(Causas[[#This Row],[resolucion_fecha]],16)</f>
        <v>4</v>
      </c>
      <c r="Q253" s="93" t="str">
        <f>TEXT(Causas[[#This Row],[resolucion_fecha]],"MMMM")</f>
        <v>enero</v>
      </c>
      <c r="R253" s="93" t="str">
        <f t="shared" si="3"/>
        <v>N</v>
      </c>
      <c r="S253" s="93"/>
      <c r="T253" s="98" t="s">
        <v>132</v>
      </c>
      <c r="U253" s="94"/>
      <c r="V253" s="93"/>
      <c r="W253" s="93"/>
    </row>
    <row r="254" spans="1:23" x14ac:dyDescent="0.25">
      <c r="A254" s="95">
        <v>163487</v>
      </c>
      <c r="B254" s="95" t="s">
        <v>154</v>
      </c>
      <c r="C254" s="95" t="s">
        <v>111</v>
      </c>
      <c r="D254" s="95" t="s">
        <v>64</v>
      </c>
      <c r="E254" s="96">
        <v>43405</v>
      </c>
      <c r="F254" s="95" t="s">
        <v>118</v>
      </c>
      <c r="G254" s="95" t="s">
        <v>115</v>
      </c>
      <c r="H254" s="96">
        <v>45313</v>
      </c>
      <c r="I254" s="119">
        <v>0.59590277777777778</v>
      </c>
      <c r="J254" s="96">
        <v>45313</v>
      </c>
      <c r="K254" s="119">
        <v>0.59877314814814808</v>
      </c>
      <c r="L254" s="95">
        <v>248</v>
      </c>
      <c r="M254" s="23">
        <f>Causas[[#This Row],[parada_duracion]]/60</f>
        <v>4.1333333333333337</v>
      </c>
      <c r="N254" s="18" t="s">
        <v>125</v>
      </c>
      <c r="O254" s="98" t="s">
        <v>125</v>
      </c>
      <c r="P254" s="16">
        <f>WEEKNUM(Causas[[#This Row],[resolucion_fecha]],16)</f>
        <v>4</v>
      </c>
      <c r="Q254" s="16" t="str">
        <f>TEXT(Causas[[#This Row],[resolucion_fecha]],"MMMM")</f>
        <v>enero</v>
      </c>
      <c r="R254" s="16" t="str">
        <f t="shared" si="3"/>
        <v>N</v>
      </c>
      <c r="S254" s="16"/>
      <c r="T254" s="98" t="s">
        <v>125</v>
      </c>
      <c r="U254" s="94"/>
      <c r="V254" s="16"/>
      <c r="W254" s="16"/>
    </row>
    <row r="255" spans="1:23" x14ac:dyDescent="0.25">
      <c r="A255" s="95">
        <v>163498</v>
      </c>
      <c r="B255" s="95" t="s">
        <v>151</v>
      </c>
      <c r="C255" s="95" t="s">
        <v>111</v>
      </c>
      <c r="D255" s="95" t="s">
        <v>56</v>
      </c>
      <c r="E255" s="96">
        <v>44263</v>
      </c>
      <c r="F255" s="95" t="s">
        <v>112</v>
      </c>
      <c r="G255" s="95" t="s">
        <v>113</v>
      </c>
      <c r="H255" s="96">
        <v>45313</v>
      </c>
      <c r="I255" s="119">
        <v>0.60386574074074073</v>
      </c>
      <c r="J255" s="96">
        <v>45313</v>
      </c>
      <c r="K255" s="119">
        <v>0.63839120370370372</v>
      </c>
      <c r="L255" s="95">
        <v>2983</v>
      </c>
      <c r="M255" s="23">
        <f>Causas[[#This Row],[parada_duracion]]/60</f>
        <v>49.716666666666669</v>
      </c>
      <c r="N255" s="19" t="s">
        <v>145</v>
      </c>
      <c r="O255" s="99" t="s">
        <v>383</v>
      </c>
      <c r="P255" s="16">
        <f>WEEKNUM(Causas[[#This Row],[resolucion_fecha]],16)</f>
        <v>4</v>
      </c>
      <c r="Q255" s="16" t="str">
        <f>TEXT(Causas[[#This Row],[resolucion_fecha]],"MMMM")</f>
        <v>enero</v>
      </c>
      <c r="R255" s="16" t="str">
        <f t="shared" si="3"/>
        <v>N</v>
      </c>
      <c r="S255" s="16"/>
      <c r="T255" s="99" t="s">
        <v>132</v>
      </c>
      <c r="U255" s="16"/>
      <c r="V255" s="16"/>
      <c r="W255" s="16"/>
    </row>
    <row r="256" spans="1:23" x14ac:dyDescent="0.25">
      <c r="A256" s="90">
        <v>163507</v>
      </c>
      <c r="B256" s="90" t="s">
        <v>120</v>
      </c>
      <c r="C256" s="90" t="s">
        <v>111</v>
      </c>
      <c r="D256" s="90" t="s">
        <v>42</v>
      </c>
      <c r="E256" s="91">
        <v>43405</v>
      </c>
      <c r="F256" s="90" t="s">
        <v>118</v>
      </c>
      <c r="G256" s="90" t="s">
        <v>115</v>
      </c>
      <c r="H256" s="91">
        <v>45313</v>
      </c>
      <c r="I256" s="118">
        <v>0.62182870370370369</v>
      </c>
      <c r="J256" s="91">
        <v>45313</v>
      </c>
      <c r="K256" s="118">
        <v>0.62526620370370367</v>
      </c>
      <c r="L256" s="90">
        <v>297</v>
      </c>
      <c r="M256" s="92">
        <f>Causas[[#This Row],[parada_duracion]]/60</f>
        <v>4.95</v>
      </c>
      <c r="N256" s="18" t="s">
        <v>125</v>
      </c>
      <c r="O256" s="98" t="s">
        <v>125</v>
      </c>
      <c r="P256" s="93">
        <f>WEEKNUM(Causas[[#This Row],[resolucion_fecha]],16)</f>
        <v>4</v>
      </c>
      <c r="Q256" s="93" t="str">
        <f>TEXT(Causas[[#This Row],[resolucion_fecha]],"MMMM")</f>
        <v>enero</v>
      </c>
      <c r="R256" s="93" t="str">
        <f t="shared" si="3"/>
        <v>N</v>
      </c>
      <c r="S256" s="93"/>
      <c r="T256" s="98" t="s">
        <v>125</v>
      </c>
      <c r="U256" s="16"/>
      <c r="V256" s="93"/>
      <c r="W256" s="93"/>
    </row>
    <row r="257" spans="1:23" x14ac:dyDescent="0.25">
      <c r="A257" s="95">
        <v>163509</v>
      </c>
      <c r="B257" s="95" t="s">
        <v>120</v>
      </c>
      <c r="C257" s="95" t="s">
        <v>111</v>
      </c>
      <c r="D257" s="95" t="s">
        <v>42</v>
      </c>
      <c r="E257" s="96">
        <v>43405</v>
      </c>
      <c r="F257" s="95" t="s">
        <v>118</v>
      </c>
      <c r="G257" s="95" t="s">
        <v>113</v>
      </c>
      <c r="H257" s="96">
        <v>45313</v>
      </c>
      <c r="I257" s="119">
        <v>0.62535879629629632</v>
      </c>
      <c r="J257" s="96">
        <v>45313</v>
      </c>
      <c r="K257" s="119">
        <v>0.66009259259259256</v>
      </c>
      <c r="L257" s="95">
        <v>3001</v>
      </c>
      <c r="M257" s="23">
        <f>Causas[[#This Row],[parada_duracion]]/60</f>
        <v>50.016666666666666</v>
      </c>
      <c r="N257" s="19" t="s">
        <v>348</v>
      </c>
      <c r="O257" s="99" t="s">
        <v>385</v>
      </c>
      <c r="P257" s="16">
        <f>WEEKNUM(Causas[[#This Row],[resolucion_fecha]],16)</f>
        <v>4</v>
      </c>
      <c r="Q257" s="16" t="str">
        <f>TEXT(Causas[[#This Row],[resolucion_fecha]],"MMMM")</f>
        <v>enero</v>
      </c>
      <c r="R257" s="16" t="str">
        <f t="shared" si="3"/>
        <v>N</v>
      </c>
      <c r="S257" s="16"/>
      <c r="T257" s="99" t="s">
        <v>133</v>
      </c>
      <c r="U257" s="94"/>
      <c r="V257" s="16"/>
      <c r="W257" s="16"/>
    </row>
    <row r="258" spans="1:23" x14ac:dyDescent="0.25">
      <c r="A258" s="95">
        <v>163513</v>
      </c>
      <c r="B258" s="95" t="s">
        <v>142</v>
      </c>
      <c r="C258" s="95" t="s">
        <v>111</v>
      </c>
      <c r="D258" s="95" t="s">
        <v>53</v>
      </c>
      <c r="E258" s="96">
        <v>43405</v>
      </c>
      <c r="F258" s="95" t="s">
        <v>118</v>
      </c>
      <c r="G258" s="95" t="s">
        <v>113</v>
      </c>
      <c r="H258" s="96">
        <v>45313</v>
      </c>
      <c r="I258" s="119">
        <v>0.63304398148148155</v>
      </c>
      <c r="J258" s="96">
        <v>45313</v>
      </c>
      <c r="K258" s="119">
        <v>0.66555555555555557</v>
      </c>
      <c r="L258" s="95">
        <v>2809</v>
      </c>
      <c r="M258" s="23">
        <f>Causas[[#This Row],[parada_duracion]]/60</f>
        <v>46.81666666666667</v>
      </c>
      <c r="N258" s="19" t="s">
        <v>270</v>
      </c>
      <c r="O258" s="99" t="s">
        <v>384</v>
      </c>
      <c r="P258" s="16">
        <f>WEEKNUM(Causas[[#This Row],[resolucion_fecha]],16)</f>
        <v>4</v>
      </c>
      <c r="Q258" s="16" t="str">
        <f>TEXT(Causas[[#This Row],[resolucion_fecha]],"MMMM")</f>
        <v>enero</v>
      </c>
      <c r="R258" s="16" t="str">
        <f t="shared" ref="R258:R321" si="4">IF(I5749&gt;TIME(22,0,0),"N",IF(I5749&lt;TIME(6,0,0),"N",IF(I5749&gt;TIME(14,0,0),"T",IF(I5749&gt;=TIME(6,0,0),"M","-"))))</f>
        <v>N</v>
      </c>
      <c r="S258" s="16"/>
      <c r="T258" s="99" t="s">
        <v>132</v>
      </c>
      <c r="U258" s="16"/>
      <c r="V258" s="16"/>
      <c r="W258" s="16"/>
    </row>
    <row r="259" spans="1:23" x14ac:dyDescent="0.25">
      <c r="A259" s="90">
        <v>163522</v>
      </c>
      <c r="B259" s="90" t="s">
        <v>151</v>
      </c>
      <c r="C259" s="90" t="s">
        <v>111</v>
      </c>
      <c r="D259" s="90" t="s">
        <v>56</v>
      </c>
      <c r="E259" s="91">
        <v>44263</v>
      </c>
      <c r="F259" s="90" t="s">
        <v>112</v>
      </c>
      <c r="G259" s="90" t="s">
        <v>115</v>
      </c>
      <c r="H259" s="91">
        <v>45313</v>
      </c>
      <c r="I259" s="118">
        <v>0.65166666666666673</v>
      </c>
      <c r="J259" s="91">
        <v>45313</v>
      </c>
      <c r="K259" s="118">
        <v>0.65920138888888891</v>
      </c>
      <c r="L259" s="90">
        <v>651</v>
      </c>
      <c r="M259" s="92">
        <f>Causas[[#This Row],[parada_duracion]]/60</f>
        <v>10.85</v>
      </c>
      <c r="N259" s="18" t="s">
        <v>145</v>
      </c>
      <c r="O259" s="98" t="s">
        <v>383</v>
      </c>
      <c r="P259" s="93">
        <f>WEEKNUM(Causas[[#This Row],[resolucion_fecha]],16)</f>
        <v>4</v>
      </c>
      <c r="Q259" s="93" t="str">
        <f>TEXT(Causas[[#This Row],[resolucion_fecha]],"MMMM")</f>
        <v>enero</v>
      </c>
      <c r="R259" s="93" t="str">
        <f t="shared" si="4"/>
        <v>N</v>
      </c>
      <c r="S259" s="93"/>
      <c r="T259" s="98" t="s">
        <v>132</v>
      </c>
      <c r="U259" s="16"/>
      <c r="V259" s="93"/>
      <c r="W259" s="93"/>
    </row>
    <row r="260" spans="1:23" x14ac:dyDescent="0.25">
      <c r="A260" s="90">
        <v>163523</v>
      </c>
      <c r="B260" s="90" t="s">
        <v>120</v>
      </c>
      <c r="C260" s="90" t="s">
        <v>111</v>
      </c>
      <c r="D260" s="90" t="s">
        <v>57</v>
      </c>
      <c r="E260" s="91">
        <v>43405</v>
      </c>
      <c r="F260" s="90" t="s">
        <v>118</v>
      </c>
      <c r="G260" s="90" t="s">
        <v>113</v>
      </c>
      <c r="H260" s="91">
        <v>45313</v>
      </c>
      <c r="I260" s="118">
        <v>0.6525347222222222</v>
      </c>
      <c r="J260" s="91">
        <v>45313</v>
      </c>
      <c r="K260" s="118">
        <v>0.66055555555555556</v>
      </c>
      <c r="L260" s="90">
        <v>693</v>
      </c>
      <c r="M260" s="92">
        <f>Causas[[#This Row],[parada_duracion]]/60</f>
        <v>11.55</v>
      </c>
      <c r="N260" s="18" t="s">
        <v>265</v>
      </c>
      <c r="O260" s="98" t="s">
        <v>383</v>
      </c>
      <c r="P260" s="93">
        <f>WEEKNUM(Causas[[#This Row],[resolucion_fecha]],16)</f>
        <v>4</v>
      </c>
      <c r="Q260" s="93" t="str">
        <f>TEXT(Causas[[#This Row],[resolucion_fecha]],"MMMM")</f>
        <v>enero</v>
      </c>
      <c r="R260" s="93" t="str">
        <f t="shared" si="4"/>
        <v>N</v>
      </c>
      <c r="S260" s="93"/>
      <c r="T260" s="98" t="s">
        <v>132</v>
      </c>
      <c r="U260" s="94"/>
      <c r="V260" s="93"/>
      <c r="W260" s="93"/>
    </row>
    <row r="261" spans="1:23" x14ac:dyDescent="0.25">
      <c r="A261" s="95">
        <v>163524</v>
      </c>
      <c r="B261" s="95" t="s">
        <v>120</v>
      </c>
      <c r="C261" s="95" t="s">
        <v>111</v>
      </c>
      <c r="D261" s="95" t="s">
        <v>46</v>
      </c>
      <c r="E261" s="96">
        <v>44231</v>
      </c>
      <c r="F261" s="95" t="s">
        <v>147</v>
      </c>
      <c r="G261" s="95" t="s">
        <v>115</v>
      </c>
      <c r="H261" s="96">
        <v>45313</v>
      </c>
      <c r="I261" s="119">
        <v>0.65309027777777773</v>
      </c>
      <c r="J261" s="96">
        <v>45313</v>
      </c>
      <c r="K261" s="119">
        <v>0.66548611111111111</v>
      </c>
      <c r="L261" s="95">
        <v>1071</v>
      </c>
      <c r="M261" s="23">
        <f>Causas[[#This Row],[parada_duracion]]/60</f>
        <v>17.850000000000001</v>
      </c>
      <c r="N261" s="19" t="s">
        <v>268</v>
      </c>
      <c r="O261" s="99" t="s">
        <v>383</v>
      </c>
      <c r="P261" s="16">
        <f>WEEKNUM(Causas[[#This Row],[resolucion_fecha]],16)</f>
        <v>4</v>
      </c>
      <c r="Q261" s="16" t="str">
        <f>TEXT(Causas[[#This Row],[resolucion_fecha]],"MMMM")</f>
        <v>enero</v>
      </c>
      <c r="R261" s="16" t="str">
        <f t="shared" si="4"/>
        <v>N</v>
      </c>
      <c r="S261" s="16"/>
      <c r="T261" s="99" t="s">
        <v>132</v>
      </c>
      <c r="U261" s="94"/>
      <c r="V261" s="16"/>
      <c r="W261" s="16"/>
    </row>
    <row r="262" spans="1:23" x14ac:dyDescent="0.25">
      <c r="A262" s="95">
        <v>163531</v>
      </c>
      <c r="B262" s="95" t="s">
        <v>120</v>
      </c>
      <c r="C262" s="95" t="s">
        <v>111</v>
      </c>
      <c r="D262" s="95" t="s">
        <v>42</v>
      </c>
      <c r="E262" s="96">
        <v>43405</v>
      </c>
      <c r="F262" s="95" t="s">
        <v>118</v>
      </c>
      <c r="G262" s="95" t="s">
        <v>113</v>
      </c>
      <c r="H262" s="96">
        <v>45313</v>
      </c>
      <c r="I262" s="119">
        <v>0.66924768518518529</v>
      </c>
      <c r="J262" s="96">
        <v>45313</v>
      </c>
      <c r="K262" s="119">
        <v>0.69898148148148154</v>
      </c>
      <c r="L262" s="95">
        <v>2569</v>
      </c>
      <c r="M262" s="23">
        <f>Causas[[#This Row],[parada_duracion]]/60</f>
        <v>42.81666666666667</v>
      </c>
      <c r="N262" s="19" t="s">
        <v>264</v>
      </c>
      <c r="O262" s="99" t="s">
        <v>385</v>
      </c>
      <c r="P262" s="16">
        <f>WEEKNUM(Causas[[#This Row],[resolucion_fecha]],16)</f>
        <v>4</v>
      </c>
      <c r="Q262" s="16" t="str">
        <f>TEXT(Causas[[#This Row],[resolucion_fecha]],"MMMM")</f>
        <v>enero</v>
      </c>
      <c r="R262" s="16" t="str">
        <f t="shared" si="4"/>
        <v>N</v>
      </c>
      <c r="S262" s="16"/>
      <c r="T262" s="99" t="s">
        <v>133</v>
      </c>
      <c r="U262" s="16"/>
      <c r="V262" s="16"/>
      <c r="W262" s="16"/>
    </row>
    <row r="263" spans="1:23" x14ac:dyDescent="0.25">
      <c r="A263" s="95">
        <v>163534</v>
      </c>
      <c r="B263" s="95" t="s">
        <v>120</v>
      </c>
      <c r="C263" s="95" t="s">
        <v>111</v>
      </c>
      <c r="D263" s="95" t="s">
        <v>64</v>
      </c>
      <c r="E263" s="96">
        <v>43405</v>
      </c>
      <c r="F263" s="95" t="s">
        <v>118</v>
      </c>
      <c r="G263" s="95" t="s">
        <v>113</v>
      </c>
      <c r="H263" s="96">
        <v>45313</v>
      </c>
      <c r="I263" s="119">
        <v>0.68208333333333337</v>
      </c>
      <c r="J263" s="96">
        <v>45313</v>
      </c>
      <c r="K263" s="119">
        <v>0.69229166666666664</v>
      </c>
      <c r="L263" s="95">
        <v>882</v>
      </c>
      <c r="M263" s="23">
        <f>Causas[[#This Row],[parada_duracion]]/60</f>
        <v>14.7</v>
      </c>
      <c r="N263" s="19" t="s">
        <v>267</v>
      </c>
      <c r="O263" s="99" t="s">
        <v>383</v>
      </c>
      <c r="P263" s="16">
        <f>WEEKNUM(Causas[[#This Row],[resolucion_fecha]],16)</f>
        <v>4</v>
      </c>
      <c r="Q263" s="16" t="str">
        <f>TEXT(Causas[[#This Row],[resolucion_fecha]],"MMMM")</f>
        <v>enero</v>
      </c>
      <c r="R263" s="16" t="str">
        <f t="shared" si="4"/>
        <v>N</v>
      </c>
      <c r="S263" s="16"/>
      <c r="T263" s="99" t="s">
        <v>132</v>
      </c>
      <c r="U263" s="16"/>
      <c r="V263" s="16"/>
      <c r="W263" s="16"/>
    </row>
    <row r="264" spans="1:23" x14ac:dyDescent="0.25">
      <c r="A264" s="95">
        <v>163543</v>
      </c>
      <c r="B264" s="95" t="s">
        <v>120</v>
      </c>
      <c r="C264" s="95" t="s">
        <v>111</v>
      </c>
      <c r="D264" s="95" t="s">
        <v>63</v>
      </c>
      <c r="E264" s="96">
        <v>43405</v>
      </c>
      <c r="F264" s="95" t="s">
        <v>118</v>
      </c>
      <c r="G264" s="95" t="s">
        <v>113</v>
      </c>
      <c r="H264" s="96">
        <v>45313</v>
      </c>
      <c r="I264" s="119">
        <v>0.69810185185185192</v>
      </c>
      <c r="J264" s="96">
        <v>45313</v>
      </c>
      <c r="K264" s="119">
        <v>0.75104166666666661</v>
      </c>
      <c r="L264" s="95">
        <v>4574</v>
      </c>
      <c r="M264" s="23">
        <f>Causas[[#This Row],[parada_duracion]]/60</f>
        <v>76.233333333333334</v>
      </c>
      <c r="N264" s="19" t="s">
        <v>263</v>
      </c>
      <c r="O264" s="99" t="s">
        <v>383</v>
      </c>
      <c r="P264" s="16">
        <f>WEEKNUM(Causas[[#This Row],[resolucion_fecha]],16)</f>
        <v>4</v>
      </c>
      <c r="Q264" s="16" t="str">
        <f>TEXT(Causas[[#This Row],[resolucion_fecha]],"MMMM")</f>
        <v>enero</v>
      </c>
      <c r="R264" s="16" t="str">
        <f t="shared" si="4"/>
        <v>N</v>
      </c>
      <c r="S264" s="16"/>
      <c r="T264" s="99" t="s">
        <v>132</v>
      </c>
      <c r="U264" s="16"/>
      <c r="V264" s="16"/>
      <c r="W264" s="16"/>
    </row>
    <row r="265" spans="1:23" x14ac:dyDescent="0.25">
      <c r="A265" s="95">
        <v>163576</v>
      </c>
      <c r="B265" s="95" t="s">
        <v>120</v>
      </c>
      <c r="C265" s="95" t="s">
        <v>111</v>
      </c>
      <c r="D265" s="95" t="s">
        <v>57</v>
      </c>
      <c r="E265" s="96">
        <v>43405</v>
      </c>
      <c r="F265" s="95" t="s">
        <v>118</v>
      </c>
      <c r="G265" s="95" t="s">
        <v>113</v>
      </c>
      <c r="H265" s="96">
        <v>45313</v>
      </c>
      <c r="I265" s="119">
        <v>0.74349537037037028</v>
      </c>
      <c r="J265" s="96">
        <v>45313</v>
      </c>
      <c r="K265" s="119">
        <v>0.75773148148148151</v>
      </c>
      <c r="L265" s="95">
        <v>1230</v>
      </c>
      <c r="M265" s="23">
        <f>Causas[[#This Row],[parada_duracion]]/60</f>
        <v>20.5</v>
      </c>
      <c r="N265" s="19" t="s">
        <v>266</v>
      </c>
      <c r="O265" s="99" t="s">
        <v>384</v>
      </c>
      <c r="P265" s="16">
        <f>WEEKNUM(Causas[[#This Row],[resolucion_fecha]],16)</f>
        <v>4</v>
      </c>
      <c r="Q265" s="16" t="str">
        <f>TEXT(Causas[[#This Row],[resolucion_fecha]],"MMMM")</f>
        <v>enero</v>
      </c>
      <c r="R265" s="16" t="str">
        <f t="shared" si="4"/>
        <v>N</v>
      </c>
      <c r="S265" s="16"/>
      <c r="T265" s="99" t="s">
        <v>132</v>
      </c>
      <c r="U265" s="16"/>
      <c r="V265" s="16"/>
      <c r="W265" s="16"/>
    </row>
    <row r="266" spans="1:23" x14ac:dyDescent="0.25">
      <c r="A266" s="95">
        <v>163580</v>
      </c>
      <c r="B266" s="95" t="s">
        <v>120</v>
      </c>
      <c r="C266" s="95" t="s">
        <v>111</v>
      </c>
      <c r="D266" s="95" t="s">
        <v>46</v>
      </c>
      <c r="E266" s="96">
        <v>44231</v>
      </c>
      <c r="F266" s="95" t="s">
        <v>147</v>
      </c>
      <c r="G266" s="95" t="s">
        <v>113</v>
      </c>
      <c r="H266" s="96">
        <v>45313</v>
      </c>
      <c r="I266" s="119">
        <v>0.75856481481481486</v>
      </c>
      <c r="J266" s="96">
        <v>45313</v>
      </c>
      <c r="K266" s="119">
        <v>0.76195601851851846</v>
      </c>
      <c r="L266" s="95">
        <v>293</v>
      </c>
      <c r="M266" s="23">
        <f>Causas[[#This Row],[parada_duracion]]/60</f>
        <v>4.8833333333333337</v>
      </c>
      <c r="N266" s="18" t="s">
        <v>125</v>
      </c>
      <c r="O266" s="98" t="s">
        <v>125</v>
      </c>
      <c r="P266" s="16">
        <f>WEEKNUM(Causas[[#This Row],[resolucion_fecha]],16)</f>
        <v>4</v>
      </c>
      <c r="Q266" s="16" t="str">
        <f>TEXT(Causas[[#This Row],[resolucion_fecha]],"MMMM")</f>
        <v>enero</v>
      </c>
      <c r="R266" s="16" t="str">
        <f t="shared" si="4"/>
        <v>N</v>
      </c>
      <c r="S266" s="16"/>
      <c r="T266" s="98" t="s">
        <v>125</v>
      </c>
      <c r="U266" s="16"/>
      <c r="V266" s="16"/>
      <c r="W266" s="16"/>
    </row>
    <row r="267" spans="1:23" x14ac:dyDescent="0.25">
      <c r="A267" s="90">
        <v>163598</v>
      </c>
      <c r="B267" s="90" t="s">
        <v>120</v>
      </c>
      <c r="C267" s="90" t="s">
        <v>111</v>
      </c>
      <c r="D267" s="90" t="s">
        <v>63</v>
      </c>
      <c r="E267" s="91">
        <v>43405</v>
      </c>
      <c r="F267" s="90" t="s">
        <v>118</v>
      </c>
      <c r="G267" s="90" t="s">
        <v>113</v>
      </c>
      <c r="H267" s="91">
        <v>45314</v>
      </c>
      <c r="I267" s="118">
        <v>0.26319444444444445</v>
      </c>
      <c r="J267" s="91">
        <v>45314</v>
      </c>
      <c r="K267" s="118">
        <v>0.34964120370370372</v>
      </c>
      <c r="L267" s="90">
        <v>7469</v>
      </c>
      <c r="M267" s="92">
        <f>Causas[[#This Row],[parada_duracion]]/60</f>
        <v>124.48333333333333</v>
      </c>
      <c r="N267" s="18" t="s">
        <v>185</v>
      </c>
      <c r="O267" s="98" t="s">
        <v>45</v>
      </c>
      <c r="P267" s="93">
        <f>WEEKNUM(Causas[[#This Row],[resolucion_fecha]],16)</f>
        <v>4</v>
      </c>
      <c r="Q267" s="93" t="str">
        <f>TEXT(Causas[[#This Row],[resolucion_fecha]],"MMMM")</f>
        <v>enero</v>
      </c>
      <c r="R267" s="93" t="str">
        <f t="shared" si="4"/>
        <v>N</v>
      </c>
      <c r="S267" s="93"/>
      <c r="T267" s="98" t="s">
        <v>132</v>
      </c>
      <c r="U267" s="16"/>
      <c r="V267" s="93"/>
      <c r="W267" s="93"/>
    </row>
    <row r="268" spans="1:23" x14ac:dyDescent="0.25">
      <c r="A268" s="90">
        <v>163599</v>
      </c>
      <c r="B268" s="90" t="s">
        <v>116</v>
      </c>
      <c r="C268" s="90" t="s">
        <v>111</v>
      </c>
      <c r="D268" s="90" t="s">
        <v>50</v>
      </c>
      <c r="E268" s="91">
        <v>43881</v>
      </c>
      <c r="F268" s="90" t="s">
        <v>112</v>
      </c>
      <c r="G268" s="90" t="s">
        <v>115</v>
      </c>
      <c r="H268" s="91">
        <v>45314</v>
      </c>
      <c r="I268" s="118">
        <v>0.26503472222222219</v>
      </c>
      <c r="J268" s="91">
        <v>45314</v>
      </c>
      <c r="K268" s="118">
        <v>0.26513888888888887</v>
      </c>
      <c r="L268" s="90">
        <v>9</v>
      </c>
      <c r="M268" s="92">
        <f>Causas[[#This Row],[parada_duracion]]/60</f>
        <v>0.15</v>
      </c>
      <c r="N268" s="18" t="s">
        <v>125</v>
      </c>
      <c r="O268" s="98" t="s">
        <v>125</v>
      </c>
      <c r="P268" s="93">
        <f>WEEKNUM(Causas[[#This Row],[resolucion_fecha]],16)</f>
        <v>4</v>
      </c>
      <c r="Q268" s="93" t="str">
        <f>TEXT(Causas[[#This Row],[resolucion_fecha]],"MMMM")</f>
        <v>enero</v>
      </c>
      <c r="R268" s="93" t="str">
        <f t="shared" si="4"/>
        <v>N</v>
      </c>
      <c r="S268" s="93"/>
      <c r="T268" s="98" t="s">
        <v>125</v>
      </c>
      <c r="U268" s="94"/>
      <c r="V268" s="93"/>
      <c r="W268" s="93"/>
    </row>
    <row r="269" spans="1:23" x14ac:dyDescent="0.25">
      <c r="A269" s="95">
        <v>163600</v>
      </c>
      <c r="B269" s="95" t="s">
        <v>114</v>
      </c>
      <c r="C269" s="95" t="s">
        <v>111</v>
      </c>
      <c r="D269" s="95" t="s">
        <v>50</v>
      </c>
      <c r="E269" s="96">
        <v>44120</v>
      </c>
      <c r="F269" s="95" t="s">
        <v>112</v>
      </c>
      <c r="G269" s="95" t="s">
        <v>115</v>
      </c>
      <c r="H269" s="96">
        <v>45314</v>
      </c>
      <c r="I269" s="119">
        <v>0.26528935185185182</v>
      </c>
      <c r="J269" s="96">
        <v>45314</v>
      </c>
      <c r="K269" s="119">
        <v>0.2772337962962963</v>
      </c>
      <c r="L269" s="95">
        <v>1032</v>
      </c>
      <c r="M269" s="23">
        <f>Causas[[#This Row],[parada_duracion]]/60</f>
        <v>17.2</v>
      </c>
      <c r="N269" s="19" t="s">
        <v>272</v>
      </c>
      <c r="O269" s="99" t="s">
        <v>383</v>
      </c>
      <c r="P269" s="16">
        <f>WEEKNUM(Causas[[#This Row],[resolucion_fecha]],16)</f>
        <v>4</v>
      </c>
      <c r="Q269" s="16" t="str">
        <f>TEXT(Causas[[#This Row],[resolucion_fecha]],"MMMM")</f>
        <v>enero</v>
      </c>
      <c r="R269" s="16" t="str">
        <f t="shared" si="4"/>
        <v>N</v>
      </c>
      <c r="S269" s="16"/>
      <c r="T269" s="99" t="s">
        <v>132</v>
      </c>
      <c r="U269" s="94"/>
      <c r="V269" s="16"/>
      <c r="W269" s="16"/>
    </row>
    <row r="270" spans="1:23" x14ac:dyDescent="0.25">
      <c r="A270" s="90">
        <v>163603</v>
      </c>
      <c r="B270" s="90" t="s">
        <v>182</v>
      </c>
      <c r="C270" s="90" t="s">
        <v>111</v>
      </c>
      <c r="D270" s="90" t="s">
        <v>47</v>
      </c>
      <c r="E270" s="91">
        <v>43405</v>
      </c>
      <c r="F270" s="90" t="s">
        <v>118</v>
      </c>
      <c r="G270" s="90" t="s">
        <v>115</v>
      </c>
      <c r="H270" s="91">
        <v>45314</v>
      </c>
      <c r="I270" s="118">
        <v>0.276400462962963</v>
      </c>
      <c r="J270" s="91">
        <v>45314</v>
      </c>
      <c r="K270" s="118">
        <v>0.31112268518518521</v>
      </c>
      <c r="L270" s="90">
        <v>3000</v>
      </c>
      <c r="M270" s="92">
        <f>Causas[[#This Row],[parada_duracion]]/60</f>
        <v>50</v>
      </c>
      <c r="N270" s="18" t="s">
        <v>291</v>
      </c>
      <c r="O270" s="98" t="s">
        <v>45</v>
      </c>
      <c r="P270" s="93">
        <f>WEEKNUM(Causas[[#This Row],[resolucion_fecha]],16)</f>
        <v>4</v>
      </c>
      <c r="Q270" s="93" t="str">
        <f>TEXT(Causas[[#This Row],[resolucion_fecha]],"MMMM")</f>
        <v>enero</v>
      </c>
      <c r="R270" s="93" t="str">
        <f t="shared" si="4"/>
        <v>N</v>
      </c>
      <c r="S270" s="93"/>
      <c r="T270" s="98" t="s">
        <v>132</v>
      </c>
      <c r="U270" s="16"/>
      <c r="V270" s="93"/>
      <c r="W270" s="93"/>
    </row>
    <row r="271" spans="1:23" x14ac:dyDescent="0.25">
      <c r="A271" s="90">
        <v>163604</v>
      </c>
      <c r="B271" s="90" t="s">
        <v>233</v>
      </c>
      <c r="C271" s="90" t="s">
        <v>111</v>
      </c>
      <c r="D271" s="90" t="s">
        <v>50</v>
      </c>
      <c r="E271" s="91">
        <v>43881</v>
      </c>
      <c r="F271" s="90" t="s">
        <v>112</v>
      </c>
      <c r="G271" s="90" t="s">
        <v>115</v>
      </c>
      <c r="H271" s="91">
        <v>45314</v>
      </c>
      <c r="I271" s="118">
        <v>0.27751157407407406</v>
      </c>
      <c r="J271" s="91">
        <v>45314</v>
      </c>
      <c r="K271" s="118">
        <v>0.27806712962962959</v>
      </c>
      <c r="L271" s="90">
        <v>48</v>
      </c>
      <c r="M271" s="92">
        <f>Causas[[#This Row],[parada_duracion]]/60</f>
        <v>0.8</v>
      </c>
      <c r="N271" s="18" t="s">
        <v>125</v>
      </c>
      <c r="O271" s="98" t="s">
        <v>125</v>
      </c>
      <c r="P271" s="93">
        <f>WEEKNUM(Causas[[#This Row],[resolucion_fecha]],16)</f>
        <v>4</v>
      </c>
      <c r="Q271" s="93" t="str">
        <f>TEXT(Causas[[#This Row],[resolucion_fecha]],"MMMM")</f>
        <v>enero</v>
      </c>
      <c r="R271" s="93" t="str">
        <f t="shared" si="4"/>
        <v>N</v>
      </c>
      <c r="S271" s="93"/>
      <c r="T271" s="98" t="s">
        <v>125</v>
      </c>
      <c r="U271" s="94"/>
      <c r="V271" s="93"/>
      <c r="W271" s="93"/>
    </row>
    <row r="272" spans="1:23" x14ac:dyDescent="0.25">
      <c r="A272" s="90">
        <v>163605</v>
      </c>
      <c r="B272" s="90" t="s">
        <v>135</v>
      </c>
      <c r="C272" s="90" t="s">
        <v>111</v>
      </c>
      <c r="D272" s="90" t="s">
        <v>56</v>
      </c>
      <c r="E272" s="91">
        <v>43881</v>
      </c>
      <c r="F272" s="90" t="s">
        <v>112</v>
      </c>
      <c r="G272" s="90" t="s">
        <v>115</v>
      </c>
      <c r="H272" s="91">
        <v>45314</v>
      </c>
      <c r="I272" s="118">
        <v>0.28046296296296297</v>
      </c>
      <c r="J272" s="91">
        <v>45314</v>
      </c>
      <c r="K272" s="118">
        <v>0.43768518518518523</v>
      </c>
      <c r="L272" s="90">
        <v>13584</v>
      </c>
      <c r="M272" s="92">
        <f>Causas[[#This Row],[parada_duracion]]/60</f>
        <v>226.4</v>
      </c>
      <c r="N272" s="18" t="s">
        <v>292</v>
      </c>
      <c r="O272" s="98" t="s">
        <v>45</v>
      </c>
      <c r="P272" s="93">
        <f>WEEKNUM(Causas[[#This Row],[resolucion_fecha]],16)</f>
        <v>4</v>
      </c>
      <c r="Q272" s="93" t="str">
        <f>TEXT(Causas[[#This Row],[resolucion_fecha]],"MMMM")</f>
        <v>enero</v>
      </c>
      <c r="R272" s="93" t="str">
        <f t="shared" si="4"/>
        <v>N</v>
      </c>
      <c r="S272" s="93"/>
      <c r="T272" s="98" t="s">
        <v>132</v>
      </c>
      <c r="U272" s="94"/>
      <c r="V272" s="93"/>
      <c r="W272" s="93"/>
    </row>
    <row r="273" spans="1:23" x14ac:dyDescent="0.25">
      <c r="A273" s="95">
        <v>163606</v>
      </c>
      <c r="B273" s="95" t="s">
        <v>114</v>
      </c>
      <c r="C273" s="95" t="s">
        <v>111</v>
      </c>
      <c r="D273" s="95" t="s">
        <v>50</v>
      </c>
      <c r="E273" s="96">
        <v>44120</v>
      </c>
      <c r="F273" s="95" t="s">
        <v>112</v>
      </c>
      <c r="G273" s="95" t="s">
        <v>115</v>
      </c>
      <c r="H273" s="96">
        <v>45314</v>
      </c>
      <c r="I273" s="119">
        <v>0.29548611111111112</v>
      </c>
      <c r="J273" s="96">
        <v>45314</v>
      </c>
      <c r="K273" s="119">
        <v>0.30774305555555553</v>
      </c>
      <c r="L273" s="95">
        <v>1059</v>
      </c>
      <c r="M273" s="23">
        <f>Causas[[#This Row],[parada_duracion]]/60</f>
        <v>17.649999999999999</v>
      </c>
      <c r="N273" s="19" t="s">
        <v>145</v>
      </c>
      <c r="O273" s="99" t="s">
        <v>45</v>
      </c>
      <c r="P273" s="16">
        <f>WEEKNUM(Causas[[#This Row],[resolucion_fecha]],16)</f>
        <v>4</v>
      </c>
      <c r="Q273" s="16" t="str">
        <f>TEXT(Causas[[#This Row],[resolucion_fecha]],"MMMM")</f>
        <v>enero</v>
      </c>
      <c r="R273" s="16" t="str">
        <f t="shared" si="4"/>
        <v>N</v>
      </c>
      <c r="S273" s="16"/>
      <c r="T273" s="99" t="s">
        <v>132</v>
      </c>
      <c r="U273" s="94"/>
      <c r="V273" s="16"/>
      <c r="W273" s="16"/>
    </row>
    <row r="274" spans="1:23" x14ac:dyDescent="0.25">
      <c r="A274" s="95">
        <v>163610</v>
      </c>
      <c r="B274" s="95" t="s">
        <v>114</v>
      </c>
      <c r="C274" s="95" t="s">
        <v>111</v>
      </c>
      <c r="D274" s="95" t="s">
        <v>50</v>
      </c>
      <c r="E274" s="96">
        <v>44120</v>
      </c>
      <c r="F274" s="95" t="s">
        <v>112</v>
      </c>
      <c r="G274" s="95" t="s">
        <v>115</v>
      </c>
      <c r="H274" s="96">
        <v>45314</v>
      </c>
      <c r="I274" s="119">
        <v>0.31921296296296298</v>
      </c>
      <c r="J274" s="96">
        <v>45314</v>
      </c>
      <c r="K274" s="119">
        <v>0.33653935185185185</v>
      </c>
      <c r="L274" s="95">
        <v>1497</v>
      </c>
      <c r="M274" s="23">
        <f>Causas[[#This Row],[parada_duracion]]/60</f>
        <v>24.95</v>
      </c>
      <c r="N274" s="19" t="s">
        <v>145</v>
      </c>
      <c r="O274" s="99" t="s">
        <v>45</v>
      </c>
      <c r="P274" s="16">
        <f>WEEKNUM(Causas[[#This Row],[resolucion_fecha]],16)</f>
        <v>4</v>
      </c>
      <c r="Q274" s="16" t="str">
        <f>TEXT(Causas[[#This Row],[resolucion_fecha]],"MMMM")</f>
        <v>enero</v>
      </c>
      <c r="R274" s="16" t="str">
        <f t="shared" si="4"/>
        <v>N</v>
      </c>
      <c r="S274" s="16"/>
      <c r="T274" s="99" t="s">
        <v>132</v>
      </c>
      <c r="U274" s="16"/>
      <c r="V274" s="16"/>
      <c r="W274" s="16"/>
    </row>
    <row r="275" spans="1:23" x14ac:dyDescent="0.25">
      <c r="A275" s="90">
        <v>163612</v>
      </c>
      <c r="B275" s="90" t="s">
        <v>114</v>
      </c>
      <c r="C275" s="90" t="s">
        <v>111</v>
      </c>
      <c r="D275" s="90" t="s">
        <v>50</v>
      </c>
      <c r="E275" s="91">
        <v>44120</v>
      </c>
      <c r="F275" s="90" t="s">
        <v>112</v>
      </c>
      <c r="G275" s="90" t="s">
        <v>113</v>
      </c>
      <c r="H275" s="91">
        <v>45314</v>
      </c>
      <c r="I275" s="118">
        <v>0.33666666666666667</v>
      </c>
      <c r="J275" s="91">
        <v>45314</v>
      </c>
      <c r="K275" s="118">
        <v>0.3956365740740741</v>
      </c>
      <c r="L275" s="90">
        <v>5095</v>
      </c>
      <c r="M275" s="92">
        <f>Causas[[#This Row],[parada_duracion]]/60</f>
        <v>84.916666666666671</v>
      </c>
      <c r="N275" s="19" t="s">
        <v>145</v>
      </c>
      <c r="O275" s="99" t="s">
        <v>45</v>
      </c>
      <c r="P275" s="93">
        <f>WEEKNUM(Causas[[#This Row],[resolucion_fecha]],16)</f>
        <v>4</v>
      </c>
      <c r="Q275" s="93" t="str">
        <f>TEXT(Causas[[#This Row],[resolucion_fecha]],"MMMM")</f>
        <v>enero</v>
      </c>
      <c r="R275" s="93" t="str">
        <f t="shared" si="4"/>
        <v>N</v>
      </c>
      <c r="S275" s="93"/>
      <c r="T275" s="98" t="s">
        <v>132</v>
      </c>
      <c r="U275" s="16"/>
      <c r="V275" s="93"/>
      <c r="W275" s="93"/>
    </row>
    <row r="276" spans="1:23" x14ac:dyDescent="0.25">
      <c r="A276" s="95">
        <v>163613</v>
      </c>
      <c r="B276" s="95" t="s">
        <v>120</v>
      </c>
      <c r="C276" s="95" t="s">
        <v>111</v>
      </c>
      <c r="D276" s="95" t="s">
        <v>63</v>
      </c>
      <c r="E276" s="96">
        <v>43405</v>
      </c>
      <c r="F276" s="95" t="s">
        <v>118</v>
      </c>
      <c r="G276" s="95" t="s">
        <v>115</v>
      </c>
      <c r="H276" s="96">
        <v>45314</v>
      </c>
      <c r="I276" s="119">
        <v>0.34972222222222221</v>
      </c>
      <c r="J276" s="96">
        <v>45314</v>
      </c>
      <c r="K276" s="119">
        <v>0.43748842592592596</v>
      </c>
      <c r="L276" s="95">
        <v>7583</v>
      </c>
      <c r="M276" s="23">
        <f>Causas[[#This Row],[parada_duracion]]/60</f>
        <v>126.38333333333334</v>
      </c>
      <c r="N276" s="19" t="s">
        <v>273</v>
      </c>
      <c r="O276" s="99" t="s">
        <v>384</v>
      </c>
      <c r="P276" s="16">
        <f>WEEKNUM(Causas[[#This Row],[resolucion_fecha]],16)</f>
        <v>4</v>
      </c>
      <c r="Q276" s="16" t="str">
        <f>TEXT(Causas[[#This Row],[resolucion_fecha]],"MMMM")</f>
        <v>enero</v>
      </c>
      <c r="R276" s="16" t="str">
        <f t="shared" si="4"/>
        <v>N</v>
      </c>
      <c r="S276" s="16"/>
      <c r="T276" s="99" t="s">
        <v>132</v>
      </c>
      <c r="U276" s="94"/>
      <c r="V276" s="16"/>
      <c r="W276" s="16"/>
    </row>
    <row r="277" spans="1:23" x14ac:dyDescent="0.25">
      <c r="A277" s="90">
        <v>163623</v>
      </c>
      <c r="B277" s="90" t="s">
        <v>114</v>
      </c>
      <c r="C277" s="90" t="s">
        <v>111</v>
      </c>
      <c r="D277" s="90" t="s">
        <v>50</v>
      </c>
      <c r="E277" s="91">
        <v>44120</v>
      </c>
      <c r="F277" s="90" t="s">
        <v>112</v>
      </c>
      <c r="G277" s="90" t="s">
        <v>115</v>
      </c>
      <c r="H277" s="91">
        <v>45314</v>
      </c>
      <c r="I277" s="118">
        <v>0.3959375</v>
      </c>
      <c r="J277" s="91">
        <v>45314</v>
      </c>
      <c r="K277" s="118">
        <v>0.43511574074074072</v>
      </c>
      <c r="L277" s="90">
        <v>3385</v>
      </c>
      <c r="M277" s="92">
        <f>Causas[[#This Row],[parada_duracion]]/60</f>
        <v>56.416666666666664</v>
      </c>
      <c r="N277" s="19" t="s">
        <v>145</v>
      </c>
      <c r="O277" s="99" t="s">
        <v>45</v>
      </c>
      <c r="P277" s="93">
        <f>WEEKNUM(Causas[[#This Row],[resolucion_fecha]],16)</f>
        <v>4</v>
      </c>
      <c r="Q277" s="93" t="str">
        <f>TEXT(Causas[[#This Row],[resolucion_fecha]],"MMMM")</f>
        <v>enero</v>
      </c>
      <c r="R277" s="93" t="str">
        <f t="shared" si="4"/>
        <v>N</v>
      </c>
      <c r="S277" s="93"/>
      <c r="T277" s="98" t="s">
        <v>132</v>
      </c>
      <c r="U277" s="16"/>
      <c r="V277" s="93"/>
      <c r="W277" s="93"/>
    </row>
    <row r="278" spans="1:23" x14ac:dyDescent="0.25">
      <c r="A278" s="95">
        <v>163671</v>
      </c>
      <c r="B278" s="95" t="s">
        <v>114</v>
      </c>
      <c r="C278" s="95" t="s">
        <v>111</v>
      </c>
      <c r="D278" s="95" t="s">
        <v>50</v>
      </c>
      <c r="E278" s="96">
        <v>44120</v>
      </c>
      <c r="F278" s="95" t="s">
        <v>112</v>
      </c>
      <c r="G278" s="95" t="s">
        <v>115</v>
      </c>
      <c r="H278" s="96">
        <v>45314</v>
      </c>
      <c r="I278" s="119">
        <v>0.43518518518518517</v>
      </c>
      <c r="J278" s="96">
        <v>45314</v>
      </c>
      <c r="K278" s="119">
        <v>0.43777777777777777</v>
      </c>
      <c r="L278" s="95">
        <v>224</v>
      </c>
      <c r="M278" s="23">
        <f>Causas[[#This Row],[parada_duracion]]/60</f>
        <v>3.7333333333333334</v>
      </c>
      <c r="N278" s="18" t="s">
        <v>125</v>
      </c>
      <c r="O278" s="98" t="s">
        <v>125</v>
      </c>
      <c r="P278" s="16">
        <f>WEEKNUM(Causas[[#This Row],[resolucion_fecha]],16)</f>
        <v>4</v>
      </c>
      <c r="Q278" s="16" t="str">
        <f>TEXT(Causas[[#This Row],[resolucion_fecha]],"MMMM")</f>
        <v>enero</v>
      </c>
      <c r="R278" s="16" t="str">
        <f t="shared" si="4"/>
        <v>N</v>
      </c>
      <c r="S278" s="16"/>
      <c r="T278" s="98" t="s">
        <v>125</v>
      </c>
      <c r="U278" s="94"/>
      <c r="V278" s="16"/>
      <c r="W278" s="16"/>
    </row>
    <row r="279" spans="1:23" x14ac:dyDescent="0.25">
      <c r="A279" s="95">
        <v>163724</v>
      </c>
      <c r="B279" s="95" t="s">
        <v>120</v>
      </c>
      <c r="C279" s="95" t="s">
        <v>111</v>
      </c>
      <c r="D279" s="95" t="s">
        <v>47</v>
      </c>
      <c r="E279" s="96">
        <v>43405</v>
      </c>
      <c r="F279" s="95" t="s">
        <v>118</v>
      </c>
      <c r="G279" s="95" t="s">
        <v>115</v>
      </c>
      <c r="H279" s="96">
        <v>45314</v>
      </c>
      <c r="I279" s="119">
        <v>0.4755671296296296</v>
      </c>
      <c r="J279" s="96">
        <v>45314</v>
      </c>
      <c r="K279" s="119">
        <v>0.4756481481481481</v>
      </c>
      <c r="L279" s="95">
        <v>7</v>
      </c>
      <c r="M279" s="23">
        <f>Causas[[#This Row],[parada_duracion]]/60</f>
        <v>0.11666666666666667</v>
      </c>
      <c r="N279" s="18" t="s">
        <v>125</v>
      </c>
      <c r="O279" s="98" t="s">
        <v>125</v>
      </c>
      <c r="P279" s="16">
        <f>WEEKNUM(Causas[[#This Row],[resolucion_fecha]],16)</f>
        <v>4</v>
      </c>
      <c r="Q279" s="16" t="str">
        <f>TEXT(Causas[[#This Row],[resolucion_fecha]],"MMMM")</f>
        <v>enero</v>
      </c>
      <c r="R279" s="16" t="str">
        <f t="shared" si="4"/>
        <v>N</v>
      </c>
      <c r="S279" s="16"/>
      <c r="T279" s="98" t="s">
        <v>125</v>
      </c>
      <c r="U279" s="16"/>
      <c r="V279" s="16"/>
      <c r="W279" s="16"/>
    </row>
    <row r="280" spans="1:23" x14ac:dyDescent="0.25">
      <c r="A280" s="90">
        <v>163754</v>
      </c>
      <c r="B280" s="90" t="s">
        <v>116</v>
      </c>
      <c r="C280" s="90" t="s">
        <v>111</v>
      </c>
      <c r="D280" s="90" t="s">
        <v>50</v>
      </c>
      <c r="E280" s="91">
        <v>43881</v>
      </c>
      <c r="F280" s="90" t="s">
        <v>112</v>
      </c>
      <c r="G280" s="90" t="s">
        <v>113</v>
      </c>
      <c r="H280" s="91">
        <v>45314</v>
      </c>
      <c r="I280" s="118">
        <v>0.50858796296296294</v>
      </c>
      <c r="J280" s="91">
        <v>45314</v>
      </c>
      <c r="K280" s="118">
        <v>0.52238425925925924</v>
      </c>
      <c r="L280" s="90">
        <v>1192</v>
      </c>
      <c r="M280" s="92">
        <f>Causas[[#This Row],[parada_duracion]]/60</f>
        <v>19.866666666666667</v>
      </c>
      <c r="N280" s="18" t="s">
        <v>293</v>
      </c>
      <c r="O280" s="98" t="s">
        <v>9</v>
      </c>
      <c r="P280" s="93">
        <f>WEEKNUM(Causas[[#This Row],[resolucion_fecha]],16)</f>
        <v>4</v>
      </c>
      <c r="Q280" s="93" t="str">
        <f>TEXT(Causas[[#This Row],[resolucion_fecha]],"MMMM")</f>
        <v>enero</v>
      </c>
      <c r="R280" s="93" t="str">
        <f t="shared" si="4"/>
        <v>N</v>
      </c>
      <c r="S280" s="93"/>
      <c r="T280" s="99" t="s">
        <v>9</v>
      </c>
      <c r="U280" s="16"/>
      <c r="V280" s="93"/>
      <c r="W280" s="93"/>
    </row>
    <row r="281" spans="1:23" x14ac:dyDescent="0.25">
      <c r="A281" s="90">
        <v>163759</v>
      </c>
      <c r="B281" s="90" t="s">
        <v>181</v>
      </c>
      <c r="C281" s="90" t="s">
        <v>111</v>
      </c>
      <c r="D281" s="90" t="s">
        <v>47</v>
      </c>
      <c r="E281" s="91">
        <v>43881</v>
      </c>
      <c r="F281" s="90" t="s">
        <v>112</v>
      </c>
      <c r="G281" s="90" t="s">
        <v>115</v>
      </c>
      <c r="H281" s="91">
        <v>45314</v>
      </c>
      <c r="I281" s="118">
        <v>0.52263888888888888</v>
      </c>
      <c r="J281" s="91">
        <v>45314</v>
      </c>
      <c r="K281" s="118">
        <v>0.54304398148148147</v>
      </c>
      <c r="L281" s="90">
        <v>1763</v>
      </c>
      <c r="M281" s="92">
        <f>Causas[[#This Row],[parada_duracion]]/60</f>
        <v>29.383333333333333</v>
      </c>
      <c r="N281" s="18" t="s">
        <v>276</v>
      </c>
      <c r="O281" s="98" t="s">
        <v>383</v>
      </c>
      <c r="P281" s="93">
        <f>WEEKNUM(Causas[[#This Row],[resolucion_fecha]],16)</f>
        <v>4</v>
      </c>
      <c r="Q281" s="93" t="str">
        <f>TEXT(Causas[[#This Row],[resolucion_fecha]],"MMMM")</f>
        <v>enero</v>
      </c>
      <c r="R281" s="93" t="str">
        <f t="shared" si="4"/>
        <v>N</v>
      </c>
      <c r="S281" s="93"/>
      <c r="T281" s="98" t="s">
        <v>133</v>
      </c>
      <c r="U281" s="94"/>
      <c r="V281" s="93"/>
      <c r="W281" s="93"/>
    </row>
    <row r="282" spans="1:23" x14ac:dyDescent="0.25">
      <c r="A282" s="95">
        <v>163780</v>
      </c>
      <c r="B282" s="95" t="s">
        <v>181</v>
      </c>
      <c r="C282" s="95" t="s">
        <v>111</v>
      </c>
      <c r="D282" s="95" t="s">
        <v>47</v>
      </c>
      <c r="E282" s="96">
        <v>43881</v>
      </c>
      <c r="F282" s="95" t="s">
        <v>112</v>
      </c>
      <c r="G282" s="95" t="s">
        <v>113</v>
      </c>
      <c r="H282" s="96">
        <v>45314</v>
      </c>
      <c r="I282" s="119">
        <v>0.54333333333333333</v>
      </c>
      <c r="J282" s="96">
        <v>45314</v>
      </c>
      <c r="K282" s="119">
        <v>0.60503472222222221</v>
      </c>
      <c r="L282" s="95">
        <v>5331</v>
      </c>
      <c r="M282" s="23">
        <f>Causas[[#This Row],[parada_duracion]]/60</f>
        <v>88.85</v>
      </c>
      <c r="N282" s="19" t="s">
        <v>191</v>
      </c>
      <c r="O282" s="99" t="s">
        <v>383</v>
      </c>
      <c r="P282" s="16">
        <f>WEEKNUM(Causas[[#This Row],[resolucion_fecha]],16)</f>
        <v>4</v>
      </c>
      <c r="Q282" s="16" t="str">
        <f>TEXT(Causas[[#This Row],[resolucion_fecha]],"MMMM")</f>
        <v>enero</v>
      </c>
      <c r="R282" s="16" t="str">
        <f t="shared" si="4"/>
        <v>N</v>
      </c>
      <c r="S282" s="16"/>
      <c r="T282" s="99" t="s">
        <v>132</v>
      </c>
      <c r="U282" s="94"/>
      <c r="V282" s="16"/>
      <c r="W282" s="16"/>
    </row>
    <row r="283" spans="1:23" x14ac:dyDescent="0.25">
      <c r="A283" s="90">
        <v>163854</v>
      </c>
      <c r="B283" s="90" t="s">
        <v>181</v>
      </c>
      <c r="C283" s="90" t="s">
        <v>111</v>
      </c>
      <c r="D283" s="90" t="s">
        <v>47</v>
      </c>
      <c r="E283" s="91">
        <v>43881</v>
      </c>
      <c r="F283" s="90" t="s">
        <v>112</v>
      </c>
      <c r="G283" s="90" t="s">
        <v>115</v>
      </c>
      <c r="H283" s="91">
        <v>45314</v>
      </c>
      <c r="I283" s="118">
        <v>0.60659722222222223</v>
      </c>
      <c r="J283" s="91">
        <v>45314</v>
      </c>
      <c r="K283" s="118">
        <v>0.68744212962962958</v>
      </c>
      <c r="L283" s="90">
        <v>6985</v>
      </c>
      <c r="M283" s="92">
        <f>Causas[[#This Row],[parada_duracion]]/60</f>
        <v>116.41666666666667</v>
      </c>
      <c r="N283" s="18" t="s">
        <v>277</v>
      </c>
      <c r="O283" s="98" t="s">
        <v>384</v>
      </c>
      <c r="P283" s="93">
        <f>WEEKNUM(Causas[[#This Row],[resolucion_fecha]],16)</f>
        <v>4</v>
      </c>
      <c r="Q283" s="93" t="str">
        <f>TEXT(Causas[[#This Row],[resolucion_fecha]],"MMMM")</f>
        <v>enero</v>
      </c>
      <c r="R283" s="93" t="str">
        <f t="shared" si="4"/>
        <v>N</v>
      </c>
      <c r="S283" s="93"/>
      <c r="T283" s="98" t="s">
        <v>132</v>
      </c>
      <c r="U283" s="16"/>
      <c r="V283" s="93"/>
      <c r="W283" s="93"/>
    </row>
    <row r="284" spans="1:23" ht="90" x14ac:dyDescent="0.25">
      <c r="A284" s="95">
        <v>163879</v>
      </c>
      <c r="B284" s="95" t="s">
        <v>120</v>
      </c>
      <c r="C284" s="95" t="s">
        <v>111</v>
      </c>
      <c r="D284" s="95" t="s">
        <v>63</v>
      </c>
      <c r="E284" s="96">
        <v>43405</v>
      </c>
      <c r="F284" s="95" t="s">
        <v>118</v>
      </c>
      <c r="G284" s="95" t="s">
        <v>113</v>
      </c>
      <c r="H284" s="96">
        <v>45314</v>
      </c>
      <c r="I284" s="119">
        <v>0.62718750000000001</v>
      </c>
      <c r="J284" s="96">
        <v>45314</v>
      </c>
      <c r="K284" s="119">
        <v>0.66673611111111108</v>
      </c>
      <c r="L284" s="95">
        <v>3417</v>
      </c>
      <c r="M284" s="23">
        <f>Causas[[#This Row],[parada_duracion]]/60</f>
        <v>56.95</v>
      </c>
      <c r="N284" s="19" t="s">
        <v>275</v>
      </c>
      <c r="O284" s="99" t="s">
        <v>384</v>
      </c>
      <c r="P284" s="16">
        <f>WEEKNUM(Causas[[#This Row],[resolucion_fecha]],16)</f>
        <v>4</v>
      </c>
      <c r="Q284" s="16" t="str">
        <f>TEXT(Causas[[#This Row],[resolucion_fecha]],"MMMM")</f>
        <v>enero</v>
      </c>
      <c r="R284" s="16" t="str">
        <f t="shared" si="4"/>
        <v>N</v>
      </c>
      <c r="S284" s="16"/>
      <c r="T284" s="99" t="s">
        <v>132</v>
      </c>
      <c r="U284" s="94"/>
      <c r="V284" s="16"/>
      <c r="W284" s="16"/>
    </row>
    <row r="285" spans="1:23" x14ac:dyDescent="0.25">
      <c r="A285" s="90">
        <v>163888</v>
      </c>
      <c r="B285" s="90" t="s">
        <v>172</v>
      </c>
      <c r="C285" s="90" t="s">
        <v>111</v>
      </c>
      <c r="D285" s="90" t="s">
        <v>42</v>
      </c>
      <c r="E285" s="91">
        <v>43405</v>
      </c>
      <c r="F285" s="90" t="s">
        <v>118</v>
      </c>
      <c r="G285" s="90" t="s">
        <v>113</v>
      </c>
      <c r="H285" s="91">
        <v>45314</v>
      </c>
      <c r="I285" s="118">
        <v>0.63547453703703705</v>
      </c>
      <c r="J285" s="91">
        <v>45314</v>
      </c>
      <c r="K285" s="118">
        <v>0.64884259259259258</v>
      </c>
      <c r="L285" s="90">
        <v>1155</v>
      </c>
      <c r="M285" s="92">
        <f>Causas[[#This Row],[parada_duracion]]/60</f>
        <v>19.25</v>
      </c>
      <c r="N285" s="18" t="s">
        <v>283</v>
      </c>
      <c r="O285" s="98" t="s">
        <v>383</v>
      </c>
      <c r="P285" s="93">
        <f>WEEKNUM(Causas[[#This Row],[resolucion_fecha]],16)</f>
        <v>4</v>
      </c>
      <c r="Q285" s="93" t="str">
        <f>TEXT(Causas[[#This Row],[resolucion_fecha]],"MMMM")</f>
        <v>enero</v>
      </c>
      <c r="R285" s="93" t="str">
        <f t="shared" si="4"/>
        <v>N</v>
      </c>
      <c r="S285" s="93"/>
      <c r="T285" s="98" t="s">
        <v>132</v>
      </c>
      <c r="U285" s="16"/>
      <c r="V285" s="93"/>
      <c r="W285" s="93"/>
    </row>
    <row r="286" spans="1:23" x14ac:dyDescent="0.25">
      <c r="A286" s="90">
        <v>163892</v>
      </c>
      <c r="B286" s="90" t="s">
        <v>120</v>
      </c>
      <c r="C286" s="90" t="s">
        <v>111</v>
      </c>
      <c r="D286" s="90" t="s">
        <v>46</v>
      </c>
      <c r="E286" s="91">
        <v>44231</v>
      </c>
      <c r="F286" s="90" t="s">
        <v>147</v>
      </c>
      <c r="G286" s="90" t="s">
        <v>113</v>
      </c>
      <c r="H286" s="91">
        <v>45314</v>
      </c>
      <c r="I286" s="118">
        <v>0.63840277777777776</v>
      </c>
      <c r="J286" s="91">
        <v>45314</v>
      </c>
      <c r="K286" s="118">
        <v>0.68053240740740739</v>
      </c>
      <c r="L286" s="90">
        <v>3640</v>
      </c>
      <c r="M286" s="92">
        <f>Causas[[#This Row],[parada_duracion]]/60</f>
        <v>60.666666666666664</v>
      </c>
      <c r="N286" s="18" t="s">
        <v>278</v>
      </c>
      <c r="O286" s="98" t="s">
        <v>384</v>
      </c>
      <c r="P286" s="93">
        <f>WEEKNUM(Causas[[#This Row],[resolucion_fecha]],16)</f>
        <v>4</v>
      </c>
      <c r="Q286" s="93" t="str">
        <f>TEXT(Causas[[#This Row],[resolucion_fecha]],"MMMM")</f>
        <v>enero</v>
      </c>
      <c r="R286" s="93" t="str">
        <f t="shared" si="4"/>
        <v>N</v>
      </c>
      <c r="S286" s="93"/>
      <c r="T286" s="98" t="s">
        <v>133</v>
      </c>
      <c r="U286" s="94"/>
      <c r="V286" s="93"/>
      <c r="W286" s="93"/>
    </row>
    <row r="287" spans="1:23" x14ac:dyDescent="0.25">
      <c r="A287" s="90">
        <v>163894</v>
      </c>
      <c r="B287" s="90" t="s">
        <v>271</v>
      </c>
      <c r="C287" s="90" t="s">
        <v>111</v>
      </c>
      <c r="D287" s="90" t="s">
        <v>57</v>
      </c>
      <c r="E287" s="91">
        <v>43843</v>
      </c>
      <c r="F287" s="90" t="s">
        <v>112</v>
      </c>
      <c r="G287" s="90" t="s">
        <v>113</v>
      </c>
      <c r="H287" s="91">
        <v>45314</v>
      </c>
      <c r="I287" s="118">
        <v>0.64332175925925927</v>
      </c>
      <c r="J287" s="91">
        <v>45314</v>
      </c>
      <c r="K287" s="118">
        <v>0.64461805555555551</v>
      </c>
      <c r="L287" s="90">
        <v>112</v>
      </c>
      <c r="M287" s="92">
        <f>Causas[[#This Row],[parada_duracion]]/60</f>
        <v>1.8666666666666667</v>
      </c>
      <c r="N287" s="18" t="s">
        <v>125</v>
      </c>
      <c r="O287" s="98" t="s">
        <v>125</v>
      </c>
      <c r="P287" s="93">
        <f>WEEKNUM(Causas[[#This Row],[resolucion_fecha]],16)</f>
        <v>4</v>
      </c>
      <c r="Q287" s="93" t="str">
        <f>TEXT(Causas[[#This Row],[resolucion_fecha]],"MMMM")</f>
        <v>enero</v>
      </c>
      <c r="R287" s="93" t="str">
        <f t="shared" si="4"/>
        <v>N</v>
      </c>
      <c r="S287" s="93"/>
      <c r="T287" s="98" t="s">
        <v>125</v>
      </c>
      <c r="U287" s="94"/>
      <c r="V287" s="93"/>
      <c r="W287" s="93"/>
    </row>
    <row r="288" spans="1:23" x14ac:dyDescent="0.25">
      <c r="A288" s="95">
        <v>163895</v>
      </c>
      <c r="B288" s="95" t="s">
        <v>121</v>
      </c>
      <c r="C288" s="95" t="s">
        <v>111</v>
      </c>
      <c r="D288" s="95" t="s">
        <v>57</v>
      </c>
      <c r="E288" s="96">
        <v>43882</v>
      </c>
      <c r="F288" s="95" t="s">
        <v>112</v>
      </c>
      <c r="G288" s="95" t="s">
        <v>113</v>
      </c>
      <c r="H288" s="96">
        <v>45314</v>
      </c>
      <c r="I288" s="119">
        <v>0.64503472222222225</v>
      </c>
      <c r="J288" s="96">
        <v>45314</v>
      </c>
      <c r="K288" s="119">
        <v>0.67993055555555559</v>
      </c>
      <c r="L288" s="95">
        <v>3015</v>
      </c>
      <c r="M288" s="23">
        <f>Causas[[#This Row],[parada_duracion]]/60</f>
        <v>50.25</v>
      </c>
      <c r="N288" s="19" t="s">
        <v>279</v>
      </c>
      <c r="O288" s="99" t="s">
        <v>383</v>
      </c>
      <c r="P288" s="16">
        <f>WEEKNUM(Causas[[#This Row],[resolucion_fecha]],16)</f>
        <v>4</v>
      </c>
      <c r="Q288" s="16" t="str">
        <f>TEXT(Causas[[#This Row],[resolucion_fecha]],"MMMM")</f>
        <v>enero</v>
      </c>
      <c r="R288" s="16" t="str">
        <f t="shared" si="4"/>
        <v>N</v>
      </c>
      <c r="S288" s="16"/>
      <c r="T288" s="99" t="s">
        <v>132</v>
      </c>
      <c r="U288" s="94"/>
      <c r="V288" s="16"/>
      <c r="W288" s="16"/>
    </row>
    <row r="289" spans="1:23" ht="90" x14ac:dyDescent="0.25">
      <c r="A289" s="95">
        <v>163939</v>
      </c>
      <c r="B289" s="95" t="s">
        <v>120</v>
      </c>
      <c r="C289" s="95" t="s">
        <v>111</v>
      </c>
      <c r="D289" s="95" t="s">
        <v>63</v>
      </c>
      <c r="E289" s="96">
        <v>43405</v>
      </c>
      <c r="F289" s="95" t="s">
        <v>118</v>
      </c>
      <c r="G289" s="95" t="s">
        <v>113</v>
      </c>
      <c r="H289" s="96">
        <v>45314</v>
      </c>
      <c r="I289" s="119">
        <v>0.6977199074074073</v>
      </c>
      <c r="J289" s="96">
        <v>45314</v>
      </c>
      <c r="K289" s="119">
        <v>0.81001157407407398</v>
      </c>
      <c r="L289" s="95">
        <v>9702</v>
      </c>
      <c r="M289" s="23">
        <f>Causas[[#This Row],[parada_duracion]]/60</f>
        <v>161.69999999999999</v>
      </c>
      <c r="N289" s="19" t="s">
        <v>275</v>
      </c>
      <c r="O289" s="99" t="s">
        <v>384</v>
      </c>
      <c r="P289" s="16">
        <f>WEEKNUM(Causas[[#This Row],[resolucion_fecha]],16)</f>
        <v>4</v>
      </c>
      <c r="Q289" s="16" t="str">
        <f>TEXT(Causas[[#This Row],[resolucion_fecha]],"MMMM")</f>
        <v>enero</v>
      </c>
      <c r="R289" s="16" t="str">
        <f t="shared" si="4"/>
        <v>N</v>
      </c>
      <c r="S289" s="16"/>
      <c r="T289" s="99" t="s">
        <v>132</v>
      </c>
      <c r="U289" s="16"/>
      <c r="V289" s="16"/>
      <c r="W289" s="16"/>
    </row>
    <row r="290" spans="1:23" x14ac:dyDescent="0.25">
      <c r="A290" s="95">
        <v>163941</v>
      </c>
      <c r="B290" s="95" t="s">
        <v>120</v>
      </c>
      <c r="C290" s="95" t="s">
        <v>111</v>
      </c>
      <c r="D290" s="95" t="s">
        <v>57</v>
      </c>
      <c r="E290" s="96">
        <v>43405</v>
      </c>
      <c r="F290" s="95" t="s">
        <v>118</v>
      </c>
      <c r="G290" s="95" t="s">
        <v>113</v>
      </c>
      <c r="H290" s="96">
        <v>45314</v>
      </c>
      <c r="I290" s="119">
        <v>0.70197916666666671</v>
      </c>
      <c r="J290" s="96">
        <v>45314</v>
      </c>
      <c r="K290" s="119">
        <v>0.71075231481481482</v>
      </c>
      <c r="L290" s="95">
        <v>758</v>
      </c>
      <c r="M290" s="23">
        <f>Causas[[#This Row],[parada_duracion]]/60</f>
        <v>12.633333333333333</v>
      </c>
      <c r="N290" s="19" t="s">
        <v>280</v>
      </c>
      <c r="O290" s="99" t="s">
        <v>383</v>
      </c>
      <c r="P290" s="16">
        <f>WEEKNUM(Causas[[#This Row],[resolucion_fecha]],16)</f>
        <v>4</v>
      </c>
      <c r="Q290" s="16" t="str">
        <f>TEXT(Causas[[#This Row],[resolucion_fecha]],"MMMM")</f>
        <v>enero</v>
      </c>
      <c r="R290" s="16" t="str">
        <f t="shared" si="4"/>
        <v>N</v>
      </c>
      <c r="S290" s="16"/>
      <c r="T290" s="99" t="s">
        <v>132</v>
      </c>
      <c r="U290" s="16"/>
      <c r="V290" s="16"/>
      <c r="W290" s="16"/>
    </row>
    <row r="291" spans="1:23" x14ac:dyDescent="0.25">
      <c r="A291" s="95">
        <v>163968</v>
      </c>
      <c r="B291" s="95" t="s">
        <v>142</v>
      </c>
      <c r="C291" s="95" t="s">
        <v>111</v>
      </c>
      <c r="D291" s="95" t="s">
        <v>53</v>
      </c>
      <c r="E291" s="96">
        <v>43405</v>
      </c>
      <c r="F291" s="95" t="s">
        <v>118</v>
      </c>
      <c r="G291" s="95" t="s">
        <v>113</v>
      </c>
      <c r="H291" s="96">
        <v>45314</v>
      </c>
      <c r="I291" s="119">
        <v>0.74329861111111117</v>
      </c>
      <c r="J291" s="96">
        <v>45314</v>
      </c>
      <c r="K291" s="119">
        <v>0.76820601851851855</v>
      </c>
      <c r="L291" s="95">
        <v>2152</v>
      </c>
      <c r="M291" s="23">
        <f>Causas[[#This Row],[parada_duracion]]/60</f>
        <v>35.866666666666667</v>
      </c>
      <c r="N291" s="19" t="s">
        <v>274</v>
      </c>
      <c r="O291" s="99" t="s">
        <v>383</v>
      </c>
      <c r="P291" s="16">
        <f>WEEKNUM(Causas[[#This Row],[resolucion_fecha]],16)</f>
        <v>4</v>
      </c>
      <c r="Q291" s="16" t="str">
        <f>TEXT(Causas[[#This Row],[resolucion_fecha]],"MMMM")</f>
        <v>enero</v>
      </c>
      <c r="R291" s="16" t="str">
        <f t="shared" si="4"/>
        <v>N</v>
      </c>
      <c r="S291" s="16"/>
      <c r="T291" s="99" t="s">
        <v>132</v>
      </c>
      <c r="U291" s="16"/>
      <c r="V291" s="16"/>
      <c r="W291" s="16"/>
    </row>
    <row r="292" spans="1:23" x14ac:dyDescent="0.25">
      <c r="A292" s="95">
        <v>163971</v>
      </c>
      <c r="B292" s="95" t="s">
        <v>180</v>
      </c>
      <c r="C292" s="95" t="s">
        <v>111</v>
      </c>
      <c r="D292" s="95" t="s">
        <v>62</v>
      </c>
      <c r="E292" s="96">
        <v>43405</v>
      </c>
      <c r="F292" s="95" t="s">
        <v>118</v>
      </c>
      <c r="G292" s="95" t="s">
        <v>115</v>
      </c>
      <c r="H292" s="96">
        <v>45314</v>
      </c>
      <c r="I292" s="119">
        <v>0.75790509259259264</v>
      </c>
      <c r="J292" s="96">
        <v>45314</v>
      </c>
      <c r="K292" s="119">
        <v>0.78203703703703698</v>
      </c>
      <c r="L292" s="95">
        <v>2085</v>
      </c>
      <c r="M292" s="23">
        <f>Causas[[#This Row],[parada_duracion]]/60</f>
        <v>34.75</v>
      </c>
      <c r="N292" s="19" t="s">
        <v>281</v>
      </c>
      <c r="O292" s="99" t="s">
        <v>383</v>
      </c>
      <c r="P292" s="16">
        <f>WEEKNUM(Causas[[#This Row],[resolucion_fecha]],16)</f>
        <v>4</v>
      </c>
      <c r="Q292" s="16" t="str">
        <f>TEXT(Causas[[#This Row],[resolucion_fecha]],"MMMM")</f>
        <v>enero</v>
      </c>
      <c r="R292" s="16" t="str">
        <f t="shared" si="4"/>
        <v>N</v>
      </c>
      <c r="S292" s="16"/>
      <c r="T292" s="99" t="s">
        <v>132</v>
      </c>
      <c r="U292" s="16"/>
      <c r="V292" s="16"/>
      <c r="W292" s="16"/>
    </row>
    <row r="293" spans="1:23" x14ac:dyDescent="0.25">
      <c r="A293" s="95">
        <v>163973</v>
      </c>
      <c r="B293" s="95" t="s">
        <v>121</v>
      </c>
      <c r="C293" s="95" t="s">
        <v>111</v>
      </c>
      <c r="D293" s="95" t="s">
        <v>46</v>
      </c>
      <c r="E293" s="96">
        <v>44231</v>
      </c>
      <c r="F293" s="95" t="s">
        <v>147</v>
      </c>
      <c r="G293" s="95" t="s">
        <v>113</v>
      </c>
      <c r="H293" s="96">
        <v>45314</v>
      </c>
      <c r="I293" s="119">
        <v>0.7588773148148148</v>
      </c>
      <c r="J293" s="96">
        <v>45314</v>
      </c>
      <c r="K293" s="119">
        <v>0.76579861111111114</v>
      </c>
      <c r="L293" s="95">
        <v>598</v>
      </c>
      <c r="M293" s="23">
        <f>Causas[[#This Row],[parada_duracion]]/60</f>
        <v>9.9666666666666668</v>
      </c>
      <c r="N293" s="18" t="s">
        <v>125</v>
      </c>
      <c r="O293" s="98" t="s">
        <v>125</v>
      </c>
      <c r="P293" s="16">
        <f>WEEKNUM(Causas[[#This Row],[resolucion_fecha]],16)</f>
        <v>4</v>
      </c>
      <c r="Q293" s="16" t="str">
        <f>TEXT(Causas[[#This Row],[resolucion_fecha]],"MMMM")</f>
        <v>enero</v>
      </c>
      <c r="R293" s="16" t="str">
        <f t="shared" si="4"/>
        <v>N</v>
      </c>
      <c r="S293" s="16"/>
      <c r="T293" s="98" t="s">
        <v>125</v>
      </c>
      <c r="U293" s="16"/>
      <c r="V293" s="16"/>
      <c r="W293" s="16"/>
    </row>
    <row r="294" spans="1:23" x14ac:dyDescent="0.25">
      <c r="A294" s="90">
        <v>163976</v>
      </c>
      <c r="B294" s="90" t="s">
        <v>142</v>
      </c>
      <c r="C294" s="90" t="s">
        <v>111</v>
      </c>
      <c r="D294" s="90" t="s">
        <v>53</v>
      </c>
      <c r="E294" s="91">
        <v>43405</v>
      </c>
      <c r="F294" s="90" t="s">
        <v>118</v>
      </c>
      <c r="G294" s="90" t="s">
        <v>113</v>
      </c>
      <c r="H294" s="91">
        <v>45314</v>
      </c>
      <c r="I294" s="118">
        <v>0.79159722222222229</v>
      </c>
      <c r="J294" s="91">
        <v>45314</v>
      </c>
      <c r="K294" s="118">
        <v>0.79204861111111102</v>
      </c>
      <c r="L294" s="90">
        <v>39</v>
      </c>
      <c r="M294" s="92">
        <f>Causas[[#This Row],[parada_duracion]]/60</f>
        <v>0.65</v>
      </c>
      <c r="N294" s="18" t="s">
        <v>125</v>
      </c>
      <c r="O294" s="98" t="s">
        <v>125</v>
      </c>
      <c r="P294" s="93">
        <f>WEEKNUM(Causas[[#This Row],[resolucion_fecha]],16)</f>
        <v>4</v>
      </c>
      <c r="Q294" s="93" t="str">
        <f>TEXT(Causas[[#This Row],[resolucion_fecha]],"MMMM")</f>
        <v>enero</v>
      </c>
      <c r="R294" s="93" t="str">
        <f t="shared" si="4"/>
        <v>N</v>
      </c>
      <c r="S294" s="93"/>
      <c r="T294" s="98" t="s">
        <v>125</v>
      </c>
      <c r="U294" s="16"/>
      <c r="V294" s="93"/>
      <c r="W294" s="93"/>
    </row>
    <row r="295" spans="1:23" x14ac:dyDescent="0.25">
      <c r="A295" s="95">
        <v>163977</v>
      </c>
      <c r="B295" s="95" t="s">
        <v>142</v>
      </c>
      <c r="C295" s="95" t="s">
        <v>111</v>
      </c>
      <c r="D295" s="95" t="s">
        <v>53</v>
      </c>
      <c r="E295" s="96">
        <v>43405</v>
      </c>
      <c r="F295" s="95" t="s">
        <v>118</v>
      </c>
      <c r="G295" s="95" t="s">
        <v>113</v>
      </c>
      <c r="H295" s="96">
        <v>45314</v>
      </c>
      <c r="I295" s="119">
        <v>0.79214120370370367</v>
      </c>
      <c r="J295" s="96">
        <v>45315</v>
      </c>
      <c r="K295" s="119">
        <v>0.25393518518518515</v>
      </c>
      <c r="L295" s="95">
        <v>39899</v>
      </c>
      <c r="M295" s="23">
        <f>Causas[[#This Row],[parada_duracion]]/60</f>
        <v>664.98333333333335</v>
      </c>
      <c r="N295" s="19" t="s">
        <v>282</v>
      </c>
      <c r="O295" s="99" t="s">
        <v>9</v>
      </c>
      <c r="P295" s="16">
        <f>WEEKNUM(Causas[[#This Row],[resolucion_fecha]],16)</f>
        <v>4</v>
      </c>
      <c r="Q295" s="16" t="str">
        <f>TEXT(Causas[[#This Row],[resolucion_fecha]],"MMMM")</f>
        <v>enero</v>
      </c>
      <c r="R295" s="16" t="str">
        <f t="shared" si="4"/>
        <v>N</v>
      </c>
      <c r="S295" s="16"/>
      <c r="T295" s="99" t="s">
        <v>9</v>
      </c>
      <c r="U295" s="94"/>
      <c r="V295" s="16"/>
      <c r="W295" s="16"/>
    </row>
    <row r="296" spans="1:23" x14ac:dyDescent="0.25">
      <c r="A296" s="95">
        <v>163993</v>
      </c>
      <c r="B296" s="95" t="s">
        <v>179</v>
      </c>
      <c r="C296" s="95" t="s">
        <v>111</v>
      </c>
      <c r="D296" s="95" t="s">
        <v>56</v>
      </c>
      <c r="E296" s="96">
        <v>43405</v>
      </c>
      <c r="F296" s="95" t="s">
        <v>118</v>
      </c>
      <c r="G296" s="95" t="s">
        <v>115</v>
      </c>
      <c r="H296" s="96">
        <v>45315</v>
      </c>
      <c r="I296" s="119">
        <v>0.25796296296296295</v>
      </c>
      <c r="J296" s="96">
        <v>45315</v>
      </c>
      <c r="K296" s="119">
        <v>0.27012731481481483</v>
      </c>
      <c r="L296" s="95">
        <v>1051</v>
      </c>
      <c r="M296" s="23">
        <f>Causas[[#This Row],[parada_duracion]]/60</f>
        <v>17.516666666666666</v>
      </c>
      <c r="N296" s="19" t="s">
        <v>284</v>
      </c>
      <c r="O296" s="99" t="s">
        <v>383</v>
      </c>
      <c r="P296" s="16">
        <f>WEEKNUM(Causas[[#This Row],[resolucion_fecha]],16)</f>
        <v>4</v>
      </c>
      <c r="Q296" s="16" t="str">
        <f>TEXT(Causas[[#This Row],[resolucion_fecha]],"MMMM")</f>
        <v>enero</v>
      </c>
      <c r="R296" s="16" t="str">
        <f t="shared" si="4"/>
        <v>N</v>
      </c>
      <c r="S296" s="16"/>
      <c r="T296" s="99" t="s">
        <v>132</v>
      </c>
      <c r="U296" s="16"/>
      <c r="V296" s="16"/>
      <c r="W296" s="16"/>
    </row>
    <row r="297" spans="1:23" x14ac:dyDescent="0.25">
      <c r="A297" s="95">
        <v>163997</v>
      </c>
      <c r="B297" s="95" t="s">
        <v>180</v>
      </c>
      <c r="C297" s="95" t="s">
        <v>111</v>
      </c>
      <c r="D297" s="95" t="s">
        <v>42</v>
      </c>
      <c r="E297" s="96">
        <v>43405</v>
      </c>
      <c r="F297" s="95" t="s">
        <v>118</v>
      </c>
      <c r="G297" s="95" t="s">
        <v>115</v>
      </c>
      <c r="H297" s="96">
        <v>45315</v>
      </c>
      <c r="I297" s="119">
        <v>0.31385416666666666</v>
      </c>
      <c r="J297" s="96">
        <v>45315</v>
      </c>
      <c r="K297" s="119">
        <v>0.33482638888888888</v>
      </c>
      <c r="L297" s="95">
        <v>1812</v>
      </c>
      <c r="M297" s="23">
        <f>Causas[[#This Row],[parada_duracion]]/60</f>
        <v>30.2</v>
      </c>
      <c r="N297" s="19" t="s">
        <v>285</v>
      </c>
      <c r="O297" s="99" t="s">
        <v>383</v>
      </c>
      <c r="P297" s="16">
        <f>WEEKNUM(Causas[[#This Row],[resolucion_fecha]],16)</f>
        <v>4</v>
      </c>
      <c r="Q297" s="16" t="str">
        <f>TEXT(Causas[[#This Row],[resolucion_fecha]],"MMMM")</f>
        <v>enero</v>
      </c>
      <c r="R297" s="16" t="str">
        <f t="shared" si="4"/>
        <v>N</v>
      </c>
      <c r="S297" s="16"/>
      <c r="T297" s="99" t="s">
        <v>132</v>
      </c>
      <c r="U297" s="16"/>
      <c r="V297" s="16"/>
      <c r="W297" s="16"/>
    </row>
    <row r="298" spans="1:23" x14ac:dyDescent="0.25">
      <c r="A298" s="95">
        <v>163999</v>
      </c>
      <c r="B298" s="95" t="s">
        <v>120</v>
      </c>
      <c r="C298" s="95" t="s">
        <v>111</v>
      </c>
      <c r="D298" s="95" t="s">
        <v>59</v>
      </c>
      <c r="E298" s="96">
        <v>43405</v>
      </c>
      <c r="F298" s="95" t="s">
        <v>118</v>
      </c>
      <c r="G298" s="95" t="s">
        <v>113</v>
      </c>
      <c r="H298" s="96">
        <v>45315</v>
      </c>
      <c r="I298" s="119">
        <v>0.37995370370370374</v>
      </c>
      <c r="J298" s="96">
        <v>45315</v>
      </c>
      <c r="K298" s="119">
        <v>0.40465277777777775</v>
      </c>
      <c r="L298" s="95">
        <v>2134</v>
      </c>
      <c r="M298" s="23">
        <f>Causas[[#This Row],[parada_duracion]]/60</f>
        <v>35.56666666666667</v>
      </c>
      <c r="N298" s="19" t="s">
        <v>286</v>
      </c>
      <c r="O298" s="99" t="s">
        <v>385</v>
      </c>
      <c r="P298" s="16">
        <f>WEEKNUM(Causas[[#This Row],[resolucion_fecha]],16)</f>
        <v>4</v>
      </c>
      <c r="Q298" s="16" t="str">
        <f>TEXT(Causas[[#This Row],[resolucion_fecha]],"MMMM")</f>
        <v>enero</v>
      </c>
      <c r="R298" s="16" t="str">
        <f t="shared" si="4"/>
        <v>N</v>
      </c>
      <c r="S298" s="16"/>
      <c r="T298" s="99" t="s">
        <v>133</v>
      </c>
      <c r="U298" s="16"/>
      <c r="V298" s="16"/>
      <c r="W298" s="16"/>
    </row>
    <row r="299" spans="1:23" x14ac:dyDescent="0.25">
      <c r="A299" s="95">
        <v>164341</v>
      </c>
      <c r="B299" s="95" t="s">
        <v>120</v>
      </c>
      <c r="C299" s="95" t="s">
        <v>111</v>
      </c>
      <c r="D299" s="95" t="s">
        <v>55</v>
      </c>
      <c r="E299" s="96">
        <v>43405</v>
      </c>
      <c r="F299" s="95" t="s">
        <v>118</v>
      </c>
      <c r="G299" s="95" t="s">
        <v>115</v>
      </c>
      <c r="H299" s="96">
        <v>45316</v>
      </c>
      <c r="I299" s="119">
        <v>0.2855787037037037</v>
      </c>
      <c r="J299" s="96">
        <v>45316</v>
      </c>
      <c r="K299" s="119">
        <v>0.29416666666666663</v>
      </c>
      <c r="L299" s="95">
        <v>742</v>
      </c>
      <c r="M299" s="23">
        <f>Causas[[#This Row],[parada_duracion]]/60</f>
        <v>12.366666666666667</v>
      </c>
      <c r="N299" s="19" t="s">
        <v>309</v>
      </c>
      <c r="O299" s="99" t="s">
        <v>383</v>
      </c>
      <c r="P299" s="16">
        <f>WEEKNUM(Causas[[#This Row],[resolucion_fecha]],16)</f>
        <v>4</v>
      </c>
      <c r="Q299" s="16" t="str">
        <f>TEXT(Causas[[#This Row],[resolucion_fecha]],"MMMM")</f>
        <v>enero</v>
      </c>
      <c r="R299" s="16" t="str">
        <f t="shared" si="4"/>
        <v>N</v>
      </c>
      <c r="S299" s="16"/>
      <c r="T299" s="99" t="s">
        <v>132</v>
      </c>
      <c r="U299" s="16"/>
      <c r="V299" s="16"/>
      <c r="W299" s="16"/>
    </row>
    <row r="300" spans="1:23" x14ac:dyDescent="0.25">
      <c r="A300" s="90">
        <v>164343</v>
      </c>
      <c r="B300" s="90" t="s">
        <v>153</v>
      </c>
      <c r="C300" s="90" t="s">
        <v>111</v>
      </c>
      <c r="D300" s="90" t="s">
        <v>55</v>
      </c>
      <c r="E300" s="91">
        <v>43843</v>
      </c>
      <c r="F300" s="90" t="s">
        <v>112</v>
      </c>
      <c r="G300" s="90" t="s">
        <v>115</v>
      </c>
      <c r="H300" s="91">
        <v>45316</v>
      </c>
      <c r="I300" s="118">
        <v>0.29442129629629626</v>
      </c>
      <c r="J300" s="91">
        <v>45316</v>
      </c>
      <c r="K300" s="118">
        <v>0.37222222222222223</v>
      </c>
      <c r="L300" s="90">
        <v>6722</v>
      </c>
      <c r="M300" s="92">
        <f>Causas[[#This Row],[parada_duracion]]/60</f>
        <v>112.03333333333333</v>
      </c>
      <c r="N300" s="18" t="s">
        <v>299</v>
      </c>
      <c r="O300" s="98" t="s">
        <v>383</v>
      </c>
      <c r="P300" s="93">
        <f>WEEKNUM(Causas[[#This Row],[resolucion_fecha]],16)</f>
        <v>4</v>
      </c>
      <c r="Q300" s="93" t="str">
        <f>TEXT(Causas[[#This Row],[resolucion_fecha]],"MMMM")</f>
        <v>enero</v>
      </c>
      <c r="R300" s="93" t="str">
        <f t="shared" si="4"/>
        <v>N</v>
      </c>
      <c r="S300" s="93"/>
      <c r="T300" s="98" t="s">
        <v>132</v>
      </c>
      <c r="U300" s="16"/>
      <c r="V300" s="93"/>
      <c r="W300" s="93"/>
    </row>
    <row r="301" spans="1:23" x14ac:dyDescent="0.25">
      <c r="A301" s="95">
        <v>164344</v>
      </c>
      <c r="B301" s="95" t="s">
        <v>116</v>
      </c>
      <c r="C301" s="95" t="s">
        <v>111</v>
      </c>
      <c r="D301" s="95" t="s">
        <v>50</v>
      </c>
      <c r="E301" s="96">
        <v>43881</v>
      </c>
      <c r="F301" s="95" t="s">
        <v>112</v>
      </c>
      <c r="G301" s="95" t="s">
        <v>113</v>
      </c>
      <c r="H301" s="96">
        <v>45316</v>
      </c>
      <c r="I301" s="119">
        <v>0.29559027777777774</v>
      </c>
      <c r="J301" s="96">
        <v>45316</v>
      </c>
      <c r="K301" s="119">
        <v>0.38989583333333333</v>
      </c>
      <c r="L301" s="95">
        <v>8148</v>
      </c>
      <c r="M301" s="23">
        <f>Causas[[#This Row],[parada_duracion]]/60</f>
        <v>135.80000000000001</v>
      </c>
      <c r="N301" s="19" t="s">
        <v>295</v>
      </c>
      <c r="O301" s="99" t="s">
        <v>383</v>
      </c>
      <c r="P301" s="16">
        <f>WEEKNUM(Causas[[#This Row],[resolucion_fecha]],16)</f>
        <v>4</v>
      </c>
      <c r="Q301" s="16" t="str">
        <f>TEXT(Causas[[#This Row],[resolucion_fecha]],"MMMM")</f>
        <v>enero</v>
      </c>
      <c r="R301" s="16" t="str">
        <f t="shared" si="4"/>
        <v>N</v>
      </c>
      <c r="S301" s="16"/>
      <c r="T301" s="99" t="s">
        <v>132</v>
      </c>
      <c r="U301" s="94"/>
      <c r="V301" s="16"/>
      <c r="W301" s="16"/>
    </row>
    <row r="302" spans="1:23" x14ac:dyDescent="0.25">
      <c r="A302" s="95">
        <v>164348</v>
      </c>
      <c r="B302" s="95" t="s">
        <v>135</v>
      </c>
      <c r="C302" s="95" t="s">
        <v>111</v>
      </c>
      <c r="D302" s="95" t="s">
        <v>56</v>
      </c>
      <c r="E302" s="96">
        <v>43881</v>
      </c>
      <c r="F302" s="95" t="s">
        <v>112</v>
      </c>
      <c r="G302" s="95" t="s">
        <v>115</v>
      </c>
      <c r="H302" s="96">
        <v>45316</v>
      </c>
      <c r="I302" s="119">
        <v>0.34802083333333328</v>
      </c>
      <c r="J302" s="96">
        <v>45316</v>
      </c>
      <c r="K302" s="119">
        <v>0.36070601851851852</v>
      </c>
      <c r="L302" s="95">
        <v>1096</v>
      </c>
      <c r="M302" s="23">
        <f>Causas[[#This Row],[parada_duracion]]/60</f>
        <v>18.266666666666666</v>
      </c>
      <c r="N302" s="19" t="s">
        <v>294</v>
      </c>
      <c r="O302" s="99" t="s">
        <v>383</v>
      </c>
      <c r="P302" s="16">
        <f>WEEKNUM(Causas[[#This Row],[resolucion_fecha]],16)</f>
        <v>4</v>
      </c>
      <c r="Q302" s="16" t="str">
        <f>TEXT(Causas[[#This Row],[resolucion_fecha]],"MMMM")</f>
        <v>enero</v>
      </c>
      <c r="R302" s="16" t="str">
        <f t="shared" si="4"/>
        <v>N</v>
      </c>
      <c r="S302" s="16"/>
      <c r="T302" s="99" t="s">
        <v>132</v>
      </c>
      <c r="U302" s="16"/>
      <c r="V302" s="16"/>
      <c r="W302" s="16"/>
    </row>
    <row r="303" spans="1:23" x14ac:dyDescent="0.25">
      <c r="A303" s="95">
        <v>164351</v>
      </c>
      <c r="B303" s="95" t="s">
        <v>152</v>
      </c>
      <c r="C303" s="95" t="s">
        <v>111</v>
      </c>
      <c r="D303" s="95" t="s">
        <v>55</v>
      </c>
      <c r="E303" s="96">
        <v>43405</v>
      </c>
      <c r="F303" s="95" t="s">
        <v>118</v>
      </c>
      <c r="G303" s="95" t="s">
        <v>113</v>
      </c>
      <c r="H303" s="96">
        <v>45316</v>
      </c>
      <c r="I303" s="119">
        <v>0.37254629629629626</v>
      </c>
      <c r="J303" s="96">
        <v>45316</v>
      </c>
      <c r="K303" s="119">
        <v>0.38216435185185182</v>
      </c>
      <c r="L303" s="95">
        <v>831</v>
      </c>
      <c r="M303" s="23">
        <f>Causas[[#This Row],[parada_duracion]]/60</f>
        <v>13.85</v>
      </c>
      <c r="N303" s="19" t="s">
        <v>145</v>
      </c>
      <c r="O303" s="99" t="s">
        <v>383</v>
      </c>
      <c r="P303" s="16">
        <f>WEEKNUM(Causas[[#This Row],[resolucion_fecha]],16)</f>
        <v>4</v>
      </c>
      <c r="Q303" s="16" t="str">
        <f>TEXT(Causas[[#This Row],[resolucion_fecha]],"MMMM")</f>
        <v>enero</v>
      </c>
      <c r="R303" s="16" t="str">
        <f t="shared" si="4"/>
        <v>N</v>
      </c>
      <c r="S303" s="16"/>
      <c r="T303" s="99" t="s">
        <v>132</v>
      </c>
      <c r="U303" s="16"/>
      <c r="V303" s="16"/>
      <c r="W303" s="16"/>
    </row>
    <row r="304" spans="1:23" x14ac:dyDescent="0.25">
      <c r="A304" s="95">
        <v>164357</v>
      </c>
      <c r="B304" s="95" t="s">
        <v>152</v>
      </c>
      <c r="C304" s="95" t="s">
        <v>111</v>
      </c>
      <c r="D304" s="95" t="s">
        <v>55</v>
      </c>
      <c r="E304" s="96">
        <v>43405</v>
      </c>
      <c r="F304" s="95" t="s">
        <v>118</v>
      </c>
      <c r="G304" s="95" t="s">
        <v>115</v>
      </c>
      <c r="H304" s="96">
        <v>45316</v>
      </c>
      <c r="I304" s="119">
        <v>0.38512731481481483</v>
      </c>
      <c r="J304" s="96">
        <v>45316</v>
      </c>
      <c r="K304" s="119">
        <v>0.39682870370370371</v>
      </c>
      <c r="L304" s="95">
        <v>1011</v>
      </c>
      <c r="M304" s="23">
        <f>Causas[[#This Row],[parada_duracion]]/60</f>
        <v>16.850000000000001</v>
      </c>
      <c r="N304" s="19" t="s">
        <v>145</v>
      </c>
      <c r="O304" s="99" t="s">
        <v>383</v>
      </c>
      <c r="P304" s="16">
        <f>WEEKNUM(Causas[[#This Row],[resolucion_fecha]],16)</f>
        <v>4</v>
      </c>
      <c r="Q304" s="16" t="str">
        <f>TEXT(Causas[[#This Row],[resolucion_fecha]],"MMMM")</f>
        <v>enero</v>
      </c>
      <c r="R304" s="16" t="str">
        <f t="shared" si="4"/>
        <v>N</v>
      </c>
      <c r="S304" s="16"/>
      <c r="T304" s="99" t="s">
        <v>132</v>
      </c>
      <c r="U304" s="16"/>
      <c r="V304" s="16"/>
      <c r="W304" s="16"/>
    </row>
    <row r="305" spans="1:23" x14ac:dyDescent="0.25">
      <c r="A305" s="95">
        <v>164363</v>
      </c>
      <c r="B305" s="95" t="s">
        <v>116</v>
      </c>
      <c r="C305" s="95" t="s">
        <v>111</v>
      </c>
      <c r="D305" s="95" t="s">
        <v>50</v>
      </c>
      <c r="E305" s="96">
        <v>43881</v>
      </c>
      <c r="F305" s="95" t="s">
        <v>112</v>
      </c>
      <c r="G305" s="95" t="s">
        <v>113</v>
      </c>
      <c r="H305" s="96">
        <v>45316</v>
      </c>
      <c r="I305" s="119">
        <v>0.39002314814814815</v>
      </c>
      <c r="J305" s="96">
        <v>45316</v>
      </c>
      <c r="K305" s="119">
        <v>0.60107638888888892</v>
      </c>
      <c r="L305" s="95">
        <v>18235</v>
      </c>
      <c r="M305" s="23">
        <f>Causas[[#This Row],[parada_duracion]]/60</f>
        <v>303.91666666666669</v>
      </c>
      <c r="N305" s="19" t="s">
        <v>303</v>
      </c>
      <c r="O305" s="99" t="s">
        <v>384</v>
      </c>
      <c r="P305" s="16">
        <f>WEEKNUM(Causas[[#This Row],[resolucion_fecha]],16)</f>
        <v>4</v>
      </c>
      <c r="Q305" s="16" t="str">
        <f>TEXT(Causas[[#This Row],[resolucion_fecha]],"MMMM")</f>
        <v>enero</v>
      </c>
      <c r="R305" s="16" t="str">
        <f t="shared" si="4"/>
        <v>N</v>
      </c>
      <c r="S305" s="16"/>
      <c r="T305" s="99" t="s">
        <v>132</v>
      </c>
      <c r="U305" s="16"/>
      <c r="V305" s="16"/>
      <c r="W305" s="16"/>
    </row>
    <row r="306" spans="1:23" x14ac:dyDescent="0.25">
      <c r="A306" s="95">
        <v>164397</v>
      </c>
      <c r="B306" s="95" t="s">
        <v>120</v>
      </c>
      <c r="C306" s="95" t="s">
        <v>111</v>
      </c>
      <c r="D306" s="95" t="s">
        <v>53</v>
      </c>
      <c r="E306" s="96">
        <v>43405</v>
      </c>
      <c r="F306" s="95" t="s">
        <v>118</v>
      </c>
      <c r="G306" s="95" t="s">
        <v>115</v>
      </c>
      <c r="H306" s="96">
        <v>45316</v>
      </c>
      <c r="I306" s="119">
        <v>0.44451388888888888</v>
      </c>
      <c r="J306" s="96">
        <v>45316</v>
      </c>
      <c r="K306" s="119">
        <v>0.47305555555555556</v>
      </c>
      <c r="L306" s="95">
        <v>2466</v>
      </c>
      <c r="M306" s="23">
        <f>Causas[[#This Row],[parada_duracion]]/60</f>
        <v>41.1</v>
      </c>
      <c r="N306" s="19" t="s">
        <v>296</v>
      </c>
      <c r="O306" s="99" t="s">
        <v>383</v>
      </c>
      <c r="P306" s="16">
        <f>WEEKNUM(Causas[[#This Row],[resolucion_fecha]],16)</f>
        <v>4</v>
      </c>
      <c r="Q306" s="16" t="str">
        <f>TEXT(Causas[[#This Row],[resolucion_fecha]],"MMMM")</f>
        <v>enero</v>
      </c>
      <c r="R306" s="16" t="str">
        <f t="shared" si="4"/>
        <v>N</v>
      </c>
      <c r="S306" s="16"/>
      <c r="T306" s="99" t="s">
        <v>132</v>
      </c>
      <c r="U306" s="16"/>
      <c r="V306" s="16"/>
      <c r="W306" s="16"/>
    </row>
    <row r="307" spans="1:23" x14ac:dyDescent="0.25">
      <c r="A307" s="95">
        <v>164455</v>
      </c>
      <c r="B307" s="95" t="s">
        <v>142</v>
      </c>
      <c r="C307" s="95" t="s">
        <v>111</v>
      </c>
      <c r="D307" s="95" t="s">
        <v>53</v>
      </c>
      <c r="E307" s="96">
        <v>43405</v>
      </c>
      <c r="F307" s="95" t="s">
        <v>118</v>
      </c>
      <c r="G307" s="95" t="s">
        <v>113</v>
      </c>
      <c r="H307" s="96">
        <v>45316</v>
      </c>
      <c r="I307" s="119">
        <v>0.54172453703703705</v>
      </c>
      <c r="J307" s="96">
        <v>45316</v>
      </c>
      <c r="K307" s="119">
        <v>0.56062500000000004</v>
      </c>
      <c r="L307" s="95">
        <v>1633</v>
      </c>
      <c r="M307" s="23">
        <f>Causas[[#This Row],[parada_duracion]]/60</f>
        <v>27.216666666666665</v>
      </c>
      <c r="N307" s="19" t="s">
        <v>300</v>
      </c>
      <c r="O307" s="99" t="s">
        <v>383</v>
      </c>
      <c r="P307" s="16">
        <f>WEEKNUM(Causas[[#This Row],[resolucion_fecha]],16)</f>
        <v>4</v>
      </c>
      <c r="Q307" s="16" t="str">
        <f>TEXT(Causas[[#This Row],[resolucion_fecha]],"MMMM")</f>
        <v>enero</v>
      </c>
      <c r="R307" s="16" t="str">
        <f t="shared" si="4"/>
        <v>N</v>
      </c>
      <c r="S307" s="16"/>
      <c r="T307" s="99" t="s">
        <v>132</v>
      </c>
      <c r="U307" s="16"/>
      <c r="V307" s="16"/>
      <c r="W307" s="16"/>
    </row>
    <row r="308" spans="1:23" x14ac:dyDescent="0.25">
      <c r="A308" s="95">
        <v>164507</v>
      </c>
      <c r="B308" s="95" t="s">
        <v>142</v>
      </c>
      <c r="C308" s="95" t="s">
        <v>111</v>
      </c>
      <c r="D308" s="95" t="s">
        <v>53</v>
      </c>
      <c r="E308" s="96">
        <v>43405</v>
      </c>
      <c r="F308" s="95" t="s">
        <v>118</v>
      </c>
      <c r="G308" s="95" t="s">
        <v>113</v>
      </c>
      <c r="H308" s="96">
        <v>45316</v>
      </c>
      <c r="I308" s="119">
        <v>0.62473379629629633</v>
      </c>
      <c r="J308" s="96">
        <v>45316</v>
      </c>
      <c r="K308" s="119">
        <v>0.63289351851851849</v>
      </c>
      <c r="L308" s="95">
        <v>705</v>
      </c>
      <c r="M308" s="23">
        <f>Causas[[#This Row],[parada_duracion]]/60</f>
        <v>11.75</v>
      </c>
      <c r="N308" s="19" t="s">
        <v>145</v>
      </c>
      <c r="O308" s="99" t="s">
        <v>383</v>
      </c>
      <c r="P308" s="16">
        <f>WEEKNUM(Causas[[#This Row],[resolucion_fecha]],16)</f>
        <v>4</v>
      </c>
      <c r="Q308" s="16" t="str">
        <f>TEXT(Causas[[#This Row],[resolucion_fecha]],"MMMM")</f>
        <v>enero</v>
      </c>
      <c r="R308" s="16" t="str">
        <f t="shared" si="4"/>
        <v>N</v>
      </c>
      <c r="S308" s="16"/>
      <c r="T308" s="99" t="s">
        <v>132</v>
      </c>
      <c r="U308" s="16"/>
      <c r="V308" s="16"/>
      <c r="W308" s="16"/>
    </row>
    <row r="309" spans="1:23" x14ac:dyDescent="0.25">
      <c r="A309" s="95">
        <v>164569</v>
      </c>
      <c r="B309" s="95" t="s">
        <v>124</v>
      </c>
      <c r="C309" s="95" t="s">
        <v>111</v>
      </c>
      <c r="D309" s="95" t="s">
        <v>46</v>
      </c>
      <c r="E309" s="96">
        <v>44231</v>
      </c>
      <c r="F309" s="95" t="s">
        <v>147</v>
      </c>
      <c r="G309" s="95" t="s">
        <v>113</v>
      </c>
      <c r="H309" s="96">
        <v>45316</v>
      </c>
      <c r="I309" s="119">
        <v>0.76123842592592583</v>
      </c>
      <c r="J309" s="96">
        <v>45316</v>
      </c>
      <c r="K309" s="119">
        <v>0.77282407407407405</v>
      </c>
      <c r="L309" s="95">
        <v>1001</v>
      </c>
      <c r="M309" s="23">
        <f>Causas[[#This Row],[parada_duracion]]/60</f>
        <v>16.683333333333334</v>
      </c>
      <c r="N309" s="19" t="s">
        <v>302</v>
      </c>
      <c r="O309" s="99" t="s">
        <v>383</v>
      </c>
      <c r="P309" s="16">
        <f>WEEKNUM(Causas[[#This Row],[resolucion_fecha]],16)</f>
        <v>4</v>
      </c>
      <c r="Q309" s="16" t="str">
        <f>TEXT(Causas[[#This Row],[resolucion_fecha]],"MMMM")</f>
        <v>enero</v>
      </c>
      <c r="R309" s="16" t="str">
        <f t="shared" si="4"/>
        <v>N</v>
      </c>
      <c r="S309" s="16"/>
      <c r="T309" s="99" t="s">
        <v>132</v>
      </c>
      <c r="U309" s="16"/>
      <c r="V309" s="16"/>
      <c r="W309" s="16"/>
    </row>
    <row r="310" spans="1:23" x14ac:dyDescent="0.25">
      <c r="A310" s="95">
        <v>164576</v>
      </c>
      <c r="B310" s="95" t="s">
        <v>116</v>
      </c>
      <c r="C310" s="95" t="s">
        <v>111</v>
      </c>
      <c r="D310" s="95" t="s">
        <v>50</v>
      </c>
      <c r="E310" s="96">
        <v>43881</v>
      </c>
      <c r="F310" s="95" t="s">
        <v>112</v>
      </c>
      <c r="G310" s="95" t="s">
        <v>113</v>
      </c>
      <c r="H310" s="96">
        <v>45316</v>
      </c>
      <c r="I310" s="119">
        <v>0.83608796296296306</v>
      </c>
      <c r="J310" s="96">
        <v>45316</v>
      </c>
      <c r="K310" s="119">
        <v>0.87774305555555554</v>
      </c>
      <c r="L310" s="95">
        <v>3599</v>
      </c>
      <c r="M310" s="23">
        <f>Causas[[#This Row],[parada_duracion]]/60</f>
        <v>59.983333333333334</v>
      </c>
      <c r="N310" s="19" t="s">
        <v>301</v>
      </c>
      <c r="O310" s="99" t="s">
        <v>383</v>
      </c>
      <c r="P310" s="16">
        <f>WEEKNUM(Causas[[#This Row],[resolucion_fecha]],16)</f>
        <v>4</v>
      </c>
      <c r="Q310" s="16" t="str">
        <f>TEXT(Causas[[#This Row],[resolucion_fecha]],"MMMM")</f>
        <v>enero</v>
      </c>
      <c r="R310" s="16" t="str">
        <f t="shared" si="4"/>
        <v>N</v>
      </c>
      <c r="S310" s="16"/>
      <c r="T310" s="99" t="s">
        <v>132</v>
      </c>
      <c r="U310" s="16"/>
      <c r="V310" s="16"/>
      <c r="W310" s="16"/>
    </row>
    <row r="311" spans="1:23" x14ac:dyDescent="0.25">
      <c r="A311" s="95">
        <v>164586</v>
      </c>
      <c r="B311" s="95" t="s">
        <v>120</v>
      </c>
      <c r="C311" s="95" t="s">
        <v>111</v>
      </c>
      <c r="D311" s="95" t="s">
        <v>42</v>
      </c>
      <c r="E311" s="96">
        <v>43405</v>
      </c>
      <c r="F311" s="95" t="s">
        <v>118</v>
      </c>
      <c r="G311" s="95" t="s">
        <v>115</v>
      </c>
      <c r="H311" s="96">
        <v>45316</v>
      </c>
      <c r="I311" s="119">
        <v>0.86571759259259251</v>
      </c>
      <c r="J311" s="96">
        <v>45317</v>
      </c>
      <c r="K311" s="119">
        <v>0.25605324074074071</v>
      </c>
      <c r="L311" s="95">
        <v>3600</v>
      </c>
      <c r="M311" s="23">
        <f>Causas[[#This Row],[parada_duracion]]/60</f>
        <v>60</v>
      </c>
      <c r="N311" s="19" t="s">
        <v>297</v>
      </c>
      <c r="O311" s="99" t="s">
        <v>383</v>
      </c>
      <c r="P311" s="16">
        <f>WEEKNUM(Causas[[#This Row],[resolucion_fecha]],16)</f>
        <v>4</v>
      </c>
      <c r="Q311" s="16" t="str">
        <f>TEXT(Causas[[#This Row],[resolucion_fecha]],"MMMM")</f>
        <v>enero</v>
      </c>
      <c r="R311" s="16" t="str">
        <f t="shared" si="4"/>
        <v>N</v>
      </c>
      <c r="S311" s="16"/>
      <c r="T311" s="99" t="s">
        <v>132</v>
      </c>
      <c r="U311" s="16"/>
      <c r="V311" s="16"/>
      <c r="W311" s="16"/>
    </row>
    <row r="312" spans="1:23" x14ac:dyDescent="0.25">
      <c r="A312" s="95">
        <v>164590</v>
      </c>
      <c r="B312" s="95" t="s">
        <v>142</v>
      </c>
      <c r="C312" s="95" t="s">
        <v>111</v>
      </c>
      <c r="D312" s="95" t="s">
        <v>57</v>
      </c>
      <c r="E312" s="96">
        <v>43405</v>
      </c>
      <c r="F312" s="95" t="s">
        <v>118</v>
      </c>
      <c r="G312" s="95" t="s">
        <v>113</v>
      </c>
      <c r="H312" s="96">
        <v>45316</v>
      </c>
      <c r="I312" s="119">
        <v>0.89374999999999993</v>
      </c>
      <c r="J312" s="96">
        <v>45316</v>
      </c>
      <c r="K312" s="119">
        <v>0.90363425925925922</v>
      </c>
      <c r="L312" s="95">
        <v>854</v>
      </c>
      <c r="M312" s="23">
        <f>Causas[[#This Row],[parada_duracion]]/60</f>
        <v>14.233333333333333</v>
      </c>
      <c r="N312" s="19" t="s">
        <v>298</v>
      </c>
      <c r="O312" s="99" t="s">
        <v>384</v>
      </c>
      <c r="P312" s="16">
        <f>WEEKNUM(Causas[[#This Row],[resolucion_fecha]],16)</f>
        <v>4</v>
      </c>
      <c r="Q312" s="16" t="str">
        <f>TEXT(Causas[[#This Row],[resolucion_fecha]],"MMMM")</f>
        <v>enero</v>
      </c>
      <c r="R312" s="16" t="str">
        <f t="shared" si="4"/>
        <v>N</v>
      </c>
      <c r="S312" s="16"/>
      <c r="T312" s="99" t="s">
        <v>133</v>
      </c>
      <c r="U312" s="16"/>
      <c r="V312" s="16"/>
      <c r="W312" s="16"/>
    </row>
    <row r="313" spans="1:23" x14ac:dyDescent="0.25">
      <c r="A313" s="95">
        <v>164597</v>
      </c>
      <c r="B313" s="95" t="s">
        <v>142</v>
      </c>
      <c r="C313" s="95" t="s">
        <v>111</v>
      </c>
      <c r="D313" s="95" t="s">
        <v>53</v>
      </c>
      <c r="E313" s="96">
        <v>43405</v>
      </c>
      <c r="F313" s="95" t="s">
        <v>118</v>
      </c>
      <c r="G313" s="95" t="s">
        <v>113</v>
      </c>
      <c r="H313" s="96">
        <v>45317</v>
      </c>
      <c r="I313" s="119">
        <v>0.33383101851851849</v>
      </c>
      <c r="J313" s="96">
        <v>45317</v>
      </c>
      <c r="K313" s="119">
        <v>0.33773148148148152</v>
      </c>
      <c r="L313" s="95">
        <v>337</v>
      </c>
      <c r="M313" s="23">
        <f>Causas[[#This Row],[parada_duracion]]/60</f>
        <v>5.6166666666666663</v>
      </c>
      <c r="N313" s="19" t="s">
        <v>125</v>
      </c>
      <c r="O313" s="99" t="s">
        <v>125</v>
      </c>
      <c r="P313" s="16">
        <f>WEEKNUM(Causas[[#This Row],[resolucion_fecha]],16)</f>
        <v>4</v>
      </c>
      <c r="Q313" s="16" t="str">
        <f>TEXT(Causas[[#This Row],[resolucion_fecha]],"MMMM")</f>
        <v>enero</v>
      </c>
      <c r="R313" s="16" t="str">
        <f t="shared" si="4"/>
        <v>N</v>
      </c>
      <c r="S313" s="16"/>
      <c r="T313" s="99" t="s">
        <v>125</v>
      </c>
      <c r="U313" s="16"/>
      <c r="V313" s="16"/>
      <c r="W313" s="16"/>
    </row>
    <row r="314" spans="1:23" x14ac:dyDescent="0.25">
      <c r="A314" s="90">
        <v>164599</v>
      </c>
      <c r="B314" s="90" t="s">
        <v>120</v>
      </c>
      <c r="C314" s="90" t="s">
        <v>111</v>
      </c>
      <c r="D314" s="90" t="s">
        <v>42</v>
      </c>
      <c r="E314" s="91">
        <v>43405</v>
      </c>
      <c r="F314" s="90" t="s">
        <v>118</v>
      </c>
      <c r="G314" s="90" t="s">
        <v>115</v>
      </c>
      <c r="H314" s="91">
        <v>45317</v>
      </c>
      <c r="I314" s="118">
        <v>0.36258101851851854</v>
      </c>
      <c r="J314" s="91">
        <v>45317</v>
      </c>
      <c r="K314" s="118">
        <v>0.36887731481481478</v>
      </c>
      <c r="L314" s="90">
        <v>544</v>
      </c>
      <c r="M314" s="92">
        <f>Causas[[#This Row],[parada_duracion]]/60</f>
        <v>9.0666666666666664</v>
      </c>
      <c r="N314" s="19" t="s">
        <v>125</v>
      </c>
      <c r="O314" s="99" t="s">
        <v>125</v>
      </c>
      <c r="P314" s="93">
        <f>WEEKNUM(Causas[[#This Row],[resolucion_fecha]],16)</f>
        <v>4</v>
      </c>
      <c r="Q314" s="93" t="str">
        <f>TEXT(Causas[[#This Row],[resolucion_fecha]],"MMMM")</f>
        <v>enero</v>
      </c>
      <c r="R314" s="93" t="str">
        <f t="shared" si="4"/>
        <v>N</v>
      </c>
      <c r="S314" s="93"/>
      <c r="T314" s="99" t="s">
        <v>125</v>
      </c>
      <c r="U314" s="16"/>
      <c r="V314" s="93"/>
      <c r="W314" s="93"/>
    </row>
    <row r="315" spans="1:23" x14ac:dyDescent="0.25">
      <c r="A315" s="90">
        <v>164602</v>
      </c>
      <c r="B315" s="90" t="s">
        <v>142</v>
      </c>
      <c r="C315" s="90" t="s">
        <v>111</v>
      </c>
      <c r="D315" s="90" t="s">
        <v>53</v>
      </c>
      <c r="E315" s="91">
        <v>43405</v>
      </c>
      <c r="F315" s="90" t="s">
        <v>118</v>
      </c>
      <c r="G315" s="90" t="s">
        <v>113</v>
      </c>
      <c r="H315" s="91">
        <v>45317</v>
      </c>
      <c r="I315" s="118">
        <v>0.38438657407407412</v>
      </c>
      <c r="J315" s="91">
        <v>45317</v>
      </c>
      <c r="K315" s="118">
        <v>0.42122685185185182</v>
      </c>
      <c r="L315" s="90">
        <v>3183</v>
      </c>
      <c r="M315" s="92">
        <f>Causas[[#This Row],[parada_duracion]]/60</f>
        <v>53.05</v>
      </c>
      <c r="N315" s="19" t="s">
        <v>44</v>
      </c>
      <c r="O315" s="98" t="s">
        <v>44</v>
      </c>
      <c r="P315" s="93">
        <f>WEEKNUM(Causas[[#This Row],[resolucion_fecha]],16)</f>
        <v>4</v>
      </c>
      <c r="Q315" s="93" t="str">
        <f>TEXT(Causas[[#This Row],[resolucion_fecha]],"MMMM")</f>
        <v>enero</v>
      </c>
      <c r="R315" s="93" t="str">
        <f t="shared" si="4"/>
        <v>N</v>
      </c>
      <c r="S315" s="93"/>
      <c r="T315" s="98" t="s">
        <v>44</v>
      </c>
      <c r="U315" s="94"/>
      <c r="V315" s="93"/>
      <c r="W315" s="93"/>
    </row>
    <row r="316" spans="1:23" x14ac:dyDescent="0.25">
      <c r="A316" s="90">
        <v>164603</v>
      </c>
      <c r="B316" s="90" t="s">
        <v>142</v>
      </c>
      <c r="C316" s="90" t="s">
        <v>111</v>
      </c>
      <c r="D316" s="90" t="s">
        <v>43</v>
      </c>
      <c r="E316" s="91">
        <v>43405</v>
      </c>
      <c r="F316" s="90" t="s">
        <v>118</v>
      </c>
      <c r="G316" s="90" t="s">
        <v>113</v>
      </c>
      <c r="H316" s="91">
        <v>45317</v>
      </c>
      <c r="I316" s="118">
        <v>0.39094907407407403</v>
      </c>
      <c r="J316" s="91">
        <v>45317</v>
      </c>
      <c r="K316" s="118">
        <v>0.40280092592592592</v>
      </c>
      <c r="L316" s="90">
        <v>1024</v>
      </c>
      <c r="M316" s="92">
        <f>Causas[[#This Row],[parada_duracion]]/60</f>
        <v>17.066666666666666</v>
      </c>
      <c r="N316" s="18" t="s">
        <v>340</v>
      </c>
      <c r="O316" s="98" t="s">
        <v>384</v>
      </c>
      <c r="P316" s="93">
        <f>WEEKNUM(Causas[[#This Row],[resolucion_fecha]],16)</f>
        <v>4</v>
      </c>
      <c r="Q316" s="93" t="str">
        <f>TEXT(Causas[[#This Row],[resolucion_fecha]],"MMMM")</f>
        <v>enero</v>
      </c>
      <c r="R316" s="93" t="str">
        <f t="shared" si="4"/>
        <v>N</v>
      </c>
      <c r="S316" s="93"/>
      <c r="T316" s="98" t="s">
        <v>133</v>
      </c>
      <c r="U316" s="94"/>
      <c r="V316" s="93"/>
      <c r="W316" s="93"/>
    </row>
    <row r="317" spans="1:23" x14ac:dyDescent="0.25">
      <c r="A317" s="95">
        <v>164613</v>
      </c>
      <c r="B317" s="95" t="s">
        <v>124</v>
      </c>
      <c r="C317" s="95" t="s">
        <v>111</v>
      </c>
      <c r="D317" s="95" t="s">
        <v>46</v>
      </c>
      <c r="E317" s="96">
        <v>44231</v>
      </c>
      <c r="F317" s="95" t="s">
        <v>147</v>
      </c>
      <c r="G317" s="95" t="s">
        <v>113</v>
      </c>
      <c r="H317" s="96">
        <v>45317</v>
      </c>
      <c r="I317" s="119">
        <v>0.40234953703703707</v>
      </c>
      <c r="J317" s="96">
        <v>45317</v>
      </c>
      <c r="K317" s="119">
        <v>0.41187499999999999</v>
      </c>
      <c r="L317" s="95">
        <v>823</v>
      </c>
      <c r="M317" s="23">
        <f>Causas[[#This Row],[parada_duracion]]/60</f>
        <v>13.716666666666667</v>
      </c>
      <c r="N317" s="19" t="s">
        <v>310</v>
      </c>
      <c r="O317" s="99" t="s">
        <v>383</v>
      </c>
      <c r="P317" s="16">
        <f>WEEKNUM(Causas[[#This Row],[resolucion_fecha]],16)</f>
        <v>4</v>
      </c>
      <c r="Q317" s="16" t="str">
        <f>TEXT(Causas[[#This Row],[resolucion_fecha]],"MMMM")</f>
        <v>enero</v>
      </c>
      <c r="R317" s="16" t="str">
        <f t="shared" si="4"/>
        <v>N</v>
      </c>
      <c r="S317" s="16"/>
      <c r="T317" s="99" t="s">
        <v>132</v>
      </c>
      <c r="U317" s="94"/>
      <c r="V317" s="16"/>
      <c r="W317" s="16"/>
    </row>
    <row r="318" spans="1:23" x14ac:dyDescent="0.25">
      <c r="A318" s="95">
        <v>164702</v>
      </c>
      <c r="B318" s="95" t="s">
        <v>121</v>
      </c>
      <c r="C318" s="95" t="s">
        <v>111</v>
      </c>
      <c r="D318" s="95" t="s">
        <v>64</v>
      </c>
      <c r="E318" s="96">
        <v>43405</v>
      </c>
      <c r="F318" s="95" t="s">
        <v>118</v>
      </c>
      <c r="G318" s="95" t="s">
        <v>115</v>
      </c>
      <c r="H318" s="96">
        <v>45317</v>
      </c>
      <c r="I318" s="119">
        <v>0.61785879629629636</v>
      </c>
      <c r="J318" s="96">
        <v>45317</v>
      </c>
      <c r="K318" s="119">
        <v>0.67452546296296301</v>
      </c>
      <c r="L318" s="95">
        <v>4896</v>
      </c>
      <c r="M318" s="23">
        <f>Causas[[#This Row],[parada_duracion]]/60</f>
        <v>81.599999999999994</v>
      </c>
      <c r="N318" s="19" t="s">
        <v>304</v>
      </c>
      <c r="O318" s="99" t="s">
        <v>384</v>
      </c>
      <c r="P318" s="16">
        <f>WEEKNUM(Causas[[#This Row],[resolucion_fecha]],16)</f>
        <v>4</v>
      </c>
      <c r="Q318" s="16" t="str">
        <f>TEXT(Causas[[#This Row],[resolucion_fecha]],"MMMM")</f>
        <v>enero</v>
      </c>
      <c r="R318" s="16" t="str">
        <f t="shared" si="4"/>
        <v>N</v>
      </c>
      <c r="S318" s="16"/>
      <c r="T318" s="99" t="s">
        <v>133</v>
      </c>
      <c r="U318" s="16"/>
      <c r="V318" s="16"/>
      <c r="W318" s="16"/>
    </row>
    <row r="319" spans="1:23" x14ac:dyDescent="0.25">
      <c r="A319" s="95">
        <v>164723</v>
      </c>
      <c r="B319" s="95" t="s">
        <v>124</v>
      </c>
      <c r="C319" s="95" t="s">
        <v>111</v>
      </c>
      <c r="D319" s="95" t="s">
        <v>57</v>
      </c>
      <c r="E319" s="96">
        <v>43882</v>
      </c>
      <c r="F319" s="95" t="s">
        <v>112</v>
      </c>
      <c r="G319" s="95" t="s">
        <v>113</v>
      </c>
      <c r="H319" s="96">
        <v>45317</v>
      </c>
      <c r="I319" s="119">
        <v>0.66293981481481479</v>
      </c>
      <c r="J319" s="96">
        <v>45317</v>
      </c>
      <c r="K319" s="119">
        <v>0.67435185185185187</v>
      </c>
      <c r="L319" s="95">
        <v>986</v>
      </c>
      <c r="M319" s="23">
        <f>Causas[[#This Row],[parada_duracion]]/60</f>
        <v>16.433333333333334</v>
      </c>
      <c r="N319" s="19" t="s">
        <v>145</v>
      </c>
      <c r="O319" s="99" t="s">
        <v>45</v>
      </c>
      <c r="P319" s="16">
        <f>WEEKNUM(Causas[[#This Row],[resolucion_fecha]],16)</f>
        <v>4</v>
      </c>
      <c r="Q319" s="16" t="str">
        <f>TEXT(Causas[[#This Row],[resolucion_fecha]],"MMMM")</f>
        <v>enero</v>
      </c>
      <c r="R319" s="16" t="str">
        <f t="shared" si="4"/>
        <v>N</v>
      </c>
      <c r="S319" s="16"/>
      <c r="T319" s="99" t="s">
        <v>132</v>
      </c>
      <c r="U319" s="16"/>
      <c r="V319" s="16"/>
      <c r="W319" s="16"/>
    </row>
    <row r="320" spans="1:23" x14ac:dyDescent="0.25">
      <c r="A320" s="95">
        <v>164740</v>
      </c>
      <c r="B320" s="95" t="s">
        <v>120</v>
      </c>
      <c r="C320" s="95" t="s">
        <v>111</v>
      </c>
      <c r="D320" s="95" t="s">
        <v>42</v>
      </c>
      <c r="E320" s="96">
        <v>43405</v>
      </c>
      <c r="F320" s="95" t="s">
        <v>118</v>
      </c>
      <c r="G320" s="95" t="s">
        <v>115</v>
      </c>
      <c r="H320" s="96">
        <v>45317</v>
      </c>
      <c r="I320" s="119">
        <v>0.6974421296296297</v>
      </c>
      <c r="J320" s="96">
        <v>45317</v>
      </c>
      <c r="K320" s="119">
        <v>0.74993055555555566</v>
      </c>
      <c r="L320" s="95">
        <v>4535</v>
      </c>
      <c r="M320" s="23">
        <f>Causas[[#This Row],[parada_duracion]]/60</f>
        <v>75.583333333333329</v>
      </c>
      <c r="N320" s="19" t="s">
        <v>305</v>
      </c>
      <c r="O320" s="99" t="s">
        <v>384</v>
      </c>
      <c r="P320" s="16">
        <f>WEEKNUM(Causas[[#This Row],[resolucion_fecha]],16)</f>
        <v>4</v>
      </c>
      <c r="Q320" s="16" t="str">
        <f>TEXT(Causas[[#This Row],[resolucion_fecha]],"MMMM")</f>
        <v>enero</v>
      </c>
      <c r="R320" s="16" t="str">
        <f t="shared" si="4"/>
        <v>N</v>
      </c>
      <c r="S320" s="16"/>
      <c r="T320" s="99" t="s">
        <v>133</v>
      </c>
      <c r="U320" s="16"/>
      <c r="V320" s="16"/>
      <c r="W320" s="16"/>
    </row>
    <row r="321" spans="1:23" x14ac:dyDescent="0.25">
      <c r="A321" s="95">
        <v>164751</v>
      </c>
      <c r="B321" s="95" t="s">
        <v>124</v>
      </c>
      <c r="C321" s="95" t="s">
        <v>111</v>
      </c>
      <c r="D321" s="95" t="s">
        <v>58</v>
      </c>
      <c r="E321" s="96">
        <v>43405</v>
      </c>
      <c r="F321" s="95" t="s">
        <v>118</v>
      </c>
      <c r="G321" s="95" t="s">
        <v>115</v>
      </c>
      <c r="H321" s="96">
        <v>45317</v>
      </c>
      <c r="I321" s="119">
        <v>0.73052083333333329</v>
      </c>
      <c r="J321" s="96">
        <v>45317</v>
      </c>
      <c r="K321" s="119">
        <v>0.73649305555555555</v>
      </c>
      <c r="L321" s="95">
        <v>516</v>
      </c>
      <c r="M321" s="23">
        <f>Causas[[#This Row],[parada_duracion]]/60</f>
        <v>8.6</v>
      </c>
      <c r="N321" s="19" t="s">
        <v>125</v>
      </c>
      <c r="O321" s="99" t="s">
        <v>125</v>
      </c>
      <c r="P321" s="16">
        <f>WEEKNUM(Causas[[#This Row],[resolucion_fecha]],16)</f>
        <v>4</v>
      </c>
      <c r="Q321" s="16" t="str">
        <f>TEXT(Causas[[#This Row],[resolucion_fecha]],"MMMM")</f>
        <v>enero</v>
      </c>
      <c r="R321" s="16" t="str">
        <f t="shared" si="4"/>
        <v>N</v>
      </c>
      <c r="S321" s="16"/>
      <c r="T321" s="99" t="s">
        <v>125</v>
      </c>
      <c r="U321" s="16"/>
      <c r="V321" s="16"/>
      <c r="W321" s="16"/>
    </row>
    <row r="322" spans="1:23" x14ac:dyDescent="0.25">
      <c r="A322" s="90">
        <v>164753</v>
      </c>
      <c r="B322" s="90" t="s">
        <v>124</v>
      </c>
      <c r="C322" s="90" t="s">
        <v>111</v>
      </c>
      <c r="D322" s="90" t="s">
        <v>57</v>
      </c>
      <c r="E322" s="91">
        <v>43882</v>
      </c>
      <c r="F322" s="90" t="s">
        <v>112</v>
      </c>
      <c r="G322" s="90" t="s">
        <v>113</v>
      </c>
      <c r="H322" s="91">
        <v>45317</v>
      </c>
      <c r="I322" s="118">
        <v>0.74280092592592595</v>
      </c>
      <c r="J322" s="91">
        <v>45317</v>
      </c>
      <c r="K322" s="118">
        <v>0.74616898148148147</v>
      </c>
      <c r="L322" s="90">
        <v>291</v>
      </c>
      <c r="M322" s="92">
        <f>Causas[[#This Row],[parada_duracion]]/60</f>
        <v>4.8499999999999996</v>
      </c>
      <c r="N322" s="19" t="s">
        <v>125</v>
      </c>
      <c r="O322" s="99" t="s">
        <v>125</v>
      </c>
      <c r="P322" s="93">
        <f>WEEKNUM(Causas[[#This Row],[resolucion_fecha]],16)</f>
        <v>4</v>
      </c>
      <c r="Q322" s="93" t="str">
        <f>TEXT(Causas[[#This Row],[resolucion_fecha]],"MMMM")</f>
        <v>enero</v>
      </c>
      <c r="R322" s="93" t="str">
        <f t="shared" ref="R322:R385" si="5">IF(I5813&gt;TIME(22,0,0),"N",IF(I5813&lt;TIME(6,0,0),"N",IF(I5813&gt;TIME(14,0,0),"T",IF(I5813&gt;=TIME(6,0,0),"M","-"))))</f>
        <v>N</v>
      </c>
      <c r="S322" s="93"/>
      <c r="T322" s="99" t="s">
        <v>125</v>
      </c>
      <c r="U322" s="16"/>
      <c r="V322" s="93"/>
      <c r="W322" s="93"/>
    </row>
    <row r="323" spans="1:23" ht="30" x14ac:dyDescent="0.25">
      <c r="A323" s="95">
        <v>164754</v>
      </c>
      <c r="B323" s="95" t="s">
        <v>124</v>
      </c>
      <c r="C323" s="95" t="s">
        <v>111</v>
      </c>
      <c r="D323" s="95" t="s">
        <v>57</v>
      </c>
      <c r="E323" s="96">
        <v>43882</v>
      </c>
      <c r="F323" s="95" t="s">
        <v>112</v>
      </c>
      <c r="G323" s="95" t="s">
        <v>113</v>
      </c>
      <c r="H323" s="96">
        <v>45317</v>
      </c>
      <c r="I323" s="119">
        <v>0.74634259259259261</v>
      </c>
      <c r="J323" s="96">
        <v>45317</v>
      </c>
      <c r="K323" s="119">
        <v>0.79065972222222225</v>
      </c>
      <c r="L323" s="95">
        <v>3829</v>
      </c>
      <c r="M323" s="23">
        <f>Causas[[#This Row],[parada_duracion]]/60</f>
        <v>63.81666666666667</v>
      </c>
      <c r="N323" s="19" t="s">
        <v>306</v>
      </c>
      <c r="O323" s="99" t="s">
        <v>45</v>
      </c>
      <c r="P323" s="16">
        <f>WEEKNUM(Causas[[#This Row],[resolucion_fecha]],16)</f>
        <v>4</v>
      </c>
      <c r="Q323" s="16" t="str">
        <f>TEXT(Causas[[#This Row],[resolucion_fecha]],"MMMM")</f>
        <v>enero</v>
      </c>
      <c r="R323" s="16" t="str">
        <f t="shared" si="5"/>
        <v>N</v>
      </c>
      <c r="S323" s="16"/>
      <c r="T323" s="99" t="s">
        <v>132</v>
      </c>
      <c r="U323" s="94"/>
      <c r="V323" s="16"/>
      <c r="W323" s="16"/>
    </row>
    <row r="324" spans="1:23" x14ac:dyDescent="0.25">
      <c r="A324" s="95">
        <v>164756</v>
      </c>
      <c r="B324" s="95" t="s">
        <v>120</v>
      </c>
      <c r="C324" s="95" t="s">
        <v>111</v>
      </c>
      <c r="D324" s="95" t="s">
        <v>42</v>
      </c>
      <c r="E324" s="96">
        <v>43405</v>
      </c>
      <c r="F324" s="95" t="s">
        <v>118</v>
      </c>
      <c r="G324" s="95" t="s">
        <v>115</v>
      </c>
      <c r="H324" s="96">
        <v>45317</v>
      </c>
      <c r="I324" s="119">
        <v>0.79592592592592604</v>
      </c>
      <c r="J324" s="96">
        <v>45317</v>
      </c>
      <c r="K324" s="119">
        <v>0.80363425925925924</v>
      </c>
      <c r="L324" s="95">
        <v>666</v>
      </c>
      <c r="M324" s="23">
        <f>Causas[[#This Row],[parada_duracion]]/60</f>
        <v>11.1</v>
      </c>
      <c r="N324" s="19" t="s">
        <v>307</v>
      </c>
      <c r="O324" s="99" t="s">
        <v>45</v>
      </c>
      <c r="P324" s="16">
        <f>WEEKNUM(Causas[[#This Row],[resolucion_fecha]],16)</f>
        <v>4</v>
      </c>
      <c r="Q324" s="16" t="str">
        <f>TEXT(Causas[[#This Row],[resolucion_fecha]],"MMMM")</f>
        <v>enero</v>
      </c>
      <c r="R324" s="16" t="str">
        <f t="shared" si="5"/>
        <v>N</v>
      </c>
      <c r="S324" s="16"/>
      <c r="T324" s="99" t="s">
        <v>132</v>
      </c>
      <c r="U324" s="16"/>
      <c r="V324" s="16"/>
      <c r="W324" s="16"/>
    </row>
    <row r="325" spans="1:23" x14ac:dyDescent="0.25">
      <c r="A325" s="95">
        <v>164767</v>
      </c>
      <c r="B325" s="95" t="s">
        <v>120</v>
      </c>
      <c r="C325" s="95" t="s">
        <v>111</v>
      </c>
      <c r="D325" s="95" t="s">
        <v>58</v>
      </c>
      <c r="E325" s="96">
        <v>43405</v>
      </c>
      <c r="F325" s="95" t="s">
        <v>118</v>
      </c>
      <c r="G325" s="95" t="s">
        <v>113</v>
      </c>
      <c r="H325" s="96">
        <v>45317</v>
      </c>
      <c r="I325" s="119">
        <v>0.89688657407407402</v>
      </c>
      <c r="J325" s="96">
        <v>45317</v>
      </c>
      <c r="K325" s="119">
        <v>0.9009490740740741</v>
      </c>
      <c r="L325" s="95">
        <v>351</v>
      </c>
      <c r="M325" s="23">
        <f>Causas[[#This Row],[parada_duracion]]/60</f>
        <v>5.85</v>
      </c>
      <c r="N325" s="19" t="s">
        <v>125</v>
      </c>
      <c r="O325" s="99" t="s">
        <v>125</v>
      </c>
      <c r="P325" s="16">
        <f>WEEKNUM(Causas[[#This Row],[resolucion_fecha]],16)</f>
        <v>4</v>
      </c>
      <c r="Q325" s="16" t="str">
        <f>TEXT(Causas[[#This Row],[resolucion_fecha]],"MMMM")</f>
        <v>enero</v>
      </c>
      <c r="R325" s="16" t="str">
        <f t="shared" si="5"/>
        <v>N</v>
      </c>
      <c r="S325" s="16"/>
      <c r="T325" s="99" t="s">
        <v>125</v>
      </c>
      <c r="U325" s="16"/>
      <c r="V325" s="16"/>
      <c r="W325" s="16"/>
    </row>
    <row r="326" spans="1:23" x14ac:dyDescent="0.25">
      <c r="A326" s="95">
        <v>164820</v>
      </c>
      <c r="B326" s="95" t="s">
        <v>120</v>
      </c>
      <c r="C326" s="95" t="s">
        <v>111</v>
      </c>
      <c r="D326" s="95" t="s">
        <v>47</v>
      </c>
      <c r="E326" s="96">
        <v>43405</v>
      </c>
      <c r="F326" s="95" t="s">
        <v>118</v>
      </c>
      <c r="G326" s="95" t="s">
        <v>113</v>
      </c>
      <c r="H326" s="96">
        <v>45320</v>
      </c>
      <c r="I326" s="119">
        <v>0.26284722222222223</v>
      </c>
      <c r="J326" s="96">
        <v>45320</v>
      </c>
      <c r="K326" s="119">
        <v>0.27296296296296296</v>
      </c>
      <c r="L326" s="95">
        <v>874</v>
      </c>
      <c r="M326" s="23">
        <f>Causas[[#This Row],[parada_duracion]]/60</f>
        <v>14.566666666666666</v>
      </c>
      <c r="N326" s="19" t="s">
        <v>404</v>
      </c>
      <c r="O326" s="99" t="s">
        <v>9</v>
      </c>
      <c r="P326" s="16">
        <f>WEEKNUM(Causas[[#This Row],[resolucion_fecha]],16)</f>
        <v>5</v>
      </c>
      <c r="Q326" s="16" t="str">
        <f>TEXT(Causas[[#This Row],[resolucion_fecha]],"MMMM")</f>
        <v>enero</v>
      </c>
      <c r="R326" s="16" t="str">
        <f t="shared" si="5"/>
        <v>N</v>
      </c>
      <c r="S326" s="16"/>
      <c r="T326" s="99" t="s">
        <v>9</v>
      </c>
      <c r="U326" s="16"/>
      <c r="V326" s="16"/>
      <c r="W326" s="16"/>
    </row>
    <row r="327" spans="1:23" x14ac:dyDescent="0.25">
      <c r="A327" s="90">
        <v>164822</v>
      </c>
      <c r="B327" s="90" t="s">
        <v>117</v>
      </c>
      <c r="C327" s="90" t="s">
        <v>111</v>
      </c>
      <c r="D327" s="90" t="s">
        <v>59</v>
      </c>
      <c r="E327" s="91">
        <v>43405</v>
      </c>
      <c r="F327" s="90" t="s">
        <v>118</v>
      </c>
      <c r="G327" s="90" t="s">
        <v>115</v>
      </c>
      <c r="H327" s="91">
        <v>45320</v>
      </c>
      <c r="I327" s="118">
        <v>0.28940972222222222</v>
      </c>
      <c r="J327" s="91">
        <v>45320</v>
      </c>
      <c r="K327" s="118">
        <v>0.2958912037037037</v>
      </c>
      <c r="L327" s="90">
        <v>560</v>
      </c>
      <c r="M327" s="92">
        <f>Causas[[#This Row],[parada_duracion]]/60</f>
        <v>9.3333333333333339</v>
      </c>
      <c r="N327" s="18" t="s">
        <v>125</v>
      </c>
      <c r="O327" s="98" t="s">
        <v>125</v>
      </c>
      <c r="P327" s="93">
        <f>WEEKNUM(Causas[[#This Row],[resolucion_fecha]],16)</f>
        <v>5</v>
      </c>
      <c r="Q327" s="93" t="str">
        <f>TEXT(Causas[[#This Row],[resolucion_fecha]],"MMMM")</f>
        <v>enero</v>
      </c>
      <c r="R327" s="93" t="str">
        <f t="shared" si="5"/>
        <v>N</v>
      </c>
      <c r="S327" s="93"/>
      <c r="T327" s="98" t="s">
        <v>125</v>
      </c>
      <c r="U327" s="16"/>
      <c r="V327" s="93"/>
      <c r="W327" s="93"/>
    </row>
    <row r="328" spans="1:23" x14ac:dyDescent="0.25">
      <c r="A328" s="95">
        <v>164823</v>
      </c>
      <c r="B328" s="95" t="s">
        <v>114</v>
      </c>
      <c r="C328" s="95" t="s">
        <v>111</v>
      </c>
      <c r="D328" s="95" t="s">
        <v>50</v>
      </c>
      <c r="E328" s="96">
        <v>44120</v>
      </c>
      <c r="F328" s="95" t="s">
        <v>112</v>
      </c>
      <c r="G328" s="95" t="s">
        <v>115</v>
      </c>
      <c r="H328" s="96">
        <v>45320</v>
      </c>
      <c r="I328" s="119">
        <v>0.30173611111111109</v>
      </c>
      <c r="J328" s="96">
        <v>45320</v>
      </c>
      <c r="K328" s="119">
        <v>0.30214120370370373</v>
      </c>
      <c r="L328" s="95">
        <v>35</v>
      </c>
      <c r="M328" s="23">
        <f>Causas[[#This Row],[parada_duracion]]/60</f>
        <v>0.58333333333333337</v>
      </c>
      <c r="N328" s="18" t="s">
        <v>125</v>
      </c>
      <c r="O328" s="98" t="s">
        <v>125</v>
      </c>
      <c r="P328" s="16">
        <f>WEEKNUM(Causas[[#This Row],[resolucion_fecha]],16)</f>
        <v>5</v>
      </c>
      <c r="Q328" s="16" t="str">
        <f>TEXT(Causas[[#This Row],[resolucion_fecha]],"MMMM")</f>
        <v>enero</v>
      </c>
      <c r="R328" s="16" t="str">
        <f t="shared" si="5"/>
        <v>N</v>
      </c>
      <c r="S328" s="16"/>
      <c r="T328" s="98" t="s">
        <v>125</v>
      </c>
      <c r="U328" s="94"/>
      <c r="V328" s="16"/>
      <c r="W328" s="16"/>
    </row>
    <row r="329" spans="1:23" x14ac:dyDescent="0.25">
      <c r="A329" s="90">
        <v>164825</v>
      </c>
      <c r="B329" s="90" t="s">
        <v>136</v>
      </c>
      <c r="C329" s="90" t="s">
        <v>111</v>
      </c>
      <c r="D329" s="90" t="s">
        <v>52</v>
      </c>
      <c r="E329" s="91">
        <v>44104</v>
      </c>
      <c r="F329" s="90" t="s">
        <v>112</v>
      </c>
      <c r="G329" s="90" t="s">
        <v>113</v>
      </c>
      <c r="H329" s="91">
        <v>45320</v>
      </c>
      <c r="I329" s="118">
        <v>0.31255787037037036</v>
      </c>
      <c r="J329" s="91">
        <v>45320</v>
      </c>
      <c r="K329" s="118">
        <v>0.31722222222222224</v>
      </c>
      <c r="L329" s="90">
        <v>403</v>
      </c>
      <c r="M329" s="92">
        <f>Causas[[#This Row],[parada_duracion]]/60</f>
        <v>6.7166666666666668</v>
      </c>
      <c r="N329" s="18" t="s">
        <v>125</v>
      </c>
      <c r="O329" s="98" t="s">
        <v>125</v>
      </c>
      <c r="P329" s="93">
        <f>WEEKNUM(Causas[[#This Row],[resolucion_fecha]],16)</f>
        <v>5</v>
      </c>
      <c r="Q329" s="93" t="str">
        <f>TEXT(Causas[[#This Row],[resolucion_fecha]],"MMMM")</f>
        <v>enero</v>
      </c>
      <c r="R329" s="93" t="str">
        <f t="shared" si="5"/>
        <v>N</v>
      </c>
      <c r="S329" s="93"/>
      <c r="T329" s="98" t="s">
        <v>125</v>
      </c>
      <c r="U329" s="16"/>
      <c r="V329" s="93"/>
      <c r="W329" s="93"/>
    </row>
    <row r="330" spans="1:23" x14ac:dyDescent="0.25">
      <c r="A330" s="95">
        <v>164826</v>
      </c>
      <c r="B330" s="95" t="s">
        <v>114</v>
      </c>
      <c r="C330" s="95" t="s">
        <v>111</v>
      </c>
      <c r="D330" s="95" t="s">
        <v>50</v>
      </c>
      <c r="E330" s="96">
        <v>44120</v>
      </c>
      <c r="F330" s="95" t="s">
        <v>112</v>
      </c>
      <c r="G330" s="95" t="s">
        <v>115</v>
      </c>
      <c r="H330" s="96">
        <v>45320</v>
      </c>
      <c r="I330" s="119">
        <v>0.31883101851851853</v>
      </c>
      <c r="J330" s="96">
        <v>45320</v>
      </c>
      <c r="K330" s="119">
        <v>0.32232638888888893</v>
      </c>
      <c r="L330" s="95">
        <v>302</v>
      </c>
      <c r="M330" s="23">
        <f>Causas[[#This Row],[parada_duracion]]/60</f>
        <v>5.0333333333333332</v>
      </c>
      <c r="N330" s="18" t="s">
        <v>125</v>
      </c>
      <c r="O330" s="98" t="s">
        <v>125</v>
      </c>
      <c r="P330" s="16">
        <f>WEEKNUM(Causas[[#This Row],[resolucion_fecha]],16)</f>
        <v>5</v>
      </c>
      <c r="Q330" s="16" t="str">
        <f>TEXT(Causas[[#This Row],[resolucion_fecha]],"MMMM")</f>
        <v>enero</v>
      </c>
      <c r="R330" s="16" t="str">
        <f t="shared" si="5"/>
        <v>N</v>
      </c>
      <c r="S330" s="16"/>
      <c r="T330" s="98" t="s">
        <v>125</v>
      </c>
      <c r="U330" s="94"/>
      <c r="V330" s="16"/>
      <c r="W330" s="16"/>
    </row>
    <row r="331" spans="1:23" x14ac:dyDescent="0.25">
      <c r="A331" s="95">
        <v>164848</v>
      </c>
      <c r="B331" s="95" t="s">
        <v>181</v>
      </c>
      <c r="C331" s="95" t="s">
        <v>111</v>
      </c>
      <c r="D331" s="95" t="s">
        <v>47</v>
      </c>
      <c r="E331" s="96">
        <v>43881</v>
      </c>
      <c r="F331" s="95" t="s">
        <v>112</v>
      </c>
      <c r="G331" s="95" t="s">
        <v>113</v>
      </c>
      <c r="H331" s="96">
        <v>45320</v>
      </c>
      <c r="I331" s="119">
        <v>0.42766203703703703</v>
      </c>
      <c r="J331" s="96">
        <v>45320</v>
      </c>
      <c r="K331" s="119">
        <v>0.42988425925925927</v>
      </c>
      <c r="L331" s="95">
        <v>192</v>
      </c>
      <c r="M331" s="23">
        <f>Causas[[#This Row],[parada_duracion]]/60</f>
        <v>3.2</v>
      </c>
      <c r="N331" s="18" t="s">
        <v>125</v>
      </c>
      <c r="O331" s="98" t="s">
        <v>125</v>
      </c>
      <c r="P331" s="16">
        <f>WEEKNUM(Causas[[#This Row],[resolucion_fecha]],16)</f>
        <v>5</v>
      </c>
      <c r="Q331" s="16" t="str">
        <f>TEXT(Causas[[#This Row],[resolucion_fecha]],"MMMM")</f>
        <v>enero</v>
      </c>
      <c r="R331" s="16" t="str">
        <f t="shared" si="5"/>
        <v>N</v>
      </c>
      <c r="S331" s="16"/>
      <c r="T331" s="98" t="s">
        <v>125</v>
      </c>
      <c r="U331" s="16"/>
      <c r="V331" s="16"/>
      <c r="W331" s="16"/>
    </row>
    <row r="332" spans="1:23" x14ac:dyDescent="0.25">
      <c r="A332" s="95">
        <v>164899</v>
      </c>
      <c r="B332" s="95" t="s">
        <v>146</v>
      </c>
      <c r="C332" s="95" t="s">
        <v>111</v>
      </c>
      <c r="D332" s="95" t="s">
        <v>63</v>
      </c>
      <c r="E332" s="96">
        <v>43405</v>
      </c>
      <c r="F332" s="95" t="s">
        <v>118</v>
      </c>
      <c r="G332" s="95" t="s">
        <v>115</v>
      </c>
      <c r="H332" s="96">
        <v>45320</v>
      </c>
      <c r="I332" s="119">
        <v>0.50796296296296295</v>
      </c>
      <c r="J332" s="96">
        <v>45320</v>
      </c>
      <c r="K332" s="119">
        <v>0.50966435185185188</v>
      </c>
      <c r="L332" s="95">
        <v>147</v>
      </c>
      <c r="M332" s="23">
        <f>Causas[[#This Row],[parada_duracion]]/60</f>
        <v>2.4500000000000002</v>
      </c>
      <c r="N332" s="18" t="s">
        <v>125</v>
      </c>
      <c r="O332" s="98" t="s">
        <v>125</v>
      </c>
      <c r="P332" s="16">
        <f>WEEKNUM(Causas[[#This Row],[resolucion_fecha]],16)</f>
        <v>5</v>
      </c>
      <c r="Q332" s="16" t="str">
        <f>TEXT(Causas[[#This Row],[resolucion_fecha]],"MMMM")</f>
        <v>enero</v>
      </c>
      <c r="R332" s="16" t="str">
        <f t="shared" si="5"/>
        <v>N</v>
      </c>
      <c r="S332" s="16"/>
      <c r="T332" s="98" t="s">
        <v>125</v>
      </c>
      <c r="U332" s="16"/>
      <c r="V332" s="16"/>
      <c r="W332" s="16"/>
    </row>
    <row r="333" spans="1:23" x14ac:dyDescent="0.25">
      <c r="A333" s="95">
        <v>164939</v>
      </c>
      <c r="B333" s="95" t="s">
        <v>146</v>
      </c>
      <c r="C333" s="95" t="s">
        <v>111</v>
      </c>
      <c r="D333" s="95" t="s">
        <v>63</v>
      </c>
      <c r="E333" s="96">
        <v>43405</v>
      </c>
      <c r="F333" s="95" t="s">
        <v>118</v>
      </c>
      <c r="G333" s="95" t="s">
        <v>115</v>
      </c>
      <c r="H333" s="96">
        <v>45320</v>
      </c>
      <c r="I333" s="119">
        <v>0.60097222222222224</v>
      </c>
      <c r="J333" s="96">
        <v>45320</v>
      </c>
      <c r="K333" s="119">
        <v>0.60848379629629623</v>
      </c>
      <c r="L333" s="95">
        <v>649</v>
      </c>
      <c r="M333" s="23">
        <f>Causas[[#This Row],[parada_duracion]]/60</f>
        <v>10.816666666666666</v>
      </c>
      <c r="N333" s="19" t="s">
        <v>354</v>
      </c>
      <c r="O333" s="99" t="s">
        <v>384</v>
      </c>
      <c r="P333" s="16">
        <f>WEEKNUM(Causas[[#This Row],[resolucion_fecha]],16)</f>
        <v>5</v>
      </c>
      <c r="Q333" s="16" t="str">
        <f>TEXT(Causas[[#This Row],[resolucion_fecha]],"MMMM")</f>
        <v>enero</v>
      </c>
      <c r="R333" s="16" t="str">
        <f t="shared" si="5"/>
        <v>N</v>
      </c>
      <c r="S333" s="16"/>
      <c r="T333" s="99" t="s">
        <v>132</v>
      </c>
      <c r="U333" s="16"/>
      <c r="V333" s="16"/>
      <c r="W333" s="16"/>
    </row>
    <row r="334" spans="1:23" x14ac:dyDescent="0.25">
      <c r="A334" s="90">
        <v>164947</v>
      </c>
      <c r="B334" s="90" t="s">
        <v>120</v>
      </c>
      <c r="C334" s="90" t="s">
        <v>111</v>
      </c>
      <c r="D334" s="90" t="s">
        <v>63</v>
      </c>
      <c r="E334" s="91">
        <v>43405</v>
      </c>
      <c r="F334" s="90" t="s">
        <v>118</v>
      </c>
      <c r="G334" s="90" t="s">
        <v>115</v>
      </c>
      <c r="H334" s="91">
        <v>45320</v>
      </c>
      <c r="I334" s="118">
        <v>0.60876157407407405</v>
      </c>
      <c r="J334" s="91">
        <v>45320</v>
      </c>
      <c r="K334" s="118">
        <v>0.6294791666666667</v>
      </c>
      <c r="L334" s="90">
        <v>1790</v>
      </c>
      <c r="M334" s="92">
        <f>Causas[[#This Row],[parada_duracion]]/60</f>
        <v>29.833333333333332</v>
      </c>
      <c r="N334" s="19" t="s">
        <v>354</v>
      </c>
      <c r="O334" s="98" t="s">
        <v>384</v>
      </c>
      <c r="P334" s="93">
        <f>WEEKNUM(Causas[[#This Row],[resolucion_fecha]],16)</f>
        <v>5</v>
      </c>
      <c r="Q334" s="93" t="str">
        <f>TEXT(Causas[[#This Row],[resolucion_fecha]],"MMMM")</f>
        <v>enero</v>
      </c>
      <c r="R334" s="93" t="str">
        <f t="shared" si="5"/>
        <v>N</v>
      </c>
      <c r="S334" s="93"/>
      <c r="T334" s="98" t="s">
        <v>132</v>
      </c>
      <c r="U334" s="16"/>
      <c r="V334" s="93"/>
      <c r="W334" s="93"/>
    </row>
    <row r="335" spans="1:23" ht="30" x14ac:dyDescent="0.25">
      <c r="A335" s="90">
        <v>164960</v>
      </c>
      <c r="B335" s="90" t="s">
        <v>152</v>
      </c>
      <c r="C335" s="90" t="s">
        <v>111</v>
      </c>
      <c r="D335" s="90" t="s">
        <v>55</v>
      </c>
      <c r="E335" s="91">
        <v>43405</v>
      </c>
      <c r="F335" s="90" t="s">
        <v>118</v>
      </c>
      <c r="G335" s="90" t="s">
        <v>113</v>
      </c>
      <c r="H335" s="91">
        <v>45320</v>
      </c>
      <c r="I335" s="118">
        <v>0.63861111111111113</v>
      </c>
      <c r="J335" s="91">
        <v>45320</v>
      </c>
      <c r="K335" s="118">
        <v>0.65582175925925923</v>
      </c>
      <c r="L335" s="90">
        <v>1487</v>
      </c>
      <c r="M335" s="92">
        <f>Causas[[#This Row],[parada_duracion]]/60</f>
        <v>24.783333333333335</v>
      </c>
      <c r="N335" s="18" t="s">
        <v>351</v>
      </c>
      <c r="O335" s="98" t="s">
        <v>383</v>
      </c>
      <c r="P335" s="93">
        <f>WEEKNUM(Causas[[#This Row],[resolucion_fecha]],16)</f>
        <v>5</v>
      </c>
      <c r="Q335" s="93" t="str">
        <f>TEXT(Causas[[#This Row],[resolucion_fecha]],"MMMM")</f>
        <v>enero</v>
      </c>
      <c r="R335" s="93" t="str">
        <f t="shared" si="5"/>
        <v>N</v>
      </c>
      <c r="S335" s="93"/>
      <c r="T335" s="98" t="s">
        <v>132</v>
      </c>
      <c r="U335" s="94"/>
      <c r="V335" s="93"/>
      <c r="W335" s="93"/>
    </row>
    <row r="336" spans="1:23" x14ac:dyDescent="0.25">
      <c r="A336" s="95">
        <v>164962</v>
      </c>
      <c r="B336" s="95" t="s">
        <v>136</v>
      </c>
      <c r="C336" s="95" t="s">
        <v>111</v>
      </c>
      <c r="D336" s="95" t="s">
        <v>52</v>
      </c>
      <c r="E336" s="96">
        <v>44104</v>
      </c>
      <c r="F336" s="95" t="s">
        <v>112</v>
      </c>
      <c r="G336" s="95" t="s">
        <v>113</v>
      </c>
      <c r="H336" s="96">
        <v>45320</v>
      </c>
      <c r="I336" s="119">
        <v>0.64346064814814818</v>
      </c>
      <c r="J336" s="96">
        <v>45320</v>
      </c>
      <c r="K336" s="119">
        <v>0.66371527777777783</v>
      </c>
      <c r="L336" s="95">
        <v>1750</v>
      </c>
      <c r="M336" s="23">
        <f>Causas[[#This Row],[parada_duracion]]/60</f>
        <v>29.166666666666668</v>
      </c>
      <c r="N336" s="18" t="s">
        <v>145</v>
      </c>
      <c r="O336" s="99" t="s">
        <v>383</v>
      </c>
      <c r="P336" s="16">
        <f>WEEKNUM(Causas[[#This Row],[resolucion_fecha]],16)</f>
        <v>5</v>
      </c>
      <c r="Q336" s="16" t="str">
        <f>TEXT(Causas[[#This Row],[resolucion_fecha]],"MMMM")</f>
        <v>enero</v>
      </c>
      <c r="R336" s="16" t="str">
        <f t="shared" si="5"/>
        <v>N</v>
      </c>
      <c r="S336" s="16"/>
      <c r="T336" s="99" t="s">
        <v>132</v>
      </c>
      <c r="U336" s="94"/>
      <c r="V336" s="16"/>
      <c r="W336" s="16"/>
    </row>
    <row r="337" spans="1:23" x14ac:dyDescent="0.25">
      <c r="A337" s="95">
        <v>164966</v>
      </c>
      <c r="B337" s="95" t="s">
        <v>121</v>
      </c>
      <c r="C337" s="95" t="s">
        <v>111</v>
      </c>
      <c r="D337" s="95" t="s">
        <v>57</v>
      </c>
      <c r="E337" s="96">
        <v>43882</v>
      </c>
      <c r="F337" s="95" t="s">
        <v>112</v>
      </c>
      <c r="G337" s="95" t="s">
        <v>113</v>
      </c>
      <c r="H337" s="96">
        <v>45320</v>
      </c>
      <c r="I337" s="119">
        <v>0.66437500000000005</v>
      </c>
      <c r="J337" s="96">
        <v>45320</v>
      </c>
      <c r="K337" s="119">
        <v>0.72531249999999992</v>
      </c>
      <c r="L337" s="95">
        <v>5265</v>
      </c>
      <c r="M337" s="23">
        <f>Causas[[#This Row],[parada_duracion]]/60</f>
        <v>87.75</v>
      </c>
      <c r="N337" s="18" t="s">
        <v>44</v>
      </c>
      <c r="O337" s="99" t="s">
        <v>44</v>
      </c>
      <c r="P337" s="16">
        <f>WEEKNUM(Causas[[#This Row],[resolucion_fecha]],16)</f>
        <v>5</v>
      </c>
      <c r="Q337" s="16" t="str">
        <f>TEXT(Causas[[#This Row],[resolucion_fecha]],"MMMM")</f>
        <v>enero</v>
      </c>
      <c r="R337" s="16" t="str">
        <f t="shared" si="5"/>
        <v>N</v>
      </c>
      <c r="S337" s="16"/>
      <c r="T337" s="99" t="s">
        <v>44</v>
      </c>
      <c r="U337" s="16"/>
      <c r="V337" s="16"/>
      <c r="W337" s="16"/>
    </row>
    <row r="338" spans="1:23" x14ac:dyDescent="0.25">
      <c r="A338" s="95">
        <v>164989</v>
      </c>
      <c r="B338" s="95" t="s">
        <v>180</v>
      </c>
      <c r="C338" s="95" t="s">
        <v>111</v>
      </c>
      <c r="D338" s="95" t="s">
        <v>63</v>
      </c>
      <c r="E338" s="96">
        <v>43405</v>
      </c>
      <c r="F338" s="95" t="s">
        <v>118</v>
      </c>
      <c r="G338" s="95" t="s">
        <v>115</v>
      </c>
      <c r="H338" s="96">
        <v>45320</v>
      </c>
      <c r="I338" s="119">
        <v>0.69978009259259266</v>
      </c>
      <c r="J338" s="96">
        <v>45320</v>
      </c>
      <c r="K338" s="119">
        <v>0.74829861111111118</v>
      </c>
      <c r="L338" s="95">
        <v>4192</v>
      </c>
      <c r="M338" s="23">
        <f>Causas[[#This Row],[parada_duracion]]/60</f>
        <v>69.86666666666666</v>
      </c>
      <c r="N338" s="19" t="s">
        <v>354</v>
      </c>
      <c r="O338" s="99" t="s">
        <v>384</v>
      </c>
      <c r="P338" s="16">
        <f>WEEKNUM(Causas[[#This Row],[resolucion_fecha]],16)</f>
        <v>5</v>
      </c>
      <c r="Q338" s="16" t="str">
        <f>TEXT(Causas[[#This Row],[resolucion_fecha]],"MMMM")</f>
        <v>enero</v>
      </c>
      <c r="R338" s="16" t="str">
        <f t="shared" si="5"/>
        <v>N</v>
      </c>
      <c r="S338" s="16"/>
      <c r="T338" s="99" t="s">
        <v>132</v>
      </c>
      <c r="U338" s="16"/>
      <c r="V338" s="16"/>
      <c r="W338" s="16"/>
    </row>
    <row r="339" spans="1:23" x14ac:dyDescent="0.25">
      <c r="A339" s="95">
        <v>164999</v>
      </c>
      <c r="B339" s="95" t="s">
        <v>116</v>
      </c>
      <c r="C339" s="95" t="s">
        <v>111</v>
      </c>
      <c r="D339" s="95" t="s">
        <v>54</v>
      </c>
      <c r="E339" s="96">
        <v>43405</v>
      </c>
      <c r="F339" s="95" t="s">
        <v>118</v>
      </c>
      <c r="G339" s="95" t="s">
        <v>115</v>
      </c>
      <c r="H339" s="96">
        <v>45320</v>
      </c>
      <c r="I339" s="119">
        <v>0.72554398148148147</v>
      </c>
      <c r="J339" s="96">
        <v>45320</v>
      </c>
      <c r="K339" s="119">
        <v>0.7286689814814814</v>
      </c>
      <c r="L339" s="95">
        <v>270</v>
      </c>
      <c r="M339" s="23">
        <f>Causas[[#This Row],[parada_duracion]]/60</f>
        <v>4.5</v>
      </c>
      <c r="N339" s="19" t="s">
        <v>125</v>
      </c>
      <c r="O339" s="98" t="s">
        <v>125</v>
      </c>
      <c r="P339" s="16">
        <f>WEEKNUM(Causas[[#This Row],[resolucion_fecha]],16)</f>
        <v>5</v>
      </c>
      <c r="Q339" s="16" t="str">
        <f>TEXT(Causas[[#This Row],[resolucion_fecha]],"MMMM")</f>
        <v>enero</v>
      </c>
      <c r="R339" s="16" t="str">
        <f t="shared" si="5"/>
        <v>N</v>
      </c>
      <c r="S339" s="16"/>
      <c r="T339" s="98" t="s">
        <v>125</v>
      </c>
      <c r="U339" s="16"/>
      <c r="V339" s="16"/>
      <c r="W339" s="16"/>
    </row>
    <row r="340" spans="1:23" x14ac:dyDescent="0.25">
      <c r="A340" s="95">
        <v>165019</v>
      </c>
      <c r="B340" s="95" t="s">
        <v>119</v>
      </c>
      <c r="C340" s="95" t="s">
        <v>111</v>
      </c>
      <c r="D340" s="95" t="s">
        <v>50</v>
      </c>
      <c r="E340" s="96">
        <v>43405</v>
      </c>
      <c r="F340" s="95" t="s">
        <v>118</v>
      </c>
      <c r="G340" s="95" t="s">
        <v>115</v>
      </c>
      <c r="H340" s="96">
        <v>45320</v>
      </c>
      <c r="I340" s="119">
        <v>0.85706018518518512</v>
      </c>
      <c r="J340" s="96">
        <v>45320</v>
      </c>
      <c r="K340" s="119">
        <v>0.86239583333333336</v>
      </c>
      <c r="L340" s="95">
        <v>461</v>
      </c>
      <c r="M340" s="23">
        <f>Causas[[#This Row],[parada_duracion]]/60</f>
        <v>7.6833333333333336</v>
      </c>
      <c r="N340" s="19" t="s">
        <v>125</v>
      </c>
      <c r="O340" s="98" t="s">
        <v>125</v>
      </c>
      <c r="P340" s="16">
        <f>WEEKNUM(Causas[[#This Row],[resolucion_fecha]],16)</f>
        <v>5</v>
      </c>
      <c r="Q340" s="16" t="str">
        <f>TEXT(Causas[[#This Row],[resolucion_fecha]],"MMMM")</f>
        <v>enero</v>
      </c>
      <c r="R340" s="16" t="str">
        <f t="shared" si="5"/>
        <v>N</v>
      </c>
      <c r="S340" s="16"/>
      <c r="T340" s="98" t="s">
        <v>125</v>
      </c>
      <c r="U340" s="16"/>
      <c r="V340" s="16"/>
      <c r="W340" s="16"/>
    </row>
    <row r="341" spans="1:23" x14ac:dyDescent="0.25">
      <c r="A341" s="90">
        <v>165021</v>
      </c>
      <c r="B341" s="90" t="s">
        <v>120</v>
      </c>
      <c r="C341" s="90" t="s">
        <v>111</v>
      </c>
      <c r="D341" s="90" t="s">
        <v>50</v>
      </c>
      <c r="E341" s="91">
        <v>43405</v>
      </c>
      <c r="F341" s="90" t="s">
        <v>118</v>
      </c>
      <c r="G341" s="90" t="s">
        <v>113</v>
      </c>
      <c r="H341" s="91">
        <v>45320</v>
      </c>
      <c r="I341" s="118">
        <v>0.88546296296296301</v>
      </c>
      <c r="J341" s="91">
        <v>45320</v>
      </c>
      <c r="K341" s="118">
        <v>0.89493055555555545</v>
      </c>
      <c r="L341" s="90">
        <v>818</v>
      </c>
      <c r="M341" s="92">
        <f>Causas[[#This Row],[parada_duracion]]/60</f>
        <v>13.633333333333333</v>
      </c>
      <c r="N341" s="18" t="s">
        <v>44</v>
      </c>
      <c r="O341" s="99" t="s">
        <v>44</v>
      </c>
      <c r="P341" s="93">
        <f>WEEKNUM(Causas[[#This Row],[resolucion_fecha]],16)</f>
        <v>5</v>
      </c>
      <c r="Q341" s="93" t="str">
        <f>TEXT(Causas[[#This Row],[resolucion_fecha]],"MMMM")</f>
        <v>enero</v>
      </c>
      <c r="R341" s="93" t="str">
        <f t="shared" si="5"/>
        <v>N</v>
      </c>
      <c r="S341" s="93"/>
      <c r="T341" s="99" t="s">
        <v>44</v>
      </c>
      <c r="U341" s="16"/>
      <c r="V341" s="93"/>
      <c r="W341" s="93"/>
    </row>
    <row r="342" spans="1:23" x14ac:dyDescent="0.25">
      <c r="A342" s="95">
        <v>165022</v>
      </c>
      <c r="B342" s="95" t="s">
        <v>120</v>
      </c>
      <c r="C342" s="95" t="s">
        <v>111</v>
      </c>
      <c r="D342" s="95" t="s">
        <v>63</v>
      </c>
      <c r="E342" s="96">
        <v>43405</v>
      </c>
      <c r="F342" s="95" t="s">
        <v>118</v>
      </c>
      <c r="G342" s="95" t="s">
        <v>115</v>
      </c>
      <c r="H342" s="96">
        <v>45320</v>
      </c>
      <c r="I342" s="119">
        <v>0.99200231481481482</v>
      </c>
      <c r="J342" s="96">
        <v>45321</v>
      </c>
      <c r="K342" s="119">
        <v>0.25825231481481481</v>
      </c>
      <c r="L342" s="95">
        <v>23004</v>
      </c>
      <c r="M342" s="23">
        <f>Causas[[#This Row],[parada_duracion]]/60</f>
        <v>383.4</v>
      </c>
      <c r="N342" s="19" t="s">
        <v>354</v>
      </c>
      <c r="O342" s="99" t="s">
        <v>384</v>
      </c>
      <c r="P342" s="16">
        <f>WEEKNUM(Causas[[#This Row],[resolucion_fecha]],16)</f>
        <v>5</v>
      </c>
      <c r="Q342" s="16" t="str">
        <f>TEXT(Causas[[#This Row],[resolucion_fecha]],"MMMM")</f>
        <v>enero</v>
      </c>
      <c r="R342" s="16" t="str">
        <f t="shared" si="5"/>
        <v>N</v>
      </c>
      <c r="S342" s="16"/>
      <c r="T342" s="99" t="s">
        <v>132</v>
      </c>
      <c r="U342" s="94"/>
      <c r="V342" s="16"/>
      <c r="W342" s="16"/>
    </row>
    <row r="343" spans="1:23" x14ac:dyDescent="0.25">
      <c r="A343" s="95">
        <v>165024</v>
      </c>
      <c r="B343" s="95" t="s">
        <v>124</v>
      </c>
      <c r="C343" s="95" t="s">
        <v>111</v>
      </c>
      <c r="D343" s="95" t="s">
        <v>58</v>
      </c>
      <c r="E343" s="96">
        <v>43405</v>
      </c>
      <c r="F343" s="95" t="s">
        <v>118</v>
      </c>
      <c r="G343" s="95" t="s">
        <v>115</v>
      </c>
      <c r="H343" s="96">
        <v>45321</v>
      </c>
      <c r="I343" s="119">
        <v>0.26805555555555555</v>
      </c>
      <c r="J343" s="96">
        <v>45321</v>
      </c>
      <c r="K343" s="119">
        <v>0.35722222222222227</v>
      </c>
      <c r="L343" s="95">
        <v>7704</v>
      </c>
      <c r="M343" s="23">
        <f>Causas[[#This Row],[parada_duracion]]/60</f>
        <v>128.4</v>
      </c>
      <c r="N343" s="18" t="s">
        <v>391</v>
      </c>
      <c r="O343" s="99" t="s">
        <v>384</v>
      </c>
      <c r="P343" s="16">
        <f>WEEKNUM(Causas[[#This Row],[resolucion_fecha]],16)</f>
        <v>5</v>
      </c>
      <c r="Q343" s="16" t="str">
        <f>TEXT(Causas[[#This Row],[resolucion_fecha]],"MMMM")</f>
        <v>enero</v>
      </c>
      <c r="R343" s="16" t="str">
        <f t="shared" si="5"/>
        <v>N</v>
      </c>
      <c r="S343" s="16"/>
      <c r="T343" s="99" t="s">
        <v>132</v>
      </c>
      <c r="U343" s="16"/>
      <c r="V343" s="16"/>
      <c r="W343" s="16"/>
    </row>
    <row r="344" spans="1:23" x14ac:dyDescent="0.25">
      <c r="A344" s="90">
        <v>165027</v>
      </c>
      <c r="B344" s="90" t="s">
        <v>120</v>
      </c>
      <c r="C344" s="90" t="s">
        <v>111</v>
      </c>
      <c r="D344" s="90" t="s">
        <v>47</v>
      </c>
      <c r="E344" s="91">
        <v>43405</v>
      </c>
      <c r="F344" s="90" t="s">
        <v>118</v>
      </c>
      <c r="G344" s="90" t="s">
        <v>113</v>
      </c>
      <c r="H344" s="91">
        <v>45321</v>
      </c>
      <c r="I344" s="118">
        <v>0.29265046296296299</v>
      </c>
      <c r="J344" s="91">
        <v>45321</v>
      </c>
      <c r="K344" s="118">
        <v>0.37166666666666665</v>
      </c>
      <c r="L344" s="90">
        <v>6827</v>
      </c>
      <c r="M344" s="92">
        <f>Causas[[#This Row],[parada_duracion]]/60</f>
        <v>113.78333333333333</v>
      </c>
      <c r="N344" s="18" t="s">
        <v>404</v>
      </c>
      <c r="O344" s="98" t="s">
        <v>9</v>
      </c>
      <c r="P344" s="93">
        <f>WEEKNUM(Causas[[#This Row],[resolucion_fecha]],16)</f>
        <v>5</v>
      </c>
      <c r="Q344" s="93" t="str">
        <f>TEXT(Causas[[#This Row],[resolucion_fecha]],"MMMM")</f>
        <v>enero</v>
      </c>
      <c r="R344" s="93" t="str">
        <f t="shared" si="5"/>
        <v>N</v>
      </c>
      <c r="S344" s="93"/>
      <c r="T344" s="99" t="s">
        <v>9</v>
      </c>
      <c r="U344" s="16"/>
      <c r="V344" s="93"/>
      <c r="W344" s="93"/>
    </row>
    <row r="345" spans="1:23" x14ac:dyDescent="0.25">
      <c r="A345" s="90">
        <v>165028</v>
      </c>
      <c r="B345" s="90" t="s">
        <v>120</v>
      </c>
      <c r="C345" s="90" t="s">
        <v>111</v>
      </c>
      <c r="D345" s="90" t="s">
        <v>59</v>
      </c>
      <c r="E345" s="91">
        <v>43405</v>
      </c>
      <c r="F345" s="90" t="s">
        <v>118</v>
      </c>
      <c r="G345" s="90" t="s">
        <v>113</v>
      </c>
      <c r="H345" s="91">
        <v>45321</v>
      </c>
      <c r="I345" s="118">
        <v>0.29827546296296298</v>
      </c>
      <c r="J345" s="91">
        <v>45321</v>
      </c>
      <c r="K345" s="118">
        <v>0.32063657407407409</v>
      </c>
      <c r="L345" s="90">
        <v>1932</v>
      </c>
      <c r="M345" s="92">
        <f>Causas[[#This Row],[parada_duracion]]/60</f>
        <v>32.200000000000003</v>
      </c>
      <c r="N345" s="18" t="s">
        <v>392</v>
      </c>
      <c r="O345" s="98" t="s">
        <v>384</v>
      </c>
      <c r="P345" s="93">
        <f>WEEKNUM(Causas[[#This Row],[resolucion_fecha]],16)</f>
        <v>5</v>
      </c>
      <c r="Q345" s="93" t="str">
        <f>TEXT(Causas[[#This Row],[resolucion_fecha]],"MMMM")</f>
        <v>enero</v>
      </c>
      <c r="R345" s="93" t="str">
        <f t="shared" si="5"/>
        <v>N</v>
      </c>
      <c r="S345" s="93"/>
      <c r="T345" s="98" t="s">
        <v>132</v>
      </c>
      <c r="U345" s="94"/>
      <c r="V345" s="93"/>
      <c r="W345" s="93"/>
    </row>
    <row r="346" spans="1:23" x14ac:dyDescent="0.25">
      <c r="A346" s="95">
        <v>165029</v>
      </c>
      <c r="B346" s="95" t="s">
        <v>121</v>
      </c>
      <c r="C346" s="95" t="s">
        <v>111</v>
      </c>
      <c r="D346" s="95" t="s">
        <v>54</v>
      </c>
      <c r="E346" s="96">
        <v>45063</v>
      </c>
      <c r="F346" s="95" t="s">
        <v>308</v>
      </c>
      <c r="G346" s="95" t="s">
        <v>115</v>
      </c>
      <c r="H346" s="96">
        <v>45321</v>
      </c>
      <c r="I346" s="119">
        <v>0.3200925925925926</v>
      </c>
      <c r="J346" s="96">
        <v>45321</v>
      </c>
      <c r="K346" s="119">
        <v>0.33278935185185182</v>
      </c>
      <c r="L346" s="95">
        <v>1097</v>
      </c>
      <c r="M346" s="23">
        <f>Causas[[#This Row],[parada_duracion]]/60</f>
        <v>18.283333333333335</v>
      </c>
      <c r="N346" s="18" t="s">
        <v>145</v>
      </c>
      <c r="O346" s="99" t="s">
        <v>383</v>
      </c>
      <c r="P346" s="16">
        <f>WEEKNUM(Causas[[#This Row],[resolucion_fecha]],16)</f>
        <v>5</v>
      </c>
      <c r="Q346" s="16" t="str">
        <f>TEXT(Causas[[#This Row],[resolucion_fecha]],"MMMM")</f>
        <v>enero</v>
      </c>
      <c r="R346" s="16" t="str">
        <f t="shared" si="5"/>
        <v>N</v>
      </c>
      <c r="S346" s="16"/>
      <c r="T346" s="99" t="s">
        <v>132</v>
      </c>
      <c r="U346" s="94"/>
      <c r="V346" s="16"/>
      <c r="W346" s="16"/>
    </row>
    <row r="347" spans="1:23" x14ac:dyDescent="0.25">
      <c r="A347" s="95">
        <v>165072</v>
      </c>
      <c r="B347" s="95" t="s">
        <v>181</v>
      </c>
      <c r="C347" s="95" t="s">
        <v>111</v>
      </c>
      <c r="D347" s="95" t="s">
        <v>47</v>
      </c>
      <c r="E347" s="96">
        <v>43881</v>
      </c>
      <c r="F347" s="95" t="s">
        <v>112</v>
      </c>
      <c r="G347" s="95" t="s">
        <v>113</v>
      </c>
      <c r="H347" s="96">
        <v>45321</v>
      </c>
      <c r="I347" s="119">
        <v>0.45321759259259259</v>
      </c>
      <c r="J347" s="96">
        <v>45321</v>
      </c>
      <c r="K347" s="119">
        <v>0.51078703703703698</v>
      </c>
      <c r="L347" s="95">
        <v>4974</v>
      </c>
      <c r="M347" s="23">
        <f>Causas[[#This Row],[parada_duracion]]/60</f>
        <v>82.9</v>
      </c>
      <c r="N347" s="18" t="s">
        <v>405</v>
      </c>
      <c r="O347" s="99" t="s">
        <v>384</v>
      </c>
      <c r="P347" s="16">
        <f>WEEKNUM(Causas[[#This Row],[resolucion_fecha]],16)</f>
        <v>5</v>
      </c>
      <c r="Q347" s="16" t="str">
        <f>TEXT(Causas[[#This Row],[resolucion_fecha]],"MMMM")</f>
        <v>enero</v>
      </c>
      <c r="R347" s="16" t="str">
        <f t="shared" si="5"/>
        <v>N</v>
      </c>
      <c r="S347" s="16"/>
      <c r="T347" s="99" t="s">
        <v>133</v>
      </c>
      <c r="U347" s="16"/>
      <c r="V347" s="16"/>
      <c r="W347" s="16"/>
    </row>
    <row r="348" spans="1:23" x14ac:dyDescent="0.25">
      <c r="A348" s="90">
        <v>165147</v>
      </c>
      <c r="B348" s="90" t="s">
        <v>152</v>
      </c>
      <c r="C348" s="90" t="s">
        <v>111</v>
      </c>
      <c r="D348" s="90" t="s">
        <v>53</v>
      </c>
      <c r="E348" s="91">
        <v>43405</v>
      </c>
      <c r="F348" s="90" t="s">
        <v>118</v>
      </c>
      <c r="G348" s="90" t="s">
        <v>113</v>
      </c>
      <c r="H348" s="91">
        <v>45321</v>
      </c>
      <c r="I348" s="118">
        <v>0.63047453703703704</v>
      </c>
      <c r="J348" s="91">
        <v>45321</v>
      </c>
      <c r="K348" s="118">
        <v>0.63282407407407404</v>
      </c>
      <c r="L348" s="90">
        <v>203</v>
      </c>
      <c r="M348" s="92">
        <f>Causas[[#This Row],[parada_duracion]]/60</f>
        <v>3.3833333333333333</v>
      </c>
      <c r="N348" s="19" t="s">
        <v>125</v>
      </c>
      <c r="O348" s="98" t="s">
        <v>125</v>
      </c>
      <c r="P348" s="93">
        <f>WEEKNUM(Causas[[#This Row],[resolucion_fecha]],16)</f>
        <v>5</v>
      </c>
      <c r="Q348" s="93" t="str">
        <f>TEXT(Causas[[#This Row],[resolucion_fecha]],"MMMM")</f>
        <v>enero</v>
      </c>
      <c r="R348" s="93" t="str">
        <f t="shared" si="5"/>
        <v>N</v>
      </c>
      <c r="S348" s="93"/>
      <c r="T348" s="98" t="s">
        <v>125</v>
      </c>
      <c r="U348" s="16"/>
      <c r="V348" s="93"/>
      <c r="W348" s="93"/>
    </row>
    <row r="349" spans="1:23" x14ac:dyDescent="0.25">
      <c r="A349" s="95">
        <v>165152</v>
      </c>
      <c r="B349" s="95" t="s">
        <v>114</v>
      </c>
      <c r="C349" s="95" t="s">
        <v>111</v>
      </c>
      <c r="D349" s="95" t="s">
        <v>50</v>
      </c>
      <c r="E349" s="96">
        <v>44120</v>
      </c>
      <c r="F349" s="95" t="s">
        <v>112</v>
      </c>
      <c r="G349" s="95" t="s">
        <v>113</v>
      </c>
      <c r="H349" s="96">
        <v>45321</v>
      </c>
      <c r="I349" s="119">
        <v>0.6350810185185185</v>
      </c>
      <c r="J349" s="96">
        <v>45321</v>
      </c>
      <c r="K349" s="119">
        <v>0.64657407407407408</v>
      </c>
      <c r="L349" s="95">
        <v>993</v>
      </c>
      <c r="M349" s="23">
        <f>Causas[[#This Row],[parada_duracion]]/60</f>
        <v>16.55</v>
      </c>
      <c r="N349" s="18" t="s">
        <v>145</v>
      </c>
      <c r="O349" s="99" t="s">
        <v>383</v>
      </c>
      <c r="P349" s="16">
        <f>WEEKNUM(Causas[[#This Row],[resolucion_fecha]],16)</f>
        <v>5</v>
      </c>
      <c r="Q349" s="16" t="str">
        <f>TEXT(Causas[[#This Row],[resolucion_fecha]],"MMMM")</f>
        <v>enero</v>
      </c>
      <c r="R349" s="16" t="str">
        <f t="shared" si="5"/>
        <v>N</v>
      </c>
      <c r="S349" s="16"/>
      <c r="T349" s="99" t="s">
        <v>132</v>
      </c>
      <c r="U349" s="94"/>
      <c r="V349" s="16"/>
      <c r="W349" s="16"/>
    </row>
    <row r="350" spans="1:23" x14ac:dyDescent="0.25">
      <c r="A350" s="95">
        <v>165161</v>
      </c>
      <c r="B350" s="95" t="s">
        <v>114</v>
      </c>
      <c r="C350" s="95" t="s">
        <v>111</v>
      </c>
      <c r="D350" s="95" t="s">
        <v>50</v>
      </c>
      <c r="E350" s="96">
        <v>44120</v>
      </c>
      <c r="F350" s="95" t="s">
        <v>112</v>
      </c>
      <c r="G350" s="95" t="s">
        <v>115</v>
      </c>
      <c r="H350" s="96">
        <v>45321</v>
      </c>
      <c r="I350" s="119">
        <v>0.64665509259259257</v>
      </c>
      <c r="J350" s="96">
        <v>45321</v>
      </c>
      <c r="K350" s="119">
        <v>0.65166666666666673</v>
      </c>
      <c r="L350" s="95">
        <v>433</v>
      </c>
      <c r="M350" s="23">
        <f>Causas[[#This Row],[parada_duracion]]/60</f>
        <v>7.2166666666666668</v>
      </c>
      <c r="N350" s="19" t="s">
        <v>125</v>
      </c>
      <c r="O350" s="98" t="s">
        <v>125</v>
      </c>
      <c r="P350" s="16">
        <f>WEEKNUM(Causas[[#This Row],[resolucion_fecha]],16)</f>
        <v>5</v>
      </c>
      <c r="Q350" s="16" t="str">
        <f>TEXT(Causas[[#This Row],[resolucion_fecha]],"MMMM")</f>
        <v>enero</v>
      </c>
      <c r="R350" s="16" t="str">
        <f t="shared" si="5"/>
        <v>N</v>
      </c>
      <c r="S350" s="16"/>
      <c r="T350" s="98" t="s">
        <v>125</v>
      </c>
      <c r="U350" s="16"/>
      <c r="V350" s="16"/>
      <c r="W350" s="16"/>
    </row>
    <row r="351" spans="1:23" x14ac:dyDescent="0.25">
      <c r="A351" s="90">
        <v>165183</v>
      </c>
      <c r="B351" s="90" t="s">
        <v>120</v>
      </c>
      <c r="C351" s="90" t="s">
        <v>111</v>
      </c>
      <c r="D351" s="90" t="s">
        <v>63</v>
      </c>
      <c r="E351" s="91">
        <v>43405</v>
      </c>
      <c r="F351" s="90" t="s">
        <v>118</v>
      </c>
      <c r="G351" s="90" t="s">
        <v>113</v>
      </c>
      <c r="H351" s="91">
        <v>45321</v>
      </c>
      <c r="I351" s="118">
        <v>0.6997916666666667</v>
      </c>
      <c r="J351" s="91">
        <v>45321</v>
      </c>
      <c r="K351" s="118">
        <v>0.73232638888888879</v>
      </c>
      <c r="L351" s="90">
        <v>2811</v>
      </c>
      <c r="M351" s="92">
        <f>Causas[[#This Row],[parada_duracion]]/60</f>
        <v>46.85</v>
      </c>
      <c r="N351" s="18" t="s">
        <v>145</v>
      </c>
      <c r="O351" s="98" t="s">
        <v>383</v>
      </c>
      <c r="P351" s="93">
        <f>WEEKNUM(Causas[[#This Row],[resolucion_fecha]],16)</f>
        <v>5</v>
      </c>
      <c r="Q351" s="93" t="str">
        <f>TEXT(Causas[[#This Row],[resolucion_fecha]],"MMMM")</f>
        <v>enero</v>
      </c>
      <c r="R351" s="93" t="str">
        <f t="shared" si="5"/>
        <v>N</v>
      </c>
      <c r="S351" s="93"/>
      <c r="T351" s="98" t="s">
        <v>132</v>
      </c>
      <c r="U351" s="16"/>
      <c r="V351" s="93"/>
      <c r="W351" s="93"/>
    </row>
    <row r="352" spans="1:23" x14ac:dyDescent="0.25">
      <c r="A352" s="90">
        <v>165187</v>
      </c>
      <c r="B352" s="90" t="s">
        <v>116</v>
      </c>
      <c r="C352" s="90" t="s">
        <v>111</v>
      </c>
      <c r="D352" s="90" t="s">
        <v>53</v>
      </c>
      <c r="E352" s="91">
        <v>43405</v>
      </c>
      <c r="F352" s="90" t="s">
        <v>118</v>
      </c>
      <c r="G352" s="90" t="s">
        <v>113</v>
      </c>
      <c r="H352" s="91">
        <v>45321</v>
      </c>
      <c r="I352" s="118">
        <v>0.70562499999999995</v>
      </c>
      <c r="J352" s="91">
        <v>45321</v>
      </c>
      <c r="K352" s="118">
        <v>0.7330902777777778</v>
      </c>
      <c r="L352" s="90">
        <v>2373</v>
      </c>
      <c r="M352" s="92">
        <f>Causas[[#This Row],[parada_duracion]]/60</f>
        <v>39.549999999999997</v>
      </c>
      <c r="N352" s="18" t="s">
        <v>393</v>
      </c>
      <c r="O352" s="98" t="s">
        <v>383</v>
      </c>
      <c r="P352" s="93">
        <f>WEEKNUM(Causas[[#This Row],[resolucion_fecha]],16)</f>
        <v>5</v>
      </c>
      <c r="Q352" s="93" t="str">
        <f>TEXT(Causas[[#This Row],[resolucion_fecha]],"MMMM")</f>
        <v>enero</v>
      </c>
      <c r="R352" s="93" t="str">
        <f t="shared" si="5"/>
        <v>N</v>
      </c>
      <c r="S352" s="93"/>
      <c r="T352" s="98" t="s">
        <v>132</v>
      </c>
      <c r="U352" s="94"/>
      <c r="V352" s="93"/>
      <c r="W352" s="93"/>
    </row>
    <row r="353" spans="1:23" x14ac:dyDescent="0.25">
      <c r="A353" s="90">
        <v>165189</v>
      </c>
      <c r="B353" s="90" t="s">
        <v>120</v>
      </c>
      <c r="C353" s="90" t="s">
        <v>111</v>
      </c>
      <c r="D353" s="90" t="s">
        <v>64</v>
      </c>
      <c r="E353" s="91">
        <v>43405</v>
      </c>
      <c r="F353" s="90" t="s">
        <v>118</v>
      </c>
      <c r="G353" s="90" t="s">
        <v>113</v>
      </c>
      <c r="H353" s="91">
        <v>45321</v>
      </c>
      <c r="I353" s="118">
        <v>0.71381944444444445</v>
      </c>
      <c r="J353" s="91">
        <v>45321</v>
      </c>
      <c r="K353" s="118">
        <v>0.7324652777777777</v>
      </c>
      <c r="L353" s="90">
        <v>1611</v>
      </c>
      <c r="M353" s="92">
        <f>Causas[[#This Row],[parada_duracion]]/60</f>
        <v>26.85</v>
      </c>
      <c r="N353" s="18" t="s">
        <v>145</v>
      </c>
      <c r="O353" s="98" t="s">
        <v>383</v>
      </c>
      <c r="P353" s="93">
        <f>WEEKNUM(Causas[[#This Row],[resolucion_fecha]],16)</f>
        <v>5</v>
      </c>
      <c r="Q353" s="93" t="str">
        <f>TEXT(Causas[[#This Row],[resolucion_fecha]],"MMMM")</f>
        <v>enero</v>
      </c>
      <c r="R353" s="93" t="str">
        <f t="shared" si="5"/>
        <v>N</v>
      </c>
      <c r="S353" s="93"/>
      <c r="T353" s="98" t="s">
        <v>132</v>
      </c>
      <c r="U353" s="94"/>
      <c r="V353" s="93"/>
      <c r="W353" s="93"/>
    </row>
    <row r="354" spans="1:23" x14ac:dyDescent="0.25">
      <c r="A354" s="95">
        <v>165191</v>
      </c>
      <c r="B354" s="95" t="s">
        <v>124</v>
      </c>
      <c r="C354" s="95" t="s">
        <v>111</v>
      </c>
      <c r="D354" s="95" t="s">
        <v>55</v>
      </c>
      <c r="E354" s="96">
        <v>43405</v>
      </c>
      <c r="F354" s="95" t="s">
        <v>118</v>
      </c>
      <c r="G354" s="95" t="s">
        <v>113</v>
      </c>
      <c r="H354" s="96">
        <v>45321</v>
      </c>
      <c r="I354" s="119">
        <v>0.72259259259259256</v>
      </c>
      <c r="J354" s="96">
        <v>45321</v>
      </c>
      <c r="K354" s="119">
        <v>0.7525115740740741</v>
      </c>
      <c r="L354" s="95">
        <v>2585</v>
      </c>
      <c r="M354" s="23">
        <f>Causas[[#This Row],[parada_duracion]]/60</f>
        <v>43.083333333333336</v>
      </c>
      <c r="N354" s="18" t="s">
        <v>44</v>
      </c>
      <c r="O354" s="99" t="s">
        <v>44</v>
      </c>
      <c r="P354" s="16">
        <f>WEEKNUM(Causas[[#This Row],[resolucion_fecha]],16)</f>
        <v>5</v>
      </c>
      <c r="Q354" s="16" t="str">
        <f>TEXT(Causas[[#This Row],[resolucion_fecha]],"MMMM")</f>
        <v>enero</v>
      </c>
      <c r="R354" s="16" t="str">
        <f t="shared" si="5"/>
        <v>N</v>
      </c>
      <c r="S354" s="16"/>
      <c r="T354" s="99" t="s">
        <v>44</v>
      </c>
      <c r="U354" s="94"/>
      <c r="V354" s="16"/>
      <c r="W354" s="16"/>
    </row>
    <row r="355" spans="1:23" x14ac:dyDescent="0.25">
      <c r="A355" s="90">
        <v>165200</v>
      </c>
      <c r="B355" s="90" t="s">
        <v>152</v>
      </c>
      <c r="C355" s="90" t="s">
        <v>111</v>
      </c>
      <c r="D355" s="90" t="s">
        <v>53</v>
      </c>
      <c r="E355" s="91">
        <v>43405</v>
      </c>
      <c r="F355" s="90" t="s">
        <v>118</v>
      </c>
      <c r="G355" s="90" t="s">
        <v>113</v>
      </c>
      <c r="H355" s="91">
        <v>45321</v>
      </c>
      <c r="I355" s="118">
        <v>0.75265046296296301</v>
      </c>
      <c r="J355" s="91">
        <v>45321</v>
      </c>
      <c r="K355" s="118">
        <v>0.76489583333333344</v>
      </c>
      <c r="L355" s="90">
        <v>1058</v>
      </c>
      <c r="M355" s="92">
        <f>Causas[[#This Row],[parada_duracion]]/60</f>
        <v>17.633333333333333</v>
      </c>
      <c r="N355" s="18" t="s">
        <v>394</v>
      </c>
      <c r="O355" s="98" t="s">
        <v>384</v>
      </c>
      <c r="P355" s="93">
        <f>WEEKNUM(Causas[[#This Row],[resolucion_fecha]],16)</f>
        <v>5</v>
      </c>
      <c r="Q355" s="93" t="str">
        <f>TEXT(Causas[[#This Row],[resolucion_fecha]],"MMMM")</f>
        <v>enero</v>
      </c>
      <c r="R355" s="93" t="str">
        <f t="shared" si="5"/>
        <v>N</v>
      </c>
      <c r="S355" s="93"/>
      <c r="T355" s="98" t="s">
        <v>133</v>
      </c>
      <c r="U355" s="16"/>
      <c r="V355" s="93"/>
      <c r="W355" s="93"/>
    </row>
    <row r="356" spans="1:23" x14ac:dyDescent="0.25">
      <c r="A356" s="90">
        <v>165201</v>
      </c>
      <c r="B356" s="90" t="s">
        <v>120</v>
      </c>
      <c r="C356" s="90" t="s">
        <v>111</v>
      </c>
      <c r="D356" s="90" t="s">
        <v>63</v>
      </c>
      <c r="E356" s="91">
        <v>43405</v>
      </c>
      <c r="F356" s="90" t="s">
        <v>118</v>
      </c>
      <c r="G356" s="90" t="s">
        <v>113</v>
      </c>
      <c r="H356" s="91">
        <v>45321</v>
      </c>
      <c r="I356" s="118">
        <v>0.75498842592592597</v>
      </c>
      <c r="J356" s="91">
        <v>45321</v>
      </c>
      <c r="K356" s="118">
        <v>0.77209490740740738</v>
      </c>
      <c r="L356" s="90">
        <v>1478</v>
      </c>
      <c r="M356" s="92">
        <f>Causas[[#This Row],[parada_duracion]]/60</f>
        <v>24.633333333333333</v>
      </c>
      <c r="N356" s="18" t="s">
        <v>145</v>
      </c>
      <c r="O356" s="98" t="s">
        <v>383</v>
      </c>
      <c r="P356" s="93">
        <f>WEEKNUM(Causas[[#This Row],[resolucion_fecha]],16)</f>
        <v>5</v>
      </c>
      <c r="Q356" s="93" t="str">
        <f>TEXT(Causas[[#This Row],[resolucion_fecha]],"MMMM")</f>
        <v>enero</v>
      </c>
      <c r="R356" s="93" t="str">
        <f t="shared" si="5"/>
        <v>N</v>
      </c>
      <c r="S356" s="93"/>
      <c r="T356" s="98" t="s">
        <v>132</v>
      </c>
      <c r="U356" s="94"/>
      <c r="V356" s="93"/>
      <c r="W356" s="93"/>
    </row>
    <row r="357" spans="1:23" x14ac:dyDescent="0.25">
      <c r="A357" s="95">
        <v>165202</v>
      </c>
      <c r="B357" s="95" t="s">
        <v>114</v>
      </c>
      <c r="C357" s="95" t="s">
        <v>111</v>
      </c>
      <c r="D357" s="95" t="s">
        <v>50</v>
      </c>
      <c r="E357" s="96">
        <v>44120</v>
      </c>
      <c r="F357" s="95" t="s">
        <v>112</v>
      </c>
      <c r="G357" s="95" t="s">
        <v>115</v>
      </c>
      <c r="H357" s="96">
        <v>45321</v>
      </c>
      <c r="I357" s="119">
        <v>0.82878472222222221</v>
      </c>
      <c r="J357" s="96">
        <v>45321</v>
      </c>
      <c r="K357" s="119">
        <v>0.83327546296296295</v>
      </c>
      <c r="L357" s="95">
        <v>388</v>
      </c>
      <c r="M357" s="23">
        <f>Causas[[#This Row],[parada_duracion]]/60</f>
        <v>6.4666666666666668</v>
      </c>
      <c r="N357" s="19" t="s">
        <v>125</v>
      </c>
      <c r="O357" s="98" t="s">
        <v>125</v>
      </c>
      <c r="P357" s="16">
        <f>WEEKNUM(Causas[[#This Row],[resolucion_fecha]],16)</f>
        <v>5</v>
      </c>
      <c r="Q357" s="16" t="str">
        <f>TEXT(Causas[[#This Row],[resolucion_fecha]],"MMMM")</f>
        <v>enero</v>
      </c>
      <c r="R357" s="16" t="str">
        <f t="shared" si="5"/>
        <v>N</v>
      </c>
      <c r="S357" s="16"/>
      <c r="T357" s="98" t="s">
        <v>125</v>
      </c>
      <c r="U357" s="94"/>
      <c r="V357" s="16"/>
      <c r="W357" s="16"/>
    </row>
    <row r="358" spans="1:23" x14ac:dyDescent="0.25">
      <c r="A358" s="95">
        <v>165204</v>
      </c>
      <c r="B358" s="95" t="s">
        <v>120</v>
      </c>
      <c r="C358" s="95" t="s">
        <v>111</v>
      </c>
      <c r="D358" s="95" t="s">
        <v>63</v>
      </c>
      <c r="E358" s="96">
        <v>43405</v>
      </c>
      <c r="F358" s="95" t="s">
        <v>118</v>
      </c>
      <c r="G358" s="95" t="s">
        <v>113</v>
      </c>
      <c r="H358" s="96">
        <v>45321</v>
      </c>
      <c r="I358" s="119">
        <v>0.83200231481481479</v>
      </c>
      <c r="J358" s="96">
        <v>45321</v>
      </c>
      <c r="K358" s="119">
        <v>0.84431712962962957</v>
      </c>
      <c r="L358" s="95">
        <v>1064</v>
      </c>
      <c r="M358" s="23">
        <f>Causas[[#This Row],[parada_duracion]]/60</f>
        <v>17.733333333333334</v>
      </c>
      <c r="N358" s="18" t="s">
        <v>145</v>
      </c>
      <c r="O358" s="99" t="s">
        <v>383</v>
      </c>
      <c r="P358" s="16">
        <f>WEEKNUM(Causas[[#This Row],[resolucion_fecha]],16)</f>
        <v>5</v>
      </c>
      <c r="Q358" s="16" t="str">
        <f>TEXT(Causas[[#This Row],[resolucion_fecha]],"MMMM")</f>
        <v>enero</v>
      </c>
      <c r="R358" s="16" t="str">
        <f t="shared" si="5"/>
        <v>N</v>
      </c>
      <c r="S358" s="16"/>
      <c r="T358" s="99" t="s">
        <v>132</v>
      </c>
      <c r="U358" s="16"/>
      <c r="V358" s="16"/>
      <c r="W358" s="16"/>
    </row>
    <row r="359" spans="1:23" x14ac:dyDescent="0.25">
      <c r="A359" s="95">
        <v>165206</v>
      </c>
      <c r="B359" s="95" t="s">
        <v>114</v>
      </c>
      <c r="C359" s="95" t="s">
        <v>111</v>
      </c>
      <c r="D359" s="95" t="s">
        <v>50</v>
      </c>
      <c r="E359" s="96">
        <v>44120</v>
      </c>
      <c r="F359" s="95" t="s">
        <v>112</v>
      </c>
      <c r="G359" s="95" t="s">
        <v>113</v>
      </c>
      <c r="H359" s="96">
        <v>45321</v>
      </c>
      <c r="I359" s="119">
        <v>0.85056712962962966</v>
      </c>
      <c r="J359" s="96">
        <v>45321</v>
      </c>
      <c r="K359" s="119">
        <v>0.93887731481481485</v>
      </c>
      <c r="L359" s="95">
        <v>7630</v>
      </c>
      <c r="M359" s="23">
        <f>Causas[[#This Row],[parada_duracion]]/60</f>
        <v>127.16666666666667</v>
      </c>
      <c r="N359" s="18" t="s">
        <v>44</v>
      </c>
      <c r="O359" s="99" t="s">
        <v>44</v>
      </c>
      <c r="P359" s="16">
        <f>WEEKNUM(Causas[[#This Row],[resolucion_fecha]],16)</f>
        <v>5</v>
      </c>
      <c r="Q359" s="16" t="str">
        <f>TEXT(Causas[[#This Row],[resolucion_fecha]],"MMMM")</f>
        <v>enero</v>
      </c>
      <c r="R359" s="16" t="str">
        <f t="shared" si="5"/>
        <v>N</v>
      </c>
      <c r="S359" s="16"/>
      <c r="T359" s="99" t="s">
        <v>44</v>
      </c>
      <c r="U359" s="16"/>
      <c r="V359" s="16"/>
      <c r="W359" s="16"/>
    </row>
    <row r="360" spans="1:23" x14ac:dyDescent="0.25">
      <c r="A360" s="95">
        <v>165210</v>
      </c>
      <c r="B360" s="95" t="s">
        <v>114</v>
      </c>
      <c r="C360" s="95" t="s">
        <v>111</v>
      </c>
      <c r="D360" s="95" t="s">
        <v>50</v>
      </c>
      <c r="E360" s="96">
        <v>44120</v>
      </c>
      <c r="F360" s="95" t="s">
        <v>112</v>
      </c>
      <c r="G360" s="95" t="s">
        <v>115</v>
      </c>
      <c r="H360" s="96">
        <v>45322</v>
      </c>
      <c r="I360" s="119">
        <v>6.3900462962962964E-2</v>
      </c>
      <c r="J360" s="96">
        <v>45322</v>
      </c>
      <c r="K360" s="119">
        <v>6.822916666666666E-2</v>
      </c>
      <c r="L360" s="95">
        <v>374</v>
      </c>
      <c r="M360" s="23">
        <f>Causas[[#This Row],[parada_duracion]]/60</f>
        <v>6.2333333333333334</v>
      </c>
      <c r="N360" s="19" t="s">
        <v>125</v>
      </c>
      <c r="O360" s="99" t="s">
        <v>125</v>
      </c>
      <c r="P360" s="16">
        <f>WEEKNUM(Causas[[#This Row],[resolucion_fecha]],16)</f>
        <v>5</v>
      </c>
      <c r="Q360" s="16" t="str">
        <f>TEXT(Causas[[#This Row],[resolucion_fecha]],"MMMM")</f>
        <v>enero</v>
      </c>
      <c r="R360" s="16" t="str">
        <f t="shared" si="5"/>
        <v>N</v>
      </c>
      <c r="S360" s="16"/>
      <c r="T360" s="99" t="s">
        <v>125</v>
      </c>
      <c r="U360" s="16"/>
      <c r="V360" s="16"/>
      <c r="W360" s="16"/>
    </row>
    <row r="361" spans="1:23" x14ac:dyDescent="0.25">
      <c r="A361" s="95">
        <v>165213</v>
      </c>
      <c r="B361" s="95" t="s">
        <v>114</v>
      </c>
      <c r="C361" s="95" t="s">
        <v>111</v>
      </c>
      <c r="D361" s="95" t="s">
        <v>50</v>
      </c>
      <c r="E361" s="96">
        <v>44120</v>
      </c>
      <c r="F361" s="95" t="s">
        <v>112</v>
      </c>
      <c r="G361" s="95" t="s">
        <v>113</v>
      </c>
      <c r="H361" s="96">
        <v>45322</v>
      </c>
      <c r="I361" s="119">
        <v>0.18837962962962962</v>
      </c>
      <c r="J361" s="96">
        <v>45322</v>
      </c>
      <c r="K361" s="119">
        <v>0.19281249999999997</v>
      </c>
      <c r="L361" s="95">
        <v>383</v>
      </c>
      <c r="M361" s="23">
        <f>Causas[[#This Row],[parada_duracion]]/60</f>
        <v>6.3833333333333337</v>
      </c>
      <c r="N361" s="19" t="s">
        <v>125</v>
      </c>
      <c r="O361" s="99" t="s">
        <v>125</v>
      </c>
      <c r="P361" s="16">
        <f>WEEKNUM(Causas[[#This Row],[resolucion_fecha]],16)</f>
        <v>5</v>
      </c>
      <c r="Q361" s="16" t="str">
        <f>TEXT(Causas[[#This Row],[resolucion_fecha]],"MMMM")</f>
        <v>enero</v>
      </c>
      <c r="R361" s="16" t="str">
        <f t="shared" si="5"/>
        <v>N</v>
      </c>
      <c r="S361" s="16"/>
      <c r="T361" s="99" t="s">
        <v>125</v>
      </c>
      <c r="U361" s="16"/>
      <c r="V361" s="16"/>
      <c r="W361" s="16"/>
    </row>
    <row r="362" spans="1:23" x14ac:dyDescent="0.25">
      <c r="A362" s="95">
        <v>165217</v>
      </c>
      <c r="B362" s="95" t="s">
        <v>114</v>
      </c>
      <c r="C362" s="95" t="s">
        <v>111</v>
      </c>
      <c r="D362" s="95" t="s">
        <v>50</v>
      </c>
      <c r="E362" s="96">
        <v>44120</v>
      </c>
      <c r="F362" s="95" t="s">
        <v>112</v>
      </c>
      <c r="G362" s="95" t="s">
        <v>115</v>
      </c>
      <c r="H362" s="96">
        <v>45322</v>
      </c>
      <c r="I362" s="119">
        <v>0.27127314814814812</v>
      </c>
      <c r="J362" s="96">
        <v>45322</v>
      </c>
      <c r="K362" s="119">
        <v>0.27557870370370369</v>
      </c>
      <c r="L362" s="95">
        <v>372</v>
      </c>
      <c r="M362" s="23">
        <f>Causas[[#This Row],[parada_duracion]]/60</f>
        <v>6.2</v>
      </c>
      <c r="N362" s="19" t="s">
        <v>125</v>
      </c>
      <c r="O362" s="99" t="s">
        <v>125</v>
      </c>
      <c r="P362" s="16">
        <f>WEEKNUM(Causas[[#This Row],[resolucion_fecha]],16)</f>
        <v>5</v>
      </c>
      <c r="Q362" s="16" t="str">
        <f>TEXT(Causas[[#This Row],[resolucion_fecha]],"MMMM")</f>
        <v>enero</v>
      </c>
      <c r="R362" s="16" t="str">
        <f t="shared" si="5"/>
        <v>N</v>
      </c>
      <c r="S362" s="16"/>
      <c r="T362" s="99" t="s">
        <v>125</v>
      </c>
      <c r="U362" s="16"/>
      <c r="V362" s="16"/>
      <c r="W362" s="16"/>
    </row>
    <row r="363" spans="1:23" x14ac:dyDescent="0.25">
      <c r="A363" s="95">
        <v>165238</v>
      </c>
      <c r="B363" s="95" t="s">
        <v>120</v>
      </c>
      <c r="C363" s="95" t="s">
        <v>111</v>
      </c>
      <c r="D363" s="95" t="s">
        <v>59</v>
      </c>
      <c r="E363" s="96">
        <v>43405</v>
      </c>
      <c r="F363" s="95" t="s">
        <v>118</v>
      </c>
      <c r="G363" s="95" t="s">
        <v>115</v>
      </c>
      <c r="H363" s="96">
        <v>45322</v>
      </c>
      <c r="I363" s="119">
        <v>0.41393518518518518</v>
      </c>
      <c r="J363" s="96">
        <v>45322</v>
      </c>
      <c r="K363" s="119">
        <v>0.4299189814814815</v>
      </c>
      <c r="L363" s="95">
        <v>1381</v>
      </c>
      <c r="M363" s="23">
        <f>Causas[[#This Row],[parada_duracion]]/60</f>
        <v>23.016666666666666</v>
      </c>
      <c r="N363" s="18" t="s">
        <v>392</v>
      </c>
      <c r="O363" s="99" t="s">
        <v>384</v>
      </c>
      <c r="P363" s="16">
        <f>WEEKNUM(Causas[[#This Row],[resolucion_fecha]],16)</f>
        <v>5</v>
      </c>
      <c r="Q363" s="16" t="str">
        <f>TEXT(Causas[[#This Row],[resolucion_fecha]],"MMMM")</f>
        <v>enero</v>
      </c>
      <c r="R363" s="16" t="str">
        <f t="shared" si="5"/>
        <v>N</v>
      </c>
      <c r="S363" s="16"/>
      <c r="T363" s="99" t="s">
        <v>132</v>
      </c>
      <c r="U363" s="16"/>
      <c r="V363" s="16"/>
      <c r="W363" s="16"/>
    </row>
    <row r="364" spans="1:23" x14ac:dyDescent="0.25">
      <c r="A364" s="90">
        <v>165336</v>
      </c>
      <c r="B364" s="90" t="s">
        <v>146</v>
      </c>
      <c r="C364" s="90" t="s">
        <v>111</v>
      </c>
      <c r="D364" s="90" t="s">
        <v>42</v>
      </c>
      <c r="E364" s="91">
        <v>43405</v>
      </c>
      <c r="F364" s="90" t="s">
        <v>118</v>
      </c>
      <c r="G364" s="90" t="s">
        <v>115</v>
      </c>
      <c r="H364" s="91">
        <v>45322</v>
      </c>
      <c r="I364" s="118">
        <v>0.60549768518518521</v>
      </c>
      <c r="J364" s="91">
        <v>45322</v>
      </c>
      <c r="K364" s="118">
        <v>0.62010416666666668</v>
      </c>
      <c r="L364" s="90">
        <v>1262</v>
      </c>
      <c r="M364" s="92">
        <f>Causas[[#This Row],[parada_duracion]]/60</f>
        <v>21.033333333333335</v>
      </c>
      <c r="N364" s="18" t="s">
        <v>395</v>
      </c>
      <c r="O364" s="98" t="s">
        <v>384</v>
      </c>
      <c r="P364" s="93">
        <f>WEEKNUM(Causas[[#This Row],[resolucion_fecha]],16)</f>
        <v>5</v>
      </c>
      <c r="Q364" s="93" t="str">
        <f>TEXT(Causas[[#This Row],[resolucion_fecha]],"MMMM")</f>
        <v>enero</v>
      </c>
      <c r="R364" s="93" t="str">
        <f t="shared" si="5"/>
        <v>N</v>
      </c>
      <c r="S364" s="93"/>
      <c r="T364" s="98" t="s">
        <v>133</v>
      </c>
      <c r="U364" s="16"/>
      <c r="V364" s="93"/>
      <c r="W364" s="93"/>
    </row>
    <row r="365" spans="1:23" x14ac:dyDescent="0.25">
      <c r="A365" s="95">
        <v>165340</v>
      </c>
      <c r="B365" s="95" t="s">
        <v>152</v>
      </c>
      <c r="C365" s="95" t="s">
        <v>111</v>
      </c>
      <c r="D365" s="95" t="s">
        <v>55</v>
      </c>
      <c r="E365" s="96">
        <v>43405</v>
      </c>
      <c r="F365" s="95" t="s">
        <v>118</v>
      </c>
      <c r="G365" s="95" t="s">
        <v>113</v>
      </c>
      <c r="H365" s="96">
        <v>45322</v>
      </c>
      <c r="I365" s="119">
        <v>0.61092592592592598</v>
      </c>
      <c r="J365" s="96">
        <v>45322</v>
      </c>
      <c r="K365" s="119">
        <v>0.63171296296296298</v>
      </c>
      <c r="L365" s="95">
        <v>1796</v>
      </c>
      <c r="M365" s="23">
        <f>Causas[[#This Row],[parada_duracion]]/60</f>
        <v>29.933333333333334</v>
      </c>
      <c r="N365" s="18" t="s">
        <v>145</v>
      </c>
      <c r="O365" s="99" t="s">
        <v>383</v>
      </c>
      <c r="P365" s="16">
        <f>WEEKNUM(Causas[[#This Row],[resolucion_fecha]],16)</f>
        <v>5</v>
      </c>
      <c r="Q365" s="16" t="str">
        <f>TEXT(Causas[[#This Row],[resolucion_fecha]],"MMMM")</f>
        <v>enero</v>
      </c>
      <c r="R365" s="16" t="str">
        <f t="shared" si="5"/>
        <v>N</v>
      </c>
      <c r="S365" s="16"/>
      <c r="T365" s="99" t="s">
        <v>132</v>
      </c>
      <c r="U365" s="94"/>
      <c r="V365" s="16"/>
      <c r="W365" s="16"/>
    </row>
    <row r="366" spans="1:23" x14ac:dyDescent="0.25">
      <c r="A366" s="95">
        <v>165384</v>
      </c>
      <c r="B366" s="95" t="s">
        <v>124</v>
      </c>
      <c r="C366" s="95" t="s">
        <v>111</v>
      </c>
      <c r="D366" s="95" t="s">
        <v>57</v>
      </c>
      <c r="E366" s="96">
        <v>43882</v>
      </c>
      <c r="F366" s="95" t="s">
        <v>112</v>
      </c>
      <c r="G366" s="95" t="s">
        <v>113</v>
      </c>
      <c r="H366" s="96">
        <v>45322</v>
      </c>
      <c r="I366" s="119">
        <v>0.6912152777777778</v>
      </c>
      <c r="J366" s="96">
        <v>45322</v>
      </c>
      <c r="K366" s="119">
        <v>0.75702546296296302</v>
      </c>
      <c r="L366" s="95">
        <v>5686</v>
      </c>
      <c r="M366" s="23">
        <f>Causas[[#This Row],[parada_duracion]]/60</f>
        <v>94.766666666666666</v>
      </c>
      <c r="N366" s="19" t="s">
        <v>311</v>
      </c>
      <c r="O366" s="99" t="s">
        <v>383</v>
      </c>
      <c r="P366" s="16">
        <f>WEEKNUM(Causas[[#This Row],[resolucion_fecha]],16)</f>
        <v>5</v>
      </c>
      <c r="Q366" s="16" t="str">
        <f>TEXT(Causas[[#This Row],[resolucion_fecha]],"MMMM")</f>
        <v>enero</v>
      </c>
      <c r="R366" s="16" t="str">
        <f t="shared" si="5"/>
        <v>N</v>
      </c>
      <c r="S366" s="16"/>
      <c r="T366" s="99" t="s">
        <v>132</v>
      </c>
      <c r="U366" s="16"/>
      <c r="V366" s="16"/>
      <c r="W366" s="16"/>
    </row>
    <row r="367" spans="1:23" x14ac:dyDescent="0.25">
      <c r="A367" s="95">
        <v>165397</v>
      </c>
      <c r="B367" s="95" t="s">
        <v>209</v>
      </c>
      <c r="C367" s="95" t="s">
        <v>111</v>
      </c>
      <c r="D367" s="95" t="s">
        <v>64</v>
      </c>
      <c r="E367" s="96">
        <v>43405</v>
      </c>
      <c r="F367" s="95" t="s">
        <v>118</v>
      </c>
      <c r="G367" s="95" t="s">
        <v>115</v>
      </c>
      <c r="H367" s="96">
        <v>45322</v>
      </c>
      <c r="I367" s="119">
        <v>0.7262615740740741</v>
      </c>
      <c r="J367" s="96">
        <v>45322</v>
      </c>
      <c r="K367" s="119">
        <v>0.74547453703703714</v>
      </c>
      <c r="L367" s="95">
        <v>1660</v>
      </c>
      <c r="M367" s="23">
        <f>Causas[[#This Row],[parada_duracion]]/60</f>
        <v>27.666666666666668</v>
      </c>
      <c r="N367" s="19" t="s">
        <v>312</v>
      </c>
      <c r="O367" s="99" t="s">
        <v>384</v>
      </c>
      <c r="P367" s="16">
        <f>WEEKNUM(Causas[[#This Row],[resolucion_fecha]],16)</f>
        <v>5</v>
      </c>
      <c r="Q367" s="16" t="str">
        <f>TEXT(Causas[[#This Row],[resolucion_fecha]],"MMMM")</f>
        <v>enero</v>
      </c>
      <c r="R367" s="16" t="str">
        <f t="shared" si="5"/>
        <v>N</v>
      </c>
      <c r="S367" s="16"/>
      <c r="T367" s="99" t="s">
        <v>133</v>
      </c>
      <c r="U367" s="16"/>
      <c r="V367" s="16"/>
      <c r="W367" s="16"/>
    </row>
    <row r="368" spans="1:23" x14ac:dyDescent="0.25">
      <c r="A368" s="90">
        <v>165402</v>
      </c>
      <c r="B368" s="90" t="s">
        <v>120</v>
      </c>
      <c r="C368" s="90" t="s">
        <v>111</v>
      </c>
      <c r="D368" s="90" t="s">
        <v>63</v>
      </c>
      <c r="E368" s="91">
        <v>43405</v>
      </c>
      <c r="F368" s="90" t="s">
        <v>118</v>
      </c>
      <c r="G368" s="90" t="s">
        <v>113</v>
      </c>
      <c r="H368" s="91">
        <v>45322</v>
      </c>
      <c r="I368" s="118">
        <v>0.77642361111111102</v>
      </c>
      <c r="J368" s="91">
        <v>45322</v>
      </c>
      <c r="K368" s="118">
        <v>0.78204861111111112</v>
      </c>
      <c r="L368" s="90">
        <v>486</v>
      </c>
      <c r="M368" s="92">
        <f>Causas[[#This Row],[parada_duracion]]/60</f>
        <v>8.1</v>
      </c>
      <c r="N368" s="19" t="s">
        <v>125</v>
      </c>
      <c r="O368" s="99" t="s">
        <v>125</v>
      </c>
      <c r="P368" s="93">
        <f>WEEKNUM(Causas[[#This Row],[resolucion_fecha]],16)</f>
        <v>5</v>
      </c>
      <c r="Q368" s="93" t="str">
        <f>TEXT(Causas[[#This Row],[resolucion_fecha]],"MMMM")</f>
        <v>enero</v>
      </c>
      <c r="R368" s="93" t="str">
        <f t="shared" si="5"/>
        <v>N</v>
      </c>
      <c r="S368" s="93"/>
      <c r="T368" s="98" t="s">
        <v>125</v>
      </c>
      <c r="U368" s="16"/>
      <c r="V368" s="93"/>
      <c r="W368" s="93"/>
    </row>
    <row r="369" spans="1:23" x14ac:dyDescent="0.25">
      <c r="A369" s="90">
        <v>165403</v>
      </c>
      <c r="B369" s="90" t="s">
        <v>120</v>
      </c>
      <c r="C369" s="90" t="s">
        <v>111</v>
      </c>
      <c r="D369" s="90" t="s">
        <v>63</v>
      </c>
      <c r="E369" s="91">
        <v>43405</v>
      </c>
      <c r="F369" s="90" t="s">
        <v>118</v>
      </c>
      <c r="G369" s="90" t="s">
        <v>113</v>
      </c>
      <c r="H369" s="91">
        <v>45322</v>
      </c>
      <c r="I369" s="118">
        <v>0.79501157407407408</v>
      </c>
      <c r="J369" s="91">
        <v>45322</v>
      </c>
      <c r="K369" s="118">
        <v>0.83888888888888891</v>
      </c>
      <c r="L369" s="90">
        <v>3791</v>
      </c>
      <c r="M369" s="92">
        <f>Causas[[#This Row],[parada_duracion]]/60</f>
        <v>63.18333333333333</v>
      </c>
      <c r="N369" s="19" t="s">
        <v>354</v>
      </c>
      <c r="O369" s="98" t="s">
        <v>384</v>
      </c>
      <c r="P369" s="93">
        <f>WEEKNUM(Causas[[#This Row],[resolucion_fecha]],16)</f>
        <v>5</v>
      </c>
      <c r="Q369" s="93" t="str">
        <f>TEXT(Causas[[#This Row],[resolucion_fecha]],"MMMM")</f>
        <v>enero</v>
      </c>
      <c r="R369" s="93" t="str">
        <f t="shared" si="5"/>
        <v>N</v>
      </c>
      <c r="S369" s="93"/>
      <c r="T369" s="98" t="s">
        <v>132</v>
      </c>
      <c r="U369" s="94"/>
      <c r="V369" s="93"/>
      <c r="W369" s="93"/>
    </row>
    <row r="370" spans="1:23" x14ac:dyDescent="0.25">
      <c r="A370" s="90">
        <v>165405</v>
      </c>
      <c r="B370" s="90" t="s">
        <v>121</v>
      </c>
      <c r="C370" s="90" t="s">
        <v>111</v>
      </c>
      <c r="D370" s="90" t="s">
        <v>64</v>
      </c>
      <c r="E370" s="91">
        <v>43405</v>
      </c>
      <c r="F370" s="90" t="s">
        <v>118</v>
      </c>
      <c r="G370" s="90" t="s">
        <v>113</v>
      </c>
      <c r="H370" s="91">
        <v>45322</v>
      </c>
      <c r="I370" s="118">
        <v>0.8060532407407407</v>
      </c>
      <c r="J370" s="91">
        <v>45322</v>
      </c>
      <c r="K370" s="118">
        <v>0.84560185185185188</v>
      </c>
      <c r="L370" s="90">
        <v>3417</v>
      </c>
      <c r="M370" s="92">
        <f>Causas[[#This Row],[parada_duracion]]/60</f>
        <v>56.95</v>
      </c>
      <c r="N370" s="19" t="s">
        <v>44</v>
      </c>
      <c r="O370" s="98" t="s">
        <v>44</v>
      </c>
      <c r="P370" s="93">
        <f>WEEKNUM(Causas[[#This Row],[resolucion_fecha]],16)</f>
        <v>5</v>
      </c>
      <c r="Q370" s="93" t="str">
        <f>TEXT(Causas[[#This Row],[resolucion_fecha]],"MMMM")</f>
        <v>enero</v>
      </c>
      <c r="R370" s="93" t="str">
        <f t="shared" si="5"/>
        <v>N</v>
      </c>
      <c r="S370" s="93"/>
      <c r="T370" s="98" t="s">
        <v>44</v>
      </c>
      <c r="U370" s="94"/>
      <c r="V370" s="93"/>
      <c r="W370" s="93"/>
    </row>
    <row r="371" spans="1:23" x14ac:dyDescent="0.25">
      <c r="A371" s="95">
        <v>165406</v>
      </c>
      <c r="B371" s="95" t="s">
        <v>121</v>
      </c>
      <c r="C371" s="95" t="s">
        <v>111</v>
      </c>
      <c r="D371" s="95" t="s">
        <v>64</v>
      </c>
      <c r="E371" s="96">
        <v>43405</v>
      </c>
      <c r="F371" s="95" t="s">
        <v>118</v>
      </c>
      <c r="G371" s="95" t="s">
        <v>113</v>
      </c>
      <c r="H371" s="96">
        <v>45322</v>
      </c>
      <c r="I371" s="119">
        <v>0.85571759259259261</v>
      </c>
      <c r="J371" s="96">
        <v>45323</v>
      </c>
      <c r="K371" s="119">
        <v>0.25123842592592593</v>
      </c>
      <c r="L371" s="95">
        <v>34173</v>
      </c>
      <c r="M371" s="23">
        <f>Causas[[#This Row],[parada_duracion]]/60</f>
        <v>569.54999999999995</v>
      </c>
      <c r="N371" s="19" t="s">
        <v>44</v>
      </c>
      <c r="O371" s="98" t="s">
        <v>44</v>
      </c>
      <c r="P371" s="16">
        <f>WEEKNUM(Causas[[#This Row],[resolucion_fecha]],16)</f>
        <v>5</v>
      </c>
      <c r="Q371" s="16" t="str">
        <f>TEXT(Causas[[#This Row],[resolucion_fecha]],"MMMM")</f>
        <v>febrero</v>
      </c>
      <c r="R371" s="16" t="str">
        <f t="shared" si="5"/>
        <v>N</v>
      </c>
      <c r="S371" s="16"/>
      <c r="T371" s="98" t="s">
        <v>44</v>
      </c>
      <c r="U371" s="94"/>
      <c r="V371" s="16"/>
      <c r="W371" s="16"/>
    </row>
    <row r="372" spans="1:23" x14ac:dyDescent="0.25">
      <c r="A372" s="90">
        <v>165409</v>
      </c>
      <c r="B372" s="90" t="s">
        <v>142</v>
      </c>
      <c r="C372" s="90" t="s">
        <v>111</v>
      </c>
      <c r="D372" s="90" t="s">
        <v>53</v>
      </c>
      <c r="E372" s="91">
        <v>43405</v>
      </c>
      <c r="F372" s="90" t="s">
        <v>118</v>
      </c>
      <c r="G372" s="90" t="s">
        <v>115</v>
      </c>
      <c r="H372" s="91">
        <v>45322</v>
      </c>
      <c r="I372" s="118">
        <v>0.88553240740740735</v>
      </c>
      <c r="J372" s="91">
        <v>45322</v>
      </c>
      <c r="K372" s="118">
        <v>0.90752314814814816</v>
      </c>
      <c r="L372" s="90">
        <v>1900</v>
      </c>
      <c r="M372" s="92">
        <f>Causas[[#This Row],[parada_duracion]]/60</f>
        <v>31.666666666666668</v>
      </c>
      <c r="N372" s="18" t="s">
        <v>430</v>
      </c>
      <c r="O372" s="98" t="s">
        <v>384</v>
      </c>
      <c r="P372" s="93">
        <f>WEEKNUM(Causas[[#This Row],[resolucion_fecha]],16)</f>
        <v>5</v>
      </c>
      <c r="Q372" s="93" t="str">
        <f>TEXT(Causas[[#This Row],[resolucion_fecha]],"MMMM")</f>
        <v>enero</v>
      </c>
      <c r="R372" s="93" t="str">
        <f t="shared" si="5"/>
        <v>N</v>
      </c>
      <c r="S372" s="93"/>
      <c r="T372" s="98" t="s">
        <v>133</v>
      </c>
      <c r="U372" s="16"/>
      <c r="V372" s="93"/>
      <c r="W372" s="93"/>
    </row>
    <row r="373" spans="1:23" ht="75" x14ac:dyDescent="0.25">
      <c r="A373" s="90">
        <v>165411</v>
      </c>
      <c r="B373" s="90" t="s">
        <v>120</v>
      </c>
      <c r="C373" s="90" t="s">
        <v>111</v>
      </c>
      <c r="D373" s="90" t="s">
        <v>50</v>
      </c>
      <c r="E373" s="91">
        <v>43405</v>
      </c>
      <c r="F373" s="90" t="s">
        <v>118</v>
      </c>
      <c r="G373" s="90" t="s">
        <v>113</v>
      </c>
      <c r="H373" s="91">
        <v>45323</v>
      </c>
      <c r="I373" s="118">
        <v>0.20842592592592593</v>
      </c>
      <c r="J373" s="91">
        <v>45323</v>
      </c>
      <c r="K373" s="118">
        <v>0.25487268518518519</v>
      </c>
      <c r="L373" s="90">
        <v>4013</v>
      </c>
      <c r="M373" s="92">
        <f>Causas[[#This Row],[parada_duracion]]/60</f>
        <v>66.88333333333334</v>
      </c>
      <c r="N373" s="18" t="s">
        <v>313</v>
      </c>
      <c r="O373" s="98" t="s">
        <v>384</v>
      </c>
      <c r="P373" s="93">
        <f>WEEKNUM(Causas[[#This Row],[resolucion_fecha]],16)</f>
        <v>5</v>
      </c>
      <c r="Q373" s="93" t="str">
        <f>TEXT(Causas[[#This Row],[resolucion_fecha]],"MMMM")</f>
        <v>febrero</v>
      </c>
      <c r="R373" s="93" t="str">
        <f t="shared" si="5"/>
        <v>N</v>
      </c>
      <c r="S373" s="93"/>
      <c r="T373" s="98" t="s">
        <v>133</v>
      </c>
      <c r="U373" s="94"/>
      <c r="V373" s="93"/>
      <c r="W373" s="93"/>
    </row>
    <row r="374" spans="1:23" ht="75" x14ac:dyDescent="0.25">
      <c r="A374" s="95">
        <v>165412</v>
      </c>
      <c r="B374" s="95" t="s">
        <v>120</v>
      </c>
      <c r="C374" s="95" t="s">
        <v>111</v>
      </c>
      <c r="D374" s="95" t="s">
        <v>50</v>
      </c>
      <c r="E374" s="96">
        <v>43405</v>
      </c>
      <c r="F374" s="95" t="s">
        <v>118</v>
      </c>
      <c r="G374" s="95" t="s">
        <v>113</v>
      </c>
      <c r="H374" s="96">
        <v>45323</v>
      </c>
      <c r="I374" s="119">
        <v>0.255</v>
      </c>
      <c r="J374" s="96">
        <v>45323</v>
      </c>
      <c r="K374" s="119">
        <v>0.31597222222222221</v>
      </c>
      <c r="L374" s="95">
        <v>5268</v>
      </c>
      <c r="M374" s="23">
        <f>Causas[[#This Row],[parada_duracion]]/60</f>
        <v>87.8</v>
      </c>
      <c r="N374" s="18" t="s">
        <v>313</v>
      </c>
      <c r="O374" s="99" t="s">
        <v>384</v>
      </c>
      <c r="P374" s="16">
        <f>WEEKNUM(Causas[[#This Row],[resolucion_fecha]],16)</f>
        <v>5</v>
      </c>
      <c r="Q374" s="16" t="str">
        <f>TEXT(Causas[[#This Row],[resolucion_fecha]],"MMMM")</f>
        <v>febrero</v>
      </c>
      <c r="R374" s="16" t="str">
        <f t="shared" si="5"/>
        <v>N</v>
      </c>
      <c r="S374" s="16"/>
      <c r="T374" s="99" t="s">
        <v>133</v>
      </c>
      <c r="U374" s="94"/>
      <c r="V374" s="16"/>
      <c r="W374" s="16"/>
    </row>
    <row r="375" spans="1:23" x14ac:dyDescent="0.25">
      <c r="A375" s="95">
        <v>165415</v>
      </c>
      <c r="B375" s="95" t="s">
        <v>182</v>
      </c>
      <c r="C375" s="95" t="s">
        <v>111</v>
      </c>
      <c r="D375" s="95" t="s">
        <v>56</v>
      </c>
      <c r="E375" s="96">
        <v>43405</v>
      </c>
      <c r="F375" s="95" t="s">
        <v>118</v>
      </c>
      <c r="G375" s="95" t="s">
        <v>115</v>
      </c>
      <c r="H375" s="96">
        <v>45323</v>
      </c>
      <c r="I375" s="119">
        <v>0.31061342592592595</v>
      </c>
      <c r="J375" s="96">
        <v>45323</v>
      </c>
      <c r="K375" s="119">
        <v>0.32466435185185188</v>
      </c>
      <c r="L375" s="95">
        <v>1214</v>
      </c>
      <c r="M375" s="23">
        <f>Causas[[#This Row],[parada_duracion]]/60</f>
        <v>20.233333333333334</v>
      </c>
      <c r="N375" s="19" t="s">
        <v>145</v>
      </c>
      <c r="O375" s="99" t="s">
        <v>383</v>
      </c>
      <c r="P375" s="16">
        <f>WEEKNUM(Causas[[#This Row],[resolucion_fecha]],16)</f>
        <v>5</v>
      </c>
      <c r="Q375" s="16" t="str">
        <f>TEXT(Causas[[#This Row],[resolucion_fecha]],"MMMM")</f>
        <v>febrero</v>
      </c>
      <c r="R375" s="16" t="str">
        <f t="shared" si="5"/>
        <v>N</v>
      </c>
      <c r="S375" s="16"/>
      <c r="T375" s="99" t="s">
        <v>132</v>
      </c>
      <c r="U375" s="16"/>
      <c r="V375" s="16"/>
      <c r="W375" s="16"/>
    </row>
    <row r="376" spans="1:23" x14ac:dyDescent="0.25">
      <c r="A376" s="95">
        <v>165418</v>
      </c>
      <c r="B376" s="95" t="s">
        <v>142</v>
      </c>
      <c r="C376" s="95" t="s">
        <v>111</v>
      </c>
      <c r="D376" s="95" t="s">
        <v>48</v>
      </c>
      <c r="E376" s="96">
        <v>43405</v>
      </c>
      <c r="F376" s="95" t="s">
        <v>118</v>
      </c>
      <c r="G376" s="95" t="s">
        <v>113</v>
      </c>
      <c r="H376" s="96">
        <v>45323</v>
      </c>
      <c r="I376" s="119">
        <v>0.32350694444444444</v>
      </c>
      <c r="J376" s="96">
        <v>45323</v>
      </c>
      <c r="K376" s="119">
        <v>0.37912037037037033</v>
      </c>
      <c r="L376" s="95">
        <v>4805</v>
      </c>
      <c r="M376" s="23">
        <f>Causas[[#This Row],[parada_duracion]]/60</f>
        <v>80.083333333333329</v>
      </c>
      <c r="N376" s="19" t="s">
        <v>316</v>
      </c>
      <c r="O376" s="99" t="s">
        <v>383</v>
      </c>
      <c r="P376" s="16">
        <f>WEEKNUM(Causas[[#This Row],[resolucion_fecha]],16)</f>
        <v>5</v>
      </c>
      <c r="Q376" s="16" t="str">
        <f>TEXT(Causas[[#This Row],[resolucion_fecha]],"MMMM")</f>
        <v>febrero</v>
      </c>
      <c r="R376" s="16" t="str">
        <f t="shared" si="5"/>
        <v>N</v>
      </c>
      <c r="S376" s="16"/>
      <c r="T376" s="99" t="s">
        <v>132</v>
      </c>
      <c r="U376" s="16"/>
      <c r="V376" s="16"/>
      <c r="W376" s="16"/>
    </row>
    <row r="377" spans="1:23" x14ac:dyDescent="0.25">
      <c r="A377" s="95">
        <v>165422</v>
      </c>
      <c r="B377" s="95" t="s">
        <v>121</v>
      </c>
      <c r="C377" s="95" t="s">
        <v>111</v>
      </c>
      <c r="D377" s="95" t="s">
        <v>54</v>
      </c>
      <c r="E377" s="96">
        <v>45063</v>
      </c>
      <c r="F377" s="95" t="s">
        <v>308</v>
      </c>
      <c r="G377" s="95" t="s">
        <v>115</v>
      </c>
      <c r="H377" s="96">
        <v>45323</v>
      </c>
      <c r="I377" s="119">
        <v>0.33355324074074072</v>
      </c>
      <c r="J377" s="96">
        <v>45323</v>
      </c>
      <c r="K377" s="119">
        <v>0.33525462962962965</v>
      </c>
      <c r="L377" s="95">
        <v>147</v>
      </c>
      <c r="M377" s="23">
        <f>Causas[[#This Row],[parada_duracion]]/60</f>
        <v>2.4500000000000002</v>
      </c>
      <c r="N377" s="19" t="s">
        <v>125</v>
      </c>
      <c r="O377" s="99" t="s">
        <v>125</v>
      </c>
      <c r="P377" s="16">
        <f>WEEKNUM(Causas[[#This Row],[resolucion_fecha]],16)</f>
        <v>5</v>
      </c>
      <c r="Q377" s="16" t="str">
        <f>TEXT(Causas[[#This Row],[resolucion_fecha]],"MMMM")</f>
        <v>febrero</v>
      </c>
      <c r="R377" s="16" t="str">
        <f t="shared" si="5"/>
        <v>N</v>
      </c>
      <c r="S377" s="16"/>
      <c r="T377" s="98" t="s">
        <v>125</v>
      </c>
      <c r="U377" s="16"/>
      <c r="V377" s="16"/>
      <c r="W377" s="16"/>
    </row>
    <row r="378" spans="1:23" x14ac:dyDescent="0.25">
      <c r="A378" s="95">
        <v>165425</v>
      </c>
      <c r="B378" s="95" t="s">
        <v>114</v>
      </c>
      <c r="C378" s="95" t="s">
        <v>111</v>
      </c>
      <c r="D378" s="95" t="s">
        <v>50</v>
      </c>
      <c r="E378" s="96">
        <v>44120</v>
      </c>
      <c r="F378" s="95" t="s">
        <v>112</v>
      </c>
      <c r="G378" s="95" t="s">
        <v>115</v>
      </c>
      <c r="H378" s="96">
        <v>45323</v>
      </c>
      <c r="I378" s="119">
        <v>0.35333333333333333</v>
      </c>
      <c r="J378" s="96">
        <v>45323</v>
      </c>
      <c r="K378" s="119">
        <v>0.36057870370370365</v>
      </c>
      <c r="L378" s="95">
        <v>626</v>
      </c>
      <c r="M378" s="23">
        <f>Causas[[#This Row],[parada_duracion]]/60</f>
        <v>10.433333333333334</v>
      </c>
      <c r="N378" s="19" t="s">
        <v>145</v>
      </c>
      <c r="O378" s="99" t="s">
        <v>383</v>
      </c>
      <c r="P378" s="16">
        <f>WEEKNUM(Causas[[#This Row],[resolucion_fecha]],16)</f>
        <v>5</v>
      </c>
      <c r="Q378" s="16" t="str">
        <f>TEXT(Causas[[#This Row],[resolucion_fecha]],"MMMM")</f>
        <v>febrero</v>
      </c>
      <c r="R378" s="16" t="str">
        <f t="shared" si="5"/>
        <v>N</v>
      </c>
      <c r="S378" s="16"/>
      <c r="T378" s="99" t="s">
        <v>132</v>
      </c>
      <c r="U378" s="16"/>
      <c r="V378" s="16"/>
      <c r="W378" s="16"/>
    </row>
    <row r="379" spans="1:23" x14ac:dyDescent="0.25">
      <c r="A379" s="95">
        <v>165429</v>
      </c>
      <c r="B379" s="95" t="s">
        <v>121</v>
      </c>
      <c r="C379" s="95" t="s">
        <v>111</v>
      </c>
      <c r="D379" s="95" t="s">
        <v>64</v>
      </c>
      <c r="E379" s="96">
        <v>43405</v>
      </c>
      <c r="F379" s="95" t="s">
        <v>118</v>
      </c>
      <c r="G379" s="95" t="s">
        <v>113</v>
      </c>
      <c r="H379" s="96">
        <v>45323</v>
      </c>
      <c r="I379" s="119">
        <v>0.36778935185185185</v>
      </c>
      <c r="J379" s="96">
        <v>45323</v>
      </c>
      <c r="K379" s="119">
        <v>0.37449074074074074</v>
      </c>
      <c r="L379" s="95">
        <v>579</v>
      </c>
      <c r="M379" s="23">
        <f>Causas[[#This Row],[parada_duracion]]/60</f>
        <v>9.65</v>
      </c>
      <c r="N379" s="19" t="s">
        <v>125</v>
      </c>
      <c r="O379" s="99" t="s">
        <v>125</v>
      </c>
      <c r="P379" s="16">
        <f>WEEKNUM(Causas[[#This Row],[resolucion_fecha]],16)</f>
        <v>5</v>
      </c>
      <c r="Q379" s="16" t="str">
        <f>TEXT(Causas[[#This Row],[resolucion_fecha]],"MMMM")</f>
        <v>febrero</v>
      </c>
      <c r="R379" s="16" t="str">
        <f t="shared" si="5"/>
        <v>N</v>
      </c>
      <c r="S379" s="16"/>
      <c r="T379" s="98" t="s">
        <v>125</v>
      </c>
      <c r="U379" s="16"/>
      <c r="V379" s="16"/>
      <c r="W379" s="16"/>
    </row>
    <row r="380" spans="1:23" x14ac:dyDescent="0.25">
      <c r="A380" s="90">
        <v>165448</v>
      </c>
      <c r="B380" s="90" t="s">
        <v>137</v>
      </c>
      <c r="C380" s="90" t="s">
        <v>111</v>
      </c>
      <c r="D380" s="90" t="s">
        <v>64</v>
      </c>
      <c r="E380" s="91">
        <v>44432</v>
      </c>
      <c r="F380" s="90" t="s">
        <v>123</v>
      </c>
      <c r="G380" s="90" t="s">
        <v>115</v>
      </c>
      <c r="H380" s="91">
        <v>45323</v>
      </c>
      <c r="I380" s="118">
        <v>0.42533564814814812</v>
      </c>
      <c r="J380" s="91">
        <v>45323</v>
      </c>
      <c r="K380" s="118">
        <v>0.42769675925925926</v>
      </c>
      <c r="L380" s="90">
        <v>204</v>
      </c>
      <c r="M380" s="92">
        <f>Causas[[#This Row],[parada_duracion]]/60</f>
        <v>3.4</v>
      </c>
      <c r="N380" s="19" t="s">
        <v>125</v>
      </c>
      <c r="O380" s="99" t="s">
        <v>125</v>
      </c>
      <c r="P380" s="93">
        <f>WEEKNUM(Causas[[#This Row],[resolucion_fecha]],16)</f>
        <v>5</v>
      </c>
      <c r="Q380" s="93" t="str">
        <f>TEXT(Causas[[#This Row],[resolucion_fecha]],"MMMM")</f>
        <v>febrero</v>
      </c>
      <c r="R380" s="93" t="str">
        <f t="shared" si="5"/>
        <v>N</v>
      </c>
      <c r="S380" s="93"/>
      <c r="T380" s="98" t="s">
        <v>125</v>
      </c>
      <c r="U380" s="16"/>
      <c r="V380" s="93"/>
      <c r="W380" s="93"/>
    </row>
    <row r="381" spans="1:23" x14ac:dyDescent="0.25">
      <c r="A381" s="95">
        <v>165449</v>
      </c>
      <c r="B381" s="95" t="s">
        <v>182</v>
      </c>
      <c r="C381" s="95" t="s">
        <v>111</v>
      </c>
      <c r="D381" s="95" t="s">
        <v>56</v>
      </c>
      <c r="E381" s="96">
        <v>43405</v>
      </c>
      <c r="F381" s="95" t="s">
        <v>118</v>
      </c>
      <c r="G381" s="95" t="s">
        <v>115</v>
      </c>
      <c r="H381" s="96">
        <v>45323</v>
      </c>
      <c r="I381" s="119">
        <v>0.4256597222222222</v>
      </c>
      <c r="J381" s="96">
        <v>45323</v>
      </c>
      <c r="K381" s="119">
        <v>0.45466435185185183</v>
      </c>
      <c r="L381" s="95">
        <v>2506</v>
      </c>
      <c r="M381" s="23">
        <f>Causas[[#This Row],[parada_duracion]]/60</f>
        <v>41.766666666666666</v>
      </c>
      <c r="N381" s="19" t="s">
        <v>315</v>
      </c>
      <c r="O381" s="99" t="s">
        <v>383</v>
      </c>
      <c r="P381" s="16">
        <f>WEEKNUM(Causas[[#This Row],[resolucion_fecha]],16)</f>
        <v>5</v>
      </c>
      <c r="Q381" s="16" t="str">
        <f>TEXT(Causas[[#This Row],[resolucion_fecha]],"MMMM")</f>
        <v>febrero</v>
      </c>
      <c r="R381" s="16" t="str">
        <f t="shared" si="5"/>
        <v>N</v>
      </c>
      <c r="S381" s="16"/>
      <c r="T381" s="99" t="s">
        <v>132</v>
      </c>
      <c r="U381" s="94"/>
      <c r="V381" s="16"/>
      <c r="W381" s="16"/>
    </row>
    <row r="382" spans="1:23" x14ac:dyDescent="0.25">
      <c r="A382" s="95">
        <v>165475</v>
      </c>
      <c r="B382" s="95" t="s">
        <v>121</v>
      </c>
      <c r="C382" s="95" t="s">
        <v>111</v>
      </c>
      <c r="D382" s="95" t="s">
        <v>54</v>
      </c>
      <c r="E382" s="96">
        <v>45063</v>
      </c>
      <c r="F382" s="95" t="s">
        <v>308</v>
      </c>
      <c r="G382" s="95" t="s">
        <v>115</v>
      </c>
      <c r="H382" s="96">
        <v>45323</v>
      </c>
      <c r="I382" s="119">
        <v>0.48965277777777777</v>
      </c>
      <c r="J382" s="96">
        <v>45323</v>
      </c>
      <c r="K382" s="119">
        <v>0.51274305555555555</v>
      </c>
      <c r="L382" s="95">
        <v>1995</v>
      </c>
      <c r="M382" s="23">
        <f>Causas[[#This Row],[parada_duracion]]/60</f>
        <v>33.25</v>
      </c>
      <c r="N382" s="19" t="s">
        <v>314</v>
      </c>
      <c r="O382" s="99" t="s">
        <v>384</v>
      </c>
      <c r="P382" s="16">
        <f>WEEKNUM(Causas[[#This Row],[resolucion_fecha]],16)</f>
        <v>5</v>
      </c>
      <c r="Q382" s="16" t="str">
        <f>TEXT(Causas[[#This Row],[resolucion_fecha]],"MMMM")</f>
        <v>febrero</v>
      </c>
      <c r="R382" s="16" t="str">
        <f t="shared" si="5"/>
        <v>N</v>
      </c>
      <c r="S382" s="16"/>
      <c r="T382" s="99" t="s">
        <v>133</v>
      </c>
      <c r="U382" s="16"/>
      <c r="V382" s="16"/>
      <c r="W382" s="16"/>
    </row>
    <row r="383" spans="1:23" x14ac:dyDescent="0.25">
      <c r="A383" s="95">
        <v>165495</v>
      </c>
      <c r="B383" s="95" t="s">
        <v>121</v>
      </c>
      <c r="C383" s="95" t="s">
        <v>111</v>
      </c>
      <c r="D383" s="95" t="s">
        <v>64</v>
      </c>
      <c r="E383" s="96">
        <v>43405</v>
      </c>
      <c r="F383" s="95" t="s">
        <v>118</v>
      </c>
      <c r="G383" s="95" t="s">
        <v>113</v>
      </c>
      <c r="H383" s="96">
        <v>45323</v>
      </c>
      <c r="I383" s="119">
        <v>0.5537037037037037</v>
      </c>
      <c r="J383" s="96">
        <v>45323</v>
      </c>
      <c r="K383" s="119">
        <v>0.56240740740740736</v>
      </c>
      <c r="L383" s="95">
        <v>752</v>
      </c>
      <c r="M383" s="23">
        <f>Causas[[#This Row],[parada_duracion]]/60</f>
        <v>12.533333333333333</v>
      </c>
      <c r="N383" s="19" t="s">
        <v>342</v>
      </c>
      <c r="O383" s="99" t="s">
        <v>384</v>
      </c>
      <c r="P383" s="16">
        <f>WEEKNUM(Causas[[#This Row],[resolucion_fecha]],16)</f>
        <v>5</v>
      </c>
      <c r="Q383" s="16" t="str">
        <f>TEXT(Causas[[#This Row],[resolucion_fecha]],"MMMM")</f>
        <v>febrero</v>
      </c>
      <c r="R383" s="16" t="str">
        <f t="shared" si="5"/>
        <v>N</v>
      </c>
      <c r="S383" s="16"/>
      <c r="T383" s="99" t="s">
        <v>133</v>
      </c>
      <c r="U383" s="16"/>
      <c r="V383" s="16"/>
      <c r="W383" s="16"/>
    </row>
    <row r="384" spans="1:23" x14ac:dyDescent="0.25">
      <c r="A384" s="95">
        <v>165511</v>
      </c>
      <c r="B384" s="95" t="s">
        <v>120</v>
      </c>
      <c r="C384" s="95" t="s">
        <v>111</v>
      </c>
      <c r="D384" s="95" t="s">
        <v>60</v>
      </c>
      <c r="E384" s="96">
        <v>43405</v>
      </c>
      <c r="F384" s="95" t="s">
        <v>118</v>
      </c>
      <c r="G384" s="95" t="s">
        <v>115</v>
      </c>
      <c r="H384" s="96">
        <v>45323</v>
      </c>
      <c r="I384" s="119">
        <v>0.62024305555555559</v>
      </c>
      <c r="J384" s="96">
        <v>45323</v>
      </c>
      <c r="K384" s="119">
        <v>0.64163194444444438</v>
      </c>
      <c r="L384" s="95">
        <v>1848</v>
      </c>
      <c r="M384" s="23">
        <f>Causas[[#This Row],[parada_duracion]]/60</f>
        <v>30.8</v>
      </c>
      <c r="N384" s="19" t="s">
        <v>349</v>
      </c>
      <c r="O384" s="99" t="s">
        <v>383</v>
      </c>
      <c r="P384" s="16">
        <f>WEEKNUM(Causas[[#This Row],[resolucion_fecha]],16)</f>
        <v>5</v>
      </c>
      <c r="Q384" s="16" t="str">
        <f>TEXT(Causas[[#This Row],[resolucion_fecha]],"MMMM")</f>
        <v>febrero</v>
      </c>
      <c r="R384" s="16" t="str">
        <f t="shared" si="5"/>
        <v>N</v>
      </c>
      <c r="S384" s="16"/>
      <c r="T384" s="99" t="s">
        <v>132</v>
      </c>
      <c r="U384" s="16"/>
      <c r="V384" s="16"/>
      <c r="W384" s="16"/>
    </row>
    <row r="385" spans="1:23" x14ac:dyDescent="0.25">
      <c r="A385" s="95">
        <v>165517</v>
      </c>
      <c r="B385" s="95" t="s">
        <v>121</v>
      </c>
      <c r="C385" s="95" t="s">
        <v>111</v>
      </c>
      <c r="D385" s="95" t="s">
        <v>64</v>
      </c>
      <c r="E385" s="96">
        <v>43405</v>
      </c>
      <c r="F385" s="95" t="s">
        <v>118</v>
      </c>
      <c r="G385" s="95" t="s">
        <v>113</v>
      </c>
      <c r="H385" s="96">
        <v>45323</v>
      </c>
      <c r="I385" s="119">
        <v>0.62916666666666665</v>
      </c>
      <c r="J385" s="96">
        <v>45323</v>
      </c>
      <c r="K385" s="119">
        <v>0.66349537037037043</v>
      </c>
      <c r="L385" s="95">
        <v>2966</v>
      </c>
      <c r="M385" s="23">
        <f>Causas[[#This Row],[parada_duracion]]/60</f>
        <v>49.43333333333333</v>
      </c>
      <c r="N385" s="19" t="s">
        <v>319</v>
      </c>
      <c r="O385" s="99" t="s">
        <v>383</v>
      </c>
      <c r="P385" s="16">
        <f>WEEKNUM(Causas[[#This Row],[resolucion_fecha]],16)</f>
        <v>5</v>
      </c>
      <c r="Q385" s="16" t="str">
        <f>TEXT(Causas[[#This Row],[resolucion_fecha]],"MMMM")</f>
        <v>febrero</v>
      </c>
      <c r="R385" s="16" t="str">
        <f t="shared" si="5"/>
        <v>N</v>
      </c>
      <c r="S385" s="16"/>
      <c r="T385" s="99" t="s">
        <v>132</v>
      </c>
      <c r="U385" s="16"/>
      <c r="V385" s="16"/>
      <c r="W385" s="16"/>
    </row>
    <row r="386" spans="1:23" x14ac:dyDescent="0.25">
      <c r="A386" s="90">
        <v>165521</v>
      </c>
      <c r="B386" s="90" t="s">
        <v>121</v>
      </c>
      <c r="C386" s="90" t="s">
        <v>111</v>
      </c>
      <c r="D386" s="90" t="s">
        <v>54</v>
      </c>
      <c r="E386" s="91">
        <v>45063</v>
      </c>
      <c r="F386" s="90" t="s">
        <v>308</v>
      </c>
      <c r="G386" s="90" t="s">
        <v>115</v>
      </c>
      <c r="H386" s="91">
        <v>45323</v>
      </c>
      <c r="I386" s="118">
        <v>0.64025462962962965</v>
      </c>
      <c r="J386" s="91">
        <v>45323</v>
      </c>
      <c r="K386" s="118">
        <v>0.65436342592592589</v>
      </c>
      <c r="L386" s="90">
        <v>1219</v>
      </c>
      <c r="M386" s="92">
        <f>Causas[[#This Row],[parada_duracion]]/60</f>
        <v>20.316666666666666</v>
      </c>
      <c r="N386" s="18" t="s">
        <v>320</v>
      </c>
      <c r="O386" s="98" t="s">
        <v>385</v>
      </c>
      <c r="P386" s="93">
        <f>WEEKNUM(Causas[[#This Row],[resolucion_fecha]],16)</f>
        <v>5</v>
      </c>
      <c r="Q386" s="93" t="str">
        <f>TEXT(Causas[[#This Row],[resolucion_fecha]],"MMMM")</f>
        <v>febrero</v>
      </c>
      <c r="R386" s="93" t="str">
        <f t="shared" ref="R386:R449" si="6">IF(I5877&gt;TIME(22,0,0),"N",IF(I5877&lt;TIME(6,0,0),"N",IF(I5877&gt;TIME(14,0,0),"T",IF(I5877&gt;=TIME(6,0,0),"M","-"))))</f>
        <v>N</v>
      </c>
      <c r="S386" s="93"/>
      <c r="T386" s="98" t="s">
        <v>133</v>
      </c>
      <c r="U386" s="16"/>
      <c r="V386" s="93"/>
      <c r="W386" s="93"/>
    </row>
    <row r="387" spans="1:23" x14ac:dyDescent="0.25">
      <c r="A387" s="95">
        <v>165522</v>
      </c>
      <c r="B387" s="95" t="s">
        <v>120</v>
      </c>
      <c r="C387" s="95" t="s">
        <v>111</v>
      </c>
      <c r="D387" s="95" t="s">
        <v>60</v>
      </c>
      <c r="E387" s="96">
        <v>43405</v>
      </c>
      <c r="F387" s="95" t="s">
        <v>118</v>
      </c>
      <c r="G387" s="95" t="s">
        <v>115</v>
      </c>
      <c r="H387" s="96">
        <v>45323</v>
      </c>
      <c r="I387" s="119">
        <v>0.64173611111111117</v>
      </c>
      <c r="J387" s="96">
        <v>45323</v>
      </c>
      <c r="K387" s="119">
        <v>0.66038194444444442</v>
      </c>
      <c r="L387" s="95">
        <v>1611</v>
      </c>
      <c r="M387" s="23">
        <f>Causas[[#This Row],[parada_duracion]]/60</f>
        <v>26.85</v>
      </c>
      <c r="N387" s="19" t="s">
        <v>317</v>
      </c>
      <c r="O387" s="99" t="s">
        <v>383</v>
      </c>
      <c r="P387" s="16">
        <f>WEEKNUM(Causas[[#This Row],[resolucion_fecha]],16)</f>
        <v>5</v>
      </c>
      <c r="Q387" s="16" t="str">
        <f>TEXT(Causas[[#This Row],[resolucion_fecha]],"MMMM")</f>
        <v>febrero</v>
      </c>
      <c r="R387" s="16" t="str">
        <f t="shared" si="6"/>
        <v>N</v>
      </c>
      <c r="S387" s="16"/>
      <c r="T387" s="99" t="s">
        <v>132</v>
      </c>
      <c r="U387" s="94"/>
      <c r="V387" s="16"/>
      <c r="W387" s="16"/>
    </row>
    <row r="388" spans="1:23" x14ac:dyDescent="0.25">
      <c r="A388" s="95">
        <v>165537</v>
      </c>
      <c r="B388" s="95" t="s">
        <v>154</v>
      </c>
      <c r="C388" s="95" t="s">
        <v>111</v>
      </c>
      <c r="D388" s="95" t="s">
        <v>64</v>
      </c>
      <c r="E388" s="96">
        <v>43405</v>
      </c>
      <c r="F388" s="95" t="s">
        <v>118</v>
      </c>
      <c r="G388" s="95" t="s">
        <v>113</v>
      </c>
      <c r="H388" s="96">
        <v>45323</v>
      </c>
      <c r="I388" s="119">
        <v>0.68207175925925922</v>
      </c>
      <c r="J388" s="96">
        <v>45323</v>
      </c>
      <c r="K388" s="119">
        <v>0.71092592592592585</v>
      </c>
      <c r="L388" s="95">
        <v>2493</v>
      </c>
      <c r="M388" s="23">
        <f>Causas[[#This Row],[parada_duracion]]/60</f>
        <v>41.55</v>
      </c>
      <c r="N388" s="19" t="s">
        <v>185</v>
      </c>
      <c r="O388" s="99" t="s">
        <v>383</v>
      </c>
      <c r="P388" s="16">
        <f>WEEKNUM(Causas[[#This Row],[resolucion_fecha]],16)</f>
        <v>5</v>
      </c>
      <c r="Q388" s="16" t="str">
        <f>TEXT(Causas[[#This Row],[resolucion_fecha]],"MMMM")</f>
        <v>febrero</v>
      </c>
      <c r="R388" s="16" t="str">
        <f t="shared" si="6"/>
        <v>N</v>
      </c>
      <c r="S388" s="16"/>
      <c r="T388" s="99" t="s">
        <v>132</v>
      </c>
      <c r="U388" s="16"/>
      <c r="V388" s="16"/>
      <c r="W388" s="16"/>
    </row>
    <row r="389" spans="1:23" x14ac:dyDescent="0.25">
      <c r="A389" s="95">
        <v>165545</v>
      </c>
      <c r="B389" s="95" t="s">
        <v>150</v>
      </c>
      <c r="C389" s="95" t="s">
        <v>111</v>
      </c>
      <c r="D389" s="95" t="s">
        <v>52</v>
      </c>
      <c r="E389" s="96">
        <v>43405</v>
      </c>
      <c r="F389" s="95" t="s">
        <v>118</v>
      </c>
      <c r="G389" s="95" t="s">
        <v>113</v>
      </c>
      <c r="H389" s="96">
        <v>45323</v>
      </c>
      <c r="I389" s="119">
        <v>0.70344907407407409</v>
      </c>
      <c r="J389" s="96">
        <v>45323</v>
      </c>
      <c r="K389" s="119">
        <v>0.71121527777777782</v>
      </c>
      <c r="L389" s="95">
        <v>671</v>
      </c>
      <c r="M389" s="23">
        <f>Causas[[#This Row],[parada_duracion]]/60</f>
        <v>11.183333333333334</v>
      </c>
      <c r="N389" s="19" t="s">
        <v>318</v>
      </c>
      <c r="O389" s="99" t="s">
        <v>383</v>
      </c>
      <c r="P389" s="16">
        <f>WEEKNUM(Causas[[#This Row],[resolucion_fecha]],16)</f>
        <v>5</v>
      </c>
      <c r="Q389" s="16" t="str">
        <f>TEXT(Causas[[#This Row],[resolucion_fecha]],"MMMM")</f>
        <v>febrero</v>
      </c>
      <c r="R389" s="16" t="str">
        <f t="shared" si="6"/>
        <v>N</v>
      </c>
      <c r="S389" s="16"/>
      <c r="T389" s="99" t="s">
        <v>132</v>
      </c>
      <c r="U389" s="16"/>
      <c r="V389" s="16"/>
      <c r="W389" s="16"/>
    </row>
    <row r="390" spans="1:23" x14ac:dyDescent="0.25">
      <c r="A390" s="90">
        <v>165552</v>
      </c>
      <c r="B390" s="90" t="s">
        <v>121</v>
      </c>
      <c r="C390" s="90" t="s">
        <v>111</v>
      </c>
      <c r="D390" s="90" t="s">
        <v>57</v>
      </c>
      <c r="E390" s="91">
        <v>43882</v>
      </c>
      <c r="F390" s="90" t="s">
        <v>112</v>
      </c>
      <c r="G390" s="90" t="s">
        <v>115</v>
      </c>
      <c r="H390" s="91">
        <v>45323</v>
      </c>
      <c r="I390" s="118">
        <v>0.75962962962962965</v>
      </c>
      <c r="J390" s="91">
        <v>45323</v>
      </c>
      <c r="K390" s="118">
        <v>0.78858796296296296</v>
      </c>
      <c r="L390" s="90">
        <v>2502</v>
      </c>
      <c r="M390" s="92">
        <f>Causas[[#This Row],[parada_duracion]]/60</f>
        <v>41.7</v>
      </c>
      <c r="N390" s="18" t="s">
        <v>321</v>
      </c>
      <c r="O390" s="98" t="s">
        <v>384</v>
      </c>
      <c r="P390" s="93">
        <f>WEEKNUM(Causas[[#This Row],[resolucion_fecha]],16)</f>
        <v>5</v>
      </c>
      <c r="Q390" s="93" t="str">
        <f>TEXT(Causas[[#This Row],[resolucion_fecha]],"MMMM")</f>
        <v>febrero</v>
      </c>
      <c r="R390" s="93" t="str">
        <f t="shared" si="6"/>
        <v>N</v>
      </c>
      <c r="S390" s="93"/>
      <c r="T390" s="98" t="s">
        <v>133</v>
      </c>
      <c r="U390" s="16"/>
      <c r="V390" s="93"/>
      <c r="W390" s="93"/>
    </row>
    <row r="391" spans="1:23" x14ac:dyDescent="0.25">
      <c r="A391" s="90">
        <v>165553</v>
      </c>
      <c r="B391" s="90" t="s">
        <v>116</v>
      </c>
      <c r="C391" s="90" t="s">
        <v>111</v>
      </c>
      <c r="D391" s="90" t="s">
        <v>53</v>
      </c>
      <c r="E391" s="91">
        <v>43405</v>
      </c>
      <c r="F391" s="90" t="s">
        <v>118</v>
      </c>
      <c r="G391" s="90" t="s">
        <v>113</v>
      </c>
      <c r="H391" s="91">
        <v>45323</v>
      </c>
      <c r="I391" s="118">
        <v>0.76140046296296304</v>
      </c>
      <c r="J391" s="91">
        <v>45323</v>
      </c>
      <c r="K391" s="118">
        <v>0.78878472222222218</v>
      </c>
      <c r="L391" s="90">
        <v>2366</v>
      </c>
      <c r="M391" s="92">
        <f>Causas[[#This Row],[parada_duracion]]/60</f>
        <v>39.43333333333333</v>
      </c>
      <c r="N391" s="18" t="s">
        <v>322</v>
      </c>
      <c r="O391" s="98" t="s">
        <v>383</v>
      </c>
      <c r="P391" s="93">
        <f>WEEKNUM(Causas[[#This Row],[resolucion_fecha]],16)</f>
        <v>5</v>
      </c>
      <c r="Q391" s="93" t="str">
        <f>TEXT(Causas[[#This Row],[resolucion_fecha]],"MMMM")</f>
        <v>febrero</v>
      </c>
      <c r="R391" s="93" t="str">
        <f t="shared" si="6"/>
        <v>N</v>
      </c>
      <c r="S391" s="93"/>
      <c r="T391" s="98" t="s">
        <v>132</v>
      </c>
      <c r="U391" s="94"/>
      <c r="V391" s="93"/>
      <c r="W391" s="93"/>
    </row>
    <row r="392" spans="1:23" x14ac:dyDescent="0.25">
      <c r="A392" s="95">
        <v>165554</v>
      </c>
      <c r="B392" s="95" t="s">
        <v>150</v>
      </c>
      <c r="C392" s="95" t="s">
        <v>111</v>
      </c>
      <c r="D392" s="95" t="s">
        <v>52</v>
      </c>
      <c r="E392" s="96">
        <v>43405</v>
      </c>
      <c r="F392" s="95" t="s">
        <v>118</v>
      </c>
      <c r="G392" s="95" t="s">
        <v>113</v>
      </c>
      <c r="H392" s="96">
        <v>45323</v>
      </c>
      <c r="I392" s="119">
        <v>0.77733796296296298</v>
      </c>
      <c r="J392" s="96">
        <v>45323</v>
      </c>
      <c r="K392" s="119">
        <v>0.7944675925925927</v>
      </c>
      <c r="L392" s="95">
        <v>1480</v>
      </c>
      <c r="M392" s="23">
        <f>Causas[[#This Row],[parada_duracion]]/60</f>
        <v>24.666666666666668</v>
      </c>
      <c r="N392" s="19" t="s">
        <v>350</v>
      </c>
      <c r="O392" s="99" t="s">
        <v>384</v>
      </c>
      <c r="P392" s="16">
        <f>WEEKNUM(Causas[[#This Row],[resolucion_fecha]],16)</f>
        <v>5</v>
      </c>
      <c r="Q392" s="16" t="str">
        <f>TEXT(Causas[[#This Row],[resolucion_fecha]],"MMMM")</f>
        <v>febrero</v>
      </c>
      <c r="R392" s="16" t="str">
        <f t="shared" si="6"/>
        <v>N</v>
      </c>
      <c r="S392" s="16"/>
      <c r="T392" s="99" t="s">
        <v>132</v>
      </c>
      <c r="U392" s="94"/>
      <c r="V392" s="16"/>
      <c r="W392" s="16"/>
    </row>
    <row r="393" spans="1:23" x14ac:dyDescent="0.25">
      <c r="A393" s="95">
        <v>165561</v>
      </c>
      <c r="B393" s="95" t="s">
        <v>124</v>
      </c>
      <c r="C393" s="95" t="s">
        <v>111</v>
      </c>
      <c r="D393" s="95" t="s">
        <v>55</v>
      </c>
      <c r="E393" s="96">
        <v>43405</v>
      </c>
      <c r="F393" s="95" t="s">
        <v>118</v>
      </c>
      <c r="G393" s="95" t="s">
        <v>115</v>
      </c>
      <c r="H393" s="96">
        <v>45324</v>
      </c>
      <c r="I393" s="119">
        <v>0.27079861111111109</v>
      </c>
      <c r="J393" s="96">
        <v>45324</v>
      </c>
      <c r="K393" s="119">
        <v>0.27987268518518521</v>
      </c>
      <c r="L393" s="95">
        <v>784</v>
      </c>
      <c r="M393" s="23">
        <f>Causas[[#This Row],[parada_duracion]]/60</f>
        <v>13.066666666666666</v>
      </c>
      <c r="N393" s="19" t="s">
        <v>343</v>
      </c>
      <c r="O393" s="99" t="s">
        <v>384</v>
      </c>
      <c r="P393" s="16">
        <f>WEEKNUM(Causas[[#This Row],[resolucion_fecha]],16)</f>
        <v>5</v>
      </c>
      <c r="Q393" s="16" t="str">
        <f>TEXT(Causas[[#This Row],[resolucion_fecha]],"MMMM")</f>
        <v>febrero</v>
      </c>
      <c r="R393" s="16" t="str">
        <f t="shared" si="6"/>
        <v>N</v>
      </c>
      <c r="S393" s="16"/>
      <c r="T393" s="99" t="s">
        <v>132</v>
      </c>
      <c r="U393" s="16"/>
      <c r="V393" s="16"/>
      <c r="W393" s="16"/>
    </row>
    <row r="394" spans="1:23" x14ac:dyDescent="0.25">
      <c r="A394" s="95">
        <v>165563</v>
      </c>
      <c r="B394" s="95" t="s">
        <v>153</v>
      </c>
      <c r="C394" s="95" t="s">
        <v>111</v>
      </c>
      <c r="D394" s="95" t="s">
        <v>55</v>
      </c>
      <c r="E394" s="96">
        <v>43843</v>
      </c>
      <c r="F394" s="95" t="s">
        <v>112</v>
      </c>
      <c r="G394" s="95" t="s">
        <v>113</v>
      </c>
      <c r="H394" s="96">
        <v>45324</v>
      </c>
      <c r="I394" s="119">
        <v>0.33310185185185187</v>
      </c>
      <c r="J394" s="96">
        <v>45324</v>
      </c>
      <c r="K394" s="119">
        <v>0.34434027777777776</v>
      </c>
      <c r="L394" s="95">
        <v>971</v>
      </c>
      <c r="M394" s="23">
        <f>Causas[[#This Row],[parada_duracion]]/60</f>
        <v>16.183333333333334</v>
      </c>
      <c r="N394" s="19" t="s">
        <v>44</v>
      </c>
      <c r="O394" s="98" t="s">
        <v>44</v>
      </c>
      <c r="P394" s="16">
        <f>WEEKNUM(Causas[[#This Row],[resolucion_fecha]],16)</f>
        <v>5</v>
      </c>
      <c r="Q394" s="16" t="str">
        <f>TEXT(Causas[[#This Row],[resolucion_fecha]],"MMMM")</f>
        <v>febrero</v>
      </c>
      <c r="R394" s="16" t="str">
        <f t="shared" si="6"/>
        <v>N</v>
      </c>
      <c r="S394" s="16"/>
      <c r="T394" s="98" t="s">
        <v>44</v>
      </c>
      <c r="U394" s="16"/>
      <c r="V394" s="16"/>
      <c r="W394" s="16"/>
    </row>
    <row r="395" spans="1:23" x14ac:dyDescent="0.25">
      <c r="A395" s="95">
        <v>165585</v>
      </c>
      <c r="B395" s="95" t="s">
        <v>120</v>
      </c>
      <c r="C395" s="95" t="s">
        <v>111</v>
      </c>
      <c r="D395" s="95" t="s">
        <v>53</v>
      </c>
      <c r="E395" s="96">
        <v>43405</v>
      </c>
      <c r="F395" s="95" t="s">
        <v>118</v>
      </c>
      <c r="G395" s="95" t="s">
        <v>113</v>
      </c>
      <c r="H395" s="96">
        <v>45324</v>
      </c>
      <c r="I395" s="119">
        <v>0.42306712962962961</v>
      </c>
      <c r="J395" s="96">
        <v>45324</v>
      </c>
      <c r="K395" s="119">
        <v>0.53192129629629636</v>
      </c>
      <c r="L395" s="95">
        <v>9405</v>
      </c>
      <c r="M395" s="23">
        <f>Causas[[#This Row],[parada_duracion]]/60</f>
        <v>156.75</v>
      </c>
      <c r="N395" s="19" t="s">
        <v>344</v>
      </c>
      <c r="O395" s="99" t="s">
        <v>383</v>
      </c>
      <c r="P395" s="16">
        <f>WEEKNUM(Causas[[#This Row],[resolucion_fecha]],16)</f>
        <v>5</v>
      </c>
      <c r="Q395" s="16" t="str">
        <f>TEXT(Causas[[#This Row],[resolucion_fecha]],"MMMM")</f>
        <v>febrero</v>
      </c>
      <c r="R395" s="16" t="str">
        <f t="shared" si="6"/>
        <v>N</v>
      </c>
      <c r="S395" s="16"/>
      <c r="T395" s="99" t="s">
        <v>132</v>
      </c>
      <c r="U395" s="16"/>
      <c r="V395" s="16"/>
      <c r="W395" s="16"/>
    </row>
    <row r="396" spans="1:23" x14ac:dyDescent="0.25">
      <c r="A396" s="95">
        <v>165589</v>
      </c>
      <c r="B396" s="95" t="s">
        <v>152</v>
      </c>
      <c r="C396" s="95" t="s">
        <v>111</v>
      </c>
      <c r="D396" s="95" t="s">
        <v>64</v>
      </c>
      <c r="E396" s="96">
        <v>43405</v>
      </c>
      <c r="F396" s="95" t="s">
        <v>118</v>
      </c>
      <c r="G396" s="95" t="s">
        <v>115</v>
      </c>
      <c r="H396" s="96">
        <v>45324</v>
      </c>
      <c r="I396" s="119">
        <v>0.42868055555555556</v>
      </c>
      <c r="J396" s="96">
        <v>45324</v>
      </c>
      <c r="K396" s="119">
        <v>0.43928240740740737</v>
      </c>
      <c r="L396" s="95">
        <v>916</v>
      </c>
      <c r="M396" s="23">
        <f>Causas[[#This Row],[parada_duracion]]/60</f>
        <v>15.266666666666667</v>
      </c>
      <c r="N396" s="19" t="s">
        <v>341</v>
      </c>
      <c r="O396" s="99" t="s">
        <v>384</v>
      </c>
      <c r="P396" s="16">
        <f>WEEKNUM(Causas[[#This Row],[resolucion_fecha]],16)</f>
        <v>5</v>
      </c>
      <c r="Q396" s="16" t="str">
        <f>TEXT(Causas[[#This Row],[resolucion_fecha]],"MMMM")</f>
        <v>febrero</v>
      </c>
      <c r="R396" s="16" t="str">
        <f t="shared" si="6"/>
        <v>N</v>
      </c>
      <c r="S396" s="16"/>
      <c r="T396" s="99" t="s">
        <v>132</v>
      </c>
      <c r="U396" s="16"/>
      <c r="V396" s="16"/>
      <c r="W396" s="16"/>
    </row>
    <row r="397" spans="1:23" x14ac:dyDescent="0.25">
      <c r="A397" s="95">
        <v>165597</v>
      </c>
      <c r="B397" s="95" t="s">
        <v>122</v>
      </c>
      <c r="C397" s="95" t="s">
        <v>111</v>
      </c>
      <c r="D397" s="95" t="s">
        <v>46</v>
      </c>
      <c r="E397" s="96">
        <v>44231</v>
      </c>
      <c r="F397" s="95" t="s">
        <v>147</v>
      </c>
      <c r="G397" s="95" t="s">
        <v>113</v>
      </c>
      <c r="H397" s="96">
        <v>45324</v>
      </c>
      <c r="I397" s="119">
        <v>0.44350694444444444</v>
      </c>
      <c r="J397" s="96">
        <v>45324</v>
      </c>
      <c r="K397" s="119">
        <v>0.53152777777777771</v>
      </c>
      <c r="L397" s="95">
        <v>7605</v>
      </c>
      <c r="M397" s="23">
        <f>Causas[[#This Row],[parada_duracion]]/60</f>
        <v>126.75</v>
      </c>
      <c r="N397" s="19" t="s">
        <v>345</v>
      </c>
      <c r="O397" s="99" t="s">
        <v>384</v>
      </c>
      <c r="P397" s="16">
        <f>WEEKNUM(Causas[[#This Row],[resolucion_fecha]],16)</f>
        <v>5</v>
      </c>
      <c r="Q397" s="16" t="str">
        <f>TEXT(Causas[[#This Row],[resolucion_fecha]],"MMMM")</f>
        <v>febrero</v>
      </c>
      <c r="R397" s="16" t="str">
        <f t="shared" si="6"/>
        <v>N</v>
      </c>
      <c r="S397" s="16"/>
      <c r="T397" s="99" t="s">
        <v>132</v>
      </c>
      <c r="U397" s="16"/>
      <c r="V397" s="16"/>
      <c r="W397" s="16"/>
    </row>
    <row r="398" spans="1:23" x14ac:dyDescent="0.25">
      <c r="A398" s="90">
        <v>165615</v>
      </c>
      <c r="B398" s="90" t="s">
        <v>135</v>
      </c>
      <c r="C398" s="90" t="s">
        <v>111</v>
      </c>
      <c r="D398" s="90" t="s">
        <v>56</v>
      </c>
      <c r="E398" s="91">
        <v>43881</v>
      </c>
      <c r="F398" s="90" t="s">
        <v>112</v>
      </c>
      <c r="G398" s="90" t="s">
        <v>113</v>
      </c>
      <c r="H398" s="91">
        <v>45324</v>
      </c>
      <c r="I398" s="118">
        <v>0.48067129629629629</v>
      </c>
      <c r="J398" s="91">
        <v>45324</v>
      </c>
      <c r="K398" s="118">
        <v>0.49469907407407404</v>
      </c>
      <c r="L398" s="90">
        <v>1212</v>
      </c>
      <c r="M398" s="92">
        <f>Causas[[#This Row],[parada_duracion]]/60</f>
        <v>20.2</v>
      </c>
      <c r="N398" s="19" t="s">
        <v>362</v>
      </c>
      <c r="O398" s="98" t="s">
        <v>383</v>
      </c>
      <c r="P398" s="93">
        <f>WEEKNUM(Causas[[#This Row],[resolucion_fecha]],16)</f>
        <v>5</v>
      </c>
      <c r="Q398" s="93" t="str">
        <f>TEXT(Causas[[#This Row],[resolucion_fecha]],"MMMM")</f>
        <v>febrero</v>
      </c>
      <c r="R398" s="93" t="str">
        <f t="shared" si="6"/>
        <v>N</v>
      </c>
      <c r="S398" s="93"/>
      <c r="T398" s="98" t="s">
        <v>132</v>
      </c>
      <c r="U398" s="16"/>
      <c r="V398" s="93"/>
      <c r="W398" s="93"/>
    </row>
    <row r="399" spans="1:23" x14ac:dyDescent="0.25">
      <c r="A399" s="95">
        <v>165620</v>
      </c>
      <c r="B399" s="95" t="s">
        <v>135</v>
      </c>
      <c r="C399" s="95" t="s">
        <v>111</v>
      </c>
      <c r="D399" s="95" t="s">
        <v>56</v>
      </c>
      <c r="E399" s="96">
        <v>43881</v>
      </c>
      <c r="F399" s="95" t="s">
        <v>112</v>
      </c>
      <c r="G399" s="95" t="s">
        <v>115</v>
      </c>
      <c r="H399" s="96">
        <v>45324</v>
      </c>
      <c r="I399" s="119">
        <v>0.49479166666666669</v>
      </c>
      <c r="J399" s="96">
        <v>45324</v>
      </c>
      <c r="K399" s="119">
        <v>0.53226851851851853</v>
      </c>
      <c r="L399" s="95">
        <v>3238</v>
      </c>
      <c r="M399" s="23">
        <f>Causas[[#This Row],[parada_duracion]]/60</f>
        <v>53.966666666666669</v>
      </c>
      <c r="N399" s="19" t="s">
        <v>362</v>
      </c>
      <c r="O399" s="99" t="s">
        <v>383</v>
      </c>
      <c r="P399" s="16">
        <f>WEEKNUM(Causas[[#This Row],[resolucion_fecha]],16)</f>
        <v>5</v>
      </c>
      <c r="Q399" s="16" t="str">
        <f>TEXT(Causas[[#This Row],[resolucion_fecha]],"MMMM")</f>
        <v>febrero</v>
      </c>
      <c r="R399" s="16" t="str">
        <f t="shared" si="6"/>
        <v>N</v>
      </c>
      <c r="S399" s="16"/>
      <c r="T399" s="99" t="s">
        <v>132</v>
      </c>
      <c r="U399" s="94"/>
      <c r="V399" s="16"/>
      <c r="W399" s="16"/>
    </row>
    <row r="400" spans="1:23" x14ac:dyDescent="0.25">
      <c r="A400" s="95">
        <v>165629</v>
      </c>
      <c r="B400" s="95" t="s">
        <v>114</v>
      </c>
      <c r="C400" s="95" t="s">
        <v>111</v>
      </c>
      <c r="D400" s="95" t="s">
        <v>50</v>
      </c>
      <c r="E400" s="96">
        <v>44120</v>
      </c>
      <c r="F400" s="95" t="s">
        <v>112</v>
      </c>
      <c r="G400" s="95" t="s">
        <v>115</v>
      </c>
      <c r="H400" s="96">
        <v>45324</v>
      </c>
      <c r="I400" s="119">
        <v>0.5131134259259259</v>
      </c>
      <c r="J400" s="96">
        <v>45324</v>
      </c>
      <c r="K400" s="119">
        <v>0.52716435185185184</v>
      </c>
      <c r="L400" s="95">
        <v>1214</v>
      </c>
      <c r="M400" s="23">
        <f>Causas[[#This Row],[parada_duracion]]/60</f>
        <v>20.233333333333334</v>
      </c>
      <c r="N400" s="19" t="s">
        <v>323</v>
      </c>
      <c r="O400" s="99" t="s">
        <v>383</v>
      </c>
      <c r="P400" s="16">
        <f>WEEKNUM(Causas[[#This Row],[resolucion_fecha]],16)</f>
        <v>5</v>
      </c>
      <c r="Q400" s="16" t="str">
        <f>TEXT(Causas[[#This Row],[resolucion_fecha]],"MMMM")</f>
        <v>febrero</v>
      </c>
      <c r="R400" s="16" t="str">
        <f t="shared" si="6"/>
        <v>N</v>
      </c>
      <c r="S400" s="16"/>
      <c r="T400" s="99" t="s">
        <v>132</v>
      </c>
      <c r="U400" s="16"/>
      <c r="V400" s="16"/>
      <c r="W400" s="16"/>
    </row>
    <row r="401" spans="1:23" x14ac:dyDescent="0.25">
      <c r="A401" s="90">
        <v>165646</v>
      </c>
      <c r="B401" s="90" t="s">
        <v>120</v>
      </c>
      <c r="C401" s="90" t="s">
        <v>111</v>
      </c>
      <c r="D401" s="90" t="s">
        <v>57</v>
      </c>
      <c r="E401" s="91">
        <v>43405</v>
      </c>
      <c r="F401" s="90" t="s">
        <v>118</v>
      </c>
      <c r="G401" s="90" t="s">
        <v>115</v>
      </c>
      <c r="H401" s="91">
        <v>45324</v>
      </c>
      <c r="I401" s="118">
        <v>0.59398148148148155</v>
      </c>
      <c r="J401" s="91">
        <v>45324</v>
      </c>
      <c r="K401" s="118">
        <v>0.60124999999999995</v>
      </c>
      <c r="L401" s="90">
        <v>628</v>
      </c>
      <c r="M401" s="92">
        <f>Causas[[#This Row],[parada_duracion]]/60</f>
        <v>10.466666666666667</v>
      </c>
      <c r="N401" s="18" t="s">
        <v>324</v>
      </c>
      <c r="O401" s="98" t="s">
        <v>9</v>
      </c>
      <c r="P401" s="93">
        <f>WEEKNUM(Causas[[#This Row],[resolucion_fecha]],16)</f>
        <v>5</v>
      </c>
      <c r="Q401" s="93" t="str">
        <f>TEXT(Causas[[#This Row],[resolucion_fecha]],"MMMM")</f>
        <v>febrero</v>
      </c>
      <c r="R401" s="93" t="str">
        <f t="shared" si="6"/>
        <v>N</v>
      </c>
      <c r="S401" s="93"/>
      <c r="T401" s="98" t="s">
        <v>9</v>
      </c>
      <c r="U401" s="16"/>
      <c r="V401" s="93"/>
      <c r="W401" s="93"/>
    </row>
    <row r="402" spans="1:23" x14ac:dyDescent="0.25">
      <c r="A402" s="95">
        <v>165648</v>
      </c>
      <c r="B402" s="95" t="s">
        <v>119</v>
      </c>
      <c r="C402" s="95" t="s">
        <v>111</v>
      </c>
      <c r="D402" s="95" t="s">
        <v>50</v>
      </c>
      <c r="E402" s="96">
        <v>43405</v>
      </c>
      <c r="F402" s="95" t="s">
        <v>118</v>
      </c>
      <c r="G402" s="95" t="s">
        <v>115</v>
      </c>
      <c r="H402" s="96">
        <v>45324</v>
      </c>
      <c r="I402" s="119">
        <v>0.59719907407407413</v>
      </c>
      <c r="J402" s="96">
        <v>45324</v>
      </c>
      <c r="K402" s="119">
        <v>0.60520833333333335</v>
      </c>
      <c r="L402" s="95">
        <v>692</v>
      </c>
      <c r="M402" s="23">
        <f>Causas[[#This Row],[parada_duracion]]/60</f>
        <v>11.533333333333333</v>
      </c>
      <c r="N402" s="19" t="s">
        <v>325</v>
      </c>
      <c r="O402" s="99" t="s">
        <v>383</v>
      </c>
      <c r="P402" s="16">
        <f>WEEKNUM(Causas[[#This Row],[resolucion_fecha]],16)</f>
        <v>5</v>
      </c>
      <c r="Q402" s="16" t="str">
        <f>TEXT(Causas[[#This Row],[resolucion_fecha]],"MMMM")</f>
        <v>febrero</v>
      </c>
      <c r="R402" s="16" t="str">
        <f t="shared" si="6"/>
        <v>N</v>
      </c>
      <c r="S402" s="16"/>
      <c r="T402" s="99" t="s">
        <v>132</v>
      </c>
      <c r="U402" s="94"/>
      <c r="V402" s="16"/>
      <c r="W402" s="16"/>
    </row>
    <row r="403" spans="1:23" x14ac:dyDescent="0.25">
      <c r="A403" s="90">
        <v>165659</v>
      </c>
      <c r="B403" s="90" t="s">
        <v>122</v>
      </c>
      <c r="C403" s="90" t="s">
        <v>111</v>
      </c>
      <c r="D403" s="90" t="s">
        <v>46</v>
      </c>
      <c r="E403" s="91">
        <v>44231</v>
      </c>
      <c r="F403" s="90" t="s">
        <v>147</v>
      </c>
      <c r="G403" s="90" t="s">
        <v>115</v>
      </c>
      <c r="H403" s="91">
        <v>45324</v>
      </c>
      <c r="I403" s="118">
        <v>0.63253472222222229</v>
      </c>
      <c r="J403" s="91">
        <v>45324</v>
      </c>
      <c r="K403" s="118">
        <v>0.64336805555555554</v>
      </c>
      <c r="L403" s="90">
        <v>936</v>
      </c>
      <c r="M403" s="92">
        <f>Causas[[#This Row],[parada_duracion]]/60</f>
        <v>15.6</v>
      </c>
      <c r="N403" s="18" t="s">
        <v>326</v>
      </c>
      <c r="O403" s="98" t="s">
        <v>383</v>
      </c>
      <c r="P403" s="93">
        <f>WEEKNUM(Causas[[#This Row],[resolucion_fecha]],16)</f>
        <v>5</v>
      </c>
      <c r="Q403" s="93" t="str">
        <f>TEXT(Causas[[#This Row],[resolucion_fecha]],"MMMM")</f>
        <v>febrero</v>
      </c>
      <c r="R403" s="93" t="str">
        <f t="shared" si="6"/>
        <v>N</v>
      </c>
      <c r="S403" s="93"/>
      <c r="T403" s="98" t="s">
        <v>132</v>
      </c>
      <c r="U403" s="16"/>
      <c r="V403" s="93"/>
      <c r="W403" s="93"/>
    </row>
    <row r="404" spans="1:23" x14ac:dyDescent="0.25">
      <c r="A404" s="95">
        <v>165664</v>
      </c>
      <c r="B404" s="95" t="s">
        <v>195</v>
      </c>
      <c r="C404" s="95" t="s">
        <v>111</v>
      </c>
      <c r="D404" s="95" t="s">
        <v>64</v>
      </c>
      <c r="E404" s="96">
        <v>43405</v>
      </c>
      <c r="F404" s="95" t="s">
        <v>118</v>
      </c>
      <c r="G404" s="95" t="s">
        <v>113</v>
      </c>
      <c r="H404" s="96">
        <v>45324</v>
      </c>
      <c r="I404" s="119">
        <v>0.6810532407407407</v>
      </c>
      <c r="J404" s="96">
        <v>45324</v>
      </c>
      <c r="K404" s="119">
        <v>0.69407407407407407</v>
      </c>
      <c r="L404" s="95">
        <v>1125</v>
      </c>
      <c r="M404" s="23">
        <f>Causas[[#This Row],[parada_duracion]]/60</f>
        <v>18.75</v>
      </c>
      <c r="N404" s="19" t="s">
        <v>328</v>
      </c>
      <c r="O404" s="99" t="s">
        <v>383</v>
      </c>
      <c r="P404" s="16">
        <f>WEEKNUM(Causas[[#This Row],[resolucion_fecha]],16)</f>
        <v>5</v>
      </c>
      <c r="Q404" s="16" t="str">
        <f>TEXT(Causas[[#This Row],[resolucion_fecha]],"MMMM")</f>
        <v>febrero</v>
      </c>
      <c r="R404" s="16" t="str">
        <f t="shared" si="6"/>
        <v>N</v>
      </c>
      <c r="S404" s="16"/>
      <c r="T404" s="99" t="s">
        <v>133</v>
      </c>
      <c r="U404" s="94"/>
      <c r="V404" s="16"/>
      <c r="W404" s="16"/>
    </row>
    <row r="405" spans="1:23" x14ac:dyDescent="0.25">
      <c r="A405" s="95">
        <v>165676</v>
      </c>
      <c r="B405" s="95" t="s">
        <v>135</v>
      </c>
      <c r="C405" s="95" t="s">
        <v>111</v>
      </c>
      <c r="D405" s="95" t="s">
        <v>56</v>
      </c>
      <c r="E405" s="96">
        <v>43881</v>
      </c>
      <c r="F405" s="95" t="s">
        <v>112</v>
      </c>
      <c r="G405" s="95" t="s">
        <v>113</v>
      </c>
      <c r="H405" s="96">
        <v>45324</v>
      </c>
      <c r="I405" s="119">
        <v>0.71565972222222218</v>
      </c>
      <c r="J405" s="96">
        <v>45324</v>
      </c>
      <c r="K405" s="119">
        <v>0.72562499999999996</v>
      </c>
      <c r="L405" s="95">
        <v>861</v>
      </c>
      <c r="M405" s="23">
        <f>Causas[[#This Row],[parada_duracion]]/60</f>
        <v>14.35</v>
      </c>
      <c r="N405" s="19" t="s">
        <v>327</v>
      </c>
      <c r="O405" s="99" t="s">
        <v>384</v>
      </c>
      <c r="P405" s="16">
        <f>WEEKNUM(Causas[[#This Row],[resolucion_fecha]],16)</f>
        <v>5</v>
      </c>
      <c r="Q405" s="16" t="str">
        <f>TEXT(Causas[[#This Row],[resolucion_fecha]],"MMMM")</f>
        <v>febrero</v>
      </c>
      <c r="R405" s="16" t="str">
        <f t="shared" si="6"/>
        <v>N</v>
      </c>
      <c r="S405" s="16"/>
      <c r="T405" s="99" t="s">
        <v>132</v>
      </c>
      <c r="U405" s="16"/>
      <c r="V405" s="16"/>
      <c r="W405" s="16"/>
    </row>
    <row r="406" spans="1:23" ht="30" x14ac:dyDescent="0.25">
      <c r="A406" s="95">
        <v>165681</v>
      </c>
      <c r="B406" s="95" t="s">
        <v>142</v>
      </c>
      <c r="C406" s="95" t="s">
        <v>111</v>
      </c>
      <c r="D406" s="95" t="s">
        <v>57</v>
      </c>
      <c r="E406" s="96">
        <v>43405</v>
      </c>
      <c r="F406" s="95" t="s">
        <v>118</v>
      </c>
      <c r="G406" s="95" t="s">
        <v>113</v>
      </c>
      <c r="H406" s="96">
        <v>45324</v>
      </c>
      <c r="I406" s="119">
        <v>0.73928240740740747</v>
      </c>
      <c r="J406" s="96">
        <v>45324</v>
      </c>
      <c r="K406" s="119">
        <v>0.76265046296296291</v>
      </c>
      <c r="L406" s="95">
        <v>2019</v>
      </c>
      <c r="M406" s="23">
        <f>Causas[[#This Row],[parada_duracion]]/60</f>
        <v>33.65</v>
      </c>
      <c r="N406" s="19" t="s">
        <v>329</v>
      </c>
      <c r="O406" s="99" t="s">
        <v>383</v>
      </c>
      <c r="P406" s="16">
        <f>WEEKNUM(Causas[[#This Row],[resolucion_fecha]],16)</f>
        <v>5</v>
      </c>
      <c r="Q406" s="16" t="str">
        <f>TEXT(Causas[[#This Row],[resolucion_fecha]],"MMMM")</f>
        <v>febrero</v>
      </c>
      <c r="R406" s="16" t="str">
        <f t="shared" si="6"/>
        <v>N</v>
      </c>
      <c r="S406" s="16"/>
      <c r="T406" s="99" t="s">
        <v>132</v>
      </c>
      <c r="U406" s="16"/>
      <c r="V406" s="16"/>
      <c r="W406" s="16"/>
    </row>
    <row r="407" spans="1:23" ht="30" x14ac:dyDescent="0.25">
      <c r="A407" s="95">
        <v>165689</v>
      </c>
      <c r="B407" s="95" t="s">
        <v>142</v>
      </c>
      <c r="C407" s="95" t="s">
        <v>111</v>
      </c>
      <c r="D407" s="95" t="s">
        <v>57</v>
      </c>
      <c r="E407" s="96">
        <v>43405</v>
      </c>
      <c r="F407" s="95" t="s">
        <v>118</v>
      </c>
      <c r="G407" s="95" t="s">
        <v>113</v>
      </c>
      <c r="H407" s="96">
        <v>45324</v>
      </c>
      <c r="I407" s="119">
        <v>0.88258101851851845</v>
      </c>
      <c r="J407" s="96">
        <v>45324</v>
      </c>
      <c r="K407" s="119">
        <v>0.8976736111111111</v>
      </c>
      <c r="L407" s="95">
        <v>1304</v>
      </c>
      <c r="M407" s="23">
        <f>Causas[[#This Row],[parada_duracion]]/60</f>
        <v>21.733333333333334</v>
      </c>
      <c r="N407" s="19" t="s">
        <v>330</v>
      </c>
      <c r="O407" s="99" t="s">
        <v>385</v>
      </c>
      <c r="P407" s="16">
        <f>WEEKNUM(Causas[[#This Row],[resolucion_fecha]],16)</f>
        <v>5</v>
      </c>
      <c r="Q407" s="16" t="str">
        <f>TEXT(Causas[[#This Row],[resolucion_fecha]],"MMMM")</f>
        <v>febrero</v>
      </c>
      <c r="R407" s="16" t="str">
        <f t="shared" si="6"/>
        <v>N</v>
      </c>
      <c r="S407" s="16"/>
      <c r="T407" s="99" t="s">
        <v>133</v>
      </c>
      <c r="U407" s="16"/>
      <c r="V407" s="16"/>
      <c r="W407" s="16"/>
    </row>
    <row r="408" spans="1:23" x14ac:dyDescent="0.25">
      <c r="A408" s="90">
        <v>165704</v>
      </c>
      <c r="B408" s="90" t="s">
        <v>209</v>
      </c>
      <c r="C408" s="90" t="s">
        <v>111</v>
      </c>
      <c r="D408" s="90" t="s">
        <v>52</v>
      </c>
      <c r="E408" s="91">
        <v>43405</v>
      </c>
      <c r="F408" s="90" t="s">
        <v>118</v>
      </c>
      <c r="G408" s="90" t="s">
        <v>115</v>
      </c>
      <c r="H408" s="91">
        <v>45327</v>
      </c>
      <c r="I408" s="118">
        <v>0.25533564814814813</v>
      </c>
      <c r="J408" s="91">
        <v>45327</v>
      </c>
      <c r="K408" s="118">
        <v>0.27187500000000003</v>
      </c>
      <c r="L408" s="90">
        <v>1429</v>
      </c>
      <c r="M408" s="92">
        <f>Causas[[#This Row],[parada_duracion]]/60</f>
        <v>23.816666666666666</v>
      </c>
      <c r="N408" s="19" t="s">
        <v>363</v>
      </c>
      <c r="O408" s="98" t="s">
        <v>9</v>
      </c>
      <c r="P408" s="93">
        <f>WEEKNUM(Causas[[#This Row],[resolucion_fecha]],16)</f>
        <v>6</v>
      </c>
      <c r="Q408" s="93" t="str">
        <f>TEXT(Causas[[#This Row],[resolucion_fecha]],"MMMM")</f>
        <v>febrero</v>
      </c>
      <c r="R408" s="93" t="str">
        <f t="shared" si="6"/>
        <v>N</v>
      </c>
      <c r="S408" s="93"/>
      <c r="T408" s="99" t="s">
        <v>9</v>
      </c>
      <c r="U408" s="16"/>
      <c r="V408" s="93"/>
      <c r="W408" s="93"/>
    </row>
    <row r="409" spans="1:23" x14ac:dyDescent="0.25">
      <c r="A409" s="95">
        <v>165705</v>
      </c>
      <c r="B409" s="95" t="s">
        <v>120</v>
      </c>
      <c r="C409" s="95" t="s">
        <v>111</v>
      </c>
      <c r="D409" s="95" t="s">
        <v>54</v>
      </c>
      <c r="E409" s="96">
        <v>43405</v>
      </c>
      <c r="F409" s="95" t="s">
        <v>118</v>
      </c>
      <c r="G409" s="95" t="s">
        <v>115</v>
      </c>
      <c r="H409" s="96">
        <v>45327</v>
      </c>
      <c r="I409" s="119">
        <v>0.2556134259259259</v>
      </c>
      <c r="J409" s="96">
        <v>45327</v>
      </c>
      <c r="K409" s="119">
        <v>0.31245370370370368</v>
      </c>
      <c r="L409" s="95">
        <v>4911</v>
      </c>
      <c r="M409" s="23">
        <f>Causas[[#This Row],[parada_duracion]]/60</f>
        <v>81.849999999999994</v>
      </c>
      <c r="N409" s="19" t="s">
        <v>346</v>
      </c>
      <c r="O409" s="99" t="s">
        <v>384</v>
      </c>
      <c r="P409" s="16">
        <f>WEEKNUM(Causas[[#This Row],[resolucion_fecha]],16)</f>
        <v>6</v>
      </c>
      <c r="Q409" s="16" t="str">
        <f>TEXT(Causas[[#This Row],[resolucion_fecha]],"MMMM")</f>
        <v>febrero</v>
      </c>
      <c r="R409" s="16" t="str">
        <f t="shared" si="6"/>
        <v>N</v>
      </c>
      <c r="S409" s="16"/>
      <c r="T409" s="99" t="s">
        <v>132</v>
      </c>
      <c r="U409" s="94"/>
      <c r="V409" s="16"/>
      <c r="W409" s="16"/>
    </row>
    <row r="410" spans="1:23" ht="30" x14ac:dyDescent="0.25">
      <c r="A410" s="95">
        <v>165709</v>
      </c>
      <c r="B410" s="95" t="s">
        <v>137</v>
      </c>
      <c r="C410" s="95" t="s">
        <v>111</v>
      </c>
      <c r="D410" s="95" t="s">
        <v>52</v>
      </c>
      <c r="E410" s="96">
        <v>44239</v>
      </c>
      <c r="F410" s="95" t="s">
        <v>112</v>
      </c>
      <c r="G410" s="95" t="s">
        <v>115</v>
      </c>
      <c r="H410" s="96">
        <v>45327</v>
      </c>
      <c r="I410" s="119">
        <v>0.27207175925925925</v>
      </c>
      <c r="J410" s="96">
        <v>45327</v>
      </c>
      <c r="K410" s="119">
        <v>0.31278935185185186</v>
      </c>
      <c r="L410" s="95">
        <v>3518</v>
      </c>
      <c r="M410" s="23">
        <f>Causas[[#This Row],[parada_duracion]]/60</f>
        <v>58.633333333333333</v>
      </c>
      <c r="N410" s="19" t="s">
        <v>365</v>
      </c>
      <c r="O410" s="99" t="s">
        <v>384</v>
      </c>
      <c r="P410" s="16">
        <f>WEEKNUM(Causas[[#This Row],[resolucion_fecha]],16)</f>
        <v>6</v>
      </c>
      <c r="Q410" s="16" t="str">
        <f>TEXT(Causas[[#This Row],[resolucion_fecha]],"MMMM")</f>
        <v>febrero</v>
      </c>
      <c r="R410" s="16" t="str">
        <f t="shared" si="6"/>
        <v>N</v>
      </c>
      <c r="S410" s="16"/>
      <c r="T410" s="99" t="s">
        <v>132</v>
      </c>
      <c r="U410" s="16"/>
      <c r="V410" s="16"/>
      <c r="W410" s="16"/>
    </row>
    <row r="411" spans="1:23" x14ac:dyDescent="0.25">
      <c r="A411" s="95">
        <v>165711</v>
      </c>
      <c r="B411" s="95" t="s">
        <v>114</v>
      </c>
      <c r="C411" s="95" t="s">
        <v>111</v>
      </c>
      <c r="D411" s="95" t="s">
        <v>50</v>
      </c>
      <c r="E411" s="96">
        <v>44120</v>
      </c>
      <c r="F411" s="95" t="s">
        <v>112</v>
      </c>
      <c r="G411" s="95" t="s">
        <v>115</v>
      </c>
      <c r="H411" s="96">
        <v>45327</v>
      </c>
      <c r="I411" s="119">
        <v>0.29591435185185183</v>
      </c>
      <c r="J411" s="96">
        <v>45327</v>
      </c>
      <c r="K411" s="119">
        <v>0.30163194444444447</v>
      </c>
      <c r="L411" s="95">
        <v>494</v>
      </c>
      <c r="M411" s="23">
        <f>Causas[[#This Row],[parada_duracion]]/60</f>
        <v>8.2333333333333325</v>
      </c>
      <c r="N411" s="19" t="s">
        <v>125</v>
      </c>
      <c r="O411" s="99" t="s">
        <v>125</v>
      </c>
      <c r="P411" s="16">
        <f>WEEKNUM(Causas[[#This Row],[resolucion_fecha]],16)</f>
        <v>6</v>
      </c>
      <c r="Q411" s="16" t="str">
        <f>TEXT(Causas[[#This Row],[resolucion_fecha]],"MMMM")</f>
        <v>febrero</v>
      </c>
      <c r="R411" s="16" t="str">
        <f t="shared" si="6"/>
        <v>N</v>
      </c>
      <c r="S411" s="16"/>
      <c r="T411" s="98" t="s">
        <v>125</v>
      </c>
      <c r="U411" s="16"/>
      <c r="V411" s="16"/>
      <c r="W411" s="16"/>
    </row>
    <row r="412" spans="1:23" ht="45" x14ac:dyDescent="0.25">
      <c r="A412" s="90">
        <v>165713</v>
      </c>
      <c r="B412" s="90" t="s">
        <v>120</v>
      </c>
      <c r="C412" s="90" t="s">
        <v>111</v>
      </c>
      <c r="D412" s="90" t="s">
        <v>52</v>
      </c>
      <c r="E412" s="91">
        <v>43405</v>
      </c>
      <c r="F412" s="90" t="s">
        <v>118</v>
      </c>
      <c r="G412" s="90" t="s">
        <v>113</v>
      </c>
      <c r="H412" s="91">
        <v>45327</v>
      </c>
      <c r="I412" s="118">
        <v>0.33130787037037041</v>
      </c>
      <c r="J412" s="91">
        <v>45327</v>
      </c>
      <c r="K412" s="118">
        <v>0.62283564814814818</v>
      </c>
      <c r="L412" s="90">
        <v>25188</v>
      </c>
      <c r="M412" s="92">
        <f>Causas[[#This Row],[parada_duracion]]/60</f>
        <v>419.8</v>
      </c>
      <c r="N412" s="18" t="s">
        <v>364</v>
      </c>
      <c r="O412" s="98" t="s">
        <v>9</v>
      </c>
      <c r="P412" s="93">
        <f>WEEKNUM(Causas[[#This Row],[resolucion_fecha]],16)</f>
        <v>6</v>
      </c>
      <c r="Q412" s="93" t="str">
        <f>TEXT(Causas[[#This Row],[resolucion_fecha]],"MMMM")</f>
        <v>febrero</v>
      </c>
      <c r="R412" s="93" t="str">
        <f t="shared" si="6"/>
        <v>N</v>
      </c>
      <c r="S412" s="93"/>
      <c r="T412" s="98" t="s">
        <v>9</v>
      </c>
      <c r="U412" s="16"/>
      <c r="V412" s="93"/>
      <c r="W412" s="93"/>
    </row>
    <row r="413" spans="1:23" x14ac:dyDescent="0.25">
      <c r="A413" s="95">
        <v>165714</v>
      </c>
      <c r="B413" s="95" t="s">
        <v>142</v>
      </c>
      <c r="C413" s="95" t="s">
        <v>111</v>
      </c>
      <c r="D413" s="95" t="s">
        <v>57</v>
      </c>
      <c r="E413" s="96">
        <v>43405</v>
      </c>
      <c r="F413" s="95" t="s">
        <v>118</v>
      </c>
      <c r="G413" s="95" t="s">
        <v>115</v>
      </c>
      <c r="H413" s="96">
        <v>45327</v>
      </c>
      <c r="I413" s="119">
        <v>0.40489583333333329</v>
      </c>
      <c r="J413" s="96">
        <v>45327</v>
      </c>
      <c r="K413" s="119">
        <v>0.42195601851851849</v>
      </c>
      <c r="L413" s="95">
        <v>1474</v>
      </c>
      <c r="M413" s="23">
        <f>Causas[[#This Row],[parada_duracion]]/60</f>
        <v>24.566666666666666</v>
      </c>
      <c r="N413" s="19" t="s">
        <v>331</v>
      </c>
      <c r="O413" s="99" t="s">
        <v>385</v>
      </c>
      <c r="P413" s="16">
        <f>WEEKNUM(Causas[[#This Row],[resolucion_fecha]],16)</f>
        <v>6</v>
      </c>
      <c r="Q413" s="16" t="str">
        <f>TEXT(Causas[[#This Row],[resolucion_fecha]],"MMMM")</f>
        <v>febrero</v>
      </c>
      <c r="R413" s="16" t="str">
        <f t="shared" si="6"/>
        <v>N</v>
      </c>
      <c r="S413" s="16"/>
      <c r="T413" s="99" t="s">
        <v>133</v>
      </c>
      <c r="U413" s="94"/>
      <c r="V413" s="16"/>
      <c r="W413" s="16"/>
    </row>
    <row r="414" spans="1:23" x14ac:dyDescent="0.25">
      <c r="A414" s="90">
        <v>165718</v>
      </c>
      <c r="B414" s="90" t="s">
        <v>153</v>
      </c>
      <c r="C414" s="90" t="s">
        <v>111</v>
      </c>
      <c r="D414" s="90" t="s">
        <v>55</v>
      </c>
      <c r="E414" s="91">
        <v>43843</v>
      </c>
      <c r="F414" s="90" t="s">
        <v>112</v>
      </c>
      <c r="G414" s="90" t="s">
        <v>113</v>
      </c>
      <c r="H414" s="91">
        <v>45327</v>
      </c>
      <c r="I414" s="118">
        <v>0.44798611111111114</v>
      </c>
      <c r="J414" s="91">
        <v>45327</v>
      </c>
      <c r="K414" s="118">
        <v>0.48851851851851852</v>
      </c>
      <c r="L414" s="90">
        <v>3502</v>
      </c>
      <c r="M414" s="92">
        <f>Causas[[#This Row],[parada_duracion]]/60</f>
        <v>58.366666666666667</v>
      </c>
      <c r="N414" s="18" t="s">
        <v>192</v>
      </c>
      <c r="O414" s="98" t="s">
        <v>383</v>
      </c>
      <c r="P414" s="93">
        <f>WEEKNUM(Causas[[#This Row],[resolucion_fecha]],16)</f>
        <v>6</v>
      </c>
      <c r="Q414" s="93" t="str">
        <f>TEXT(Causas[[#This Row],[resolucion_fecha]],"MMMM")</f>
        <v>febrero</v>
      </c>
      <c r="R414" s="93" t="str">
        <f t="shared" si="6"/>
        <v>N</v>
      </c>
      <c r="S414" s="93"/>
      <c r="T414" s="98" t="s">
        <v>132</v>
      </c>
      <c r="U414" s="16"/>
      <c r="V414" s="93"/>
      <c r="W414" s="93"/>
    </row>
    <row r="415" spans="1:23" x14ac:dyDescent="0.25">
      <c r="A415" s="90">
        <v>165719</v>
      </c>
      <c r="B415" s="90" t="s">
        <v>120</v>
      </c>
      <c r="C415" s="90" t="s">
        <v>111</v>
      </c>
      <c r="D415" s="90" t="s">
        <v>57</v>
      </c>
      <c r="E415" s="91">
        <v>43405</v>
      </c>
      <c r="F415" s="90" t="s">
        <v>118</v>
      </c>
      <c r="G415" s="90" t="s">
        <v>113</v>
      </c>
      <c r="H415" s="91">
        <v>45327</v>
      </c>
      <c r="I415" s="118">
        <v>0.45358796296296294</v>
      </c>
      <c r="J415" s="91">
        <v>45327</v>
      </c>
      <c r="K415" s="118">
        <v>0.51804398148148145</v>
      </c>
      <c r="L415" s="90">
        <v>5569</v>
      </c>
      <c r="M415" s="92">
        <f>Causas[[#This Row],[parada_duracion]]/60</f>
        <v>92.816666666666663</v>
      </c>
      <c r="N415" s="18" t="s">
        <v>332</v>
      </c>
      <c r="O415" s="98" t="s">
        <v>384</v>
      </c>
      <c r="P415" s="93">
        <f>WEEKNUM(Causas[[#This Row],[resolucion_fecha]],16)</f>
        <v>6</v>
      </c>
      <c r="Q415" s="93" t="str">
        <f>TEXT(Causas[[#This Row],[resolucion_fecha]],"MMMM")</f>
        <v>febrero</v>
      </c>
      <c r="R415" s="93" t="str">
        <f t="shared" si="6"/>
        <v>N</v>
      </c>
      <c r="S415" s="93"/>
      <c r="T415" s="98" t="s">
        <v>133</v>
      </c>
      <c r="U415" s="94"/>
      <c r="V415" s="93"/>
      <c r="W415" s="93"/>
    </row>
    <row r="416" spans="1:23" x14ac:dyDescent="0.25">
      <c r="A416" s="90">
        <v>165720</v>
      </c>
      <c r="B416" s="90" t="s">
        <v>120</v>
      </c>
      <c r="C416" s="90" t="s">
        <v>111</v>
      </c>
      <c r="D416" s="90" t="s">
        <v>59</v>
      </c>
      <c r="E416" s="91">
        <v>43405</v>
      </c>
      <c r="F416" s="90" t="s">
        <v>118</v>
      </c>
      <c r="G416" s="90" t="s">
        <v>115</v>
      </c>
      <c r="H416" s="91">
        <v>45327</v>
      </c>
      <c r="I416" s="118">
        <v>0.4762615740740741</v>
      </c>
      <c r="J416" s="91">
        <v>45327</v>
      </c>
      <c r="K416" s="118">
        <v>0.48082175925925924</v>
      </c>
      <c r="L416" s="90">
        <v>394</v>
      </c>
      <c r="M416" s="92">
        <f>Causas[[#This Row],[parada_duracion]]/60</f>
        <v>6.5666666666666664</v>
      </c>
      <c r="N416" s="19" t="s">
        <v>125</v>
      </c>
      <c r="O416" s="99" t="s">
        <v>125</v>
      </c>
      <c r="P416" s="93">
        <f>WEEKNUM(Causas[[#This Row],[resolucion_fecha]],16)</f>
        <v>6</v>
      </c>
      <c r="Q416" s="93" t="str">
        <f>TEXT(Causas[[#This Row],[resolucion_fecha]],"MMMM")</f>
        <v>febrero</v>
      </c>
      <c r="R416" s="93" t="str">
        <f t="shared" si="6"/>
        <v>N</v>
      </c>
      <c r="S416" s="93"/>
      <c r="T416" s="98" t="s">
        <v>125</v>
      </c>
      <c r="U416" s="94"/>
      <c r="V416" s="93"/>
      <c r="W416" s="93"/>
    </row>
    <row r="417" spans="1:23" ht="30" x14ac:dyDescent="0.25">
      <c r="A417" s="95">
        <v>165721</v>
      </c>
      <c r="B417" s="95" t="s">
        <v>114</v>
      </c>
      <c r="C417" s="95" t="s">
        <v>111</v>
      </c>
      <c r="D417" s="95" t="s">
        <v>50</v>
      </c>
      <c r="E417" s="96">
        <v>44120</v>
      </c>
      <c r="F417" s="95" t="s">
        <v>112</v>
      </c>
      <c r="G417" s="95" t="s">
        <v>113</v>
      </c>
      <c r="H417" s="96">
        <v>45327</v>
      </c>
      <c r="I417" s="119">
        <v>0.48260416666666667</v>
      </c>
      <c r="J417" s="96">
        <v>45327</v>
      </c>
      <c r="K417" s="119">
        <v>0.5058449074074074</v>
      </c>
      <c r="L417" s="95">
        <v>2008</v>
      </c>
      <c r="M417" s="23">
        <f>Causas[[#This Row],[parada_duracion]]/60</f>
        <v>33.466666666666669</v>
      </c>
      <c r="N417" s="19" t="s">
        <v>335</v>
      </c>
      <c r="O417" s="99" t="s">
        <v>384</v>
      </c>
      <c r="P417" s="16">
        <f>WEEKNUM(Causas[[#This Row],[resolucion_fecha]],16)</f>
        <v>6</v>
      </c>
      <c r="Q417" s="16" t="str">
        <f>TEXT(Causas[[#This Row],[resolucion_fecha]],"MMMM")</f>
        <v>febrero</v>
      </c>
      <c r="R417" s="16" t="str">
        <f t="shared" si="6"/>
        <v>N</v>
      </c>
      <c r="S417" s="16"/>
      <c r="T417" s="99" t="s">
        <v>132</v>
      </c>
      <c r="U417" s="94"/>
      <c r="V417" s="16"/>
      <c r="W417" s="16"/>
    </row>
    <row r="418" spans="1:23" x14ac:dyDescent="0.25">
      <c r="A418" s="90">
        <v>165724</v>
      </c>
      <c r="B418" s="90" t="s">
        <v>135</v>
      </c>
      <c r="C418" s="90" t="s">
        <v>111</v>
      </c>
      <c r="D418" s="90" t="s">
        <v>56</v>
      </c>
      <c r="E418" s="91">
        <v>43881</v>
      </c>
      <c r="F418" s="90" t="s">
        <v>112</v>
      </c>
      <c r="G418" s="90" t="s">
        <v>115</v>
      </c>
      <c r="H418" s="91">
        <v>45327</v>
      </c>
      <c r="I418" s="118">
        <v>0.49939814814814815</v>
      </c>
      <c r="J418" s="91">
        <v>45327</v>
      </c>
      <c r="K418" s="118">
        <v>0.51803240740740741</v>
      </c>
      <c r="L418" s="90">
        <v>1610</v>
      </c>
      <c r="M418" s="92">
        <f>Causas[[#This Row],[parada_duracion]]/60</f>
        <v>26.833333333333332</v>
      </c>
      <c r="N418" s="18" t="s">
        <v>333</v>
      </c>
      <c r="O418" s="98" t="s">
        <v>9</v>
      </c>
      <c r="P418" s="93">
        <f>WEEKNUM(Causas[[#This Row],[resolucion_fecha]],16)</f>
        <v>6</v>
      </c>
      <c r="Q418" s="93" t="str">
        <f>TEXT(Causas[[#This Row],[resolucion_fecha]],"MMMM")</f>
        <v>febrero</v>
      </c>
      <c r="R418" s="93" t="str">
        <f t="shared" si="6"/>
        <v>N</v>
      </c>
      <c r="S418" s="93"/>
      <c r="T418" s="99" t="s">
        <v>9</v>
      </c>
      <c r="U418" s="16"/>
      <c r="V418" s="93"/>
      <c r="W418" s="93"/>
    </row>
    <row r="419" spans="1:23" x14ac:dyDescent="0.25">
      <c r="A419" s="90">
        <v>165725</v>
      </c>
      <c r="B419" s="90" t="s">
        <v>135</v>
      </c>
      <c r="C419" s="90" t="s">
        <v>111</v>
      </c>
      <c r="D419" s="90" t="s">
        <v>56</v>
      </c>
      <c r="E419" s="91">
        <v>43881</v>
      </c>
      <c r="F419" s="90" t="s">
        <v>112</v>
      </c>
      <c r="G419" s="90" t="s">
        <v>115</v>
      </c>
      <c r="H419" s="91">
        <v>45327</v>
      </c>
      <c r="I419" s="118">
        <v>0.51819444444444451</v>
      </c>
      <c r="J419" s="91">
        <v>45327</v>
      </c>
      <c r="K419" s="118">
        <v>0.62211805555555555</v>
      </c>
      <c r="L419" s="90">
        <v>8979</v>
      </c>
      <c r="M419" s="92">
        <f>Causas[[#This Row],[parada_duracion]]/60</f>
        <v>149.65</v>
      </c>
      <c r="N419" s="18" t="s">
        <v>334</v>
      </c>
      <c r="O419" s="98" t="s">
        <v>9</v>
      </c>
      <c r="P419" s="93">
        <f>WEEKNUM(Causas[[#This Row],[resolucion_fecha]],16)</f>
        <v>6</v>
      </c>
      <c r="Q419" s="93" t="str">
        <f>TEXT(Causas[[#This Row],[resolucion_fecha]],"MMMM")</f>
        <v>febrero</v>
      </c>
      <c r="R419" s="93" t="str">
        <f t="shared" si="6"/>
        <v>N</v>
      </c>
      <c r="S419" s="93"/>
      <c r="T419" s="98" t="s">
        <v>9</v>
      </c>
      <c r="U419" s="94"/>
      <c r="V419" s="93"/>
      <c r="W419" s="93"/>
    </row>
    <row r="420" spans="1:23" ht="30" x14ac:dyDescent="0.25">
      <c r="A420" s="90">
        <v>165726</v>
      </c>
      <c r="B420" s="90" t="s">
        <v>153</v>
      </c>
      <c r="C420" s="90" t="s">
        <v>111</v>
      </c>
      <c r="D420" s="90" t="s">
        <v>55</v>
      </c>
      <c r="E420" s="91">
        <v>43843</v>
      </c>
      <c r="F420" s="90" t="s">
        <v>112</v>
      </c>
      <c r="G420" s="90" t="s">
        <v>115</v>
      </c>
      <c r="H420" s="91">
        <v>45327</v>
      </c>
      <c r="I420" s="118">
        <v>0.52199074074074081</v>
      </c>
      <c r="J420" s="91">
        <v>45327</v>
      </c>
      <c r="K420" s="118">
        <v>0.53650462962962964</v>
      </c>
      <c r="L420" s="90">
        <v>1254</v>
      </c>
      <c r="M420" s="92">
        <f>Causas[[#This Row],[parada_duracion]]/60</f>
        <v>20.9</v>
      </c>
      <c r="N420" s="18" t="s">
        <v>347</v>
      </c>
      <c r="O420" s="98" t="s">
        <v>383</v>
      </c>
      <c r="P420" s="93">
        <f>WEEKNUM(Causas[[#This Row],[resolucion_fecha]],16)</f>
        <v>6</v>
      </c>
      <c r="Q420" s="93" t="str">
        <f>TEXT(Causas[[#This Row],[resolucion_fecha]],"MMMM")</f>
        <v>febrero</v>
      </c>
      <c r="R420" s="93" t="str">
        <f t="shared" si="6"/>
        <v>N</v>
      </c>
      <c r="S420" s="93"/>
      <c r="T420" s="99" t="s">
        <v>132</v>
      </c>
      <c r="U420" s="94"/>
      <c r="V420" s="93"/>
      <c r="W420" s="93"/>
    </row>
    <row r="421" spans="1:23" x14ac:dyDescent="0.25">
      <c r="A421" s="95">
        <v>165728</v>
      </c>
      <c r="B421" s="95" t="s">
        <v>153</v>
      </c>
      <c r="C421" s="95" t="s">
        <v>111</v>
      </c>
      <c r="D421" s="95" t="s">
        <v>55</v>
      </c>
      <c r="E421" s="96">
        <v>43843</v>
      </c>
      <c r="F421" s="95" t="s">
        <v>112</v>
      </c>
      <c r="G421" s="95" t="s">
        <v>113</v>
      </c>
      <c r="H421" s="96">
        <v>45327</v>
      </c>
      <c r="I421" s="119">
        <v>0.53708333333333336</v>
      </c>
      <c r="J421" s="96">
        <v>45327</v>
      </c>
      <c r="K421" s="119">
        <v>0.53728009259259257</v>
      </c>
      <c r="L421" s="95">
        <v>17</v>
      </c>
      <c r="M421" s="23">
        <f>Causas[[#This Row],[parada_duracion]]/60</f>
        <v>0.28333333333333333</v>
      </c>
      <c r="N421" s="19" t="s">
        <v>125</v>
      </c>
      <c r="O421" s="99" t="s">
        <v>125</v>
      </c>
      <c r="P421" s="16">
        <f>WEEKNUM(Causas[[#This Row],[resolucion_fecha]],16)</f>
        <v>6</v>
      </c>
      <c r="Q421" s="16" t="str">
        <f>TEXT(Causas[[#This Row],[resolucion_fecha]],"MMMM")</f>
        <v>febrero</v>
      </c>
      <c r="R421" s="16" t="str">
        <f t="shared" si="6"/>
        <v>N</v>
      </c>
      <c r="S421" s="16"/>
      <c r="T421" s="98" t="s">
        <v>125</v>
      </c>
      <c r="U421" s="94"/>
      <c r="V421" s="16"/>
      <c r="W421" s="16"/>
    </row>
    <row r="422" spans="1:23" x14ac:dyDescent="0.25">
      <c r="A422" s="95">
        <v>165730</v>
      </c>
      <c r="B422" s="95" t="s">
        <v>153</v>
      </c>
      <c r="C422" s="95" t="s">
        <v>111</v>
      </c>
      <c r="D422" s="95" t="s">
        <v>55</v>
      </c>
      <c r="E422" s="96">
        <v>43843</v>
      </c>
      <c r="F422" s="95" t="s">
        <v>112</v>
      </c>
      <c r="G422" s="95" t="s">
        <v>115</v>
      </c>
      <c r="H422" s="96">
        <v>45327</v>
      </c>
      <c r="I422" s="119">
        <v>0.59903935185185186</v>
      </c>
      <c r="J422" s="96">
        <v>45328</v>
      </c>
      <c r="K422" s="119">
        <v>0.25471064814814814</v>
      </c>
      <c r="L422" s="95">
        <v>56650</v>
      </c>
      <c r="M422" s="23">
        <f>Causas[[#This Row],[parada_duracion]]/60</f>
        <v>944.16666666666663</v>
      </c>
      <c r="N422" s="19" t="s">
        <v>352</v>
      </c>
      <c r="O422" s="99" t="s">
        <v>9</v>
      </c>
      <c r="P422" s="16">
        <f>WEEKNUM(Causas[[#This Row],[resolucion_fecha]],16)</f>
        <v>6</v>
      </c>
      <c r="Q422" s="16" t="str">
        <f>TEXT(Causas[[#This Row],[resolucion_fecha]],"MMMM")</f>
        <v>febrero</v>
      </c>
      <c r="R422" s="16" t="str">
        <f t="shared" si="6"/>
        <v>N</v>
      </c>
      <c r="S422" s="16"/>
      <c r="T422" s="99" t="s">
        <v>9</v>
      </c>
      <c r="U422" s="16"/>
      <c r="V422" s="16"/>
      <c r="W422" s="16"/>
    </row>
    <row r="423" spans="1:23" x14ac:dyDescent="0.25">
      <c r="A423" s="95">
        <v>165732</v>
      </c>
      <c r="B423" s="95" t="s">
        <v>110</v>
      </c>
      <c r="C423" s="95" t="s">
        <v>111</v>
      </c>
      <c r="D423" s="95" t="s">
        <v>49</v>
      </c>
      <c r="E423" s="96">
        <v>44258</v>
      </c>
      <c r="F423" s="95" t="s">
        <v>112</v>
      </c>
      <c r="G423" s="95" t="s">
        <v>113</v>
      </c>
      <c r="H423" s="96">
        <v>45327</v>
      </c>
      <c r="I423" s="119">
        <v>0.61098379629629629</v>
      </c>
      <c r="J423" s="96">
        <v>45327</v>
      </c>
      <c r="K423" s="119">
        <v>0.62245370370370368</v>
      </c>
      <c r="L423" s="95">
        <v>991</v>
      </c>
      <c r="M423" s="23">
        <f>Causas[[#This Row],[parada_duracion]]/60</f>
        <v>16.516666666666666</v>
      </c>
      <c r="N423" s="19" t="s">
        <v>353</v>
      </c>
      <c r="O423" s="99" t="s">
        <v>9</v>
      </c>
      <c r="P423" s="16">
        <f>WEEKNUM(Causas[[#This Row],[resolucion_fecha]],16)</f>
        <v>6</v>
      </c>
      <c r="Q423" s="16" t="str">
        <f>TEXT(Causas[[#This Row],[resolucion_fecha]],"MMMM")</f>
        <v>febrero</v>
      </c>
      <c r="R423" s="16" t="str">
        <f t="shared" si="6"/>
        <v>N</v>
      </c>
      <c r="S423" s="16"/>
      <c r="T423" s="99" t="s">
        <v>9</v>
      </c>
      <c r="U423" s="16"/>
      <c r="V423" s="16"/>
      <c r="W423" s="16"/>
    </row>
    <row r="424" spans="1:23" x14ac:dyDescent="0.25">
      <c r="A424" s="90">
        <v>165734</v>
      </c>
      <c r="B424" s="90" t="s">
        <v>114</v>
      </c>
      <c r="C424" s="90" t="s">
        <v>111</v>
      </c>
      <c r="D424" s="90" t="s">
        <v>50</v>
      </c>
      <c r="E424" s="91">
        <v>44120</v>
      </c>
      <c r="F424" s="90" t="s">
        <v>112</v>
      </c>
      <c r="G424" s="90" t="s">
        <v>115</v>
      </c>
      <c r="H424" s="91">
        <v>45327</v>
      </c>
      <c r="I424" s="118">
        <v>0.62342592592592594</v>
      </c>
      <c r="J424" s="91">
        <v>45327</v>
      </c>
      <c r="K424" s="118">
        <v>0.62893518518518521</v>
      </c>
      <c r="L424" s="90">
        <v>476</v>
      </c>
      <c r="M424" s="92">
        <f>Causas[[#This Row],[parada_duracion]]/60</f>
        <v>7.9333333333333336</v>
      </c>
      <c r="N424" s="19" t="s">
        <v>125</v>
      </c>
      <c r="O424" s="99" t="s">
        <v>125</v>
      </c>
      <c r="P424" s="93">
        <f>WEEKNUM(Causas[[#This Row],[resolucion_fecha]],16)</f>
        <v>6</v>
      </c>
      <c r="Q424" s="93" t="str">
        <f>TEXT(Causas[[#This Row],[resolucion_fecha]],"MMMM")</f>
        <v>febrero</v>
      </c>
      <c r="R424" s="93" t="str">
        <f t="shared" si="6"/>
        <v>N</v>
      </c>
      <c r="S424" s="93"/>
      <c r="T424" s="98" t="s">
        <v>125</v>
      </c>
      <c r="U424" s="16"/>
      <c r="V424" s="93"/>
      <c r="W424" s="93"/>
    </row>
    <row r="425" spans="1:23" x14ac:dyDescent="0.25">
      <c r="A425" s="95">
        <v>165735</v>
      </c>
      <c r="B425" s="95" t="s">
        <v>120</v>
      </c>
      <c r="C425" s="95" t="s">
        <v>111</v>
      </c>
      <c r="D425" s="95" t="s">
        <v>63</v>
      </c>
      <c r="E425" s="96">
        <v>43405</v>
      </c>
      <c r="F425" s="95" t="s">
        <v>118</v>
      </c>
      <c r="G425" s="95" t="s">
        <v>115</v>
      </c>
      <c r="H425" s="96">
        <v>45327</v>
      </c>
      <c r="I425" s="119">
        <v>0.63099537037037035</v>
      </c>
      <c r="J425" s="96">
        <v>45327</v>
      </c>
      <c r="K425" s="119">
        <v>0.63108796296296299</v>
      </c>
      <c r="L425" s="95">
        <v>8</v>
      </c>
      <c r="M425" s="23">
        <f>Causas[[#This Row],[parada_duracion]]/60</f>
        <v>0.13333333333333333</v>
      </c>
      <c r="N425" s="19" t="s">
        <v>125</v>
      </c>
      <c r="O425" s="99" t="s">
        <v>125</v>
      </c>
      <c r="P425" s="16">
        <f>WEEKNUM(Causas[[#This Row],[resolucion_fecha]],16)</f>
        <v>6</v>
      </c>
      <c r="Q425" s="16" t="str">
        <f>TEXT(Causas[[#This Row],[resolucion_fecha]],"MMMM")</f>
        <v>febrero</v>
      </c>
      <c r="R425" s="16" t="str">
        <f t="shared" si="6"/>
        <v>N</v>
      </c>
      <c r="S425" s="16"/>
      <c r="T425" s="98" t="s">
        <v>125</v>
      </c>
      <c r="U425" s="94"/>
      <c r="V425" s="16"/>
      <c r="W425" s="16"/>
    </row>
    <row r="426" spans="1:23" x14ac:dyDescent="0.25">
      <c r="A426" s="95">
        <v>165742</v>
      </c>
      <c r="B426" s="95" t="s">
        <v>142</v>
      </c>
      <c r="C426" s="95" t="s">
        <v>111</v>
      </c>
      <c r="D426" s="95" t="s">
        <v>53</v>
      </c>
      <c r="E426" s="96">
        <v>43405</v>
      </c>
      <c r="F426" s="95" t="s">
        <v>118</v>
      </c>
      <c r="G426" s="95" t="s">
        <v>113</v>
      </c>
      <c r="H426" s="96">
        <v>45327</v>
      </c>
      <c r="I426" s="119">
        <v>0.71723379629629624</v>
      </c>
      <c r="J426" s="96">
        <v>45327</v>
      </c>
      <c r="K426" s="119">
        <v>0.79047453703703707</v>
      </c>
      <c r="L426" s="95">
        <v>6328</v>
      </c>
      <c r="M426" s="23">
        <f>Causas[[#This Row],[parada_duracion]]/60</f>
        <v>105.46666666666667</v>
      </c>
      <c r="N426" s="19" t="s">
        <v>337</v>
      </c>
      <c r="O426" s="99" t="s">
        <v>383</v>
      </c>
      <c r="P426" s="16">
        <f>WEEKNUM(Causas[[#This Row],[resolucion_fecha]],16)</f>
        <v>6</v>
      </c>
      <c r="Q426" s="16" t="str">
        <f>TEXT(Causas[[#This Row],[resolucion_fecha]],"MMMM")</f>
        <v>febrero</v>
      </c>
      <c r="R426" s="16" t="str">
        <f t="shared" si="6"/>
        <v>N</v>
      </c>
      <c r="S426" s="16"/>
      <c r="T426" s="99" t="s">
        <v>132</v>
      </c>
      <c r="U426" s="16"/>
      <c r="V426" s="16"/>
      <c r="W426" s="16"/>
    </row>
    <row r="427" spans="1:23" x14ac:dyDescent="0.25">
      <c r="A427" s="95">
        <v>165747</v>
      </c>
      <c r="B427" s="95" t="s">
        <v>120</v>
      </c>
      <c r="C427" s="95" t="s">
        <v>111</v>
      </c>
      <c r="D427" s="95" t="s">
        <v>52</v>
      </c>
      <c r="E427" s="96">
        <v>43405</v>
      </c>
      <c r="F427" s="95" t="s">
        <v>118</v>
      </c>
      <c r="G427" s="95" t="s">
        <v>115</v>
      </c>
      <c r="H427" s="96">
        <v>45327</v>
      </c>
      <c r="I427" s="119">
        <v>0.73766203703703714</v>
      </c>
      <c r="J427" s="96">
        <v>45327</v>
      </c>
      <c r="K427" s="119">
        <v>0.74773148148148139</v>
      </c>
      <c r="L427" s="95">
        <v>870</v>
      </c>
      <c r="M427" s="23">
        <f>Causas[[#This Row],[parada_duracion]]/60</f>
        <v>14.5</v>
      </c>
      <c r="N427" s="19" t="s">
        <v>336</v>
      </c>
      <c r="O427" s="99" t="s">
        <v>383</v>
      </c>
      <c r="P427" s="16">
        <f>WEEKNUM(Causas[[#This Row],[resolucion_fecha]],16)</f>
        <v>6</v>
      </c>
      <c r="Q427" s="16" t="str">
        <f>TEXT(Causas[[#This Row],[resolucion_fecha]],"MMMM")</f>
        <v>febrero</v>
      </c>
      <c r="R427" s="16" t="str">
        <f t="shared" si="6"/>
        <v>N</v>
      </c>
      <c r="S427" s="16"/>
      <c r="T427" s="99" t="s">
        <v>132</v>
      </c>
      <c r="U427" s="16"/>
      <c r="V427" s="16"/>
      <c r="W427" s="16"/>
    </row>
    <row r="428" spans="1:23" ht="30" x14ac:dyDescent="0.25">
      <c r="A428" s="95">
        <v>165749</v>
      </c>
      <c r="B428" s="95" t="s">
        <v>120</v>
      </c>
      <c r="C428" s="95" t="s">
        <v>111</v>
      </c>
      <c r="D428" s="95" t="s">
        <v>64</v>
      </c>
      <c r="E428" s="96">
        <v>43405</v>
      </c>
      <c r="F428" s="95" t="s">
        <v>118</v>
      </c>
      <c r="G428" s="95" t="s">
        <v>115</v>
      </c>
      <c r="H428" s="96">
        <v>45327</v>
      </c>
      <c r="I428" s="119">
        <v>0.77439814814814811</v>
      </c>
      <c r="J428" s="96">
        <v>45327</v>
      </c>
      <c r="K428" s="119">
        <v>0.78957175925925915</v>
      </c>
      <c r="L428" s="95">
        <v>1311</v>
      </c>
      <c r="M428" s="23">
        <f>Causas[[#This Row],[parada_duracion]]/60</f>
        <v>21.85</v>
      </c>
      <c r="N428" s="19" t="s">
        <v>338</v>
      </c>
      <c r="O428" s="99" t="s">
        <v>383</v>
      </c>
      <c r="P428" s="16">
        <f>WEEKNUM(Causas[[#This Row],[resolucion_fecha]],16)</f>
        <v>6</v>
      </c>
      <c r="Q428" s="16" t="str">
        <f>TEXT(Causas[[#This Row],[resolucion_fecha]],"MMMM")</f>
        <v>febrero</v>
      </c>
      <c r="R428" s="16" t="str">
        <f t="shared" si="6"/>
        <v>N</v>
      </c>
      <c r="S428" s="16"/>
      <c r="T428" s="99" t="s">
        <v>132</v>
      </c>
      <c r="U428" s="16"/>
      <c r="V428" s="16"/>
      <c r="W428" s="16"/>
    </row>
    <row r="429" spans="1:23" x14ac:dyDescent="0.25">
      <c r="A429" s="95">
        <v>165751</v>
      </c>
      <c r="B429" s="95" t="s">
        <v>137</v>
      </c>
      <c r="C429" s="95" t="s">
        <v>111</v>
      </c>
      <c r="D429" s="95" t="s">
        <v>52</v>
      </c>
      <c r="E429" s="96">
        <v>44239</v>
      </c>
      <c r="F429" s="95" t="s">
        <v>112</v>
      </c>
      <c r="G429" s="95" t="s">
        <v>113</v>
      </c>
      <c r="H429" s="96">
        <v>45327</v>
      </c>
      <c r="I429" s="119">
        <v>0.83744212962962961</v>
      </c>
      <c r="J429" s="96">
        <v>45327</v>
      </c>
      <c r="K429" s="119">
        <v>0.8860069444444445</v>
      </c>
      <c r="L429" s="95">
        <v>4196</v>
      </c>
      <c r="M429" s="23">
        <f>Causas[[#This Row],[parada_duracion]]/60</f>
        <v>69.933333333333337</v>
      </c>
      <c r="N429" s="19" t="s">
        <v>339</v>
      </c>
      <c r="O429" s="99" t="s">
        <v>384</v>
      </c>
      <c r="P429" s="16">
        <f>WEEKNUM(Causas[[#This Row],[resolucion_fecha]],16)</f>
        <v>6</v>
      </c>
      <c r="Q429" s="16" t="str">
        <f>TEXT(Causas[[#This Row],[resolucion_fecha]],"MMMM")</f>
        <v>febrero</v>
      </c>
      <c r="R429" s="16" t="str">
        <f t="shared" si="6"/>
        <v>N</v>
      </c>
      <c r="S429" s="16"/>
      <c r="T429" s="99" t="s">
        <v>132</v>
      </c>
      <c r="U429" s="16"/>
      <c r="V429" s="16"/>
      <c r="W429" s="16"/>
    </row>
    <row r="430" spans="1:23" x14ac:dyDescent="0.25">
      <c r="A430" s="90">
        <v>165753</v>
      </c>
      <c r="B430" s="90" t="s">
        <v>137</v>
      </c>
      <c r="C430" s="90" t="s">
        <v>111</v>
      </c>
      <c r="D430" s="90" t="s">
        <v>52</v>
      </c>
      <c r="E430" s="91">
        <v>44239</v>
      </c>
      <c r="F430" s="90" t="s">
        <v>112</v>
      </c>
      <c r="G430" s="90" t="s">
        <v>115</v>
      </c>
      <c r="H430" s="91">
        <v>45328</v>
      </c>
      <c r="I430" s="118">
        <v>0.25207175925925923</v>
      </c>
      <c r="J430" s="91">
        <v>45328</v>
      </c>
      <c r="K430" s="118">
        <v>0.29312500000000002</v>
      </c>
      <c r="L430" s="90">
        <v>3547</v>
      </c>
      <c r="M430" s="92">
        <f>Causas[[#This Row],[parada_duracion]]/60</f>
        <v>59.116666666666667</v>
      </c>
      <c r="N430" s="18" t="s">
        <v>355</v>
      </c>
      <c r="O430" s="98" t="s">
        <v>384</v>
      </c>
      <c r="P430" s="93">
        <f>WEEKNUM(Causas[[#This Row],[resolucion_fecha]],16)</f>
        <v>6</v>
      </c>
      <c r="Q430" s="93" t="str">
        <f>TEXT(Causas[[#This Row],[resolucion_fecha]],"MMMM")</f>
        <v>febrero</v>
      </c>
      <c r="R430" s="93" t="str">
        <f t="shared" si="6"/>
        <v>N</v>
      </c>
      <c r="S430" s="93"/>
      <c r="T430" s="98" t="s">
        <v>132</v>
      </c>
      <c r="U430" s="16"/>
      <c r="V430" s="93"/>
      <c r="W430" s="93"/>
    </row>
    <row r="431" spans="1:23" x14ac:dyDescent="0.25">
      <c r="A431" s="95">
        <v>165754</v>
      </c>
      <c r="B431" s="95" t="s">
        <v>153</v>
      </c>
      <c r="C431" s="95" t="s">
        <v>111</v>
      </c>
      <c r="D431" s="95" t="s">
        <v>55</v>
      </c>
      <c r="E431" s="96">
        <v>43843</v>
      </c>
      <c r="F431" s="95" t="s">
        <v>112</v>
      </c>
      <c r="G431" s="95" t="s">
        <v>115</v>
      </c>
      <c r="H431" s="96">
        <v>45328</v>
      </c>
      <c r="I431" s="119">
        <v>0.25487268518518519</v>
      </c>
      <c r="J431" s="96">
        <v>45328</v>
      </c>
      <c r="K431" s="119">
        <v>0.37060185185185185</v>
      </c>
      <c r="L431" s="95">
        <v>9999</v>
      </c>
      <c r="M431" s="23">
        <f>Causas[[#This Row],[parada_duracion]]/60</f>
        <v>166.65</v>
      </c>
      <c r="N431" s="19" t="s">
        <v>366</v>
      </c>
      <c r="O431" s="99" t="s">
        <v>383</v>
      </c>
      <c r="P431" s="16">
        <f>WEEKNUM(Causas[[#This Row],[resolucion_fecha]],16)</f>
        <v>6</v>
      </c>
      <c r="Q431" s="16" t="str">
        <f>TEXT(Causas[[#This Row],[resolucion_fecha]],"MMMM")</f>
        <v>febrero</v>
      </c>
      <c r="R431" s="16" t="str">
        <f t="shared" si="6"/>
        <v>N</v>
      </c>
      <c r="S431" s="16"/>
      <c r="T431" s="99" t="s">
        <v>132</v>
      </c>
      <c r="U431" s="94"/>
      <c r="V431" s="16"/>
      <c r="W431" s="16"/>
    </row>
    <row r="432" spans="1:23" x14ac:dyDescent="0.25">
      <c r="A432" s="95">
        <v>165760</v>
      </c>
      <c r="B432" s="95" t="s">
        <v>120</v>
      </c>
      <c r="C432" s="95" t="s">
        <v>111</v>
      </c>
      <c r="D432" s="95" t="s">
        <v>59</v>
      </c>
      <c r="E432" s="96">
        <v>43405</v>
      </c>
      <c r="F432" s="95" t="s">
        <v>118</v>
      </c>
      <c r="G432" s="95" t="s">
        <v>115</v>
      </c>
      <c r="H432" s="96">
        <v>45328</v>
      </c>
      <c r="I432" s="119">
        <v>0.28188657407407408</v>
      </c>
      <c r="J432" s="96">
        <v>45328</v>
      </c>
      <c r="K432" s="119">
        <v>0.28974537037037035</v>
      </c>
      <c r="L432" s="95">
        <v>679</v>
      </c>
      <c r="M432" s="23">
        <f>Causas[[#This Row],[parada_duracion]]/60</f>
        <v>11.316666666666666</v>
      </c>
      <c r="N432" s="19" t="s">
        <v>356</v>
      </c>
      <c r="O432" s="99" t="s">
        <v>383</v>
      </c>
      <c r="P432" s="16">
        <f>WEEKNUM(Causas[[#This Row],[resolucion_fecha]],16)</f>
        <v>6</v>
      </c>
      <c r="Q432" s="16" t="str">
        <f>TEXT(Causas[[#This Row],[resolucion_fecha]],"MMMM")</f>
        <v>febrero</v>
      </c>
      <c r="R432" s="16" t="str">
        <f t="shared" si="6"/>
        <v>N</v>
      </c>
      <c r="S432" s="16"/>
      <c r="T432" s="99" t="s">
        <v>132</v>
      </c>
      <c r="U432" s="16"/>
      <c r="V432" s="16"/>
      <c r="W432" s="16"/>
    </row>
    <row r="433" spans="1:23" x14ac:dyDescent="0.25">
      <c r="A433" s="95">
        <v>165762</v>
      </c>
      <c r="B433" s="95" t="s">
        <v>135</v>
      </c>
      <c r="C433" s="95" t="s">
        <v>111</v>
      </c>
      <c r="D433" s="95" t="s">
        <v>56</v>
      </c>
      <c r="E433" s="96">
        <v>43881</v>
      </c>
      <c r="F433" s="95" t="s">
        <v>112</v>
      </c>
      <c r="G433" s="95" t="s">
        <v>115</v>
      </c>
      <c r="H433" s="96">
        <v>45328</v>
      </c>
      <c r="I433" s="119">
        <v>0.30118055555555556</v>
      </c>
      <c r="J433" s="96">
        <v>45328</v>
      </c>
      <c r="K433" s="119">
        <v>0.39756944444444442</v>
      </c>
      <c r="L433" s="95">
        <v>8328</v>
      </c>
      <c r="M433" s="23">
        <f>Causas[[#This Row],[parada_duracion]]/60</f>
        <v>138.80000000000001</v>
      </c>
      <c r="N433" s="19" t="s">
        <v>357</v>
      </c>
      <c r="O433" s="99" t="s">
        <v>384</v>
      </c>
      <c r="P433" s="16">
        <f>WEEKNUM(Causas[[#This Row],[resolucion_fecha]],16)</f>
        <v>6</v>
      </c>
      <c r="Q433" s="16" t="str">
        <f>TEXT(Causas[[#This Row],[resolucion_fecha]],"MMMM")</f>
        <v>febrero</v>
      </c>
      <c r="R433" s="16" t="str">
        <f t="shared" si="6"/>
        <v>N</v>
      </c>
      <c r="S433" s="16"/>
      <c r="T433" s="99" t="s">
        <v>132</v>
      </c>
      <c r="U433" s="16"/>
      <c r="V433" s="16"/>
      <c r="W433" s="16"/>
    </row>
    <row r="434" spans="1:23" x14ac:dyDescent="0.25">
      <c r="A434" s="95">
        <v>165765</v>
      </c>
      <c r="B434" s="95" t="s">
        <v>153</v>
      </c>
      <c r="C434" s="95" t="s">
        <v>111</v>
      </c>
      <c r="D434" s="95" t="s">
        <v>55</v>
      </c>
      <c r="E434" s="96">
        <v>43843</v>
      </c>
      <c r="F434" s="95" t="s">
        <v>112</v>
      </c>
      <c r="G434" s="95" t="s">
        <v>115</v>
      </c>
      <c r="H434" s="96">
        <v>45328</v>
      </c>
      <c r="I434" s="119">
        <v>0.37071759259259257</v>
      </c>
      <c r="J434" s="96">
        <v>45328</v>
      </c>
      <c r="K434" s="119">
        <v>0.38299768518518523</v>
      </c>
      <c r="L434" s="95">
        <v>1061</v>
      </c>
      <c r="M434" s="23">
        <f>Causas[[#This Row],[parada_duracion]]/60</f>
        <v>17.683333333333334</v>
      </c>
      <c r="N434" s="19" t="s">
        <v>366</v>
      </c>
      <c r="O434" s="99" t="s">
        <v>383</v>
      </c>
      <c r="P434" s="16">
        <f>WEEKNUM(Causas[[#This Row],[resolucion_fecha]],16)</f>
        <v>6</v>
      </c>
      <c r="Q434" s="16" t="str">
        <f>TEXT(Causas[[#This Row],[resolucion_fecha]],"MMMM")</f>
        <v>febrero</v>
      </c>
      <c r="R434" s="16" t="str">
        <f t="shared" si="6"/>
        <v>N</v>
      </c>
      <c r="S434" s="16"/>
      <c r="T434" s="99" t="s">
        <v>132</v>
      </c>
      <c r="U434" s="16"/>
      <c r="V434" s="16"/>
      <c r="W434" s="16"/>
    </row>
    <row r="435" spans="1:23" x14ac:dyDescent="0.25">
      <c r="A435" s="95">
        <v>165773</v>
      </c>
      <c r="B435" s="95" t="s">
        <v>149</v>
      </c>
      <c r="C435" s="95" t="s">
        <v>111</v>
      </c>
      <c r="D435" s="95" t="s">
        <v>52</v>
      </c>
      <c r="E435" s="96">
        <v>43405</v>
      </c>
      <c r="F435" s="95" t="s">
        <v>118</v>
      </c>
      <c r="G435" s="95" t="s">
        <v>115</v>
      </c>
      <c r="H435" s="96">
        <v>45328</v>
      </c>
      <c r="I435" s="119">
        <v>0.38771990740740742</v>
      </c>
      <c r="J435" s="96">
        <v>45328</v>
      </c>
      <c r="K435" s="119">
        <v>0.39560185185185182</v>
      </c>
      <c r="L435" s="95">
        <v>681</v>
      </c>
      <c r="M435" s="23">
        <f>Causas[[#This Row],[parada_duracion]]/60</f>
        <v>11.35</v>
      </c>
      <c r="N435" s="19" t="s">
        <v>367</v>
      </c>
      <c r="O435" s="99" t="s">
        <v>9</v>
      </c>
      <c r="P435" s="16">
        <f>WEEKNUM(Causas[[#This Row],[resolucion_fecha]],16)</f>
        <v>6</v>
      </c>
      <c r="Q435" s="16" t="str">
        <f>TEXT(Causas[[#This Row],[resolucion_fecha]],"MMMM")</f>
        <v>febrero</v>
      </c>
      <c r="R435" s="16" t="str">
        <f t="shared" si="6"/>
        <v>N</v>
      </c>
      <c r="S435" s="16"/>
      <c r="T435" s="99" t="s">
        <v>9</v>
      </c>
      <c r="U435" s="16"/>
      <c r="V435" s="16"/>
      <c r="W435" s="16"/>
    </row>
    <row r="436" spans="1:23" x14ac:dyDescent="0.25">
      <c r="A436" s="95">
        <v>165784</v>
      </c>
      <c r="B436" s="95" t="s">
        <v>153</v>
      </c>
      <c r="C436" s="95" t="s">
        <v>111</v>
      </c>
      <c r="D436" s="95" t="s">
        <v>55</v>
      </c>
      <c r="E436" s="96">
        <v>43843</v>
      </c>
      <c r="F436" s="95" t="s">
        <v>112</v>
      </c>
      <c r="G436" s="95" t="s">
        <v>115</v>
      </c>
      <c r="H436" s="96">
        <v>45328</v>
      </c>
      <c r="I436" s="119">
        <v>0.39685185185185184</v>
      </c>
      <c r="J436" s="96">
        <v>45328</v>
      </c>
      <c r="K436" s="119">
        <v>0.40562499999999996</v>
      </c>
      <c r="L436" s="95">
        <v>758</v>
      </c>
      <c r="M436" s="23">
        <f>Causas[[#This Row],[parada_duracion]]/60</f>
        <v>12.633333333333333</v>
      </c>
      <c r="N436" s="19" t="s">
        <v>366</v>
      </c>
      <c r="O436" s="99" t="s">
        <v>383</v>
      </c>
      <c r="P436" s="16">
        <f>WEEKNUM(Causas[[#This Row],[resolucion_fecha]],16)</f>
        <v>6</v>
      </c>
      <c r="Q436" s="16" t="str">
        <f>TEXT(Causas[[#This Row],[resolucion_fecha]],"MMMM")</f>
        <v>febrero</v>
      </c>
      <c r="R436" s="16" t="str">
        <f t="shared" si="6"/>
        <v>N</v>
      </c>
      <c r="S436" s="16"/>
      <c r="T436" s="99" t="s">
        <v>132</v>
      </c>
      <c r="U436" s="16"/>
      <c r="V436" s="16"/>
      <c r="W436" s="16"/>
    </row>
    <row r="437" spans="1:23" x14ac:dyDescent="0.25">
      <c r="A437" s="95">
        <v>165790</v>
      </c>
      <c r="B437" s="95" t="s">
        <v>153</v>
      </c>
      <c r="C437" s="95" t="s">
        <v>111</v>
      </c>
      <c r="D437" s="95" t="s">
        <v>55</v>
      </c>
      <c r="E437" s="96">
        <v>43843</v>
      </c>
      <c r="F437" s="95" t="s">
        <v>112</v>
      </c>
      <c r="G437" s="95" t="s">
        <v>115</v>
      </c>
      <c r="H437" s="96">
        <v>45328</v>
      </c>
      <c r="I437" s="119">
        <v>0.40578703703703706</v>
      </c>
      <c r="J437" s="96">
        <v>45328</v>
      </c>
      <c r="K437" s="119">
        <v>0.40843750000000001</v>
      </c>
      <c r="L437" s="95">
        <v>229</v>
      </c>
      <c r="M437" s="23">
        <f>Causas[[#This Row],[parada_duracion]]/60</f>
        <v>3.8166666666666669</v>
      </c>
      <c r="N437" s="19" t="s">
        <v>125</v>
      </c>
      <c r="O437" s="99" t="s">
        <v>125</v>
      </c>
      <c r="P437" s="16">
        <f>WEEKNUM(Causas[[#This Row],[resolucion_fecha]],16)</f>
        <v>6</v>
      </c>
      <c r="Q437" s="16" t="str">
        <f>TEXT(Causas[[#This Row],[resolucion_fecha]],"MMMM")</f>
        <v>febrero</v>
      </c>
      <c r="R437" s="16" t="str">
        <f t="shared" si="6"/>
        <v>N</v>
      </c>
      <c r="S437" s="16"/>
      <c r="T437" s="99" t="s">
        <v>125</v>
      </c>
      <c r="U437" s="16"/>
      <c r="V437" s="16"/>
      <c r="W437" s="16"/>
    </row>
    <row r="438" spans="1:23" x14ac:dyDescent="0.25">
      <c r="A438" s="95">
        <v>165802</v>
      </c>
      <c r="B438" s="95" t="s">
        <v>153</v>
      </c>
      <c r="C438" s="95" t="s">
        <v>111</v>
      </c>
      <c r="D438" s="95" t="s">
        <v>55</v>
      </c>
      <c r="E438" s="96">
        <v>43843</v>
      </c>
      <c r="F438" s="95" t="s">
        <v>112</v>
      </c>
      <c r="G438" s="95" t="s">
        <v>115</v>
      </c>
      <c r="H438" s="96">
        <v>45328</v>
      </c>
      <c r="I438" s="119">
        <v>0.42175925925925922</v>
      </c>
      <c r="J438" s="96">
        <v>45328</v>
      </c>
      <c r="K438" s="119">
        <v>0.60021990740740738</v>
      </c>
      <c r="L438" s="95">
        <v>15419</v>
      </c>
      <c r="M438" s="23">
        <f>Causas[[#This Row],[parada_duracion]]/60</f>
        <v>256.98333333333335</v>
      </c>
      <c r="N438" s="19" t="s">
        <v>366</v>
      </c>
      <c r="O438" s="99" t="s">
        <v>383</v>
      </c>
      <c r="P438" s="16">
        <f>WEEKNUM(Causas[[#This Row],[resolucion_fecha]],16)</f>
        <v>6</v>
      </c>
      <c r="Q438" s="16" t="str">
        <f>TEXT(Causas[[#This Row],[resolucion_fecha]],"MMMM")</f>
        <v>febrero</v>
      </c>
      <c r="R438" s="16" t="str">
        <f t="shared" si="6"/>
        <v>N</v>
      </c>
      <c r="S438" s="16"/>
      <c r="T438" s="99" t="s">
        <v>132</v>
      </c>
      <c r="U438" s="16"/>
      <c r="V438" s="16"/>
      <c r="W438" s="16"/>
    </row>
    <row r="439" spans="1:23" x14ac:dyDescent="0.25">
      <c r="A439" s="95">
        <v>165818</v>
      </c>
      <c r="B439" s="95" t="s">
        <v>114</v>
      </c>
      <c r="C439" s="95" t="s">
        <v>111</v>
      </c>
      <c r="D439" s="95" t="s">
        <v>50</v>
      </c>
      <c r="E439" s="96">
        <v>44120</v>
      </c>
      <c r="F439" s="95" t="s">
        <v>112</v>
      </c>
      <c r="G439" s="95" t="s">
        <v>115</v>
      </c>
      <c r="H439" s="96">
        <v>45328</v>
      </c>
      <c r="I439" s="119">
        <v>0.44572916666666668</v>
      </c>
      <c r="J439" s="96">
        <v>45328</v>
      </c>
      <c r="K439" s="119">
        <v>0.44899305555555552</v>
      </c>
      <c r="L439" s="95">
        <v>282</v>
      </c>
      <c r="M439" s="23">
        <f>Causas[[#This Row],[parada_duracion]]/60</f>
        <v>4.7</v>
      </c>
      <c r="N439" s="19" t="s">
        <v>125</v>
      </c>
      <c r="O439" s="99" t="s">
        <v>125</v>
      </c>
      <c r="P439" s="16">
        <f>WEEKNUM(Causas[[#This Row],[resolucion_fecha]],16)</f>
        <v>6</v>
      </c>
      <c r="Q439" s="16" t="str">
        <f>TEXT(Causas[[#This Row],[resolucion_fecha]],"MMMM")</f>
        <v>febrero</v>
      </c>
      <c r="R439" s="16" t="str">
        <f t="shared" si="6"/>
        <v>N</v>
      </c>
      <c r="S439" s="16"/>
      <c r="T439" s="99" t="s">
        <v>125</v>
      </c>
      <c r="U439" s="16"/>
      <c r="V439" s="16"/>
      <c r="W439" s="16"/>
    </row>
    <row r="440" spans="1:23" x14ac:dyDescent="0.25">
      <c r="A440" s="95">
        <v>165833</v>
      </c>
      <c r="B440" s="95" t="s">
        <v>120</v>
      </c>
      <c r="C440" s="95" t="s">
        <v>111</v>
      </c>
      <c r="D440" s="95" t="s">
        <v>63</v>
      </c>
      <c r="E440" s="96">
        <v>43405</v>
      </c>
      <c r="F440" s="95" t="s">
        <v>118</v>
      </c>
      <c r="G440" s="95" t="s">
        <v>113</v>
      </c>
      <c r="H440" s="96">
        <v>45328</v>
      </c>
      <c r="I440" s="119">
        <v>0.47502314814814817</v>
      </c>
      <c r="J440" s="96">
        <v>45328</v>
      </c>
      <c r="K440" s="119">
        <v>0.47858796296296297</v>
      </c>
      <c r="L440" s="95">
        <v>308</v>
      </c>
      <c r="M440" s="23">
        <f>Causas[[#This Row],[parada_duracion]]/60</f>
        <v>5.1333333333333337</v>
      </c>
      <c r="N440" s="19" t="s">
        <v>125</v>
      </c>
      <c r="O440" s="99" t="s">
        <v>125</v>
      </c>
      <c r="P440" s="16">
        <f>WEEKNUM(Causas[[#This Row],[resolucion_fecha]],16)</f>
        <v>6</v>
      </c>
      <c r="Q440" s="16" t="str">
        <f>TEXT(Causas[[#This Row],[resolucion_fecha]],"MMMM")</f>
        <v>febrero</v>
      </c>
      <c r="R440" s="16" t="str">
        <f t="shared" si="6"/>
        <v>N</v>
      </c>
      <c r="S440" s="16"/>
      <c r="T440" s="99" t="s">
        <v>125</v>
      </c>
      <c r="U440" s="16"/>
      <c r="V440" s="16"/>
      <c r="W440" s="16"/>
    </row>
    <row r="441" spans="1:23" x14ac:dyDescent="0.25">
      <c r="A441" s="95">
        <v>165857</v>
      </c>
      <c r="B441" s="95" t="s">
        <v>120</v>
      </c>
      <c r="C441" s="95" t="s">
        <v>111</v>
      </c>
      <c r="D441" s="95" t="s">
        <v>50</v>
      </c>
      <c r="E441" s="96">
        <v>43405</v>
      </c>
      <c r="F441" s="95" t="s">
        <v>118</v>
      </c>
      <c r="G441" s="95" t="s">
        <v>113</v>
      </c>
      <c r="H441" s="96">
        <v>45328</v>
      </c>
      <c r="I441" s="119">
        <v>0.52431712962962962</v>
      </c>
      <c r="J441" s="96">
        <v>45328</v>
      </c>
      <c r="K441" s="119">
        <v>0.52462962962962967</v>
      </c>
      <c r="L441" s="95">
        <v>27</v>
      </c>
      <c r="M441" s="23">
        <f>Causas[[#This Row],[parada_duracion]]/60</f>
        <v>0.45</v>
      </c>
      <c r="N441" s="19" t="s">
        <v>125</v>
      </c>
      <c r="O441" s="99" t="s">
        <v>125</v>
      </c>
      <c r="P441" s="16">
        <f>WEEKNUM(Causas[[#This Row],[resolucion_fecha]],16)</f>
        <v>6</v>
      </c>
      <c r="Q441" s="16" t="str">
        <f>TEXT(Causas[[#This Row],[resolucion_fecha]],"MMMM")</f>
        <v>febrero</v>
      </c>
      <c r="R441" s="16" t="str">
        <f t="shared" si="6"/>
        <v>N</v>
      </c>
      <c r="S441" s="16"/>
      <c r="T441" s="99" t="s">
        <v>125</v>
      </c>
      <c r="U441" s="16"/>
      <c r="V441" s="16"/>
      <c r="W441" s="16"/>
    </row>
    <row r="442" spans="1:23" x14ac:dyDescent="0.25">
      <c r="A442" s="95">
        <v>165860</v>
      </c>
      <c r="B442" s="95" t="s">
        <v>195</v>
      </c>
      <c r="C442" s="95" t="s">
        <v>111</v>
      </c>
      <c r="D442" s="95" t="s">
        <v>46</v>
      </c>
      <c r="E442" s="96">
        <v>44231</v>
      </c>
      <c r="F442" s="95" t="s">
        <v>147</v>
      </c>
      <c r="G442" s="95" t="s">
        <v>113</v>
      </c>
      <c r="H442" s="96">
        <v>45328</v>
      </c>
      <c r="I442" s="119">
        <v>0.52694444444444444</v>
      </c>
      <c r="J442" s="96">
        <v>45328</v>
      </c>
      <c r="K442" s="119">
        <v>0.52870370370370368</v>
      </c>
      <c r="L442" s="95">
        <v>152</v>
      </c>
      <c r="M442" s="23">
        <f>Causas[[#This Row],[parada_duracion]]/60</f>
        <v>2.5333333333333332</v>
      </c>
      <c r="N442" s="19" t="s">
        <v>125</v>
      </c>
      <c r="O442" s="99" t="s">
        <v>125</v>
      </c>
      <c r="P442" s="16">
        <f>WEEKNUM(Causas[[#This Row],[resolucion_fecha]],16)</f>
        <v>6</v>
      </c>
      <c r="Q442" s="16" t="str">
        <f>TEXT(Causas[[#This Row],[resolucion_fecha]],"MMMM")</f>
        <v>febrero</v>
      </c>
      <c r="R442" s="16" t="str">
        <f t="shared" si="6"/>
        <v>N</v>
      </c>
      <c r="S442" s="16"/>
      <c r="T442" s="99" t="s">
        <v>125</v>
      </c>
      <c r="U442" s="16"/>
      <c r="V442" s="16"/>
      <c r="W442" s="16"/>
    </row>
    <row r="443" spans="1:23" ht="30" x14ac:dyDescent="0.25">
      <c r="A443" s="95">
        <v>165885</v>
      </c>
      <c r="B443" s="95" t="s">
        <v>121</v>
      </c>
      <c r="C443" s="95" t="s">
        <v>111</v>
      </c>
      <c r="D443" s="95" t="s">
        <v>57</v>
      </c>
      <c r="E443" s="96">
        <v>43882</v>
      </c>
      <c r="F443" s="95" t="s">
        <v>112</v>
      </c>
      <c r="G443" s="95" t="s">
        <v>113</v>
      </c>
      <c r="H443" s="96">
        <v>45328</v>
      </c>
      <c r="I443" s="119">
        <v>0.55817129629629625</v>
      </c>
      <c r="J443" s="96">
        <v>45328</v>
      </c>
      <c r="K443" s="119">
        <v>0.58901620370370367</v>
      </c>
      <c r="L443" s="95">
        <v>2665</v>
      </c>
      <c r="M443" s="23">
        <f>Causas[[#This Row],[parada_duracion]]/60</f>
        <v>44.416666666666664</v>
      </c>
      <c r="N443" s="19" t="s">
        <v>410</v>
      </c>
      <c r="O443" s="99" t="s">
        <v>384</v>
      </c>
      <c r="P443" s="16">
        <f>WEEKNUM(Causas[[#This Row],[resolucion_fecha]],16)</f>
        <v>6</v>
      </c>
      <c r="Q443" s="16" t="str">
        <f>TEXT(Causas[[#This Row],[resolucion_fecha]],"MMMM")</f>
        <v>febrero</v>
      </c>
      <c r="R443" s="16" t="str">
        <f t="shared" si="6"/>
        <v>N</v>
      </c>
      <c r="S443" s="16"/>
      <c r="T443" s="99" t="s">
        <v>132</v>
      </c>
      <c r="U443" s="16"/>
      <c r="V443" s="16"/>
      <c r="W443" s="16"/>
    </row>
    <row r="444" spans="1:23" x14ac:dyDescent="0.25">
      <c r="A444" s="95">
        <v>165896</v>
      </c>
      <c r="B444" s="95" t="s">
        <v>120</v>
      </c>
      <c r="C444" s="95" t="s">
        <v>111</v>
      </c>
      <c r="D444" s="95" t="s">
        <v>50</v>
      </c>
      <c r="E444" s="96">
        <v>43405</v>
      </c>
      <c r="F444" s="95" t="s">
        <v>118</v>
      </c>
      <c r="G444" s="95" t="s">
        <v>113</v>
      </c>
      <c r="H444" s="96">
        <v>45328</v>
      </c>
      <c r="I444" s="119">
        <v>0.61274305555555553</v>
      </c>
      <c r="J444" s="96">
        <v>45328</v>
      </c>
      <c r="K444" s="119">
        <v>0.62961805555555561</v>
      </c>
      <c r="L444" s="95">
        <v>1458</v>
      </c>
      <c r="M444" s="23">
        <f>Causas[[#This Row],[parada_duracion]]/60</f>
        <v>24.3</v>
      </c>
      <c r="N444" s="19" t="s">
        <v>358</v>
      </c>
      <c r="O444" s="99" t="s">
        <v>384</v>
      </c>
      <c r="P444" s="16">
        <f>WEEKNUM(Causas[[#This Row],[resolucion_fecha]],16)</f>
        <v>6</v>
      </c>
      <c r="Q444" s="16" t="str">
        <f>TEXT(Causas[[#This Row],[resolucion_fecha]],"MMMM")</f>
        <v>febrero</v>
      </c>
      <c r="R444" s="16" t="str">
        <f t="shared" si="6"/>
        <v>N</v>
      </c>
      <c r="S444" s="16"/>
      <c r="T444" s="99" t="s">
        <v>133</v>
      </c>
      <c r="U444" s="16"/>
      <c r="V444" s="16"/>
      <c r="W444" s="16"/>
    </row>
    <row r="445" spans="1:23" ht="30" x14ac:dyDescent="0.25">
      <c r="A445" s="90">
        <v>165899</v>
      </c>
      <c r="B445" s="90" t="s">
        <v>179</v>
      </c>
      <c r="C445" s="90" t="s">
        <v>111</v>
      </c>
      <c r="D445" s="90" t="s">
        <v>56</v>
      </c>
      <c r="E445" s="91">
        <v>43405</v>
      </c>
      <c r="F445" s="90" t="s">
        <v>118</v>
      </c>
      <c r="G445" s="90" t="s">
        <v>113</v>
      </c>
      <c r="H445" s="91">
        <v>45328</v>
      </c>
      <c r="I445" s="118">
        <v>0.62015046296296295</v>
      </c>
      <c r="J445" s="91">
        <v>45328</v>
      </c>
      <c r="K445" s="118">
        <v>0.63679398148148147</v>
      </c>
      <c r="L445" s="90">
        <v>1438</v>
      </c>
      <c r="M445" s="92">
        <f>Causas[[#This Row],[parada_duracion]]/60</f>
        <v>23.966666666666665</v>
      </c>
      <c r="N445" s="18" t="s">
        <v>360</v>
      </c>
      <c r="O445" s="98" t="s">
        <v>383</v>
      </c>
      <c r="P445" s="93">
        <f>WEEKNUM(Causas[[#This Row],[resolucion_fecha]],16)</f>
        <v>6</v>
      </c>
      <c r="Q445" s="93" t="str">
        <f>TEXT(Causas[[#This Row],[resolucion_fecha]],"MMMM")</f>
        <v>febrero</v>
      </c>
      <c r="R445" s="93" t="str">
        <f t="shared" si="6"/>
        <v>N</v>
      </c>
      <c r="S445" s="93"/>
      <c r="T445" s="98" t="s">
        <v>132</v>
      </c>
      <c r="U445" s="16"/>
      <c r="V445" s="93"/>
      <c r="W445" s="93"/>
    </row>
    <row r="446" spans="1:23" x14ac:dyDescent="0.25">
      <c r="A446" s="90">
        <v>165900</v>
      </c>
      <c r="B446" s="90" t="s">
        <v>195</v>
      </c>
      <c r="C446" s="90" t="s">
        <v>111</v>
      </c>
      <c r="D446" s="90" t="s">
        <v>57</v>
      </c>
      <c r="E446" s="91">
        <v>43405</v>
      </c>
      <c r="F446" s="90" t="s">
        <v>118</v>
      </c>
      <c r="G446" s="90" t="s">
        <v>113</v>
      </c>
      <c r="H446" s="91">
        <v>45328</v>
      </c>
      <c r="I446" s="118">
        <v>0.62605324074074076</v>
      </c>
      <c r="J446" s="91">
        <v>45328</v>
      </c>
      <c r="K446" s="118">
        <v>0.62681712962962965</v>
      </c>
      <c r="L446" s="90">
        <v>66</v>
      </c>
      <c r="M446" s="92">
        <f>Causas[[#This Row],[parada_duracion]]/60</f>
        <v>1.1000000000000001</v>
      </c>
      <c r="N446" s="19" t="s">
        <v>125</v>
      </c>
      <c r="O446" s="99" t="s">
        <v>125</v>
      </c>
      <c r="P446" s="93">
        <f>WEEKNUM(Causas[[#This Row],[resolucion_fecha]],16)</f>
        <v>6</v>
      </c>
      <c r="Q446" s="93" t="str">
        <f>TEXT(Causas[[#This Row],[resolucion_fecha]],"MMMM")</f>
        <v>febrero</v>
      </c>
      <c r="R446" s="93" t="str">
        <f t="shared" si="6"/>
        <v>N</v>
      </c>
      <c r="S446" s="93"/>
      <c r="T446" s="99" t="s">
        <v>125</v>
      </c>
      <c r="U446" s="94"/>
      <c r="V446" s="93"/>
      <c r="W446" s="93"/>
    </row>
    <row r="447" spans="1:23" ht="30" x14ac:dyDescent="0.25">
      <c r="A447" s="95">
        <v>165901</v>
      </c>
      <c r="B447" s="95" t="s">
        <v>195</v>
      </c>
      <c r="C447" s="95" t="s">
        <v>111</v>
      </c>
      <c r="D447" s="95" t="s">
        <v>57</v>
      </c>
      <c r="E447" s="96">
        <v>43405</v>
      </c>
      <c r="F447" s="95" t="s">
        <v>118</v>
      </c>
      <c r="G447" s="95" t="s">
        <v>113</v>
      </c>
      <c r="H447" s="96">
        <v>45328</v>
      </c>
      <c r="I447" s="119">
        <v>0.62702546296296291</v>
      </c>
      <c r="J447" s="96">
        <v>45328</v>
      </c>
      <c r="K447" s="119">
        <v>0.63475694444444442</v>
      </c>
      <c r="L447" s="95">
        <v>668</v>
      </c>
      <c r="M447" s="23">
        <f>Causas[[#This Row],[parada_duracion]]/60</f>
        <v>11.133333333333333</v>
      </c>
      <c r="N447" s="19" t="s">
        <v>359</v>
      </c>
      <c r="O447" s="99" t="s">
        <v>383</v>
      </c>
      <c r="P447" s="16">
        <f>WEEKNUM(Causas[[#This Row],[resolucion_fecha]],16)</f>
        <v>6</v>
      </c>
      <c r="Q447" s="16" t="str">
        <f>TEXT(Causas[[#This Row],[resolucion_fecha]],"MMMM")</f>
        <v>febrero</v>
      </c>
      <c r="R447" s="16" t="str">
        <f t="shared" si="6"/>
        <v>N</v>
      </c>
      <c r="S447" s="16"/>
      <c r="T447" s="99" t="s">
        <v>132</v>
      </c>
      <c r="U447" s="94"/>
      <c r="V447" s="16"/>
      <c r="W447" s="16"/>
    </row>
    <row r="448" spans="1:23" ht="30" x14ac:dyDescent="0.25">
      <c r="A448" s="95">
        <v>165928</v>
      </c>
      <c r="B448" s="95" t="s">
        <v>137</v>
      </c>
      <c r="C448" s="95" t="s">
        <v>111</v>
      </c>
      <c r="D448" s="95" t="s">
        <v>64</v>
      </c>
      <c r="E448" s="96">
        <v>44432</v>
      </c>
      <c r="F448" s="95" t="s">
        <v>123</v>
      </c>
      <c r="G448" s="95" t="s">
        <v>115</v>
      </c>
      <c r="H448" s="96">
        <v>45328</v>
      </c>
      <c r="I448" s="119">
        <v>0.71554398148148157</v>
      </c>
      <c r="J448" s="96">
        <v>45328</v>
      </c>
      <c r="K448" s="119">
        <v>0.76998842592592587</v>
      </c>
      <c r="L448" s="95">
        <v>4704</v>
      </c>
      <c r="M448" s="23">
        <f>Causas[[#This Row],[parada_duracion]]/60</f>
        <v>78.400000000000006</v>
      </c>
      <c r="N448" s="19" t="s">
        <v>361</v>
      </c>
      <c r="O448" s="99" t="s">
        <v>383</v>
      </c>
      <c r="P448" s="16">
        <f>WEEKNUM(Causas[[#This Row],[resolucion_fecha]],16)</f>
        <v>6</v>
      </c>
      <c r="Q448" s="16" t="str">
        <f>TEXT(Causas[[#This Row],[resolucion_fecha]],"MMMM")</f>
        <v>febrero</v>
      </c>
      <c r="R448" s="16" t="str">
        <f t="shared" si="6"/>
        <v>N</v>
      </c>
      <c r="S448" s="16"/>
      <c r="T448" s="99" t="s">
        <v>133</v>
      </c>
      <c r="U448" s="16"/>
      <c r="V448" s="16"/>
      <c r="W448" s="16"/>
    </row>
    <row r="449" spans="1:23" x14ac:dyDescent="0.25">
      <c r="A449" s="95">
        <v>165950</v>
      </c>
      <c r="B449" s="95" t="s">
        <v>121</v>
      </c>
      <c r="C449" s="95" t="s">
        <v>111</v>
      </c>
      <c r="D449" s="95" t="s">
        <v>57</v>
      </c>
      <c r="E449" s="96">
        <v>43882</v>
      </c>
      <c r="F449" s="95" t="s">
        <v>112</v>
      </c>
      <c r="G449" s="95" t="s">
        <v>113</v>
      </c>
      <c r="H449" s="96">
        <v>45328</v>
      </c>
      <c r="I449" s="119">
        <v>0.84980324074074076</v>
      </c>
      <c r="J449" s="96">
        <v>45328</v>
      </c>
      <c r="K449" s="119">
        <v>0.85155092592592585</v>
      </c>
      <c r="L449" s="95">
        <v>151</v>
      </c>
      <c r="M449" s="23">
        <f>Causas[[#This Row],[parada_duracion]]/60</f>
        <v>2.5166666666666666</v>
      </c>
      <c r="N449" s="19" t="s">
        <v>125</v>
      </c>
      <c r="O449" s="99" t="s">
        <v>125</v>
      </c>
      <c r="P449" s="16">
        <f>WEEKNUM(Causas[[#This Row],[resolucion_fecha]],16)</f>
        <v>6</v>
      </c>
      <c r="Q449" s="16" t="str">
        <f>TEXT(Causas[[#This Row],[resolucion_fecha]],"MMMM")</f>
        <v>febrero</v>
      </c>
      <c r="R449" s="16" t="str">
        <f t="shared" si="6"/>
        <v>N</v>
      </c>
      <c r="S449" s="16"/>
      <c r="T449" s="99" t="s">
        <v>125</v>
      </c>
      <c r="U449" s="16"/>
      <c r="V449" s="16"/>
      <c r="W449" s="16"/>
    </row>
    <row r="450" spans="1:23" x14ac:dyDescent="0.25">
      <c r="A450" s="95">
        <v>165961</v>
      </c>
      <c r="B450" s="95" t="s">
        <v>114</v>
      </c>
      <c r="C450" s="95" t="s">
        <v>111</v>
      </c>
      <c r="D450" s="95" t="s">
        <v>50</v>
      </c>
      <c r="E450" s="96">
        <v>44120</v>
      </c>
      <c r="F450" s="95" t="s">
        <v>112</v>
      </c>
      <c r="G450" s="95" t="s">
        <v>115</v>
      </c>
      <c r="H450" s="96">
        <v>45329</v>
      </c>
      <c r="I450" s="119">
        <v>0.2907986111111111</v>
      </c>
      <c r="J450" s="96">
        <v>45329</v>
      </c>
      <c r="K450" s="119">
        <v>0.30390046296296297</v>
      </c>
      <c r="L450" s="95">
        <v>1132</v>
      </c>
      <c r="M450" s="23">
        <f>Causas[[#This Row],[parada_duracion]]/60</f>
        <v>18.866666666666667</v>
      </c>
      <c r="N450" s="19" t="s">
        <v>369</v>
      </c>
      <c r="O450" s="99" t="s">
        <v>383</v>
      </c>
      <c r="P450" s="16">
        <f>WEEKNUM(Causas[[#This Row],[resolucion_fecha]],16)</f>
        <v>6</v>
      </c>
      <c r="Q450" s="16" t="str">
        <f>TEXT(Causas[[#This Row],[resolucion_fecha]],"MMMM")</f>
        <v>febrero</v>
      </c>
      <c r="R450" s="16" t="str">
        <f t="shared" ref="R450:R513" si="7">IF(I5941&gt;TIME(22,0,0),"N",IF(I5941&lt;TIME(6,0,0),"N",IF(I5941&gt;TIME(14,0,0),"T",IF(I5941&gt;=TIME(6,0,0),"M","-"))))</f>
        <v>N</v>
      </c>
      <c r="S450" s="16"/>
      <c r="T450" s="99" t="s">
        <v>132</v>
      </c>
      <c r="U450" s="16"/>
      <c r="V450" s="16"/>
      <c r="W450" s="16"/>
    </row>
    <row r="451" spans="1:23" x14ac:dyDescent="0.25">
      <c r="A451" s="95">
        <v>165963</v>
      </c>
      <c r="B451" s="95" t="s">
        <v>136</v>
      </c>
      <c r="C451" s="95" t="s">
        <v>111</v>
      </c>
      <c r="D451" s="95" t="s">
        <v>52</v>
      </c>
      <c r="E451" s="96">
        <v>44104</v>
      </c>
      <c r="F451" s="95" t="s">
        <v>112</v>
      </c>
      <c r="G451" s="95" t="s">
        <v>115</v>
      </c>
      <c r="H451" s="96">
        <v>45329</v>
      </c>
      <c r="I451" s="119">
        <v>0.31156250000000002</v>
      </c>
      <c r="J451" s="96">
        <v>45329</v>
      </c>
      <c r="K451" s="119">
        <v>0.31281249999999999</v>
      </c>
      <c r="L451" s="95">
        <v>108</v>
      </c>
      <c r="M451" s="23">
        <f>Causas[[#This Row],[parada_duracion]]/60</f>
        <v>1.8</v>
      </c>
      <c r="N451" s="19" t="s">
        <v>125</v>
      </c>
      <c r="O451" s="99" t="s">
        <v>125</v>
      </c>
      <c r="P451" s="16">
        <f>WEEKNUM(Causas[[#This Row],[resolucion_fecha]],16)</f>
        <v>6</v>
      </c>
      <c r="Q451" s="16" t="str">
        <f>TEXT(Causas[[#This Row],[resolucion_fecha]],"MMMM")</f>
        <v>febrero</v>
      </c>
      <c r="R451" s="16" t="str">
        <f t="shared" si="7"/>
        <v>N</v>
      </c>
      <c r="S451" s="16"/>
      <c r="T451" s="99" t="s">
        <v>125</v>
      </c>
      <c r="U451" s="16"/>
      <c r="V451" s="16"/>
      <c r="W451" s="16"/>
    </row>
    <row r="452" spans="1:23" x14ac:dyDescent="0.25">
      <c r="A452" s="95">
        <v>165996</v>
      </c>
      <c r="B452" s="95" t="s">
        <v>114</v>
      </c>
      <c r="C452" s="95" t="s">
        <v>111</v>
      </c>
      <c r="D452" s="95" t="s">
        <v>50</v>
      </c>
      <c r="E452" s="96">
        <v>44120</v>
      </c>
      <c r="F452" s="95" t="s">
        <v>112</v>
      </c>
      <c r="G452" s="95" t="s">
        <v>115</v>
      </c>
      <c r="H452" s="96">
        <v>45329</v>
      </c>
      <c r="I452" s="119">
        <v>0.43085648148148148</v>
      </c>
      <c r="J452" s="96">
        <v>45329</v>
      </c>
      <c r="K452" s="119">
        <v>0.43319444444444444</v>
      </c>
      <c r="L452" s="95">
        <v>202</v>
      </c>
      <c r="M452" s="23">
        <f>Causas[[#This Row],[parada_duracion]]/60</f>
        <v>3.3666666666666667</v>
      </c>
      <c r="N452" s="19" t="s">
        <v>125</v>
      </c>
      <c r="O452" s="99" t="s">
        <v>125</v>
      </c>
      <c r="P452" s="16">
        <f>WEEKNUM(Causas[[#This Row],[resolucion_fecha]],16)</f>
        <v>6</v>
      </c>
      <c r="Q452" s="16" t="str">
        <f>TEXT(Causas[[#This Row],[resolucion_fecha]],"MMMM")</f>
        <v>febrero</v>
      </c>
      <c r="R452" s="16" t="str">
        <f t="shared" si="7"/>
        <v>N</v>
      </c>
      <c r="S452" s="16"/>
      <c r="T452" s="99" t="s">
        <v>125</v>
      </c>
      <c r="U452" s="16"/>
      <c r="V452" s="16"/>
      <c r="W452" s="16"/>
    </row>
    <row r="453" spans="1:23" x14ac:dyDescent="0.25">
      <c r="A453" s="95">
        <v>166055</v>
      </c>
      <c r="B453" s="95" t="s">
        <v>149</v>
      </c>
      <c r="C453" s="95" t="s">
        <v>111</v>
      </c>
      <c r="D453" s="95" t="s">
        <v>52</v>
      </c>
      <c r="E453" s="96">
        <v>43405</v>
      </c>
      <c r="F453" s="95" t="s">
        <v>118</v>
      </c>
      <c r="G453" s="95" t="s">
        <v>115</v>
      </c>
      <c r="H453" s="96">
        <v>45329</v>
      </c>
      <c r="I453" s="119">
        <v>0.5412731481481482</v>
      </c>
      <c r="J453" s="96">
        <v>45329</v>
      </c>
      <c r="K453" s="119">
        <v>0.54578703703703701</v>
      </c>
      <c r="L453" s="95">
        <v>390</v>
      </c>
      <c r="M453" s="23">
        <f>Causas[[#This Row],[parada_duracion]]/60</f>
        <v>6.5</v>
      </c>
      <c r="N453" s="19" t="s">
        <v>125</v>
      </c>
      <c r="O453" s="99" t="s">
        <v>125</v>
      </c>
      <c r="P453" s="16">
        <f>WEEKNUM(Causas[[#This Row],[resolucion_fecha]],16)</f>
        <v>6</v>
      </c>
      <c r="Q453" s="16" t="str">
        <f>TEXT(Causas[[#This Row],[resolucion_fecha]],"MMMM")</f>
        <v>febrero</v>
      </c>
      <c r="R453" s="16" t="str">
        <f t="shared" si="7"/>
        <v>N</v>
      </c>
      <c r="S453" s="16"/>
      <c r="T453" s="99" t="s">
        <v>125</v>
      </c>
      <c r="U453" s="16"/>
      <c r="V453" s="16"/>
      <c r="W453" s="16"/>
    </row>
    <row r="454" spans="1:23" x14ac:dyDescent="0.25">
      <c r="A454" s="95">
        <v>166098</v>
      </c>
      <c r="B454" s="95" t="s">
        <v>120</v>
      </c>
      <c r="C454" s="95" t="s">
        <v>111</v>
      </c>
      <c r="D454" s="95" t="s">
        <v>59</v>
      </c>
      <c r="E454" s="96">
        <v>43405</v>
      </c>
      <c r="F454" s="95" t="s">
        <v>118</v>
      </c>
      <c r="G454" s="95" t="s">
        <v>113</v>
      </c>
      <c r="H454" s="96">
        <v>45329</v>
      </c>
      <c r="I454" s="119">
        <v>0.61775462962962957</v>
      </c>
      <c r="J454" s="96">
        <v>45329</v>
      </c>
      <c r="K454" s="119">
        <v>0.61824074074074076</v>
      </c>
      <c r="L454" s="95">
        <v>42</v>
      </c>
      <c r="M454" s="23">
        <f>Causas[[#This Row],[parada_duracion]]/60</f>
        <v>0.7</v>
      </c>
      <c r="N454" s="19" t="s">
        <v>125</v>
      </c>
      <c r="O454" s="99" t="s">
        <v>125</v>
      </c>
      <c r="P454" s="16">
        <f>WEEKNUM(Causas[[#This Row],[resolucion_fecha]],16)</f>
        <v>6</v>
      </c>
      <c r="Q454" s="16" t="str">
        <f>TEXT(Causas[[#This Row],[resolucion_fecha]],"MMMM")</f>
        <v>febrero</v>
      </c>
      <c r="R454" s="16" t="str">
        <f t="shared" si="7"/>
        <v>N</v>
      </c>
      <c r="S454" s="16"/>
      <c r="T454" s="99" t="s">
        <v>125</v>
      </c>
      <c r="U454" s="16"/>
      <c r="V454" s="16"/>
      <c r="W454" s="16"/>
    </row>
    <row r="455" spans="1:23" x14ac:dyDescent="0.25">
      <c r="A455" s="90">
        <v>166107</v>
      </c>
      <c r="B455" s="90" t="s">
        <v>146</v>
      </c>
      <c r="C455" s="90" t="s">
        <v>111</v>
      </c>
      <c r="D455" s="90" t="s">
        <v>49</v>
      </c>
      <c r="E455" s="91">
        <v>43405</v>
      </c>
      <c r="F455" s="90" t="s">
        <v>118</v>
      </c>
      <c r="G455" s="90" t="s">
        <v>115</v>
      </c>
      <c r="H455" s="91">
        <v>45329</v>
      </c>
      <c r="I455" s="118">
        <v>0.63392361111111117</v>
      </c>
      <c r="J455" s="91">
        <v>45329</v>
      </c>
      <c r="K455" s="118">
        <v>0.64021990740740742</v>
      </c>
      <c r="L455" s="90">
        <v>544</v>
      </c>
      <c r="M455" s="92">
        <f>Causas[[#This Row],[parada_duracion]]/60</f>
        <v>9.0666666666666664</v>
      </c>
      <c r="N455" s="19" t="s">
        <v>125</v>
      </c>
      <c r="O455" s="99" t="s">
        <v>125</v>
      </c>
      <c r="P455" s="93">
        <f>WEEKNUM(Causas[[#This Row],[resolucion_fecha]],16)</f>
        <v>6</v>
      </c>
      <c r="Q455" s="93" t="str">
        <f>TEXT(Causas[[#This Row],[resolucion_fecha]],"MMMM")</f>
        <v>febrero</v>
      </c>
      <c r="R455" s="93" t="str">
        <f t="shared" si="7"/>
        <v>N</v>
      </c>
      <c r="S455" s="93"/>
      <c r="T455" s="99" t="s">
        <v>125</v>
      </c>
      <c r="U455" s="16"/>
      <c r="V455" s="93"/>
      <c r="W455" s="93"/>
    </row>
    <row r="456" spans="1:23" x14ac:dyDescent="0.25">
      <c r="A456" s="90">
        <v>166108</v>
      </c>
      <c r="B456" s="90" t="s">
        <v>120</v>
      </c>
      <c r="C456" s="90" t="s">
        <v>111</v>
      </c>
      <c r="D456" s="90" t="s">
        <v>53</v>
      </c>
      <c r="E456" s="91">
        <v>43405</v>
      </c>
      <c r="F456" s="90" t="s">
        <v>118</v>
      </c>
      <c r="G456" s="90" t="s">
        <v>115</v>
      </c>
      <c r="H456" s="91">
        <v>45329</v>
      </c>
      <c r="I456" s="118">
        <v>0.63462962962962965</v>
      </c>
      <c r="J456" s="91">
        <v>45329</v>
      </c>
      <c r="K456" s="118">
        <v>0.65849537037037031</v>
      </c>
      <c r="L456" s="90">
        <v>2062</v>
      </c>
      <c r="M456" s="92">
        <f>Causas[[#This Row],[parada_duracion]]/60</f>
        <v>34.366666666666667</v>
      </c>
      <c r="N456" s="18" t="s">
        <v>370</v>
      </c>
      <c r="O456" s="98" t="s">
        <v>384</v>
      </c>
      <c r="P456" s="93">
        <f>WEEKNUM(Causas[[#This Row],[resolucion_fecha]],16)</f>
        <v>6</v>
      </c>
      <c r="Q456" s="93" t="str">
        <f>TEXT(Causas[[#This Row],[resolucion_fecha]],"MMMM")</f>
        <v>febrero</v>
      </c>
      <c r="R456" s="93" t="str">
        <f t="shared" si="7"/>
        <v>N</v>
      </c>
      <c r="S456" s="93"/>
      <c r="T456" s="98" t="s">
        <v>132</v>
      </c>
      <c r="U456" s="94"/>
      <c r="V456" s="93"/>
      <c r="W456" s="93"/>
    </row>
    <row r="457" spans="1:23" x14ac:dyDescent="0.25">
      <c r="A457" s="95">
        <v>166115</v>
      </c>
      <c r="B457" s="95" t="s">
        <v>151</v>
      </c>
      <c r="C457" s="95" t="s">
        <v>111</v>
      </c>
      <c r="D457" s="95" t="s">
        <v>56</v>
      </c>
      <c r="E457" s="96">
        <v>44263</v>
      </c>
      <c r="F457" s="95" t="s">
        <v>112</v>
      </c>
      <c r="G457" s="95" t="s">
        <v>113</v>
      </c>
      <c r="H457" s="96">
        <v>45329</v>
      </c>
      <c r="I457" s="119">
        <v>0.64589120370370368</v>
      </c>
      <c r="J457" s="96">
        <v>45329</v>
      </c>
      <c r="K457" s="119">
        <v>0.68046296296296294</v>
      </c>
      <c r="L457" s="95">
        <v>2987</v>
      </c>
      <c r="M457" s="23">
        <f>Causas[[#This Row],[parada_duracion]]/60</f>
        <v>49.783333333333331</v>
      </c>
      <c r="N457" s="19" t="s">
        <v>371</v>
      </c>
      <c r="O457" s="99" t="s">
        <v>9</v>
      </c>
      <c r="P457" s="16">
        <f>WEEKNUM(Causas[[#This Row],[resolucion_fecha]],16)</f>
        <v>6</v>
      </c>
      <c r="Q457" s="16" t="str">
        <f>TEXT(Causas[[#This Row],[resolucion_fecha]],"MMMM")</f>
        <v>febrero</v>
      </c>
      <c r="R457" s="16" t="str">
        <f t="shared" si="7"/>
        <v>N</v>
      </c>
      <c r="S457" s="16"/>
      <c r="T457" s="99" t="s">
        <v>9</v>
      </c>
      <c r="U457" s="94"/>
      <c r="V457" s="16"/>
      <c r="W457" s="16"/>
    </row>
    <row r="458" spans="1:23" x14ac:dyDescent="0.25">
      <c r="A458" s="95">
        <v>166137</v>
      </c>
      <c r="B458" s="95" t="s">
        <v>120</v>
      </c>
      <c r="C458" s="95" t="s">
        <v>111</v>
      </c>
      <c r="D458" s="95" t="s">
        <v>50</v>
      </c>
      <c r="E458" s="96">
        <v>43405</v>
      </c>
      <c r="F458" s="95" t="s">
        <v>118</v>
      </c>
      <c r="G458" s="95" t="s">
        <v>113</v>
      </c>
      <c r="H458" s="96">
        <v>45329</v>
      </c>
      <c r="I458" s="119">
        <v>0.68473379629629638</v>
      </c>
      <c r="J458" s="96">
        <v>45329</v>
      </c>
      <c r="K458" s="119">
        <v>0.70190972222222225</v>
      </c>
      <c r="L458" s="95">
        <v>1484</v>
      </c>
      <c r="M458" s="23">
        <f>Causas[[#This Row],[parada_duracion]]/60</f>
        <v>24.733333333333334</v>
      </c>
      <c r="N458" s="19" t="s">
        <v>433</v>
      </c>
      <c r="O458" s="99" t="s">
        <v>385</v>
      </c>
      <c r="P458" s="16">
        <f>WEEKNUM(Causas[[#This Row],[resolucion_fecha]],16)</f>
        <v>6</v>
      </c>
      <c r="Q458" s="16" t="str">
        <f>TEXT(Causas[[#This Row],[resolucion_fecha]],"MMMM")</f>
        <v>febrero</v>
      </c>
      <c r="R458" s="16" t="str">
        <f t="shared" si="7"/>
        <v>N</v>
      </c>
      <c r="S458" s="16"/>
      <c r="T458" s="99" t="s">
        <v>133</v>
      </c>
      <c r="U458" s="16"/>
      <c r="V458" s="16"/>
      <c r="W458" s="16"/>
    </row>
    <row r="459" spans="1:23" x14ac:dyDescent="0.25">
      <c r="A459" s="90">
        <v>166146</v>
      </c>
      <c r="B459" s="90" t="s">
        <v>152</v>
      </c>
      <c r="C459" s="90" t="s">
        <v>111</v>
      </c>
      <c r="D459" s="90" t="s">
        <v>55</v>
      </c>
      <c r="E459" s="91">
        <v>43405</v>
      </c>
      <c r="F459" s="90" t="s">
        <v>118</v>
      </c>
      <c r="G459" s="90" t="s">
        <v>115</v>
      </c>
      <c r="H459" s="91">
        <v>45329</v>
      </c>
      <c r="I459" s="118">
        <v>0.70240740740740737</v>
      </c>
      <c r="J459" s="91">
        <v>45329</v>
      </c>
      <c r="K459" s="118">
        <v>0.71886574074074072</v>
      </c>
      <c r="L459" s="90">
        <v>1422</v>
      </c>
      <c r="M459" s="92">
        <f>Causas[[#This Row],[parada_duracion]]/60</f>
        <v>23.7</v>
      </c>
      <c r="N459" s="18" t="s">
        <v>372</v>
      </c>
      <c r="O459" s="98" t="s">
        <v>9</v>
      </c>
      <c r="P459" s="93">
        <f>WEEKNUM(Causas[[#This Row],[resolucion_fecha]],16)</f>
        <v>6</v>
      </c>
      <c r="Q459" s="93" t="str">
        <f>TEXT(Causas[[#This Row],[resolucion_fecha]],"MMMM")</f>
        <v>febrero</v>
      </c>
      <c r="R459" s="93" t="str">
        <f t="shared" si="7"/>
        <v>N</v>
      </c>
      <c r="S459" s="93"/>
      <c r="T459" s="98" t="s">
        <v>9</v>
      </c>
      <c r="U459" s="16"/>
      <c r="V459" s="93"/>
      <c r="W459" s="93"/>
    </row>
    <row r="460" spans="1:23" x14ac:dyDescent="0.25">
      <c r="A460" s="95">
        <v>166150</v>
      </c>
      <c r="B460" s="95" t="s">
        <v>114</v>
      </c>
      <c r="C460" s="95" t="s">
        <v>111</v>
      </c>
      <c r="D460" s="95" t="s">
        <v>50</v>
      </c>
      <c r="E460" s="96">
        <v>44120</v>
      </c>
      <c r="F460" s="95" t="s">
        <v>112</v>
      </c>
      <c r="G460" s="95" t="s">
        <v>113</v>
      </c>
      <c r="H460" s="96">
        <v>45329</v>
      </c>
      <c r="I460" s="119">
        <v>0.72021990740740749</v>
      </c>
      <c r="J460" s="96">
        <v>45329</v>
      </c>
      <c r="K460" s="119">
        <v>0.72984953703703714</v>
      </c>
      <c r="L460" s="95">
        <v>832</v>
      </c>
      <c r="M460" s="23">
        <f>Causas[[#This Row],[parada_duracion]]/60</f>
        <v>13.866666666666667</v>
      </c>
      <c r="N460" s="19" t="s">
        <v>373</v>
      </c>
      <c r="O460" s="99" t="s">
        <v>385</v>
      </c>
      <c r="P460" s="16">
        <f>WEEKNUM(Causas[[#This Row],[resolucion_fecha]],16)</f>
        <v>6</v>
      </c>
      <c r="Q460" s="16" t="str">
        <f>TEXT(Causas[[#This Row],[resolucion_fecha]],"MMMM")</f>
        <v>febrero</v>
      </c>
      <c r="R460" s="16" t="str">
        <f t="shared" si="7"/>
        <v>N</v>
      </c>
      <c r="S460" s="16"/>
      <c r="T460" s="99" t="s">
        <v>133</v>
      </c>
      <c r="U460" s="94"/>
      <c r="V460" s="16"/>
      <c r="W460" s="16"/>
    </row>
    <row r="461" spans="1:23" x14ac:dyDescent="0.25">
      <c r="A461" s="95">
        <v>166167</v>
      </c>
      <c r="B461" s="95" t="s">
        <v>124</v>
      </c>
      <c r="C461" s="95" t="s">
        <v>111</v>
      </c>
      <c r="D461" s="95" t="s">
        <v>57</v>
      </c>
      <c r="E461" s="96">
        <v>43882</v>
      </c>
      <c r="F461" s="95" t="s">
        <v>112</v>
      </c>
      <c r="G461" s="95" t="s">
        <v>113</v>
      </c>
      <c r="H461" s="96">
        <v>45329</v>
      </c>
      <c r="I461" s="119">
        <v>0.79765046296296294</v>
      </c>
      <c r="J461" s="96">
        <v>45329</v>
      </c>
      <c r="K461" s="119">
        <v>0.80969907407407404</v>
      </c>
      <c r="L461" s="95">
        <v>1041</v>
      </c>
      <c r="M461" s="23">
        <f>Causas[[#This Row],[parada_duracion]]/60</f>
        <v>17.350000000000001</v>
      </c>
      <c r="N461" s="19" t="s">
        <v>374</v>
      </c>
      <c r="O461" s="99" t="s">
        <v>385</v>
      </c>
      <c r="P461" s="16">
        <f>WEEKNUM(Causas[[#This Row],[resolucion_fecha]],16)</f>
        <v>6</v>
      </c>
      <c r="Q461" s="16" t="str">
        <f>TEXT(Causas[[#This Row],[resolucion_fecha]],"MMMM")</f>
        <v>febrero</v>
      </c>
      <c r="R461" s="16" t="str">
        <f t="shared" si="7"/>
        <v>N</v>
      </c>
      <c r="S461" s="16"/>
      <c r="T461" s="99" t="s">
        <v>133</v>
      </c>
      <c r="U461" s="16"/>
      <c r="V461" s="16"/>
      <c r="W461" s="16"/>
    </row>
    <row r="462" spans="1:23" x14ac:dyDescent="0.25">
      <c r="A462" s="90">
        <v>166172</v>
      </c>
      <c r="B462" s="90" t="s">
        <v>171</v>
      </c>
      <c r="C462" s="90" t="s">
        <v>111</v>
      </c>
      <c r="D462" s="90" t="s">
        <v>64</v>
      </c>
      <c r="E462" s="91">
        <v>44104</v>
      </c>
      <c r="F462" s="90" t="s">
        <v>112</v>
      </c>
      <c r="G462" s="90" t="s">
        <v>115</v>
      </c>
      <c r="H462" s="91">
        <v>45329</v>
      </c>
      <c r="I462" s="118">
        <v>0.82041666666666668</v>
      </c>
      <c r="J462" s="91">
        <v>45329</v>
      </c>
      <c r="K462" s="118">
        <v>0.84113425925925922</v>
      </c>
      <c r="L462" s="90">
        <v>1790</v>
      </c>
      <c r="M462" s="92">
        <f>Causas[[#This Row],[parada_duracion]]/60</f>
        <v>29.833333333333332</v>
      </c>
      <c r="N462" s="18" t="s">
        <v>375</v>
      </c>
      <c r="O462" s="98" t="s">
        <v>383</v>
      </c>
      <c r="P462" s="93">
        <f>WEEKNUM(Causas[[#This Row],[resolucion_fecha]],16)</f>
        <v>6</v>
      </c>
      <c r="Q462" s="93" t="str">
        <f>TEXT(Causas[[#This Row],[resolucion_fecha]],"MMMM")</f>
        <v>febrero</v>
      </c>
      <c r="R462" s="93" t="str">
        <f t="shared" si="7"/>
        <v>N</v>
      </c>
      <c r="S462" s="93"/>
      <c r="T462" s="98" t="s">
        <v>132</v>
      </c>
      <c r="U462" s="16"/>
      <c r="V462" s="93"/>
      <c r="W462" s="93"/>
    </row>
    <row r="463" spans="1:23" x14ac:dyDescent="0.25">
      <c r="A463" s="95">
        <v>166173</v>
      </c>
      <c r="B463" s="95" t="s">
        <v>161</v>
      </c>
      <c r="C463" s="95" t="s">
        <v>111</v>
      </c>
      <c r="D463" s="95" t="s">
        <v>49</v>
      </c>
      <c r="E463" s="96">
        <v>44012</v>
      </c>
      <c r="F463" s="95" t="s">
        <v>112</v>
      </c>
      <c r="G463" s="95" t="s">
        <v>115</v>
      </c>
      <c r="H463" s="96">
        <v>45329</v>
      </c>
      <c r="I463" s="119">
        <v>0.82393518518518516</v>
      </c>
      <c r="J463" s="96">
        <v>45329</v>
      </c>
      <c r="K463" s="119">
        <v>0.84050925925925923</v>
      </c>
      <c r="L463" s="95">
        <v>1432</v>
      </c>
      <c r="M463" s="23">
        <f>Causas[[#This Row],[parada_duracion]]/60</f>
        <v>23.866666666666667</v>
      </c>
      <c r="N463" s="19" t="s">
        <v>376</v>
      </c>
      <c r="O463" s="99" t="s">
        <v>383</v>
      </c>
      <c r="P463" s="16">
        <f>WEEKNUM(Causas[[#This Row],[resolucion_fecha]],16)</f>
        <v>6</v>
      </c>
      <c r="Q463" s="16" t="str">
        <f>TEXT(Causas[[#This Row],[resolucion_fecha]],"MMMM")</f>
        <v>febrero</v>
      </c>
      <c r="R463" s="16" t="str">
        <f t="shared" si="7"/>
        <v>N</v>
      </c>
      <c r="S463" s="16"/>
      <c r="T463" s="99" t="s">
        <v>132</v>
      </c>
      <c r="U463" s="94"/>
      <c r="V463" s="16"/>
      <c r="W463" s="16"/>
    </row>
    <row r="464" spans="1:23" x14ac:dyDescent="0.25">
      <c r="A464" s="95">
        <v>166179</v>
      </c>
      <c r="B464" s="95" t="s">
        <v>142</v>
      </c>
      <c r="C464" s="95" t="s">
        <v>111</v>
      </c>
      <c r="D464" s="95" t="s">
        <v>54</v>
      </c>
      <c r="E464" s="96">
        <v>43405</v>
      </c>
      <c r="F464" s="95" t="s">
        <v>118</v>
      </c>
      <c r="G464" s="95" t="s">
        <v>115</v>
      </c>
      <c r="H464" s="96">
        <v>45329</v>
      </c>
      <c r="I464" s="119">
        <v>0.85312500000000002</v>
      </c>
      <c r="J464" s="96">
        <v>45329</v>
      </c>
      <c r="K464" s="119">
        <v>0.85623842592592592</v>
      </c>
      <c r="L464" s="95">
        <v>269</v>
      </c>
      <c r="M464" s="23">
        <f>Causas[[#This Row],[parada_duracion]]/60</f>
        <v>4.4833333333333334</v>
      </c>
      <c r="N464" s="19" t="s">
        <v>125</v>
      </c>
      <c r="O464" s="99" t="s">
        <v>125</v>
      </c>
      <c r="P464" s="16">
        <f>WEEKNUM(Causas[[#This Row],[resolucion_fecha]],16)</f>
        <v>6</v>
      </c>
      <c r="Q464" s="16" t="str">
        <f>TEXT(Causas[[#This Row],[resolucion_fecha]],"MMMM")</f>
        <v>febrero</v>
      </c>
      <c r="R464" s="16" t="str">
        <f t="shared" si="7"/>
        <v>N</v>
      </c>
      <c r="S464" s="16"/>
      <c r="T464" s="99" t="s">
        <v>125</v>
      </c>
      <c r="U464" s="16"/>
      <c r="V464" s="16"/>
      <c r="W464" s="16"/>
    </row>
    <row r="465" spans="1:23" x14ac:dyDescent="0.25">
      <c r="A465" s="90">
        <v>166181</v>
      </c>
      <c r="B465" s="90" t="s">
        <v>154</v>
      </c>
      <c r="C465" s="90" t="s">
        <v>111</v>
      </c>
      <c r="D465" s="90" t="s">
        <v>57</v>
      </c>
      <c r="E465" s="91">
        <v>43405</v>
      </c>
      <c r="F465" s="90" t="s">
        <v>118</v>
      </c>
      <c r="G465" s="90" t="s">
        <v>115</v>
      </c>
      <c r="H465" s="91">
        <v>45329</v>
      </c>
      <c r="I465" s="118">
        <v>0.85679398148148145</v>
      </c>
      <c r="J465" s="91">
        <v>45329</v>
      </c>
      <c r="K465" s="118">
        <v>0.8628703703703704</v>
      </c>
      <c r="L465" s="90">
        <v>525</v>
      </c>
      <c r="M465" s="92">
        <f>Causas[[#This Row],[parada_duracion]]/60</f>
        <v>8.75</v>
      </c>
      <c r="N465" s="19" t="s">
        <v>125</v>
      </c>
      <c r="O465" s="99" t="s">
        <v>125</v>
      </c>
      <c r="P465" s="93">
        <f>WEEKNUM(Causas[[#This Row],[resolucion_fecha]],16)</f>
        <v>6</v>
      </c>
      <c r="Q465" s="93" t="str">
        <f>TEXT(Causas[[#This Row],[resolucion_fecha]],"MMMM")</f>
        <v>febrero</v>
      </c>
      <c r="R465" s="93" t="str">
        <f t="shared" si="7"/>
        <v>N</v>
      </c>
      <c r="S465" s="93"/>
      <c r="T465" s="99" t="s">
        <v>125</v>
      </c>
      <c r="U465" s="16"/>
      <c r="V465" s="93"/>
      <c r="W465" s="93"/>
    </row>
    <row r="466" spans="1:23" x14ac:dyDescent="0.25">
      <c r="A466" s="90">
        <v>166184</v>
      </c>
      <c r="B466" s="90" t="s">
        <v>124</v>
      </c>
      <c r="C466" s="90" t="s">
        <v>111</v>
      </c>
      <c r="D466" s="90" t="s">
        <v>55</v>
      </c>
      <c r="E466" s="91">
        <v>43405</v>
      </c>
      <c r="F466" s="90" t="s">
        <v>118</v>
      </c>
      <c r="G466" s="90" t="s">
        <v>113</v>
      </c>
      <c r="H466" s="91">
        <v>45329</v>
      </c>
      <c r="I466" s="118">
        <v>0.89959490740740744</v>
      </c>
      <c r="J466" s="91">
        <v>45330</v>
      </c>
      <c r="K466" s="118">
        <v>0.21054398148148148</v>
      </c>
      <c r="L466" s="90">
        <v>26866</v>
      </c>
      <c r="M466" s="92">
        <f>Causas[[#This Row],[parada_duracion]]/60</f>
        <v>447.76666666666665</v>
      </c>
      <c r="N466" s="18" t="s">
        <v>438</v>
      </c>
      <c r="O466" s="98" t="s">
        <v>383</v>
      </c>
      <c r="P466" s="93">
        <f>WEEKNUM(Causas[[#This Row],[resolucion_fecha]],16)</f>
        <v>6</v>
      </c>
      <c r="Q466" s="93" t="str">
        <f>TEXT(Causas[[#This Row],[resolucion_fecha]],"MMMM")</f>
        <v>febrero</v>
      </c>
      <c r="R466" s="93" t="str">
        <f t="shared" si="7"/>
        <v>N</v>
      </c>
      <c r="S466" s="93"/>
      <c r="T466" s="98" t="s">
        <v>132</v>
      </c>
      <c r="U466" s="94"/>
      <c r="V466" s="93"/>
      <c r="W466" s="93"/>
    </row>
    <row r="467" spans="1:23" x14ac:dyDescent="0.25">
      <c r="A467" s="95">
        <v>166191</v>
      </c>
      <c r="B467" s="95" t="s">
        <v>368</v>
      </c>
      <c r="C467" s="95" t="s">
        <v>111</v>
      </c>
      <c r="D467" s="95" t="s">
        <v>50</v>
      </c>
      <c r="E467" s="96">
        <v>43881</v>
      </c>
      <c r="F467" s="95" t="s">
        <v>112</v>
      </c>
      <c r="G467" s="95" t="s">
        <v>113</v>
      </c>
      <c r="H467" s="96">
        <v>45329</v>
      </c>
      <c r="I467" s="119">
        <v>0.99062499999999998</v>
      </c>
      <c r="J467" s="96">
        <v>45330</v>
      </c>
      <c r="K467" s="119">
        <v>2.1782407407407407E-2</v>
      </c>
      <c r="L467" s="95">
        <v>2692</v>
      </c>
      <c r="M467" s="23">
        <f>Causas[[#This Row],[parada_duracion]]/60</f>
        <v>44.866666666666667</v>
      </c>
      <c r="N467" s="19" t="s">
        <v>432</v>
      </c>
      <c r="O467" s="99" t="s">
        <v>9</v>
      </c>
      <c r="P467" s="16">
        <f>WEEKNUM(Causas[[#This Row],[resolucion_fecha]],16)</f>
        <v>6</v>
      </c>
      <c r="Q467" s="16" t="str">
        <f>TEXT(Causas[[#This Row],[resolucion_fecha]],"MMMM")</f>
        <v>febrero</v>
      </c>
      <c r="R467" s="16" t="str">
        <f t="shared" si="7"/>
        <v>N</v>
      </c>
      <c r="S467" s="16"/>
      <c r="T467" s="99" t="s">
        <v>9</v>
      </c>
      <c r="U467" s="94"/>
      <c r="V467" s="16"/>
      <c r="W467" s="16"/>
    </row>
    <row r="468" spans="1:23" x14ac:dyDescent="0.25">
      <c r="A468" s="90">
        <v>166201</v>
      </c>
      <c r="B468" s="90" t="s">
        <v>136</v>
      </c>
      <c r="C468" s="90" t="s">
        <v>111</v>
      </c>
      <c r="D468" s="90" t="s">
        <v>52</v>
      </c>
      <c r="E468" s="91">
        <v>44104</v>
      </c>
      <c r="F468" s="90" t="s">
        <v>112</v>
      </c>
      <c r="G468" s="90" t="s">
        <v>113</v>
      </c>
      <c r="H468" s="91">
        <v>45330</v>
      </c>
      <c r="I468" s="118">
        <v>0.29969907407407409</v>
      </c>
      <c r="J468" s="91">
        <v>45330</v>
      </c>
      <c r="K468" s="118">
        <v>0.36658564814814815</v>
      </c>
      <c r="L468" s="90">
        <v>5779</v>
      </c>
      <c r="M468" s="92">
        <f>Causas[[#This Row],[parada_duracion]]/60</f>
        <v>96.316666666666663</v>
      </c>
      <c r="N468" s="18" t="s">
        <v>423</v>
      </c>
      <c r="O468" s="98" t="s">
        <v>384</v>
      </c>
      <c r="P468" s="93">
        <f>WEEKNUM(Causas[[#This Row],[resolucion_fecha]],16)</f>
        <v>6</v>
      </c>
      <c r="Q468" s="93" t="str">
        <f>TEXT(Causas[[#This Row],[resolucion_fecha]],"MMMM")</f>
        <v>febrero</v>
      </c>
      <c r="R468" s="93" t="str">
        <f t="shared" si="7"/>
        <v>N</v>
      </c>
      <c r="S468" s="93"/>
      <c r="T468" s="98" t="s">
        <v>133</v>
      </c>
      <c r="U468" s="16"/>
      <c r="V468" s="93"/>
      <c r="W468" s="93"/>
    </row>
    <row r="469" spans="1:23" x14ac:dyDescent="0.25">
      <c r="A469" s="95">
        <v>166202</v>
      </c>
      <c r="B469" s="95" t="s">
        <v>151</v>
      </c>
      <c r="C469" s="95" t="s">
        <v>111</v>
      </c>
      <c r="D469" s="95" t="s">
        <v>56</v>
      </c>
      <c r="E469" s="96">
        <v>44263</v>
      </c>
      <c r="F469" s="95" t="s">
        <v>112</v>
      </c>
      <c r="G469" s="95" t="s">
        <v>115</v>
      </c>
      <c r="H469" s="96">
        <v>45330</v>
      </c>
      <c r="I469" s="119">
        <v>0.30118055555555556</v>
      </c>
      <c r="J469" s="96">
        <v>45330</v>
      </c>
      <c r="K469" s="119">
        <v>0.31380787037037039</v>
      </c>
      <c r="L469" s="95">
        <v>1091</v>
      </c>
      <c r="M469" s="23">
        <f>Causas[[#This Row],[parada_duracion]]/60</f>
        <v>18.183333333333334</v>
      </c>
      <c r="N469" s="19" t="s">
        <v>44</v>
      </c>
      <c r="O469" s="99" t="s">
        <v>44</v>
      </c>
      <c r="P469" s="16">
        <f>WEEKNUM(Causas[[#This Row],[resolucion_fecha]],16)</f>
        <v>6</v>
      </c>
      <c r="Q469" s="16" t="str">
        <f>TEXT(Causas[[#This Row],[resolucion_fecha]],"MMMM")</f>
        <v>febrero</v>
      </c>
      <c r="R469" s="16" t="str">
        <f t="shared" si="7"/>
        <v>N</v>
      </c>
      <c r="S469" s="16"/>
      <c r="T469" s="99" t="s">
        <v>44</v>
      </c>
      <c r="U469" s="94"/>
      <c r="V469" s="16"/>
      <c r="W469" s="16"/>
    </row>
    <row r="470" spans="1:23" x14ac:dyDescent="0.25">
      <c r="A470" s="95">
        <v>166205</v>
      </c>
      <c r="B470" s="95" t="s">
        <v>114</v>
      </c>
      <c r="C470" s="95" t="s">
        <v>111</v>
      </c>
      <c r="D470" s="95" t="s">
        <v>50</v>
      </c>
      <c r="E470" s="96">
        <v>44120</v>
      </c>
      <c r="F470" s="95" t="s">
        <v>112</v>
      </c>
      <c r="G470" s="95" t="s">
        <v>115</v>
      </c>
      <c r="H470" s="96">
        <v>45330</v>
      </c>
      <c r="I470" s="119">
        <v>0.32744212962962965</v>
      </c>
      <c r="J470" s="96">
        <v>45330</v>
      </c>
      <c r="K470" s="119">
        <v>0.40614583333333337</v>
      </c>
      <c r="L470" s="95">
        <v>6800</v>
      </c>
      <c r="M470" s="23">
        <f>Causas[[#This Row],[parada_duracion]]/60</f>
        <v>113.33333333333333</v>
      </c>
      <c r="N470" s="19" t="s">
        <v>145</v>
      </c>
      <c r="O470" s="99" t="s">
        <v>384</v>
      </c>
      <c r="P470" s="16">
        <f>WEEKNUM(Causas[[#This Row],[resolucion_fecha]],16)</f>
        <v>6</v>
      </c>
      <c r="Q470" s="16" t="str">
        <f>TEXT(Causas[[#This Row],[resolucion_fecha]],"MMMM")</f>
        <v>febrero</v>
      </c>
      <c r="R470" s="16" t="str">
        <f t="shared" si="7"/>
        <v>N</v>
      </c>
      <c r="S470" s="16"/>
      <c r="T470" s="99" t="s">
        <v>132</v>
      </c>
      <c r="U470" s="16"/>
      <c r="V470" s="16"/>
      <c r="W470" s="16"/>
    </row>
    <row r="471" spans="1:23" x14ac:dyDescent="0.25">
      <c r="A471" s="90">
        <v>166207</v>
      </c>
      <c r="B471" s="90" t="s">
        <v>120</v>
      </c>
      <c r="C471" s="90" t="s">
        <v>111</v>
      </c>
      <c r="D471" s="90" t="s">
        <v>52</v>
      </c>
      <c r="E471" s="91">
        <v>43405</v>
      </c>
      <c r="F471" s="90" t="s">
        <v>118</v>
      </c>
      <c r="G471" s="90" t="s">
        <v>115</v>
      </c>
      <c r="H471" s="91">
        <v>45330</v>
      </c>
      <c r="I471" s="118">
        <v>0.3669560185185185</v>
      </c>
      <c r="J471" s="91">
        <v>45330</v>
      </c>
      <c r="K471" s="118">
        <v>0.40605324074074073</v>
      </c>
      <c r="L471" s="90">
        <v>3378</v>
      </c>
      <c r="M471" s="92">
        <f>Causas[[#This Row],[parada_duracion]]/60</f>
        <v>56.3</v>
      </c>
      <c r="N471" s="18" t="s">
        <v>424</v>
      </c>
      <c r="O471" s="98" t="s">
        <v>9</v>
      </c>
      <c r="P471" s="93">
        <f>WEEKNUM(Causas[[#This Row],[resolucion_fecha]],16)</f>
        <v>6</v>
      </c>
      <c r="Q471" s="93" t="str">
        <f>TEXT(Causas[[#This Row],[resolucion_fecha]],"MMMM")</f>
        <v>febrero</v>
      </c>
      <c r="R471" s="93" t="str">
        <f t="shared" si="7"/>
        <v>N</v>
      </c>
      <c r="S471" s="93"/>
      <c r="T471" s="99" t="s">
        <v>9</v>
      </c>
      <c r="U471" s="16"/>
      <c r="V471" s="93"/>
      <c r="W471" s="93"/>
    </row>
    <row r="472" spans="1:23" x14ac:dyDescent="0.25">
      <c r="A472" s="95">
        <v>166208</v>
      </c>
      <c r="B472" s="95" t="s">
        <v>120</v>
      </c>
      <c r="C472" s="95" t="s">
        <v>111</v>
      </c>
      <c r="D472" s="95" t="s">
        <v>54</v>
      </c>
      <c r="E472" s="96">
        <v>43405</v>
      </c>
      <c r="F472" s="95" t="s">
        <v>118</v>
      </c>
      <c r="G472" s="95" t="s">
        <v>113</v>
      </c>
      <c r="H472" s="96">
        <v>45330</v>
      </c>
      <c r="I472" s="119">
        <v>0.36952546296296296</v>
      </c>
      <c r="J472" s="96">
        <v>45330</v>
      </c>
      <c r="K472" s="119">
        <v>0.37851851851851853</v>
      </c>
      <c r="L472" s="95">
        <v>777</v>
      </c>
      <c r="M472" s="23">
        <f>Causas[[#This Row],[parada_duracion]]/60</f>
        <v>12.95</v>
      </c>
      <c r="N472" s="19" t="s">
        <v>406</v>
      </c>
      <c r="O472" s="99" t="s">
        <v>383</v>
      </c>
      <c r="P472" s="16">
        <f>WEEKNUM(Causas[[#This Row],[resolucion_fecha]],16)</f>
        <v>6</v>
      </c>
      <c r="Q472" s="16" t="str">
        <f>TEXT(Causas[[#This Row],[resolucion_fecha]],"MMMM")</f>
        <v>febrero</v>
      </c>
      <c r="R472" s="16" t="str">
        <f t="shared" si="7"/>
        <v>N</v>
      </c>
      <c r="S472" s="16"/>
      <c r="T472" s="99" t="s">
        <v>132</v>
      </c>
      <c r="U472" s="94"/>
      <c r="V472" s="16"/>
      <c r="W472" s="16"/>
    </row>
    <row r="473" spans="1:23" x14ac:dyDescent="0.25">
      <c r="A473" s="90">
        <v>166224</v>
      </c>
      <c r="B473" s="90" t="s">
        <v>120</v>
      </c>
      <c r="C473" s="90" t="s">
        <v>111</v>
      </c>
      <c r="D473" s="90" t="s">
        <v>53</v>
      </c>
      <c r="E473" s="91">
        <v>43405</v>
      </c>
      <c r="F473" s="90" t="s">
        <v>118</v>
      </c>
      <c r="G473" s="90" t="s">
        <v>115</v>
      </c>
      <c r="H473" s="91">
        <v>45330</v>
      </c>
      <c r="I473" s="118">
        <v>0.40194444444444444</v>
      </c>
      <c r="J473" s="91">
        <v>45330</v>
      </c>
      <c r="K473" s="118">
        <v>0.42821759259259262</v>
      </c>
      <c r="L473" s="90">
        <v>2270</v>
      </c>
      <c r="M473" s="92">
        <f>Causas[[#This Row],[parada_duracion]]/60</f>
        <v>37.833333333333336</v>
      </c>
      <c r="N473" s="18" t="s">
        <v>44</v>
      </c>
      <c r="O473" s="98" t="s">
        <v>44</v>
      </c>
      <c r="P473" s="93">
        <f>WEEKNUM(Causas[[#This Row],[resolucion_fecha]],16)</f>
        <v>6</v>
      </c>
      <c r="Q473" s="93" t="str">
        <f>TEXT(Causas[[#This Row],[resolucion_fecha]],"MMMM")</f>
        <v>febrero</v>
      </c>
      <c r="R473" s="93" t="str">
        <f t="shared" si="7"/>
        <v>N</v>
      </c>
      <c r="S473" s="93"/>
      <c r="T473" s="98" t="s">
        <v>44</v>
      </c>
      <c r="U473" s="16"/>
      <c r="V473" s="93"/>
      <c r="W473" s="93"/>
    </row>
    <row r="474" spans="1:23" x14ac:dyDescent="0.25">
      <c r="A474" s="90">
        <v>166239</v>
      </c>
      <c r="B474" s="90" t="s">
        <v>116</v>
      </c>
      <c r="C474" s="90" t="s">
        <v>111</v>
      </c>
      <c r="D474" s="90" t="s">
        <v>54</v>
      </c>
      <c r="E474" s="91">
        <v>43405</v>
      </c>
      <c r="F474" s="90" t="s">
        <v>118</v>
      </c>
      <c r="G474" s="90" t="s">
        <v>113</v>
      </c>
      <c r="H474" s="91">
        <v>45330</v>
      </c>
      <c r="I474" s="118">
        <v>0.44021990740740741</v>
      </c>
      <c r="J474" s="91">
        <v>45330</v>
      </c>
      <c r="K474" s="118">
        <v>0.45240740740740742</v>
      </c>
      <c r="L474" s="90">
        <v>1053</v>
      </c>
      <c r="M474" s="92">
        <f>Causas[[#This Row],[parada_duracion]]/60</f>
        <v>17.55</v>
      </c>
      <c r="N474" s="18" t="s">
        <v>407</v>
      </c>
      <c r="O474" s="99" t="s">
        <v>383</v>
      </c>
      <c r="P474" s="93">
        <f>WEEKNUM(Causas[[#This Row],[resolucion_fecha]],16)</f>
        <v>6</v>
      </c>
      <c r="Q474" s="93" t="str">
        <f>TEXT(Causas[[#This Row],[resolucion_fecha]],"MMMM")</f>
        <v>febrero</v>
      </c>
      <c r="R474" s="93" t="str">
        <f t="shared" si="7"/>
        <v>N</v>
      </c>
      <c r="S474" s="93"/>
      <c r="T474" s="99" t="s">
        <v>132</v>
      </c>
      <c r="U474" s="94"/>
      <c r="V474" s="93"/>
      <c r="W474" s="93"/>
    </row>
    <row r="475" spans="1:23" x14ac:dyDescent="0.25">
      <c r="A475" s="95">
        <v>166245</v>
      </c>
      <c r="B475" s="95" t="s">
        <v>120</v>
      </c>
      <c r="C475" s="95" t="s">
        <v>111</v>
      </c>
      <c r="D475" s="95" t="s">
        <v>63</v>
      </c>
      <c r="E475" s="96">
        <v>43405</v>
      </c>
      <c r="F475" s="95" t="s">
        <v>118</v>
      </c>
      <c r="G475" s="95" t="s">
        <v>113</v>
      </c>
      <c r="H475" s="96">
        <v>45330</v>
      </c>
      <c r="I475" s="119">
        <v>0.44991898148148146</v>
      </c>
      <c r="J475" s="96">
        <v>45330</v>
      </c>
      <c r="K475" s="119">
        <v>0.45526620370370369</v>
      </c>
      <c r="L475" s="95">
        <v>462</v>
      </c>
      <c r="M475" s="23">
        <f>Causas[[#This Row],[parada_duracion]]/60</f>
        <v>7.7</v>
      </c>
      <c r="N475" s="19" t="s">
        <v>125</v>
      </c>
      <c r="O475" s="99" t="s">
        <v>125</v>
      </c>
      <c r="P475" s="16">
        <f>WEEKNUM(Causas[[#This Row],[resolucion_fecha]],16)</f>
        <v>6</v>
      </c>
      <c r="Q475" s="16" t="str">
        <f>TEXT(Causas[[#This Row],[resolucion_fecha]],"MMMM")</f>
        <v>febrero</v>
      </c>
      <c r="R475" s="16" t="str">
        <f t="shared" si="7"/>
        <v>N</v>
      </c>
      <c r="S475" s="16"/>
      <c r="T475" s="99" t="s">
        <v>125</v>
      </c>
      <c r="U475" s="94"/>
      <c r="V475" s="16"/>
      <c r="W475" s="16"/>
    </row>
    <row r="476" spans="1:23" x14ac:dyDescent="0.25">
      <c r="A476" s="90">
        <v>166264</v>
      </c>
      <c r="B476" s="90" t="s">
        <v>120</v>
      </c>
      <c r="C476" s="90" t="s">
        <v>111</v>
      </c>
      <c r="D476" s="90" t="s">
        <v>63</v>
      </c>
      <c r="E476" s="91">
        <v>43405</v>
      </c>
      <c r="F476" s="90" t="s">
        <v>118</v>
      </c>
      <c r="G476" s="90" t="s">
        <v>113</v>
      </c>
      <c r="H476" s="91">
        <v>45330</v>
      </c>
      <c r="I476" s="118">
        <v>0.48374999999999996</v>
      </c>
      <c r="J476" s="91">
        <v>45330</v>
      </c>
      <c r="K476" s="118">
        <v>0.51395833333333341</v>
      </c>
      <c r="L476" s="90">
        <v>2610</v>
      </c>
      <c r="M476" s="92">
        <f>Causas[[#This Row],[parada_duracion]]/60</f>
        <v>43.5</v>
      </c>
      <c r="N476" s="18" t="s">
        <v>429</v>
      </c>
      <c r="O476" s="98" t="s">
        <v>383</v>
      </c>
      <c r="P476" s="93">
        <f>WEEKNUM(Causas[[#This Row],[resolucion_fecha]],16)</f>
        <v>6</v>
      </c>
      <c r="Q476" s="93" t="str">
        <f>TEXT(Causas[[#This Row],[resolucion_fecha]],"MMMM")</f>
        <v>febrero</v>
      </c>
      <c r="R476" s="93" t="str">
        <f t="shared" si="7"/>
        <v>N</v>
      </c>
      <c r="S476" s="93"/>
      <c r="T476" s="98" t="s">
        <v>132</v>
      </c>
      <c r="U476" s="16"/>
      <c r="V476" s="93"/>
      <c r="W476" s="93"/>
    </row>
    <row r="477" spans="1:23" x14ac:dyDescent="0.25">
      <c r="A477" s="90">
        <v>166276</v>
      </c>
      <c r="B477" s="90" t="s">
        <v>120</v>
      </c>
      <c r="C477" s="90" t="s">
        <v>111</v>
      </c>
      <c r="D477" s="90" t="s">
        <v>63</v>
      </c>
      <c r="E477" s="91">
        <v>43405</v>
      </c>
      <c r="F477" s="90" t="s">
        <v>118</v>
      </c>
      <c r="G477" s="90" t="s">
        <v>115</v>
      </c>
      <c r="H477" s="91">
        <v>45330</v>
      </c>
      <c r="I477" s="118">
        <v>0.51405092592592594</v>
      </c>
      <c r="J477" s="91">
        <v>45330</v>
      </c>
      <c r="K477" s="118">
        <v>0.51846064814814818</v>
      </c>
      <c r="L477" s="90">
        <v>381</v>
      </c>
      <c r="M477" s="92">
        <f>Causas[[#This Row],[parada_duracion]]/60</f>
        <v>6.35</v>
      </c>
      <c r="N477" s="19" t="s">
        <v>125</v>
      </c>
      <c r="O477" s="99" t="s">
        <v>125</v>
      </c>
      <c r="P477" s="93">
        <f>WEEKNUM(Causas[[#This Row],[resolucion_fecha]],16)</f>
        <v>6</v>
      </c>
      <c r="Q477" s="93" t="str">
        <f>TEXT(Causas[[#This Row],[resolucion_fecha]],"MMMM")</f>
        <v>febrero</v>
      </c>
      <c r="R477" s="93" t="str">
        <f t="shared" si="7"/>
        <v>N</v>
      </c>
      <c r="S477" s="93"/>
      <c r="T477" s="99" t="s">
        <v>125</v>
      </c>
      <c r="U477" s="94"/>
      <c r="V477" s="93"/>
      <c r="W477" s="93"/>
    </row>
    <row r="478" spans="1:23" ht="30" x14ac:dyDescent="0.25">
      <c r="A478" s="95">
        <v>166296</v>
      </c>
      <c r="B478" s="95" t="s">
        <v>154</v>
      </c>
      <c r="C478" s="95" t="s">
        <v>111</v>
      </c>
      <c r="D478" s="95" t="s">
        <v>52</v>
      </c>
      <c r="E478" s="96">
        <v>43900</v>
      </c>
      <c r="F478" s="95" t="s">
        <v>112</v>
      </c>
      <c r="G478" s="95" t="s">
        <v>113</v>
      </c>
      <c r="H478" s="96">
        <v>45330</v>
      </c>
      <c r="I478" s="119">
        <v>0.54664351851851845</v>
      </c>
      <c r="J478" s="96">
        <v>45330</v>
      </c>
      <c r="K478" s="119">
        <v>0.64366898148148144</v>
      </c>
      <c r="L478" s="95">
        <v>8383</v>
      </c>
      <c r="M478" s="23">
        <f>Causas[[#This Row],[parada_duracion]]/60</f>
        <v>139.71666666666667</v>
      </c>
      <c r="N478" s="19" t="s">
        <v>422</v>
      </c>
      <c r="O478" s="99" t="s">
        <v>383</v>
      </c>
      <c r="P478" s="16">
        <f>WEEKNUM(Causas[[#This Row],[resolucion_fecha]],16)</f>
        <v>6</v>
      </c>
      <c r="Q478" s="16" t="str">
        <f>TEXT(Causas[[#This Row],[resolucion_fecha]],"MMMM")</f>
        <v>febrero</v>
      </c>
      <c r="R478" s="16" t="str">
        <f t="shared" si="7"/>
        <v>N</v>
      </c>
      <c r="S478" s="16"/>
      <c r="T478" s="99" t="s">
        <v>132</v>
      </c>
      <c r="U478" s="94"/>
      <c r="V478" s="16"/>
      <c r="W478" s="16"/>
    </row>
    <row r="479" spans="1:23" x14ac:dyDescent="0.25">
      <c r="A479" s="90">
        <v>166327</v>
      </c>
      <c r="B479" s="90" t="s">
        <v>151</v>
      </c>
      <c r="C479" s="90" t="s">
        <v>111</v>
      </c>
      <c r="D479" s="90" t="s">
        <v>56</v>
      </c>
      <c r="E479" s="91">
        <v>44263</v>
      </c>
      <c r="F479" s="90" t="s">
        <v>112</v>
      </c>
      <c r="G479" s="90" t="s">
        <v>115</v>
      </c>
      <c r="H479" s="91">
        <v>45330</v>
      </c>
      <c r="I479" s="118">
        <v>0.61234953703703698</v>
      </c>
      <c r="J479" s="91">
        <v>45330</v>
      </c>
      <c r="K479" s="118">
        <v>0.63091435185185185</v>
      </c>
      <c r="L479" s="90">
        <v>1604</v>
      </c>
      <c r="M479" s="92">
        <f>Causas[[#This Row],[parada_duracion]]/60</f>
        <v>26.733333333333334</v>
      </c>
      <c r="N479" s="18" t="s">
        <v>437</v>
      </c>
      <c r="O479" s="98" t="s">
        <v>383</v>
      </c>
      <c r="P479" s="93">
        <f>WEEKNUM(Causas[[#This Row],[resolucion_fecha]],16)</f>
        <v>6</v>
      </c>
      <c r="Q479" s="93" t="str">
        <f>TEXT(Causas[[#This Row],[resolucion_fecha]],"MMMM")</f>
        <v>febrero</v>
      </c>
      <c r="R479" s="93" t="str">
        <f t="shared" si="7"/>
        <v>N</v>
      </c>
      <c r="S479" s="93"/>
      <c r="T479" s="99" t="s">
        <v>132</v>
      </c>
      <c r="U479" s="16"/>
      <c r="V479" s="93"/>
      <c r="W479" s="93"/>
    </row>
    <row r="480" spans="1:23" x14ac:dyDescent="0.25">
      <c r="A480" s="90">
        <v>166339</v>
      </c>
      <c r="B480" s="90" t="s">
        <v>151</v>
      </c>
      <c r="C480" s="90" t="s">
        <v>111</v>
      </c>
      <c r="D480" s="90" t="s">
        <v>56</v>
      </c>
      <c r="E480" s="91">
        <v>44263</v>
      </c>
      <c r="F480" s="90" t="s">
        <v>112</v>
      </c>
      <c r="G480" s="90" t="s">
        <v>113</v>
      </c>
      <c r="H480" s="91">
        <v>45330</v>
      </c>
      <c r="I480" s="118">
        <v>0.63810185185185186</v>
      </c>
      <c r="J480" s="91">
        <v>45330</v>
      </c>
      <c r="K480" s="118">
        <v>0.65854166666666669</v>
      </c>
      <c r="L480" s="90">
        <v>1766</v>
      </c>
      <c r="M480" s="92">
        <f>Causas[[#This Row],[parada_duracion]]/60</f>
        <v>29.433333333333334</v>
      </c>
      <c r="N480" s="18" t="s">
        <v>437</v>
      </c>
      <c r="O480" s="98" t="s">
        <v>383</v>
      </c>
      <c r="P480" s="93">
        <f>WEEKNUM(Causas[[#This Row],[resolucion_fecha]],16)</f>
        <v>6</v>
      </c>
      <c r="Q480" s="93" t="str">
        <f>TEXT(Causas[[#This Row],[resolucion_fecha]],"MMMM")</f>
        <v>febrero</v>
      </c>
      <c r="R480" s="93" t="str">
        <f t="shared" si="7"/>
        <v>N</v>
      </c>
      <c r="S480" s="93"/>
      <c r="T480" s="98" t="s">
        <v>132</v>
      </c>
      <c r="U480" s="94"/>
      <c r="V480" s="93"/>
      <c r="W480" s="93"/>
    </row>
    <row r="481" spans="1:23" x14ac:dyDescent="0.25">
      <c r="A481" s="90">
        <v>166357</v>
      </c>
      <c r="B481" s="90" t="s">
        <v>146</v>
      </c>
      <c r="C481" s="90" t="s">
        <v>111</v>
      </c>
      <c r="D481" s="90" t="s">
        <v>50</v>
      </c>
      <c r="E481" s="91">
        <v>43405</v>
      </c>
      <c r="F481" s="90" t="s">
        <v>118</v>
      </c>
      <c r="G481" s="90" t="s">
        <v>113</v>
      </c>
      <c r="H481" s="91">
        <v>45330</v>
      </c>
      <c r="I481" s="118">
        <v>0.67689814814814808</v>
      </c>
      <c r="J481" s="91">
        <v>45330</v>
      </c>
      <c r="K481" s="118">
        <v>0.68184027777777778</v>
      </c>
      <c r="L481" s="90">
        <v>427</v>
      </c>
      <c r="M481" s="92">
        <f>Causas[[#This Row],[parada_duracion]]/60</f>
        <v>7.1166666666666663</v>
      </c>
      <c r="N481" s="19" t="s">
        <v>125</v>
      </c>
      <c r="O481" s="99" t="s">
        <v>125</v>
      </c>
      <c r="P481" s="93">
        <f>WEEKNUM(Causas[[#This Row],[resolucion_fecha]],16)</f>
        <v>6</v>
      </c>
      <c r="Q481" s="93" t="str">
        <f>TEXT(Causas[[#This Row],[resolucion_fecha]],"MMMM")</f>
        <v>febrero</v>
      </c>
      <c r="R481" s="93" t="str">
        <f t="shared" si="7"/>
        <v>N</v>
      </c>
      <c r="S481" s="93"/>
      <c r="T481" s="99" t="s">
        <v>125</v>
      </c>
      <c r="U481" s="94"/>
      <c r="V481" s="93"/>
      <c r="W481" s="93"/>
    </row>
    <row r="482" spans="1:23" x14ac:dyDescent="0.25">
      <c r="A482" s="90">
        <v>166364</v>
      </c>
      <c r="B482" s="90" t="s">
        <v>171</v>
      </c>
      <c r="C482" s="90" t="s">
        <v>111</v>
      </c>
      <c r="D482" s="90" t="s">
        <v>64</v>
      </c>
      <c r="E482" s="91">
        <v>44104</v>
      </c>
      <c r="F482" s="90" t="s">
        <v>112</v>
      </c>
      <c r="G482" s="90" t="s">
        <v>115</v>
      </c>
      <c r="H482" s="91">
        <v>45330</v>
      </c>
      <c r="I482" s="118">
        <v>0.69811342592592596</v>
      </c>
      <c r="J482" s="91">
        <v>45330</v>
      </c>
      <c r="K482" s="118">
        <v>0.70239583333333344</v>
      </c>
      <c r="L482" s="90">
        <v>370</v>
      </c>
      <c r="M482" s="92">
        <f>Causas[[#This Row],[parada_duracion]]/60</f>
        <v>6.166666666666667</v>
      </c>
      <c r="N482" s="19" t="s">
        <v>125</v>
      </c>
      <c r="O482" s="99" t="s">
        <v>125</v>
      </c>
      <c r="P482" s="93">
        <f>WEEKNUM(Causas[[#This Row],[resolucion_fecha]],16)</f>
        <v>6</v>
      </c>
      <c r="Q482" s="93" t="str">
        <f>TEXT(Causas[[#This Row],[resolucion_fecha]],"MMMM")</f>
        <v>febrero</v>
      </c>
      <c r="R482" s="93" t="str">
        <f t="shared" si="7"/>
        <v>N</v>
      </c>
      <c r="S482" s="93"/>
      <c r="T482" s="99" t="s">
        <v>125</v>
      </c>
      <c r="U482" s="94"/>
      <c r="V482" s="93"/>
      <c r="W482" s="93"/>
    </row>
    <row r="483" spans="1:23" x14ac:dyDescent="0.25">
      <c r="A483" s="90">
        <v>166366</v>
      </c>
      <c r="B483" s="90" t="s">
        <v>114</v>
      </c>
      <c r="C483" s="90" t="s">
        <v>111</v>
      </c>
      <c r="D483" s="90" t="s">
        <v>50</v>
      </c>
      <c r="E483" s="91">
        <v>44120</v>
      </c>
      <c r="F483" s="90" t="s">
        <v>112</v>
      </c>
      <c r="G483" s="90" t="s">
        <v>113</v>
      </c>
      <c r="H483" s="91">
        <v>45330</v>
      </c>
      <c r="I483" s="118">
        <v>0.70373842592592595</v>
      </c>
      <c r="J483" s="91">
        <v>45330</v>
      </c>
      <c r="K483" s="118">
        <v>0.70750000000000002</v>
      </c>
      <c r="L483" s="90">
        <v>325</v>
      </c>
      <c r="M483" s="92">
        <f>Causas[[#This Row],[parada_duracion]]/60</f>
        <v>5.416666666666667</v>
      </c>
      <c r="N483" s="19" t="s">
        <v>125</v>
      </c>
      <c r="O483" s="99" t="s">
        <v>125</v>
      </c>
      <c r="P483" s="93">
        <f>WEEKNUM(Causas[[#This Row],[resolucion_fecha]],16)</f>
        <v>6</v>
      </c>
      <c r="Q483" s="93" t="str">
        <f>TEXT(Causas[[#This Row],[resolucion_fecha]],"MMMM")</f>
        <v>febrero</v>
      </c>
      <c r="R483" s="93" t="str">
        <f t="shared" si="7"/>
        <v>N</v>
      </c>
      <c r="S483" s="93"/>
      <c r="T483" s="99" t="s">
        <v>125</v>
      </c>
      <c r="U483" s="94"/>
      <c r="V483" s="93"/>
      <c r="W483" s="93"/>
    </row>
    <row r="484" spans="1:23" x14ac:dyDescent="0.25">
      <c r="A484" s="90">
        <v>166375</v>
      </c>
      <c r="B484" s="90" t="s">
        <v>114</v>
      </c>
      <c r="C484" s="90" t="s">
        <v>111</v>
      </c>
      <c r="D484" s="90" t="s">
        <v>50</v>
      </c>
      <c r="E484" s="91">
        <v>44120</v>
      </c>
      <c r="F484" s="90" t="s">
        <v>112</v>
      </c>
      <c r="G484" s="90" t="s">
        <v>113</v>
      </c>
      <c r="H484" s="91">
        <v>45330</v>
      </c>
      <c r="I484" s="118">
        <v>0.74256944444444439</v>
      </c>
      <c r="J484" s="91">
        <v>45330</v>
      </c>
      <c r="K484" s="118">
        <v>0.76739583333333339</v>
      </c>
      <c r="L484" s="90">
        <v>2145</v>
      </c>
      <c r="M484" s="92">
        <f>Causas[[#This Row],[parada_duracion]]/60</f>
        <v>35.75</v>
      </c>
      <c r="N484" s="18" t="s">
        <v>145</v>
      </c>
      <c r="O484" s="98" t="s">
        <v>383</v>
      </c>
      <c r="P484" s="93">
        <f>WEEKNUM(Causas[[#This Row],[resolucion_fecha]],16)</f>
        <v>6</v>
      </c>
      <c r="Q484" s="93" t="str">
        <f>TEXT(Causas[[#This Row],[resolucion_fecha]],"MMMM")</f>
        <v>febrero</v>
      </c>
      <c r="R484" s="93" t="str">
        <f t="shared" si="7"/>
        <v>N</v>
      </c>
      <c r="S484" s="93"/>
      <c r="T484" s="98" t="s">
        <v>132</v>
      </c>
      <c r="U484" s="94"/>
      <c r="V484" s="93"/>
      <c r="W484" s="93"/>
    </row>
    <row r="485" spans="1:23" x14ac:dyDescent="0.25">
      <c r="A485" s="90">
        <v>166377</v>
      </c>
      <c r="B485" s="90" t="s">
        <v>209</v>
      </c>
      <c r="C485" s="90" t="s">
        <v>111</v>
      </c>
      <c r="D485" s="90" t="s">
        <v>57</v>
      </c>
      <c r="E485" s="91">
        <v>43405</v>
      </c>
      <c r="F485" s="90" t="s">
        <v>118</v>
      </c>
      <c r="G485" s="90" t="s">
        <v>113</v>
      </c>
      <c r="H485" s="91">
        <v>45330</v>
      </c>
      <c r="I485" s="118">
        <v>0.74995370370370373</v>
      </c>
      <c r="J485" s="91">
        <v>45330</v>
      </c>
      <c r="K485" s="118">
        <v>0.75001157407407415</v>
      </c>
      <c r="L485" s="90">
        <v>5</v>
      </c>
      <c r="M485" s="92">
        <f>Causas[[#This Row],[parada_duracion]]/60</f>
        <v>8.3333333333333329E-2</v>
      </c>
      <c r="N485" s="19" t="s">
        <v>125</v>
      </c>
      <c r="O485" s="99" t="s">
        <v>125</v>
      </c>
      <c r="P485" s="93">
        <f>WEEKNUM(Causas[[#This Row],[resolucion_fecha]],16)</f>
        <v>6</v>
      </c>
      <c r="Q485" s="93" t="str">
        <f>TEXT(Causas[[#This Row],[resolucion_fecha]],"MMMM")</f>
        <v>febrero</v>
      </c>
      <c r="R485" s="93" t="str">
        <f t="shared" si="7"/>
        <v>N</v>
      </c>
      <c r="S485" s="93"/>
      <c r="T485" s="99" t="s">
        <v>125</v>
      </c>
      <c r="U485" s="94"/>
      <c r="V485" s="93"/>
      <c r="W485" s="93"/>
    </row>
    <row r="486" spans="1:23" ht="30" x14ac:dyDescent="0.25">
      <c r="A486" s="95">
        <v>166378</v>
      </c>
      <c r="B486" s="95" t="s">
        <v>209</v>
      </c>
      <c r="C486" s="95" t="s">
        <v>111</v>
      </c>
      <c r="D486" s="95" t="s">
        <v>57</v>
      </c>
      <c r="E486" s="96">
        <v>43405</v>
      </c>
      <c r="F486" s="95" t="s">
        <v>118</v>
      </c>
      <c r="G486" s="95" t="s">
        <v>115</v>
      </c>
      <c r="H486" s="96">
        <v>45330</v>
      </c>
      <c r="I486" s="119">
        <v>0.75010416666666668</v>
      </c>
      <c r="J486" s="96">
        <v>45330</v>
      </c>
      <c r="K486" s="119">
        <v>0.7597222222222223</v>
      </c>
      <c r="L486" s="95">
        <v>831</v>
      </c>
      <c r="M486" s="23">
        <f>Causas[[#This Row],[parada_duracion]]/60</f>
        <v>13.85</v>
      </c>
      <c r="N486" s="19" t="s">
        <v>377</v>
      </c>
      <c r="O486" s="99" t="s">
        <v>9</v>
      </c>
      <c r="P486" s="16">
        <f>WEEKNUM(Causas[[#This Row],[resolucion_fecha]],16)</f>
        <v>6</v>
      </c>
      <c r="Q486" s="16" t="str">
        <f>TEXT(Causas[[#This Row],[resolucion_fecha]],"MMMM")</f>
        <v>febrero</v>
      </c>
      <c r="R486" s="16" t="str">
        <f t="shared" si="7"/>
        <v>N</v>
      </c>
      <c r="S486" s="16"/>
      <c r="T486" s="99" t="s">
        <v>9</v>
      </c>
      <c r="U486" s="94"/>
      <c r="V486" s="16"/>
      <c r="W486" s="16"/>
    </row>
    <row r="487" spans="1:23" x14ac:dyDescent="0.25">
      <c r="A487" s="95">
        <v>166419</v>
      </c>
      <c r="B487" s="95" t="s">
        <v>150</v>
      </c>
      <c r="C487" s="95" t="s">
        <v>111</v>
      </c>
      <c r="D487" s="95" t="s">
        <v>52</v>
      </c>
      <c r="E487" s="96">
        <v>43405</v>
      </c>
      <c r="F487" s="95" t="s">
        <v>118</v>
      </c>
      <c r="G487" s="95" t="s">
        <v>115</v>
      </c>
      <c r="H487" s="96">
        <v>45331</v>
      </c>
      <c r="I487" s="119">
        <v>0.30333333333333334</v>
      </c>
      <c r="J487" s="96">
        <v>45331</v>
      </c>
      <c r="K487" s="119">
        <v>0.38425925925925924</v>
      </c>
      <c r="L487" s="95">
        <v>6992</v>
      </c>
      <c r="M487" s="23">
        <f>Causas[[#This Row],[parada_duracion]]/60</f>
        <v>116.53333333333333</v>
      </c>
      <c r="N487" s="19" t="s">
        <v>246</v>
      </c>
      <c r="O487" s="99" t="s">
        <v>9</v>
      </c>
      <c r="P487" s="16">
        <f>WEEKNUM(Causas[[#This Row],[resolucion_fecha]],16)</f>
        <v>6</v>
      </c>
      <c r="Q487" s="16" t="str">
        <f>TEXT(Causas[[#This Row],[resolucion_fecha]],"MMMM")</f>
        <v>febrero</v>
      </c>
      <c r="R487" s="16" t="str">
        <f t="shared" si="7"/>
        <v>N</v>
      </c>
      <c r="S487" s="16"/>
      <c r="T487" s="99" t="s">
        <v>9</v>
      </c>
      <c r="U487" s="16"/>
      <c r="V487" s="16"/>
      <c r="W487" s="16"/>
    </row>
    <row r="488" spans="1:23" x14ac:dyDescent="0.25">
      <c r="A488" s="90">
        <v>166424</v>
      </c>
      <c r="B488" s="90" t="s">
        <v>142</v>
      </c>
      <c r="C488" s="90" t="s">
        <v>111</v>
      </c>
      <c r="D488" s="90" t="s">
        <v>54</v>
      </c>
      <c r="E488" s="91">
        <v>43405</v>
      </c>
      <c r="F488" s="90" t="s">
        <v>118</v>
      </c>
      <c r="G488" s="90" t="s">
        <v>113</v>
      </c>
      <c r="H488" s="91">
        <v>45331</v>
      </c>
      <c r="I488" s="118">
        <v>0.37481481481481477</v>
      </c>
      <c r="J488" s="91">
        <v>45331</v>
      </c>
      <c r="K488" s="118">
        <v>0.3903935185185185</v>
      </c>
      <c r="L488" s="90">
        <v>1346</v>
      </c>
      <c r="M488" s="92">
        <f>Causas[[#This Row],[parada_duracion]]/60</f>
        <v>22.433333333333334</v>
      </c>
      <c r="N488" s="18" t="s">
        <v>382</v>
      </c>
      <c r="O488" s="98" t="s">
        <v>384</v>
      </c>
      <c r="P488" s="93">
        <f>WEEKNUM(Causas[[#This Row],[resolucion_fecha]],16)</f>
        <v>6</v>
      </c>
      <c r="Q488" s="93" t="str">
        <f>TEXT(Causas[[#This Row],[resolucion_fecha]],"MMMM")</f>
        <v>febrero</v>
      </c>
      <c r="R488" s="93" t="str">
        <f t="shared" si="7"/>
        <v>N</v>
      </c>
      <c r="S488" s="93"/>
      <c r="T488" s="98" t="s">
        <v>132</v>
      </c>
      <c r="U488" s="16"/>
      <c r="V488" s="93"/>
      <c r="W488" s="93"/>
    </row>
    <row r="489" spans="1:23" x14ac:dyDescent="0.25">
      <c r="A489" s="95">
        <v>166430</v>
      </c>
      <c r="B489" s="95" t="s">
        <v>142</v>
      </c>
      <c r="C489" s="95" t="s">
        <v>111</v>
      </c>
      <c r="D489" s="95" t="s">
        <v>54</v>
      </c>
      <c r="E489" s="96">
        <v>43405</v>
      </c>
      <c r="F489" s="95" t="s">
        <v>118</v>
      </c>
      <c r="G489" s="95" t="s">
        <v>113</v>
      </c>
      <c r="H489" s="96">
        <v>45331</v>
      </c>
      <c r="I489" s="119">
        <v>0.39071759259259259</v>
      </c>
      <c r="J489" s="96">
        <v>45331</v>
      </c>
      <c r="K489" s="119">
        <v>0.42652777777777778</v>
      </c>
      <c r="L489" s="95">
        <v>3094</v>
      </c>
      <c r="M489" s="23">
        <f>Causas[[#This Row],[parada_duracion]]/60</f>
        <v>51.56666666666667</v>
      </c>
      <c r="N489" s="19" t="s">
        <v>382</v>
      </c>
      <c r="O489" s="99" t="s">
        <v>384</v>
      </c>
      <c r="P489" s="16">
        <f>WEEKNUM(Causas[[#This Row],[resolucion_fecha]],16)</f>
        <v>6</v>
      </c>
      <c r="Q489" s="16" t="str">
        <f>TEXT(Causas[[#This Row],[resolucion_fecha]],"MMMM")</f>
        <v>febrero</v>
      </c>
      <c r="R489" s="16" t="str">
        <f t="shared" si="7"/>
        <v>N</v>
      </c>
      <c r="S489" s="16"/>
      <c r="T489" s="99" t="s">
        <v>132</v>
      </c>
      <c r="U489" s="94"/>
      <c r="V489" s="16"/>
      <c r="W489" s="16"/>
    </row>
    <row r="490" spans="1:23" x14ac:dyDescent="0.25">
      <c r="A490" s="95">
        <v>166485</v>
      </c>
      <c r="B490" s="95" t="s">
        <v>195</v>
      </c>
      <c r="C490" s="95" t="s">
        <v>111</v>
      </c>
      <c r="D490" s="95" t="s">
        <v>46</v>
      </c>
      <c r="E490" s="96">
        <v>44231</v>
      </c>
      <c r="F490" s="95" t="s">
        <v>147</v>
      </c>
      <c r="G490" s="95" t="s">
        <v>113</v>
      </c>
      <c r="H490" s="96">
        <v>45331</v>
      </c>
      <c r="I490" s="119">
        <v>0.45533564814814814</v>
      </c>
      <c r="J490" s="96">
        <v>45331</v>
      </c>
      <c r="K490" s="119">
        <v>0.45542824074074079</v>
      </c>
      <c r="L490" s="95">
        <v>8</v>
      </c>
      <c r="M490" s="23">
        <f>Causas[[#This Row],[parada_duracion]]/60</f>
        <v>0.13333333333333333</v>
      </c>
      <c r="N490" s="19" t="s">
        <v>125</v>
      </c>
      <c r="O490" s="99" t="s">
        <v>125</v>
      </c>
      <c r="P490" s="16">
        <f>WEEKNUM(Causas[[#This Row],[resolucion_fecha]],16)</f>
        <v>6</v>
      </c>
      <c r="Q490" s="16" t="str">
        <f>TEXT(Causas[[#This Row],[resolucion_fecha]],"MMMM")</f>
        <v>febrero</v>
      </c>
      <c r="R490" s="16" t="str">
        <f t="shared" si="7"/>
        <v>N</v>
      </c>
      <c r="S490" s="16"/>
      <c r="T490" s="99" t="s">
        <v>125</v>
      </c>
      <c r="U490" s="16"/>
      <c r="V490" s="16"/>
      <c r="W490" s="16"/>
    </row>
    <row r="491" spans="1:23" x14ac:dyDescent="0.25">
      <c r="A491" s="95">
        <v>166521</v>
      </c>
      <c r="B491" s="95" t="s">
        <v>117</v>
      </c>
      <c r="C491" s="95" t="s">
        <v>111</v>
      </c>
      <c r="D491" s="95" t="s">
        <v>47</v>
      </c>
      <c r="E491" s="96">
        <v>43405</v>
      </c>
      <c r="F491" s="95" t="s">
        <v>118</v>
      </c>
      <c r="G491" s="95" t="s">
        <v>115</v>
      </c>
      <c r="H491" s="96">
        <v>45331</v>
      </c>
      <c r="I491" s="119">
        <v>0.4890856481481482</v>
      </c>
      <c r="J491" s="96">
        <v>45331</v>
      </c>
      <c r="K491" s="119">
        <v>0.60701388888888885</v>
      </c>
      <c r="L491" s="95">
        <v>10189</v>
      </c>
      <c r="M491" s="23">
        <f>Causas[[#This Row],[parada_duracion]]/60</f>
        <v>169.81666666666666</v>
      </c>
      <c r="N491" s="19" t="s">
        <v>362</v>
      </c>
      <c r="O491" s="99" t="s">
        <v>384</v>
      </c>
      <c r="P491" s="16">
        <f>WEEKNUM(Causas[[#This Row],[resolucion_fecha]],16)</f>
        <v>6</v>
      </c>
      <c r="Q491" s="16" t="str">
        <f>TEXT(Causas[[#This Row],[resolucion_fecha]],"MMMM")</f>
        <v>febrero</v>
      </c>
      <c r="R491" s="16" t="str">
        <f t="shared" si="7"/>
        <v>N</v>
      </c>
      <c r="S491" s="16"/>
      <c r="T491" s="99" t="s">
        <v>132</v>
      </c>
      <c r="U491" s="16"/>
      <c r="V491" s="16"/>
      <c r="W491" s="16"/>
    </row>
    <row r="492" spans="1:23" x14ac:dyDescent="0.25">
      <c r="A492" s="95">
        <v>166566</v>
      </c>
      <c r="B492" s="95" t="s">
        <v>151</v>
      </c>
      <c r="C492" s="95" t="s">
        <v>111</v>
      </c>
      <c r="D492" s="95" t="s">
        <v>56</v>
      </c>
      <c r="E492" s="96">
        <v>44263</v>
      </c>
      <c r="F492" s="95" t="s">
        <v>112</v>
      </c>
      <c r="G492" s="95" t="s">
        <v>115</v>
      </c>
      <c r="H492" s="96">
        <v>45331</v>
      </c>
      <c r="I492" s="119">
        <v>0.59534722222222225</v>
      </c>
      <c r="J492" s="96">
        <v>45331</v>
      </c>
      <c r="K492" s="119">
        <v>0.59947916666666667</v>
      </c>
      <c r="L492" s="95">
        <v>357</v>
      </c>
      <c r="M492" s="23">
        <f>Causas[[#This Row],[parada_duracion]]/60</f>
        <v>5.95</v>
      </c>
      <c r="N492" s="19" t="s">
        <v>125</v>
      </c>
      <c r="O492" s="99" t="s">
        <v>125</v>
      </c>
      <c r="P492" s="16">
        <f>WEEKNUM(Causas[[#This Row],[resolucion_fecha]],16)</f>
        <v>6</v>
      </c>
      <c r="Q492" s="16" t="str">
        <f>TEXT(Causas[[#This Row],[resolucion_fecha]],"MMMM")</f>
        <v>febrero</v>
      </c>
      <c r="R492" s="16" t="str">
        <f t="shared" si="7"/>
        <v>N</v>
      </c>
      <c r="S492" s="16"/>
      <c r="T492" s="99" t="s">
        <v>125</v>
      </c>
      <c r="U492" s="16"/>
      <c r="V492" s="16"/>
      <c r="W492" s="16"/>
    </row>
    <row r="493" spans="1:23" x14ac:dyDescent="0.25">
      <c r="A493" s="95">
        <v>166570</v>
      </c>
      <c r="B493" s="95" t="s">
        <v>117</v>
      </c>
      <c r="C493" s="95" t="s">
        <v>111</v>
      </c>
      <c r="D493" s="95" t="s">
        <v>47</v>
      </c>
      <c r="E493" s="96">
        <v>43405</v>
      </c>
      <c r="F493" s="95" t="s">
        <v>118</v>
      </c>
      <c r="G493" s="95" t="s">
        <v>113</v>
      </c>
      <c r="H493" s="96">
        <v>45331</v>
      </c>
      <c r="I493" s="119">
        <v>0.60718749999999999</v>
      </c>
      <c r="J493" s="96">
        <v>45331</v>
      </c>
      <c r="K493" s="119">
        <v>0.62715277777777778</v>
      </c>
      <c r="L493" s="95">
        <v>1725</v>
      </c>
      <c r="M493" s="23">
        <f>Causas[[#This Row],[parada_duracion]]/60</f>
        <v>28.75</v>
      </c>
      <c r="N493" s="19" t="s">
        <v>436</v>
      </c>
      <c r="O493" s="99" t="s">
        <v>383</v>
      </c>
      <c r="P493" s="16">
        <f>WEEKNUM(Causas[[#This Row],[resolucion_fecha]],16)</f>
        <v>6</v>
      </c>
      <c r="Q493" s="16" t="str">
        <f>TEXT(Causas[[#This Row],[resolucion_fecha]],"MMMM")</f>
        <v>febrero</v>
      </c>
      <c r="R493" s="16" t="str">
        <f t="shared" si="7"/>
        <v>N</v>
      </c>
      <c r="S493" s="16"/>
      <c r="T493" s="99" t="s">
        <v>132</v>
      </c>
      <c r="U493" s="16"/>
      <c r="V493" s="16"/>
      <c r="W493" s="16"/>
    </row>
    <row r="494" spans="1:23" x14ac:dyDescent="0.25">
      <c r="A494" s="90">
        <v>166585</v>
      </c>
      <c r="B494" s="90" t="s">
        <v>171</v>
      </c>
      <c r="C494" s="90" t="s">
        <v>111</v>
      </c>
      <c r="D494" s="90" t="s">
        <v>64</v>
      </c>
      <c r="E494" s="91">
        <v>44104</v>
      </c>
      <c r="F494" s="90" t="s">
        <v>112</v>
      </c>
      <c r="G494" s="90" t="s">
        <v>115</v>
      </c>
      <c r="H494" s="91">
        <v>45331</v>
      </c>
      <c r="I494" s="118">
        <v>0.62877314814814811</v>
      </c>
      <c r="J494" s="91">
        <v>45331</v>
      </c>
      <c r="K494" s="118">
        <v>0.63253472222222229</v>
      </c>
      <c r="L494" s="90">
        <v>325</v>
      </c>
      <c r="M494" s="92">
        <f>Causas[[#This Row],[parada_duracion]]/60</f>
        <v>5.416666666666667</v>
      </c>
      <c r="N494" s="19" t="s">
        <v>125</v>
      </c>
      <c r="O494" s="99" t="s">
        <v>125</v>
      </c>
      <c r="P494" s="93">
        <f>WEEKNUM(Causas[[#This Row],[resolucion_fecha]],16)</f>
        <v>6</v>
      </c>
      <c r="Q494" s="93" t="str">
        <f>TEXT(Causas[[#This Row],[resolucion_fecha]],"MMMM")</f>
        <v>febrero</v>
      </c>
      <c r="R494" s="93" t="str">
        <f t="shared" si="7"/>
        <v>N</v>
      </c>
      <c r="S494" s="93"/>
      <c r="T494" s="99" t="s">
        <v>125</v>
      </c>
      <c r="U494" s="16"/>
      <c r="V494" s="93"/>
      <c r="W494" s="93"/>
    </row>
    <row r="495" spans="1:23" x14ac:dyDescent="0.25">
      <c r="A495" s="90">
        <v>166589</v>
      </c>
      <c r="B495" s="90" t="s">
        <v>171</v>
      </c>
      <c r="C495" s="90" t="s">
        <v>111</v>
      </c>
      <c r="D495" s="90" t="s">
        <v>64</v>
      </c>
      <c r="E495" s="91">
        <v>44104</v>
      </c>
      <c r="F495" s="90" t="s">
        <v>112</v>
      </c>
      <c r="G495" s="90" t="s">
        <v>115</v>
      </c>
      <c r="H495" s="91">
        <v>45331</v>
      </c>
      <c r="I495" s="118">
        <v>0.63784722222222223</v>
      </c>
      <c r="J495" s="91">
        <v>45331</v>
      </c>
      <c r="K495" s="118">
        <v>0.69818287037037041</v>
      </c>
      <c r="L495" s="90">
        <v>5213</v>
      </c>
      <c r="M495" s="92">
        <f>Causas[[#This Row],[parada_duracion]]/60</f>
        <v>86.88333333333334</v>
      </c>
      <c r="N495" s="18" t="s">
        <v>378</v>
      </c>
      <c r="O495" s="98" t="s">
        <v>384</v>
      </c>
      <c r="P495" s="93">
        <f>WEEKNUM(Causas[[#This Row],[resolucion_fecha]],16)</f>
        <v>6</v>
      </c>
      <c r="Q495" s="93" t="str">
        <f>TEXT(Causas[[#This Row],[resolucion_fecha]],"MMMM")</f>
        <v>febrero</v>
      </c>
      <c r="R495" s="93" t="str">
        <f t="shared" si="7"/>
        <v>N</v>
      </c>
      <c r="S495" s="93"/>
      <c r="T495" s="98" t="s">
        <v>133</v>
      </c>
      <c r="U495" s="94"/>
      <c r="V495" s="93"/>
      <c r="W495" s="93"/>
    </row>
    <row r="496" spans="1:23" ht="30" x14ac:dyDescent="0.25">
      <c r="A496" s="95">
        <v>166591</v>
      </c>
      <c r="B496" s="95" t="s">
        <v>182</v>
      </c>
      <c r="C496" s="95" t="s">
        <v>111</v>
      </c>
      <c r="D496" s="95" t="s">
        <v>47</v>
      </c>
      <c r="E496" s="96">
        <v>43405</v>
      </c>
      <c r="F496" s="95" t="s">
        <v>118</v>
      </c>
      <c r="G496" s="95" t="s">
        <v>113</v>
      </c>
      <c r="H496" s="96">
        <v>45331</v>
      </c>
      <c r="I496" s="119">
        <v>0.641087962962963</v>
      </c>
      <c r="J496" s="96">
        <v>45331</v>
      </c>
      <c r="K496" s="119">
        <v>0.65031249999999996</v>
      </c>
      <c r="L496" s="95">
        <v>797</v>
      </c>
      <c r="M496" s="23">
        <f>Causas[[#This Row],[parada_duracion]]/60</f>
        <v>13.283333333333333</v>
      </c>
      <c r="N496" s="19" t="s">
        <v>379</v>
      </c>
      <c r="O496" s="99" t="s">
        <v>383</v>
      </c>
      <c r="P496" s="16">
        <f>WEEKNUM(Causas[[#This Row],[resolucion_fecha]],16)</f>
        <v>6</v>
      </c>
      <c r="Q496" s="16" t="str">
        <f>TEXT(Causas[[#This Row],[resolucion_fecha]],"MMMM")</f>
        <v>febrero</v>
      </c>
      <c r="R496" s="16" t="str">
        <f t="shared" si="7"/>
        <v>N</v>
      </c>
      <c r="S496" s="16"/>
      <c r="T496" s="99" t="s">
        <v>132</v>
      </c>
      <c r="U496" s="94"/>
      <c r="V496" s="16"/>
      <c r="W496" s="16"/>
    </row>
    <row r="497" spans="1:23" ht="30" x14ac:dyDescent="0.25">
      <c r="A497" s="95">
        <v>166607</v>
      </c>
      <c r="B497" s="95" t="s">
        <v>151</v>
      </c>
      <c r="C497" s="95" t="s">
        <v>111</v>
      </c>
      <c r="D497" s="95" t="s">
        <v>56</v>
      </c>
      <c r="E497" s="96">
        <v>44263</v>
      </c>
      <c r="F497" s="95" t="s">
        <v>112</v>
      </c>
      <c r="G497" s="95" t="s">
        <v>115</v>
      </c>
      <c r="H497" s="96">
        <v>45331</v>
      </c>
      <c r="I497" s="119">
        <v>0.67484953703703709</v>
      </c>
      <c r="J497" s="96">
        <v>45331</v>
      </c>
      <c r="K497" s="119">
        <v>0.68526620370370372</v>
      </c>
      <c r="L497" s="95">
        <v>900</v>
      </c>
      <c r="M497" s="23">
        <f>Causas[[#This Row],[parada_duracion]]/60</f>
        <v>15</v>
      </c>
      <c r="N497" s="19" t="s">
        <v>381</v>
      </c>
      <c r="O497" s="99" t="s">
        <v>383</v>
      </c>
      <c r="P497" s="16">
        <f>WEEKNUM(Causas[[#This Row],[resolucion_fecha]],16)</f>
        <v>6</v>
      </c>
      <c r="Q497" s="16" t="str">
        <f>TEXT(Causas[[#This Row],[resolucion_fecha]],"MMMM")</f>
        <v>febrero</v>
      </c>
      <c r="R497" s="16" t="str">
        <f t="shared" si="7"/>
        <v>N</v>
      </c>
      <c r="S497" s="16"/>
      <c r="T497" s="99" t="s">
        <v>132</v>
      </c>
      <c r="U497" s="16"/>
      <c r="V497" s="16"/>
      <c r="W497" s="16"/>
    </row>
    <row r="498" spans="1:23" ht="30" x14ac:dyDescent="0.25">
      <c r="A498" s="95">
        <v>166613</v>
      </c>
      <c r="B498" s="95" t="s">
        <v>151</v>
      </c>
      <c r="C498" s="95" t="s">
        <v>111</v>
      </c>
      <c r="D498" s="95" t="s">
        <v>56</v>
      </c>
      <c r="E498" s="96">
        <v>44263</v>
      </c>
      <c r="F498" s="95" t="s">
        <v>112</v>
      </c>
      <c r="G498" s="95" t="s">
        <v>115</v>
      </c>
      <c r="H498" s="96">
        <v>45331</v>
      </c>
      <c r="I498" s="119">
        <v>0.69520833333333332</v>
      </c>
      <c r="J498" s="96">
        <v>45331</v>
      </c>
      <c r="K498" s="119">
        <v>0.70765046296296286</v>
      </c>
      <c r="L498" s="95">
        <v>1075</v>
      </c>
      <c r="M498" s="23">
        <f>Causas[[#This Row],[parada_duracion]]/60</f>
        <v>17.916666666666668</v>
      </c>
      <c r="N498" s="19" t="s">
        <v>381</v>
      </c>
      <c r="O498" s="99" t="s">
        <v>383</v>
      </c>
      <c r="P498" s="16">
        <f>WEEKNUM(Causas[[#This Row],[resolucion_fecha]],16)</f>
        <v>6</v>
      </c>
      <c r="Q498" s="16" t="str">
        <f>TEXT(Causas[[#This Row],[resolucion_fecha]],"MMMM")</f>
        <v>febrero</v>
      </c>
      <c r="R498" s="16" t="str">
        <f t="shared" si="7"/>
        <v>N</v>
      </c>
      <c r="S498" s="16"/>
      <c r="T498" s="99" t="s">
        <v>132</v>
      </c>
      <c r="U498" s="16"/>
      <c r="V498" s="16"/>
      <c r="W498" s="16"/>
    </row>
    <row r="499" spans="1:23" x14ac:dyDescent="0.25">
      <c r="A499" s="90">
        <v>166635</v>
      </c>
      <c r="B499" s="90" t="s">
        <v>121</v>
      </c>
      <c r="C499" s="90" t="s">
        <v>111</v>
      </c>
      <c r="D499" s="90" t="s">
        <v>64</v>
      </c>
      <c r="E499" s="91">
        <v>43405</v>
      </c>
      <c r="F499" s="90" t="s">
        <v>118</v>
      </c>
      <c r="G499" s="90" t="s">
        <v>113</v>
      </c>
      <c r="H499" s="91">
        <v>45331</v>
      </c>
      <c r="I499" s="118">
        <v>0.73283564814814817</v>
      </c>
      <c r="J499" s="91">
        <v>45331</v>
      </c>
      <c r="K499" s="118">
        <v>0.76966435185185178</v>
      </c>
      <c r="L499" s="90">
        <v>3182</v>
      </c>
      <c r="M499" s="92">
        <f>Causas[[#This Row],[parada_duracion]]/60</f>
        <v>53.033333333333331</v>
      </c>
      <c r="N499" s="18" t="s">
        <v>380</v>
      </c>
      <c r="O499" s="98" t="s">
        <v>383</v>
      </c>
      <c r="P499" s="93">
        <f>WEEKNUM(Causas[[#This Row],[resolucion_fecha]],16)</f>
        <v>6</v>
      </c>
      <c r="Q499" s="93" t="str">
        <f>TEXT(Causas[[#This Row],[resolucion_fecha]],"MMMM")</f>
        <v>febrero</v>
      </c>
      <c r="R499" s="93" t="str">
        <f t="shared" si="7"/>
        <v>N</v>
      </c>
      <c r="S499" s="93"/>
      <c r="T499" s="98" t="s">
        <v>132</v>
      </c>
      <c r="U499" s="16"/>
      <c r="V499" s="93"/>
      <c r="W499" s="93"/>
    </row>
    <row r="500" spans="1:23" x14ac:dyDescent="0.25">
      <c r="A500" s="90">
        <v>166646</v>
      </c>
      <c r="B500" s="90" t="s">
        <v>120</v>
      </c>
      <c r="C500" s="90" t="s">
        <v>111</v>
      </c>
      <c r="D500" s="90" t="s">
        <v>50</v>
      </c>
      <c r="E500" s="91">
        <v>43405</v>
      </c>
      <c r="F500" s="90" t="s">
        <v>118</v>
      </c>
      <c r="G500" s="90" t="s">
        <v>113</v>
      </c>
      <c r="H500" s="91">
        <v>45331</v>
      </c>
      <c r="I500" s="118">
        <v>0.83931712962962957</v>
      </c>
      <c r="J500" s="91">
        <v>45331</v>
      </c>
      <c r="K500" s="118">
        <v>0.86601851851851863</v>
      </c>
      <c r="L500" s="90">
        <v>2307</v>
      </c>
      <c r="M500" s="92">
        <f>Causas[[#This Row],[parada_duracion]]/60</f>
        <v>38.450000000000003</v>
      </c>
      <c r="N500" s="18" t="s">
        <v>434</v>
      </c>
      <c r="O500" s="98" t="s">
        <v>385</v>
      </c>
      <c r="P500" s="93">
        <f>WEEKNUM(Causas[[#This Row],[resolucion_fecha]],16)</f>
        <v>6</v>
      </c>
      <c r="Q500" s="93" t="str">
        <f>TEXT(Causas[[#This Row],[resolucion_fecha]],"MMMM")</f>
        <v>febrero</v>
      </c>
      <c r="R500" s="93" t="str">
        <f t="shared" si="7"/>
        <v>N</v>
      </c>
      <c r="S500" s="93"/>
      <c r="T500" s="99" t="s">
        <v>133</v>
      </c>
      <c r="U500" s="94"/>
      <c r="V500" s="93"/>
      <c r="W500" s="93"/>
    </row>
    <row r="501" spans="1:23" x14ac:dyDescent="0.25">
      <c r="A501" s="95">
        <v>166647</v>
      </c>
      <c r="B501" s="95" t="s">
        <v>137</v>
      </c>
      <c r="C501" s="95" t="s">
        <v>111</v>
      </c>
      <c r="D501" s="95" t="s">
        <v>46</v>
      </c>
      <c r="E501" s="96">
        <v>44231</v>
      </c>
      <c r="F501" s="95" t="s">
        <v>147</v>
      </c>
      <c r="G501" s="95" t="s">
        <v>115</v>
      </c>
      <c r="H501" s="96">
        <v>45331</v>
      </c>
      <c r="I501" s="119">
        <v>0.84047453703703701</v>
      </c>
      <c r="J501" s="96">
        <v>45331</v>
      </c>
      <c r="K501" s="119">
        <v>0.84263888888888883</v>
      </c>
      <c r="L501" s="95">
        <v>187</v>
      </c>
      <c r="M501" s="23">
        <f>Causas[[#This Row],[parada_duracion]]/60</f>
        <v>3.1166666666666667</v>
      </c>
      <c r="N501" s="19" t="s">
        <v>125</v>
      </c>
      <c r="O501" s="99" t="s">
        <v>125</v>
      </c>
      <c r="P501" s="16">
        <f>WEEKNUM(Causas[[#This Row],[resolucion_fecha]],16)</f>
        <v>6</v>
      </c>
      <c r="Q501" s="16" t="str">
        <f>TEXT(Causas[[#This Row],[resolucion_fecha]],"MMMM")</f>
        <v>febrero</v>
      </c>
      <c r="R501" s="16" t="str">
        <f t="shared" si="7"/>
        <v>N</v>
      </c>
      <c r="S501" s="16"/>
      <c r="T501" s="99" t="s">
        <v>125</v>
      </c>
      <c r="U501" s="94"/>
      <c r="V501" s="16"/>
      <c r="W501" s="16"/>
    </row>
    <row r="502" spans="1:23" x14ac:dyDescent="0.25">
      <c r="A502" s="90">
        <v>167093</v>
      </c>
      <c r="B502" s="90" t="s">
        <v>121</v>
      </c>
      <c r="C502" s="90" t="s">
        <v>111</v>
      </c>
      <c r="D502" s="90" t="s">
        <v>64</v>
      </c>
      <c r="E502" s="91">
        <v>43405</v>
      </c>
      <c r="F502" s="90" t="s">
        <v>118</v>
      </c>
      <c r="G502" s="90" t="s">
        <v>115</v>
      </c>
      <c r="H502" s="91">
        <v>45336</v>
      </c>
      <c r="I502" s="118">
        <v>0.31067129629629631</v>
      </c>
      <c r="J502" s="91">
        <v>45336</v>
      </c>
      <c r="K502" s="118">
        <v>0.31915509259259262</v>
      </c>
      <c r="L502" s="90">
        <v>733</v>
      </c>
      <c r="M502" s="92">
        <f>Causas[[#This Row],[parada_duracion]]/60</f>
        <v>12.216666666666667</v>
      </c>
      <c r="N502" s="18" t="s">
        <v>426</v>
      </c>
      <c r="O502" s="98" t="s">
        <v>9</v>
      </c>
      <c r="P502" s="93">
        <f>WEEKNUM(Causas[[#This Row],[resolucion_fecha]],16)</f>
        <v>7</v>
      </c>
      <c r="Q502" s="93" t="str">
        <f>TEXT(Causas[[#This Row],[resolucion_fecha]],"MMMM")</f>
        <v>febrero</v>
      </c>
      <c r="R502" s="93" t="str">
        <f t="shared" si="7"/>
        <v>N</v>
      </c>
      <c r="S502" s="93"/>
      <c r="T502" s="98" t="s">
        <v>9</v>
      </c>
      <c r="U502" s="16"/>
      <c r="V502" s="93"/>
      <c r="W502" s="93"/>
    </row>
    <row r="503" spans="1:23" x14ac:dyDescent="0.25">
      <c r="A503" s="90">
        <v>167094</v>
      </c>
      <c r="B503" s="90" t="s">
        <v>116</v>
      </c>
      <c r="C503" s="90" t="s">
        <v>111</v>
      </c>
      <c r="D503" s="90" t="s">
        <v>54</v>
      </c>
      <c r="E503" s="91">
        <v>43405</v>
      </c>
      <c r="F503" s="90" t="s">
        <v>118</v>
      </c>
      <c r="G503" s="90" t="s">
        <v>113</v>
      </c>
      <c r="H503" s="91">
        <v>45336</v>
      </c>
      <c r="I503" s="118">
        <v>0.3152430555555556</v>
      </c>
      <c r="J503" s="91">
        <v>45336</v>
      </c>
      <c r="K503" s="118">
        <v>0.32657407407407407</v>
      </c>
      <c r="L503" s="90">
        <v>979</v>
      </c>
      <c r="M503" s="92">
        <f>Causas[[#This Row],[parada_duracion]]/60</f>
        <v>16.316666666666666</v>
      </c>
      <c r="N503" s="18" t="s">
        <v>396</v>
      </c>
      <c r="O503" s="98" t="s">
        <v>9</v>
      </c>
      <c r="P503" s="93">
        <f>WEEKNUM(Causas[[#This Row],[resolucion_fecha]],16)</f>
        <v>7</v>
      </c>
      <c r="Q503" s="93" t="str">
        <f>TEXT(Causas[[#This Row],[resolucion_fecha]],"MMMM")</f>
        <v>febrero</v>
      </c>
      <c r="R503" s="93" t="str">
        <f t="shared" si="7"/>
        <v>N</v>
      </c>
      <c r="S503" s="93"/>
      <c r="T503" s="99" t="s">
        <v>9</v>
      </c>
      <c r="U503" s="94"/>
      <c r="V503" s="93"/>
      <c r="W503" s="93"/>
    </row>
    <row r="504" spans="1:23" x14ac:dyDescent="0.25">
      <c r="A504" s="90">
        <v>167095</v>
      </c>
      <c r="B504" s="90" t="s">
        <v>114</v>
      </c>
      <c r="C504" s="90" t="s">
        <v>111</v>
      </c>
      <c r="D504" s="90" t="s">
        <v>50</v>
      </c>
      <c r="E504" s="91">
        <v>44120</v>
      </c>
      <c r="F504" s="90" t="s">
        <v>112</v>
      </c>
      <c r="G504" s="90" t="s">
        <v>115</v>
      </c>
      <c r="H504" s="91">
        <v>45336</v>
      </c>
      <c r="I504" s="118">
        <v>0.31825231481481481</v>
      </c>
      <c r="J504" s="91">
        <v>45336</v>
      </c>
      <c r="K504" s="118">
        <v>0.33833333333333332</v>
      </c>
      <c r="L504" s="90">
        <v>1735</v>
      </c>
      <c r="M504" s="92">
        <f>Causas[[#This Row],[parada_duracion]]/60</f>
        <v>28.916666666666668</v>
      </c>
      <c r="N504" s="18" t="s">
        <v>408</v>
      </c>
      <c r="O504" s="98" t="s">
        <v>383</v>
      </c>
      <c r="P504" s="93">
        <f>WEEKNUM(Causas[[#This Row],[resolucion_fecha]],16)</f>
        <v>7</v>
      </c>
      <c r="Q504" s="93" t="str">
        <f>TEXT(Causas[[#This Row],[resolucion_fecha]],"MMMM")</f>
        <v>febrero</v>
      </c>
      <c r="R504" s="93" t="str">
        <f t="shared" si="7"/>
        <v>N</v>
      </c>
      <c r="S504" s="93"/>
      <c r="T504" s="98" t="s">
        <v>132</v>
      </c>
      <c r="U504" s="94"/>
      <c r="V504" s="93"/>
      <c r="W504" s="93"/>
    </row>
    <row r="505" spans="1:23" x14ac:dyDescent="0.25">
      <c r="A505" s="90">
        <v>167096</v>
      </c>
      <c r="B505" s="90" t="s">
        <v>209</v>
      </c>
      <c r="C505" s="90" t="s">
        <v>111</v>
      </c>
      <c r="D505" s="90" t="s">
        <v>46</v>
      </c>
      <c r="E505" s="91">
        <v>44756</v>
      </c>
      <c r="F505" s="90" t="s">
        <v>390</v>
      </c>
      <c r="G505" s="90" t="s">
        <v>115</v>
      </c>
      <c r="H505" s="91">
        <v>45336</v>
      </c>
      <c r="I505" s="118">
        <v>0.31995370370370368</v>
      </c>
      <c r="J505" s="91">
        <v>45336</v>
      </c>
      <c r="K505" s="118">
        <v>0.44429398148148147</v>
      </c>
      <c r="L505" s="90">
        <v>10743</v>
      </c>
      <c r="M505" s="92">
        <f>Causas[[#This Row],[parada_duracion]]/60</f>
        <v>179.05</v>
      </c>
      <c r="N505" s="18" t="s">
        <v>409</v>
      </c>
      <c r="O505" s="98" t="s">
        <v>9</v>
      </c>
      <c r="P505" s="93">
        <f>WEEKNUM(Causas[[#This Row],[resolucion_fecha]],16)</f>
        <v>7</v>
      </c>
      <c r="Q505" s="93" t="str">
        <f>TEXT(Causas[[#This Row],[resolucion_fecha]],"MMMM")</f>
        <v>febrero</v>
      </c>
      <c r="R505" s="93" t="str">
        <f t="shared" si="7"/>
        <v>N</v>
      </c>
      <c r="S505" s="93"/>
      <c r="T505" s="98" t="s">
        <v>9</v>
      </c>
      <c r="U505" s="94"/>
      <c r="V505" s="93"/>
      <c r="W505" s="93"/>
    </row>
    <row r="506" spans="1:23" x14ac:dyDescent="0.25">
      <c r="A506" s="95">
        <v>167097</v>
      </c>
      <c r="B506" s="95" t="s">
        <v>120</v>
      </c>
      <c r="C506" s="95" t="s">
        <v>111</v>
      </c>
      <c r="D506" s="95" t="s">
        <v>47</v>
      </c>
      <c r="E506" s="96">
        <v>43405</v>
      </c>
      <c r="F506" s="95" t="s">
        <v>118</v>
      </c>
      <c r="G506" s="95" t="s">
        <v>115</v>
      </c>
      <c r="H506" s="96">
        <v>45336</v>
      </c>
      <c r="I506" s="119">
        <v>0.33129629629629631</v>
      </c>
      <c r="J506" s="96">
        <v>45336</v>
      </c>
      <c r="K506" s="119">
        <v>0.3363888888888889</v>
      </c>
      <c r="L506" s="95">
        <v>440</v>
      </c>
      <c r="M506" s="23">
        <f>Causas[[#This Row],[parada_duracion]]/60</f>
        <v>7.333333333333333</v>
      </c>
      <c r="N506" s="19" t="s">
        <v>125</v>
      </c>
      <c r="O506" s="99" t="s">
        <v>125</v>
      </c>
      <c r="P506" s="16">
        <f>WEEKNUM(Causas[[#This Row],[resolucion_fecha]],16)</f>
        <v>7</v>
      </c>
      <c r="Q506" s="16" t="str">
        <f>TEXT(Causas[[#This Row],[resolucion_fecha]],"MMMM")</f>
        <v>febrero</v>
      </c>
      <c r="R506" s="16" t="str">
        <f t="shared" si="7"/>
        <v>N</v>
      </c>
      <c r="S506" s="16"/>
      <c r="T506" s="99" t="s">
        <v>125</v>
      </c>
      <c r="U506" s="94"/>
      <c r="V506" s="16"/>
      <c r="W506" s="16"/>
    </row>
    <row r="507" spans="1:23" ht="30" x14ac:dyDescent="0.25">
      <c r="A507" s="95">
        <v>167099</v>
      </c>
      <c r="B507" s="95" t="s">
        <v>181</v>
      </c>
      <c r="C507" s="95" t="s">
        <v>111</v>
      </c>
      <c r="D507" s="95" t="s">
        <v>47</v>
      </c>
      <c r="E507" s="96">
        <v>43881</v>
      </c>
      <c r="F507" s="95" t="s">
        <v>112</v>
      </c>
      <c r="G507" s="95" t="s">
        <v>113</v>
      </c>
      <c r="H507" s="96">
        <v>45336</v>
      </c>
      <c r="I507" s="119">
        <v>0.36616898148148147</v>
      </c>
      <c r="J507" s="96">
        <v>45336</v>
      </c>
      <c r="K507" s="119">
        <v>0.48215277777777782</v>
      </c>
      <c r="L507" s="95">
        <v>10021</v>
      </c>
      <c r="M507" s="23">
        <f>Causas[[#This Row],[parada_duracion]]/60</f>
        <v>167.01666666666668</v>
      </c>
      <c r="N507" s="19" t="s">
        <v>398</v>
      </c>
      <c r="O507" s="99" t="s">
        <v>383</v>
      </c>
      <c r="P507" s="16">
        <f>WEEKNUM(Causas[[#This Row],[resolucion_fecha]],16)</f>
        <v>7</v>
      </c>
      <c r="Q507" s="16" t="str">
        <f>TEXT(Causas[[#This Row],[resolucion_fecha]],"MMMM")</f>
        <v>febrero</v>
      </c>
      <c r="R507" s="16" t="str">
        <f t="shared" si="7"/>
        <v>N</v>
      </c>
      <c r="S507" s="16"/>
      <c r="T507" s="99" t="s">
        <v>132</v>
      </c>
      <c r="U507" s="16"/>
      <c r="V507" s="16"/>
      <c r="W507" s="16"/>
    </row>
    <row r="508" spans="1:23" x14ac:dyDescent="0.25">
      <c r="A508" s="90">
        <v>167123</v>
      </c>
      <c r="B508" s="90" t="s">
        <v>154</v>
      </c>
      <c r="C508" s="90" t="s">
        <v>111</v>
      </c>
      <c r="D508" s="90" t="s">
        <v>64</v>
      </c>
      <c r="E508" s="91">
        <v>43405</v>
      </c>
      <c r="F508" s="90" t="s">
        <v>118</v>
      </c>
      <c r="G508" s="90" t="s">
        <v>113</v>
      </c>
      <c r="H508" s="91">
        <v>45336</v>
      </c>
      <c r="I508" s="118">
        <v>0.41924768518518518</v>
      </c>
      <c r="J508" s="91">
        <v>45336</v>
      </c>
      <c r="K508" s="118">
        <v>0.41931712962962964</v>
      </c>
      <c r="L508" s="90">
        <v>6</v>
      </c>
      <c r="M508" s="92">
        <f>Causas[[#This Row],[parada_duracion]]/60</f>
        <v>0.1</v>
      </c>
      <c r="N508" s="19" t="s">
        <v>125</v>
      </c>
      <c r="O508" s="98" t="s">
        <v>125</v>
      </c>
      <c r="P508" s="93">
        <f>WEEKNUM(Causas[[#This Row],[resolucion_fecha]],16)</f>
        <v>7</v>
      </c>
      <c r="Q508" s="93" t="str">
        <f>TEXT(Causas[[#This Row],[resolucion_fecha]],"MMMM")</f>
        <v>febrero</v>
      </c>
      <c r="R508" s="93" t="str">
        <f t="shared" si="7"/>
        <v>N</v>
      </c>
      <c r="S508" s="93"/>
      <c r="T508" s="99" t="s">
        <v>125</v>
      </c>
      <c r="U508" s="16"/>
      <c r="V508" s="93"/>
      <c r="W508" s="93"/>
    </row>
    <row r="509" spans="1:23" ht="30" x14ac:dyDescent="0.25">
      <c r="A509" s="95">
        <v>167124</v>
      </c>
      <c r="B509" s="95" t="s">
        <v>154</v>
      </c>
      <c r="C509" s="95" t="s">
        <v>111</v>
      </c>
      <c r="D509" s="95" t="s">
        <v>64</v>
      </c>
      <c r="E509" s="96">
        <v>43405</v>
      </c>
      <c r="F509" s="95" t="s">
        <v>118</v>
      </c>
      <c r="G509" s="95" t="s">
        <v>115</v>
      </c>
      <c r="H509" s="96">
        <v>45336</v>
      </c>
      <c r="I509" s="119">
        <v>0.41940972222222223</v>
      </c>
      <c r="J509" s="96">
        <v>45336</v>
      </c>
      <c r="K509" s="119">
        <v>0.46510416666666665</v>
      </c>
      <c r="L509" s="95">
        <v>3948</v>
      </c>
      <c r="M509" s="23">
        <f>Causas[[#This Row],[parada_duracion]]/60</f>
        <v>65.8</v>
      </c>
      <c r="N509" s="19" t="s">
        <v>425</v>
      </c>
      <c r="O509" s="99" t="s">
        <v>383</v>
      </c>
      <c r="P509" s="16">
        <f>WEEKNUM(Causas[[#This Row],[resolucion_fecha]],16)</f>
        <v>7</v>
      </c>
      <c r="Q509" s="16" t="str">
        <f>TEXT(Causas[[#This Row],[resolucion_fecha]],"MMMM")</f>
        <v>febrero</v>
      </c>
      <c r="R509" s="16" t="str">
        <f t="shared" si="7"/>
        <v>N</v>
      </c>
      <c r="S509" s="16"/>
      <c r="T509" s="99" t="s">
        <v>132</v>
      </c>
      <c r="U509" s="94"/>
      <c r="V509" s="16"/>
      <c r="W509" s="16"/>
    </row>
    <row r="510" spans="1:23" ht="30" x14ac:dyDescent="0.25">
      <c r="A510" s="90">
        <v>167158</v>
      </c>
      <c r="B510" s="90" t="s">
        <v>121</v>
      </c>
      <c r="C510" s="90" t="s">
        <v>111</v>
      </c>
      <c r="D510" s="90" t="s">
        <v>64</v>
      </c>
      <c r="E510" s="91">
        <v>43405</v>
      </c>
      <c r="F510" s="90" t="s">
        <v>118</v>
      </c>
      <c r="G510" s="90" t="s">
        <v>113</v>
      </c>
      <c r="H510" s="91">
        <v>45336</v>
      </c>
      <c r="I510" s="118">
        <v>0.46517361111111111</v>
      </c>
      <c r="J510" s="91">
        <v>45336</v>
      </c>
      <c r="K510" s="118">
        <v>0.47560185185185189</v>
      </c>
      <c r="L510" s="90">
        <v>901</v>
      </c>
      <c r="M510" s="92">
        <f>Causas[[#This Row],[parada_duracion]]/60</f>
        <v>15.016666666666667</v>
      </c>
      <c r="N510" s="18" t="s">
        <v>456</v>
      </c>
      <c r="O510" s="98" t="s">
        <v>9</v>
      </c>
      <c r="P510" s="93">
        <f>WEEKNUM(Causas[[#This Row],[resolucion_fecha]],16)</f>
        <v>7</v>
      </c>
      <c r="Q510" s="93" t="str">
        <f>TEXT(Causas[[#This Row],[resolucion_fecha]],"MMMM")</f>
        <v>febrero</v>
      </c>
      <c r="R510" s="93" t="str">
        <f t="shared" si="7"/>
        <v>N</v>
      </c>
      <c r="S510" s="93"/>
      <c r="T510" s="98" t="s">
        <v>9</v>
      </c>
      <c r="U510" s="16"/>
      <c r="V510" s="93"/>
      <c r="W510" s="93"/>
    </row>
    <row r="511" spans="1:23" x14ac:dyDescent="0.25">
      <c r="A511" s="90">
        <v>167171</v>
      </c>
      <c r="B511" s="90" t="s">
        <v>121</v>
      </c>
      <c r="C511" s="90" t="s">
        <v>111</v>
      </c>
      <c r="D511" s="90" t="s">
        <v>64</v>
      </c>
      <c r="E511" s="91">
        <v>43405</v>
      </c>
      <c r="F511" s="90" t="s">
        <v>118</v>
      </c>
      <c r="G511" s="90" t="s">
        <v>113</v>
      </c>
      <c r="H511" s="91">
        <v>45336</v>
      </c>
      <c r="I511" s="118">
        <v>0.47575231481481484</v>
      </c>
      <c r="J511" s="91">
        <v>45336</v>
      </c>
      <c r="K511" s="118">
        <v>0.51815972222222217</v>
      </c>
      <c r="L511" s="90">
        <v>3664</v>
      </c>
      <c r="M511" s="92">
        <f>Causas[[#This Row],[parada_duracion]]/60</f>
        <v>61.06666666666667</v>
      </c>
      <c r="N511" s="18" t="s">
        <v>427</v>
      </c>
      <c r="O511" s="98" t="s">
        <v>384</v>
      </c>
      <c r="P511" s="93">
        <f>WEEKNUM(Causas[[#This Row],[resolucion_fecha]],16)</f>
        <v>7</v>
      </c>
      <c r="Q511" s="93" t="str">
        <f>TEXT(Causas[[#This Row],[resolucion_fecha]],"MMMM")</f>
        <v>febrero</v>
      </c>
      <c r="R511" s="93" t="str">
        <f t="shared" si="7"/>
        <v>N</v>
      </c>
      <c r="S511" s="93"/>
      <c r="T511" s="98" t="s">
        <v>132</v>
      </c>
      <c r="U511" s="94"/>
      <c r="V511" s="93"/>
      <c r="W511" s="93"/>
    </row>
    <row r="512" spans="1:23" x14ac:dyDescent="0.25">
      <c r="A512" s="95">
        <v>167177</v>
      </c>
      <c r="B512" s="95" t="s">
        <v>119</v>
      </c>
      <c r="C512" s="95" t="s">
        <v>111</v>
      </c>
      <c r="D512" s="95" t="s">
        <v>50</v>
      </c>
      <c r="E512" s="96">
        <v>43405</v>
      </c>
      <c r="F512" s="95" t="s">
        <v>118</v>
      </c>
      <c r="G512" s="95" t="s">
        <v>115</v>
      </c>
      <c r="H512" s="96">
        <v>45336</v>
      </c>
      <c r="I512" s="119">
        <v>0.47866898148148151</v>
      </c>
      <c r="J512" s="96">
        <v>45336</v>
      </c>
      <c r="K512" s="119">
        <v>0.49179398148148151</v>
      </c>
      <c r="L512" s="95">
        <v>1134</v>
      </c>
      <c r="M512" s="23">
        <f>Causas[[#This Row],[parada_duracion]]/60</f>
        <v>18.899999999999999</v>
      </c>
      <c r="N512" s="19" t="s">
        <v>145</v>
      </c>
      <c r="O512" s="99" t="s">
        <v>383</v>
      </c>
      <c r="P512" s="16">
        <f>WEEKNUM(Causas[[#This Row],[resolucion_fecha]],16)</f>
        <v>7</v>
      </c>
      <c r="Q512" s="16" t="str">
        <f>TEXT(Causas[[#This Row],[resolucion_fecha]],"MMMM")</f>
        <v>febrero</v>
      </c>
      <c r="R512" s="16" t="str">
        <f t="shared" si="7"/>
        <v>N</v>
      </c>
      <c r="S512" s="16"/>
      <c r="T512" s="99" t="s">
        <v>132</v>
      </c>
      <c r="U512" s="94"/>
      <c r="V512" s="16"/>
      <c r="W512" s="16"/>
    </row>
    <row r="513" spans="1:23" x14ac:dyDescent="0.25">
      <c r="A513" s="95">
        <v>167192</v>
      </c>
      <c r="B513" s="95" t="s">
        <v>152</v>
      </c>
      <c r="C513" s="95" t="s">
        <v>111</v>
      </c>
      <c r="D513" s="95" t="s">
        <v>55</v>
      </c>
      <c r="E513" s="96">
        <v>43405</v>
      </c>
      <c r="F513" s="95" t="s">
        <v>118</v>
      </c>
      <c r="G513" s="95" t="s">
        <v>113</v>
      </c>
      <c r="H513" s="96">
        <v>45336</v>
      </c>
      <c r="I513" s="119">
        <v>0.50347222222222221</v>
      </c>
      <c r="J513" s="96">
        <v>45336</v>
      </c>
      <c r="K513" s="119">
        <v>0.50657407407407407</v>
      </c>
      <c r="L513" s="95">
        <v>268</v>
      </c>
      <c r="M513" s="23">
        <f>Causas[[#This Row],[parada_duracion]]/60</f>
        <v>4.4666666666666668</v>
      </c>
      <c r="N513" s="19" t="s">
        <v>125</v>
      </c>
      <c r="O513" s="99" t="s">
        <v>125</v>
      </c>
      <c r="P513" s="16">
        <f>WEEKNUM(Causas[[#This Row],[resolucion_fecha]],16)</f>
        <v>7</v>
      </c>
      <c r="Q513" s="16" t="str">
        <f>TEXT(Causas[[#This Row],[resolucion_fecha]],"MMMM")</f>
        <v>febrero</v>
      </c>
      <c r="R513" s="16" t="str">
        <f t="shared" si="7"/>
        <v>N</v>
      </c>
      <c r="S513" s="16"/>
      <c r="T513" s="99" t="s">
        <v>125</v>
      </c>
      <c r="U513" s="16"/>
      <c r="V513" s="16"/>
      <c r="W513" s="16"/>
    </row>
    <row r="514" spans="1:23" x14ac:dyDescent="0.25">
      <c r="A514" s="95">
        <v>167201</v>
      </c>
      <c r="B514" s="95" t="s">
        <v>233</v>
      </c>
      <c r="C514" s="95" t="s">
        <v>111</v>
      </c>
      <c r="D514" s="95" t="s">
        <v>50</v>
      </c>
      <c r="E514" s="96">
        <v>43881</v>
      </c>
      <c r="F514" s="95" t="s">
        <v>112</v>
      </c>
      <c r="G514" s="95" t="s">
        <v>115</v>
      </c>
      <c r="H514" s="96">
        <v>45336</v>
      </c>
      <c r="I514" s="119">
        <v>0.5174305555555555</v>
      </c>
      <c r="J514" s="96">
        <v>45336</v>
      </c>
      <c r="K514" s="119">
        <v>0.5394444444444445</v>
      </c>
      <c r="L514" s="95">
        <v>1902</v>
      </c>
      <c r="M514" s="23">
        <f>Causas[[#This Row],[parada_duracion]]/60</f>
        <v>31.7</v>
      </c>
      <c r="N514" s="19" t="s">
        <v>145</v>
      </c>
      <c r="O514" s="99" t="s">
        <v>383</v>
      </c>
      <c r="P514" s="16">
        <f>WEEKNUM(Causas[[#This Row],[resolucion_fecha]],16)</f>
        <v>7</v>
      </c>
      <c r="Q514" s="16" t="str">
        <f>TEXT(Causas[[#This Row],[resolucion_fecha]],"MMMM")</f>
        <v>febrero</v>
      </c>
      <c r="R514" s="16" t="str">
        <f t="shared" ref="R514:R577" si="8">IF(I6005&gt;TIME(22,0,0),"N",IF(I6005&lt;TIME(6,0,0),"N",IF(I6005&gt;TIME(14,0,0),"T",IF(I6005&gt;=TIME(6,0,0),"M","-"))))</f>
        <v>N</v>
      </c>
      <c r="S514" s="16"/>
      <c r="T514" s="99" t="s">
        <v>132</v>
      </c>
      <c r="U514" s="16"/>
      <c r="V514" s="16"/>
      <c r="W514" s="16"/>
    </row>
    <row r="515" spans="1:23" x14ac:dyDescent="0.25">
      <c r="A515" s="90">
        <v>167229</v>
      </c>
      <c r="B515" s="90" t="s">
        <v>120</v>
      </c>
      <c r="C515" s="90" t="s">
        <v>111</v>
      </c>
      <c r="D515" s="90" t="s">
        <v>53</v>
      </c>
      <c r="E515" s="91">
        <v>43405</v>
      </c>
      <c r="F515" s="90" t="s">
        <v>118</v>
      </c>
      <c r="G515" s="90" t="s">
        <v>115</v>
      </c>
      <c r="H515" s="91">
        <v>45336</v>
      </c>
      <c r="I515" s="118">
        <v>0.6053587962962963</v>
      </c>
      <c r="J515" s="91">
        <v>45336</v>
      </c>
      <c r="K515" s="118">
        <v>0.65901620370370373</v>
      </c>
      <c r="L515" s="90">
        <v>4636</v>
      </c>
      <c r="M515" s="92">
        <f>Causas[[#This Row],[parada_duracion]]/60</f>
        <v>77.266666666666666</v>
      </c>
      <c r="N515" s="18" t="s">
        <v>431</v>
      </c>
      <c r="O515" s="98" t="s">
        <v>383</v>
      </c>
      <c r="P515" s="93">
        <f>WEEKNUM(Causas[[#This Row],[resolucion_fecha]],16)</f>
        <v>7</v>
      </c>
      <c r="Q515" s="93" t="str">
        <f>TEXT(Causas[[#This Row],[resolucion_fecha]],"MMMM")</f>
        <v>febrero</v>
      </c>
      <c r="R515" s="93" t="str">
        <f t="shared" si="8"/>
        <v>N</v>
      </c>
      <c r="S515" s="93"/>
      <c r="T515" s="98" t="s">
        <v>132</v>
      </c>
      <c r="U515" s="16"/>
      <c r="V515" s="93"/>
      <c r="W515" s="93"/>
    </row>
    <row r="516" spans="1:23" ht="30" x14ac:dyDescent="0.25">
      <c r="A516" s="90">
        <v>167232</v>
      </c>
      <c r="B516" s="90" t="s">
        <v>120</v>
      </c>
      <c r="C516" s="90" t="s">
        <v>111</v>
      </c>
      <c r="D516" s="90" t="s">
        <v>47</v>
      </c>
      <c r="E516" s="91">
        <v>43405</v>
      </c>
      <c r="F516" s="90" t="s">
        <v>118</v>
      </c>
      <c r="G516" s="90" t="s">
        <v>113</v>
      </c>
      <c r="H516" s="91">
        <v>45336</v>
      </c>
      <c r="I516" s="118">
        <v>0.60787037037037039</v>
      </c>
      <c r="J516" s="91">
        <v>45336</v>
      </c>
      <c r="K516" s="118">
        <v>0.61879629629629629</v>
      </c>
      <c r="L516" s="90">
        <v>944</v>
      </c>
      <c r="M516" s="92">
        <f>Causas[[#This Row],[parada_duracion]]/60</f>
        <v>15.733333333333333</v>
      </c>
      <c r="N516" s="18" t="s">
        <v>397</v>
      </c>
      <c r="O516" s="98" t="s">
        <v>9</v>
      </c>
      <c r="P516" s="93">
        <f>WEEKNUM(Causas[[#This Row],[resolucion_fecha]],16)</f>
        <v>7</v>
      </c>
      <c r="Q516" s="93" t="str">
        <f>TEXT(Causas[[#This Row],[resolucion_fecha]],"MMMM")</f>
        <v>febrero</v>
      </c>
      <c r="R516" s="93" t="str">
        <f t="shared" si="8"/>
        <v>N</v>
      </c>
      <c r="S516" s="93"/>
      <c r="T516" s="98" t="s">
        <v>9</v>
      </c>
      <c r="U516" s="94"/>
      <c r="V516" s="93"/>
      <c r="W516" s="93"/>
    </row>
    <row r="517" spans="1:23" x14ac:dyDescent="0.25">
      <c r="A517" s="95">
        <v>167238</v>
      </c>
      <c r="B517" s="95" t="s">
        <v>116</v>
      </c>
      <c r="C517" s="95" t="s">
        <v>111</v>
      </c>
      <c r="D517" s="95" t="s">
        <v>56</v>
      </c>
      <c r="E517" s="96">
        <v>43405</v>
      </c>
      <c r="F517" s="95" t="s">
        <v>118</v>
      </c>
      <c r="G517" s="95" t="s">
        <v>115</v>
      </c>
      <c r="H517" s="96">
        <v>45336</v>
      </c>
      <c r="I517" s="119">
        <v>0.62145833333333333</v>
      </c>
      <c r="J517" s="96">
        <v>45336</v>
      </c>
      <c r="K517" s="119">
        <v>0.62974537037037037</v>
      </c>
      <c r="L517" s="95">
        <v>716</v>
      </c>
      <c r="M517" s="23">
        <f>Causas[[#This Row],[parada_duracion]]/60</f>
        <v>11.933333333333334</v>
      </c>
      <c r="N517" s="19" t="s">
        <v>399</v>
      </c>
      <c r="O517" s="99" t="s">
        <v>383</v>
      </c>
      <c r="P517" s="16">
        <f>WEEKNUM(Causas[[#This Row],[resolucion_fecha]],16)</f>
        <v>7</v>
      </c>
      <c r="Q517" s="16" t="str">
        <f>TEXT(Causas[[#This Row],[resolucion_fecha]],"MMMM")</f>
        <v>febrero</v>
      </c>
      <c r="R517" s="16" t="str">
        <f t="shared" si="8"/>
        <v>N</v>
      </c>
      <c r="S517" s="16"/>
      <c r="T517" s="99" t="s">
        <v>132</v>
      </c>
      <c r="U517" s="94"/>
      <c r="V517" s="16"/>
      <c r="W517" s="16"/>
    </row>
    <row r="518" spans="1:23" x14ac:dyDescent="0.25">
      <c r="A518" s="90">
        <v>167250</v>
      </c>
      <c r="B518" s="90" t="s">
        <v>116</v>
      </c>
      <c r="C518" s="90" t="s">
        <v>111</v>
      </c>
      <c r="D518" s="90" t="s">
        <v>50</v>
      </c>
      <c r="E518" s="91">
        <v>43881</v>
      </c>
      <c r="F518" s="90" t="s">
        <v>112</v>
      </c>
      <c r="G518" s="90" t="s">
        <v>115</v>
      </c>
      <c r="H518" s="91">
        <v>45336</v>
      </c>
      <c r="I518" s="118">
        <v>0.641087962962963</v>
      </c>
      <c r="J518" s="91">
        <v>45336</v>
      </c>
      <c r="K518" s="118">
        <v>0.6620949074074074</v>
      </c>
      <c r="L518" s="90">
        <v>1815</v>
      </c>
      <c r="M518" s="92">
        <f>Causas[[#This Row],[parada_duracion]]/60</f>
        <v>30.25</v>
      </c>
      <c r="N518" s="18" t="s">
        <v>435</v>
      </c>
      <c r="O518" s="98" t="s">
        <v>383</v>
      </c>
      <c r="P518" s="93">
        <f>WEEKNUM(Causas[[#This Row],[resolucion_fecha]],16)</f>
        <v>7</v>
      </c>
      <c r="Q518" s="93" t="str">
        <f>TEXT(Causas[[#This Row],[resolucion_fecha]],"MMMM")</f>
        <v>febrero</v>
      </c>
      <c r="R518" s="93" t="str">
        <f t="shared" si="8"/>
        <v>N</v>
      </c>
      <c r="S518" s="93"/>
      <c r="T518" s="99" t="s">
        <v>132</v>
      </c>
      <c r="U518" s="16"/>
      <c r="V518" s="93"/>
      <c r="W518" s="93"/>
    </row>
    <row r="519" spans="1:23" x14ac:dyDescent="0.25">
      <c r="A519" s="95">
        <v>167251</v>
      </c>
      <c r="B519" s="95" t="s">
        <v>152</v>
      </c>
      <c r="C519" s="95" t="s">
        <v>111</v>
      </c>
      <c r="D519" s="95" t="s">
        <v>55</v>
      </c>
      <c r="E519" s="96">
        <v>43405</v>
      </c>
      <c r="F519" s="95" t="s">
        <v>118</v>
      </c>
      <c r="G519" s="95" t="s">
        <v>115</v>
      </c>
      <c r="H519" s="96">
        <v>45336</v>
      </c>
      <c r="I519" s="119">
        <v>0.6413078703703704</v>
      </c>
      <c r="J519" s="96">
        <v>45336</v>
      </c>
      <c r="K519" s="119">
        <v>0.64872685185185186</v>
      </c>
      <c r="L519" s="95">
        <v>641</v>
      </c>
      <c r="M519" s="23">
        <f>Causas[[#This Row],[parada_duracion]]/60</f>
        <v>10.683333333333334</v>
      </c>
      <c r="N519" s="19" t="s">
        <v>439</v>
      </c>
      <c r="O519" s="99" t="s">
        <v>383</v>
      </c>
      <c r="P519" s="16">
        <f>WEEKNUM(Causas[[#This Row],[resolucion_fecha]],16)</f>
        <v>7</v>
      </c>
      <c r="Q519" s="16" t="str">
        <f>TEXT(Causas[[#This Row],[resolucion_fecha]],"MMMM")</f>
        <v>febrero</v>
      </c>
      <c r="R519" s="16" t="str">
        <f t="shared" si="8"/>
        <v>N</v>
      </c>
      <c r="S519" s="16"/>
      <c r="T519" s="99" t="s">
        <v>132</v>
      </c>
      <c r="U519" s="94"/>
      <c r="V519" s="16"/>
      <c r="W519" s="16"/>
    </row>
    <row r="520" spans="1:23" x14ac:dyDescent="0.25">
      <c r="A520" s="95">
        <v>167254</v>
      </c>
      <c r="B520" s="95" t="s">
        <v>149</v>
      </c>
      <c r="C520" s="95" t="s">
        <v>111</v>
      </c>
      <c r="D520" s="95" t="s">
        <v>47</v>
      </c>
      <c r="E520" s="96">
        <v>43405</v>
      </c>
      <c r="F520" s="95" t="s">
        <v>118</v>
      </c>
      <c r="G520" s="95" t="s">
        <v>113</v>
      </c>
      <c r="H520" s="96">
        <v>45336</v>
      </c>
      <c r="I520" s="119">
        <v>0.64704861111111112</v>
      </c>
      <c r="J520" s="96">
        <v>45336</v>
      </c>
      <c r="K520" s="119">
        <v>0.66399305555555554</v>
      </c>
      <c r="L520" s="95">
        <v>1464</v>
      </c>
      <c r="M520" s="23">
        <f>Causas[[#This Row],[parada_duracion]]/60</f>
        <v>24.4</v>
      </c>
      <c r="N520" s="18" t="s">
        <v>400</v>
      </c>
      <c r="O520" s="99" t="s">
        <v>383</v>
      </c>
      <c r="P520" s="16">
        <f>WEEKNUM(Causas[[#This Row],[resolucion_fecha]],16)</f>
        <v>7</v>
      </c>
      <c r="Q520" s="16" t="str">
        <f>TEXT(Causas[[#This Row],[resolucion_fecha]],"MMMM")</f>
        <v>febrero</v>
      </c>
      <c r="R520" s="16" t="str">
        <f t="shared" si="8"/>
        <v>N</v>
      </c>
      <c r="S520" s="16"/>
      <c r="T520" s="99" t="s">
        <v>132</v>
      </c>
      <c r="U520" s="16"/>
      <c r="V520" s="16"/>
      <c r="W520" s="16"/>
    </row>
    <row r="521" spans="1:23" x14ac:dyDescent="0.25">
      <c r="A521" s="95">
        <v>167257</v>
      </c>
      <c r="B521" s="95" t="s">
        <v>154</v>
      </c>
      <c r="C521" s="95" t="s">
        <v>111</v>
      </c>
      <c r="D521" s="95" t="s">
        <v>46</v>
      </c>
      <c r="E521" s="96">
        <v>44930</v>
      </c>
      <c r="F521" s="95" t="s">
        <v>308</v>
      </c>
      <c r="G521" s="95" t="s">
        <v>113</v>
      </c>
      <c r="H521" s="96">
        <v>45336</v>
      </c>
      <c r="I521" s="119">
        <v>0.65858796296296296</v>
      </c>
      <c r="J521" s="96">
        <v>45336</v>
      </c>
      <c r="K521" s="119">
        <v>0.69466435185185194</v>
      </c>
      <c r="L521" s="95">
        <v>3117</v>
      </c>
      <c r="M521" s="23">
        <f>Causas[[#This Row],[parada_duracion]]/60</f>
        <v>51.95</v>
      </c>
      <c r="N521" s="19" t="s">
        <v>401</v>
      </c>
      <c r="O521" s="99" t="s">
        <v>384</v>
      </c>
      <c r="P521" s="16">
        <f>WEEKNUM(Causas[[#This Row],[resolucion_fecha]],16)</f>
        <v>7</v>
      </c>
      <c r="Q521" s="16" t="str">
        <f>TEXT(Causas[[#This Row],[resolucion_fecha]],"MMMM")</f>
        <v>febrero</v>
      </c>
      <c r="R521" s="16" t="str">
        <f t="shared" si="8"/>
        <v>N</v>
      </c>
      <c r="S521" s="16"/>
      <c r="T521" s="99" t="s">
        <v>133</v>
      </c>
      <c r="U521" s="16"/>
      <c r="V521" s="16"/>
      <c r="W521" s="16"/>
    </row>
    <row r="522" spans="1:23" x14ac:dyDescent="0.25">
      <c r="A522" s="95">
        <v>167307</v>
      </c>
      <c r="B522" s="95" t="s">
        <v>120</v>
      </c>
      <c r="C522" s="95" t="s">
        <v>111</v>
      </c>
      <c r="D522" s="95" t="s">
        <v>48</v>
      </c>
      <c r="E522" s="96">
        <v>43405</v>
      </c>
      <c r="F522" s="95" t="s">
        <v>118</v>
      </c>
      <c r="G522" s="95" t="s">
        <v>115</v>
      </c>
      <c r="H522" s="96">
        <v>45336</v>
      </c>
      <c r="I522" s="119">
        <v>0.72027777777777768</v>
      </c>
      <c r="J522" s="96">
        <v>45336</v>
      </c>
      <c r="K522" s="119">
        <v>0.74859953703703708</v>
      </c>
      <c r="L522" s="95">
        <v>2447</v>
      </c>
      <c r="M522" s="23">
        <f>Causas[[#This Row],[parada_duracion]]/60</f>
        <v>40.783333333333331</v>
      </c>
      <c r="N522" s="19" t="s">
        <v>402</v>
      </c>
      <c r="O522" s="99" t="s">
        <v>384</v>
      </c>
      <c r="P522" s="16">
        <f>WEEKNUM(Causas[[#This Row],[resolucion_fecha]],16)</f>
        <v>7</v>
      </c>
      <c r="Q522" s="16" t="str">
        <f>TEXT(Causas[[#This Row],[resolucion_fecha]],"MMMM")</f>
        <v>febrero</v>
      </c>
      <c r="R522" s="16" t="str">
        <f t="shared" si="8"/>
        <v>N</v>
      </c>
      <c r="S522" s="16"/>
      <c r="T522" s="99" t="s">
        <v>133</v>
      </c>
      <c r="U522" s="16"/>
      <c r="V522" s="16"/>
      <c r="W522" s="16"/>
    </row>
    <row r="523" spans="1:23" x14ac:dyDescent="0.25">
      <c r="A523" s="90">
        <v>167312</v>
      </c>
      <c r="B523" s="90" t="s">
        <v>114</v>
      </c>
      <c r="C523" s="90" t="s">
        <v>111</v>
      </c>
      <c r="D523" s="90" t="s">
        <v>50</v>
      </c>
      <c r="E523" s="91">
        <v>44120</v>
      </c>
      <c r="F523" s="90" t="s">
        <v>112</v>
      </c>
      <c r="G523" s="90" t="s">
        <v>115</v>
      </c>
      <c r="H523" s="91">
        <v>45336</v>
      </c>
      <c r="I523" s="118">
        <v>0.72789351851851858</v>
      </c>
      <c r="J523" s="91">
        <v>45336</v>
      </c>
      <c r="K523" s="118">
        <v>0.74851851851851858</v>
      </c>
      <c r="L523" s="90">
        <v>1782</v>
      </c>
      <c r="M523" s="92">
        <f>Causas[[#This Row],[parada_duracion]]/60</f>
        <v>29.7</v>
      </c>
      <c r="N523" s="18" t="s">
        <v>145</v>
      </c>
      <c r="O523" s="98" t="s">
        <v>383</v>
      </c>
      <c r="P523" s="93">
        <f>WEEKNUM(Causas[[#This Row],[resolucion_fecha]],16)</f>
        <v>7</v>
      </c>
      <c r="Q523" s="93" t="str">
        <f>TEXT(Causas[[#This Row],[resolucion_fecha]],"MMMM")</f>
        <v>febrero</v>
      </c>
      <c r="R523" s="93" t="str">
        <f t="shared" si="8"/>
        <v>N</v>
      </c>
      <c r="S523" s="93"/>
      <c r="T523" s="98" t="s">
        <v>132</v>
      </c>
      <c r="U523" s="16"/>
      <c r="V523" s="93"/>
      <c r="W523" s="93"/>
    </row>
    <row r="524" spans="1:23" x14ac:dyDescent="0.25">
      <c r="A524" s="95">
        <v>167314</v>
      </c>
      <c r="B524" s="95" t="s">
        <v>150</v>
      </c>
      <c r="C524" s="95" t="s">
        <v>111</v>
      </c>
      <c r="D524" s="95" t="s">
        <v>52</v>
      </c>
      <c r="E524" s="96">
        <v>43405</v>
      </c>
      <c r="F524" s="95" t="s">
        <v>118</v>
      </c>
      <c r="G524" s="95" t="s">
        <v>115</v>
      </c>
      <c r="H524" s="96">
        <v>45336</v>
      </c>
      <c r="I524" s="119">
        <v>0.73277777777777775</v>
      </c>
      <c r="J524" s="96">
        <v>45336</v>
      </c>
      <c r="K524" s="119">
        <v>0.74673611111111116</v>
      </c>
      <c r="L524" s="95">
        <v>1206</v>
      </c>
      <c r="M524" s="23">
        <f>Causas[[#This Row],[parada_duracion]]/60</f>
        <v>20.100000000000001</v>
      </c>
      <c r="N524" s="19" t="s">
        <v>430</v>
      </c>
      <c r="O524" s="99" t="s">
        <v>384</v>
      </c>
      <c r="P524" s="16">
        <f>WEEKNUM(Causas[[#This Row],[resolucion_fecha]],16)</f>
        <v>7</v>
      </c>
      <c r="Q524" s="16" t="str">
        <f>TEXT(Causas[[#This Row],[resolucion_fecha]],"MMMM")</f>
        <v>febrero</v>
      </c>
      <c r="R524" s="16" t="str">
        <f t="shared" si="8"/>
        <v>N</v>
      </c>
      <c r="S524" s="16"/>
      <c r="T524" s="99" t="s">
        <v>133</v>
      </c>
      <c r="U524" s="94"/>
      <c r="V524" s="16"/>
      <c r="W524" s="16"/>
    </row>
    <row r="525" spans="1:23" x14ac:dyDescent="0.25">
      <c r="A525" s="95">
        <v>167317</v>
      </c>
      <c r="B525" s="95" t="s">
        <v>116</v>
      </c>
      <c r="C525" s="95" t="s">
        <v>111</v>
      </c>
      <c r="D525" s="95" t="s">
        <v>43</v>
      </c>
      <c r="E525" s="96">
        <v>43405</v>
      </c>
      <c r="F525" s="95" t="s">
        <v>118</v>
      </c>
      <c r="G525" s="95" t="s">
        <v>113</v>
      </c>
      <c r="H525" s="96">
        <v>45336</v>
      </c>
      <c r="I525" s="119">
        <v>0.76662037037037034</v>
      </c>
      <c r="J525" s="96">
        <v>45336</v>
      </c>
      <c r="K525" s="119">
        <v>0.76763888888888887</v>
      </c>
      <c r="L525" s="95">
        <v>88</v>
      </c>
      <c r="M525" s="23">
        <f>Causas[[#This Row],[parada_duracion]]/60</f>
        <v>1.4666666666666666</v>
      </c>
      <c r="N525" s="19" t="s">
        <v>125</v>
      </c>
      <c r="O525" s="99" t="s">
        <v>125</v>
      </c>
      <c r="P525" s="16">
        <f>WEEKNUM(Causas[[#This Row],[resolucion_fecha]],16)</f>
        <v>7</v>
      </c>
      <c r="Q525" s="16" t="str">
        <f>TEXT(Causas[[#This Row],[resolucion_fecha]],"MMMM")</f>
        <v>febrero</v>
      </c>
      <c r="R525" s="16" t="str">
        <f t="shared" si="8"/>
        <v>N</v>
      </c>
      <c r="S525" s="16"/>
      <c r="T525" s="99" t="s">
        <v>125</v>
      </c>
      <c r="U525" s="16"/>
      <c r="V525" s="16"/>
      <c r="W525" s="16"/>
    </row>
    <row r="526" spans="1:23" x14ac:dyDescent="0.25">
      <c r="A526" s="95">
        <v>167325</v>
      </c>
      <c r="B526" s="95" t="s">
        <v>124</v>
      </c>
      <c r="C526" s="95" t="s">
        <v>111</v>
      </c>
      <c r="D526" s="95" t="s">
        <v>46</v>
      </c>
      <c r="E526" s="96">
        <v>44231</v>
      </c>
      <c r="F526" s="95" t="s">
        <v>147</v>
      </c>
      <c r="G526" s="95" t="s">
        <v>113</v>
      </c>
      <c r="H526" s="96">
        <v>45336</v>
      </c>
      <c r="I526" s="119">
        <v>0.8100925925925927</v>
      </c>
      <c r="J526" s="96">
        <v>45336</v>
      </c>
      <c r="K526" s="119">
        <v>0.82874999999999999</v>
      </c>
      <c r="L526" s="95">
        <v>1612</v>
      </c>
      <c r="M526" s="23">
        <f>Causas[[#This Row],[parada_duracion]]/60</f>
        <v>26.866666666666667</v>
      </c>
      <c r="N526" s="19" t="s">
        <v>403</v>
      </c>
      <c r="O526" s="99" t="s">
        <v>384</v>
      </c>
      <c r="P526" s="16">
        <f>WEEKNUM(Causas[[#This Row],[resolucion_fecha]],16)</f>
        <v>7</v>
      </c>
      <c r="Q526" s="16" t="str">
        <f>TEXT(Causas[[#This Row],[resolucion_fecha]],"MMMM")</f>
        <v>febrero</v>
      </c>
      <c r="R526" s="16" t="str">
        <f t="shared" si="8"/>
        <v>N</v>
      </c>
      <c r="S526" s="16"/>
      <c r="T526" s="99" t="s">
        <v>133</v>
      </c>
      <c r="U526" s="16"/>
      <c r="V526" s="16"/>
      <c r="W526" s="16"/>
    </row>
    <row r="527" spans="1:23" x14ac:dyDescent="0.25">
      <c r="A527" s="95">
        <v>167327</v>
      </c>
      <c r="B527" s="95" t="s">
        <v>114</v>
      </c>
      <c r="C527" s="95" t="s">
        <v>111</v>
      </c>
      <c r="D527" s="95" t="s">
        <v>50</v>
      </c>
      <c r="E527" s="96">
        <v>44120</v>
      </c>
      <c r="F527" s="95" t="s">
        <v>112</v>
      </c>
      <c r="G527" s="95" t="s">
        <v>115</v>
      </c>
      <c r="H527" s="96">
        <v>45336</v>
      </c>
      <c r="I527" s="119">
        <v>0.82997685185185188</v>
      </c>
      <c r="J527" s="96">
        <v>45337</v>
      </c>
      <c r="K527" s="119">
        <v>0.25678240740740738</v>
      </c>
      <c r="L527" s="95">
        <v>36876</v>
      </c>
      <c r="M527" s="23">
        <f>Causas[[#This Row],[parada_duracion]]/60</f>
        <v>614.6</v>
      </c>
      <c r="N527" s="19" t="s">
        <v>192</v>
      </c>
      <c r="O527" s="99" t="s">
        <v>383</v>
      </c>
      <c r="P527" s="16">
        <f>WEEKNUM(Causas[[#This Row],[resolucion_fecha]],16)</f>
        <v>7</v>
      </c>
      <c r="Q527" s="16" t="str">
        <f>TEXT(Causas[[#This Row],[resolucion_fecha]],"MMMM")</f>
        <v>febrero</v>
      </c>
      <c r="R527" s="16" t="str">
        <f t="shared" si="8"/>
        <v>N</v>
      </c>
      <c r="S527" s="16"/>
      <c r="T527" s="99" t="s">
        <v>132</v>
      </c>
      <c r="U527" s="16"/>
      <c r="V527" s="16"/>
      <c r="W527" s="16"/>
    </row>
    <row r="528" spans="1:23" x14ac:dyDescent="0.25">
      <c r="A528" s="95">
        <v>167342</v>
      </c>
      <c r="B528" s="95" t="s">
        <v>137</v>
      </c>
      <c r="C528" s="95" t="s">
        <v>111</v>
      </c>
      <c r="D528" s="95" t="s">
        <v>52</v>
      </c>
      <c r="E528" s="96">
        <v>44239</v>
      </c>
      <c r="F528" s="95" t="s">
        <v>112</v>
      </c>
      <c r="G528" s="95" t="s">
        <v>115</v>
      </c>
      <c r="H528" s="96">
        <v>45337</v>
      </c>
      <c r="I528" s="119">
        <v>0.24800925925925923</v>
      </c>
      <c r="J528" s="96">
        <v>45337</v>
      </c>
      <c r="K528" s="119">
        <v>0.25712962962962965</v>
      </c>
      <c r="L528" s="95">
        <v>788</v>
      </c>
      <c r="M528" s="23">
        <f>Causas[[#This Row],[parada_duracion]]/60</f>
        <v>13.133333333333333</v>
      </c>
      <c r="N528" s="19" t="s">
        <v>411</v>
      </c>
      <c r="O528" s="99" t="s">
        <v>383</v>
      </c>
      <c r="P528" s="16">
        <f>WEEKNUM(Causas[[#This Row],[resolucion_fecha]],16)</f>
        <v>7</v>
      </c>
      <c r="Q528" s="16" t="str">
        <f>TEXT(Causas[[#This Row],[resolucion_fecha]],"MMMM")</f>
        <v>febrero</v>
      </c>
      <c r="R528" s="16" t="str">
        <f t="shared" si="8"/>
        <v>N</v>
      </c>
      <c r="S528" s="16"/>
      <c r="T528" s="99" t="s">
        <v>132</v>
      </c>
      <c r="U528" s="16"/>
      <c r="V528" s="16"/>
      <c r="W528" s="16"/>
    </row>
    <row r="529" spans="1:23" x14ac:dyDescent="0.25">
      <c r="A529" s="95">
        <v>167348</v>
      </c>
      <c r="B529" s="95" t="s">
        <v>114</v>
      </c>
      <c r="C529" s="95" t="s">
        <v>111</v>
      </c>
      <c r="D529" s="95" t="s">
        <v>50</v>
      </c>
      <c r="E529" s="96">
        <v>44120</v>
      </c>
      <c r="F529" s="95" t="s">
        <v>112</v>
      </c>
      <c r="G529" s="95" t="s">
        <v>115</v>
      </c>
      <c r="H529" s="96">
        <v>45337</v>
      </c>
      <c r="I529" s="119">
        <v>0.28420138888888885</v>
      </c>
      <c r="J529" s="96">
        <v>45337</v>
      </c>
      <c r="K529" s="119">
        <v>0.32248842592592591</v>
      </c>
      <c r="L529" s="95">
        <v>3308</v>
      </c>
      <c r="M529" s="23">
        <f>Causas[[#This Row],[parada_duracion]]/60</f>
        <v>55.133333333333333</v>
      </c>
      <c r="N529" s="19" t="s">
        <v>412</v>
      </c>
      <c r="O529" s="99" t="s">
        <v>383</v>
      </c>
      <c r="P529" s="16">
        <f>WEEKNUM(Causas[[#This Row],[resolucion_fecha]],16)</f>
        <v>7</v>
      </c>
      <c r="Q529" s="16" t="str">
        <f>TEXT(Causas[[#This Row],[resolucion_fecha]],"MMMM")</f>
        <v>febrero</v>
      </c>
      <c r="R529" s="16" t="str">
        <f t="shared" si="8"/>
        <v>N</v>
      </c>
      <c r="S529" s="16"/>
      <c r="T529" s="99" t="s">
        <v>132</v>
      </c>
      <c r="U529" s="16"/>
      <c r="V529" s="16"/>
      <c r="W529" s="16"/>
    </row>
    <row r="530" spans="1:23" x14ac:dyDescent="0.25">
      <c r="A530" s="90">
        <v>167351</v>
      </c>
      <c r="B530" s="90" t="s">
        <v>120</v>
      </c>
      <c r="C530" s="90" t="s">
        <v>111</v>
      </c>
      <c r="D530" s="90" t="s">
        <v>52</v>
      </c>
      <c r="E530" s="91">
        <v>43405</v>
      </c>
      <c r="F530" s="90" t="s">
        <v>118</v>
      </c>
      <c r="G530" s="90" t="s">
        <v>113</v>
      </c>
      <c r="H530" s="91">
        <v>45337</v>
      </c>
      <c r="I530" s="118">
        <v>0.31809027777777776</v>
      </c>
      <c r="J530" s="91">
        <v>45337</v>
      </c>
      <c r="K530" s="118">
        <v>0.33238425925925924</v>
      </c>
      <c r="L530" s="90">
        <v>1235</v>
      </c>
      <c r="M530" s="92">
        <f>Causas[[#This Row],[parada_duracion]]/60</f>
        <v>20.583333333333332</v>
      </c>
      <c r="N530" s="18" t="s">
        <v>414</v>
      </c>
      <c r="O530" s="98" t="s">
        <v>384</v>
      </c>
      <c r="P530" s="93">
        <f>WEEKNUM(Causas[[#This Row],[resolucion_fecha]],16)</f>
        <v>7</v>
      </c>
      <c r="Q530" s="93" t="str">
        <f>TEXT(Causas[[#This Row],[resolucion_fecha]],"MMMM")</f>
        <v>febrero</v>
      </c>
      <c r="R530" s="93" t="str">
        <f t="shared" si="8"/>
        <v>N</v>
      </c>
      <c r="S530" s="93"/>
      <c r="T530" s="98" t="s">
        <v>132</v>
      </c>
      <c r="U530" s="16"/>
      <c r="V530" s="93"/>
      <c r="W530" s="93"/>
    </row>
    <row r="531" spans="1:23" x14ac:dyDescent="0.25">
      <c r="A531" s="90">
        <v>167352</v>
      </c>
      <c r="B531" s="90" t="s">
        <v>114</v>
      </c>
      <c r="C531" s="90" t="s">
        <v>111</v>
      </c>
      <c r="D531" s="90" t="s">
        <v>50</v>
      </c>
      <c r="E531" s="91">
        <v>44120</v>
      </c>
      <c r="F531" s="90" t="s">
        <v>112</v>
      </c>
      <c r="G531" s="90" t="s">
        <v>113</v>
      </c>
      <c r="H531" s="91">
        <v>45337</v>
      </c>
      <c r="I531" s="118">
        <v>0.3225810185185185</v>
      </c>
      <c r="J531" s="91">
        <v>45337</v>
      </c>
      <c r="K531" s="118">
        <v>0.33258101851851851</v>
      </c>
      <c r="L531" s="90">
        <v>864</v>
      </c>
      <c r="M531" s="92">
        <f>Causas[[#This Row],[parada_duracion]]/60</f>
        <v>14.4</v>
      </c>
      <c r="N531" s="18" t="s">
        <v>192</v>
      </c>
      <c r="O531" s="98" t="s">
        <v>384</v>
      </c>
      <c r="P531" s="93">
        <f>WEEKNUM(Causas[[#This Row],[resolucion_fecha]],16)</f>
        <v>7</v>
      </c>
      <c r="Q531" s="93" t="str">
        <f>TEXT(Causas[[#This Row],[resolucion_fecha]],"MMMM")</f>
        <v>febrero</v>
      </c>
      <c r="R531" s="93" t="str">
        <f t="shared" si="8"/>
        <v>N</v>
      </c>
      <c r="S531" s="93"/>
      <c r="T531" s="98" t="s">
        <v>132</v>
      </c>
      <c r="U531" s="94"/>
      <c r="V531" s="93"/>
      <c r="W531" s="93"/>
    </row>
    <row r="532" spans="1:23" x14ac:dyDescent="0.25">
      <c r="A532" s="90">
        <v>167353</v>
      </c>
      <c r="B532" s="90" t="s">
        <v>116</v>
      </c>
      <c r="C532" s="90" t="s">
        <v>111</v>
      </c>
      <c r="D532" s="90" t="s">
        <v>50</v>
      </c>
      <c r="E532" s="91">
        <v>43881</v>
      </c>
      <c r="F532" s="90" t="s">
        <v>112</v>
      </c>
      <c r="G532" s="90" t="s">
        <v>115</v>
      </c>
      <c r="H532" s="91">
        <v>45337</v>
      </c>
      <c r="I532" s="118">
        <v>0.35454861111111113</v>
      </c>
      <c r="J532" s="91">
        <v>45337</v>
      </c>
      <c r="K532" s="118">
        <v>0.35600694444444447</v>
      </c>
      <c r="L532" s="90">
        <v>126</v>
      </c>
      <c r="M532" s="92">
        <f>Causas[[#This Row],[parada_duracion]]/60</f>
        <v>2.1</v>
      </c>
      <c r="N532" s="18" t="s">
        <v>125</v>
      </c>
      <c r="O532" s="98" t="s">
        <v>125</v>
      </c>
      <c r="P532" s="93">
        <f>WEEKNUM(Causas[[#This Row],[resolucion_fecha]],16)</f>
        <v>7</v>
      </c>
      <c r="Q532" s="93" t="str">
        <f>TEXT(Causas[[#This Row],[resolucion_fecha]],"MMMM")</f>
        <v>febrero</v>
      </c>
      <c r="R532" s="93" t="str">
        <f t="shared" si="8"/>
        <v>N</v>
      </c>
      <c r="S532" s="93"/>
      <c r="T532" s="98" t="s">
        <v>125</v>
      </c>
      <c r="U532" s="94"/>
      <c r="V532" s="93"/>
      <c r="W532" s="93"/>
    </row>
    <row r="533" spans="1:23" x14ac:dyDescent="0.25">
      <c r="A533" s="95">
        <v>167354</v>
      </c>
      <c r="B533" s="95" t="s">
        <v>116</v>
      </c>
      <c r="C533" s="95" t="s">
        <v>111</v>
      </c>
      <c r="D533" s="95" t="s">
        <v>50</v>
      </c>
      <c r="E533" s="96">
        <v>43881</v>
      </c>
      <c r="F533" s="95" t="s">
        <v>112</v>
      </c>
      <c r="G533" s="95" t="s">
        <v>113</v>
      </c>
      <c r="H533" s="96">
        <v>45337</v>
      </c>
      <c r="I533" s="119">
        <v>0.3561111111111111</v>
      </c>
      <c r="J533" s="96">
        <v>45337</v>
      </c>
      <c r="K533" s="119">
        <v>0.41457175925925926</v>
      </c>
      <c r="L533" s="95">
        <v>5051</v>
      </c>
      <c r="M533" s="23">
        <f>Causas[[#This Row],[parada_duracion]]/60</f>
        <v>84.183333333333337</v>
      </c>
      <c r="N533" s="19" t="s">
        <v>415</v>
      </c>
      <c r="O533" s="99" t="s">
        <v>384</v>
      </c>
      <c r="P533" s="16">
        <f>WEEKNUM(Causas[[#This Row],[resolucion_fecha]],16)</f>
        <v>7</v>
      </c>
      <c r="Q533" s="16" t="str">
        <f>TEXT(Causas[[#This Row],[resolucion_fecha]],"MMMM")</f>
        <v>febrero</v>
      </c>
      <c r="R533" s="16" t="str">
        <f t="shared" si="8"/>
        <v>N</v>
      </c>
      <c r="S533" s="16"/>
      <c r="T533" s="99" t="s">
        <v>132</v>
      </c>
      <c r="U533" s="94"/>
      <c r="V533" s="16"/>
      <c r="W533" s="16"/>
    </row>
    <row r="534" spans="1:23" x14ac:dyDescent="0.25">
      <c r="A534" s="90">
        <v>167395</v>
      </c>
      <c r="B534" s="90" t="s">
        <v>151</v>
      </c>
      <c r="C534" s="90" t="s">
        <v>111</v>
      </c>
      <c r="D534" s="90" t="s">
        <v>56</v>
      </c>
      <c r="E534" s="91">
        <v>44263</v>
      </c>
      <c r="F534" s="90" t="s">
        <v>112</v>
      </c>
      <c r="G534" s="90" t="s">
        <v>113</v>
      </c>
      <c r="H534" s="91">
        <v>45337</v>
      </c>
      <c r="I534" s="118">
        <v>0.44339120370370372</v>
      </c>
      <c r="J534" s="91">
        <v>45337</v>
      </c>
      <c r="K534" s="118">
        <v>0.48837962962962966</v>
      </c>
      <c r="L534" s="90">
        <v>3887</v>
      </c>
      <c r="M534" s="92">
        <f>Causas[[#This Row],[parada_duracion]]/60</f>
        <v>64.783333333333331</v>
      </c>
      <c r="N534" s="18" t="s">
        <v>464</v>
      </c>
      <c r="O534" s="98" t="s">
        <v>9</v>
      </c>
      <c r="P534" s="93">
        <f>WEEKNUM(Causas[[#This Row],[resolucion_fecha]],16)</f>
        <v>7</v>
      </c>
      <c r="Q534" s="93" t="str">
        <f>TEXT(Causas[[#This Row],[resolucion_fecha]],"MMMM")</f>
        <v>febrero</v>
      </c>
      <c r="R534" s="93" t="str">
        <f t="shared" si="8"/>
        <v>N</v>
      </c>
      <c r="S534" s="93"/>
      <c r="T534" s="98" t="s">
        <v>9</v>
      </c>
      <c r="U534" s="16"/>
      <c r="V534" s="93"/>
      <c r="W534" s="93"/>
    </row>
    <row r="535" spans="1:23" x14ac:dyDescent="0.25">
      <c r="A535" s="95">
        <v>167397</v>
      </c>
      <c r="B535" s="95" t="s">
        <v>150</v>
      </c>
      <c r="C535" s="95" t="s">
        <v>111</v>
      </c>
      <c r="D535" s="95" t="s">
        <v>52</v>
      </c>
      <c r="E535" s="96">
        <v>43405</v>
      </c>
      <c r="F535" s="95" t="s">
        <v>118</v>
      </c>
      <c r="G535" s="95" t="s">
        <v>115</v>
      </c>
      <c r="H535" s="96">
        <v>45337</v>
      </c>
      <c r="I535" s="119">
        <v>0.44835648148148149</v>
      </c>
      <c r="J535" s="96">
        <v>45337</v>
      </c>
      <c r="K535" s="119">
        <v>0.51446759259259256</v>
      </c>
      <c r="L535" s="95">
        <v>5712</v>
      </c>
      <c r="M535" s="23">
        <f>Causas[[#This Row],[parada_duracion]]/60</f>
        <v>95.2</v>
      </c>
      <c r="N535" s="19" t="s">
        <v>478</v>
      </c>
      <c r="O535" s="99" t="s">
        <v>383</v>
      </c>
      <c r="P535" s="16">
        <f>WEEKNUM(Causas[[#This Row],[resolucion_fecha]],16)</f>
        <v>7</v>
      </c>
      <c r="Q535" s="16" t="str">
        <f>TEXT(Causas[[#This Row],[resolucion_fecha]],"MMMM")</f>
        <v>febrero</v>
      </c>
      <c r="R535" s="16" t="str">
        <f t="shared" si="8"/>
        <v>N</v>
      </c>
      <c r="S535" s="16"/>
      <c r="T535" s="99" t="s">
        <v>132</v>
      </c>
      <c r="U535" s="94"/>
      <c r="V535" s="16"/>
      <c r="W535" s="16"/>
    </row>
    <row r="536" spans="1:23" x14ac:dyDescent="0.25">
      <c r="A536" s="95">
        <v>167407</v>
      </c>
      <c r="B536" s="95" t="s">
        <v>119</v>
      </c>
      <c r="C536" s="95" t="s">
        <v>111</v>
      </c>
      <c r="D536" s="95" t="s">
        <v>50</v>
      </c>
      <c r="E536" s="96">
        <v>43405</v>
      </c>
      <c r="F536" s="95" t="s">
        <v>118</v>
      </c>
      <c r="G536" s="95" t="s">
        <v>115</v>
      </c>
      <c r="H536" s="96">
        <v>45337</v>
      </c>
      <c r="I536" s="119">
        <v>0.4616319444444445</v>
      </c>
      <c r="J536" s="96">
        <v>45337</v>
      </c>
      <c r="K536" s="119">
        <v>0.48979166666666668</v>
      </c>
      <c r="L536" s="95">
        <v>2433</v>
      </c>
      <c r="M536" s="23">
        <f>Causas[[#This Row],[parada_duracion]]/60</f>
        <v>40.549999999999997</v>
      </c>
      <c r="N536" s="19" t="s">
        <v>413</v>
      </c>
      <c r="O536" s="99" t="s">
        <v>383</v>
      </c>
      <c r="P536" s="16">
        <f>WEEKNUM(Causas[[#This Row],[resolucion_fecha]],16)</f>
        <v>7</v>
      </c>
      <c r="Q536" s="16" t="str">
        <f>TEXT(Causas[[#This Row],[resolucion_fecha]],"MMMM")</f>
        <v>febrero</v>
      </c>
      <c r="R536" s="16" t="str">
        <f t="shared" si="8"/>
        <v>N</v>
      </c>
      <c r="S536" s="16"/>
      <c r="T536" s="99" t="s">
        <v>132</v>
      </c>
      <c r="U536" s="16"/>
      <c r="V536" s="16"/>
      <c r="W536" s="16"/>
    </row>
    <row r="537" spans="1:23" x14ac:dyDescent="0.25">
      <c r="A537" s="90">
        <v>167436</v>
      </c>
      <c r="B537" s="90" t="s">
        <v>114</v>
      </c>
      <c r="C537" s="90" t="s">
        <v>111</v>
      </c>
      <c r="D537" s="90" t="s">
        <v>50</v>
      </c>
      <c r="E537" s="91">
        <v>44120</v>
      </c>
      <c r="F537" s="90" t="s">
        <v>112</v>
      </c>
      <c r="G537" s="90" t="s">
        <v>113</v>
      </c>
      <c r="H537" s="91">
        <v>45337</v>
      </c>
      <c r="I537" s="118">
        <v>0.48994212962962963</v>
      </c>
      <c r="J537" s="91">
        <v>45337</v>
      </c>
      <c r="K537" s="118">
        <v>0.51627314814814818</v>
      </c>
      <c r="L537" s="90">
        <v>2275</v>
      </c>
      <c r="M537" s="92">
        <f>Causas[[#This Row],[parada_duracion]]/60</f>
        <v>37.916666666666664</v>
      </c>
      <c r="N537" s="18" t="s">
        <v>192</v>
      </c>
      <c r="O537" s="98" t="s">
        <v>384</v>
      </c>
      <c r="P537" s="93">
        <f>WEEKNUM(Causas[[#This Row],[resolucion_fecha]],16)</f>
        <v>7</v>
      </c>
      <c r="Q537" s="93" t="str">
        <f>TEXT(Causas[[#This Row],[resolucion_fecha]],"MMMM")</f>
        <v>febrero</v>
      </c>
      <c r="R537" s="93" t="str">
        <f t="shared" si="8"/>
        <v>N</v>
      </c>
      <c r="S537" s="93"/>
      <c r="T537" s="98" t="s">
        <v>132</v>
      </c>
      <c r="U537" s="16"/>
      <c r="V537" s="93"/>
      <c r="W537" s="93"/>
    </row>
    <row r="538" spans="1:23" ht="30" x14ac:dyDescent="0.25">
      <c r="A538" s="90">
        <v>167449</v>
      </c>
      <c r="B538" s="90" t="s">
        <v>120</v>
      </c>
      <c r="C538" s="90" t="s">
        <v>111</v>
      </c>
      <c r="D538" s="90" t="s">
        <v>64</v>
      </c>
      <c r="E538" s="91">
        <v>43405</v>
      </c>
      <c r="F538" s="90" t="s">
        <v>118</v>
      </c>
      <c r="G538" s="90" t="s">
        <v>113</v>
      </c>
      <c r="H538" s="91">
        <v>45337</v>
      </c>
      <c r="I538" s="118">
        <v>0.50488425925925928</v>
      </c>
      <c r="J538" s="91">
        <v>45337</v>
      </c>
      <c r="K538" s="118">
        <v>0.58343749999999994</v>
      </c>
      <c r="L538" s="90">
        <v>6787</v>
      </c>
      <c r="M538" s="92">
        <f>Causas[[#This Row],[parada_duracion]]/60</f>
        <v>113.11666666666666</v>
      </c>
      <c r="N538" s="18" t="s">
        <v>428</v>
      </c>
      <c r="O538" s="98" t="s">
        <v>384</v>
      </c>
      <c r="P538" s="93">
        <f>WEEKNUM(Causas[[#This Row],[resolucion_fecha]],16)</f>
        <v>7</v>
      </c>
      <c r="Q538" s="93" t="str">
        <f>TEXT(Causas[[#This Row],[resolucion_fecha]],"MMMM")</f>
        <v>febrero</v>
      </c>
      <c r="R538" s="93" t="str">
        <f t="shared" si="8"/>
        <v>N</v>
      </c>
      <c r="S538" s="93"/>
      <c r="T538" s="98" t="s">
        <v>133</v>
      </c>
      <c r="U538" s="94"/>
      <c r="V538" s="93"/>
      <c r="W538" s="93"/>
    </row>
    <row r="539" spans="1:23" x14ac:dyDescent="0.25">
      <c r="A539" s="90">
        <v>167459</v>
      </c>
      <c r="B539" s="90" t="s">
        <v>114</v>
      </c>
      <c r="C539" s="90" t="s">
        <v>111</v>
      </c>
      <c r="D539" s="90" t="s">
        <v>50</v>
      </c>
      <c r="E539" s="91">
        <v>44120</v>
      </c>
      <c r="F539" s="90" t="s">
        <v>112</v>
      </c>
      <c r="G539" s="90" t="s">
        <v>115</v>
      </c>
      <c r="H539" s="91">
        <v>45337</v>
      </c>
      <c r="I539" s="118">
        <v>0.51636574074074071</v>
      </c>
      <c r="J539" s="91">
        <v>45337</v>
      </c>
      <c r="K539" s="118">
        <v>0.52416666666666667</v>
      </c>
      <c r="L539" s="90">
        <v>674</v>
      </c>
      <c r="M539" s="92">
        <f>Causas[[#This Row],[parada_duracion]]/60</f>
        <v>11.233333333333333</v>
      </c>
      <c r="N539" s="18" t="s">
        <v>192</v>
      </c>
      <c r="O539" s="98" t="s">
        <v>384</v>
      </c>
      <c r="P539" s="93">
        <f>WEEKNUM(Causas[[#This Row],[resolucion_fecha]],16)</f>
        <v>7</v>
      </c>
      <c r="Q539" s="93" t="str">
        <f>TEXT(Causas[[#This Row],[resolucion_fecha]],"MMMM")</f>
        <v>febrero</v>
      </c>
      <c r="R539" s="93" t="str">
        <f t="shared" si="8"/>
        <v>N</v>
      </c>
      <c r="S539" s="93"/>
      <c r="T539" s="98" t="s">
        <v>132</v>
      </c>
      <c r="U539" s="94"/>
      <c r="V539" s="93"/>
      <c r="W539" s="93"/>
    </row>
    <row r="540" spans="1:23" x14ac:dyDescent="0.25">
      <c r="A540" s="95">
        <v>167461</v>
      </c>
      <c r="B540" s="95" t="s">
        <v>114</v>
      </c>
      <c r="C540" s="95" t="s">
        <v>111</v>
      </c>
      <c r="D540" s="95" t="s">
        <v>50</v>
      </c>
      <c r="E540" s="96">
        <v>44120</v>
      </c>
      <c r="F540" s="95" t="s">
        <v>112</v>
      </c>
      <c r="G540" s="95" t="s">
        <v>113</v>
      </c>
      <c r="H540" s="96">
        <v>45337</v>
      </c>
      <c r="I540" s="119">
        <v>0.52424768518518516</v>
      </c>
      <c r="J540" s="96">
        <v>45337</v>
      </c>
      <c r="K540" s="119">
        <v>0.5859375</v>
      </c>
      <c r="L540" s="95">
        <v>5330</v>
      </c>
      <c r="M540" s="23">
        <f>Causas[[#This Row],[parada_duracion]]/60</f>
        <v>88.833333333333329</v>
      </c>
      <c r="N540" s="18" t="s">
        <v>192</v>
      </c>
      <c r="O540" s="99" t="s">
        <v>384</v>
      </c>
      <c r="P540" s="16">
        <f>WEEKNUM(Causas[[#This Row],[resolucion_fecha]],16)</f>
        <v>7</v>
      </c>
      <c r="Q540" s="16" t="str">
        <f>TEXT(Causas[[#This Row],[resolucion_fecha]],"MMMM")</f>
        <v>febrero</v>
      </c>
      <c r="R540" s="16" t="str">
        <f t="shared" si="8"/>
        <v>N</v>
      </c>
      <c r="S540" s="16"/>
      <c r="T540" s="99" t="s">
        <v>132</v>
      </c>
      <c r="U540" s="94"/>
      <c r="V540" s="16"/>
      <c r="W540" s="16"/>
    </row>
    <row r="541" spans="1:23" x14ac:dyDescent="0.25">
      <c r="A541" s="90">
        <v>167523</v>
      </c>
      <c r="B541" s="90" t="s">
        <v>137</v>
      </c>
      <c r="C541" s="90" t="s">
        <v>111</v>
      </c>
      <c r="D541" s="90" t="s">
        <v>50</v>
      </c>
      <c r="E541" s="91">
        <v>43405</v>
      </c>
      <c r="F541" s="90" t="s">
        <v>118</v>
      </c>
      <c r="G541" s="90" t="s">
        <v>115</v>
      </c>
      <c r="H541" s="91">
        <v>45337</v>
      </c>
      <c r="I541" s="118">
        <v>0.61686342592592591</v>
      </c>
      <c r="J541" s="91">
        <v>45337</v>
      </c>
      <c r="K541" s="118">
        <v>0.83960648148148154</v>
      </c>
      <c r="L541" s="90">
        <v>19245</v>
      </c>
      <c r="M541" s="92">
        <f>Causas[[#This Row],[parada_duracion]]/60</f>
        <v>320.75</v>
      </c>
      <c r="N541" s="18" t="s">
        <v>416</v>
      </c>
      <c r="O541" s="98" t="s">
        <v>9</v>
      </c>
      <c r="P541" s="93">
        <f>WEEKNUM(Causas[[#This Row],[resolucion_fecha]],16)</f>
        <v>7</v>
      </c>
      <c r="Q541" s="93" t="str">
        <f>TEXT(Causas[[#This Row],[resolucion_fecha]],"MMMM")</f>
        <v>febrero</v>
      </c>
      <c r="R541" s="93" t="str">
        <f t="shared" si="8"/>
        <v>N</v>
      </c>
      <c r="S541" s="93"/>
      <c r="T541" s="99" t="s">
        <v>9</v>
      </c>
      <c r="U541" s="16"/>
      <c r="V541" s="93"/>
      <c r="W541" s="93"/>
    </row>
    <row r="542" spans="1:23" x14ac:dyDescent="0.25">
      <c r="A542" s="95">
        <v>167526</v>
      </c>
      <c r="B542" s="95" t="s">
        <v>195</v>
      </c>
      <c r="C542" s="95" t="s">
        <v>111</v>
      </c>
      <c r="D542" s="95" t="s">
        <v>57</v>
      </c>
      <c r="E542" s="96">
        <v>43405</v>
      </c>
      <c r="F542" s="95" t="s">
        <v>118</v>
      </c>
      <c r="G542" s="95" t="s">
        <v>113</v>
      </c>
      <c r="H542" s="96">
        <v>45337</v>
      </c>
      <c r="I542" s="119">
        <v>0.61834490740740744</v>
      </c>
      <c r="J542" s="96">
        <v>45337</v>
      </c>
      <c r="K542" s="119">
        <v>0.62900462962962966</v>
      </c>
      <c r="L542" s="95">
        <v>921</v>
      </c>
      <c r="M542" s="23">
        <f>Causas[[#This Row],[parada_duracion]]/60</f>
        <v>15.35</v>
      </c>
      <c r="N542" s="19" t="s">
        <v>418</v>
      </c>
      <c r="O542" s="99" t="s">
        <v>385</v>
      </c>
      <c r="P542" s="16">
        <f>WEEKNUM(Causas[[#This Row],[resolucion_fecha]],16)</f>
        <v>7</v>
      </c>
      <c r="Q542" s="16" t="str">
        <f>TEXT(Causas[[#This Row],[resolucion_fecha]],"MMMM")</f>
        <v>febrero</v>
      </c>
      <c r="R542" s="16" t="str">
        <f t="shared" si="8"/>
        <v>N</v>
      </c>
      <c r="S542" s="16"/>
      <c r="T542" s="99" t="s">
        <v>133</v>
      </c>
      <c r="U542" s="94"/>
      <c r="V542" s="16"/>
      <c r="W542" s="16"/>
    </row>
    <row r="543" spans="1:23" x14ac:dyDescent="0.25">
      <c r="A543" s="90">
        <v>167571</v>
      </c>
      <c r="B543" s="90" t="s">
        <v>120</v>
      </c>
      <c r="C543" s="90" t="s">
        <v>111</v>
      </c>
      <c r="D543" s="90" t="s">
        <v>53</v>
      </c>
      <c r="E543" s="91">
        <v>43405</v>
      </c>
      <c r="F543" s="90" t="s">
        <v>118</v>
      </c>
      <c r="G543" s="90" t="s">
        <v>115</v>
      </c>
      <c r="H543" s="91">
        <v>45337</v>
      </c>
      <c r="I543" s="118">
        <v>0.70130787037037035</v>
      </c>
      <c r="J543" s="91">
        <v>45337</v>
      </c>
      <c r="K543" s="118">
        <v>0.73363425925925929</v>
      </c>
      <c r="L543" s="90">
        <v>2793</v>
      </c>
      <c r="M543" s="92">
        <f>Causas[[#This Row],[parada_duracion]]/60</f>
        <v>46.55</v>
      </c>
      <c r="N543" s="18" t="s">
        <v>420</v>
      </c>
      <c r="O543" s="98" t="s">
        <v>384</v>
      </c>
      <c r="P543" s="93">
        <f>WEEKNUM(Causas[[#This Row],[resolucion_fecha]],16)</f>
        <v>7</v>
      </c>
      <c r="Q543" s="93" t="str">
        <f>TEXT(Causas[[#This Row],[resolucion_fecha]],"MMMM")</f>
        <v>febrero</v>
      </c>
      <c r="R543" s="93" t="str">
        <f t="shared" si="8"/>
        <v>N</v>
      </c>
      <c r="S543" s="93"/>
      <c r="T543" s="98" t="s">
        <v>132</v>
      </c>
      <c r="U543" s="16"/>
      <c r="V543" s="93"/>
      <c r="W543" s="93"/>
    </row>
    <row r="544" spans="1:23" x14ac:dyDescent="0.25">
      <c r="A544" s="95">
        <v>167574</v>
      </c>
      <c r="B544" s="95" t="s">
        <v>120</v>
      </c>
      <c r="C544" s="95" t="s">
        <v>111</v>
      </c>
      <c r="D544" s="95" t="s">
        <v>64</v>
      </c>
      <c r="E544" s="96">
        <v>43405</v>
      </c>
      <c r="F544" s="95" t="s">
        <v>118</v>
      </c>
      <c r="G544" s="95" t="s">
        <v>113</v>
      </c>
      <c r="H544" s="96">
        <v>45337</v>
      </c>
      <c r="I544" s="119">
        <v>0.70354166666666673</v>
      </c>
      <c r="J544" s="96">
        <v>45337</v>
      </c>
      <c r="K544" s="119">
        <v>0.73212962962962969</v>
      </c>
      <c r="L544" s="95">
        <v>2470</v>
      </c>
      <c r="M544" s="23">
        <f>Causas[[#This Row],[parada_duracion]]/60</f>
        <v>41.166666666666664</v>
      </c>
      <c r="N544" s="19" t="s">
        <v>421</v>
      </c>
      <c r="O544" s="99" t="s">
        <v>383</v>
      </c>
      <c r="P544" s="16">
        <f>WEEKNUM(Causas[[#This Row],[resolucion_fecha]],16)</f>
        <v>7</v>
      </c>
      <c r="Q544" s="16" t="str">
        <f>TEXT(Causas[[#This Row],[resolucion_fecha]],"MMMM")</f>
        <v>febrero</v>
      </c>
      <c r="R544" s="16" t="str">
        <f t="shared" si="8"/>
        <v>N</v>
      </c>
      <c r="S544" s="16"/>
      <c r="T544" s="99" t="s">
        <v>132</v>
      </c>
      <c r="U544" s="94"/>
      <c r="V544" s="16"/>
      <c r="W544" s="16"/>
    </row>
    <row r="545" spans="1:23" x14ac:dyDescent="0.25">
      <c r="A545" s="95">
        <v>167586</v>
      </c>
      <c r="B545" s="95" t="s">
        <v>161</v>
      </c>
      <c r="C545" s="95" t="s">
        <v>111</v>
      </c>
      <c r="D545" s="95" t="s">
        <v>49</v>
      </c>
      <c r="E545" s="96">
        <v>44012</v>
      </c>
      <c r="F545" s="95" t="s">
        <v>112</v>
      </c>
      <c r="G545" s="95" t="s">
        <v>113</v>
      </c>
      <c r="H545" s="96">
        <v>45337</v>
      </c>
      <c r="I545" s="119">
        <v>0.71839120370370368</v>
      </c>
      <c r="J545" s="96">
        <v>45337</v>
      </c>
      <c r="K545" s="119">
        <v>0.73281249999999998</v>
      </c>
      <c r="L545" s="95">
        <v>1246</v>
      </c>
      <c r="M545" s="23">
        <f>Causas[[#This Row],[parada_duracion]]/60</f>
        <v>20.766666666666666</v>
      </c>
      <c r="N545" s="19" t="s">
        <v>417</v>
      </c>
      <c r="O545" s="99" t="s">
        <v>383</v>
      </c>
      <c r="P545" s="16">
        <f>WEEKNUM(Causas[[#This Row],[resolucion_fecha]],16)</f>
        <v>7</v>
      </c>
      <c r="Q545" s="16" t="str">
        <f>TEXT(Causas[[#This Row],[resolucion_fecha]],"MMMM")</f>
        <v>febrero</v>
      </c>
      <c r="R545" s="16" t="str">
        <f t="shared" si="8"/>
        <v>N</v>
      </c>
      <c r="S545" s="16"/>
      <c r="T545" s="99" t="s">
        <v>132</v>
      </c>
      <c r="U545" s="16"/>
      <c r="V545" s="16"/>
      <c r="W545" s="16"/>
    </row>
    <row r="546" spans="1:23" x14ac:dyDescent="0.25">
      <c r="A546" s="95">
        <v>167598</v>
      </c>
      <c r="B546" s="95" t="s">
        <v>142</v>
      </c>
      <c r="C546" s="95" t="s">
        <v>111</v>
      </c>
      <c r="D546" s="95" t="s">
        <v>59</v>
      </c>
      <c r="E546" s="96">
        <v>43405</v>
      </c>
      <c r="F546" s="95" t="s">
        <v>118</v>
      </c>
      <c r="G546" s="95" t="s">
        <v>115</v>
      </c>
      <c r="H546" s="96">
        <v>45337</v>
      </c>
      <c r="I546" s="119">
        <v>0.76172453703703702</v>
      </c>
      <c r="J546" s="96">
        <v>45337</v>
      </c>
      <c r="K546" s="119">
        <v>0.76199074074074069</v>
      </c>
      <c r="L546" s="95">
        <v>23</v>
      </c>
      <c r="M546" s="23">
        <f>Causas[[#This Row],[parada_duracion]]/60</f>
        <v>0.38333333333333336</v>
      </c>
      <c r="N546" s="19" t="s">
        <v>125</v>
      </c>
      <c r="O546" s="99" t="s">
        <v>125</v>
      </c>
      <c r="P546" s="16">
        <f>WEEKNUM(Causas[[#This Row],[resolucion_fecha]],16)</f>
        <v>7</v>
      </c>
      <c r="Q546" s="16" t="str">
        <f>TEXT(Causas[[#This Row],[resolucion_fecha]],"MMMM")</f>
        <v>febrero</v>
      </c>
      <c r="R546" s="16" t="str">
        <f t="shared" si="8"/>
        <v>N</v>
      </c>
      <c r="S546" s="16"/>
      <c r="T546" s="99" t="s">
        <v>125</v>
      </c>
      <c r="U546" s="16"/>
      <c r="V546" s="16"/>
      <c r="W546" s="16"/>
    </row>
    <row r="547" spans="1:23" x14ac:dyDescent="0.25">
      <c r="A547" s="95">
        <v>167604</v>
      </c>
      <c r="B547" s="95" t="s">
        <v>154</v>
      </c>
      <c r="C547" s="95" t="s">
        <v>111</v>
      </c>
      <c r="D547" s="95" t="s">
        <v>57</v>
      </c>
      <c r="E547" s="96">
        <v>43405</v>
      </c>
      <c r="F547" s="95" t="s">
        <v>118</v>
      </c>
      <c r="G547" s="95" t="s">
        <v>113</v>
      </c>
      <c r="H547" s="96">
        <v>45337</v>
      </c>
      <c r="I547" s="119">
        <v>0.82011574074074067</v>
      </c>
      <c r="J547" s="96">
        <v>45337</v>
      </c>
      <c r="K547" s="119">
        <v>0.82959490740740749</v>
      </c>
      <c r="L547" s="95">
        <v>819</v>
      </c>
      <c r="M547" s="23">
        <f>Causas[[#This Row],[parada_duracion]]/60</f>
        <v>13.65</v>
      </c>
      <c r="N547" s="19" t="s">
        <v>419</v>
      </c>
      <c r="O547" s="99" t="s">
        <v>385</v>
      </c>
      <c r="P547" s="16">
        <f>WEEKNUM(Causas[[#This Row],[resolucion_fecha]],16)</f>
        <v>7</v>
      </c>
      <c r="Q547" s="16" t="str">
        <f>TEXT(Causas[[#This Row],[resolucion_fecha]],"MMMM")</f>
        <v>febrero</v>
      </c>
      <c r="R547" s="16" t="str">
        <f t="shared" si="8"/>
        <v>N</v>
      </c>
      <c r="S547" s="16"/>
      <c r="T547" s="99" t="s">
        <v>133</v>
      </c>
      <c r="U547" s="16"/>
      <c r="V547" s="16"/>
      <c r="W547" s="16"/>
    </row>
    <row r="548" spans="1:23" x14ac:dyDescent="0.25">
      <c r="A548" s="90">
        <v>167614</v>
      </c>
      <c r="B548" s="90" t="s">
        <v>122</v>
      </c>
      <c r="C548" s="90" t="s">
        <v>111</v>
      </c>
      <c r="D548" s="90" t="s">
        <v>52</v>
      </c>
      <c r="E548" s="91">
        <v>43900</v>
      </c>
      <c r="F548" s="90" t="s">
        <v>112</v>
      </c>
      <c r="G548" s="90" t="s">
        <v>115</v>
      </c>
      <c r="H548" s="91">
        <v>45338</v>
      </c>
      <c r="I548" s="118">
        <v>0.25384259259259262</v>
      </c>
      <c r="J548" s="91">
        <v>45338</v>
      </c>
      <c r="K548" s="118">
        <v>0.26216435185185188</v>
      </c>
      <c r="L548" s="90">
        <v>719</v>
      </c>
      <c r="M548" s="92">
        <f>Causas[[#This Row],[parada_duracion]]/60</f>
        <v>11.983333333333333</v>
      </c>
      <c r="N548" s="18" t="s">
        <v>479</v>
      </c>
      <c r="O548" s="98" t="s">
        <v>383</v>
      </c>
      <c r="P548" s="93">
        <f>WEEKNUM(Causas[[#This Row],[resolucion_fecha]],16)</f>
        <v>7</v>
      </c>
      <c r="Q548" s="93" t="str">
        <f>TEXT(Causas[[#This Row],[resolucion_fecha]],"MMMM")</f>
        <v>febrero</v>
      </c>
      <c r="R548" s="93" t="str">
        <f t="shared" si="8"/>
        <v>N</v>
      </c>
      <c r="S548" s="93"/>
      <c r="T548" s="98" t="s">
        <v>132</v>
      </c>
      <c r="U548" s="16"/>
      <c r="V548" s="93"/>
      <c r="W548" s="93"/>
    </row>
    <row r="549" spans="1:23" x14ac:dyDescent="0.25">
      <c r="A549" s="90">
        <v>167615</v>
      </c>
      <c r="B549" s="90" t="s">
        <v>114</v>
      </c>
      <c r="C549" s="90" t="s">
        <v>111</v>
      </c>
      <c r="D549" s="90" t="s">
        <v>50</v>
      </c>
      <c r="E549" s="91">
        <v>44120</v>
      </c>
      <c r="F549" s="90" t="s">
        <v>112</v>
      </c>
      <c r="G549" s="90" t="s">
        <v>115</v>
      </c>
      <c r="H549" s="91">
        <v>45338</v>
      </c>
      <c r="I549" s="118">
        <v>0.27206018518518521</v>
      </c>
      <c r="J549" s="91">
        <v>45338</v>
      </c>
      <c r="K549" s="118">
        <v>0.28590277777777778</v>
      </c>
      <c r="L549" s="90">
        <v>1196</v>
      </c>
      <c r="M549" s="92">
        <f>Causas[[#This Row],[parada_duracion]]/60</f>
        <v>19.933333333333334</v>
      </c>
      <c r="N549" s="18" t="s">
        <v>145</v>
      </c>
      <c r="O549" s="98" t="s">
        <v>383</v>
      </c>
      <c r="P549" s="93">
        <f>WEEKNUM(Causas[[#This Row],[resolucion_fecha]],16)</f>
        <v>7</v>
      </c>
      <c r="Q549" s="93" t="str">
        <f>TEXT(Causas[[#This Row],[resolucion_fecha]],"MMMM")</f>
        <v>febrero</v>
      </c>
      <c r="R549" s="93" t="str">
        <f t="shared" si="8"/>
        <v>N</v>
      </c>
      <c r="S549" s="93"/>
      <c r="T549" s="98" t="s">
        <v>132</v>
      </c>
      <c r="U549" s="94"/>
      <c r="V549" s="93"/>
      <c r="W549" s="93"/>
    </row>
    <row r="550" spans="1:23" x14ac:dyDescent="0.25">
      <c r="A550" s="95">
        <v>167616</v>
      </c>
      <c r="B550" s="95" t="s">
        <v>114</v>
      </c>
      <c r="C550" s="95" t="s">
        <v>111</v>
      </c>
      <c r="D550" s="95" t="s">
        <v>50</v>
      </c>
      <c r="E550" s="96">
        <v>44120</v>
      </c>
      <c r="F550" s="95" t="s">
        <v>112</v>
      </c>
      <c r="G550" s="95" t="s">
        <v>113</v>
      </c>
      <c r="H550" s="96">
        <v>45338</v>
      </c>
      <c r="I550" s="119">
        <v>0.29269675925925925</v>
      </c>
      <c r="J550" s="96">
        <v>45338</v>
      </c>
      <c r="K550" s="119">
        <v>0.29293981481481485</v>
      </c>
      <c r="L550" s="95">
        <v>21</v>
      </c>
      <c r="M550" s="23">
        <f>Causas[[#This Row],[parada_duracion]]/60</f>
        <v>0.35</v>
      </c>
      <c r="N550" s="19" t="s">
        <v>125</v>
      </c>
      <c r="O550" s="99" t="s">
        <v>125</v>
      </c>
      <c r="P550" s="16">
        <f>WEEKNUM(Causas[[#This Row],[resolucion_fecha]],16)</f>
        <v>7</v>
      </c>
      <c r="Q550" s="16" t="str">
        <f>TEXT(Causas[[#This Row],[resolucion_fecha]],"MMMM")</f>
        <v>febrero</v>
      </c>
      <c r="R550" s="16" t="str">
        <f t="shared" si="8"/>
        <v>N</v>
      </c>
      <c r="S550" s="16"/>
      <c r="T550" s="99" t="s">
        <v>125</v>
      </c>
      <c r="U550" s="94"/>
      <c r="V550" s="16"/>
      <c r="W550" s="16"/>
    </row>
    <row r="551" spans="1:23" x14ac:dyDescent="0.25">
      <c r="A551" s="95">
        <v>167618</v>
      </c>
      <c r="B551" s="95" t="s">
        <v>114</v>
      </c>
      <c r="C551" s="95" t="s">
        <v>111</v>
      </c>
      <c r="D551" s="95" t="s">
        <v>50</v>
      </c>
      <c r="E551" s="96">
        <v>44120</v>
      </c>
      <c r="F551" s="95" t="s">
        <v>112</v>
      </c>
      <c r="G551" s="95" t="s">
        <v>115</v>
      </c>
      <c r="H551" s="96">
        <v>45338</v>
      </c>
      <c r="I551" s="119">
        <v>0.34505787037037039</v>
      </c>
      <c r="J551" s="96">
        <v>45338</v>
      </c>
      <c r="K551" s="119">
        <v>0.55160879629629633</v>
      </c>
      <c r="L551" s="95">
        <v>17846</v>
      </c>
      <c r="M551" s="23">
        <f>Causas[[#This Row],[parada_duracion]]/60</f>
        <v>297.43333333333334</v>
      </c>
      <c r="N551" s="19" t="s">
        <v>461</v>
      </c>
      <c r="O551" s="99" t="s">
        <v>383</v>
      </c>
      <c r="P551" s="16">
        <f>WEEKNUM(Causas[[#This Row],[resolucion_fecha]],16)</f>
        <v>7</v>
      </c>
      <c r="Q551" s="16" t="str">
        <f>TEXT(Causas[[#This Row],[resolucion_fecha]],"MMMM")</f>
        <v>febrero</v>
      </c>
      <c r="R551" s="16" t="str">
        <f t="shared" si="8"/>
        <v>N</v>
      </c>
      <c r="S551" s="16"/>
      <c r="T551" s="99" t="s">
        <v>132</v>
      </c>
      <c r="U551" s="16"/>
      <c r="V551" s="16"/>
      <c r="W551" s="16"/>
    </row>
    <row r="552" spans="1:23" x14ac:dyDescent="0.25">
      <c r="A552" s="95">
        <v>167664</v>
      </c>
      <c r="B552" s="95" t="s">
        <v>116</v>
      </c>
      <c r="C552" s="95" t="s">
        <v>111</v>
      </c>
      <c r="D552" s="95" t="s">
        <v>46</v>
      </c>
      <c r="E552" s="96">
        <v>44231</v>
      </c>
      <c r="F552" s="95" t="s">
        <v>147</v>
      </c>
      <c r="G552" s="95" t="s">
        <v>113</v>
      </c>
      <c r="H552" s="96">
        <v>45338</v>
      </c>
      <c r="I552" s="119">
        <v>0.44657407407407407</v>
      </c>
      <c r="J552" s="96">
        <v>45338</v>
      </c>
      <c r="K552" s="119">
        <v>0.52726851851851853</v>
      </c>
      <c r="L552" s="95">
        <v>6972</v>
      </c>
      <c r="M552" s="23">
        <f>Causas[[#This Row],[parada_duracion]]/60</f>
        <v>116.2</v>
      </c>
      <c r="N552" s="19" t="s">
        <v>440</v>
      </c>
      <c r="O552" s="99" t="s">
        <v>383</v>
      </c>
      <c r="P552" s="16">
        <f>WEEKNUM(Causas[[#This Row],[resolucion_fecha]],16)</f>
        <v>7</v>
      </c>
      <c r="Q552" s="16" t="str">
        <f>TEXT(Causas[[#This Row],[resolucion_fecha]],"MMMM")</f>
        <v>febrero</v>
      </c>
      <c r="R552" s="16" t="str">
        <f t="shared" si="8"/>
        <v>N</v>
      </c>
      <c r="S552" s="16"/>
      <c r="T552" s="99" t="s">
        <v>132</v>
      </c>
      <c r="U552" s="16"/>
      <c r="V552" s="16"/>
      <c r="W552" s="16"/>
    </row>
    <row r="553" spans="1:23" x14ac:dyDescent="0.25">
      <c r="A553" s="95">
        <v>167696</v>
      </c>
      <c r="B553" s="95" t="s">
        <v>116</v>
      </c>
      <c r="C553" s="95" t="s">
        <v>111</v>
      </c>
      <c r="D553" s="95" t="s">
        <v>54</v>
      </c>
      <c r="E553" s="96">
        <v>43405</v>
      </c>
      <c r="F553" s="95" t="s">
        <v>118</v>
      </c>
      <c r="G553" s="95" t="s">
        <v>113</v>
      </c>
      <c r="H553" s="96">
        <v>45338</v>
      </c>
      <c r="I553" s="119">
        <v>0.50182870370370369</v>
      </c>
      <c r="J553" s="96">
        <v>45338</v>
      </c>
      <c r="K553" s="119">
        <v>0.52380787037037035</v>
      </c>
      <c r="L553" s="95">
        <v>1899</v>
      </c>
      <c r="M553" s="23">
        <f>Causas[[#This Row],[parada_duracion]]/60</f>
        <v>31.65</v>
      </c>
      <c r="N553" s="19" t="s">
        <v>145</v>
      </c>
      <c r="O553" s="99" t="s">
        <v>383</v>
      </c>
      <c r="P553" s="16">
        <f>WEEKNUM(Causas[[#This Row],[resolucion_fecha]],16)</f>
        <v>7</v>
      </c>
      <c r="Q553" s="16" t="str">
        <f>TEXT(Causas[[#This Row],[resolucion_fecha]],"MMMM")</f>
        <v>febrero</v>
      </c>
      <c r="R553" s="16" t="str">
        <f t="shared" si="8"/>
        <v>N</v>
      </c>
      <c r="S553" s="16"/>
      <c r="T553" s="99" t="s">
        <v>132</v>
      </c>
      <c r="U553" s="16"/>
      <c r="V553" s="16"/>
      <c r="W553" s="16"/>
    </row>
    <row r="554" spans="1:23" x14ac:dyDescent="0.25">
      <c r="A554" s="95">
        <v>167756</v>
      </c>
      <c r="B554" s="95" t="s">
        <v>153</v>
      </c>
      <c r="C554" s="95" t="s">
        <v>111</v>
      </c>
      <c r="D554" s="95" t="s">
        <v>55</v>
      </c>
      <c r="E554" s="96">
        <v>43843</v>
      </c>
      <c r="F554" s="95" t="s">
        <v>112</v>
      </c>
      <c r="G554" s="95" t="s">
        <v>115</v>
      </c>
      <c r="H554" s="96">
        <v>45338</v>
      </c>
      <c r="I554" s="119">
        <v>0.6111805555555555</v>
      </c>
      <c r="J554" s="96">
        <v>45338</v>
      </c>
      <c r="K554" s="119">
        <v>0.62796296296296295</v>
      </c>
      <c r="L554" s="95">
        <v>1450</v>
      </c>
      <c r="M554" s="23">
        <f>Causas[[#This Row],[parada_duracion]]/60</f>
        <v>24.166666666666668</v>
      </c>
      <c r="N554" s="19" t="s">
        <v>521</v>
      </c>
      <c r="O554" s="99" t="s">
        <v>9</v>
      </c>
      <c r="P554" s="16">
        <f>WEEKNUM(Causas[[#This Row],[resolucion_fecha]],16)</f>
        <v>7</v>
      </c>
      <c r="Q554" s="16" t="str">
        <f>TEXT(Causas[[#This Row],[resolucion_fecha]],"MMMM")</f>
        <v>febrero</v>
      </c>
      <c r="R554" s="16" t="str">
        <f t="shared" si="8"/>
        <v>N</v>
      </c>
      <c r="S554" s="16"/>
      <c r="T554" s="98" t="s">
        <v>9</v>
      </c>
      <c r="U554" s="16"/>
      <c r="V554" s="16"/>
      <c r="W554" s="16"/>
    </row>
    <row r="555" spans="1:23" x14ac:dyDescent="0.25">
      <c r="A555" s="95">
        <v>167766</v>
      </c>
      <c r="B555" s="95" t="s">
        <v>124</v>
      </c>
      <c r="C555" s="95" t="s">
        <v>111</v>
      </c>
      <c r="D555" s="95" t="s">
        <v>55</v>
      </c>
      <c r="E555" s="96">
        <v>43405</v>
      </c>
      <c r="F555" s="95" t="s">
        <v>118</v>
      </c>
      <c r="G555" s="95" t="s">
        <v>113</v>
      </c>
      <c r="H555" s="96">
        <v>45338</v>
      </c>
      <c r="I555" s="119">
        <v>0.62819444444444439</v>
      </c>
      <c r="J555" s="96">
        <v>45338</v>
      </c>
      <c r="K555" s="119">
        <v>0.63848379629629626</v>
      </c>
      <c r="L555" s="95">
        <v>889</v>
      </c>
      <c r="M555" s="23">
        <f>Causas[[#This Row],[parada_duracion]]/60</f>
        <v>14.816666666666666</v>
      </c>
      <c r="N555" s="19" t="s">
        <v>441</v>
      </c>
      <c r="O555" s="99" t="s">
        <v>383</v>
      </c>
      <c r="P555" s="16">
        <f>WEEKNUM(Causas[[#This Row],[resolucion_fecha]],16)</f>
        <v>7</v>
      </c>
      <c r="Q555" s="16" t="str">
        <f>TEXT(Causas[[#This Row],[resolucion_fecha]],"MMMM")</f>
        <v>febrero</v>
      </c>
      <c r="R555" s="16" t="str">
        <f t="shared" si="8"/>
        <v>N</v>
      </c>
      <c r="S555" s="16"/>
      <c r="T555" s="99" t="s">
        <v>132</v>
      </c>
      <c r="U555" s="16"/>
      <c r="V555" s="16"/>
      <c r="W555" s="16"/>
    </row>
    <row r="556" spans="1:23" x14ac:dyDescent="0.25">
      <c r="A556" s="95">
        <v>167786</v>
      </c>
      <c r="B556" s="95" t="s">
        <v>161</v>
      </c>
      <c r="C556" s="95" t="s">
        <v>111</v>
      </c>
      <c r="D556" s="95" t="s">
        <v>49</v>
      </c>
      <c r="E556" s="96">
        <v>44012</v>
      </c>
      <c r="F556" s="95" t="s">
        <v>112</v>
      </c>
      <c r="G556" s="95" t="s">
        <v>113</v>
      </c>
      <c r="H556" s="96">
        <v>45338</v>
      </c>
      <c r="I556" s="119">
        <v>0.65651620370370367</v>
      </c>
      <c r="J556" s="96">
        <v>45338</v>
      </c>
      <c r="K556" s="119">
        <v>0.69445601851851846</v>
      </c>
      <c r="L556" s="95">
        <v>3278</v>
      </c>
      <c r="M556" s="23">
        <f>Causas[[#This Row],[parada_duracion]]/60</f>
        <v>54.633333333333333</v>
      </c>
      <c r="N556" s="19" t="s">
        <v>444</v>
      </c>
      <c r="O556" s="99" t="s">
        <v>383</v>
      </c>
      <c r="P556" s="16">
        <f>WEEKNUM(Causas[[#This Row],[resolucion_fecha]],16)</f>
        <v>7</v>
      </c>
      <c r="Q556" s="16" t="str">
        <f>TEXT(Causas[[#This Row],[resolucion_fecha]],"MMMM")</f>
        <v>febrero</v>
      </c>
      <c r="R556" s="16" t="str">
        <f t="shared" si="8"/>
        <v>N</v>
      </c>
      <c r="S556" s="16"/>
      <c r="T556" s="99" t="s">
        <v>132</v>
      </c>
      <c r="U556" s="16"/>
      <c r="V556" s="16"/>
      <c r="W556" s="16"/>
    </row>
    <row r="557" spans="1:23" x14ac:dyDescent="0.25">
      <c r="A557" s="90">
        <v>167798</v>
      </c>
      <c r="B557" s="90" t="s">
        <v>116</v>
      </c>
      <c r="C557" s="90" t="s">
        <v>111</v>
      </c>
      <c r="D557" s="90" t="s">
        <v>50</v>
      </c>
      <c r="E557" s="91">
        <v>43881</v>
      </c>
      <c r="F557" s="90" t="s">
        <v>112</v>
      </c>
      <c r="G557" s="90" t="s">
        <v>113</v>
      </c>
      <c r="H557" s="91">
        <v>45338</v>
      </c>
      <c r="I557" s="118">
        <v>0.67923611111111104</v>
      </c>
      <c r="J557" s="91">
        <v>45338</v>
      </c>
      <c r="K557" s="118">
        <v>0.72195601851851843</v>
      </c>
      <c r="L557" s="90">
        <v>3691</v>
      </c>
      <c r="M557" s="92">
        <f>Causas[[#This Row],[parada_duracion]]/60</f>
        <v>61.516666666666666</v>
      </c>
      <c r="N557" s="18" t="s">
        <v>442</v>
      </c>
      <c r="O557" s="98" t="s">
        <v>385</v>
      </c>
      <c r="P557" s="93">
        <f>WEEKNUM(Causas[[#This Row],[resolucion_fecha]],16)</f>
        <v>7</v>
      </c>
      <c r="Q557" s="93" t="str">
        <f>TEXT(Causas[[#This Row],[resolucion_fecha]],"MMMM")</f>
        <v>febrero</v>
      </c>
      <c r="R557" s="93" t="str">
        <f t="shared" si="8"/>
        <v>N</v>
      </c>
      <c r="S557" s="93"/>
      <c r="T557" s="99" t="s">
        <v>133</v>
      </c>
      <c r="U557" s="16"/>
      <c r="V557" s="93"/>
      <c r="W557" s="93"/>
    </row>
    <row r="558" spans="1:23" x14ac:dyDescent="0.25">
      <c r="A558" s="90">
        <v>167804</v>
      </c>
      <c r="B558" s="90" t="s">
        <v>161</v>
      </c>
      <c r="C558" s="90" t="s">
        <v>111</v>
      </c>
      <c r="D558" s="90" t="s">
        <v>49</v>
      </c>
      <c r="E558" s="91">
        <v>44012</v>
      </c>
      <c r="F558" s="90" t="s">
        <v>112</v>
      </c>
      <c r="G558" s="90" t="s">
        <v>113</v>
      </c>
      <c r="H558" s="91">
        <v>45338</v>
      </c>
      <c r="I558" s="118">
        <v>0.69451388888888888</v>
      </c>
      <c r="J558" s="91">
        <v>45338</v>
      </c>
      <c r="K558" s="118">
        <v>0.69457175925925929</v>
      </c>
      <c r="L558" s="90">
        <v>5</v>
      </c>
      <c r="M558" s="92">
        <f>Causas[[#This Row],[parada_duracion]]/60</f>
        <v>8.3333333333333329E-2</v>
      </c>
      <c r="N558" s="19" t="s">
        <v>125</v>
      </c>
      <c r="O558" s="99" t="s">
        <v>125</v>
      </c>
      <c r="P558" s="93">
        <f>WEEKNUM(Causas[[#This Row],[resolucion_fecha]],16)</f>
        <v>7</v>
      </c>
      <c r="Q558" s="93" t="str">
        <f>TEXT(Causas[[#This Row],[resolucion_fecha]],"MMMM")</f>
        <v>febrero</v>
      </c>
      <c r="R558" s="93" t="str">
        <f t="shared" si="8"/>
        <v>N</v>
      </c>
      <c r="S558" s="93"/>
      <c r="T558" s="99" t="s">
        <v>125</v>
      </c>
      <c r="U558" s="94"/>
      <c r="V558" s="93"/>
      <c r="W558" s="93"/>
    </row>
    <row r="559" spans="1:23" x14ac:dyDescent="0.25">
      <c r="A559" s="95">
        <v>167805</v>
      </c>
      <c r="B559" s="95" t="s">
        <v>135</v>
      </c>
      <c r="C559" s="95" t="s">
        <v>111</v>
      </c>
      <c r="D559" s="95" t="s">
        <v>56</v>
      </c>
      <c r="E559" s="96">
        <v>43881</v>
      </c>
      <c r="F559" s="95" t="s">
        <v>112</v>
      </c>
      <c r="G559" s="95" t="s">
        <v>115</v>
      </c>
      <c r="H559" s="96">
        <v>45338</v>
      </c>
      <c r="I559" s="119">
        <v>0.6983449074074074</v>
      </c>
      <c r="J559" s="96">
        <v>45338</v>
      </c>
      <c r="K559" s="119">
        <v>0.7096527777777778</v>
      </c>
      <c r="L559" s="95">
        <v>977</v>
      </c>
      <c r="M559" s="23">
        <f>Causas[[#This Row],[parada_duracion]]/60</f>
        <v>16.283333333333335</v>
      </c>
      <c r="N559" s="19" t="s">
        <v>443</v>
      </c>
      <c r="O559" s="99" t="s">
        <v>383</v>
      </c>
      <c r="P559" s="16">
        <f>WEEKNUM(Causas[[#This Row],[resolucion_fecha]],16)</f>
        <v>7</v>
      </c>
      <c r="Q559" s="16" t="str">
        <f>TEXT(Causas[[#This Row],[resolucion_fecha]],"MMMM")</f>
        <v>febrero</v>
      </c>
      <c r="R559" s="16" t="str">
        <f t="shared" si="8"/>
        <v>N</v>
      </c>
      <c r="S559" s="16"/>
      <c r="T559" s="99" t="s">
        <v>132</v>
      </c>
      <c r="U559" s="94"/>
      <c r="V559" s="16"/>
      <c r="W559" s="16"/>
    </row>
    <row r="560" spans="1:23" x14ac:dyDescent="0.25">
      <c r="A560" s="95">
        <v>167833</v>
      </c>
      <c r="B560" s="95" t="s">
        <v>116</v>
      </c>
      <c r="C560" s="95" t="s">
        <v>111</v>
      </c>
      <c r="D560" s="95" t="s">
        <v>50</v>
      </c>
      <c r="E560" s="96">
        <v>43881</v>
      </c>
      <c r="F560" s="95" t="s">
        <v>112</v>
      </c>
      <c r="G560" s="95" t="s">
        <v>113</v>
      </c>
      <c r="H560" s="96">
        <v>45338</v>
      </c>
      <c r="I560" s="119">
        <v>0.76825231481481471</v>
      </c>
      <c r="J560" s="96">
        <v>45338</v>
      </c>
      <c r="K560" s="119">
        <v>0.77954861111111118</v>
      </c>
      <c r="L560" s="95">
        <v>976</v>
      </c>
      <c r="M560" s="23">
        <f>Causas[[#This Row],[parada_duracion]]/60</f>
        <v>16.266666666666666</v>
      </c>
      <c r="N560" s="19" t="s">
        <v>445</v>
      </c>
      <c r="O560" s="99" t="s">
        <v>385</v>
      </c>
      <c r="P560" s="16">
        <f>WEEKNUM(Causas[[#This Row],[resolucion_fecha]],16)</f>
        <v>7</v>
      </c>
      <c r="Q560" s="16" t="str">
        <f>TEXT(Causas[[#This Row],[resolucion_fecha]],"MMMM")</f>
        <v>febrero</v>
      </c>
      <c r="R560" s="16" t="str">
        <f t="shared" si="8"/>
        <v>N</v>
      </c>
      <c r="S560" s="16"/>
      <c r="T560" s="99" t="s">
        <v>133</v>
      </c>
      <c r="U560" s="16"/>
      <c r="V560" s="16"/>
      <c r="W560" s="16"/>
    </row>
    <row r="561" spans="1:23" ht="30" x14ac:dyDescent="0.25">
      <c r="A561" s="90">
        <v>167839</v>
      </c>
      <c r="B561" s="90" t="s">
        <v>135</v>
      </c>
      <c r="C561" s="90" t="s">
        <v>111</v>
      </c>
      <c r="D561" s="90" t="s">
        <v>56</v>
      </c>
      <c r="E561" s="91">
        <v>43881</v>
      </c>
      <c r="F561" s="90" t="s">
        <v>112</v>
      </c>
      <c r="G561" s="90" t="s">
        <v>113</v>
      </c>
      <c r="H561" s="91">
        <v>45338</v>
      </c>
      <c r="I561" s="118">
        <v>0.8189467592592593</v>
      </c>
      <c r="J561" s="91">
        <v>45340</v>
      </c>
      <c r="K561" s="118">
        <v>0.25333333333333335</v>
      </c>
      <c r="L561" s="90">
        <v>123931</v>
      </c>
      <c r="M561" s="92">
        <f>Causas[[#This Row],[parada_duracion]]/60</f>
        <v>2065.5166666666669</v>
      </c>
      <c r="N561" s="18" t="s">
        <v>446</v>
      </c>
      <c r="O561" s="98" t="s">
        <v>384</v>
      </c>
      <c r="P561" s="93">
        <f>WEEKNUM(Causas[[#This Row],[resolucion_fecha]],16)</f>
        <v>8</v>
      </c>
      <c r="Q561" s="93" t="str">
        <f>TEXT(Causas[[#This Row],[resolucion_fecha]],"MMMM")</f>
        <v>febrero</v>
      </c>
      <c r="R561" s="93" t="str">
        <f t="shared" si="8"/>
        <v>N</v>
      </c>
      <c r="S561" s="93"/>
      <c r="T561" s="98" t="s">
        <v>133</v>
      </c>
      <c r="U561" s="16"/>
      <c r="V561" s="93"/>
      <c r="W561" s="93"/>
    </row>
    <row r="562" spans="1:23" x14ac:dyDescent="0.25">
      <c r="A562" s="90">
        <v>167840</v>
      </c>
      <c r="B562" s="90" t="s">
        <v>116</v>
      </c>
      <c r="C562" s="90" t="s">
        <v>111</v>
      </c>
      <c r="D562" s="90" t="s">
        <v>43</v>
      </c>
      <c r="E562" s="91">
        <v>43405</v>
      </c>
      <c r="F562" s="90" t="s">
        <v>118</v>
      </c>
      <c r="G562" s="90" t="s">
        <v>113</v>
      </c>
      <c r="H562" s="91">
        <v>45338</v>
      </c>
      <c r="I562" s="118">
        <v>0.82685185185185184</v>
      </c>
      <c r="J562" s="91">
        <v>45338</v>
      </c>
      <c r="K562" s="118">
        <v>0.83373842592592595</v>
      </c>
      <c r="L562" s="90">
        <v>595</v>
      </c>
      <c r="M562" s="92">
        <f>Causas[[#This Row],[parada_duracion]]/60</f>
        <v>9.9166666666666661</v>
      </c>
      <c r="N562" s="19" t="s">
        <v>125</v>
      </c>
      <c r="O562" s="99" t="s">
        <v>125</v>
      </c>
      <c r="P562" s="93">
        <f>WEEKNUM(Causas[[#This Row],[resolucion_fecha]],16)</f>
        <v>7</v>
      </c>
      <c r="Q562" s="93" t="str">
        <f>TEXT(Causas[[#This Row],[resolucion_fecha]],"MMMM")</f>
        <v>febrero</v>
      </c>
      <c r="R562" s="93" t="str">
        <f t="shared" si="8"/>
        <v>N</v>
      </c>
      <c r="S562" s="93"/>
      <c r="T562" s="99" t="s">
        <v>125</v>
      </c>
      <c r="U562" s="94"/>
      <c r="V562" s="93"/>
      <c r="W562" s="93"/>
    </row>
    <row r="563" spans="1:23" x14ac:dyDescent="0.25">
      <c r="A563" s="95">
        <v>167843</v>
      </c>
      <c r="B563" s="95" t="s">
        <v>121</v>
      </c>
      <c r="C563" s="95" t="s">
        <v>111</v>
      </c>
      <c r="D563" s="95" t="s">
        <v>46</v>
      </c>
      <c r="E563" s="96">
        <v>44231</v>
      </c>
      <c r="F563" s="95" t="s">
        <v>147</v>
      </c>
      <c r="G563" s="95" t="s">
        <v>113</v>
      </c>
      <c r="H563" s="96">
        <v>45338</v>
      </c>
      <c r="I563" s="119">
        <v>0.83980324074074064</v>
      </c>
      <c r="J563" s="96">
        <v>45338</v>
      </c>
      <c r="K563" s="119">
        <v>0.84226851851851858</v>
      </c>
      <c r="L563" s="95">
        <v>213</v>
      </c>
      <c r="M563" s="23">
        <f>Causas[[#This Row],[parada_duracion]]/60</f>
        <v>3.55</v>
      </c>
      <c r="N563" s="19" t="s">
        <v>125</v>
      </c>
      <c r="O563" s="99" t="s">
        <v>125</v>
      </c>
      <c r="P563" s="16">
        <f>WEEKNUM(Causas[[#This Row],[resolucion_fecha]],16)</f>
        <v>7</v>
      </c>
      <c r="Q563" s="16" t="str">
        <f>TEXT(Causas[[#This Row],[resolucion_fecha]],"MMMM")</f>
        <v>febrero</v>
      </c>
      <c r="R563" s="16" t="str">
        <f t="shared" si="8"/>
        <v>N</v>
      </c>
      <c r="S563" s="16"/>
      <c r="T563" s="99" t="s">
        <v>125</v>
      </c>
      <c r="U563" s="94"/>
      <c r="V563" s="16"/>
      <c r="W563" s="16"/>
    </row>
    <row r="564" spans="1:23" x14ac:dyDescent="0.25">
      <c r="A564" s="95">
        <v>167846</v>
      </c>
      <c r="B564" s="95" t="s">
        <v>142</v>
      </c>
      <c r="C564" s="95" t="s">
        <v>111</v>
      </c>
      <c r="D564" s="95" t="s">
        <v>54</v>
      </c>
      <c r="E564" s="96">
        <v>43405</v>
      </c>
      <c r="F564" s="95" t="s">
        <v>118</v>
      </c>
      <c r="G564" s="95" t="s">
        <v>115</v>
      </c>
      <c r="H564" s="96">
        <v>45338</v>
      </c>
      <c r="I564" s="119">
        <v>0.8533680555555555</v>
      </c>
      <c r="J564" s="96">
        <v>45338</v>
      </c>
      <c r="K564" s="119">
        <v>0.85570601851851846</v>
      </c>
      <c r="L564" s="95">
        <v>202</v>
      </c>
      <c r="M564" s="23">
        <f>Causas[[#This Row],[parada_duracion]]/60</f>
        <v>3.3666666666666667</v>
      </c>
      <c r="N564" s="19" t="s">
        <v>125</v>
      </c>
      <c r="O564" s="99" t="s">
        <v>125</v>
      </c>
      <c r="P564" s="16">
        <f>WEEKNUM(Causas[[#This Row],[resolucion_fecha]],16)</f>
        <v>7</v>
      </c>
      <c r="Q564" s="16" t="str">
        <f>TEXT(Causas[[#This Row],[resolucion_fecha]],"MMMM")</f>
        <v>febrero</v>
      </c>
      <c r="R564" s="16" t="str">
        <f t="shared" si="8"/>
        <v>N</v>
      </c>
      <c r="S564" s="16"/>
      <c r="T564" s="99" t="s">
        <v>125</v>
      </c>
      <c r="U564" s="16"/>
      <c r="V564" s="16"/>
      <c r="W564" s="16"/>
    </row>
    <row r="565" spans="1:23" x14ac:dyDescent="0.25">
      <c r="A565" s="95">
        <v>167854</v>
      </c>
      <c r="B565" s="95" t="s">
        <v>121</v>
      </c>
      <c r="C565" s="95" t="s">
        <v>111</v>
      </c>
      <c r="D565" s="95" t="s">
        <v>46</v>
      </c>
      <c r="E565" s="96">
        <v>44231</v>
      </c>
      <c r="F565" s="95" t="s">
        <v>147</v>
      </c>
      <c r="G565" s="95" t="s">
        <v>113</v>
      </c>
      <c r="H565" s="96">
        <v>45338</v>
      </c>
      <c r="I565" s="119">
        <v>0.88358796296296294</v>
      </c>
      <c r="J565" s="96">
        <v>45338</v>
      </c>
      <c r="K565" s="119">
        <v>0.88826388888888896</v>
      </c>
      <c r="L565" s="95">
        <v>404</v>
      </c>
      <c r="M565" s="23">
        <f>Causas[[#This Row],[parada_duracion]]/60</f>
        <v>6.7333333333333334</v>
      </c>
      <c r="N565" s="19" t="s">
        <v>125</v>
      </c>
      <c r="O565" s="99" t="s">
        <v>125</v>
      </c>
      <c r="P565" s="16">
        <f>WEEKNUM(Causas[[#This Row],[resolucion_fecha]],16)</f>
        <v>7</v>
      </c>
      <c r="Q565" s="16" t="str">
        <f>TEXT(Causas[[#This Row],[resolucion_fecha]],"MMMM")</f>
        <v>febrero</v>
      </c>
      <c r="R565" s="16" t="str">
        <f t="shared" si="8"/>
        <v>N</v>
      </c>
      <c r="S565" s="16"/>
      <c r="T565" s="99" t="s">
        <v>125</v>
      </c>
      <c r="U565" s="16"/>
      <c r="V565" s="16"/>
      <c r="W565" s="16"/>
    </row>
    <row r="566" spans="1:23" x14ac:dyDescent="0.25">
      <c r="A566" s="95">
        <v>168091</v>
      </c>
      <c r="B566" s="95" t="s">
        <v>120</v>
      </c>
      <c r="C566" s="95" t="s">
        <v>111</v>
      </c>
      <c r="D566" s="95" t="s">
        <v>52</v>
      </c>
      <c r="E566" s="96">
        <v>43405</v>
      </c>
      <c r="F566" s="95" t="s">
        <v>118</v>
      </c>
      <c r="G566" s="95" t="s">
        <v>115</v>
      </c>
      <c r="H566" s="96">
        <v>45341</v>
      </c>
      <c r="I566" s="119">
        <v>0.25508101851851855</v>
      </c>
      <c r="J566" s="96">
        <v>45341</v>
      </c>
      <c r="K566" s="119">
        <v>0.26148148148148148</v>
      </c>
      <c r="L566" s="95">
        <v>553</v>
      </c>
      <c r="M566" s="23">
        <f>Causas[[#This Row],[parada_duracion]]/60</f>
        <v>9.2166666666666668</v>
      </c>
      <c r="N566" s="19" t="s">
        <v>125</v>
      </c>
      <c r="O566" s="99" t="s">
        <v>125</v>
      </c>
      <c r="P566" s="16">
        <f>WEEKNUM(Causas[[#This Row],[resolucion_fecha]],16)</f>
        <v>8</v>
      </c>
      <c r="Q566" s="16" t="str">
        <f>TEXT(Causas[[#This Row],[resolucion_fecha]],"MMMM")</f>
        <v>febrero</v>
      </c>
      <c r="R566" s="16" t="str">
        <f t="shared" si="8"/>
        <v>N</v>
      </c>
      <c r="S566" s="16"/>
      <c r="T566" s="99" t="s">
        <v>125</v>
      </c>
      <c r="U566" s="16"/>
      <c r="V566" s="16"/>
      <c r="W566" s="16"/>
    </row>
    <row r="567" spans="1:23" x14ac:dyDescent="0.25">
      <c r="A567" s="90">
        <v>168093</v>
      </c>
      <c r="B567" s="90" t="s">
        <v>120</v>
      </c>
      <c r="C567" s="90" t="s">
        <v>111</v>
      </c>
      <c r="D567" s="90" t="s">
        <v>48</v>
      </c>
      <c r="E567" s="91">
        <v>43405</v>
      </c>
      <c r="F567" s="90" t="s">
        <v>118</v>
      </c>
      <c r="G567" s="90" t="s">
        <v>113</v>
      </c>
      <c r="H567" s="91">
        <v>45341</v>
      </c>
      <c r="I567" s="118">
        <v>0.26336805555555559</v>
      </c>
      <c r="J567" s="91">
        <v>45341</v>
      </c>
      <c r="K567" s="118">
        <v>0.38164351851851852</v>
      </c>
      <c r="L567" s="90">
        <v>10219</v>
      </c>
      <c r="M567" s="92">
        <f>Causas[[#This Row],[parada_duracion]]/60</f>
        <v>170.31666666666666</v>
      </c>
      <c r="N567" s="18" t="s">
        <v>44</v>
      </c>
      <c r="O567" s="98" t="s">
        <v>44</v>
      </c>
      <c r="P567" s="93">
        <f>WEEKNUM(Causas[[#This Row],[resolucion_fecha]],16)</f>
        <v>8</v>
      </c>
      <c r="Q567" s="93" t="str">
        <f>TEXT(Causas[[#This Row],[resolucion_fecha]],"MMMM")</f>
        <v>febrero</v>
      </c>
      <c r="R567" s="93" t="str">
        <f t="shared" si="8"/>
        <v>N</v>
      </c>
      <c r="S567" s="93"/>
      <c r="T567" s="98" t="s">
        <v>44</v>
      </c>
      <c r="U567" s="16"/>
      <c r="V567" s="93"/>
      <c r="W567" s="93"/>
    </row>
    <row r="568" spans="1:23" x14ac:dyDescent="0.25">
      <c r="A568" s="95">
        <v>168094</v>
      </c>
      <c r="B568" s="95" t="s">
        <v>152</v>
      </c>
      <c r="C568" s="95" t="s">
        <v>111</v>
      </c>
      <c r="D568" s="95" t="s">
        <v>54</v>
      </c>
      <c r="E568" s="96">
        <v>43405</v>
      </c>
      <c r="F568" s="95" t="s">
        <v>118</v>
      </c>
      <c r="G568" s="95" t="s">
        <v>113</v>
      </c>
      <c r="H568" s="96">
        <v>45341</v>
      </c>
      <c r="I568" s="119">
        <v>0.26423611111111112</v>
      </c>
      <c r="J568" s="96">
        <v>45341</v>
      </c>
      <c r="K568" s="119">
        <v>0.34631944444444446</v>
      </c>
      <c r="L568" s="95">
        <v>7092</v>
      </c>
      <c r="M568" s="23">
        <f>Causas[[#This Row],[parada_duracion]]/60</f>
        <v>118.2</v>
      </c>
      <c r="N568" s="19" t="s">
        <v>458</v>
      </c>
      <c r="O568" s="99" t="s">
        <v>383</v>
      </c>
      <c r="P568" s="16">
        <f>WEEKNUM(Causas[[#This Row],[resolucion_fecha]],16)</f>
        <v>8</v>
      </c>
      <c r="Q568" s="16" t="str">
        <f>TEXT(Causas[[#This Row],[resolucion_fecha]],"MMMM")</f>
        <v>febrero</v>
      </c>
      <c r="R568" s="16" t="str">
        <f t="shared" si="8"/>
        <v>N</v>
      </c>
      <c r="S568" s="16"/>
      <c r="T568" s="99" t="s">
        <v>132</v>
      </c>
      <c r="U568" s="94"/>
      <c r="V568" s="16"/>
      <c r="W568" s="16"/>
    </row>
    <row r="569" spans="1:23" x14ac:dyDescent="0.25">
      <c r="A569" s="90">
        <v>168096</v>
      </c>
      <c r="B569" s="90" t="s">
        <v>120</v>
      </c>
      <c r="C569" s="90" t="s">
        <v>111</v>
      </c>
      <c r="D569" s="90" t="s">
        <v>42</v>
      </c>
      <c r="E569" s="91">
        <v>43405</v>
      </c>
      <c r="F569" s="90" t="s">
        <v>118</v>
      </c>
      <c r="G569" s="90" t="s">
        <v>113</v>
      </c>
      <c r="H569" s="91">
        <v>45341</v>
      </c>
      <c r="I569" s="118">
        <v>0.2654050925925926</v>
      </c>
      <c r="J569" s="91">
        <v>45341</v>
      </c>
      <c r="K569" s="118">
        <v>0.27248842592592593</v>
      </c>
      <c r="L569" s="90">
        <v>612</v>
      </c>
      <c r="M569" s="92">
        <f>Causas[[#This Row],[parada_duracion]]/60</f>
        <v>10.199999999999999</v>
      </c>
      <c r="N569" s="18" t="s">
        <v>507</v>
      </c>
      <c r="O569" s="98" t="s">
        <v>383</v>
      </c>
      <c r="P569" s="93">
        <f>WEEKNUM(Causas[[#This Row],[resolucion_fecha]],16)</f>
        <v>8</v>
      </c>
      <c r="Q569" s="93" t="str">
        <f>TEXT(Causas[[#This Row],[resolucion_fecha]],"MMMM")</f>
        <v>febrero</v>
      </c>
      <c r="R569" s="93" t="str">
        <f t="shared" si="8"/>
        <v>N</v>
      </c>
      <c r="S569" s="93"/>
      <c r="T569" s="98" t="s">
        <v>132</v>
      </c>
      <c r="U569" s="16"/>
      <c r="V569" s="93"/>
      <c r="W569" s="93"/>
    </row>
    <row r="570" spans="1:23" x14ac:dyDescent="0.25">
      <c r="A570" s="90">
        <v>168097</v>
      </c>
      <c r="B570" s="90" t="s">
        <v>135</v>
      </c>
      <c r="C570" s="90" t="s">
        <v>111</v>
      </c>
      <c r="D570" s="90" t="s">
        <v>56</v>
      </c>
      <c r="E570" s="91">
        <v>43881</v>
      </c>
      <c r="F570" s="90" t="s">
        <v>112</v>
      </c>
      <c r="G570" s="90" t="s">
        <v>113</v>
      </c>
      <c r="H570" s="91">
        <v>45341</v>
      </c>
      <c r="I570" s="118">
        <v>0.26934027777777775</v>
      </c>
      <c r="J570" s="91">
        <v>45341</v>
      </c>
      <c r="K570" s="118">
        <v>0.2892939814814815</v>
      </c>
      <c r="L570" s="90">
        <v>1724</v>
      </c>
      <c r="M570" s="92">
        <f>Causas[[#This Row],[parada_duracion]]/60</f>
        <v>28.733333333333334</v>
      </c>
      <c r="N570" s="18" t="s">
        <v>462</v>
      </c>
      <c r="O570" s="98" t="s">
        <v>383</v>
      </c>
      <c r="P570" s="93">
        <f>WEEKNUM(Causas[[#This Row],[resolucion_fecha]],16)</f>
        <v>8</v>
      </c>
      <c r="Q570" s="93" t="str">
        <f>TEXT(Causas[[#This Row],[resolucion_fecha]],"MMMM")</f>
        <v>febrero</v>
      </c>
      <c r="R570" s="93" t="str">
        <f t="shared" si="8"/>
        <v>N</v>
      </c>
      <c r="S570" s="93"/>
      <c r="T570" s="98" t="s">
        <v>132</v>
      </c>
      <c r="U570" s="94"/>
      <c r="V570" s="93"/>
      <c r="W570" s="93"/>
    </row>
    <row r="571" spans="1:23" x14ac:dyDescent="0.25">
      <c r="A571" s="95">
        <v>168098</v>
      </c>
      <c r="B571" s="95" t="s">
        <v>152</v>
      </c>
      <c r="C571" s="95" t="s">
        <v>111</v>
      </c>
      <c r="D571" s="95" t="s">
        <v>59</v>
      </c>
      <c r="E571" s="96">
        <v>43405</v>
      </c>
      <c r="F571" s="95" t="s">
        <v>118</v>
      </c>
      <c r="G571" s="95" t="s">
        <v>115</v>
      </c>
      <c r="H571" s="96">
        <v>45341</v>
      </c>
      <c r="I571" s="119">
        <v>0.2860300925925926</v>
      </c>
      <c r="J571" s="96">
        <v>45341</v>
      </c>
      <c r="K571" s="119">
        <v>0.3006597222222222</v>
      </c>
      <c r="L571" s="95">
        <v>1264</v>
      </c>
      <c r="M571" s="23">
        <f>Causas[[#This Row],[parada_duracion]]/60</f>
        <v>21.066666666666666</v>
      </c>
      <c r="N571" s="19" t="s">
        <v>192</v>
      </c>
      <c r="O571" s="99" t="s">
        <v>383</v>
      </c>
      <c r="P571" s="16">
        <f>WEEKNUM(Causas[[#This Row],[resolucion_fecha]],16)</f>
        <v>8</v>
      </c>
      <c r="Q571" s="16" t="str">
        <f>TEXT(Causas[[#This Row],[resolucion_fecha]],"MMMM")</f>
        <v>febrero</v>
      </c>
      <c r="R571" s="16" t="str">
        <f t="shared" si="8"/>
        <v>N</v>
      </c>
      <c r="S571" s="16"/>
      <c r="T571" s="99" t="s">
        <v>132</v>
      </c>
      <c r="U571" s="94"/>
      <c r="V571" s="16"/>
      <c r="W571" s="16"/>
    </row>
    <row r="572" spans="1:23" x14ac:dyDescent="0.25">
      <c r="A572" s="90">
        <v>168101</v>
      </c>
      <c r="B572" s="90" t="s">
        <v>119</v>
      </c>
      <c r="C572" s="90" t="s">
        <v>111</v>
      </c>
      <c r="D572" s="90" t="s">
        <v>50</v>
      </c>
      <c r="E572" s="91">
        <v>43405</v>
      </c>
      <c r="F572" s="90" t="s">
        <v>118</v>
      </c>
      <c r="G572" s="90" t="s">
        <v>113</v>
      </c>
      <c r="H572" s="91">
        <v>45341</v>
      </c>
      <c r="I572" s="118">
        <v>0.30173611111111109</v>
      </c>
      <c r="J572" s="91">
        <v>45341</v>
      </c>
      <c r="K572" s="118">
        <v>0.32467592592592592</v>
      </c>
      <c r="L572" s="90">
        <v>1982</v>
      </c>
      <c r="M572" s="92">
        <f>Causas[[#This Row],[parada_duracion]]/60</f>
        <v>33.033333333333331</v>
      </c>
      <c r="N572" s="18" t="s">
        <v>460</v>
      </c>
      <c r="O572" s="98" t="s">
        <v>383</v>
      </c>
      <c r="P572" s="93">
        <f>WEEKNUM(Causas[[#This Row],[resolucion_fecha]],16)</f>
        <v>8</v>
      </c>
      <c r="Q572" s="93" t="str">
        <f>TEXT(Causas[[#This Row],[resolucion_fecha]],"MMMM")</f>
        <v>febrero</v>
      </c>
      <c r="R572" s="93" t="str">
        <f t="shared" si="8"/>
        <v>N</v>
      </c>
      <c r="S572" s="93"/>
      <c r="T572" s="98" t="s">
        <v>132</v>
      </c>
      <c r="U572" s="16"/>
      <c r="V572" s="93"/>
      <c r="W572" s="93"/>
    </row>
    <row r="573" spans="1:23" x14ac:dyDescent="0.25">
      <c r="A573" s="90">
        <v>168102</v>
      </c>
      <c r="B573" s="90" t="s">
        <v>135</v>
      </c>
      <c r="C573" s="90" t="s">
        <v>111</v>
      </c>
      <c r="D573" s="90" t="s">
        <v>56</v>
      </c>
      <c r="E573" s="91">
        <v>43881</v>
      </c>
      <c r="F573" s="90" t="s">
        <v>112</v>
      </c>
      <c r="G573" s="90" t="s">
        <v>115</v>
      </c>
      <c r="H573" s="91">
        <v>45341</v>
      </c>
      <c r="I573" s="118">
        <v>0.30346064814814816</v>
      </c>
      <c r="J573" s="91">
        <v>45341</v>
      </c>
      <c r="K573" s="118">
        <v>0.32745370370370369</v>
      </c>
      <c r="L573" s="90">
        <v>2073</v>
      </c>
      <c r="M573" s="92">
        <f>Causas[[#This Row],[parada_duracion]]/60</f>
        <v>34.549999999999997</v>
      </c>
      <c r="N573" s="18" t="s">
        <v>463</v>
      </c>
      <c r="O573" s="98" t="s">
        <v>383</v>
      </c>
      <c r="P573" s="93">
        <f>WEEKNUM(Causas[[#This Row],[resolucion_fecha]],16)</f>
        <v>8</v>
      </c>
      <c r="Q573" s="93" t="str">
        <f>TEXT(Causas[[#This Row],[resolucion_fecha]],"MMMM")</f>
        <v>febrero</v>
      </c>
      <c r="R573" s="93" t="str">
        <f t="shared" si="8"/>
        <v>N</v>
      </c>
      <c r="S573" s="93"/>
      <c r="T573" s="98" t="s">
        <v>132</v>
      </c>
      <c r="U573" s="94"/>
      <c r="V573" s="93"/>
      <c r="W573" s="93"/>
    </row>
    <row r="574" spans="1:23" x14ac:dyDescent="0.25">
      <c r="A574" s="90">
        <v>168103</v>
      </c>
      <c r="B574" s="90" t="s">
        <v>152</v>
      </c>
      <c r="C574" s="90" t="s">
        <v>111</v>
      </c>
      <c r="D574" s="90" t="s">
        <v>59</v>
      </c>
      <c r="E574" s="91">
        <v>43405</v>
      </c>
      <c r="F574" s="90" t="s">
        <v>118</v>
      </c>
      <c r="G574" s="90" t="s">
        <v>115</v>
      </c>
      <c r="H574" s="91">
        <v>45341</v>
      </c>
      <c r="I574" s="118">
        <v>0.3180324074074074</v>
      </c>
      <c r="J574" s="91">
        <v>45341</v>
      </c>
      <c r="K574" s="118">
        <v>0.36118055555555556</v>
      </c>
      <c r="L574" s="90">
        <v>3728</v>
      </c>
      <c r="M574" s="92">
        <f>Causas[[#This Row],[parada_duracion]]/60</f>
        <v>62.133333333333333</v>
      </c>
      <c r="N574" s="18" t="s">
        <v>192</v>
      </c>
      <c r="O574" s="98" t="s">
        <v>383</v>
      </c>
      <c r="P574" s="93">
        <f>WEEKNUM(Causas[[#This Row],[resolucion_fecha]],16)</f>
        <v>8</v>
      </c>
      <c r="Q574" s="93" t="str">
        <f>TEXT(Causas[[#This Row],[resolucion_fecha]],"MMMM")</f>
        <v>febrero</v>
      </c>
      <c r="R574" s="93" t="str">
        <f t="shared" si="8"/>
        <v>N</v>
      </c>
      <c r="S574" s="93"/>
      <c r="T574" s="98" t="s">
        <v>132</v>
      </c>
      <c r="U574" s="94"/>
      <c r="V574" s="93"/>
      <c r="W574" s="93"/>
    </row>
    <row r="575" spans="1:23" x14ac:dyDescent="0.25">
      <c r="A575" s="90">
        <v>168104</v>
      </c>
      <c r="B575" s="90" t="s">
        <v>135</v>
      </c>
      <c r="C575" s="90" t="s">
        <v>111</v>
      </c>
      <c r="D575" s="90" t="s">
        <v>56</v>
      </c>
      <c r="E575" s="91">
        <v>43881</v>
      </c>
      <c r="F575" s="90" t="s">
        <v>112</v>
      </c>
      <c r="G575" s="90" t="s">
        <v>113</v>
      </c>
      <c r="H575" s="91">
        <v>45341</v>
      </c>
      <c r="I575" s="118">
        <v>0.32752314814814815</v>
      </c>
      <c r="J575" s="91">
        <v>45341</v>
      </c>
      <c r="K575" s="118">
        <v>0.33268518518518519</v>
      </c>
      <c r="L575" s="90">
        <v>446</v>
      </c>
      <c r="M575" s="92">
        <f>Causas[[#This Row],[parada_duracion]]/60</f>
        <v>7.4333333333333336</v>
      </c>
      <c r="N575" s="19" t="s">
        <v>125</v>
      </c>
      <c r="O575" s="99" t="s">
        <v>125</v>
      </c>
      <c r="P575" s="93">
        <f>WEEKNUM(Causas[[#This Row],[resolucion_fecha]],16)</f>
        <v>8</v>
      </c>
      <c r="Q575" s="93" t="str">
        <f>TEXT(Causas[[#This Row],[resolucion_fecha]],"MMMM")</f>
        <v>febrero</v>
      </c>
      <c r="R575" s="93" t="str">
        <f t="shared" si="8"/>
        <v>N</v>
      </c>
      <c r="S575" s="93"/>
      <c r="T575" s="99" t="s">
        <v>125</v>
      </c>
      <c r="U575" s="94"/>
      <c r="V575" s="93"/>
      <c r="W575" s="93"/>
    </row>
    <row r="576" spans="1:23" x14ac:dyDescent="0.25">
      <c r="A576" s="95">
        <v>168105</v>
      </c>
      <c r="B576" s="95" t="s">
        <v>121</v>
      </c>
      <c r="C576" s="95" t="s">
        <v>111</v>
      </c>
      <c r="D576" s="95" t="s">
        <v>46</v>
      </c>
      <c r="E576" s="96">
        <v>44231</v>
      </c>
      <c r="F576" s="95" t="s">
        <v>147</v>
      </c>
      <c r="G576" s="95" t="s">
        <v>115</v>
      </c>
      <c r="H576" s="96">
        <v>45341</v>
      </c>
      <c r="I576" s="119">
        <v>0.33247685185185188</v>
      </c>
      <c r="J576" s="96">
        <v>45341</v>
      </c>
      <c r="K576" s="119">
        <v>0.34251157407407407</v>
      </c>
      <c r="L576" s="95">
        <v>867</v>
      </c>
      <c r="M576" s="23">
        <f>Causas[[#This Row],[parada_duracion]]/60</f>
        <v>14.45</v>
      </c>
      <c r="N576" s="19" t="s">
        <v>459</v>
      </c>
      <c r="O576" s="99" t="s">
        <v>9</v>
      </c>
      <c r="P576" s="16">
        <f>WEEKNUM(Causas[[#This Row],[resolucion_fecha]],16)</f>
        <v>8</v>
      </c>
      <c r="Q576" s="16" t="str">
        <f>TEXT(Causas[[#This Row],[resolucion_fecha]],"MMMM")</f>
        <v>febrero</v>
      </c>
      <c r="R576" s="16" t="str">
        <f t="shared" si="8"/>
        <v>N</v>
      </c>
      <c r="S576" s="16"/>
      <c r="T576" s="99" t="s">
        <v>9</v>
      </c>
      <c r="U576" s="94"/>
      <c r="V576" s="16"/>
      <c r="W576" s="16"/>
    </row>
    <row r="577" spans="1:23" x14ac:dyDescent="0.25">
      <c r="A577" s="90">
        <v>168108</v>
      </c>
      <c r="B577" s="90" t="s">
        <v>135</v>
      </c>
      <c r="C577" s="90" t="s">
        <v>111</v>
      </c>
      <c r="D577" s="90" t="s">
        <v>56</v>
      </c>
      <c r="E577" s="91">
        <v>43881</v>
      </c>
      <c r="F577" s="90" t="s">
        <v>112</v>
      </c>
      <c r="G577" s="90" t="s">
        <v>115</v>
      </c>
      <c r="H577" s="91">
        <v>45341</v>
      </c>
      <c r="I577" s="118">
        <v>0.3818981481481481</v>
      </c>
      <c r="J577" s="91">
        <v>45341</v>
      </c>
      <c r="K577" s="118">
        <v>0.41521990740740744</v>
      </c>
      <c r="L577" s="90">
        <v>2879</v>
      </c>
      <c r="M577" s="92">
        <f>Causas[[#This Row],[parada_duracion]]/60</f>
        <v>47.983333333333334</v>
      </c>
      <c r="N577" s="18" t="s">
        <v>463</v>
      </c>
      <c r="O577" s="98" t="s">
        <v>383</v>
      </c>
      <c r="P577" s="93">
        <f>WEEKNUM(Causas[[#This Row],[resolucion_fecha]],16)</f>
        <v>8</v>
      </c>
      <c r="Q577" s="93" t="str">
        <f>TEXT(Causas[[#This Row],[resolucion_fecha]],"MMMM")</f>
        <v>febrero</v>
      </c>
      <c r="R577" s="93" t="str">
        <f t="shared" si="8"/>
        <v>N</v>
      </c>
      <c r="S577" s="93"/>
      <c r="T577" s="98" t="s">
        <v>132</v>
      </c>
      <c r="U577" s="16"/>
      <c r="V577" s="93"/>
      <c r="W577" s="93"/>
    </row>
    <row r="578" spans="1:23" ht="30" x14ac:dyDescent="0.25">
      <c r="A578" s="90">
        <v>168109</v>
      </c>
      <c r="B578" s="90" t="s">
        <v>116</v>
      </c>
      <c r="C578" s="90" t="s">
        <v>111</v>
      </c>
      <c r="D578" s="90" t="s">
        <v>54</v>
      </c>
      <c r="E578" s="91">
        <v>43405</v>
      </c>
      <c r="F578" s="90" t="s">
        <v>118</v>
      </c>
      <c r="G578" s="90" t="s">
        <v>113</v>
      </c>
      <c r="H578" s="91">
        <v>45341</v>
      </c>
      <c r="I578" s="118">
        <v>0.38284722222222217</v>
      </c>
      <c r="J578" s="91">
        <v>45341</v>
      </c>
      <c r="K578" s="118">
        <v>0.41873842592592592</v>
      </c>
      <c r="L578" s="90">
        <v>3101</v>
      </c>
      <c r="M578" s="92">
        <f>Causas[[#This Row],[parada_duracion]]/60</f>
        <v>51.68333333333333</v>
      </c>
      <c r="N578" s="18" t="s">
        <v>448</v>
      </c>
      <c r="O578" s="98" t="s">
        <v>383</v>
      </c>
      <c r="P578" s="93">
        <f>WEEKNUM(Causas[[#This Row],[resolucion_fecha]],16)</f>
        <v>8</v>
      </c>
      <c r="Q578" s="93" t="str">
        <f>TEXT(Causas[[#This Row],[resolucion_fecha]],"MMMM")</f>
        <v>febrero</v>
      </c>
      <c r="R578" s="93" t="str">
        <f t="shared" ref="R578:R641" si="9">IF(I6069&gt;TIME(22,0,0),"N",IF(I6069&lt;TIME(6,0,0),"N",IF(I6069&gt;TIME(14,0,0),"T",IF(I6069&gt;=TIME(6,0,0),"M","-"))))</f>
        <v>N</v>
      </c>
      <c r="S578" s="93"/>
      <c r="T578" s="98" t="s">
        <v>133</v>
      </c>
      <c r="U578" s="94"/>
      <c r="V578" s="93"/>
      <c r="W578" s="93"/>
    </row>
    <row r="579" spans="1:23" x14ac:dyDescent="0.25">
      <c r="A579" s="90">
        <v>168110</v>
      </c>
      <c r="B579" s="90" t="s">
        <v>120</v>
      </c>
      <c r="C579" s="90" t="s">
        <v>111</v>
      </c>
      <c r="D579" s="90" t="s">
        <v>42</v>
      </c>
      <c r="E579" s="91">
        <v>43405</v>
      </c>
      <c r="F579" s="90" t="s">
        <v>118</v>
      </c>
      <c r="G579" s="90" t="s">
        <v>115</v>
      </c>
      <c r="H579" s="91">
        <v>45341</v>
      </c>
      <c r="I579" s="118">
        <v>0.38491898148148151</v>
      </c>
      <c r="J579" s="91">
        <v>45341</v>
      </c>
      <c r="K579" s="118">
        <v>0.42023148148148143</v>
      </c>
      <c r="L579" s="90">
        <v>3051</v>
      </c>
      <c r="M579" s="92">
        <f>Causas[[#This Row],[parada_duracion]]/60</f>
        <v>50.85</v>
      </c>
      <c r="N579" s="18" t="s">
        <v>447</v>
      </c>
      <c r="O579" s="98" t="s">
        <v>9</v>
      </c>
      <c r="P579" s="93">
        <f>WEEKNUM(Causas[[#This Row],[resolucion_fecha]],16)</f>
        <v>8</v>
      </c>
      <c r="Q579" s="93" t="str">
        <f>TEXT(Causas[[#This Row],[resolucion_fecha]],"MMMM")</f>
        <v>febrero</v>
      </c>
      <c r="R579" s="93" t="str">
        <f t="shared" si="9"/>
        <v>N</v>
      </c>
      <c r="S579" s="93"/>
      <c r="T579" s="98" t="s">
        <v>9</v>
      </c>
      <c r="U579" s="94"/>
      <c r="V579" s="93"/>
      <c r="W579" s="93"/>
    </row>
    <row r="580" spans="1:23" x14ac:dyDescent="0.25">
      <c r="A580" s="90">
        <v>168118</v>
      </c>
      <c r="B580" s="90" t="s">
        <v>120</v>
      </c>
      <c r="C580" s="90" t="s">
        <v>111</v>
      </c>
      <c r="D580" s="90" t="s">
        <v>64</v>
      </c>
      <c r="E580" s="91">
        <v>43405</v>
      </c>
      <c r="F580" s="90" t="s">
        <v>118</v>
      </c>
      <c r="G580" s="90" t="s">
        <v>115</v>
      </c>
      <c r="H580" s="91">
        <v>45341</v>
      </c>
      <c r="I580" s="118">
        <v>0.41304398148148147</v>
      </c>
      <c r="J580" s="91">
        <v>45341</v>
      </c>
      <c r="K580" s="118">
        <v>0.44629629629629625</v>
      </c>
      <c r="L580" s="90">
        <v>2873</v>
      </c>
      <c r="M580" s="92">
        <f>Causas[[#This Row],[parada_duracion]]/60</f>
        <v>47.883333333333333</v>
      </c>
      <c r="N580" s="18" t="s">
        <v>457</v>
      </c>
      <c r="O580" s="98" t="s">
        <v>383</v>
      </c>
      <c r="P580" s="93">
        <f>WEEKNUM(Causas[[#This Row],[resolucion_fecha]],16)</f>
        <v>8</v>
      </c>
      <c r="Q580" s="93" t="str">
        <f>TEXT(Causas[[#This Row],[resolucion_fecha]],"MMMM")</f>
        <v>febrero</v>
      </c>
      <c r="R580" s="93" t="str">
        <f t="shared" si="9"/>
        <v>N</v>
      </c>
      <c r="S580" s="93"/>
      <c r="T580" s="98" t="s">
        <v>132</v>
      </c>
      <c r="U580" s="94"/>
      <c r="V580" s="93"/>
      <c r="W580" s="93"/>
    </row>
    <row r="581" spans="1:23" x14ac:dyDescent="0.25">
      <c r="A581" s="95">
        <v>168119</v>
      </c>
      <c r="B581" s="95" t="s">
        <v>135</v>
      </c>
      <c r="C581" s="95" t="s">
        <v>111</v>
      </c>
      <c r="D581" s="95" t="s">
        <v>56</v>
      </c>
      <c r="E581" s="96">
        <v>43881</v>
      </c>
      <c r="F581" s="95" t="s">
        <v>112</v>
      </c>
      <c r="G581" s="95" t="s">
        <v>115</v>
      </c>
      <c r="H581" s="96">
        <v>45341</v>
      </c>
      <c r="I581" s="119">
        <v>0.4152777777777778</v>
      </c>
      <c r="J581" s="96">
        <v>45341</v>
      </c>
      <c r="K581" s="119">
        <v>0.44837962962962963</v>
      </c>
      <c r="L581" s="95">
        <v>2860</v>
      </c>
      <c r="M581" s="23">
        <f>Causas[[#This Row],[parada_duracion]]/60</f>
        <v>47.666666666666664</v>
      </c>
      <c r="N581" s="18" t="s">
        <v>463</v>
      </c>
      <c r="O581" s="99" t="s">
        <v>383</v>
      </c>
      <c r="P581" s="16">
        <f>WEEKNUM(Causas[[#This Row],[resolucion_fecha]],16)</f>
        <v>8</v>
      </c>
      <c r="Q581" s="16" t="str">
        <f>TEXT(Causas[[#This Row],[resolucion_fecha]],"MMMM")</f>
        <v>febrero</v>
      </c>
      <c r="R581" s="16" t="str">
        <f t="shared" si="9"/>
        <v>N</v>
      </c>
      <c r="S581" s="16"/>
      <c r="T581" s="99" t="s">
        <v>132</v>
      </c>
      <c r="U581" s="94"/>
      <c r="V581" s="16"/>
      <c r="W581" s="16"/>
    </row>
    <row r="582" spans="1:23" x14ac:dyDescent="0.25">
      <c r="A582" s="90">
        <v>168127</v>
      </c>
      <c r="B582" s="90" t="s">
        <v>120</v>
      </c>
      <c r="C582" s="90" t="s">
        <v>111</v>
      </c>
      <c r="D582" s="90" t="s">
        <v>55</v>
      </c>
      <c r="E582" s="91">
        <v>43405</v>
      </c>
      <c r="F582" s="90" t="s">
        <v>118</v>
      </c>
      <c r="G582" s="90" t="s">
        <v>115</v>
      </c>
      <c r="H582" s="91">
        <v>45341</v>
      </c>
      <c r="I582" s="118">
        <v>0.45120370370370372</v>
      </c>
      <c r="J582" s="91">
        <v>45341</v>
      </c>
      <c r="K582" s="118">
        <v>0.47570601851851851</v>
      </c>
      <c r="L582" s="90">
        <v>2117</v>
      </c>
      <c r="M582" s="92">
        <f>Causas[[#This Row],[parada_duracion]]/60</f>
        <v>35.283333333333331</v>
      </c>
      <c r="N582" s="18" t="s">
        <v>449</v>
      </c>
      <c r="O582" s="98" t="s">
        <v>383</v>
      </c>
      <c r="P582" s="93">
        <f>WEEKNUM(Causas[[#This Row],[resolucion_fecha]],16)</f>
        <v>8</v>
      </c>
      <c r="Q582" s="93" t="str">
        <f>TEXT(Causas[[#This Row],[resolucion_fecha]],"MMMM")</f>
        <v>febrero</v>
      </c>
      <c r="R582" s="93" t="str">
        <f t="shared" si="9"/>
        <v>N</v>
      </c>
      <c r="S582" s="93"/>
      <c r="T582" s="98" t="s">
        <v>132</v>
      </c>
      <c r="U582" s="16"/>
      <c r="V582" s="93"/>
      <c r="W582" s="93"/>
    </row>
    <row r="583" spans="1:23" ht="30" x14ac:dyDescent="0.25">
      <c r="A583" s="90">
        <v>168129</v>
      </c>
      <c r="B583" s="90" t="s">
        <v>184</v>
      </c>
      <c r="C583" s="90" t="s">
        <v>111</v>
      </c>
      <c r="D583" s="90" t="s">
        <v>47</v>
      </c>
      <c r="E583" s="91">
        <v>43405</v>
      </c>
      <c r="F583" s="90" t="s">
        <v>118</v>
      </c>
      <c r="G583" s="90" t="s">
        <v>113</v>
      </c>
      <c r="H583" s="91">
        <v>45341</v>
      </c>
      <c r="I583" s="118">
        <v>0.46732638888888883</v>
      </c>
      <c r="J583" s="91">
        <v>45341</v>
      </c>
      <c r="K583" s="118">
        <v>0.53157407407407409</v>
      </c>
      <c r="L583" s="90">
        <v>5551</v>
      </c>
      <c r="M583" s="92">
        <f>Causas[[#This Row],[parada_duracion]]/60</f>
        <v>92.516666666666666</v>
      </c>
      <c r="N583" s="18" t="s">
        <v>192</v>
      </c>
      <c r="O583" s="98" t="s">
        <v>383</v>
      </c>
      <c r="P583" s="93">
        <f>WEEKNUM(Causas[[#This Row],[resolucion_fecha]],16)</f>
        <v>8</v>
      </c>
      <c r="Q583" s="93" t="str">
        <f>TEXT(Causas[[#This Row],[resolucion_fecha]],"MMMM")</f>
        <v>febrero</v>
      </c>
      <c r="R583" s="93" t="str">
        <f t="shared" si="9"/>
        <v>N</v>
      </c>
      <c r="S583" s="93"/>
      <c r="T583" s="98" t="s">
        <v>132</v>
      </c>
      <c r="U583" s="94"/>
      <c r="V583" s="93"/>
      <c r="W583" s="93"/>
    </row>
    <row r="584" spans="1:23" x14ac:dyDescent="0.25">
      <c r="A584" s="95">
        <v>168132</v>
      </c>
      <c r="B584" s="95" t="s">
        <v>117</v>
      </c>
      <c r="C584" s="95" t="s">
        <v>111</v>
      </c>
      <c r="D584" s="95" t="s">
        <v>50</v>
      </c>
      <c r="E584" s="96">
        <v>43405</v>
      </c>
      <c r="F584" s="95" t="s">
        <v>118</v>
      </c>
      <c r="G584" s="95" t="s">
        <v>113</v>
      </c>
      <c r="H584" s="96">
        <v>45341</v>
      </c>
      <c r="I584" s="119">
        <v>0.47961805555555559</v>
      </c>
      <c r="J584" s="96">
        <v>45341</v>
      </c>
      <c r="K584" s="119">
        <v>0.48075231481481479</v>
      </c>
      <c r="L584" s="95">
        <v>98</v>
      </c>
      <c r="M584" s="23">
        <f>Causas[[#This Row],[parada_duracion]]/60</f>
        <v>1.6333333333333333</v>
      </c>
      <c r="N584" s="19" t="s">
        <v>125</v>
      </c>
      <c r="O584" s="99" t="s">
        <v>125</v>
      </c>
      <c r="P584" s="16">
        <f>WEEKNUM(Causas[[#This Row],[resolucion_fecha]],16)</f>
        <v>8</v>
      </c>
      <c r="Q584" s="16" t="str">
        <f>TEXT(Causas[[#This Row],[resolucion_fecha]],"MMMM")</f>
        <v>febrero</v>
      </c>
      <c r="R584" s="16" t="str">
        <f t="shared" si="9"/>
        <v>N</v>
      </c>
      <c r="S584" s="16"/>
      <c r="T584" s="99" t="s">
        <v>125</v>
      </c>
      <c r="U584" s="94"/>
      <c r="V584" s="16"/>
      <c r="W584" s="16"/>
    </row>
    <row r="585" spans="1:23" ht="30" x14ac:dyDescent="0.25">
      <c r="A585" s="95">
        <v>168138</v>
      </c>
      <c r="B585" s="95" t="s">
        <v>117</v>
      </c>
      <c r="C585" s="95" t="s">
        <v>111</v>
      </c>
      <c r="D585" s="95" t="s">
        <v>50</v>
      </c>
      <c r="E585" s="96">
        <v>43405</v>
      </c>
      <c r="F585" s="95" t="s">
        <v>118</v>
      </c>
      <c r="G585" s="95" t="s">
        <v>113</v>
      </c>
      <c r="H585" s="96">
        <v>45341</v>
      </c>
      <c r="I585" s="119">
        <v>0.52972222222222221</v>
      </c>
      <c r="J585" s="96">
        <v>45341</v>
      </c>
      <c r="K585" s="119">
        <v>0.56717592592592592</v>
      </c>
      <c r="L585" s="95">
        <v>3236</v>
      </c>
      <c r="M585" s="23">
        <f>Causas[[#This Row],[parada_duracion]]/60</f>
        <v>53.93333333333333</v>
      </c>
      <c r="N585" s="19" t="s">
        <v>450</v>
      </c>
      <c r="O585" s="99" t="s">
        <v>9</v>
      </c>
      <c r="P585" s="16">
        <f>WEEKNUM(Causas[[#This Row],[resolucion_fecha]],16)</f>
        <v>8</v>
      </c>
      <c r="Q585" s="16" t="str">
        <f>TEXT(Causas[[#This Row],[resolucion_fecha]],"MMMM")</f>
        <v>febrero</v>
      </c>
      <c r="R585" s="16" t="str">
        <f t="shared" si="9"/>
        <v>N</v>
      </c>
      <c r="S585" s="16"/>
      <c r="T585" s="98" t="s">
        <v>9</v>
      </c>
      <c r="U585" s="16"/>
      <c r="V585" s="16"/>
      <c r="W585" s="16"/>
    </row>
    <row r="586" spans="1:23" x14ac:dyDescent="0.25">
      <c r="A586" s="90">
        <v>168142</v>
      </c>
      <c r="B586" s="90" t="s">
        <v>120</v>
      </c>
      <c r="C586" s="90" t="s">
        <v>111</v>
      </c>
      <c r="D586" s="90" t="s">
        <v>42</v>
      </c>
      <c r="E586" s="91">
        <v>43405</v>
      </c>
      <c r="F586" s="90" t="s">
        <v>118</v>
      </c>
      <c r="G586" s="90" t="s">
        <v>113</v>
      </c>
      <c r="H586" s="91">
        <v>45341</v>
      </c>
      <c r="I586" s="118">
        <v>0.60555555555555551</v>
      </c>
      <c r="J586" s="91">
        <v>45341</v>
      </c>
      <c r="K586" s="118">
        <v>0.60826388888888883</v>
      </c>
      <c r="L586" s="90">
        <v>234</v>
      </c>
      <c r="M586" s="92">
        <f>Causas[[#This Row],[parada_duracion]]/60</f>
        <v>3.9</v>
      </c>
      <c r="N586" s="19" t="s">
        <v>125</v>
      </c>
      <c r="O586" s="99" t="s">
        <v>125</v>
      </c>
      <c r="P586" s="93">
        <f>WEEKNUM(Causas[[#This Row],[resolucion_fecha]],16)</f>
        <v>8</v>
      </c>
      <c r="Q586" s="93" t="str">
        <f>TEXT(Causas[[#This Row],[resolucion_fecha]],"MMMM")</f>
        <v>febrero</v>
      </c>
      <c r="R586" s="93" t="str">
        <f t="shared" si="9"/>
        <v>N</v>
      </c>
      <c r="S586" s="93"/>
      <c r="T586" s="99" t="s">
        <v>125</v>
      </c>
      <c r="U586" s="16"/>
      <c r="V586" s="93"/>
      <c r="W586" s="93"/>
    </row>
    <row r="587" spans="1:23" ht="30" x14ac:dyDescent="0.25">
      <c r="A587" s="90">
        <v>168143</v>
      </c>
      <c r="B587" s="90" t="s">
        <v>120</v>
      </c>
      <c r="C587" s="90" t="s">
        <v>111</v>
      </c>
      <c r="D587" s="90" t="s">
        <v>42</v>
      </c>
      <c r="E587" s="91">
        <v>43405</v>
      </c>
      <c r="F587" s="90" t="s">
        <v>118</v>
      </c>
      <c r="G587" s="90" t="s">
        <v>115</v>
      </c>
      <c r="H587" s="91">
        <v>45341</v>
      </c>
      <c r="I587" s="118">
        <v>0.60866898148148152</v>
      </c>
      <c r="J587" s="91">
        <v>45341</v>
      </c>
      <c r="K587" s="118">
        <v>0.69364583333333341</v>
      </c>
      <c r="L587" s="90">
        <v>7342</v>
      </c>
      <c r="M587" s="92">
        <f>Causas[[#This Row],[parada_duracion]]/60</f>
        <v>122.36666666666666</v>
      </c>
      <c r="N587" s="18" t="s">
        <v>455</v>
      </c>
      <c r="O587" s="98" t="s">
        <v>384</v>
      </c>
      <c r="P587" s="93">
        <f>WEEKNUM(Causas[[#This Row],[resolucion_fecha]],16)</f>
        <v>8</v>
      </c>
      <c r="Q587" s="93" t="str">
        <f>TEXT(Causas[[#This Row],[resolucion_fecha]],"MMMM")</f>
        <v>febrero</v>
      </c>
      <c r="R587" s="93" t="str">
        <f t="shared" si="9"/>
        <v>N</v>
      </c>
      <c r="S587" s="93"/>
      <c r="T587" s="98" t="s">
        <v>132</v>
      </c>
      <c r="U587" s="94"/>
      <c r="V587" s="93"/>
      <c r="W587" s="93"/>
    </row>
    <row r="588" spans="1:23" x14ac:dyDescent="0.25">
      <c r="A588" s="95">
        <v>168144</v>
      </c>
      <c r="B588" s="95" t="s">
        <v>233</v>
      </c>
      <c r="C588" s="95" t="s">
        <v>111</v>
      </c>
      <c r="D588" s="95" t="s">
        <v>50</v>
      </c>
      <c r="E588" s="96">
        <v>43881</v>
      </c>
      <c r="F588" s="95" t="s">
        <v>112</v>
      </c>
      <c r="G588" s="95" t="s">
        <v>115</v>
      </c>
      <c r="H588" s="96">
        <v>45341</v>
      </c>
      <c r="I588" s="119">
        <v>0.61225694444444445</v>
      </c>
      <c r="J588" s="96">
        <v>45341</v>
      </c>
      <c r="K588" s="119">
        <v>0.61247685185185186</v>
      </c>
      <c r="L588" s="95">
        <v>19</v>
      </c>
      <c r="M588" s="23">
        <f>Causas[[#This Row],[parada_duracion]]/60</f>
        <v>0.31666666666666665</v>
      </c>
      <c r="N588" s="19" t="s">
        <v>125</v>
      </c>
      <c r="O588" s="99" t="s">
        <v>125</v>
      </c>
      <c r="P588" s="16">
        <f>WEEKNUM(Causas[[#This Row],[resolucion_fecha]],16)</f>
        <v>8</v>
      </c>
      <c r="Q588" s="16" t="str">
        <f>TEXT(Causas[[#This Row],[resolucion_fecha]],"MMMM")</f>
        <v>febrero</v>
      </c>
      <c r="R588" s="16" t="str">
        <f t="shared" si="9"/>
        <v>N</v>
      </c>
      <c r="S588" s="16"/>
      <c r="T588" s="99" t="s">
        <v>125</v>
      </c>
      <c r="U588" s="94"/>
      <c r="V588" s="16"/>
      <c r="W588" s="16"/>
    </row>
    <row r="589" spans="1:23" ht="30" x14ac:dyDescent="0.25">
      <c r="A589" s="90">
        <v>168148</v>
      </c>
      <c r="B589" s="90" t="s">
        <v>120</v>
      </c>
      <c r="C589" s="90" t="s">
        <v>111</v>
      </c>
      <c r="D589" s="90" t="s">
        <v>43</v>
      </c>
      <c r="E589" s="91">
        <v>43405</v>
      </c>
      <c r="F589" s="90" t="s">
        <v>118</v>
      </c>
      <c r="G589" s="90" t="s">
        <v>113</v>
      </c>
      <c r="H589" s="91">
        <v>45341</v>
      </c>
      <c r="I589" s="118">
        <v>0.63932870370370376</v>
      </c>
      <c r="J589" s="91">
        <v>45341</v>
      </c>
      <c r="K589" s="118">
        <v>0.67910879629629628</v>
      </c>
      <c r="L589" s="90">
        <v>3437</v>
      </c>
      <c r="M589" s="92">
        <f>Causas[[#This Row],[parada_duracion]]/60</f>
        <v>57.283333333333331</v>
      </c>
      <c r="N589" s="18" t="s">
        <v>453</v>
      </c>
      <c r="O589" s="98" t="s">
        <v>383</v>
      </c>
      <c r="P589" s="93">
        <f>WEEKNUM(Causas[[#This Row],[resolucion_fecha]],16)</f>
        <v>8</v>
      </c>
      <c r="Q589" s="93" t="str">
        <f>TEXT(Causas[[#This Row],[resolucion_fecha]],"MMMM")</f>
        <v>febrero</v>
      </c>
      <c r="R589" s="93" t="str">
        <f t="shared" si="9"/>
        <v>N</v>
      </c>
      <c r="S589" s="93"/>
      <c r="T589" s="98" t="s">
        <v>132</v>
      </c>
      <c r="U589" s="16"/>
      <c r="V589" s="93"/>
      <c r="W589" s="93"/>
    </row>
    <row r="590" spans="1:23" x14ac:dyDescent="0.25">
      <c r="A590" s="95">
        <v>168151</v>
      </c>
      <c r="B590" s="95" t="s">
        <v>121</v>
      </c>
      <c r="C590" s="95" t="s">
        <v>111</v>
      </c>
      <c r="D590" s="95" t="s">
        <v>57</v>
      </c>
      <c r="E590" s="96">
        <v>43882</v>
      </c>
      <c r="F590" s="95" t="s">
        <v>112</v>
      </c>
      <c r="G590" s="95" t="s">
        <v>113</v>
      </c>
      <c r="H590" s="96">
        <v>45341</v>
      </c>
      <c r="I590" s="119">
        <v>0.67395833333333333</v>
      </c>
      <c r="J590" s="96">
        <v>45341</v>
      </c>
      <c r="K590" s="119">
        <v>0.69354166666666661</v>
      </c>
      <c r="L590" s="95">
        <v>1692</v>
      </c>
      <c r="M590" s="23">
        <f>Causas[[#This Row],[parada_duracion]]/60</f>
        <v>28.2</v>
      </c>
      <c r="N590" s="19" t="s">
        <v>451</v>
      </c>
      <c r="O590" s="99" t="s">
        <v>383</v>
      </c>
      <c r="P590" s="16">
        <f>WEEKNUM(Causas[[#This Row],[resolucion_fecha]],16)</f>
        <v>8</v>
      </c>
      <c r="Q590" s="16" t="str">
        <f>TEXT(Causas[[#This Row],[resolucion_fecha]],"MMMM")</f>
        <v>febrero</v>
      </c>
      <c r="R590" s="16" t="str">
        <f t="shared" si="9"/>
        <v>N</v>
      </c>
      <c r="S590" s="16"/>
      <c r="T590" s="99" t="s">
        <v>132</v>
      </c>
      <c r="U590" s="94"/>
      <c r="V590" s="16"/>
      <c r="W590" s="16"/>
    </row>
    <row r="591" spans="1:23" x14ac:dyDescent="0.25">
      <c r="A591" s="95">
        <v>168156</v>
      </c>
      <c r="B591" s="95" t="s">
        <v>137</v>
      </c>
      <c r="C591" s="95" t="s">
        <v>111</v>
      </c>
      <c r="D591" s="95" t="s">
        <v>50</v>
      </c>
      <c r="E591" s="96">
        <v>43405</v>
      </c>
      <c r="F591" s="95" t="s">
        <v>118</v>
      </c>
      <c r="G591" s="95" t="s">
        <v>115</v>
      </c>
      <c r="H591" s="96">
        <v>45341</v>
      </c>
      <c r="I591" s="119">
        <v>0.7028240740740741</v>
      </c>
      <c r="J591" s="96">
        <v>45341</v>
      </c>
      <c r="K591" s="119">
        <v>0.74528935185185186</v>
      </c>
      <c r="L591" s="95">
        <v>3669</v>
      </c>
      <c r="M591" s="23">
        <f>Causas[[#This Row],[parada_duracion]]/60</f>
        <v>61.15</v>
      </c>
      <c r="N591" s="19" t="s">
        <v>522</v>
      </c>
      <c r="O591" s="99" t="s">
        <v>383</v>
      </c>
      <c r="P591" s="16">
        <f>WEEKNUM(Causas[[#This Row],[resolucion_fecha]],16)</f>
        <v>8</v>
      </c>
      <c r="Q591" s="16" t="str">
        <f>TEXT(Causas[[#This Row],[resolucion_fecha]],"MMMM")</f>
        <v>febrero</v>
      </c>
      <c r="R591" s="16" t="str">
        <f t="shared" si="9"/>
        <v>N</v>
      </c>
      <c r="S591" s="16"/>
      <c r="T591" s="99" t="s">
        <v>132</v>
      </c>
      <c r="U591" s="16"/>
      <c r="V591" s="16"/>
      <c r="W591" s="16"/>
    </row>
    <row r="592" spans="1:23" x14ac:dyDescent="0.25">
      <c r="A592" s="95">
        <v>168159</v>
      </c>
      <c r="B592" s="95" t="s">
        <v>152</v>
      </c>
      <c r="C592" s="95" t="s">
        <v>111</v>
      </c>
      <c r="D592" s="95" t="s">
        <v>58</v>
      </c>
      <c r="E592" s="96">
        <v>43405</v>
      </c>
      <c r="F592" s="95" t="s">
        <v>118</v>
      </c>
      <c r="G592" s="95" t="s">
        <v>113</v>
      </c>
      <c r="H592" s="96">
        <v>45341</v>
      </c>
      <c r="I592" s="119">
        <v>0.71556712962962965</v>
      </c>
      <c r="J592" s="96">
        <v>45341</v>
      </c>
      <c r="K592" s="119">
        <v>0.71627314814814813</v>
      </c>
      <c r="L592" s="95">
        <v>61</v>
      </c>
      <c r="M592" s="23">
        <f>Causas[[#This Row],[parada_duracion]]/60</f>
        <v>1.0166666666666666</v>
      </c>
      <c r="N592" s="19" t="s">
        <v>125</v>
      </c>
      <c r="O592" s="99" t="s">
        <v>125</v>
      </c>
      <c r="P592" s="16">
        <f>WEEKNUM(Causas[[#This Row],[resolucion_fecha]],16)</f>
        <v>8</v>
      </c>
      <c r="Q592" s="16" t="str">
        <f>TEXT(Causas[[#This Row],[resolucion_fecha]],"MMMM")</f>
        <v>febrero</v>
      </c>
      <c r="R592" s="16" t="str">
        <f t="shared" si="9"/>
        <v>N</v>
      </c>
      <c r="S592" s="16"/>
      <c r="T592" s="99" t="s">
        <v>125</v>
      </c>
      <c r="U592" s="16"/>
      <c r="V592" s="16"/>
      <c r="W592" s="16"/>
    </row>
    <row r="593" spans="1:23" x14ac:dyDescent="0.25">
      <c r="A593" s="95">
        <v>168164</v>
      </c>
      <c r="B593" s="95" t="s">
        <v>110</v>
      </c>
      <c r="C593" s="95" t="s">
        <v>111</v>
      </c>
      <c r="D593" s="95" t="s">
        <v>49</v>
      </c>
      <c r="E593" s="96">
        <v>44258</v>
      </c>
      <c r="F593" s="95" t="s">
        <v>112</v>
      </c>
      <c r="G593" s="95" t="s">
        <v>113</v>
      </c>
      <c r="H593" s="96">
        <v>45341</v>
      </c>
      <c r="I593" s="119">
        <v>0.74421296296296291</v>
      </c>
      <c r="J593" s="96">
        <v>45341</v>
      </c>
      <c r="K593" s="119">
        <v>0.79039351851851858</v>
      </c>
      <c r="L593" s="95">
        <v>3990</v>
      </c>
      <c r="M593" s="23">
        <f>Causas[[#This Row],[parada_duracion]]/60</f>
        <v>66.5</v>
      </c>
      <c r="N593" s="19" t="s">
        <v>452</v>
      </c>
      <c r="O593" s="99" t="s">
        <v>384</v>
      </c>
      <c r="P593" s="16">
        <f>WEEKNUM(Causas[[#This Row],[resolucion_fecha]],16)</f>
        <v>8</v>
      </c>
      <c r="Q593" s="16" t="str">
        <f>TEXT(Causas[[#This Row],[resolucion_fecha]],"MMMM")</f>
        <v>febrero</v>
      </c>
      <c r="R593" s="16" t="str">
        <f t="shared" si="9"/>
        <v>N</v>
      </c>
      <c r="S593" s="16"/>
      <c r="T593" s="99" t="s">
        <v>133</v>
      </c>
      <c r="U593" s="16"/>
      <c r="V593" s="16"/>
      <c r="W593" s="16"/>
    </row>
    <row r="594" spans="1:23" x14ac:dyDescent="0.25">
      <c r="A594" s="90">
        <v>168172</v>
      </c>
      <c r="B594" s="90" t="s">
        <v>116</v>
      </c>
      <c r="C594" s="90" t="s">
        <v>111</v>
      </c>
      <c r="D594" s="90" t="s">
        <v>50</v>
      </c>
      <c r="E594" s="91">
        <v>43881</v>
      </c>
      <c r="F594" s="90" t="s">
        <v>112</v>
      </c>
      <c r="G594" s="90" t="s">
        <v>113</v>
      </c>
      <c r="H594" s="91">
        <v>45341</v>
      </c>
      <c r="I594" s="118">
        <v>0.78862268518518519</v>
      </c>
      <c r="J594" s="91">
        <v>45341</v>
      </c>
      <c r="K594" s="118">
        <v>0.78877314814814825</v>
      </c>
      <c r="L594" s="90">
        <v>13</v>
      </c>
      <c r="M594" s="92">
        <f>Causas[[#This Row],[parada_duracion]]/60</f>
        <v>0.21666666666666667</v>
      </c>
      <c r="N594" s="19" t="s">
        <v>125</v>
      </c>
      <c r="O594" s="99" t="s">
        <v>125</v>
      </c>
      <c r="P594" s="93">
        <f>WEEKNUM(Causas[[#This Row],[resolucion_fecha]],16)</f>
        <v>8</v>
      </c>
      <c r="Q594" s="93" t="str">
        <f>TEXT(Causas[[#This Row],[resolucion_fecha]],"MMMM")</f>
        <v>febrero</v>
      </c>
      <c r="R594" s="93" t="str">
        <f t="shared" si="9"/>
        <v>N</v>
      </c>
      <c r="S594" s="93"/>
      <c r="T594" s="99" t="s">
        <v>125</v>
      </c>
      <c r="U594" s="16"/>
      <c r="V594" s="93"/>
      <c r="W594" s="93"/>
    </row>
    <row r="595" spans="1:23" ht="30" x14ac:dyDescent="0.25">
      <c r="A595" s="95">
        <v>168173</v>
      </c>
      <c r="B595" s="95" t="s">
        <v>116</v>
      </c>
      <c r="C595" s="95" t="s">
        <v>111</v>
      </c>
      <c r="D595" s="95" t="s">
        <v>50</v>
      </c>
      <c r="E595" s="96">
        <v>43881</v>
      </c>
      <c r="F595" s="95" t="s">
        <v>112</v>
      </c>
      <c r="G595" s="95" t="s">
        <v>113</v>
      </c>
      <c r="H595" s="96">
        <v>45341</v>
      </c>
      <c r="I595" s="119">
        <v>0.81053240740740751</v>
      </c>
      <c r="J595" s="96">
        <v>45342</v>
      </c>
      <c r="K595" s="119">
        <v>7.0729166666666662E-2</v>
      </c>
      <c r="L595" s="95">
        <v>22481</v>
      </c>
      <c r="M595" s="23">
        <f>Causas[[#This Row],[parada_duracion]]/60</f>
        <v>374.68333333333334</v>
      </c>
      <c r="N595" s="19" t="s">
        <v>454</v>
      </c>
      <c r="O595" s="99" t="s">
        <v>385</v>
      </c>
      <c r="P595" s="16">
        <f>WEEKNUM(Causas[[#This Row],[resolucion_fecha]],16)</f>
        <v>8</v>
      </c>
      <c r="Q595" s="16" t="str">
        <f>TEXT(Causas[[#This Row],[resolucion_fecha]],"MMMM")</f>
        <v>febrero</v>
      </c>
      <c r="R595" s="16" t="str">
        <f t="shared" si="9"/>
        <v>N</v>
      </c>
      <c r="S595" s="16"/>
      <c r="T595" s="99" t="s">
        <v>133</v>
      </c>
      <c r="U595" s="94"/>
      <c r="V595" s="16"/>
      <c r="W595" s="16"/>
    </row>
    <row r="596" spans="1:23" x14ac:dyDescent="0.25">
      <c r="A596" s="90">
        <v>168177</v>
      </c>
      <c r="B596" s="90" t="s">
        <v>120</v>
      </c>
      <c r="C596" s="90" t="s">
        <v>111</v>
      </c>
      <c r="D596" s="90" t="s">
        <v>50</v>
      </c>
      <c r="E596" s="91">
        <v>43405</v>
      </c>
      <c r="F596" s="90" t="s">
        <v>118</v>
      </c>
      <c r="G596" s="90" t="s">
        <v>113</v>
      </c>
      <c r="H596" s="91">
        <v>45342</v>
      </c>
      <c r="I596" s="118">
        <v>7.0868055555555545E-2</v>
      </c>
      <c r="J596" s="91">
        <v>45342</v>
      </c>
      <c r="K596" s="118">
        <v>0.16568287037037036</v>
      </c>
      <c r="L596" s="90">
        <v>8192</v>
      </c>
      <c r="M596" s="92">
        <f>Causas[[#This Row],[parada_duracion]]/60</f>
        <v>136.53333333333333</v>
      </c>
      <c r="N596" s="18" t="s">
        <v>465</v>
      </c>
      <c r="O596" s="98" t="s">
        <v>385</v>
      </c>
      <c r="P596" s="93">
        <f>WEEKNUM(Causas[[#This Row],[resolucion_fecha]],16)</f>
        <v>8</v>
      </c>
      <c r="Q596" s="93" t="str">
        <f>TEXT(Causas[[#This Row],[resolucion_fecha]],"MMMM")</f>
        <v>febrero</v>
      </c>
      <c r="R596" s="93" t="str">
        <f t="shared" si="9"/>
        <v>N</v>
      </c>
      <c r="S596" s="93"/>
      <c r="T596" s="99" t="s">
        <v>133</v>
      </c>
      <c r="U596" s="16"/>
      <c r="V596" s="93"/>
      <c r="W596" s="93"/>
    </row>
    <row r="597" spans="1:23" x14ac:dyDescent="0.25">
      <c r="A597" s="95">
        <v>168178</v>
      </c>
      <c r="B597" s="95" t="s">
        <v>162</v>
      </c>
      <c r="C597" s="95" t="s">
        <v>111</v>
      </c>
      <c r="D597" s="95" t="s">
        <v>46</v>
      </c>
      <c r="E597" s="96">
        <v>44265</v>
      </c>
      <c r="F597" s="95" t="s">
        <v>112</v>
      </c>
      <c r="G597" s="95" t="s">
        <v>113</v>
      </c>
      <c r="H597" s="96">
        <v>45342</v>
      </c>
      <c r="I597" s="119">
        <v>0.26149305555555552</v>
      </c>
      <c r="J597" s="96">
        <v>45342</v>
      </c>
      <c r="K597" s="119">
        <v>0.27434027777777775</v>
      </c>
      <c r="L597" s="95">
        <v>1110</v>
      </c>
      <c r="M597" s="23">
        <f>Causas[[#This Row],[parada_duracion]]/60</f>
        <v>18.5</v>
      </c>
      <c r="N597" s="19" t="s">
        <v>467</v>
      </c>
      <c r="O597" s="99" t="s">
        <v>385</v>
      </c>
      <c r="P597" s="16">
        <f>WEEKNUM(Causas[[#This Row],[resolucion_fecha]],16)</f>
        <v>8</v>
      </c>
      <c r="Q597" s="16" t="str">
        <f>TEXT(Causas[[#This Row],[resolucion_fecha]],"MMMM")</f>
        <v>febrero</v>
      </c>
      <c r="R597" s="16" t="str">
        <f t="shared" si="9"/>
        <v>N</v>
      </c>
      <c r="S597" s="16"/>
      <c r="T597" s="99" t="s">
        <v>133</v>
      </c>
      <c r="U597" s="94"/>
      <c r="V597" s="16"/>
      <c r="W597" s="16"/>
    </row>
    <row r="598" spans="1:23" x14ac:dyDescent="0.25">
      <c r="A598" s="90">
        <v>168185</v>
      </c>
      <c r="B598" s="90" t="s">
        <v>153</v>
      </c>
      <c r="C598" s="90" t="s">
        <v>111</v>
      </c>
      <c r="D598" s="90" t="s">
        <v>55</v>
      </c>
      <c r="E598" s="91">
        <v>43843</v>
      </c>
      <c r="F598" s="90" t="s">
        <v>112</v>
      </c>
      <c r="G598" s="90" t="s">
        <v>115</v>
      </c>
      <c r="H598" s="91">
        <v>45342</v>
      </c>
      <c r="I598" s="118">
        <v>0.35899305555555555</v>
      </c>
      <c r="J598" s="91">
        <v>45342</v>
      </c>
      <c r="K598" s="118">
        <v>0.37223379629629627</v>
      </c>
      <c r="L598" s="90">
        <v>1144</v>
      </c>
      <c r="M598" s="92">
        <f>Causas[[#This Row],[parada_duracion]]/60</f>
        <v>19.066666666666666</v>
      </c>
      <c r="N598" s="18" t="s">
        <v>466</v>
      </c>
      <c r="O598" s="98" t="s">
        <v>383</v>
      </c>
      <c r="P598" s="93">
        <f>WEEKNUM(Causas[[#This Row],[resolucion_fecha]],16)</f>
        <v>8</v>
      </c>
      <c r="Q598" s="93" t="str">
        <f>TEXT(Causas[[#This Row],[resolucion_fecha]],"MMMM")</f>
        <v>febrero</v>
      </c>
      <c r="R598" s="93" t="str">
        <f t="shared" si="9"/>
        <v>N</v>
      </c>
      <c r="S598" s="93"/>
      <c r="T598" s="98" t="s">
        <v>132</v>
      </c>
      <c r="U598" s="16"/>
      <c r="V598" s="93"/>
      <c r="W598" s="93"/>
    </row>
    <row r="599" spans="1:23" x14ac:dyDescent="0.25">
      <c r="A599" s="95">
        <v>168192</v>
      </c>
      <c r="B599" s="95" t="s">
        <v>120</v>
      </c>
      <c r="C599" s="95" t="s">
        <v>111</v>
      </c>
      <c r="D599" s="95" t="s">
        <v>43</v>
      </c>
      <c r="E599" s="96">
        <v>43405</v>
      </c>
      <c r="F599" s="95" t="s">
        <v>118</v>
      </c>
      <c r="G599" s="95" t="s">
        <v>115</v>
      </c>
      <c r="H599" s="96">
        <v>45342</v>
      </c>
      <c r="I599" s="119">
        <v>0.38972222222222225</v>
      </c>
      <c r="J599" s="96">
        <v>45342</v>
      </c>
      <c r="K599" s="119">
        <v>0.41828703703703707</v>
      </c>
      <c r="L599" s="95">
        <v>2468</v>
      </c>
      <c r="M599" s="23">
        <f>Causas[[#This Row],[parada_duracion]]/60</f>
        <v>41.133333333333333</v>
      </c>
      <c r="N599" s="19" t="s">
        <v>481</v>
      </c>
      <c r="O599" s="99" t="s">
        <v>383</v>
      </c>
      <c r="P599" s="16">
        <f>WEEKNUM(Causas[[#This Row],[resolucion_fecha]],16)</f>
        <v>8</v>
      </c>
      <c r="Q599" s="16" t="str">
        <f>TEXT(Causas[[#This Row],[resolucion_fecha]],"MMMM")</f>
        <v>febrero</v>
      </c>
      <c r="R599" s="16" t="str">
        <f t="shared" si="9"/>
        <v>N</v>
      </c>
      <c r="S599" s="16"/>
      <c r="T599" s="99" t="s">
        <v>132</v>
      </c>
      <c r="U599" s="94"/>
      <c r="V599" s="16"/>
      <c r="W599" s="16"/>
    </row>
    <row r="600" spans="1:23" x14ac:dyDescent="0.25">
      <c r="A600" s="95">
        <v>168233</v>
      </c>
      <c r="B600" s="95" t="s">
        <v>121</v>
      </c>
      <c r="C600" s="95" t="s">
        <v>111</v>
      </c>
      <c r="D600" s="95" t="s">
        <v>54</v>
      </c>
      <c r="E600" s="96">
        <v>45063</v>
      </c>
      <c r="F600" s="95" t="s">
        <v>308</v>
      </c>
      <c r="G600" s="95" t="s">
        <v>113</v>
      </c>
      <c r="H600" s="96">
        <v>45342</v>
      </c>
      <c r="I600" s="119">
        <v>0.43600694444444449</v>
      </c>
      <c r="J600" s="96">
        <v>45342</v>
      </c>
      <c r="K600" s="119">
        <v>0.43608796296296298</v>
      </c>
      <c r="L600" s="95">
        <v>7</v>
      </c>
      <c r="M600" s="23">
        <f>Causas[[#This Row],[parada_duracion]]/60</f>
        <v>0.11666666666666667</v>
      </c>
      <c r="N600" s="19" t="s">
        <v>125</v>
      </c>
      <c r="O600" s="99" t="s">
        <v>125</v>
      </c>
      <c r="P600" s="16">
        <f>WEEKNUM(Causas[[#This Row],[resolucion_fecha]],16)</f>
        <v>8</v>
      </c>
      <c r="Q600" s="16" t="str">
        <f>TEXT(Causas[[#This Row],[resolucion_fecha]],"MMMM")</f>
        <v>febrero</v>
      </c>
      <c r="R600" s="16" t="str">
        <f t="shared" si="9"/>
        <v>N</v>
      </c>
      <c r="S600" s="16"/>
      <c r="T600" s="99" t="s">
        <v>125</v>
      </c>
      <c r="U600" s="16"/>
      <c r="V600" s="16"/>
      <c r="W600" s="16"/>
    </row>
    <row r="601" spans="1:23" ht="30" x14ac:dyDescent="0.25">
      <c r="A601" s="95">
        <v>168294</v>
      </c>
      <c r="B601" s="95" t="s">
        <v>124</v>
      </c>
      <c r="C601" s="95" t="s">
        <v>111</v>
      </c>
      <c r="D601" s="95" t="s">
        <v>55</v>
      </c>
      <c r="E601" s="96">
        <v>43405</v>
      </c>
      <c r="F601" s="95" t="s">
        <v>118</v>
      </c>
      <c r="G601" s="95" t="s">
        <v>113</v>
      </c>
      <c r="H601" s="96">
        <v>45342</v>
      </c>
      <c r="I601" s="119">
        <v>0.53465277777777775</v>
      </c>
      <c r="J601" s="96">
        <v>45342</v>
      </c>
      <c r="K601" s="119">
        <v>0.58733796296296303</v>
      </c>
      <c r="L601" s="95">
        <v>4552</v>
      </c>
      <c r="M601" s="23">
        <f>Causas[[#This Row],[parada_duracion]]/60</f>
        <v>75.86666666666666</v>
      </c>
      <c r="N601" s="19" t="s">
        <v>468</v>
      </c>
      <c r="O601" s="99" t="s">
        <v>383</v>
      </c>
      <c r="P601" s="16">
        <f>WEEKNUM(Causas[[#This Row],[resolucion_fecha]],16)</f>
        <v>8</v>
      </c>
      <c r="Q601" s="16" t="str">
        <f>TEXT(Causas[[#This Row],[resolucion_fecha]],"MMMM")</f>
        <v>febrero</v>
      </c>
      <c r="R601" s="16" t="str">
        <f t="shared" si="9"/>
        <v>N</v>
      </c>
      <c r="S601" s="16"/>
      <c r="T601" s="99" t="s">
        <v>132</v>
      </c>
      <c r="U601" s="16"/>
      <c r="V601" s="16"/>
      <c r="W601" s="16"/>
    </row>
    <row r="602" spans="1:23" x14ac:dyDescent="0.25">
      <c r="A602" s="90">
        <v>168337</v>
      </c>
      <c r="B602" s="90" t="s">
        <v>120</v>
      </c>
      <c r="C602" s="90" t="s">
        <v>111</v>
      </c>
      <c r="D602" s="90" t="s">
        <v>50</v>
      </c>
      <c r="E602" s="91">
        <v>43405</v>
      </c>
      <c r="F602" s="90" t="s">
        <v>118</v>
      </c>
      <c r="G602" s="90" t="s">
        <v>113</v>
      </c>
      <c r="H602" s="91">
        <v>45342</v>
      </c>
      <c r="I602" s="118">
        <v>0.61936342592592586</v>
      </c>
      <c r="J602" s="91">
        <v>45342</v>
      </c>
      <c r="K602" s="118">
        <v>0.63318287037037035</v>
      </c>
      <c r="L602" s="90">
        <v>1194</v>
      </c>
      <c r="M602" s="92">
        <f>Causas[[#This Row],[parada_duracion]]/60</f>
        <v>19.899999999999999</v>
      </c>
      <c r="N602" s="18" t="s">
        <v>469</v>
      </c>
      <c r="O602" s="98" t="s">
        <v>385</v>
      </c>
      <c r="P602" s="93">
        <f>WEEKNUM(Causas[[#This Row],[resolucion_fecha]],16)</f>
        <v>8</v>
      </c>
      <c r="Q602" s="93" t="str">
        <f>TEXT(Causas[[#This Row],[resolucion_fecha]],"MMMM")</f>
        <v>febrero</v>
      </c>
      <c r="R602" s="93" t="str">
        <f t="shared" si="9"/>
        <v>N</v>
      </c>
      <c r="S602" s="93"/>
      <c r="T602" s="99" t="s">
        <v>133</v>
      </c>
      <c r="U602" s="16"/>
      <c r="V602" s="93"/>
      <c r="W602" s="93"/>
    </row>
    <row r="603" spans="1:23" ht="30" x14ac:dyDescent="0.25">
      <c r="A603" s="95">
        <v>168341</v>
      </c>
      <c r="B603" s="95" t="s">
        <v>116</v>
      </c>
      <c r="C603" s="95" t="s">
        <v>111</v>
      </c>
      <c r="D603" s="95" t="s">
        <v>43</v>
      </c>
      <c r="E603" s="96">
        <v>43405</v>
      </c>
      <c r="F603" s="95" t="s">
        <v>118</v>
      </c>
      <c r="G603" s="95" t="s">
        <v>113</v>
      </c>
      <c r="H603" s="96">
        <v>45342</v>
      </c>
      <c r="I603" s="119">
        <v>0.63083333333333336</v>
      </c>
      <c r="J603" s="96">
        <v>45342</v>
      </c>
      <c r="K603" s="119">
        <v>0.66140046296296295</v>
      </c>
      <c r="L603" s="95">
        <v>2641</v>
      </c>
      <c r="M603" s="23">
        <f>Causas[[#This Row],[parada_duracion]]/60</f>
        <v>44.016666666666666</v>
      </c>
      <c r="N603" s="19" t="s">
        <v>470</v>
      </c>
      <c r="O603" s="99" t="s">
        <v>383</v>
      </c>
      <c r="P603" s="16">
        <f>WEEKNUM(Causas[[#This Row],[resolucion_fecha]],16)</f>
        <v>8</v>
      </c>
      <c r="Q603" s="16" t="str">
        <f>TEXT(Causas[[#This Row],[resolucion_fecha]],"MMMM")</f>
        <v>febrero</v>
      </c>
      <c r="R603" s="16" t="str">
        <f t="shared" si="9"/>
        <v>N</v>
      </c>
      <c r="S603" s="16"/>
      <c r="T603" s="99" t="s">
        <v>133</v>
      </c>
      <c r="U603" s="94"/>
      <c r="V603" s="16"/>
      <c r="W603" s="16"/>
    </row>
    <row r="604" spans="1:23" x14ac:dyDescent="0.25">
      <c r="A604" s="90">
        <v>168361</v>
      </c>
      <c r="B604" s="90" t="s">
        <v>137</v>
      </c>
      <c r="C604" s="90" t="s">
        <v>111</v>
      </c>
      <c r="D604" s="90" t="s">
        <v>50</v>
      </c>
      <c r="E604" s="91">
        <v>43405</v>
      </c>
      <c r="F604" s="90" t="s">
        <v>118</v>
      </c>
      <c r="G604" s="90" t="s">
        <v>113</v>
      </c>
      <c r="H604" s="91">
        <v>45342</v>
      </c>
      <c r="I604" s="118">
        <v>0.68543981481481486</v>
      </c>
      <c r="J604" s="91">
        <v>45342</v>
      </c>
      <c r="K604" s="118">
        <v>0.68549768518518517</v>
      </c>
      <c r="L604" s="90">
        <v>5</v>
      </c>
      <c r="M604" s="92">
        <f>Causas[[#This Row],[parada_duracion]]/60</f>
        <v>8.3333333333333329E-2</v>
      </c>
      <c r="N604" s="19" t="s">
        <v>125</v>
      </c>
      <c r="O604" s="99" t="s">
        <v>125</v>
      </c>
      <c r="P604" s="93">
        <f>WEEKNUM(Causas[[#This Row],[resolucion_fecha]],16)</f>
        <v>8</v>
      </c>
      <c r="Q604" s="93" t="str">
        <f>TEXT(Causas[[#This Row],[resolucion_fecha]],"MMMM")</f>
        <v>febrero</v>
      </c>
      <c r="R604" s="93" t="str">
        <f t="shared" si="9"/>
        <v>N</v>
      </c>
      <c r="S604" s="93"/>
      <c r="T604" s="99" t="s">
        <v>125</v>
      </c>
      <c r="U604" s="16"/>
      <c r="V604" s="93"/>
      <c r="W604" s="93"/>
    </row>
    <row r="605" spans="1:23" x14ac:dyDescent="0.25">
      <c r="A605" s="95">
        <v>168362</v>
      </c>
      <c r="B605" s="95" t="s">
        <v>137</v>
      </c>
      <c r="C605" s="95" t="s">
        <v>111</v>
      </c>
      <c r="D605" s="95" t="s">
        <v>50</v>
      </c>
      <c r="E605" s="96">
        <v>43405</v>
      </c>
      <c r="F605" s="95" t="s">
        <v>118</v>
      </c>
      <c r="G605" s="95" t="s">
        <v>115</v>
      </c>
      <c r="H605" s="96">
        <v>45342</v>
      </c>
      <c r="I605" s="119">
        <v>0.68565972222222227</v>
      </c>
      <c r="J605" s="96">
        <v>45342</v>
      </c>
      <c r="K605" s="119">
        <v>0.71902777777777782</v>
      </c>
      <c r="L605" s="95">
        <v>2883</v>
      </c>
      <c r="M605" s="23">
        <f>Causas[[#This Row],[parada_duracion]]/60</f>
        <v>48.05</v>
      </c>
      <c r="N605" s="19" t="s">
        <v>145</v>
      </c>
      <c r="O605" s="99" t="s">
        <v>383</v>
      </c>
      <c r="P605" s="16">
        <f>WEEKNUM(Causas[[#This Row],[resolucion_fecha]],16)</f>
        <v>8</v>
      </c>
      <c r="Q605" s="16" t="str">
        <f>TEXT(Causas[[#This Row],[resolucion_fecha]],"MMMM")</f>
        <v>febrero</v>
      </c>
      <c r="R605" s="16" t="str">
        <f t="shared" si="9"/>
        <v>N</v>
      </c>
      <c r="S605" s="16"/>
      <c r="T605" s="99" t="s">
        <v>132</v>
      </c>
      <c r="U605" s="94"/>
      <c r="V605" s="16"/>
      <c r="W605" s="16"/>
    </row>
    <row r="606" spans="1:23" x14ac:dyDescent="0.25">
      <c r="A606" s="90">
        <v>168374</v>
      </c>
      <c r="B606" s="90" t="s">
        <v>121</v>
      </c>
      <c r="C606" s="90" t="s">
        <v>111</v>
      </c>
      <c r="D606" s="90" t="s">
        <v>54</v>
      </c>
      <c r="E606" s="91">
        <v>45063</v>
      </c>
      <c r="F606" s="90" t="s">
        <v>308</v>
      </c>
      <c r="G606" s="90" t="s">
        <v>115</v>
      </c>
      <c r="H606" s="91">
        <v>45342</v>
      </c>
      <c r="I606" s="118">
        <v>0.71237268518518515</v>
      </c>
      <c r="J606" s="91">
        <v>45342</v>
      </c>
      <c r="K606" s="118">
        <v>0.71557870370370369</v>
      </c>
      <c r="L606" s="90">
        <v>277</v>
      </c>
      <c r="M606" s="92">
        <f>Causas[[#This Row],[parada_duracion]]/60</f>
        <v>4.6166666666666663</v>
      </c>
      <c r="N606" s="19" t="s">
        <v>125</v>
      </c>
      <c r="O606" s="99" t="s">
        <v>125</v>
      </c>
      <c r="P606" s="93">
        <f>WEEKNUM(Causas[[#This Row],[resolucion_fecha]],16)</f>
        <v>8</v>
      </c>
      <c r="Q606" s="93" t="str">
        <f>TEXT(Causas[[#This Row],[resolucion_fecha]],"MMMM")</f>
        <v>febrero</v>
      </c>
      <c r="R606" s="93" t="str">
        <f t="shared" si="9"/>
        <v>N</v>
      </c>
      <c r="S606" s="93"/>
      <c r="T606" s="99" t="s">
        <v>125</v>
      </c>
      <c r="U606" s="16"/>
      <c r="V606" s="93"/>
      <c r="W606" s="93"/>
    </row>
    <row r="607" spans="1:23" x14ac:dyDescent="0.25">
      <c r="A607" s="90">
        <v>168389</v>
      </c>
      <c r="B607" s="90" t="s">
        <v>116</v>
      </c>
      <c r="C607" s="90" t="s">
        <v>111</v>
      </c>
      <c r="D607" s="90" t="s">
        <v>56</v>
      </c>
      <c r="E607" s="91">
        <v>43405</v>
      </c>
      <c r="F607" s="90" t="s">
        <v>118</v>
      </c>
      <c r="G607" s="90" t="s">
        <v>115</v>
      </c>
      <c r="H607" s="91">
        <v>45342</v>
      </c>
      <c r="I607" s="118">
        <v>0.74760416666666663</v>
      </c>
      <c r="J607" s="91">
        <v>45342</v>
      </c>
      <c r="K607" s="118">
        <v>0.74874999999999992</v>
      </c>
      <c r="L607" s="90">
        <v>99</v>
      </c>
      <c r="M607" s="92">
        <f>Causas[[#This Row],[parada_duracion]]/60</f>
        <v>1.65</v>
      </c>
      <c r="N607" s="19" t="s">
        <v>125</v>
      </c>
      <c r="O607" s="99" t="s">
        <v>125</v>
      </c>
      <c r="P607" s="93">
        <f>WEEKNUM(Causas[[#This Row],[resolucion_fecha]],16)</f>
        <v>8</v>
      </c>
      <c r="Q607" s="93" t="str">
        <f>TEXT(Causas[[#This Row],[resolucion_fecha]],"MMMM")</f>
        <v>febrero</v>
      </c>
      <c r="R607" s="93" t="str">
        <f t="shared" si="9"/>
        <v>N</v>
      </c>
      <c r="S607" s="93"/>
      <c r="T607" s="99" t="s">
        <v>125</v>
      </c>
      <c r="U607" s="94"/>
      <c r="V607" s="93"/>
      <c r="W607" s="93"/>
    </row>
    <row r="608" spans="1:23" x14ac:dyDescent="0.25">
      <c r="A608" s="95">
        <v>168390</v>
      </c>
      <c r="B608" s="95" t="s">
        <v>121</v>
      </c>
      <c r="C608" s="95" t="s">
        <v>111</v>
      </c>
      <c r="D608" s="95" t="s">
        <v>57</v>
      </c>
      <c r="E608" s="96">
        <v>43882</v>
      </c>
      <c r="F608" s="95" t="s">
        <v>112</v>
      </c>
      <c r="G608" s="95" t="s">
        <v>113</v>
      </c>
      <c r="H608" s="96">
        <v>45342</v>
      </c>
      <c r="I608" s="119">
        <v>0.74760416666666663</v>
      </c>
      <c r="J608" s="96">
        <v>45342</v>
      </c>
      <c r="K608" s="119">
        <v>0.75523148148148145</v>
      </c>
      <c r="L608" s="95">
        <v>659</v>
      </c>
      <c r="M608" s="23">
        <f>Causas[[#This Row],[parada_duracion]]/60</f>
        <v>10.983333333333333</v>
      </c>
      <c r="N608" s="19" t="s">
        <v>145</v>
      </c>
      <c r="O608" s="99" t="s">
        <v>383</v>
      </c>
      <c r="P608" s="16">
        <f>WEEKNUM(Causas[[#This Row],[resolucion_fecha]],16)</f>
        <v>8</v>
      </c>
      <c r="Q608" s="16" t="str">
        <f>TEXT(Causas[[#This Row],[resolucion_fecha]],"MMMM")</f>
        <v>febrero</v>
      </c>
      <c r="R608" s="16" t="str">
        <f t="shared" si="9"/>
        <v>N</v>
      </c>
      <c r="S608" s="16"/>
      <c r="T608" s="99" t="s">
        <v>132</v>
      </c>
      <c r="U608" s="94"/>
      <c r="V608" s="16"/>
      <c r="W608" s="16"/>
    </row>
    <row r="609" spans="1:23" x14ac:dyDescent="0.25">
      <c r="A609" s="90">
        <v>168393</v>
      </c>
      <c r="B609" s="90" t="s">
        <v>116</v>
      </c>
      <c r="C609" s="90" t="s">
        <v>111</v>
      </c>
      <c r="D609" s="90" t="s">
        <v>50</v>
      </c>
      <c r="E609" s="91">
        <v>43881</v>
      </c>
      <c r="F609" s="90" t="s">
        <v>112</v>
      </c>
      <c r="G609" s="90" t="s">
        <v>113</v>
      </c>
      <c r="H609" s="91">
        <v>45342</v>
      </c>
      <c r="I609" s="118">
        <v>0.82281249999999995</v>
      </c>
      <c r="J609" s="91">
        <v>45342</v>
      </c>
      <c r="K609" s="118">
        <v>0.84872685185185182</v>
      </c>
      <c r="L609" s="90">
        <v>2239</v>
      </c>
      <c r="M609" s="92">
        <f>Causas[[#This Row],[parada_duracion]]/60</f>
        <v>37.31666666666667</v>
      </c>
      <c r="N609" s="18" t="s">
        <v>523</v>
      </c>
      <c r="O609" s="98" t="s">
        <v>385</v>
      </c>
      <c r="P609" s="93">
        <f>WEEKNUM(Causas[[#This Row],[resolucion_fecha]],16)</f>
        <v>8</v>
      </c>
      <c r="Q609" s="93" t="str">
        <f>TEXT(Causas[[#This Row],[resolucion_fecha]],"MMMM")</f>
        <v>febrero</v>
      </c>
      <c r="R609" s="93" t="str">
        <f t="shared" si="9"/>
        <v>N</v>
      </c>
      <c r="S609" s="93"/>
      <c r="T609" s="99" t="s">
        <v>133</v>
      </c>
      <c r="U609" s="16"/>
      <c r="V609" s="93"/>
      <c r="W609" s="93"/>
    </row>
    <row r="610" spans="1:23" x14ac:dyDescent="0.25">
      <c r="A610" s="95">
        <v>168394</v>
      </c>
      <c r="B610" s="95" t="s">
        <v>121</v>
      </c>
      <c r="C610" s="95" t="s">
        <v>111</v>
      </c>
      <c r="D610" s="95" t="s">
        <v>46</v>
      </c>
      <c r="E610" s="96">
        <v>44231</v>
      </c>
      <c r="F610" s="95" t="s">
        <v>147</v>
      </c>
      <c r="G610" s="95" t="s">
        <v>113</v>
      </c>
      <c r="H610" s="96">
        <v>45342</v>
      </c>
      <c r="I610" s="119">
        <v>0.83638888888888896</v>
      </c>
      <c r="J610" s="96">
        <v>45342</v>
      </c>
      <c r="K610" s="119">
        <v>0.85538194444444438</v>
      </c>
      <c r="L610" s="95">
        <v>1641</v>
      </c>
      <c r="M610" s="23">
        <f>Causas[[#This Row],[parada_duracion]]/60</f>
        <v>27.35</v>
      </c>
      <c r="N610" s="19" t="s">
        <v>168</v>
      </c>
      <c r="O610" s="99" t="s">
        <v>383</v>
      </c>
      <c r="P610" s="16">
        <f>WEEKNUM(Causas[[#This Row],[resolucion_fecha]],16)</f>
        <v>8</v>
      </c>
      <c r="Q610" s="16" t="str">
        <f>TEXT(Causas[[#This Row],[resolucion_fecha]],"MMMM")</f>
        <v>febrero</v>
      </c>
      <c r="R610" s="16" t="str">
        <f t="shared" si="9"/>
        <v>N</v>
      </c>
      <c r="S610" s="16"/>
      <c r="T610" s="99" t="s">
        <v>132</v>
      </c>
      <c r="U610" s="94"/>
      <c r="V610" s="16"/>
      <c r="W610" s="16"/>
    </row>
    <row r="611" spans="1:23" x14ac:dyDescent="0.25">
      <c r="A611" s="90">
        <v>168405</v>
      </c>
      <c r="B611" s="90" t="s">
        <v>114</v>
      </c>
      <c r="C611" s="90" t="s">
        <v>111</v>
      </c>
      <c r="D611" s="90" t="s">
        <v>50</v>
      </c>
      <c r="E611" s="91">
        <v>44120</v>
      </c>
      <c r="F611" s="90" t="s">
        <v>112</v>
      </c>
      <c r="G611" s="90" t="s">
        <v>115</v>
      </c>
      <c r="H611" s="91">
        <v>45343</v>
      </c>
      <c r="I611" s="118">
        <v>0.26869212962962963</v>
      </c>
      <c r="J611" s="91">
        <v>45343</v>
      </c>
      <c r="K611" s="118">
        <v>0.27030092592592592</v>
      </c>
      <c r="L611" s="90">
        <v>139</v>
      </c>
      <c r="M611" s="92">
        <f>Causas[[#This Row],[parada_duracion]]/60</f>
        <v>2.3166666666666669</v>
      </c>
      <c r="N611" s="19" t="s">
        <v>125</v>
      </c>
      <c r="O611" s="99" t="s">
        <v>125</v>
      </c>
      <c r="P611" s="93">
        <f>WEEKNUM(Causas[[#This Row],[resolucion_fecha]],16)</f>
        <v>8</v>
      </c>
      <c r="Q611" s="93" t="str">
        <f>TEXT(Causas[[#This Row],[resolucion_fecha]],"MMMM")</f>
        <v>febrero</v>
      </c>
      <c r="R611" s="93" t="str">
        <f t="shared" si="9"/>
        <v>N</v>
      </c>
      <c r="S611" s="93"/>
      <c r="T611" s="99" t="s">
        <v>125</v>
      </c>
      <c r="U611" s="16"/>
      <c r="V611" s="93"/>
      <c r="W611" s="93"/>
    </row>
    <row r="612" spans="1:23" x14ac:dyDescent="0.25">
      <c r="A612" s="95">
        <v>168406</v>
      </c>
      <c r="B612" s="95" t="s">
        <v>114</v>
      </c>
      <c r="C612" s="95" t="s">
        <v>111</v>
      </c>
      <c r="D612" s="95" t="s">
        <v>50</v>
      </c>
      <c r="E612" s="96">
        <v>44120</v>
      </c>
      <c r="F612" s="95" t="s">
        <v>112</v>
      </c>
      <c r="G612" s="95" t="s">
        <v>115</v>
      </c>
      <c r="H612" s="96">
        <v>45343</v>
      </c>
      <c r="I612" s="119">
        <v>0.27807870370370369</v>
      </c>
      <c r="J612" s="96">
        <v>45343</v>
      </c>
      <c r="K612" s="119">
        <v>0.28260416666666666</v>
      </c>
      <c r="L612" s="95">
        <v>391</v>
      </c>
      <c r="M612" s="23">
        <f>Causas[[#This Row],[parada_duracion]]/60</f>
        <v>6.5166666666666666</v>
      </c>
      <c r="N612" s="19" t="s">
        <v>125</v>
      </c>
      <c r="O612" s="99" t="s">
        <v>125</v>
      </c>
      <c r="P612" s="16">
        <f>WEEKNUM(Causas[[#This Row],[resolucion_fecha]],16)</f>
        <v>8</v>
      </c>
      <c r="Q612" s="16" t="str">
        <f>TEXT(Causas[[#This Row],[resolucion_fecha]],"MMMM")</f>
        <v>febrero</v>
      </c>
      <c r="R612" s="16" t="str">
        <f t="shared" si="9"/>
        <v>N</v>
      </c>
      <c r="S612" s="16"/>
      <c r="T612" s="99" t="s">
        <v>125</v>
      </c>
      <c r="U612" s="94"/>
      <c r="V612" s="16"/>
      <c r="W612" s="16"/>
    </row>
    <row r="613" spans="1:23" x14ac:dyDescent="0.25">
      <c r="A613" s="95">
        <v>168408</v>
      </c>
      <c r="B613" s="95" t="s">
        <v>116</v>
      </c>
      <c r="C613" s="95" t="s">
        <v>111</v>
      </c>
      <c r="D613" s="95" t="s">
        <v>56</v>
      </c>
      <c r="E613" s="96">
        <v>43405</v>
      </c>
      <c r="F613" s="95" t="s">
        <v>118</v>
      </c>
      <c r="G613" s="95" t="s">
        <v>115</v>
      </c>
      <c r="H613" s="96">
        <v>45343</v>
      </c>
      <c r="I613" s="119">
        <v>0.28174768518518517</v>
      </c>
      <c r="J613" s="96">
        <v>45343</v>
      </c>
      <c r="K613" s="119">
        <v>0.28942129629629632</v>
      </c>
      <c r="L613" s="95">
        <v>663</v>
      </c>
      <c r="M613" s="23">
        <f>Causas[[#This Row],[parada_duracion]]/60</f>
        <v>11.05</v>
      </c>
      <c r="N613" s="19" t="s">
        <v>483</v>
      </c>
      <c r="O613" s="99" t="s">
        <v>384</v>
      </c>
      <c r="P613" s="16">
        <f>WEEKNUM(Causas[[#This Row],[resolucion_fecha]],16)</f>
        <v>8</v>
      </c>
      <c r="Q613" s="16" t="str">
        <f>TEXT(Causas[[#This Row],[resolucion_fecha]],"MMMM")</f>
        <v>febrero</v>
      </c>
      <c r="R613" s="16" t="str">
        <f t="shared" si="9"/>
        <v>N</v>
      </c>
      <c r="S613" s="16"/>
      <c r="T613" s="99" t="s">
        <v>133</v>
      </c>
      <c r="U613" s="16"/>
      <c r="V613" s="16"/>
      <c r="W613" s="16"/>
    </row>
    <row r="614" spans="1:23" x14ac:dyDescent="0.25">
      <c r="A614" s="90">
        <v>168410</v>
      </c>
      <c r="B614" s="90" t="s">
        <v>114</v>
      </c>
      <c r="C614" s="90" t="s">
        <v>111</v>
      </c>
      <c r="D614" s="90" t="s">
        <v>50</v>
      </c>
      <c r="E614" s="91">
        <v>44120</v>
      </c>
      <c r="F614" s="90" t="s">
        <v>112</v>
      </c>
      <c r="G614" s="90" t="s">
        <v>115</v>
      </c>
      <c r="H614" s="91">
        <v>45343</v>
      </c>
      <c r="I614" s="118">
        <v>0.30135416666666665</v>
      </c>
      <c r="J614" s="91">
        <v>45343</v>
      </c>
      <c r="K614" s="118">
        <v>0.30752314814814813</v>
      </c>
      <c r="L614" s="90">
        <v>533</v>
      </c>
      <c r="M614" s="92">
        <f>Causas[[#This Row],[parada_duracion]]/60</f>
        <v>8.8833333333333329</v>
      </c>
      <c r="N614" s="19" t="s">
        <v>125</v>
      </c>
      <c r="O614" s="99" t="s">
        <v>125</v>
      </c>
      <c r="P614" s="93">
        <f>WEEKNUM(Causas[[#This Row],[resolucion_fecha]],16)</f>
        <v>8</v>
      </c>
      <c r="Q614" s="93" t="str">
        <f>TEXT(Causas[[#This Row],[resolucion_fecha]],"MMMM")</f>
        <v>febrero</v>
      </c>
      <c r="R614" s="93" t="str">
        <f t="shared" si="9"/>
        <v>N</v>
      </c>
      <c r="S614" s="93"/>
      <c r="T614" s="99" t="s">
        <v>125</v>
      </c>
      <c r="U614" s="16"/>
      <c r="V614" s="93"/>
      <c r="W614" s="93"/>
    </row>
    <row r="615" spans="1:23" x14ac:dyDescent="0.25">
      <c r="A615" s="95">
        <v>168411</v>
      </c>
      <c r="B615" s="95" t="s">
        <v>137</v>
      </c>
      <c r="C615" s="95" t="s">
        <v>111</v>
      </c>
      <c r="D615" s="95" t="s">
        <v>56</v>
      </c>
      <c r="E615" s="96">
        <v>43405</v>
      </c>
      <c r="F615" s="95" t="s">
        <v>118</v>
      </c>
      <c r="G615" s="95" t="s">
        <v>115</v>
      </c>
      <c r="H615" s="96">
        <v>45343</v>
      </c>
      <c r="I615" s="119">
        <v>0.33193287037037039</v>
      </c>
      <c r="J615" s="96">
        <v>45343</v>
      </c>
      <c r="K615" s="119">
        <v>0.3460300925925926</v>
      </c>
      <c r="L615" s="95">
        <v>1218</v>
      </c>
      <c r="M615" s="23">
        <f>Causas[[#This Row],[parada_duracion]]/60</f>
        <v>20.3</v>
      </c>
      <c r="N615" s="19" t="s">
        <v>484</v>
      </c>
      <c r="O615" s="99" t="s">
        <v>385</v>
      </c>
      <c r="P615" s="16">
        <f>WEEKNUM(Causas[[#This Row],[resolucion_fecha]],16)</f>
        <v>8</v>
      </c>
      <c r="Q615" s="16" t="str">
        <f>TEXT(Causas[[#This Row],[resolucion_fecha]],"MMMM")</f>
        <v>febrero</v>
      </c>
      <c r="R615" s="16" t="str">
        <f t="shared" si="9"/>
        <v>N</v>
      </c>
      <c r="S615" s="16"/>
      <c r="T615" s="99" t="s">
        <v>133</v>
      </c>
      <c r="U615" s="94"/>
      <c r="V615" s="16"/>
      <c r="W615" s="16"/>
    </row>
    <row r="616" spans="1:23" x14ac:dyDescent="0.25">
      <c r="A616" s="90">
        <v>168415</v>
      </c>
      <c r="B616" s="90" t="s">
        <v>120</v>
      </c>
      <c r="C616" s="90" t="s">
        <v>111</v>
      </c>
      <c r="D616" s="90" t="s">
        <v>64</v>
      </c>
      <c r="E616" s="91">
        <v>43405</v>
      </c>
      <c r="F616" s="90" t="s">
        <v>118</v>
      </c>
      <c r="G616" s="90" t="s">
        <v>115</v>
      </c>
      <c r="H616" s="91">
        <v>45343</v>
      </c>
      <c r="I616" s="118">
        <v>0.34211805555555558</v>
      </c>
      <c r="J616" s="91">
        <v>45343</v>
      </c>
      <c r="K616" s="118">
        <v>0.39788194444444441</v>
      </c>
      <c r="L616" s="90">
        <v>4818</v>
      </c>
      <c r="M616" s="92">
        <f>Causas[[#This Row],[parada_duracion]]/60</f>
        <v>80.3</v>
      </c>
      <c r="N616" s="18" t="s">
        <v>480</v>
      </c>
      <c r="O616" s="98" t="s">
        <v>384</v>
      </c>
      <c r="P616" s="93">
        <f>WEEKNUM(Causas[[#This Row],[resolucion_fecha]],16)</f>
        <v>8</v>
      </c>
      <c r="Q616" s="93" t="str">
        <f>TEXT(Causas[[#This Row],[resolucion_fecha]],"MMMM")</f>
        <v>febrero</v>
      </c>
      <c r="R616" s="93" t="str">
        <f t="shared" si="9"/>
        <v>N</v>
      </c>
      <c r="S616" s="93"/>
      <c r="T616" s="98" t="s">
        <v>133</v>
      </c>
      <c r="U616" s="16"/>
      <c r="V616" s="93"/>
      <c r="W616" s="93"/>
    </row>
    <row r="617" spans="1:23" x14ac:dyDescent="0.25">
      <c r="A617" s="95">
        <v>168416</v>
      </c>
      <c r="B617" s="95" t="s">
        <v>137</v>
      </c>
      <c r="C617" s="95" t="s">
        <v>111</v>
      </c>
      <c r="D617" s="95" t="s">
        <v>56</v>
      </c>
      <c r="E617" s="96">
        <v>43405</v>
      </c>
      <c r="F617" s="95" t="s">
        <v>118</v>
      </c>
      <c r="G617" s="95" t="s">
        <v>115</v>
      </c>
      <c r="H617" s="96">
        <v>45343</v>
      </c>
      <c r="I617" s="119">
        <v>0.35730324074074077</v>
      </c>
      <c r="J617" s="96">
        <v>45343</v>
      </c>
      <c r="K617" s="119">
        <v>0.58543981481481489</v>
      </c>
      <c r="L617" s="95">
        <v>19711</v>
      </c>
      <c r="M617" s="23">
        <f>Causas[[#This Row],[parada_duracion]]/60</f>
        <v>328.51666666666665</v>
      </c>
      <c r="N617" s="19" t="s">
        <v>485</v>
      </c>
      <c r="O617" s="99" t="s">
        <v>384</v>
      </c>
      <c r="P617" s="16">
        <f>WEEKNUM(Causas[[#This Row],[resolucion_fecha]],16)</f>
        <v>8</v>
      </c>
      <c r="Q617" s="16" t="str">
        <f>TEXT(Causas[[#This Row],[resolucion_fecha]],"MMMM")</f>
        <v>febrero</v>
      </c>
      <c r="R617" s="16" t="str">
        <f t="shared" si="9"/>
        <v>N</v>
      </c>
      <c r="S617" s="16"/>
      <c r="T617" s="99" t="s">
        <v>132</v>
      </c>
      <c r="U617" s="94"/>
      <c r="V617" s="16"/>
      <c r="W617" s="16"/>
    </row>
    <row r="618" spans="1:23" x14ac:dyDescent="0.25">
      <c r="A618" s="90">
        <v>168460</v>
      </c>
      <c r="B618" s="90" t="s">
        <v>136</v>
      </c>
      <c r="C618" s="90" t="s">
        <v>111</v>
      </c>
      <c r="D618" s="90" t="s">
        <v>52</v>
      </c>
      <c r="E618" s="91">
        <v>44104</v>
      </c>
      <c r="F618" s="90" t="s">
        <v>112</v>
      </c>
      <c r="G618" s="90" t="s">
        <v>113</v>
      </c>
      <c r="H618" s="91">
        <v>45343</v>
      </c>
      <c r="I618" s="118">
        <v>0.43493055555555554</v>
      </c>
      <c r="J618" s="91">
        <v>45343</v>
      </c>
      <c r="K618" s="118">
        <v>0.49813657407407402</v>
      </c>
      <c r="L618" s="90">
        <v>5461</v>
      </c>
      <c r="M618" s="92">
        <f>Causas[[#This Row],[parada_duracion]]/60</f>
        <v>91.016666666666666</v>
      </c>
      <c r="N618" s="18" t="s">
        <v>9</v>
      </c>
      <c r="O618" s="98" t="s">
        <v>9</v>
      </c>
      <c r="P618" s="93">
        <f>WEEKNUM(Causas[[#This Row],[resolucion_fecha]],16)</f>
        <v>8</v>
      </c>
      <c r="Q618" s="93" t="str">
        <f>TEXT(Causas[[#This Row],[resolucion_fecha]],"MMMM")</f>
        <v>febrero</v>
      </c>
      <c r="R618" s="93" t="str">
        <f t="shared" si="9"/>
        <v>N</v>
      </c>
      <c r="S618" s="93"/>
      <c r="T618" s="98" t="s">
        <v>9</v>
      </c>
      <c r="U618" s="16"/>
      <c r="V618" s="93"/>
      <c r="W618" s="93"/>
    </row>
    <row r="619" spans="1:23" x14ac:dyDescent="0.25">
      <c r="A619" s="90">
        <v>168466</v>
      </c>
      <c r="B619" s="90" t="s">
        <v>120</v>
      </c>
      <c r="C619" s="90" t="s">
        <v>111</v>
      </c>
      <c r="D619" s="90" t="s">
        <v>47</v>
      </c>
      <c r="E619" s="91">
        <v>43405</v>
      </c>
      <c r="F619" s="90" t="s">
        <v>118</v>
      </c>
      <c r="G619" s="90" t="s">
        <v>115</v>
      </c>
      <c r="H619" s="91">
        <v>45343</v>
      </c>
      <c r="I619" s="118">
        <v>0.43991898148148145</v>
      </c>
      <c r="J619" s="91">
        <v>45343</v>
      </c>
      <c r="K619" s="118">
        <v>0.46489583333333334</v>
      </c>
      <c r="L619" s="90">
        <v>2158</v>
      </c>
      <c r="M619" s="92">
        <f>Causas[[#This Row],[parada_duracion]]/60</f>
        <v>35.966666666666669</v>
      </c>
      <c r="N619" s="18" t="s">
        <v>482</v>
      </c>
      <c r="O619" s="98" t="s">
        <v>383</v>
      </c>
      <c r="P619" s="93">
        <f>WEEKNUM(Causas[[#This Row],[resolucion_fecha]],16)</f>
        <v>8</v>
      </c>
      <c r="Q619" s="93" t="str">
        <f>TEXT(Causas[[#This Row],[resolucion_fecha]],"MMMM")</f>
        <v>febrero</v>
      </c>
      <c r="R619" s="93" t="str">
        <f t="shared" si="9"/>
        <v>N</v>
      </c>
      <c r="S619" s="93"/>
      <c r="T619" s="98" t="s">
        <v>132</v>
      </c>
      <c r="U619" s="94"/>
      <c r="V619" s="93"/>
      <c r="W619" s="93"/>
    </row>
    <row r="620" spans="1:23" x14ac:dyDescent="0.25">
      <c r="A620" s="95">
        <v>168510</v>
      </c>
      <c r="B620" s="95" t="s">
        <v>124</v>
      </c>
      <c r="C620" s="95" t="s">
        <v>111</v>
      </c>
      <c r="D620" s="95" t="s">
        <v>234</v>
      </c>
      <c r="E620" s="96">
        <v>44475</v>
      </c>
      <c r="F620" s="95" t="s">
        <v>123</v>
      </c>
      <c r="G620" s="95" t="s">
        <v>115</v>
      </c>
      <c r="H620" s="96">
        <v>45343</v>
      </c>
      <c r="I620" s="119">
        <v>0.50516203703703699</v>
      </c>
      <c r="J620" s="96">
        <v>45343</v>
      </c>
      <c r="K620" s="119">
        <v>0.5851736111111111</v>
      </c>
      <c r="L620" s="95">
        <v>6913</v>
      </c>
      <c r="M620" s="23">
        <f>Causas[[#This Row],[parada_duracion]]/60</f>
        <v>115.21666666666667</v>
      </c>
      <c r="N620" s="19" t="s">
        <v>44</v>
      </c>
      <c r="O620" s="99" t="s">
        <v>44</v>
      </c>
      <c r="P620" s="16">
        <f>WEEKNUM(Causas[[#This Row],[resolucion_fecha]],16)</f>
        <v>8</v>
      </c>
      <c r="Q620" s="16" t="str">
        <f>TEXT(Causas[[#This Row],[resolucion_fecha]],"MMMM")</f>
        <v>febrero</v>
      </c>
      <c r="R620" s="16" t="str">
        <f t="shared" si="9"/>
        <v>N</v>
      </c>
      <c r="S620" s="16"/>
      <c r="T620" s="99" t="s">
        <v>44</v>
      </c>
      <c r="U620" s="94"/>
      <c r="V620" s="16"/>
      <c r="W620" s="16"/>
    </row>
    <row r="621" spans="1:23" x14ac:dyDescent="0.25">
      <c r="A621" s="95">
        <v>168539</v>
      </c>
      <c r="B621" s="95" t="s">
        <v>120</v>
      </c>
      <c r="C621" s="95" t="s">
        <v>111</v>
      </c>
      <c r="D621" s="95" t="s">
        <v>64</v>
      </c>
      <c r="E621" s="96">
        <v>43405</v>
      </c>
      <c r="F621" s="95" t="s">
        <v>118</v>
      </c>
      <c r="G621" s="95" t="s">
        <v>113</v>
      </c>
      <c r="H621" s="96">
        <v>45343</v>
      </c>
      <c r="I621" s="119">
        <v>0.55687500000000001</v>
      </c>
      <c r="J621" s="96">
        <v>45343</v>
      </c>
      <c r="K621" s="119">
        <v>0.60216435185185191</v>
      </c>
      <c r="L621" s="95">
        <v>3913</v>
      </c>
      <c r="M621" s="23">
        <f>Causas[[#This Row],[parada_duracion]]/60</f>
        <v>65.216666666666669</v>
      </c>
      <c r="N621" s="19" t="s">
        <v>256</v>
      </c>
      <c r="O621" s="99" t="s">
        <v>383</v>
      </c>
      <c r="P621" s="16">
        <f>WEEKNUM(Causas[[#This Row],[resolucion_fecha]],16)</f>
        <v>8</v>
      </c>
      <c r="Q621" s="16" t="str">
        <f>TEXT(Causas[[#This Row],[resolucion_fecha]],"MMMM")</f>
        <v>febrero</v>
      </c>
      <c r="R621" s="16" t="str">
        <f t="shared" si="9"/>
        <v>N</v>
      </c>
      <c r="S621" s="16"/>
      <c r="T621" s="99" t="s">
        <v>132</v>
      </c>
      <c r="U621" s="16"/>
      <c r="V621" s="16"/>
      <c r="W621" s="16"/>
    </row>
    <row r="622" spans="1:23" ht="30" x14ac:dyDescent="0.25">
      <c r="A622" s="90">
        <v>168606</v>
      </c>
      <c r="B622" s="90" t="s">
        <v>180</v>
      </c>
      <c r="C622" s="90" t="s">
        <v>111</v>
      </c>
      <c r="D622" s="90" t="s">
        <v>63</v>
      </c>
      <c r="E622" s="91">
        <v>43405</v>
      </c>
      <c r="F622" s="90" t="s">
        <v>118</v>
      </c>
      <c r="G622" s="90" t="s">
        <v>113</v>
      </c>
      <c r="H622" s="91">
        <v>45343</v>
      </c>
      <c r="I622" s="118">
        <v>0.6623148148148148</v>
      </c>
      <c r="J622" s="91">
        <v>45343</v>
      </c>
      <c r="K622" s="118">
        <v>0.6746875</v>
      </c>
      <c r="L622" s="90">
        <v>1069</v>
      </c>
      <c r="M622" s="92">
        <f>Causas[[#This Row],[parada_duracion]]/60</f>
        <v>17.816666666666666</v>
      </c>
      <c r="N622" s="18" t="s">
        <v>471</v>
      </c>
      <c r="O622" s="98" t="s">
        <v>383</v>
      </c>
      <c r="P622" s="93">
        <f>WEEKNUM(Causas[[#This Row],[resolucion_fecha]],16)</f>
        <v>8</v>
      </c>
      <c r="Q622" s="93" t="str">
        <f>TEXT(Causas[[#This Row],[resolucion_fecha]],"MMMM")</f>
        <v>febrero</v>
      </c>
      <c r="R622" s="93" t="str">
        <f t="shared" si="9"/>
        <v>N</v>
      </c>
      <c r="S622" s="93"/>
      <c r="T622" s="98" t="s">
        <v>132</v>
      </c>
      <c r="U622" s="16"/>
      <c r="V622" s="93"/>
      <c r="W622" s="93"/>
    </row>
    <row r="623" spans="1:23" x14ac:dyDescent="0.25">
      <c r="A623" s="90">
        <v>168633</v>
      </c>
      <c r="B623" s="90" t="s">
        <v>180</v>
      </c>
      <c r="C623" s="90" t="s">
        <v>111</v>
      </c>
      <c r="D623" s="90" t="s">
        <v>63</v>
      </c>
      <c r="E623" s="91">
        <v>43405</v>
      </c>
      <c r="F623" s="90" t="s">
        <v>118</v>
      </c>
      <c r="G623" s="90" t="s">
        <v>115</v>
      </c>
      <c r="H623" s="91">
        <v>45343</v>
      </c>
      <c r="I623" s="118">
        <v>0.70831018518518529</v>
      </c>
      <c r="J623" s="91">
        <v>45343</v>
      </c>
      <c r="K623" s="118">
        <v>0.72151620370370362</v>
      </c>
      <c r="L623" s="90">
        <v>1141</v>
      </c>
      <c r="M623" s="92">
        <f>Causas[[#This Row],[parada_duracion]]/60</f>
        <v>19.016666666666666</v>
      </c>
      <c r="N623" s="18" t="s">
        <v>472</v>
      </c>
      <c r="O623" s="98" t="s">
        <v>384</v>
      </c>
      <c r="P623" s="93">
        <f>WEEKNUM(Causas[[#This Row],[resolucion_fecha]],16)</f>
        <v>8</v>
      </c>
      <c r="Q623" s="93" t="str">
        <f>TEXT(Causas[[#This Row],[resolucion_fecha]],"MMMM")</f>
        <v>febrero</v>
      </c>
      <c r="R623" s="93" t="str">
        <f t="shared" si="9"/>
        <v>N</v>
      </c>
      <c r="S623" s="93"/>
      <c r="T623" s="98" t="s">
        <v>133</v>
      </c>
      <c r="U623" s="94"/>
      <c r="V623" s="93"/>
      <c r="W623" s="93"/>
    </row>
    <row r="624" spans="1:23" ht="45" x14ac:dyDescent="0.25">
      <c r="A624" s="90">
        <v>168644</v>
      </c>
      <c r="B624" s="90" t="s">
        <v>136</v>
      </c>
      <c r="C624" s="90" t="s">
        <v>111</v>
      </c>
      <c r="D624" s="90" t="s">
        <v>52</v>
      </c>
      <c r="E624" s="91">
        <v>44104</v>
      </c>
      <c r="F624" s="90" t="s">
        <v>112</v>
      </c>
      <c r="G624" s="90" t="s">
        <v>113</v>
      </c>
      <c r="H624" s="91">
        <v>45343</v>
      </c>
      <c r="I624" s="118">
        <v>0.73481481481481481</v>
      </c>
      <c r="J624" s="91">
        <v>45343</v>
      </c>
      <c r="K624" s="118">
        <v>0.80344907407407407</v>
      </c>
      <c r="L624" s="90">
        <v>5930</v>
      </c>
      <c r="M624" s="92">
        <f>Causas[[#This Row],[parada_duracion]]/60</f>
        <v>98.833333333333329</v>
      </c>
      <c r="N624" s="18" t="s">
        <v>473</v>
      </c>
      <c r="O624" s="98" t="s">
        <v>384</v>
      </c>
      <c r="P624" s="93">
        <f>WEEKNUM(Causas[[#This Row],[resolucion_fecha]],16)</f>
        <v>8</v>
      </c>
      <c r="Q624" s="93" t="str">
        <f>TEXT(Causas[[#This Row],[resolucion_fecha]],"MMMM")</f>
        <v>febrero</v>
      </c>
      <c r="R624" s="93" t="str">
        <f t="shared" si="9"/>
        <v>N</v>
      </c>
      <c r="S624" s="93"/>
      <c r="T624" s="98" t="s">
        <v>132</v>
      </c>
      <c r="U624" s="94"/>
      <c r="V624" s="93"/>
      <c r="W624" s="93"/>
    </row>
    <row r="625" spans="1:23" x14ac:dyDescent="0.25">
      <c r="A625" s="90">
        <v>168649</v>
      </c>
      <c r="B625" s="90" t="s">
        <v>114</v>
      </c>
      <c r="C625" s="90" t="s">
        <v>111</v>
      </c>
      <c r="D625" s="90" t="s">
        <v>50</v>
      </c>
      <c r="E625" s="91">
        <v>44120</v>
      </c>
      <c r="F625" s="90" t="s">
        <v>112</v>
      </c>
      <c r="G625" s="90" t="s">
        <v>115</v>
      </c>
      <c r="H625" s="91">
        <v>45343</v>
      </c>
      <c r="I625" s="118">
        <v>0.74581018518518516</v>
      </c>
      <c r="J625" s="91">
        <v>45343</v>
      </c>
      <c r="K625" s="118">
        <v>0.75865740740740739</v>
      </c>
      <c r="L625" s="90">
        <v>1110</v>
      </c>
      <c r="M625" s="92">
        <f>Causas[[#This Row],[parada_duracion]]/60</f>
        <v>18.5</v>
      </c>
      <c r="N625" s="18" t="s">
        <v>145</v>
      </c>
      <c r="O625" s="98" t="s">
        <v>383</v>
      </c>
      <c r="P625" s="93">
        <f>WEEKNUM(Causas[[#This Row],[resolucion_fecha]],16)</f>
        <v>8</v>
      </c>
      <c r="Q625" s="93" t="str">
        <f>TEXT(Causas[[#This Row],[resolucion_fecha]],"MMMM")</f>
        <v>febrero</v>
      </c>
      <c r="R625" s="93" t="str">
        <f t="shared" si="9"/>
        <v>N</v>
      </c>
      <c r="S625" s="93"/>
      <c r="T625" s="98" t="s">
        <v>132</v>
      </c>
      <c r="U625" s="94"/>
      <c r="V625" s="93"/>
      <c r="W625" s="93"/>
    </row>
    <row r="626" spans="1:23" x14ac:dyDescent="0.25">
      <c r="A626" s="90">
        <v>168655</v>
      </c>
      <c r="B626" s="90" t="s">
        <v>119</v>
      </c>
      <c r="C626" s="90" t="s">
        <v>111</v>
      </c>
      <c r="D626" s="90" t="s">
        <v>50</v>
      </c>
      <c r="E626" s="91">
        <v>43405</v>
      </c>
      <c r="F626" s="90" t="s">
        <v>118</v>
      </c>
      <c r="G626" s="90" t="s">
        <v>113</v>
      </c>
      <c r="H626" s="91">
        <v>45343</v>
      </c>
      <c r="I626" s="118">
        <v>0.81224537037037037</v>
      </c>
      <c r="J626" s="91">
        <v>45343</v>
      </c>
      <c r="K626" s="118">
        <v>0.81377314814814816</v>
      </c>
      <c r="L626" s="90">
        <v>132</v>
      </c>
      <c r="M626" s="92">
        <f>Causas[[#This Row],[parada_duracion]]/60</f>
        <v>2.2000000000000002</v>
      </c>
      <c r="N626" s="19" t="s">
        <v>125</v>
      </c>
      <c r="O626" s="99" t="s">
        <v>125</v>
      </c>
      <c r="P626" s="93">
        <f>WEEKNUM(Causas[[#This Row],[resolucion_fecha]],16)</f>
        <v>8</v>
      </c>
      <c r="Q626" s="93" t="str">
        <f>TEXT(Causas[[#This Row],[resolucion_fecha]],"MMMM")</f>
        <v>febrero</v>
      </c>
      <c r="R626" s="93" t="str">
        <f t="shared" si="9"/>
        <v>N</v>
      </c>
      <c r="S626" s="93"/>
      <c r="T626" s="99" t="s">
        <v>125</v>
      </c>
      <c r="U626" s="94"/>
      <c r="V626" s="93"/>
      <c r="W626" s="93"/>
    </row>
    <row r="627" spans="1:23" x14ac:dyDescent="0.25">
      <c r="A627" s="95">
        <v>168657</v>
      </c>
      <c r="B627" s="95" t="s">
        <v>211</v>
      </c>
      <c r="C627" s="95" t="s">
        <v>111</v>
      </c>
      <c r="D627" s="95" t="s">
        <v>57</v>
      </c>
      <c r="E627" s="96">
        <v>43405</v>
      </c>
      <c r="F627" s="95" t="s">
        <v>118</v>
      </c>
      <c r="G627" s="95" t="s">
        <v>113</v>
      </c>
      <c r="H627" s="96">
        <v>45343</v>
      </c>
      <c r="I627" s="119">
        <v>0.82755787037037043</v>
      </c>
      <c r="J627" s="96">
        <v>45343</v>
      </c>
      <c r="K627" s="119">
        <v>0.85041666666666671</v>
      </c>
      <c r="L627" s="95">
        <v>1975</v>
      </c>
      <c r="M627" s="23">
        <f>Causas[[#This Row],[parada_duracion]]/60</f>
        <v>32.916666666666664</v>
      </c>
      <c r="N627" s="19" t="s">
        <v>475</v>
      </c>
      <c r="O627" s="99" t="s">
        <v>384</v>
      </c>
      <c r="P627" s="16">
        <f>WEEKNUM(Causas[[#This Row],[resolucion_fecha]],16)</f>
        <v>8</v>
      </c>
      <c r="Q627" s="16" t="str">
        <f>TEXT(Causas[[#This Row],[resolucion_fecha]],"MMMM")</f>
        <v>febrero</v>
      </c>
      <c r="R627" s="16" t="str">
        <f t="shared" si="9"/>
        <v>N</v>
      </c>
      <c r="S627" s="16"/>
      <c r="T627" s="98" t="s">
        <v>133</v>
      </c>
      <c r="U627" s="94"/>
      <c r="V627" s="16"/>
      <c r="W627" s="16"/>
    </row>
    <row r="628" spans="1:23" x14ac:dyDescent="0.25">
      <c r="A628" s="90">
        <v>168663</v>
      </c>
      <c r="B628" s="90" t="s">
        <v>137</v>
      </c>
      <c r="C628" s="90" t="s">
        <v>111</v>
      </c>
      <c r="D628" s="90" t="s">
        <v>56</v>
      </c>
      <c r="E628" s="91">
        <v>43405</v>
      </c>
      <c r="F628" s="90" t="s">
        <v>118</v>
      </c>
      <c r="G628" s="90" t="s">
        <v>113</v>
      </c>
      <c r="H628" s="91">
        <v>45343</v>
      </c>
      <c r="I628" s="118">
        <v>0.8580902777777778</v>
      </c>
      <c r="J628" s="91">
        <v>45343</v>
      </c>
      <c r="K628" s="118">
        <v>0.8690162037037038</v>
      </c>
      <c r="L628" s="90">
        <v>944</v>
      </c>
      <c r="M628" s="92">
        <f>Causas[[#This Row],[parada_duracion]]/60</f>
        <v>15.733333333333333</v>
      </c>
      <c r="N628" s="18" t="s">
        <v>476</v>
      </c>
      <c r="O628" s="98" t="s">
        <v>9</v>
      </c>
      <c r="P628" s="93">
        <f>WEEKNUM(Causas[[#This Row],[resolucion_fecha]],16)</f>
        <v>8</v>
      </c>
      <c r="Q628" s="93" t="str">
        <f>TEXT(Causas[[#This Row],[resolucion_fecha]],"MMMM")</f>
        <v>febrero</v>
      </c>
      <c r="R628" s="93" t="str">
        <f t="shared" si="9"/>
        <v>N</v>
      </c>
      <c r="S628" s="93"/>
      <c r="T628" s="98" t="s">
        <v>9</v>
      </c>
      <c r="U628" s="16"/>
      <c r="V628" s="93"/>
      <c r="W628" s="93"/>
    </row>
    <row r="629" spans="1:23" x14ac:dyDescent="0.25">
      <c r="A629" s="90">
        <v>168664</v>
      </c>
      <c r="B629" s="90" t="s">
        <v>114</v>
      </c>
      <c r="C629" s="90" t="s">
        <v>111</v>
      </c>
      <c r="D629" s="90" t="s">
        <v>50</v>
      </c>
      <c r="E629" s="91">
        <v>44120</v>
      </c>
      <c r="F629" s="90" t="s">
        <v>112</v>
      </c>
      <c r="G629" s="90" t="s">
        <v>115</v>
      </c>
      <c r="H629" s="91">
        <v>45343</v>
      </c>
      <c r="I629" s="118">
        <v>0.86228009259259253</v>
      </c>
      <c r="J629" s="91">
        <v>45343</v>
      </c>
      <c r="K629" s="118">
        <v>0.87645833333333334</v>
      </c>
      <c r="L629" s="90">
        <v>1225</v>
      </c>
      <c r="M629" s="92">
        <f>Causas[[#This Row],[parada_duracion]]/60</f>
        <v>20.416666666666668</v>
      </c>
      <c r="N629" s="18" t="s">
        <v>474</v>
      </c>
      <c r="O629" s="98" t="s">
        <v>383</v>
      </c>
      <c r="P629" s="93">
        <f>WEEKNUM(Causas[[#This Row],[resolucion_fecha]],16)</f>
        <v>8</v>
      </c>
      <c r="Q629" s="93" t="str">
        <f>TEXT(Causas[[#This Row],[resolucion_fecha]],"MMMM")</f>
        <v>febrero</v>
      </c>
      <c r="R629" s="93" t="str">
        <f t="shared" si="9"/>
        <v>N</v>
      </c>
      <c r="S629" s="93"/>
      <c r="T629" s="98" t="s">
        <v>132</v>
      </c>
      <c r="U629" s="94"/>
      <c r="V629" s="93"/>
      <c r="W629" s="93"/>
    </row>
    <row r="630" spans="1:23" ht="30" x14ac:dyDescent="0.25">
      <c r="A630" s="95">
        <v>168667</v>
      </c>
      <c r="B630" s="95" t="s">
        <v>114</v>
      </c>
      <c r="C630" s="95" t="s">
        <v>111</v>
      </c>
      <c r="D630" s="95" t="s">
        <v>50</v>
      </c>
      <c r="E630" s="96">
        <v>44120</v>
      </c>
      <c r="F630" s="95" t="s">
        <v>112</v>
      </c>
      <c r="G630" s="95" t="s">
        <v>113</v>
      </c>
      <c r="H630" s="96">
        <v>45343</v>
      </c>
      <c r="I630" s="119">
        <v>0.87653935185185183</v>
      </c>
      <c r="J630" s="96">
        <v>45343</v>
      </c>
      <c r="K630" s="119">
        <v>0.89673611111111118</v>
      </c>
      <c r="L630" s="95">
        <v>1745</v>
      </c>
      <c r="M630" s="23">
        <f>Causas[[#This Row],[parada_duracion]]/60</f>
        <v>29.083333333333332</v>
      </c>
      <c r="N630" s="19" t="s">
        <v>477</v>
      </c>
      <c r="O630" s="99" t="s">
        <v>385</v>
      </c>
      <c r="P630" s="16">
        <f>WEEKNUM(Causas[[#This Row],[resolucion_fecha]],16)</f>
        <v>8</v>
      </c>
      <c r="Q630" s="16" t="str">
        <f>TEXT(Causas[[#This Row],[resolucion_fecha]],"MMMM")</f>
        <v>febrero</v>
      </c>
      <c r="R630" s="16" t="str">
        <f t="shared" si="9"/>
        <v>N</v>
      </c>
      <c r="S630" s="16"/>
      <c r="T630" s="99" t="s">
        <v>133</v>
      </c>
      <c r="U630" s="94"/>
      <c r="V630" s="16"/>
      <c r="W630" s="16"/>
    </row>
    <row r="631" spans="1:23" x14ac:dyDescent="0.25">
      <c r="A631" s="90">
        <v>168682</v>
      </c>
      <c r="B631" s="90" t="s">
        <v>114</v>
      </c>
      <c r="C631" s="90" t="s">
        <v>111</v>
      </c>
      <c r="D631" s="90" t="s">
        <v>50</v>
      </c>
      <c r="E631" s="91">
        <v>44120</v>
      </c>
      <c r="F631" s="90" t="s">
        <v>112</v>
      </c>
      <c r="G631" s="90" t="s">
        <v>113</v>
      </c>
      <c r="H631" s="91">
        <v>45344</v>
      </c>
      <c r="I631" s="118">
        <v>6.9108796296296293E-2</v>
      </c>
      <c r="J631" s="91">
        <v>45344</v>
      </c>
      <c r="K631" s="118">
        <v>9.179398148148149E-2</v>
      </c>
      <c r="L631" s="90">
        <v>1960</v>
      </c>
      <c r="M631" s="92">
        <f>Causas[[#This Row],[parada_duracion]]/60</f>
        <v>32.666666666666664</v>
      </c>
      <c r="N631" s="18" t="s">
        <v>488</v>
      </c>
      <c r="O631" s="98" t="s">
        <v>383</v>
      </c>
      <c r="P631" s="93">
        <f>WEEKNUM(Causas[[#This Row],[resolucion_fecha]],16)</f>
        <v>8</v>
      </c>
      <c r="Q631" s="93" t="str">
        <f>TEXT(Causas[[#This Row],[resolucion_fecha]],"MMMM")</f>
        <v>febrero</v>
      </c>
      <c r="R631" s="93" t="str">
        <f t="shared" si="9"/>
        <v>N</v>
      </c>
      <c r="S631" s="93"/>
      <c r="T631" s="98" t="s">
        <v>132</v>
      </c>
      <c r="U631" s="16"/>
      <c r="V631" s="93"/>
      <c r="W631" s="93"/>
    </row>
    <row r="632" spans="1:23" x14ac:dyDescent="0.25">
      <c r="A632" s="90">
        <v>168683</v>
      </c>
      <c r="B632" s="90" t="s">
        <v>114</v>
      </c>
      <c r="C632" s="90" t="s">
        <v>111</v>
      </c>
      <c r="D632" s="90" t="s">
        <v>50</v>
      </c>
      <c r="E632" s="91">
        <v>44120</v>
      </c>
      <c r="F632" s="90" t="s">
        <v>112</v>
      </c>
      <c r="G632" s="90" t="s">
        <v>115</v>
      </c>
      <c r="H632" s="91">
        <v>45344</v>
      </c>
      <c r="I632" s="118">
        <v>0.11614583333333334</v>
      </c>
      <c r="J632" s="91">
        <v>45344</v>
      </c>
      <c r="K632" s="118">
        <v>0.12033564814814814</v>
      </c>
      <c r="L632" s="90">
        <v>362</v>
      </c>
      <c r="M632" s="92">
        <f>Causas[[#This Row],[parada_duracion]]/60</f>
        <v>6.0333333333333332</v>
      </c>
      <c r="N632" s="18" t="s">
        <v>125</v>
      </c>
      <c r="O632" s="98" t="s">
        <v>125</v>
      </c>
      <c r="P632" s="93">
        <f>WEEKNUM(Causas[[#This Row],[resolucion_fecha]],16)</f>
        <v>8</v>
      </c>
      <c r="Q632" s="93" t="str">
        <f>TEXT(Causas[[#This Row],[resolucion_fecha]],"MMMM")</f>
        <v>febrero</v>
      </c>
      <c r="R632" s="93" t="str">
        <f t="shared" si="9"/>
        <v>N</v>
      </c>
      <c r="S632" s="93"/>
      <c r="T632" s="98" t="s">
        <v>125</v>
      </c>
      <c r="U632" s="94"/>
      <c r="V632" s="93"/>
      <c r="W632" s="93"/>
    </row>
    <row r="633" spans="1:23" x14ac:dyDescent="0.25">
      <c r="A633" s="90">
        <v>168684</v>
      </c>
      <c r="B633" s="90" t="s">
        <v>124</v>
      </c>
      <c r="C633" s="90" t="s">
        <v>111</v>
      </c>
      <c r="D633" s="90" t="s">
        <v>234</v>
      </c>
      <c r="E633" s="91">
        <v>44475</v>
      </c>
      <c r="F633" s="90" t="s">
        <v>123</v>
      </c>
      <c r="G633" s="90" t="s">
        <v>113</v>
      </c>
      <c r="H633" s="91">
        <v>45344</v>
      </c>
      <c r="I633" s="118">
        <v>0.2726736111111111</v>
      </c>
      <c r="J633" s="91">
        <v>45344</v>
      </c>
      <c r="K633" s="118">
        <v>0.28204861111111112</v>
      </c>
      <c r="L633" s="90">
        <v>810</v>
      </c>
      <c r="M633" s="92">
        <f>Causas[[#This Row],[parada_duracion]]/60</f>
        <v>13.5</v>
      </c>
      <c r="N633" s="19" t="s">
        <v>44</v>
      </c>
      <c r="O633" s="99" t="s">
        <v>44</v>
      </c>
      <c r="P633" s="93">
        <f>WEEKNUM(Causas[[#This Row],[resolucion_fecha]],16)</f>
        <v>8</v>
      </c>
      <c r="Q633" s="93" t="str">
        <f>TEXT(Causas[[#This Row],[resolucion_fecha]],"MMMM")</f>
        <v>febrero</v>
      </c>
      <c r="R633" s="93" t="str">
        <f t="shared" si="9"/>
        <v>N</v>
      </c>
      <c r="S633" s="93"/>
      <c r="T633" s="99" t="s">
        <v>44</v>
      </c>
      <c r="U633" s="94"/>
      <c r="V633" s="93"/>
      <c r="W633" s="93"/>
    </row>
    <row r="634" spans="1:23" x14ac:dyDescent="0.25">
      <c r="A634" s="95">
        <v>168685</v>
      </c>
      <c r="B634" s="95" t="s">
        <v>124</v>
      </c>
      <c r="C634" s="95" t="s">
        <v>111</v>
      </c>
      <c r="D634" s="95" t="s">
        <v>57</v>
      </c>
      <c r="E634" s="96">
        <v>43882</v>
      </c>
      <c r="F634" s="95" t="s">
        <v>112</v>
      </c>
      <c r="G634" s="95" t="s">
        <v>113</v>
      </c>
      <c r="H634" s="96">
        <v>45344</v>
      </c>
      <c r="I634" s="119">
        <v>0.27586805555555555</v>
      </c>
      <c r="J634" s="96">
        <v>45344</v>
      </c>
      <c r="K634" s="119">
        <v>0.48284722222222221</v>
      </c>
      <c r="L634" s="95">
        <v>17883</v>
      </c>
      <c r="M634" s="23">
        <f>Causas[[#This Row],[parada_duracion]]/60</f>
        <v>298.05</v>
      </c>
      <c r="N634" s="19" t="s">
        <v>516</v>
      </c>
      <c r="O634" s="99" t="s">
        <v>384</v>
      </c>
      <c r="P634" s="16">
        <f>WEEKNUM(Causas[[#This Row],[resolucion_fecha]],16)</f>
        <v>8</v>
      </c>
      <c r="Q634" s="16" t="str">
        <f>TEXT(Causas[[#This Row],[resolucion_fecha]],"MMMM")</f>
        <v>febrero</v>
      </c>
      <c r="R634" s="16" t="str">
        <f t="shared" si="9"/>
        <v>N</v>
      </c>
      <c r="S634" s="16"/>
      <c r="T634" s="98" t="s">
        <v>133</v>
      </c>
      <c r="U634" s="94"/>
      <c r="V634" s="16"/>
      <c r="W634" s="16"/>
    </row>
    <row r="635" spans="1:23" x14ac:dyDescent="0.25">
      <c r="A635" s="95">
        <v>168687</v>
      </c>
      <c r="B635" s="95" t="s">
        <v>137</v>
      </c>
      <c r="C635" s="95" t="s">
        <v>111</v>
      </c>
      <c r="D635" s="95" t="s">
        <v>54</v>
      </c>
      <c r="E635" s="96">
        <v>44756</v>
      </c>
      <c r="F635" s="95" t="s">
        <v>390</v>
      </c>
      <c r="G635" s="95" t="s">
        <v>113</v>
      </c>
      <c r="H635" s="96">
        <v>45344</v>
      </c>
      <c r="I635" s="119">
        <v>0.29131944444444446</v>
      </c>
      <c r="J635" s="96">
        <v>45344</v>
      </c>
      <c r="K635" s="119">
        <v>0.34468750000000004</v>
      </c>
      <c r="L635" s="95">
        <v>4611</v>
      </c>
      <c r="M635" s="23">
        <f>Causas[[#This Row],[parada_duracion]]/60</f>
        <v>76.849999999999994</v>
      </c>
      <c r="N635" s="19" t="s">
        <v>512</v>
      </c>
      <c r="O635" s="99" t="s">
        <v>384</v>
      </c>
      <c r="P635" s="16">
        <f>WEEKNUM(Causas[[#This Row],[resolucion_fecha]],16)</f>
        <v>8</v>
      </c>
      <c r="Q635" s="16" t="str">
        <f>TEXT(Causas[[#This Row],[resolucion_fecha]],"MMMM")</f>
        <v>febrero</v>
      </c>
      <c r="R635" s="16" t="str">
        <f t="shared" si="9"/>
        <v>N</v>
      </c>
      <c r="S635" s="16"/>
      <c r="T635" s="98" t="s">
        <v>133</v>
      </c>
      <c r="U635" s="16"/>
      <c r="V635" s="16"/>
      <c r="W635" s="16"/>
    </row>
    <row r="636" spans="1:23" x14ac:dyDescent="0.25">
      <c r="A636" s="95">
        <v>168691</v>
      </c>
      <c r="B636" s="95" t="s">
        <v>486</v>
      </c>
      <c r="C636" s="95" t="s">
        <v>111</v>
      </c>
      <c r="D636" s="95" t="s">
        <v>48</v>
      </c>
      <c r="E636" s="96">
        <v>43405</v>
      </c>
      <c r="F636" s="95" t="s">
        <v>118</v>
      </c>
      <c r="G636" s="95" t="s">
        <v>115</v>
      </c>
      <c r="H636" s="96">
        <v>45344</v>
      </c>
      <c r="I636" s="119">
        <v>0.31664351851851852</v>
      </c>
      <c r="J636" s="96">
        <v>45344</v>
      </c>
      <c r="K636" s="119">
        <v>0.32633101851851848</v>
      </c>
      <c r="L636" s="95">
        <v>837</v>
      </c>
      <c r="M636" s="23">
        <f>Causas[[#This Row],[parada_duracion]]/60</f>
        <v>13.95</v>
      </c>
      <c r="N636" s="19" t="s">
        <v>489</v>
      </c>
      <c r="O636" s="99" t="s">
        <v>383</v>
      </c>
      <c r="P636" s="16">
        <f>WEEKNUM(Causas[[#This Row],[resolucion_fecha]],16)</f>
        <v>8</v>
      </c>
      <c r="Q636" s="16" t="str">
        <f>TEXT(Causas[[#This Row],[resolucion_fecha]],"MMMM")</f>
        <v>febrero</v>
      </c>
      <c r="R636" s="16" t="str">
        <f t="shared" si="9"/>
        <v>N</v>
      </c>
      <c r="S636" s="16"/>
      <c r="T636" s="99" t="s">
        <v>132</v>
      </c>
      <c r="U636" s="16"/>
      <c r="V636" s="16"/>
      <c r="W636" s="16"/>
    </row>
    <row r="637" spans="1:23" ht="30" x14ac:dyDescent="0.25">
      <c r="A637" s="95">
        <v>168695</v>
      </c>
      <c r="B637" s="95" t="s">
        <v>151</v>
      </c>
      <c r="C637" s="95" t="s">
        <v>111</v>
      </c>
      <c r="D637" s="95" t="s">
        <v>56</v>
      </c>
      <c r="E637" s="96">
        <v>44263</v>
      </c>
      <c r="F637" s="95" t="s">
        <v>112</v>
      </c>
      <c r="G637" s="95" t="s">
        <v>113</v>
      </c>
      <c r="H637" s="96">
        <v>45344</v>
      </c>
      <c r="I637" s="119">
        <v>0.36138888888888893</v>
      </c>
      <c r="J637" s="96">
        <v>45344</v>
      </c>
      <c r="K637" s="119">
        <v>0.39675925925925926</v>
      </c>
      <c r="L637" s="95">
        <v>3056</v>
      </c>
      <c r="M637" s="23">
        <f>Causas[[#This Row],[parada_duracion]]/60</f>
        <v>50.93333333333333</v>
      </c>
      <c r="N637" s="19" t="s">
        <v>509</v>
      </c>
      <c r="O637" s="99" t="s">
        <v>383</v>
      </c>
      <c r="P637" s="16">
        <f>WEEKNUM(Causas[[#This Row],[resolucion_fecha]],16)</f>
        <v>8</v>
      </c>
      <c r="Q637" s="16" t="str">
        <f>TEXT(Causas[[#This Row],[resolucion_fecha]],"MMMM")</f>
        <v>febrero</v>
      </c>
      <c r="R637" s="16" t="str">
        <f t="shared" si="9"/>
        <v>N</v>
      </c>
      <c r="S637" s="16"/>
      <c r="T637" s="99" t="s">
        <v>132</v>
      </c>
      <c r="U637" s="16"/>
      <c r="V637" s="16"/>
      <c r="W637" s="16"/>
    </row>
    <row r="638" spans="1:23" x14ac:dyDescent="0.25">
      <c r="A638" s="90">
        <v>168700</v>
      </c>
      <c r="B638" s="90" t="s">
        <v>117</v>
      </c>
      <c r="C638" s="90" t="s">
        <v>111</v>
      </c>
      <c r="D638" s="90" t="s">
        <v>50</v>
      </c>
      <c r="E638" s="91">
        <v>43405</v>
      </c>
      <c r="F638" s="90" t="s">
        <v>118</v>
      </c>
      <c r="G638" s="90" t="s">
        <v>113</v>
      </c>
      <c r="H638" s="91">
        <v>45344</v>
      </c>
      <c r="I638" s="118">
        <v>0.38584490740740746</v>
      </c>
      <c r="J638" s="91">
        <v>45344</v>
      </c>
      <c r="K638" s="118">
        <v>0.40030092592592598</v>
      </c>
      <c r="L638" s="90">
        <v>1249</v>
      </c>
      <c r="M638" s="92">
        <f>Causas[[#This Row],[parada_duracion]]/60</f>
        <v>20.816666666666666</v>
      </c>
      <c r="N638" s="18" t="s">
        <v>513</v>
      </c>
      <c r="O638" s="98" t="s">
        <v>383</v>
      </c>
      <c r="P638" s="93">
        <f>WEEKNUM(Causas[[#This Row],[resolucion_fecha]],16)</f>
        <v>8</v>
      </c>
      <c r="Q638" s="93" t="str">
        <f>TEXT(Causas[[#This Row],[resolucion_fecha]],"MMMM")</f>
        <v>febrero</v>
      </c>
      <c r="R638" s="93" t="str">
        <f t="shared" si="9"/>
        <v>N</v>
      </c>
      <c r="S638" s="93"/>
      <c r="T638" s="98" t="s">
        <v>132</v>
      </c>
      <c r="U638" s="16"/>
      <c r="V638" s="93"/>
      <c r="W638" s="93"/>
    </row>
    <row r="639" spans="1:23" x14ac:dyDescent="0.25">
      <c r="A639" s="95">
        <v>168715</v>
      </c>
      <c r="B639" s="95" t="s">
        <v>120</v>
      </c>
      <c r="C639" s="95" t="s">
        <v>111</v>
      </c>
      <c r="D639" s="95" t="s">
        <v>64</v>
      </c>
      <c r="E639" s="96">
        <v>43405</v>
      </c>
      <c r="F639" s="95" t="s">
        <v>118</v>
      </c>
      <c r="G639" s="95" t="s">
        <v>115</v>
      </c>
      <c r="H639" s="96">
        <v>45344</v>
      </c>
      <c r="I639" s="119">
        <v>0.39962962962962961</v>
      </c>
      <c r="J639" s="96">
        <v>45344</v>
      </c>
      <c r="K639" s="119">
        <v>0.40687500000000004</v>
      </c>
      <c r="L639" s="95">
        <v>626</v>
      </c>
      <c r="M639" s="23">
        <f>Causas[[#This Row],[parada_duracion]]/60</f>
        <v>10.433333333333334</v>
      </c>
      <c r="N639" s="19" t="s">
        <v>490</v>
      </c>
      <c r="O639" s="99" t="s">
        <v>383</v>
      </c>
      <c r="P639" s="16">
        <f>WEEKNUM(Causas[[#This Row],[resolucion_fecha]],16)</f>
        <v>8</v>
      </c>
      <c r="Q639" s="16" t="str">
        <f>TEXT(Causas[[#This Row],[resolucion_fecha]],"MMMM")</f>
        <v>febrero</v>
      </c>
      <c r="R639" s="16" t="str">
        <f t="shared" si="9"/>
        <v>N</v>
      </c>
      <c r="S639" s="16"/>
      <c r="T639" s="99" t="s">
        <v>132</v>
      </c>
      <c r="U639" s="94"/>
      <c r="V639" s="16"/>
      <c r="W639" s="16"/>
    </row>
    <row r="640" spans="1:23" x14ac:dyDescent="0.25">
      <c r="A640" s="95">
        <v>168721</v>
      </c>
      <c r="B640" s="95" t="s">
        <v>120</v>
      </c>
      <c r="C640" s="95" t="s">
        <v>111</v>
      </c>
      <c r="D640" s="95" t="s">
        <v>64</v>
      </c>
      <c r="E640" s="96">
        <v>43405</v>
      </c>
      <c r="F640" s="95" t="s">
        <v>118</v>
      </c>
      <c r="G640" s="95" t="s">
        <v>113</v>
      </c>
      <c r="H640" s="96">
        <v>45344</v>
      </c>
      <c r="I640" s="119">
        <v>0.40704861111111112</v>
      </c>
      <c r="J640" s="96">
        <v>45344</v>
      </c>
      <c r="K640" s="119">
        <v>0.48231481481481481</v>
      </c>
      <c r="L640" s="95">
        <v>6503</v>
      </c>
      <c r="M640" s="23">
        <f>Causas[[#This Row],[parada_duracion]]/60</f>
        <v>108.38333333333334</v>
      </c>
      <c r="N640" s="19" t="s">
        <v>511</v>
      </c>
      <c r="O640" s="99" t="s">
        <v>383</v>
      </c>
      <c r="P640" s="16">
        <f>WEEKNUM(Causas[[#This Row],[resolucion_fecha]],16)</f>
        <v>8</v>
      </c>
      <c r="Q640" s="16" t="str">
        <f>TEXT(Causas[[#This Row],[resolucion_fecha]],"MMMM")</f>
        <v>febrero</v>
      </c>
      <c r="R640" s="16" t="str">
        <f t="shared" si="9"/>
        <v>N</v>
      </c>
      <c r="S640" s="16"/>
      <c r="T640" s="99" t="s">
        <v>132</v>
      </c>
      <c r="U640" s="16"/>
      <c r="V640" s="16"/>
      <c r="W640" s="16"/>
    </row>
    <row r="641" spans="1:23" x14ac:dyDescent="0.25">
      <c r="A641" s="95">
        <v>168736</v>
      </c>
      <c r="B641" s="95" t="s">
        <v>136</v>
      </c>
      <c r="C641" s="95" t="s">
        <v>111</v>
      </c>
      <c r="D641" s="95" t="s">
        <v>52</v>
      </c>
      <c r="E641" s="96">
        <v>44104</v>
      </c>
      <c r="F641" s="95" t="s">
        <v>112</v>
      </c>
      <c r="G641" s="95" t="s">
        <v>113</v>
      </c>
      <c r="H641" s="96">
        <v>45344</v>
      </c>
      <c r="I641" s="119">
        <v>0.42167824074074073</v>
      </c>
      <c r="J641" s="96">
        <v>45344</v>
      </c>
      <c r="K641" s="119">
        <v>0.48372685185185182</v>
      </c>
      <c r="L641" s="95">
        <v>5361</v>
      </c>
      <c r="M641" s="23">
        <f>Causas[[#This Row],[parada_duracion]]/60</f>
        <v>89.35</v>
      </c>
      <c r="N641" s="19" t="s">
        <v>192</v>
      </c>
      <c r="O641" s="99" t="s">
        <v>383</v>
      </c>
      <c r="P641" s="16">
        <f>WEEKNUM(Causas[[#This Row],[resolucion_fecha]],16)</f>
        <v>8</v>
      </c>
      <c r="Q641" s="16" t="str">
        <f>TEXT(Causas[[#This Row],[resolucion_fecha]],"MMMM")</f>
        <v>febrero</v>
      </c>
      <c r="R641" s="16" t="str">
        <f t="shared" si="9"/>
        <v>N</v>
      </c>
      <c r="S641" s="16"/>
      <c r="T641" s="99" t="s">
        <v>132</v>
      </c>
      <c r="U641" s="16"/>
      <c r="V641" s="16"/>
      <c r="W641" s="16"/>
    </row>
    <row r="642" spans="1:23" x14ac:dyDescent="0.25">
      <c r="A642" s="90">
        <v>168740</v>
      </c>
      <c r="B642" s="90" t="s">
        <v>120</v>
      </c>
      <c r="C642" s="90" t="s">
        <v>111</v>
      </c>
      <c r="D642" s="90" t="s">
        <v>48</v>
      </c>
      <c r="E642" s="91">
        <v>43405</v>
      </c>
      <c r="F642" s="90" t="s">
        <v>118</v>
      </c>
      <c r="G642" s="90" t="s">
        <v>113</v>
      </c>
      <c r="H642" s="91">
        <v>45344</v>
      </c>
      <c r="I642" s="118">
        <v>0.42434027777777777</v>
      </c>
      <c r="J642" s="91">
        <v>45344</v>
      </c>
      <c r="K642" s="118">
        <v>0.42453703703703699</v>
      </c>
      <c r="L642" s="90">
        <v>17</v>
      </c>
      <c r="M642" s="92">
        <f>Causas[[#This Row],[parada_duracion]]/60</f>
        <v>0.28333333333333333</v>
      </c>
      <c r="N642" s="18" t="s">
        <v>125</v>
      </c>
      <c r="O642" s="98" t="s">
        <v>125</v>
      </c>
      <c r="P642" s="93">
        <f>WEEKNUM(Causas[[#This Row],[resolucion_fecha]],16)</f>
        <v>8</v>
      </c>
      <c r="Q642" s="93" t="str">
        <f>TEXT(Causas[[#This Row],[resolucion_fecha]],"MMMM")</f>
        <v>febrero</v>
      </c>
      <c r="R642" s="93" t="str">
        <f t="shared" ref="R642:R705" si="10">IF(I6133&gt;TIME(22,0,0),"N",IF(I6133&lt;TIME(6,0,0),"N",IF(I6133&gt;TIME(14,0,0),"T",IF(I6133&gt;=TIME(6,0,0),"M","-"))))</f>
        <v>N</v>
      </c>
      <c r="S642" s="93"/>
      <c r="T642" s="98" t="s">
        <v>125</v>
      </c>
      <c r="U642" s="16"/>
      <c r="V642" s="93"/>
      <c r="W642" s="93"/>
    </row>
    <row r="643" spans="1:23" ht="30" x14ac:dyDescent="0.25">
      <c r="A643" s="90">
        <v>168752</v>
      </c>
      <c r="B643" s="90" t="s">
        <v>151</v>
      </c>
      <c r="C643" s="90" t="s">
        <v>111</v>
      </c>
      <c r="D643" s="90" t="s">
        <v>56</v>
      </c>
      <c r="E643" s="91">
        <v>44263</v>
      </c>
      <c r="F643" s="90" t="s">
        <v>112</v>
      </c>
      <c r="G643" s="90" t="s">
        <v>113</v>
      </c>
      <c r="H643" s="91">
        <v>45344</v>
      </c>
      <c r="I643" s="118">
        <v>0.44773148148148145</v>
      </c>
      <c r="J643" s="91">
        <v>45344</v>
      </c>
      <c r="K643" s="118">
        <v>0.52376157407407409</v>
      </c>
      <c r="L643" s="90">
        <v>6569</v>
      </c>
      <c r="M643" s="92">
        <f>Causas[[#This Row],[parada_duracion]]/60</f>
        <v>109.48333333333333</v>
      </c>
      <c r="N643" s="19" t="s">
        <v>509</v>
      </c>
      <c r="O643" s="98" t="s">
        <v>9</v>
      </c>
      <c r="P643" s="93">
        <f>WEEKNUM(Causas[[#This Row],[resolucion_fecha]],16)</f>
        <v>8</v>
      </c>
      <c r="Q643" s="93" t="str">
        <f>TEXT(Causas[[#This Row],[resolucion_fecha]],"MMMM")</f>
        <v>febrero</v>
      </c>
      <c r="R643" s="93" t="str">
        <f t="shared" si="10"/>
        <v>N</v>
      </c>
      <c r="S643" s="93"/>
      <c r="T643" s="98" t="s">
        <v>9</v>
      </c>
      <c r="U643" s="94"/>
      <c r="V643" s="93"/>
      <c r="W643" s="93"/>
    </row>
    <row r="644" spans="1:23" x14ac:dyDescent="0.25">
      <c r="A644" s="95">
        <v>168776</v>
      </c>
      <c r="B644" s="95" t="s">
        <v>146</v>
      </c>
      <c r="C644" s="95" t="s">
        <v>111</v>
      </c>
      <c r="D644" s="95" t="s">
        <v>50</v>
      </c>
      <c r="E644" s="96">
        <v>43405</v>
      </c>
      <c r="F644" s="95" t="s">
        <v>118</v>
      </c>
      <c r="G644" s="95" t="s">
        <v>113</v>
      </c>
      <c r="H644" s="96">
        <v>45344</v>
      </c>
      <c r="I644" s="119">
        <v>0.47990740740740739</v>
      </c>
      <c r="J644" s="96">
        <v>45344</v>
      </c>
      <c r="K644" s="119">
        <v>0.47997685185185185</v>
      </c>
      <c r="L644" s="95">
        <v>6</v>
      </c>
      <c r="M644" s="23">
        <f>Causas[[#This Row],[parada_duracion]]/60</f>
        <v>0.1</v>
      </c>
      <c r="N644" s="18" t="s">
        <v>125</v>
      </c>
      <c r="O644" s="98" t="s">
        <v>125</v>
      </c>
      <c r="P644" s="16">
        <f>WEEKNUM(Causas[[#This Row],[resolucion_fecha]],16)</f>
        <v>8</v>
      </c>
      <c r="Q644" s="16" t="str">
        <f>TEXT(Causas[[#This Row],[resolucion_fecha]],"MMMM")</f>
        <v>febrero</v>
      </c>
      <c r="R644" s="16" t="str">
        <f t="shared" si="10"/>
        <v>N</v>
      </c>
      <c r="S644" s="16"/>
      <c r="T644" s="98" t="s">
        <v>125</v>
      </c>
      <c r="U644" s="94"/>
      <c r="V644" s="16"/>
      <c r="W644" s="16"/>
    </row>
    <row r="645" spans="1:23" x14ac:dyDescent="0.25">
      <c r="A645" s="95">
        <v>168788</v>
      </c>
      <c r="B645" s="95" t="s">
        <v>117</v>
      </c>
      <c r="C645" s="95" t="s">
        <v>111</v>
      </c>
      <c r="D645" s="95" t="s">
        <v>50</v>
      </c>
      <c r="E645" s="96">
        <v>43405</v>
      </c>
      <c r="F645" s="95" t="s">
        <v>118</v>
      </c>
      <c r="G645" s="95" t="s">
        <v>113</v>
      </c>
      <c r="H645" s="96">
        <v>45344</v>
      </c>
      <c r="I645" s="119">
        <v>0.50334490740740734</v>
      </c>
      <c r="J645" s="96">
        <v>45344</v>
      </c>
      <c r="K645" s="119">
        <v>0.5154050925925926</v>
      </c>
      <c r="L645" s="95">
        <v>1042</v>
      </c>
      <c r="M645" s="23">
        <f>Causas[[#This Row],[parada_duracion]]/60</f>
        <v>17.366666666666667</v>
      </c>
      <c r="N645" s="18" t="s">
        <v>513</v>
      </c>
      <c r="O645" s="99" t="s">
        <v>383</v>
      </c>
      <c r="P645" s="16">
        <f>WEEKNUM(Causas[[#This Row],[resolucion_fecha]],16)</f>
        <v>8</v>
      </c>
      <c r="Q645" s="16" t="str">
        <f>TEXT(Causas[[#This Row],[resolucion_fecha]],"MMMM")</f>
        <v>febrero</v>
      </c>
      <c r="R645" s="16" t="str">
        <f t="shared" si="10"/>
        <v>N</v>
      </c>
      <c r="S645" s="16"/>
      <c r="T645" s="99" t="s">
        <v>132</v>
      </c>
      <c r="U645" s="16"/>
      <c r="V645" s="16"/>
      <c r="W645" s="16"/>
    </row>
    <row r="646" spans="1:23" x14ac:dyDescent="0.25">
      <c r="A646" s="90">
        <v>168842</v>
      </c>
      <c r="B646" s="90" t="s">
        <v>120</v>
      </c>
      <c r="C646" s="90" t="s">
        <v>111</v>
      </c>
      <c r="D646" s="90" t="s">
        <v>64</v>
      </c>
      <c r="E646" s="91">
        <v>43405</v>
      </c>
      <c r="F646" s="90" t="s">
        <v>118</v>
      </c>
      <c r="G646" s="90" t="s">
        <v>113</v>
      </c>
      <c r="H646" s="91">
        <v>45344</v>
      </c>
      <c r="I646" s="118">
        <v>0.62695601851851845</v>
      </c>
      <c r="J646" s="91">
        <v>45344</v>
      </c>
      <c r="K646" s="118">
        <v>0.63619212962962968</v>
      </c>
      <c r="L646" s="90">
        <v>798</v>
      </c>
      <c r="M646" s="92">
        <f>Causas[[#This Row],[parada_duracion]]/60</f>
        <v>13.3</v>
      </c>
      <c r="N646" s="18" t="s">
        <v>44</v>
      </c>
      <c r="O646" s="98" t="s">
        <v>44</v>
      </c>
      <c r="P646" s="93">
        <f>WEEKNUM(Causas[[#This Row],[resolucion_fecha]],16)</f>
        <v>8</v>
      </c>
      <c r="Q646" s="93" t="str">
        <f>TEXT(Causas[[#This Row],[resolucion_fecha]],"MMMM")</f>
        <v>febrero</v>
      </c>
      <c r="R646" s="93" t="str">
        <f t="shared" si="10"/>
        <v>N</v>
      </c>
      <c r="S646" s="93"/>
      <c r="T646" s="98" t="s">
        <v>44</v>
      </c>
      <c r="U646" s="16"/>
      <c r="V646" s="93"/>
      <c r="W646" s="93"/>
    </row>
    <row r="647" spans="1:23" x14ac:dyDescent="0.25">
      <c r="A647" s="95">
        <v>168852</v>
      </c>
      <c r="B647" s="95" t="s">
        <v>117</v>
      </c>
      <c r="C647" s="95" t="s">
        <v>111</v>
      </c>
      <c r="D647" s="95" t="s">
        <v>59</v>
      </c>
      <c r="E647" s="96">
        <v>43405</v>
      </c>
      <c r="F647" s="95" t="s">
        <v>118</v>
      </c>
      <c r="G647" s="95" t="s">
        <v>113</v>
      </c>
      <c r="H647" s="96">
        <v>45344</v>
      </c>
      <c r="I647" s="119">
        <v>0.64825231481481482</v>
      </c>
      <c r="J647" s="96">
        <v>45344</v>
      </c>
      <c r="K647" s="119">
        <v>0.66571759259259256</v>
      </c>
      <c r="L647" s="95">
        <v>1509</v>
      </c>
      <c r="M647" s="23">
        <f>Causas[[#This Row],[parada_duracion]]/60</f>
        <v>25.15</v>
      </c>
      <c r="N647" s="19" t="s">
        <v>491</v>
      </c>
      <c r="O647" s="99" t="s">
        <v>384</v>
      </c>
      <c r="P647" s="16">
        <f>WEEKNUM(Causas[[#This Row],[resolucion_fecha]],16)</f>
        <v>8</v>
      </c>
      <c r="Q647" s="16" t="str">
        <f>TEXT(Causas[[#This Row],[resolucion_fecha]],"MMMM")</f>
        <v>febrero</v>
      </c>
      <c r="R647" s="16" t="str">
        <f t="shared" si="10"/>
        <v>N</v>
      </c>
      <c r="S647" s="16"/>
      <c r="T647" s="99" t="s">
        <v>132</v>
      </c>
      <c r="U647" s="94"/>
      <c r="V647" s="16"/>
      <c r="W647" s="16"/>
    </row>
    <row r="648" spans="1:23" x14ac:dyDescent="0.25">
      <c r="A648" s="95">
        <v>168869</v>
      </c>
      <c r="B648" s="95" t="s">
        <v>117</v>
      </c>
      <c r="C648" s="95" t="s">
        <v>111</v>
      </c>
      <c r="D648" s="95" t="s">
        <v>59</v>
      </c>
      <c r="E648" s="96">
        <v>43405</v>
      </c>
      <c r="F648" s="95" t="s">
        <v>118</v>
      </c>
      <c r="G648" s="95" t="s">
        <v>113</v>
      </c>
      <c r="H648" s="96">
        <v>45344</v>
      </c>
      <c r="I648" s="119">
        <v>0.71107638888888891</v>
      </c>
      <c r="J648" s="96">
        <v>45344</v>
      </c>
      <c r="K648" s="119">
        <v>0.71756944444444448</v>
      </c>
      <c r="L648" s="95">
        <v>561</v>
      </c>
      <c r="M648" s="23">
        <f>Causas[[#This Row],[parada_duracion]]/60</f>
        <v>9.35</v>
      </c>
      <c r="N648" s="18" t="s">
        <v>125</v>
      </c>
      <c r="O648" s="98" t="s">
        <v>125</v>
      </c>
      <c r="P648" s="16">
        <f>WEEKNUM(Causas[[#This Row],[resolucion_fecha]],16)</f>
        <v>8</v>
      </c>
      <c r="Q648" s="16" t="str">
        <f>TEXT(Causas[[#This Row],[resolucion_fecha]],"MMMM")</f>
        <v>febrero</v>
      </c>
      <c r="R648" s="16" t="str">
        <f t="shared" si="10"/>
        <v>N</v>
      </c>
      <c r="S648" s="16"/>
      <c r="T648" s="98" t="s">
        <v>125</v>
      </c>
      <c r="U648" s="16"/>
      <c r="V648" s="16"/>
      <c r="W648" s="16"/>
    </row>
    <row r="649" spans="1:23" x14ac:dyDescent="0.25">
      <c r="A649" s="95">
        <v>168914</v>
      </c>
      <c r="B649" s="95" t="s">
        <v>146</v>
      </c>
      <c r="C649" s="95" t="s">
        <v>111</v>
      </c>
      <c r="D649" s="95" t="s">
        <v>60</v>
      </c>
      <c r="E649" s="96">
        <v>43405</v>
      </c>
      <c r="F649" s="95" t="s">
        <v>118</v>
      </c>
      <c r="G649" s="95" t="s">
        <v>115</v>
      </c>
      <c r="H649" s="96">
        <v>45345</v>
      </c>
      <c r="I649" s="119">
        <v>0.29146990740740741</v>
      </c>
      <c r="J649" s="96">
        <v>45345</v>
      </c>
      <c r="K649" s="119">
        <v>0.31715277777777778</v>
      </c>
      <c r="L649" s="95">
        <v>2219</v>
      </c>
      <c r="M649" s="23">
        <f>Causas[[#This Row],[parada_duracion]]/60</f>
        <v>36.983333333333334</v>
      </c>
      <c r="N649" s="19" t="s">
        <v>349</v>
      </c>
      <c r="O649" s="99" t="s">
        <v>383</v>
      </c>
      <c r="P649" s="16">
        <f>WEEKNUM(Causas[[#This Row],[resolucion_fecha]],16)</f>
        <v>8</v>
      </c>
      <c r="Q649" s="16" t="str">
        <f>TEXT(Causas[[#This Row],[resolucion_fecha]],"MMMM")</f>
        <v>febrero</v>
      </c>
      <c r="R649" s="16" t="str">
        <f t="shared" si="10"/>
        <v>N</v>
      </c>
      <c r="S649" s="16"/>
      <c r="T649" s="99" t="s">
        <v>132</v>
      </c>
      <c r="U649" s="16"/>
      <c r="V649" s="16"/>
      <c r="W649" s="16"/>
    </row>
    <row r="650" spans="1:23" ht="30" x14ac:dyDescent="0.25">
      <c r="A650" s="95">
        <v>168918</v>
      </c>
      <c r="B650" s="95" t="s">
        <v>151</v>
      </c>
      <c r="C650" s="95" t="s">
        <v>111</v>
      </c>
      <c r="D650" s="95" t="s">
        <v>56</v>
      </c>
      <c r="E650" s="96">
        <v>44263</v>
      </c>
      <c r="F650" s="95" t="s">
        <v>112</v>
      </c>
      <c r="G650" s="95" t="s">
        <v>113</v>
      </c>
      <c r="H650" s="96">
        <v>45345</v>
      </c>
      <c r="I650" s="119">
        <v>0.33853009259259265</v>
      </c>
      <c r="J650" s="96">
        <v>45345</v>
      </c>
      <c r="K650" s="119">
        <v>0.37874999999999998</v>
      </c>
      <c r="L650" s="95">
        <v>3475</v>
      </c>
      <c r="M650" s="23">
        <f>Causas[[#This Row],[parada_duracion]]/60</f>
        <v>57.916666666666664</v>
      </c>
      <c r="N650" s="19" t="s">
        <v>509</v>
      </c>
      <c r="O650" s="99" t="s">
        <v>9</v>
      </c>
      <c r="P650" s="16">
        <f>WEEKNUM(Causas[[#This Row],[resolucion_fecha]],16)</f>
        <v>8</v>
      </c>
      <c r="Q650" s="16" t="str">
        <f>TEXT(Causas[[#This Row],[resolucion_fecha]],"MMMM")</f>
        <v>febrero</v>
      </c>
      <c r="R650" s="16" t="str">
        <f t="shared" si="10"/>
        <v>N</v>
      </c>
      <c r="S650" s="16"/>
      <c r="T650" s="98" t="s">
        <v>9</v>
      </c>
      <c r="U650" s="16"/>
      <c r="V650" s="16"/>
      <c r="W650" s="16"/>
    </row>
    <row r="651" spans="1:23" ht="30" x14ac:dyDescent="0.25">
      <c r="A651" s="90">
        <v>168930</v>
      </c>
      <c r="B651" s="90" t="s">
        <v>184</v>
      </c>
      <c r="C651" s="90" t="s">
        <v>111</v>
      </c>
      <c r="D651" s="90" t="s">
        <v>47</v>
      </c>
      <c r="E651" s="91">
        <v>43405</v>
      </c>
      <c r="F651" s="90" t="s">
        <v>118</v>
      </c>
      <c r="G651" s="90" t="s">
        <v>115</v>
      </c>
      <c r="H651" s="91">
        <v>45345</v>
      </c>
      <c r="I651" s="118">
        <v>0.40592592592592597</v>
      </c>
      <c r="J651" s="91">
        <v>45345</v>
      </c>
      <c r="K651" s="118">
        <v>0.40598379629629627</v>
      </c>
      <c r="L651" s="90">
        <v>5</v>
      </c>
      <c r="M651" s="92">
        <f>Causas[[#This Row],[parada_duracion]]/60</f>
        <v>8.3333333333333329E-2</v>
      </c>
      <c r="N651" s="18" t="s">
        <v>125</v>
      </c>
      <c r="O651" s="98" t="s">
        <v>125</v>
      </c>
      <c r="P651" s="93">
        <f>WEEKNUM(Causas[[#This Row],[resolucion_fecha]],16)</f>
        <v>8</v>
      </c>
      <c r="Q651" s="93" t="str">
        <f>TEXT(Causas[[#This Row],[resolucion_fecha]],"MMMM")</f>
        <v>febrero</v>
      </c>
      <c r="R651" s="93" t="str">
        <f t="shared" si="10"/>
        <v>N</v>
      </c>
      <c r="S651" s="93"/>
      <c r="T651" s="98" t="s">
        <v>125</v>
      </c>
      <c r="U651" s="16"/>
      <c r="V651" s="93"/>
      <c r="W651" s="93"/>
    </row>
    <row r="652" spans="1:23" ht="30" x14ac:dyDescent="0.25">
      <c r="A652" s="90">
        <v>168931</v>
      </c>
      <c r="B652" s="90" t="s">
        <v>184</v>
      </c>
      <c r="C652" s="90" t="s">
        <v>111</v>
      </c>
      <c r="D652" s="90" t="s">
        <v>47</v>
      </c>
      <c r="E652" s="91">
        <v>43405</v>
      </c>
      <c r="F652" s="90" t="s">
        <v>118</v>
      </c>
      <c r="G652" s="90" t="s">
        <v>113</v>
      </c>
      <c r="H652" s="91">
        <v>45345</v>
      </c>
      <c r="I652" s="118">
        <v>0.40608796296296296</v>
      </c>
      <c r="J652" s="91">
        <v>45345</v>
      </c>
      <c r="K652" s="118">
        <v>0.4384143518518519</v>
      </c>
      <c r="L652" s="90">
        <v>2793</v>
      </c>
      <c r="M652" s="92">
        <f>Causas[[#This Row],[parada_duracion]]/60</f>
        <v>46.55</v>
      </c>
      <c r="N652" s="18" t="s">
        <v>508</v>
      </c>
      <c r="O652" s="98" t="s">
        <v>383</v>
      </c>
      <c r="P652" s="93">
        <f>WEEKNUM(Causas[[#This Row],[resolucion_fecha]],16)</f>
        <v>8</v>
      </c>
      <c r="Q652" s="93" t="str">
        <f>TEXT(Causas[[#This Row],[resolucion_fecha]],"MMMM")</f>
        <v>febrero</v>
      </c>
      <c r="R652" s="93" t="str">
        <f t="shared" si="10"/>
        <v>N</v>
      </c>
      <c r="S652" s="93"/>
      <c r="T652" s="98" t="s">
        <v>132</v>
      </c>
      <c r="U652" s="94"/>
      <c r="V652" s="93"/>
      <c r="W652" s="93"/>
    </row>
    <row r="653" spans="1:23" x14ac:dyDescent="0.25">
      <c r="A653" s="90">
        <v>168937</v>
      </c>
      <c r="B653" s="90" t="s">
        <v>487</v>
      </c>
      <c r="C653" s="90" t="s">
        <v>111</v>
      </c>
      <c r="D653" s="90" t="s">
        <v>60</v>
      </c>
      <c r="E653" s="91">
        <v>43405</v>
      </c>
      <c r="F653" s="90" t="s">
        <v>118</v>
      </c>
      <c r="G653" s="90" t="s">
        <v>113</v>
      </c>
      <c r="H653" s="91">
        <v>45345</v>
      </c>
      <c r="I653" s="118">
        <v>0.41255787037037034</v>
      </c>
      <c r="J653" s="91">
        <v>45345</v>
      </c>
      <c r="K653" s="118">
        <v>0.47343750000000001</v>
      </c>
      <c r="L653" s="90">
        <v>5260</v>
      </c>
      <c r="M653" s="92">
        <f>Causas[[#This Row],[parada_duracion]]/60</f>
        <v>87.666666666666671</v>
      </c>
      <c r="N653" s="18" t="s">
        <v>515</v>
      </c>
      <c r="O653" s="98" t="s">
        <v>384</v>
      </c>
      <c r="P653" s="93">
        <f>WEEKNUM(Causas[[#This Row],[resolucion_fecha]],16)</f>
        <v>8</v>
      </c>
      <c r="Q653" s="93" t="str">
        <f>TEXT(Causas[[#This Row],[resolucion_fecha]],"MMMM")</f>
        <v>febrero</v>
      </c>
      <c r="R653" s="93" t="str">
        <f t="shared" si="10"/>
        <v>N</v>
      </c>
      <c r="S653" s="93"/>
      <c r="T653" s="98" t="s">
        <v>132</v>
      </c>
      <c r="U653" s="94"/>
      <c r="V653" s="93"/>
      <c r="W653" s="93"/>
    </row>
    <row r="654" spans="1:23" x14ac:dyDescent="0.25">
      <c r="A654" s="90">
        <v>168958</v>
      </c>
      <c r="B654" s="90" t="s">
        <v>137</v>
      </c>
      <c r="C654" s="90" t="s">
        <v>111</v>
      </c>
      <c r="D654" s="90" t="s">
        <v>50</v>
      </c>
      <c r="E654" s="91">
        <v>43405</v>
      </c>
      <c r="F654" s="90" t="s">
        <v>118</v>
      </c>
      <c r="G654" s="90" t="s">
        <v>115</v>
      </c>
      <c r="H654" s="91">
        <v>45345</v>
      </c>
      <c r="I654" s="118">
        <v>0.43560185185185185</v>
      </c>
      <c r="J654" s="91">
        <v>45345</v>
      </c>
      <c r="K654" s="118">
        <v>0.45206018518518515</v>
      </c>
      <c r="L654" s="90">
        <v>1422</v>
      </c>
      <c r="M654" s="92">
        <f>Causas[[#This Row],[parada_duracion]]/60</f>
        <v>23.7</v>
      </c>
      <c r="N654" s="18" t="s">
        <v>514</v>
      </c>
      <c r="O654" s="98" t="s">
        <v>383</v>
      </c>
      <c r="P654" s="93">
        <f>WEEKNUM(Causas[[#This Row],[resolucion_fecha]],16)</f>
        <v>8</v>
      </c>
      <c r="Q654" s="93" t="str">
        <f>TEXT(Causas[[#This Row],[resolucion_fecha]],"MMMM")</f>
        <v>febrero</v>
      </c>
      <c r="R654" s="93" t="str">
        <f t="shared" si="10"/>
        <v>N</v>
      </c>
      <c r="S654" s="93"/>
      <c r="T654" s="98" t="s">
        <v>132</v>
      </c>
      <c r="U654" s="94"/>
      <c r="V654" s="93"/>
      <c r="W654" s="93"/>
    </row>
    <row r="655" spans="1:23" x14ac:dyDescent="0.25">
      <c r="A655" s="95">
        <v>168978</v>
      </c>
      <c r="B655" s="95" t="s">
        <v>137</v>
      </c>
      <c r="C655" s="95" t="s">
        <v>111</v>
      </c>
      <c r="D655" s="95" t="s">
        <v>50</v>
      </c>
      <c r="E655" s="96">
        <v>43405</v>
      </c>
      <c r="F655" s="95" t="s">
        <v>118</v>
      </c>
      <c r="G655" s="95" t="s">
        <v>115</v>
      </c>
      <c r="H655" s="96">
        <v>45345</v>
      </c>
      <c r="I655" s="119">
        <v>0.47072916666666664</v>
      </c>
      <c r="J655" s="96">
        <v>45345</v>
      </c>
      <c r="K655" s="119">
        <v>0.49111111111111111</v>
      </c>
      <c r="L655" s="95">
        <v>1761</v>
      </c>
      <c r="M655" s="23">
        <f>Causas[[#This Row],[parada_duracion]]/60</f>
        <v>29.35</v>
      </c>
      <c r="N655" s="18" t="s">
        <v>514</v>
      </c>
      <c r="O655" s="99" t="s">
        <v>383</v>
      </c>
      <c r="P655" s="16">
        <f>WEEKNUM(Causas[[#This Row],[resolucion_fecha]],16)</f>
        <v>8</v>
      </c>
      <c r="Q655" s="16" t="str">
        <f>TEXT(Causas[[#This Row],[resolucion_fecha]],"MMMM")</f>
        <v>febrero</v>
      </c>
      <c r="R655" s="16" t="str">
        <f t="shared" si="10"/>
        <v>N</v>
      </c>
      <c r="S655" s="16"/>
      <c r="T655" s="99" t="s">
        <v>132</v>
      </c>
      <c r="U655" s="94"/>
      <c r="V655" s="16"/>
      <c r="W655" s="16"/>
    </row>
    <row r="656" spans="1:23" x14ac:dyDescent="0.25">
      <c r="A656" s="95">
        <v>169001</v>
      </c>
      <c r="B656" s="95" t="s">
        <v>120</v>
      </c>
      <c r="C656" s="95" t="s">
        <v>111</v>
      </c>
      <c r="D656" s="95" t="s">
        <v>59</v>
      </c>
      <c r="E656" s="96">
        <v>43405</v>
      </c>
      <c r="F656" s="95" t="s">
        <v>118</v>
      </c>
      <c r="G656" s="95" t="s">
        <v>115</v>
      </c>
      <c r="H656" s="96">
        <v>45345</v>
      </c>
      <c r="I656" s="119">
        <v>0.49454861111111109</v>
      </c>
      <c r="J656" s="96">
        <v>45345</v>
      </c>
      <c r="K656" s="119">
        <v>0.50685185185185189</v>
      </c>
      <c r="L656" s="95">
        <v>1063</v>
      </c>
      <c r="M656" s="23">
        <f>Causas[[#This Row],[parada_duracion]]/60</f>
        <v>17.716666666666665</v>
      </c>
      <c r="N656" s="19" t="s">
        <v>492</v>
      </c>
      <c r="O656" s="99" t="s">
        <v>384</v>
      </c>
      <c r="P656" s="16">
        <f>WEEKNUM(Causas[[#This Row],[resolucion_fecha]],16)</f>
        <v>8</v>
      </c>
      <c r="Q656" s="16" t="str">
        <f>TEXT(Causas[[#This Row],[resolucion_fecha]],"MMMM")</f>
        <v>febrero</v>
      </c>
      <c r="R656" s="16" t="str">
        <f t="shared" si="10"/>
        <v>N</v>
      </c>
      <c r="S656" s="16"/>
      <c r="T656" s="99" t="s">
        <v>132</v>
      </c>
      <c r="U656" s="16"/>
      <c r="V656" s="16"/>
      <c r="W656" s="16"/>
    </row>
    <row r="657" spans="1:23" x14ac:dyDescent="0.25">
      <c r="A657" s="90">
        <v>169017</v>
      </c>
      <c r="B657" s="90" t="s">
        <v>487</v>
      </c>
      <c r="C657" s="90" t="s">
        <v>111</v>
      </c>
      <c r="D657" s="90" t="s">
        <v>60</v>
      </c>
      <c r="E657" s="91">
        <v>43405</v>
      </c>
      <c r="F657" s="90" t="s">
        <v>118</v>
      </c>
      <c r="G657" s="90" t="s">
        <v>113</v>
      </c>
      <c r="H657" s="91">
        <v>45345</v>
      </c>
      <c r="I657" s="118">
        <v>0.51695601851851858</v>
      </c>
      <c r="J657" s="91">
        <v>45345</v>
      </c>
      <c r="K657" s="118">
        <v>0.68785879629629632</v>
      </c>
      <c r="L657" s="90">
        <v>14766</v>
      </c>
      <c r="M657" s="92">
        <f>Causas[[#This Row],[parada_duracion]]/60</f>
        <v>246.1</v>
      </c>
      <c r="N657" s="18" t="s">
        <v>515</v>
      </c>
      <c r="O657" s="98" t="s">
        <v>384</v>
      </c>
      <c r="P657" s="93">
        <f>WEEKNUM(Causas[[#This Row],[resolucion_fecha]],16)</f>
        <v>8</v>
      </c>
      <c r="Q657" s="93" t="str">
        <f>TEXT(Causas[[#This Row],[resolucion_fecha]],"MMMM")</f>
        <v>febrero</v>
      </c>
      <c r="R657" s="93" t="str">
        <f t="shared" si="10"/>
        <v>N</v>
      </c>
      <c r="S657" s="93"/>
      <c r="T657" s="98" t="s">
        <v>132</v>
      </c>
      <c r="U657" s="16"/>
      <c r="V657" s="93"/>
      <c r="W657" s="93"/>
    </row>
    <row r="658" spans="1:23" ht="45" x14ac:dyDescent="0.25">
      <c r="A658" s="95">
        <v>169020</v>
      </c>
      <c r="B658" s="95" t="s">
        <v>120</v>
      </c>
      <c r="C658" s="95" t="s">
        <v>111</v>
      </c>
      <c r="D658" s="95" t="s">
        <v>42</v>
      </c>
      <c r="E658" s="96">
        <v>43405</v>
      </c>
      <c r="F658" s="95" t="s">
        <v>118</v>
      </c>
      <c r="G658" s="95" t="s">
        <v>113</v>
      </c>
      <c r="H658" s="96">
        <v>45345</v>
      </c>
      <c r="I658" s="119">
        <v>0.52159722222222216</v>
      </c>
      <c r="J658" s="96">
        <v>45345</v>
      </c>
      <c r="K658" s="119">
        <v>0.61453703703703699</v>
      </c>
      <c r="L658" s="95">
        <v>8030</v>
      </c>
      <c r="M658" s="23">
        <f>Causas[[#This Row],[parada_duracion]]/60</f>
        <v>133.83333333333334</v>
      </c>
      <c r="N658" s="19" t="s">
        <v>519</v>
      </c>
      <c r="O658" s="99" t="s">
        <v>385</v>
      </c>
      <c r="P658" s="16">
        <f>WEEKNUM(Causas[[#This Row],[resolucion_fecha]],16)</f>
        <v>8</v>
      </c>
      <c r="Q658" s="16" t="str">
        <f>TEXT(Causas[[#This Row],[resolucion_fecha]],"MMMM")</f>
        <v>febrero</v>
      </c>
      <c r="R658" s="16" t="str">
        <f t="shared" si="10"/>
        <v>N</v>
      </c>
      <c r="S658" s="16"/>
      <c r="T658" s="99" t="s">
        <v>133</v>
      </c>
      <c r="U658" s="94"/>
      <c r="V658" s="16"/>
      <c r="W658" s="16"/>
    </row>
    <row r="659" spans="1:23" x14ac:dyDescent="0.25">
      <c r="A659" s="95">
        <v>169024</v>
      </c>
      <c r="B659" s="95" t="s">
        <v>124</v>
      </c>
      <c r="C659" s="95" t="s">
        <v>111</v>
      </c>
      <c r="D659" s="95" t="s">
        <v>57</v>
      </c>
      <c r="E659" s="96">
        <v>43882</v>
      </c>
      <c r="F659" s="95" t="s">
        <v>112</v>
      </c>
      <c r="G659" s="95" t="s">
        <v>115</v>
      </c>
      <c r="H659" s="96">
        <v>45345</v>
      </c>
      <c r="I659" s="119">
        <v>0.52795138888888882</v>
      </c>
      <c r="J659" s="96">
        <v>45345</v>
      </c>
      <c r="K659" s="119">
        <v>0.52859953703703699</v>
      </c>
      <c r="L659" s="95">
        <v>56</v>
      </c>
      <c r="M659" s="23">
        <f>Causas[[#This Row],[parada_duracion]]/60</f>
        <v>0.93333333333333335</v>
      </c>
      <c r="N659" s="18" t="s">
        <v>125</v>
      </c>
      <c r="O659" s="98" t="s">
        <v>125</v>
      </c>
      <c r="P659" s="16">
        <f>WEEKNUM(Causas[[#This Row],[resolucion_fecha]],16)</f>
        <v>8</v>
      </c>
      <c r="Q659" s="16" t="str">
        <f>TEXT(Causas[[#This Row],[resolucion_fecha]],"MMMM")</f>
        <v>febrero</v>
      </c>
      <c r="R659" s="16" t="str">
        <f t="shared" si="10"/>
        <v>N</v>
      </c>
      <c r="S659" s="16"/>
      <c r="T659" s="98" t="s">
        <v>125</v>
      </c>
      <c r="U659" s="16"/>
      <c r="V659" s="16"/>
      <c r="W659" s="16"/>
    </row>
    <row r="660" spans="1:23" x14ac:dyDescent="0.25">
      <c r="A660" s="90">
        <v>169069</v>
      </c>
      <c r="B660" s="90" t="s">
        <v>137</v>
      </c>
      <c r="C660" s="90" t="s">
        <v>111</v>
      </c>
      <c r="D660" s="90" t="s">
        <v>64</v>
      </c>
      <c r="E660" s="91">
        <v>44432</v>
      </c>
      <c r="F660" s="90" t="s">
        <v>123</v>
      </c>
      <c r="G660" s="90" t="s">
        <v>115</v>
      </c>
      <c r="H660" s="91">
        <v>45345</v>
      </c>
      <c r="I660" s="118">
        <v>0.6077893518518519</v>
      </c>
      <c r="J660" s="91">
        <v>45345</v>
      </c>
      <c r="K660" s="118">
        <v>0.6881828703703704</v>
      </c>
      <c r="L660" s="90">
        <v>6946</v>
      </c>
      <c r="M660" s="92">
        <f>Causas[[#This Row],[parada_duracion]]/60</f>
        <v>115.76666666666667</v>
      </c>
      <c r="N660" s="18" t="s">
        <v>44</v>
      </c>
      <c r="O660" s="98" t="s">
        <v>44</v>
      </c>
      <c r="P660" s="93">
        <f>WEEKNUM(Causas[[#This Row],[resolucion_fecha]],16)</f>
        <v>8</v>
      </c>
      <c r="Q660" s="93" t="str">
        <f>TEXT(Causas[[#This Row],[resolucion_fecha]],"MMMM")</f>
        <v>febrero</v>
      </c>
      <c r="R660" s="93" t="str">
        <f t="shared" si="10"/>
        <v>N</v>
      </c>
      <c r="S660" s="93"/>
      <c r="T660" s="98" t="s">
        <v>44</v>
      </c>
      <c r="U660" s="16"/>
      <c r="V660" s="93"/>
      <c r="W660" s="93"/>
    </row>
    <row r="661" spans="1:23" x14ac:dyDescent="0.25">
      <c r="A661" s="95">
        <v>169074</v>
      </c>
      <c r="B661" s="95" t="s">
        <v>120</v>
      </c>
      <c r="C661" s="95" t="s">
        <v>111</v>
      </c>
      <c r="D661" s="95" t="s">
        <v>42</v>
      </c>
      <c r="E661" s="96">
        <v>43405</v>
      </c>
      <c r="F661" s="95" t="s">
        <v>118</v>
      </c>
      <c r="G661" s="95" t="s">
        <v>115</v>
      </c>
      <c r="H661" s="96">
        <v>45345</v>
      </c>
      <c r="I661" s="119">
        <v>0.61459490740740741</v>
      </c>
      <c r="J661" s="96">
        <v>45345</v>
      </c>
      <c r="K661" s="119">
        <v>0.6592824074074074</v>
      </c>
      <c r="L661" s="95">
        <v>3861</v>
      </c>
      <c r="M661" s="23">
        <f>Causas[[#This Row],[parada_duracion]]/60</f>
        <v>64.349999999999994</v>
      </c>
      <c r="N661" s="19" t="s">
        <v>493</v>
      </c>
      <c r="O661" s="99" t="s">
        <v>385</v>
      </c>
      <c r="P661" s="16">
        <f>WEEKNUM(Causas[[#This Row],[resolucion_fecha]],16)</f>
        <v>8</v>
      </c>
      <c r="Q661" s="16" t="str">
        <f>TEXT(Causas[[#This Row],[resolucion_fecha]],"MMMM")</f>
        <v>febrero</v>
      </c>
      <c r="R661" s="16" t="str">
        <f t="shared" si="10"/>
        <v>N</v>
      </c>
      <c r="S661" s="16"/>
      <c r="T661" s="99" t="s">
        <v>133</v>
      </c>
      <c r="U661" s="94"/>
      <c r="V661" s="16"/>
      <c r="W661" s="16"/>
    </row>
    <row r="662" spans="1:23" x14ac:dyDescent="0.25">
      <c r="A662" s="95">
        <v>169119</v>
      </c>
      <c r="B662" s="95" t="s">
        <v>120</v>
      </c>
      <c r="C662" s="95" t="s">
        <v>111</v>
      </c>
      <c r="D662" s="95" t="s">
        <v>53</v>
      </c>
      <c r="E662" s="96">
        <v>43405</v>
      </c>
      <c r="F662" s="95" t="s">
        <v>118</v>
      </c>
      <c r="G662" s="95" t="s">
        <v>113</v>
      </c>
      <c r="H662" s="96">
        <v>45345</v>
      </c>
      <c r="I662" s="119">
        <v>0.75872685185185185</v>
      </c>
      <c r="J662" s="96">
        <v>45345</v>
      </c>
      <c r="K662" s="119">
        <v>0.77840277777777767</v>
      </c>
      <c r="L662" s="95">
        <v>1700</v>
      </c>
      <c r="M662" s="23">
        <f>Causas[[#This Row],[parada_duracion]]/60</f>
        <v>28.333333333333332</v>
      </c>
      <c r="N662" s="19" t="s">
        <v>494</v>
      </c>
      <c r="O662" s="99" t="s">
        <v>384</v>
      </c>
      <c r="P662" s="16">
        <f>WEEKNUM(Causas[[#This Row],[resolucion_fecha]],16)</f>
        <v>8</v>
      </c>
      <c r="Q662" s="16" t="str">
        <f>TEXT(Causas[[#This Row],[resolucion_fecha]],"MMMM")</f>
        <v>febrero</v>
      </c>
      <c r="R662" s="16" t="str">
        <f t="shared" si="10"/>
        <v>N</v>
      </c>
      <c r="S662" s="16"/>
      <c r="T662" s="98" t="s">
        <v>133</v>
      </c>
      <c r="U662" s="16"/>
      <c r="V662" s="16"/>
      <c r="W662" s="16"/>
    </row>
    <row r="663" spans="1:23" x14ac:dyDescent="0.25">
      <c r="A663" s="95">
        <v>169132</v>
      </c>
      <c r="B663" s="95" t="s">
        <v>142</v>
      </c>
      <c r="C663" s="95" t="s">
        <v>111</v>
      </c>
      <c r="D663" s="95" t="s">
        <v>53</v>
      </c>
      <c r="E663" s="96">
        <v>43405</v>
      </c>
      <c r="F663" s="95" t="s">
        <v>118</v>
      </c>
      <c r="G663" s="95" t="s">
        <v>113</v>
      </c>
      <c r="H663" s="96">
        <v>45345</v>
      </c>
      <c r="I663" s="119">
        <v>0.84174768518518517</v>
      </c>
      <c r="J663" s="96">
        <v>45345</v>
      </c>
      <c r="K663" s="119">
        <v>0.89317129629629621</v>
      </c>
      <c r="L663" s="95">
        <v>4443</v>
      </c>
      <c r="M663" s="23">
        <f>Causas[[#This Row],[parada_duracion]]/60</f>
        <v>74.05</v>
      </c>
      <c r="N663" s="19" t="s">
        <v>495</v>
      </c>
      <c r="O663" s="99" t="s">
        <v>384</v>
      </c>
      <c r="P663" s="16">
        <f>WEEKNUM(Causas[[#This Row],[resolucion_fecha]],16)</f>
        <v>8</v>
      </c>
      <c r="Q663" s="16" t="str">
        <f>TEXT(Causas[[#This Row],[resolucion_fecha]],"MMMM")</f>
        <v>febrero</v>
      </c>
      <c r="R663" s="16" t="str">
        <f t="shared" si="10"/>
        <v>N</v>
      </c>
      <c r="S663" s="16"/>
      <c r="T663" s="99" t="s">
        <v>132</v>
      </c>
      <c r="U663" s="16"/>
      <c r="V663" s="16"/>
      <c r="W663" s="16"/>
    </row>
    <row r="664" spans="1:23" x14ac:dyDescent="0.25">
      <c r="A664" s="95">
        <v>169332</v>
      </c>
      <c r="B664" s="95" t="s">
        <v>137</v>
      </c>
      <c r="C664" s="95" t="s">
        <v>111</v>
      </c>
      <c r="D664" s="95" t="s">
        <v>52</v>
      </c>
      <c r="E664" s="96">
        <v>44239</v>
      </c>
      <c r="F664" s="95" t="s">
        <v>112</v>
      </c>
      <c r="G664" s="95" t="s">
        <v>115</v>
      </c>
      <c r="H664" s="96">
        <v>45348</v>
      </c>
      <c r="I664" s="119">
        <v>0.29943287037037036</v>
      </c>
      <c r="J664" s="96">
        <v>45348</v>
      </c>
      <c r="K664" s="119">
        <v>0.3119675925925926</v>
      </c>
      <c r="L664" s="95">
        <v>1083</v>
      </c>
      <c r="M664" s="23">
        <f>Causas[[#This Row],[parada_duracion]]/60</f>
        <v>18.05</v>
      </c>
      <c r="N664" s="19" t="s">
        <v>510</v>
      </c>
      <c r="O664" s="99" t="s">
        <v>383</v>
      </c>
      <c r="P664" s="16">
        <f>WEEKNUM(Causas[[#This Row],[resolucion_fecha]],16)</f>
        <v>9</v>
      </c>
      <c r="Q664" s="16" t="str">
        <f>TEXT(Causas[[#This Row],[resolucion_fecha]],"MMMM")</f>
        <v>febrero</v>
      </c>
      <c r="R664" s="16" t="str">
        <f t="shared" si="10"/>
        <v>N</v>
      </c>
      <c r="S664" s="16"/>
      <c r="T664" s="99" t="s">
        <v>132</v>
      </c>
      <c r="U664" s="16"/>
      <c r="V664" s="16"/>
      <c r="W664" s="16"/>
    </row>
    <row r="665" spans="1:23" x14ac:dyDescent="0.25">
      <c r="A665" s="90">
        <v>169430</v>
      </c>
      <c r="B665" s="90" t="s">
        <v>149</v>
      </c>
      <c r="C665" s="90" t="s">
        <v>111</v>
      </c>
      <c r="D665" s="90" t="s">
        <v>52</v>
      </c>
      <c r="E665" s="91">
        <v>43405</v>
      </c>
      <c r="F665" s="90" t="s">
        <v>118</v>
      </c>
      <c r="G665" s="90" t="s">
        <v>115</v>
      </c>
      <c r="H665" s="91">
        <v>45348</v>
      </c>
      <c r="I665" s="118">
        <v>0.5977662037037037</v>
      </c>
      <c r="J665" s="91">
        <v>45348</v>
      </c>
      <c r="K665" s="118">
        <v>0.63006944444444446</v>
      </c>
      <c r="L665" s="90">
        <v>2791</v>
      </c>
      <c r="M665" s="92">
        <f>Causas[[#This Row],[parada_duracion]]/60</f>
        <v>46.516666666666666</v>
      </c>
      <c r="N665" s="18" t="s">
        <v>528</v>
      </c>
      <c r="O665" s="98" t="s">
        <v>384</v>
      </c>
      <c r="P665" s="93">
        <f>WEEKNUM(Causas[[#This Row],[resolucion_fecha]],16)</f>
        <v>9</v>
      </c>
      <c r="Q665" s="93" t="str">
        <f>TEXT(Causas[[#This Row],[resolucion_fecha]],"MMMM")</f>
        <v>febrero</v>
      </c>
      <c r="R665" s="93" t="str">
        <f t="shared" si="10"/>
        <v>N</v>
      </c>
      <c r="S665" s="93"/>
      <c r="T665" s="98" t="s">
        <v>133</v>
      </c>
      <c r="U665" s="16"/>
      <c r="V665" s="93"/>
      <c r="W665" s="93"/>
    </row>
    <row r="666" spans="1:23" x14ac:dyDescent="0.25">
      <c r="A666" s="95">
        <v>169432</v>
      </c>
      <c r="B666" s="95" t="s">
        <v>162</v>
      </c>
      <c r="C666" s="95" t="s">
        <v>111</v>
      </c>
      <c r="D666" s="95" t="s">
        <v>46</v>
      </c>
      <c r="E666" s="96">
        <v>44265</v>
      </c>
      <c r="F666" s="95" t="s">
        <v>112</v>
      </c>
      <c r="G666" s="95" t="s">
        <v>113</v>
      </c>
      <c r="H666" s="96">
        <v>45348</v>
      </c>
      <c r="I666" s="119">
        <v>0.60187500000000005</v>
      </c>
      <c r="J666" s="96">
        <v>45348</v>
      </c>
      <c r="K666" s="119">
        <v>0.66112268518518513</v>
      </c>
      <c r="L666" s="95">
        <v>5119</v>
      </c>
      <c r="M666" s="23">
        <f>Causas[[#This Row],[parada_duracion]]/60</f>
        <v>85.316666666666663</v>
      </c>
      <c r="N666" s="19" t="s">
        <v>498</v>
      </c>
      <c r="O666" s="99" t="s">
        <v>384</v>
      </c>
      <c r="P666" s="16">
        <f>WEEKNUM(Causas[[#This Row],[resolucion_fecha]],16)</f>
        <v>9</v>
      </c>
      <c r="Q666" s="16" t="str">
        <f>TEXT(Causas[[#This Row],[resolucion_fecha]],"MMMM")</f>
        <v>febrero</v>
      </c>
      <c r="R666" s="16" t="str">
        <f t="shared" si="10"/>
        <v>N</v>
      </c>
      <c r="S666" s="16"/>
      <c r="T666" s="98" t="s">
        <v>133</v>
      </c>
      <c r="U666" s="94"/>
      <c r="V666" s="16"/>
      <c r="W666" s="16"/>
    </row>
    <row r="667" spans="1:23" ht="30" x14ac:dyDescent="0.25">
      <c r="A667" s="95">
        <v>169447</v>
      </c>
      <c r="B667" s="95" t="s">
        <v>120</v>
      </c>
      <c r="C667" s="95" t="s">
        <v>111</v>
      </c>
      <c r="D667" s="95" t="s">
        <v>42</v>
      </c>
      <c r="E667" s="96">
        <v>43405</v>
      </c>
      <c r="F667" s="95" t="s">
        <v>118</v>
      </c>
      <c r="G667" s="95" t="s">
        <v>113</v>
      </c>
      <c r="H667" s="96">
        <v>45348</v>
      </c>
      <c r="I667" s="119">
        <v>0.62475694444444441</v>
      </c>
      <c r="J667" s="96">
        <v>45348</v>
      </c>
      <c r="K667" s="119">
        <v>0.68158564814814815</v>
      </c>
      <c r="L667" s="95">
        <v>4910</v>
      </c>
      <c r="M667" s="23">
        <f>Causas[[#This Row],[parada_duracion]]/60</f>
        <v>81.833333333333329</v>
      </c>
      <c r="N667" s="19" t="s">
        <v>496</v>
      </c>
      <c r="O667" s="99" t="s">
        <v>384</v>
      </c>
      <c r="P667" s="16">
        <f>WEEKNUM(Causas[[#This Row],[resolucion_fecha]],16)</f>
        <v>9</v>
      </c>
      <c r="Q667" s="16" t="str">
        <f>TEXT(Causas[[#This Row],[resolucion_fecha]],"MMMM")</f>
        <v>febrero</v>
      </c>
      <c r="R667" s="16" t="str">
        <f t="shared" si="10"/>
        <v>N</v>
      </c>
      <c r="S667" s="16"/>
      <c r="T667" s="98" t="s">
        <v>133</v>
      </c>
      <c r="U667" s="16"/>
      <c r="V667" s="16"/>
      <c r="W667" s="16"/>
    </row>
    <row r="668" spans="1:23" x14ac:dyDescent="0.25">
      <c r="A668" s="90">
        <v>169487</v>
      </c>
      <c r="B668" s="90" t="s">
        <v>149</v>
      </c>
      <c r="C668" s="90" t="s">
        <v>111</v>
      </c>
      <c r="D668" s="90" t="s">
        <v>52</v>
      </c>
      <c r="E668" s="91">
        <v>43405</v>
      </c>
      <c r="F668" s="90" t="s">
        <v>118</v>
      </c>
      <c r="G668" s="90" t="s">
        <v>113</v>
      </c>
      <c r="H668" s="91">
        <v>45348</v>
      </c>
      <c r="I668" s="118">
        <v>0.69357638888888884</v>
      </c>
      <c r="J668" s="91">
        <v>45348</v>
      </c>
      <c r="K668" s="118">
        <v>0.71399305555555559</v>
      </c>
      <c r="L668" s="90">
        <v>1764</v>
      </c>
      <c r="M668" s="92">
        <f>Causas[[#This Row],[parada_duracion]]/60</f>
        <v>29.4</v>
      </c>
      <c r="N668" s="18" t="s">
        <v>499</v>
      </c>
      <c r="O668" s="98" t="s">
        <v>383</v>
      </c>
      <c r="P668" s="93">
        <f>WEEKNUM(Causas[[#This Row],[resolucion_fecha]],16)</f>
        <v>9</v>
      </c>
      <c r="Q668" s="93" t="str">
        <f>TEXT(Causas[[#This Row],[resolucion_fecha]],"MMMM")</f>
        <v>febrero</v>
      </c>
      <c r="R668" s="93" t="str">
        <f t="shared" si="10"/>
        <v>N</v>
      </c>
      <c r="S668" s="93"/>
      <c r="T668" s="98" t="s">
        <v>132</v>
      </c>
      <c r="U668" s="16"/>
      <c r="V668" s="93"/>
      <c r="W668" s="93"/>
    </row>
    <row r="669" spans="1:23" x14ac:dyDescent="0.25">
      <c r="A669" s="90">
        <v>169489</v>
      </c>
      <c r="B669" s="90" t="s">
        <v>135</v>
      </c>
      <c r="C669" s="90" t="s">
        <v>111</v>
      </c>
      <c r="D669" s="90" t="s">
        <v>56</v>
      </c>
      <c r="E669" s="91">
        <v>43881</v>
      </c>
      <c r="F669" s="90" t="s">
        <v>112</v>
      </c>
      <c r="G669" s="90" t="s">
        <v>115</v>
      </c>
      <c r="H669" s="91">
        <v>45348</v>
      </c>
      <c r="I669" s="118">
        <v>0.69457175925925929</v>
      </c>
      <c r="J669" s="91">
        <v>45348</v>
      </c>
      <c r="K669" s="118">
        <v>0.71531250000000002</v>
      </c>
      <c r="L669" s="90">
        <v>1792</v>
      </c>
      <c r="M669" s="92">
        <f>Causas[[#This Row],[parada_duracion]]/60</f>
        <v>29.866666666666667</v>
      </c>
      <c r="N669" s="18" t="s">
        <v>524</v>
      </c>
      <c r="O669" s="98" t="s">
        <v>383</v>
      </c>
      <c r="P669" s="93">
        <f>WEEKNUM(Causas[[#This Row],[resolucion_fecha]],16)</f>
        <v>9</v>
      </c>
      <c r="Q669" s="93" t="str">
        <f>TEXT(Causas[[#This Row],[resolucion_fecha]],"MMMM")</f>
        <v>febrero</v>
      </c>
      <c r="R669" s="93" t="str">
        <f t="shared" si="10"/>
        <v>N</v>
      </c>
      <c r="S669" s="93"/>
      <c r="T669" s="98" t="s">
        <v>132</v>
      </c>
      <c r="U669" s="94"/>
      <c r="V669" s="93"/>
      <c r="W669" s="93"/>
    </row>
    <row r="670" spans="1:23" x14ac:dyDescent="0.25">
      <c r="A670" s="95">
        <v>169501</v>
      </c>
      <c r="B670" s="95" t="s">
        <v>162</v>
      </c>
      <c r="C670" s="95" t="s">
        <v>111</v>
      </c>
      <c r="D670" s="95" t="s">
        <v>46</v>
      </c>
      <c r="E670" s="96">
        <v>44265</v>
      </c>
      <c r="F670" s="95" t="s">
        <v>112</v>
      </c>
      <c r="G670" s="95" t="s">
        <v>113</v>
      </c>
      <c r="H670" s="96">
        <v>45348</v>
      </c>
      <c r="I670" s="119">
        <v>0.70550925925925922</v>
      </c>
      <c r="J670" s="96">
        <v>45348</v>
      </c>
      <c r="K670" s="119">
        <v>0.73137731481481483</v>
      </c>
      <c r="L670" s="95">
        <v>2235</v>
      </c>
      <c r="M670" s="23">
        <f>Causas[[#This Row],[parada_duracion]]/60</f>
        <v>37.25</v>
      </c>
      <c r="N670" s="18" t="s">
        <v>497</v>
      </c>
      <c r="O670" s="99" t="s">
        <v>383</v>
      </c>
      <c r="P670" s="16">
        <f>WEEKNUM(Causas[[#This Row],[resolucion_fecha]],16)</f>
        <v>9</v>
      </c>
      <c r="Q670" s="16" t="str">
        <f>TEXT(Causas[[#This Row],[resolucion_fecha]],"MMMM")</f>
        <v>febrero</v>
      </c>
      <c r="R670" s="16" t="str">
        <f t="shared" si="10"/>
        <v>N</v>
      </c>
      <c r="S670" s="16"/>
      <c r="T670" s="99" t="s">
        <v>132</v>
      </c>
      <c r="U670" s="94"/>
      <c r="V670" s="16"/>
      <c r="W670" s="16"/>
    </row>
    <row r="671" spans="1:23" x14ac:dyDescent="0.25">
      <c r="A671" s="90">
        <v>169531</v>
      </c>
      <c r="B671" s="90" t="s">
        <v>162</v>
      </c>
      <c r="C671" s="90" t="s">
        <v>111</v>
      </c>
      <c r="D671" s="90" t="s">
        <v>46</v>
      </c>
      <c r="E671" s="91">
        <v>44265</v>
      </c>
      <c r="F671" s="90" t="s">
        <v>112</v>
      </c>
      <c r="G671" s="90" t="s">
        <v>113</v>
      </c>
      <c r="H671" s="91">
        <v>45348</v>
      </c>
      <c r="I671" s="118">
        <v>0.74634259259259261</v>
      </c>
      <c r="J671" s="91">
        <v>45348</v>
      </c>
      <c r="K671" s="118">
        <v>0.74766203703703704</v>
      </c>
      <c r="L671" s="90">
        <v>114</v>
      </c>
      <c r="M671" s="92">
        <f>Causas[[#This Row],[parada_duracion]]/60</f>
        <v>1.9</v>
      </c>
      <c r="N671" s="18" t="s">
        <v>125</v>
      </c>
      <c r="O671" s="98" t="s">
        <v>125</v>
      </c>
      <c r="P671" s="93">
        <f>WEEKNUM(Causas[[#This Row],[resolucion_fecha]],16)</f>
        <v>9</v>
      </c>
      <c r="Q671" s="93" t="str">
        <f>TEXT(Causas[[#This Row],[resolucion_fecha]],"MMMM")</f>
        <v>febrero</v>
      </c>
      <c r="R671" s="93" t="str">
        <f t="shared" si="10"/>
        <v>N</v>
      </c>
      <c r="S671" s="93"/>
      <c r="T671" s="98" t="s">
        <v>125</v>
      </c>
      <c r="U671" s="16"/>
      <c r="V671" s="93"/>
      <c r="W671" s="93"/>
    </row>
    <row r="672" spans="1:23" x14ac:dyDescent="0.25">
      <c r="A672" s="90">
        <v>169533</v>
      </c>
      <c r="B672" s="90" t="s">
        <v>120</v>
      </c>
      <c r="C672" s="90" t="s">
        <v>111</v>
      </c>
      <c r="D672" s="90" t="s">
        <v>42</v>
      </c>
      <c r="E672" s="91">
        <v>43405</v>
      </c>
      <c r="F672" s="90" t="s">
        <v>118</v>
      </c>
      <c r="G672" s="90" t="s">
        <v>115</v>
      </c>
      <c r="H672" s="91">
        <v>45348</v>
      </c>
      <c r="I672" s="118">
        <v>0.74945601851851851</v>
      </c>
      <c r="J672" s="91">
        <v>45348</v>
      </c>
      <c r="K672" s="118">
        <v>0.78228009259259268</v>
      </c>
      <c r="L672" s="90">
        <v>2836</v>
      </c>
      <c r="M672" s="92">
        <f>Causas[[#This Row],[parada_duracion]]/60</f>
        <v>47.266666666666666</v>
      </c>
      <c r="N672" s="18" t="s">
        <v>504</v>
      </c>
      <c r="O672" s="98" t="s">
        <v>385</v>
      </c>
      <c r="P672" s="93">
        <f>WEEKNUM(Causas[[#This Row],[resolucion_fecha]],16)</f>
        <v>9</v>
      </c>
      <c r="Q672" s="93" t="str">
        <f>TEXT(Causas[[#This Row],[resolucion_fecha]],"MMMM")</f>
        <v>febrero</v>
      </c>
      <c r="R672" s="93" t="str">
        <f t="shared" si="10"/>
        <v>N</v>
      </c>
      <c r="S672" s="93"/>
      <c r="T672" s="99" t="s">
        <v>133</v>
      </c>
      <c r="U672" s="94"/>
      <c r="V672" s="93"/>
      <c r="W672" s="93"/>
    </row>
    <row r="673" spans="1:23" x14ac:dyDescent="0.25">
      <c r="A673" s="90">
        <v>169541</v>
      </c>
      <c r="B673" s="90" t="s">
        <v>162</v>
      </c>
      <c r="C673" s="90" t="s">
        <v>111</v>
      </c>
      <c r="D673" s="90" t="s">
        <v>46</v>
      </c>
      <c r="E673" s="91">
        <v>44265</v>
      </c>
      <c r="F673" s="90" t="s">
        <v>112</v>
      </c>
      <c r="G673" s="90" t="s">
        <v>113</v>
      </c>
      <c r="H673" s="91">
        <v>45348</v>
      </c>
      <c r="I673" s="118">
        <v>0.77880787037037036</v>
      </c>
      <c r="J673" s="91">
        <v>45348</v>
      </c>
      <c r="K673" s="118">
        <v>0.79043981481481485</v>
      </c>
      <c r="L673" s="90">
        <v>1005</v>
      </c>
      <c r="M673" s="92">
        <f>Causas[[#This Row],[parada_duracion]]/60</f>
        <v>16.75</v>
      </c>
      <c r="N673" s="18" t="s">
        <v>503</v>
      </c>
      <c r="O673" s="98" t="s">
        <v>383</v>
      </c>
      <c r="P673" s="93">
        <f>WEEKNUM(Causas[[#This Row],[resolucion_fecha]],16)</f>
        <v>9</v>
      </c>
      <c r="Q673" s="93" t="str">
        <f>TEXT(Causas[[#This Row],[resolucion_fecha]],"MMMM")</f>
        <v>febrero</v>
      </c>
      <c r="R673" s="93" t="str">
        <f t="shared" si="10"/>
        <v>N</v>
      </c>
      <c r="S673" s="93"/>
      <c r="T673" s="98" t="s">
        <v>132</v>
      </c>
      <c r="U673" s="94"/>
      <c r="V673" s="93"/>
      <c r="W673" s="93"/>
    </row>
    <row r="674" spans="1:23" x14ac:dyDescent="0.25">
      <c r="A674" s="90">
        <v>169548</v>
      </c>
      <c r="B674" s="90" t="s">
        <v>120</v>
      </c>
      <c r="C674" s="90" t="s">
        <v>111</v>
      </c>
      <c r="D674" s="90" t="s">
        <v>42</v>
      </c>
      <c r="E674" s="91">
        <v>43405</v>
      </c>
      <c r="F674" s="90" t="s">
        <v>118</v>
      </c>
      <c r="G674" s="90" t="s">
        <v>115</v>
      </c>
      <c r="H674" s="91">
        <v>45348</v>
      </c>
      <c r="I674" s="118">
        <v>0.78878472222222218</v>
      </c>
      <c r="J674" s="91">
        <v>45348</v>
      </c>
      <c r="K674" s="118">
        <v>0.86559027777777775</v>
      </c>
      <c r="L674" s="90">
        <v>6636</v>
      </c>
      <c r="M674" s="92">
        <f>Causas[[#This Row],[parada_duracion]]/60</f>
        <v>110.6</v>
      </c>
      <c r="N674" s="18" t="s">
        <v>505</v>
      </c>
      <c r="O674" s="98" t="s">
        <v>383</v>
      </c>
      <c r="P674" s="93">
        <f>WEEKNUM(Causas[[#This Row],[resolucion_fecha]],16)</f>
        <v>9</v>
      </c>
      <c r="Q674" s="93" t="str">
        <f>TEXT(Causas[[#This Row],[resolucion_fecha]],"MMMM")</f>
        <v>febrero</v>
      </c>
      <c r="R674" s="93" t="str">
        <f t="shared" si="10"/>
        <v>N</v>
      </c>
      <c r="S674" s="93"/>
      <c r="T674" s="98" t="s">
        <v>132</v>
      </c>
      <c r="U674" s="94"/>
      <c r="V674" s="93"/>
      <c r="W674" s="93"/>
    </row>
    <row r="675" spans="1:23" x14ac:dyDescent="0.25">
      <c r="A675" s="90">
        <v>169561</v>
      </c>
      <c r="B675" s="90" t="s">
        <v>162</v>
      </c>
      <c r="C675" s="90" t="s">
        <v>111</v>
      </c>
      <c r="D675" s="90" t="s">
        <v>46</v>
      </c>
      <c r="E675" s="91">
        <v>44265</v>
      </c>
      <c r="F675" s="90" t="s">
        <v>112</v>
      </c>
      <c r="G675" s="90" t="s">
        <v>113</v>
      </c>
      <c r="H675" s="91">
        <v>45348</v>
      </c>
      <c r="I675" s="118">
        <v>0.82412037037037045</v>
      </c>
      <c r="J675" s="91">
        <v>45348</v>
      </c>
      <c r="K675" s="118">
        <v>0.82682870370370365</v>
      </c>
      <c r="L675" s="90">
        <v>234</v>
      </c>
      <c r="M675" s="92">
        <f>Causas[[#This Row],[parada_duracion]]/60</f>
        <v>3.9</v>
      </c>
      <c r="N675" s="18" t="s">
        <v>125</v>
      </c>
      <c r="O675" s="98" t="s">
        <v>125</v>
      </c>
      <c r="P675" s="93">
        <f>WEEKNUM(Causas[[#This Row],[resolucion_fecha]],16)</f>
        <v>9</v>
      </c>
      <c r="Q675" s="93" t="str">
        <f>TEXT(Causas[[#This Row],[resolucion_fecha]],"MMMM")</f>
        <v>febrero</v>
      </c>
      <c r="R675" s="93" t="str">
        <f t="shared" si="10"/>
        <v>N</v>
      </c>
      <c r="S675" s="93"/>
      <c r="T675" s="98" t="s">
        <v>125</v>
      </c>
      <c r="U675" s="94"/>
      <c r="V675" s="93"/>
      <c r="W675" s="93"/>
    </row>
    <row r="676" spans="1:23" x14ac:dyDescent="0.25">
      <c r="A676" s="90">
        <v>169562</v>
      </c>
      <c r="B676" s="90" t="s">
        <v>162</v>
      </c>
      <c r="C676" s="90" t="s">
        <v>111</v>
      </c>
      <c r="D676" s="90" t="s">
        <v>46</v>
      </c>
      <c r="E676" s="91">
        <v>44265</v>
      </c>
      <c r="F676" s="90" t="s">
        <v>112</v>
      </c>
      <c r="G676" s="90" t="s">
        <v>113</v>
      </c>
      <c r="H676" s="91">
        <v>45348</v>
      </c>
      <c r="I676" s="118">
        <v>0.82697916666666671</v>
      </c>
      <c r="J676" s="91">
        <v>45348</v>
      </c>
      <c r="K676" s="118">
        <v>0.83574074074074067</v>
      </c>
      <c r="L676" s="90">
        <v>757</v>
      </c>
      <c r="M676" s="92">
        <f>Causas[[#This Row],[parada_duracion]]/60</f>
        <v>12.616666666666667</v>
      </c>
      <c r="N676" s="18" t="s">
        <v>501</v>
      </c>
      <c r="O676" s="98" t="s">
        <v>383</v>
      </c>
      <c r="P676" s="93">
        <f>WEEKNUM(Causas[[#This Row],[resolucion_fecha]],16)</f>
        <v>9</v>
      </c>
      <c r="Q676" s="93" t="str">
        <f>TEXT(Causas[[#This Row],[resolucion_fecha]],"MMMM")</f>
        <v>febrero</v>
      </c>
      <c r="R676" s="93" t="str">
        <f t="shared" si="10"/>
        <v>N</v>
      </c>
      <c r="S676" s="93"/>
      <c r="T676" s="98" t="s">
        <v>132</v>
      </c>
      <c r="U676" s="94"/>
      <c r="V676" s="93"/>
      <c r="W676" s="93"/>
    </row>
    <row r="677" spans="1:23" x14ac:dyDescent="0.25">
      <c r="A677" s="90">
        <v>169563</v>
      </c>
      <c r="B677" s="90" t="s">
        <v>120</v>
      </c>
      <c r="C677" s="90" t="s">
        <v>111</v>
      </c>
      <c r="D677" s="90" t="s">
        <v>50</v>
      </c>
      <c r="E677" s="91">
        <v>43405</v>
      </c>
      <c r="F677" s="90" t="s">
        <v>118</v>
      </c>
      <c r="G677" s="90" t="s">
        <v>113</v>
      </c>
      <c r="H677" s="91">
        <v>45348</v>
      </c>
      <c r="I677" s="118">
        <v>0.82804398148148151</v>
      </c>
      <c r="J677" s="91">
        <v>45348</v>
      </c>
      <c r="K677" s="118">
        <v>0.8418402777777777</v>
      </c>
      <c r="L677" s="90">
        <v>1192</v>
      </c>
      <c r="M677" s="92">
        <f>Causas[[#This Row],[parada_duracion]]/60</f>
        <v>19.866666666666667</v>
      </c>
      <c r="N677" s="18" t="s">
        <v>500</v>
      </c>
      <c r="O677" s="98" t="s">
        <v>385</v>
      </c>
      <c r="P677" s="93">
        <f>WEEKNUM(Causas[[#This Row],[resolucion_fecha]],16)</f>
        <v>9</v>
      </c>
      <c r="Q677" s="93" t="str">
        <f>TEXT(Causas[[#This Row],[resolucion_fecha]],"MMMM")</f>
        <v>febrero</v>
      </c>
      <c r="R677" s="93" t="str">
        <f t="shared" si="10"/>
        <v>N</v>
      </c>
      <c r="S677" s="93"/>
      <c r="T677" s="99" t="s">
        <v>133</v>
      </c>
      <c r="U677" s="94"/>
      <c r="V677" s="93"/>
      <c r="W677" s="93"/>
    </row>
    <row r="678" spans="1:23" ht="30" x14ac:dyDescent="0.25">
      <c r="A678" s="90">
        <v>169564</v>
      </c>
      <c r="B678" s="90" t="s">
        <v>120</v>
      </c>
      <c r="C678" s="90" t="s">
        <v>111</v>
      </c>
      <c r="D678" s="90" t="s">
        <v>59</v>
      </c>
      <c r="E678" s="91">
        <v>43405</v>
      </c>
      <c r="F678" s="90" t="s">
        <v>118</v>
      </c>
      <c r="G678" s="90" t="s">
        <v>113</v>
      </c>
      <c r="H678" s="91">
        <v>45348</v>
      </c>
      <c r="I678" s="118">
        <v>0.83750000000000002</v>
      </c>
      <c r="J678" s="91">
        <v>45348</v>
      </c>
      <c r="K678" s="118">
        <v>0.8583912037037037</v>
      </c>
      <c r="L678" s="90">
        <v>1805</v>
      </c>
      <c r="M678" s="92">
        <f>Causas[[#This Row],[parada_duracion]]/60</f>
        <v>30.083333333333332</v>
      </c>
      <c r="N678" s="18" t="s">
        <v>506</v>
      </c>
      <c r="O678" s="98" t="s">
        <v>384</v>
      </c>
      <c r="P678" s="93">
        <f>WEEKNUM(Causas[[#This Row],[resolucion_fecha]],16)</f>
        <v>9</v>
      </c>
      <c r="Q678" s="93" t="str">
        <f>TEXT(Causas[[#This Row],[resolucion_fecha]],"MMMM")</f>
        <v>febrero</v>
      </c>
      <c r="R678" s="93" t="str">
        <f t="shared" si="10"/>
        <v>N</v>
      </c>
      <c r="S678" s="93"/>
      <c r="T678" s="98" t="s">
        <v>132</v>
      </c>
      <c r="U678" s="94"/>
      <c r="V678" s="93"/>
      <c r="W678" s="93"/>
    </row>
    <row r="679" spans="1:23" x14ac:dyDescent="0.25">
      <c r="A679" s="90">
        <v>169565</v>
      </c>
      <c r="B679" s="90" t="s">
        <v>162</v>
      </c>
      <c r="C679" s="90" t="s">
        <v>111</v>
      </c>
      <c r="D679" s="90" t="s">
        <v>46</v>
      </c>
      <c r="E679" s="91">
        <v>44265</v>
      </c>
      <c r="F679" s="90" t="s">
        <v>112</v>
      </c>
      <c r="G679" s="90" t="s">
        <v>113</v>
      </c>
      <c r="H679" s="91">
        <v>45348</v>
      </c>
      <c r="I679" s="118">
        <v>0.8508796296296296</v>
      </c>
      <c r="J679" s="91">
        <v>45348</v>
      </c>
      <c r="K679" s="118">
        <v>0.86027777777777781</v>
      </c>
      <c r="L679" s="90">
        <v>812</v>
      </c>
      <c r="M679" s="92">
        <f>Causas[[#This Row],[parada_duracion]]/60</f>
        <v>13.533333333333333</v>
      </c>
      <c r="N679" s="18" t="s">
        <v>502</v>
      </c>
      <c r="O679" s="98" t="s">
        <v>383</v>
      </c>
      <c r="P679" s="93">
        <f>WEEKNUM(Causas[[#This Row],[resolucion_fecha]],16)</f>
        <v>9</v>
      </c>
      <c r="Q679" s="93" t="str">
        <f>TEXT(Causas[[#This Row],[resolucion_fecha]],"MMMM")</f>
        <v>febrero</v>
      </c>
      <c r="R679" s="93" t="str">
        <f t="shared" si="10"/>
        <v>N</v>
      </c>
      <c r="S679" s="93"/>
      <c r="T679" s="98" t="s">
        <v>132</v>
      </c>
      <c r="U679" s="94"/>
      <c r="V679" s="93"/>
      <c r="W679" s="93"/>
    </row>
    <row r="680" spans="1:23" x14ac:dyDescent="0.25">
      <c r="A680" s="95">
        <v>169566</v>
      </c>
      <c r="B680" s="95" t="s">
        <v>137</v>
      </c>
      <c r="C680" s="95" t="s">
        <v>111</v>
      </c>
      <c r="D680" s="95" t="s">
        <v>54</v>
      </c>
      <c r="E680" s="96">
        <v>44756</v>
      </c>
      <c r="F680" s="95" t="s">
        <v>390</v>
      </c>
      <c r="G680" s="95" t="s">
        <v>115</v>
      </c>
      <c r="H680" s="96">
        <v>45348</v>
      </c>
      <c r="I680" s="119">
        <v>0.86060185185185178</v>
      </c>
      <c r="J680" s="96">
        <v>45348</v>
      </c>
      <c r="K680" s="119">
        <v>0.98582175925925919</v>
      </c>
      <c r="L680" s="95">
        <v>10819</v>
      </c>
      <c r="M680" s="23">
        <f>Causas[[#This Row],[parada_duracion]]/60</f>
        <v>180.31666666666666</v>
      </c>
      <c r="N680" s="19" t="s">
        <v>525</v>
      </c>
      <c r="O680" s="99" t="s">
        <v>383</v>
      </c>
      <c r="P680" s="16">
        <f>WEEKNUM(Causas[[#This Row],[resolucion_fecha]],16)</f>
        <v>9</v>
      </c>
      <c r="Q680" s="16" t="str">
        <f>TEXT(Causas[[#This Row],[resolucion_fecha]],"MMMM")</f>
        <v>febrero</v>
      </c>
      <c r="R680" s="16" t="str">
        <f t="shared" si="10"/>
        <v>N</v>
      </c>
      <c r="S680" s="16"/>
      <c r="T680" s="99" t="s">
        <v>132</v>
      </c>
      <c r="U680" s="94"/>
      <c r="V680" s="16"/>
      <c r="W680" s="16"/>
    </row>
    <row r="681" spans="1:23" x14ac:dyDescent="0.25">
      <c r="A681" s="95">
        <v>169568</v>
      </c>
      <c r="B681" s="95" t="s">
        <v>116</v>
      </c>
      <c r="C681" s="95" t="s">
        <v>111</v>
      </c>
      <c r="D681" s="95" t="s">
        <v>50</v>
      </c>
      <c r="E681" s="96">
        <v>43881</v>
      </c>
      <c r="F681" s="95" t="s">
        <v>112</v>
      </c>
      <c r="G681" s="95" t="s">
        <v>113</v>
      </c>
      <c r="H681" s="96">
        <v>45348</v>
      </c>
      <c r="I681" s="119">
        <v>0.95810185185185182</v>
      </c>
      <c r="J681" s="96">
        <v>45348</v>
      </c>
      <c r="K681" s="119">
        <v>0.96206018518518521</v>
      </c>
      <c r="L681" s="95">
        <v>342</v>
      </c>
      <c r="M681" s="23">
        <f>Causas[[#This Row],[parada_duracion]]/60</f>
        <v>5.7</v>
      </c>
      <c r="N681" s="18" t="s">
        <v>125</v>
      </c>
      <c r="O681" s="98" t="s">
        <v>125</v>
      </c>
      <c r="P681" s="16">
        <f>WEEKNUM(Causas[[#This Row],[resolucion_fecha]],16)</f>
        <v>9</v>
      </c>
      <c r="Q681" s="16" t="str">
        <f>TEXT(Causas[[#This Row],[resolucion_fecha]],"MMMM")</f>
        <v>febrero</v>
      </c>
      <c r="R681" s="16" t="str">
        <f t="shared" si="10"/>
        <v>N</v>
      </c>
      <c r="S681" s="16"/>
      <c r="T681" s="98" t="s">
        <v>125</v>
      </c>
      <c r="U681" s="16"/>
      <c r="V681" s="16"/>
      <c r="W681" s="16"/>
    </row>
    <row r="682" spans="1:23" x14ac:dyDescent="0.25">
      <c r="A682" s="90">
        <v>169617</v>
      </c>
      <c r="B682" s="90" t="s">
        <v>119</v>
      </c>
      <c r="C682" s="90" t="s">
        <v>111</v>
      </c>
      <c r="D682" s="90" t="s">
        <v>50</v>
      </c>
      <c r="E682" s="91">
        <v>43405</v>
      </c>
      <c r="F682" s="90" t="s">
        <v>118</v>
      </c>
      <c r="G682" s="90" t="s">
        <v>113</v>
      </c>
      <c r="H682" s="91">
        <v>45349</v>
      </c>
      <c r="I682" s="118">
        <v>0.45506944444444447</v>
      </c>
      <c r="J682" s="91">
        <v>45349</v>
      </c>
      <c r="K682" s="118">
        <v>0.49395833333333333</v>
      </c>
      <c r="L682" s="90">
        <v>3360</v>
      </c>
      <c r="M682" s="92">
        <f>Causas[[#This Row],[parada_duracion]]/60</f>
        <v>56</v>
      </c>
      <c r="N682" s="18" t="s">
        <v>517</v>
      </c>
      <c r="O682" s="98" t="s">
        <v>383</v>
      </c>
      <c r="P682" s="93">
        <f>WEEKNUM(Causas[[#This Row],[resolucion_fecha]],16)</f>
        <v>9</v>
      </c>
      <c r="Q682" s="93" t="str">
        <f>TEXT(Causas[[#This Row],[resolucion_fecha]],"MMMM")</f>
        <v>febrero</v>
      </c>
      <c r="R682" s="93" t="str">
        <f t="shared" si="10"/>
        <v>N</v>
      </c>
      <c r="S682" s="93"/>
      <c r="T682" s="98" t="s">
        <v>132</v>
      </c>
      <c r="U682" s="16"/>
      <c r="V682" s="93"/>
      <c r="W682" s="93"/>
    </row>
    <row r="683" spans="1:23" x14ac:dyDescent="0.25">
      <c r="A683" s="95">
        <v>169647</v>
      </c>
      <c r="B683" s="95" t="s">
        <v>121</v>
      </c>
      <c r="C683" s="95" t="s">
        <v>111</v>
      </c>
      <c r="D683" s="95" t="s">
        <v>54</v>
      </c>
      <c r="E683" s="96">
        <v>45063</v>
      </c>
      <c r="F683" s="95" t="s">
        <v>308</v>
      </c>
      <c r="G683" s="95" t="s">
        <v>115</v>
      </c>
      <c r="H683" s="96">
        <v>45349</v>
      </c>
      <c r="I683" s="119">
        <v>0.48959490740740735</v>
      </c>
      <c r="J683" s="96">
        <v>45349</v>
      </c>
      <c r="K683" s="119">
        <v>0.50120370370370371</v>
      </c>
      <c r="L683" s="95">
        <v>1003</v>
      </c>
      <c r="M683" s="23">
        <f>Causas[[#This Row],[parada_duracion]]/60</f>
        <v>16.716666666666665</v>
      </c>
      <c r="N683" s="19" t="s">
        <v>518</v>
      </c>
      <c r="O683" s="99" t="s">
        <v>383</v>
      </c>
      <c r="P683" s="16">
        <f>WEEKNUM(Causas[[#This Row],[resolucion_fecha]],16)</f>
        <v>9</v>
      </c>
      <c r="Q683" s="16" t="str">
        <f>TEXT(Causas[[#This Row],[resolucion_fecha]],"MMMM")</f>
        <v>febrero</v>
      </c>
      <c r="R683" s="16" t="str">
        <f t="shared" si="10"/>
        <v>N</v>
      </c>
      <c r="S683" s="16"/>
      <c r="T683" s="99" t="s">
        <v>132</v>
      </c>
      <c r="U683" s="94"/>
      <c r="V683" s="16"/>
      <c r="W683" s="16"/>
    </row>
    <row r="684" spans="1:23" x14ac:dyDescent="0.25">
      <c r="A684" s="90">
        <v>169725</v>
      </c>
      <c r="B684" s="90" t="s">
        <v>161</v>
      </c>
      <c r="C684" s="90" t="s">
        <v>111</v>
      </c>
      <c r="D684" s="90" t="s">
        <v>49</v>
      </c>
      <c r="E684" s="91">
        <v>44012</v>
      </c>
      <c r="F684" s="90" t="s">
        <v>112</v>
      </c>
      <c r="G684" s="90" t="s">
        <v>113</v>
      </c>
      <c r="H684" s="91">
        <v>45349</v>
      </c>
      <c r="I684" s="118">
        <v>0.65148148148148144</v>
      </c>
      <c r="J684" s="91">
        <v>45349</v>
      </c>
      <c r="K684" s="118">
        <v>0.67458333333333342</v>
      </c>
      <c r="L684" s="90">
        <v>1996</v>
      </c>
      <c r="M684" s="92">
        <f>Causas[[#This Row],[parada_duracion]]/60</f>
        <v>33.266666666666666</v>
      </c>
      <c r="N684" s="18" t="s">
        <v>526</v>
      </c>
      <c r="O684" s="98" t="s">
        <v>383</v>
      </c>
      <c r="P684" s="93">
        <f>WEEKNUM(Causas[[#This Row],[resolucion_fecha]],16)</f>
        <v>9</v>
      </c>
      <c r="Q684" s="93" t="str">
        <f>TEXT(Causas[[#This Row],[resolucion_fecha]],"MMMM")</f>
        <v>febrero</v>
      </c>
      <c r="R684" s="93" t="str">
        <f t="shared" si="10"/>
        <v>N</v>
      </c>
      <c r="S684" s="93"/>
      <c r="T684" s="98" t="s">
        <v>132</v>
      </c>
      <c r="U684" s="16"/>
      <c r="V684" s="93"/>
      <c r="W684" s="93"/>
    </row>
    <row r="685" spans="1:23" x14ac:dyDescent="0.25">
      <c r="A685" s="95">
        <v>169729</v>
      </c>
      <c r="B685" s="95" t="s">
        <v>120</v>
      </c>
      <c r="C685" s="95" t="s">
        <v>111</v>
      </c>
      <c r="D685" s="95" t="s">
        <v>47</v>
      </c>
      <c r="E685" s="96">
        <v>43405</v>
      </c>
      <c r="F685" s="95" t="s">
        <v>118</v>
      </c>
      <c r="G685" s="95" t="s">
        <v>113</v>
      </c>
      <c r="H685" s="96">
        <v>45349</v>
      </c>
      <c r="I685" s="119">
        <v>0.66134259259259254</v>
      </c>
      <c r="J685" s="96">
        <v>45349</v>
      </c>
      <c r="K685" s="119">
        <v>0.68584490740740733</v>
      </c>
      <c r="L685" s="95">
        <v>2117</v>
      </c>
      <c r="M685" s="23">
        <f>Causas[[#This Row],[parada_duracion]]/60</f>
        <v>35.283333333333331</v>
      </c>
      <c r="N685" s="19" t="s">
        <v>44</v>
      </c>
      <c r="O685" s="99" t="s">
        <v>44</v>
      </c>
      <c r="P685" s="16">
        <f>WEEKNUM(Causas[[#This Row],[resolucion_fecha]],16)</f>
        <v>9</v>
      </c>
      <c r="Q685" s="16" t="str">
        <f>TEXT(Causas[[#This Row],[resolucion_fecha]],"MMMM")</f>
        <v>febrero</v>
      </c>
      <c r="R685" s="16" t="str">
        <f t="shared" si="10"/>
        <v>N</v>
      </c>
      <c r="S685" s="16"/>
      <c r="T685" s="98" t="s">
        <v>44</v>
      </c>
      <c r="U685" s="94"/>
      <c r="V685" s="16"/>
      <c r="W685" s="16"/>
    </row>
    <row r="686" spans="1:23" x14ac:dyDescent="0.25">
      <c r="A686" s="95">
        <v>169743</v>
      </c>
      <c r="B686" s="95" t="s">
        <v>137</v>
      </c>
      <c r="C686" s="95" t="s">
        <v>111</v>
      </c>
      <c r="D686" s="95" t="s">
        <v>50</v>
      </c>
      <c r="E686" s="96">
        <v>43405</v>
      </c>
      <c r="F686" s="95" t="s">
        <v>118</v>
      </c>
      <c r="G686" s="95" t="s">
        <v>115</v>
      </c>
      <c r="H686" s="96">
        <v>45349</v>
      </c>
      <c r="I686" s="119">
        <v>0.70834490740740741</v>
      </c>
      <c r="J686" s="96">
        <v>45349</v>
      </c>
      <c r="K686" s="119">
        <v>0.71178240740740739</v>
      </c>
      <c r="L686" s="95">
        <v>297</v>
      </c>
      <c r="M686" s="23">
        <f>Causas[[#This Row],[parada_duracion]]/60</f>
        <v>4.95</v>
      </c>
      <c r="N686" s="19" t="s">
        <v>125</v>
      </c>
      <c r="O686" s="99" t="s">
        <v>125</v>
      </c>
      <c r="P686" s="16">
        <f>WEEKNUM(Causas[[#This Row],[resolucion_fecha]],16)</f>
        <v>9</v>
      </c>
      <c r="Q686" s="16" t="str">
        <f>TEXT(Causas[[#This Row],[resolucion_fecha]],"MMMM")</f>
        <v>febrero</v>
      </c>
      <c r="R686" s="16" t="str">
        <f t="shared" si="10"/>
        <v>N</v>
      </c>
      <c r="S686" s="16"/>
      <c r="T686" s="99" t="s">
        <v>125</v>
      </c>
      <c r="U686" s="16"/>
      <c r="V686" s="16"/>
      <c r="W686" s="16"/>
    </row>
    <row r="687" spans="1:23" x14ac:dyDescent="0.25">
      <c r="A687" s="90">
        <v>169753</v>
      </c>
      <c r="B687" s="90" t="s">
        <v>180</v>
      </c>
      <c r="C687" s="90" t="s">
        <v>111</v>
      </c>
      <c r="D687" s="90" t="s">
        <v>63</v>
      </c>
      <c r="E687" s="91">
        <v>43405</v>
      </c>
      <c r="F687" s="90" t="s">
        <v>118</v>
      </c>
      <c r="G687" s="90" t="s">
        <v>113</v>
      </c>
      <c r="H687" s="91">
        <v>45349</v>
      </c>
      <c r="I687" s="118">
        <v>0.75282407407407403</v>
      </c>
      <c r="J687" s="91">
        <v>45349</v>
      </c>
      <c r="K687" s="118">
        <v>0.7734375</v>
      </c>
      <c r="L687" s="90">
        <v>1781</v>
      </c>
      <c r="M687" s="92">
        <f>Causas[[#This Row],[parada_duracion]]/60</f>
        <v>29.683333333333334</v>
      </c>
      <c r="N687" s="18" t="s">
        <v>527</v>
      </c>
      <c r="O687" s="98" t="s">
        <v>383</v>
      </c>
      <c r="P687" s="93">
        <f>WEEKNUM(Causas[[#This Row],[resolucion_fecha]],16)</f>
        <v>9</v>
      </c>
      <c r="Q687" s="93" t="str">
        <f>TEXT(Causas[[#This Row],[resolucion_fecha]],"MMMM")</f>
        <v>febrero</v>
      </c>
      <c r="R687" s="93" t="str">
        <f t="shared" si="10"/>
        <v>N</v>
      </c>
      <c r="S687" s="93"/>
      <c r="T687" s="98" t="s">
        <v>132</v>
      </c>
      <c r="U687" s="16"/>
      <c r="V687" s="93"/>
      <c r="W687" s="93"/>
    </row>
    <row r="688" spans="1:23" x14ac:dyDescent="0.25">
      <c r="A688" s="90">
        <v>169754</v>
      </c>
      <c r="B688" s="90" t="s">
        <v>114</v>
      </c>
      <c r="C688" s="90" t="s">
        <v>111</v>
      </c>
      <c r="D688" s="90" t="s">
        <v>50</v>
      </c>
      <c r="E688" s="91">
        <v>44120</v>
      </c>
      <c r="F688" s="90" t="s">
        <v>112</v>
      </c>
      <c r="G688" s="90" t="s">
        <v>115</v>
      </c>
      <c r="H688" s="91">
        <v>45349</v>
      </c>
      <c r="I688" s="118">
        <v>0.76758101851851857</v>
      </c>
      <c r="J688" s="91">
        <v>45349</v>
      </c>
      <c r="K688" s="118">
        <v>0.77057870370370374</v>
      </c>
      <c r="L688" s="90">
        <v>259</v>
      </c>
      <c r="M688" s="92">
        <f>Causas[[#This Row],[parada_duracion]]/60</f>
        <v>4.3166666666666664</v>
      </c>
      <c r="N688" s="19" t="s">
        <v>125</v>
      </c>
      <c r="O688" s="99" t="s">
        <v>125</v>
      </c>
      <c r="P688" s="93">
        <f>WEEKNUM(Causas[[#This Row],[resolucion_fecha]],16)</f>
        <v>9</v>
      </c>
      <c r="Q688" s="93" t="str">
        <f>TEXT(Causas[[#This Row],[resolucion_fecha]],"MMMM")</f>
        <v>febrero</v>
      </c>
      <c r="R688" s="93" t="str">
        <f t="shared" si="10"/>
        <v>N</v>
      </c>
      <c r="S688" s="93"/>
      <c r="T688" s="99" t="s">
        <v>125</v>
      </c>
      <c r="U688" s="94"/>
      <c r="V688" s="93"/>
      <c r="W688" s="93"/>
    </row>
    <row r="689" spans="1:23" x14ac:dyDescent="0.25">
      <c r="A689" s="95">
        <v>169757</v>
      </c>
      <c r="B689" s="95" t="s">
        <v>180</v>
      </c>
      <c r="C689" s="95" t="s">
        <v>111</v>
      </c>
      <c r="D689" s="95" t="s">
        <v>63</v>
      </c>
      <c r="E689" s="96">
        <v>43405</v>
      </c>
      <c r="F689" s="95" t="s">
        <v>118</v>
      </c>
      <c r="G689" s="95" t="s">
        <v>115</v>
      </c>
      <c r="H689" s="96">
        <v>45349</v>
      </c>
      <c r="I689" s="119">
        <v>0.78070601851851851</v>
      </c>
      <c r="J689" s="96">
        <v>45349</v>
      </c>
      <c r="K689" s="119">
        <v>0.79604166666666665</v>
      </c>
      <c r="L689" s="95">
        <v>1325</v>
      </c>
      <c r="M689" s="23">
        <f>Causas[[#This Row],[parada_duracion]]/60</f>
        <v>22.083333333333332</v>
      </c>
      <c r="N689" s="19" t="s">
        <v>527</v>
      </c>
      <c r="O689" s="99" t="s">
        <v>383</v>
      </c>
      <c r="P689" s="16">
        <f>WEEKNUM(Causas[[#This Row],[resolucion_fecha]],16)</f>
        <v>9</v>
      </c>
      <c r="Q689" s="16" t="str">
        <f>TEXT(Causas[[#This Row],[resolucion_fecha]],"MMMM")</f>
        <v>febrero</v>
      </c>
      <c r="R689" s="16" t="str">
        <f t="shared" si="10"/>
        <v>N</v>
      </c>
      <c r="S689" s="16"/>
      <c r="T689" s="99" t="s">
        <v>132</v>
      </c>
      <c r="U689" s="94"/>
      <c r="V689" s="16"/>
      <c r="W689" s="16"/>
    </row>
    <row r="690" spans="1:23" x14ac:dyDescent="0.25">
      <c r="A690" s="95">
        <v>169762</v>
      </c>
      <c r="B690" s="95" t="s">
        <v>146</v>
      </c>
      <c r="C690" s="95" t="s">
        <v>111</v>
      </c>
      <c r="D690" s="95" t="s">
        <v>50</v>
      </c>
      <c r="E690" s="96">
        <v>43405</v>
      </c>
      <c r="F690" s="95" t="s">
        <v>118</v>
      </c>
      <c r="G690" s="95" t="s">
        <v>113</v>
      </c>
      <c r="H690" s="96">
        <v>45349</v>
      </c>
      <c r="I690" s="119">
        <v>0.85843749999999996</v>
      </c>
      <c r="J690" s="96">
        <v>45349</v>
      </c>
      <c r="K690" s="119">
        <v>0.86767361111111108</v>
      </c>
      <c r="L690" s="95">
        <v>798</v>
      </c>
      <c r="M690" s="23">
        <f>Causas[[#This Row],[parada_duracion]]/60</f>
        <v>13.3</v>
      </c>
      <c r="N690" s="19" t="s">
        <v>554</v>
      </c>
      <c r="O690" s="99" t="s">
        <v>383</v>
      </c>
      <c r="P690" s="16">
        <f>WEEKNUM(Causas[[#This Row],[resolucion_fecha]],16)</f>
        <v>9</v>
      </c>
      <c r="Q690" s="16" t="str">
        <f>TEXT(Causas[[#This Row],[resolucion_fecha]],"MMMM")</f>
        <v>febrero</v>
      </c>
      <c r="R690" s="16" t="str">
        <f t="shared" si="10"/>
        <v>N</v>
      </c>
      <c r="S690" s="16"/>
      <c r="T690" s="99" t="s">
        <v>132</v>
      </c>
      <c r="U690" s="16"/>
      <c r="V690" s="16"/>
      <c r="W690" s="16"/>
    </row>
    <row r="691" spans="1:23" x14ac:dyDescent="0.25">
      <c r="A691" s="95">
        <v>169767</v>
      </c>
      <c r="B691" s="95" t="s">
        <v>137</v>
      </c>
      <c r="C691" s="95" t="s">
        <v>111</v>
      </c>
      <c r="D691" s="95" t="s">
        <v>52</v>
      </c>
      <c r="E691" s="96">
        <v>44239</v>
      </c>
      <c r="F691" s="95" t="s">
        <v>112</v>
      </c>
      <c r="G691" s="95" t="s">
        <v>115</v>
      </c>
      <c r="H691" s="96">
        <v>45350</v>
      </c>
      <c r="I691" s="119">
        <v>0.25337962962962962</v>
      </c>
      <c r="J691" s="96">
        <v>45350</v>
      </c>
      <c r="K691" s="119">
        <v>0.36938657407407405</v>
      </c>
      <c r="L691" s="95">
        <v>10023</v>
      </c>
      <c r="M691" s="23">
        <f>Causas[[#This Row],[parada_duracion]]/60</f>
        <v>167.05</v>
      </c>
      <c r="N691" s="19" t="s">
        <v>552</v>
      </c>
      <c r="O691" s="99" t="s">
        <v>384</v>
      </c>
      <c r="P691" s="16">
        <f>WEEKNUM(Causas[[#This Row],[resolucion_fecha]],16)</f>
        <v>9</v>
      </c>
      <c r="Q691" s="16" t="str">
        <f>TEXT(Causas[[#This Row],[resolucion_fecha]],"MMMM")</f>
        <v>febrero</v>
      </c>
      <c r="R691" s="16" t="str">
        <f t="shared" si="10"/>
        <v>N</v>
      </c>
      <c r="S691" s="16"/>
      <c r="T691" s="99" t="s">
        <v>132</v>
      </c>
      <c r="U691" s="16"/>
      <c r="V691" s="16"/>
      <c r="W691" s="16"/>
    </row>
    <row r="692" spans="1:23" ht="45" x14ac:dyDescent="0.25">
      <c r="A692" s="95">
        <v>169769</v>
      </c>
      <c r="B692" s="95" t="s">
        <v>520</v>
      </c>
      <c r="C692" s="95" t="s">
        <v>111</v>
      </c>
      <c r="D692" s="95" t="s">
        <v>60</v>
      </c>
      <c r="E692" s="96">
        <v>43746</v>
      </c>
      <c r="F692" s="95" t="s">
        <v>112</v>
      </c>
      <c r="G692" s="95" t="s">
        <v>113</v>
      </c>
      <c r="H692" s="96">
        <v>45350</v>
      </c>
      <c r="I692" s="119">
        <v>0.270625</v>
      </c>
      <c r="J692" s="96">
        <v>45350</v>
      </c>
      <c r="K692" s="119">
        <v>0.31248842592592591</v>
      </c>
      <c r="L692" s="95">
        <v>3617</v>
      </c>
      <c r="M692" s="23">
        <f>Causas[[#This Row],[parada_duracion]]/60</f>
        <v>60.283333333333331</v>
      </c>
      <c r="N692" s="19" t="s">
        <v>529</v>
      </c>
      <c r="O692" s="99" t="s">
        <v>383</v>
      </c>
      <c r="P692" s="16">
        <f>WEEKNUM(Causas[[#This Row],[resolucion_fecha]],16)</f>
        <v>9</v>
      </c>
      <c r="Q692" s="16" t="str">
        <f>TEXT(Causas[[#This Row],[resolucion_fecha]],"MMMM")</f>
        <v>febrero</v>
      </c>
      <c r="R692" s="16" t="str">
        <f t="shared" si="10"/>
        <v>N</v>
      </c>
      <c r="S692" s="16"/>
      <c r="T692" s="99" t="s">
        <v>132</v>
      </c>
      <c r="U692" s="16"/>
      <c r="V692" s="16"/>
      <c r="W692" s="16"/>
    </row>
    <row r="693" spans="1:23" ht="30" x14ac:dyDescent="0.25">
      <c r="A693" s="90">
        <v>169772</v>
      </c>
      <c r="B693" s="90" t="s">
        <v>110</v>
      </c>
      <c r="C693" s="90" t="s">
        <v>111</v>
      </c>
      <c r="D693" s="90" t="s">
        <v>49</v>
      </c>
      <c r="E693" s="91">
        <v>44258</v>
      </c>
      <c r="F693" s="90" t="s">
        <v>112</v>
      </c>
      <c r="G693" s="90" t="s">
        <v>113</v>
      </c>
      <c r="H693" s="91">
        <v>45350</v>
      </c>
      <c r="I693" s="118">
        <v>0.31236111111111114</v>
      </c>
      <c r="J693" s="91">
        <v>45350</v>
      </c>
      <c r="K693" s="118">
        <v>0.3374537037037037</v>
      </c>
      <c r="L693" s="90">
        <v>2168</v>
      </c>
      <c r="M693" s="92">
        <f>Causas[[#This Row],[parada_duracion]]/60</f>
        <v>36.133333333333333</v>
      </c>
      <c r="N693" s="18" t="s">
        <v>530</v>
      </c>
      <c r="O693" s="98" t="s">
        <v>383</v>
      </c>
      <c r="P693" s="93">
        <f>WEEKNUM(Causas[[#This Row],[resolucion_fecha]],16)</f>
        <v>9</v>
      </c>
      <c r="Q693" s="93" t="str">
        <f>TEXT(Causas[[#This Row],[resolucion_fecha]],"MMMM")</f>
        <v>febrero</v>
      </c>
      <c r="R693" s="93" t="str">
        <f t="shared" si="10"/>
        <v>N</v>
      </c>
      <c r="S693" s="93"/>
      <c r="T693" s="98" t="s">
        <v>132</v>
      </c>
      <c r="U693" s="16"/>
      <c r="V693" s="93"/>
      <c r="W693" s="93"/>
    </row>
    <row r="694" spans="1:23" x14ac:dyDescent="0.25">
      <c r="A694" s="90">
        <v>169773</v>
      </c>
      <c r="B694" s="90" t="s">
        <v>137</v>
      </c>
      <c r="C694" s="90" t="s">
        <v>111</v>
      </c>
      <c r="D694" s="90" t="s">
        <v>52</v>
      </c>
      <c r="E694" s="91">
        <v>44239</v>
      </c>
      <c r="F694" s="90" t="s">
        <v>112</v>
      </c>
      <c r="G694" s="90" t="s">
        <v>115</v>
      </c>
      <c r="H694" s="91">
        <v>45350</v>
      </c>
      <c r="I694" s="118">
        <v>0.36949074074074079</v>
      </c>
      <c r="J694" s="91">
        <v>45350</v>
      </c>
      <c r="K694" s="118">
        <v>0.4566898148148148</v>
      </c>
      <c r="L694" s="90">
        <v>7534</v>
      </c>
      <c r="M694" s="92">
        <f>Causas[[#This Row],[parada_duracion]]/60</f>
        <v>125.56666666666666</v>
      </c>
      <c r="N694" s="19" t="s">
        <v>44</v>
      </c>
      <c r="O694" s="99" t="s">
        <v>44</v>
      </c>
      <c r="P694" s="93">
        <f>WEEKNUM(Causas[[#This Row],[resolucion_fecha]],16)</f>
        <v>9</v>
      </c>
      <c r="Q694" s="93" t="str">
        <f>TEXT(Causas[[#This Row],[resolucion_fecha]],"MMMM")</f>
        <v>febrero</v>
      </c>
      <c r="R694" s="93" t="str">
        <f t="shared" si="10"/>
        <v>N</v>
      </c>
      <c r="S694" s="93"/>
      <c r="T694" s="99" t="s">
        <v>44</v>
      </c>
      <c r="U694" s="94"/>
      <c r="V694" s="93"/>
      <c r="W694" s="93"/>
    </row>
    <row r="695" spans="1:23" ht="60" x14ac:dyDescent="0.25">
      <c r="A695" s="90">
        <v>169774</v>
      </c>
      <c r="B695" s="90" t="s">
        <v>119</v>
      </c>
      <c r="C695" s="90" t="s">
        <v>111</v>
      </c>
      <c r="D695" s="90" t="s">
        <v>60</v>
      </c>
      <c r="E695" s="91">
        <v>43405</v>
      </c>
      <c r="F695" s="90" t="s">
        <v>118</v>
      </c>
      <c r="G695" s="90" t="s">
        <v>113</v>
      </c>
      <c r="H695" s="91">
        <v>45350</v>
      </c>
      <c r="I695" s="118">
        <v>0.37511574074074078</v>
      </c>
      <c r="J695" s="91">
        <v>45350</v>
      </c>
      <c r="K695" s="118">
        <v>0.55218749999999994</v>
      </c>
      <c r="L695" s="90">
        <v>15299</v>
      </c>
      <c r="M695" s="92">
        <f>Causas[[#This Row],[parada_duracion]]/60</f>
        <v>254.98333333333332</v>
      </c>
      <c r="N695" s="18" t="s">
        <v>531</v>
      </c>
      <c r="O695" s="98" t="s">
        <v>384</v>
      </c>
      <c r="P695" s="93">
        <f>WEEKNUM(Causas[[#This Row],[resolucion_fecha]],16)</f>
        <v>9</v>
      </c>
      <c r="Q695" s="93" t="str">
        <f>TEXT(Causas[[#This Row],[resolucion_fecha]],"MMMM")</f>
        <v>febrero</v>
      </c>
      <c r="R695" s="93" t="str">
        <f t="shared" si="10"/>
        <v>N</v>
      </c>
      <c r="S695" s="93"/>
      <c r="T695" s="98" t="s">
        <v>132</v>
      </c>
      <c r="U695" s="94"/>
      <c r="V695" s="93"/>
      <c r="W695" s="93"/>
    </row>
    <row r="696" spans="1:23" ht="30" x14ac:dyDescent="0.25">
      <c r="A696" s="95">
        <v>169776</v>
      </c>
      <c r="B696" s="95" t="s">
        <v>116</v>
      </c>
      <c r="C696" s="95" t="s">
        <v>111</v>
      </c>
      <c r="D696" s="95" t="s">
        <v>49</v>
      </c>
      <c r="E696" s="96">
        <v>43405</v>
      </c>
      <c r="F696" s="95" t="s">
        <v>118</v>
      </c>
      <c r="G696" s="95" t="s">
        <v>113</v>
      </c>
      <c r="H696" s="96">
        <v>45350</v>
      </c>
      <c r="I696" s="119">
        <v>0.37898148148148153</v>
      </c>
      <c r="J696" s="96">
        <v>45350</v>
      </c>
      <c r="K696" s="119">
        <v>0.53939814814814813</v>
      </c>
      <c r="L696" s="95">
        <v>13860</v>
      </c>
      <c r="M696" s="23">
        <f>Causas[[#This Row],[parada_duracion]]/60</f>
        <v>231</v>
      </c>
      <c r="N696" s="19" t="s">
        <v>555</v>
      </c>
      <c r="O696" s="99" t="s">
        <v>384</v>
      </c>
      <c r="P696" s="16">
        <f>WEEKNUM(Causas[[#This Row],[resolucion_fecha]],16)</f>
        <v>9</v>
      </c>
      <c r="Q696" s="16" t="str">
        <f>TEXT(Causas[[#This Row],[resolucion_fecha]],"MMMM")</f>
        <v>febrero</v>
      </c>
      <c r="R696" s="16" t="str">
        <f t="shared" si="10"/>
        <v>N</v>
      </c>
      <c r="S696" s="16"/>
      <c r="T696" s="98" t="s">
        <v>133</v>
      </c>
      <c r="U696" s="94"/>
      <c r="V696" s="16"/>
      <c r="W696" s="16"/>
    </row>
    <row r="697" spans="1:23" ht="30" x14ac:dyDescent="0.25">
      <c r="A697" s="90">
        <v>169839</v>
      </c>
      <c r="B697" s="90" t="s">
        <v>116</v>
      </c>
      <c r="C697" s="90" t="s">
        <v>111</v>
      </c>
      <c r="D697" s="90" t="s">
        <v>49</v>
      </c>
      <c r="E697" s="91">
        <v>43405</v>
      </c>
      <c r="F697" s="90" t="s">
        <v>118</v>
      </c>
      <c r="G697" s="90" t="s">
        <v>113</v>
      </c>
      <c r="H697" s="91">
        <v>45350</v>
      </c>
      <c r="I697" s="118">
        <v>0.5397453703703704</v>
      </c>
      <c r="J697" s="91">
        <v>45350</v>
      </c>
      <c r="K697" s="118">
        <v>0.61059027777777775</v>
      </c>
      <c r="L697" s="90">
        <v>6121</v>
      </c>
      <c r="M697" s="92">
        <f>Causas[[#This Row],[parada_duracion]]/60</f>
        <v>102.01666666666667</v>
      </c>
      <c r="N697" s="18" t="s">
        <v>555</v>
      </c>
      <c r="O697" s="98" t="s">
        <v>384</v>
      </c>
      <c r="P697" s="93">
        <f>WEEKNUM(Causas[[#This Row],[resolucion_fecha]],16)</f>
        <v>9</v>
      </c>
      <c r="Q697" s="93" t="str">
        <f>TEXT(Causas[[#This Row],[resolucion_fecha]],"MMMM")</f>
        <v>febrero</v>
      </c>
      <c r="R697" s="93" t="str">
        <f t="shared" si="10"/>
        <v>N</v>
      </c>
      <c r="S697" s="93"/>
      <c r="T697" s="98" t="s">
        <v>133</v>
      </c>
      <c r="U697" s="16"/>
      <c r="V697" s="93"/>
      <c r="W697" s="93"/>
    </row>
    <row r="698" spans="1:23" x14ac:dyDescent="0.25">
      <c r="A698" s="90">
        <v>169845</v>
      </c>
      <c r="B698" s="90" t="s">
        <v>119</v>
      </c>
      <c r="C698" s="90" t="s">
        <v>111</v>
      </c>
      <c r="D698" s="90" t="s">
        <v>60</v>
      </c>
      <c r="E698" s="91">
        <v>43405</v>
      </c>
      <c r="F698" s="90" t="s">
        <v>118</v>
      </c>
      <c r="G698" s="90" t="s">
        <v>113</v>
      </c>
      <c r="H698" s="91">
        <v>45350</v>
      </c>
      <c r="I698" s="118">
        <v>0.5522569444444444</v>
      </c>
      <c r="J698" s="91">
        <v>45350</v>
      </c>
      <c r="K698" s="118">
        <v>0.77206018518518515</v>
      </c>
      <c r="L698" s="90">
        <v>18991</v>
      </c>
      <c r="M698" s="92">
        <f>Causas[[#This Row],[parada_duracion]]/60</f>
        <v>316.51666666666665</v>
      </c>
      <c r="N698" s="19" t="s">
        <v>44</v>
      </c>
      <c r="O698" s="99" t="s">
        <v>44</v>
      </c>
      <c r="P698" s="93">
        <f>WEEKNUM(Causas[[#This Row],[resolucion_fecha]],16)</f>
        <v>9</v>
      </c>
      <c r="Q698" s="93" t="str">
        <f>TEXT(Causas[[#This Row],[resolucion_fecha]],"MMMM")</f>
        <v>febrero</v>
      </c>
      <c r="R698" s="93" t="str">
        <f t="shared" si="10"/>
        <v>N</v>
      </c>
      <c r="S698" s="93"/>
      <c r="T698" s="99" t="s">
        <v>44</v>
      </c>
      <c r="U698" s="94"/>
      <c r="V698" s="93"/>
      <c r="W698" s="93"/>
    </row>
    <row r="699" spans="1:23" x14ac:dyDescent="0.25">
      <c r="A699" s="90">
        <v>169868</v>
      </c>
      <c r="B699" s="90" t="s">
        <v>146</v>
      </c>
      <c r="C699" s="90" t="s">
        <v>111</v>
      </c>
      <c r="D699" s="90" t="s">
        <v>49</v>
      </c>
      <c r="E699" s="91">
        <v>43405</v>
      </c>
      <c r="F699" s="90" t="s">
        <v>118</v>
      </c>
      <c r="G699" s="90" t="s">
        <v>115</v>
      </c>
      <c r="H699" s="91">
        <v>45350</v>
      </c>
      <c r="I699" s="118">
        <v>0.61077546296296303</v>
      </c>
      <c r="J699" s="91">
        <v>45350</v>
      </c>
      <c r="K699" s="118">
        <v>0.69374999999999998</v>
      </c>
      <c r="L699" s="90">
        <v>7169</v>
      </c>
      <c r="M699" s="92">
        <f>Causas[[#This Row],[parada_duracion]]/60</f>
        <v>119.48333333333333</v>
      </c>
      <c r="N699" s="18" t="s">
        <v>532</v>
      </c>
      <c r="O699" s="98" t="s">
        <v>384</v>
      </c>
      <c r="P699" s="93">
        <f>WEEKNUM(Causas[[#This Row],[resolucion_fecha]],16)</f>
        <v>9</v>
      </c>
      <c r="Q699" s="93" t="str">
        <f>TEXT(Causas[[#This Row],[resolucion_fecha]],"MMMM")</f>
        <v>febrero</v>
      </c>
      <c r="R699" s="93" t="str">
        <f t="shared" si="10"/>
        <v>N</v>
      </c>
      <c r="S699" s="93"/>
      <c r="T699" s="98" t="s">
        <v>133</v>
      </c>
      <c r="U699" s="94"/>
      <c r="V699" s="93"/>
      <c r="W699" s="93"/>
    </row>
    <row r="700" spans="1:23" x14ac:dyDescent="0.25">
      <c r="A700" s="90">
        <v>169869</v>
      </c>
      <c r="B700" s="90" t="s">
        <v>120</v>
      </c>
      <c r="C700" s="90" t="s">
        <v>111</v>
      </c>
      <c r="D700" s="90" t="s">
        <v>62</v>
      </c>
      <c r="E700" s="91">
        <v>43405</v>
      </c>
      <c r="F700" s="90" t="s">
        <v>118</v>
      </c>
      <c r="G700" s="90" t="s">
        <v>115</v>
      </c>
      <c r="H700" s="91">
        <v>45350</v>
      </c>
      <c r="I700" s="118">
        <v>0.61932870370370374</v>
      </c>
      <c r="J700" s="91">
        <v>45350</v>
      </c>
      <c r="K700" s="118">
        <v>0.70109953703703709</v>
      </c>
      <c r="L700" s="90">
        <v>7065</v>
      </c>
      <c r="M700" s="92">
        <f>Causas[[#This Row],[parada_duracion]]/60</f>
        <v>117.75</v>
      </c>
      <c r="N700" s="18" t="s">
        <v>534</v>
      </c>
      <c r="O700" s="98" t="s">
        <v>384</v>
      </c>
      <c r="P700" s="93">
        <f>WEEKNUM(Causas[[#This Row],[resolucion_fecha]],16)</f>
        <v>9</v>
      </c>
      <c r="Q700" s="93" t="str">
        <f>TEXT(Causas[[#This Row],[resolucion_fecha]],"MMMM")</f>
        <v>febrero</v>
      </c>
      <c r="R700" s="93" t="str">
        <f t="shared" si="10"/>
        <v>N</v>
      </c>
      <c r="S700" s="93"/>
      <c r="T700" s="98" t="s">
        <v>132</v>
      </c>
      <c r="U700" s="94"/>
      <c r="V700" s="93"/>
      <c r="W700" s="93"/>
    </row>
    <row r="701" spans="1:23" x14ac:dyDescent="0.25">
      <c r="A701" s="90">
        <v>169894</v>
      </c>
      <c r="B701" s="90" t="s">
        <v>124</v>
      </c>
      <c r="C701" s="90" t="s">
        <v>111</v>
      </c>
      <c r="D701" s="90" t="s">
        <v>57</v>
      </c>
      <c r="E701" s="91">
        <v>43882</v>
      </c>
      <c r="F701" s="90" t="s">
        <v>112</v>
      </c>
      <c r="G701" s="90" t="s">
        <v>113</v>
      </c>
      <c r="H701" s="91">
        <v>45350</v>
      </c>
      <c r="I701" s="118">
        <v>0.6638425925925926</v>
      </c>
      <c r="J701" s="91">
        <v>45350</v>
      </c>
      <c r="K701" s="118">
        <v>0.70025462962962959</v>
      </c>
      <c r="L701" s="90">
        <v>3146</v>
      </c>
      <c r="M701" s="92">
        <f>Causas[[#This Row],[parada_duracion]]/60</f>
        <v>52.43333333333333</v>
      </c>
      <c r="N701" s="18" t="s">
        <v>535</v>
      </c>
      <c r="O701" s="98" t="s">
        <v>383</v>
      </c>
      <c r="P701" s="93">
        <f>WEEKNUM(Causas[[#This Row],[resolucion_fecha]],16)</f>
        <v>9</v>
      </c>
      <c r="Q701" s="93" t="str">
        <f>TEXT(Causas[[#This Row],[resolucion_fecha]],"MMMM")</f>
        <v>febrero</v>
      </c>
      <c r="R701" s="93" t="str">
        <f t="shared" si="10"/>
        <v>N</v>
      </c>
      <c r="S701" s="93"/>
      <c r="T701" s="98" t="s">
        <v>132</v>
      </c>
      <c r="U701" s="94"/>
      <c r="V701" s="93"/>
      <c r="W701" s="93"/>
    </row>
    <row r="702" spans="1:23" x14ac:dyDescent="0.25">
      <c r="A702" s="90">
        <v>169905</v>
      </c>
      <c r="B702" s="90" t="s">
        <v>116</v>
      </c>
      <c r="C702" s="90" t="s">
        <v>111</v>
      </c>
      <c r="D702" s="90" t="s">
        <v>49</v>
      </c>
      <c r="E702" s="91">
        <v>43405</v>
      </c>
      <c r="F702" s="90" t="s">
        <v>118</v>
      </c>
      <c r="G702" s="90" t="s">
        <v>113</v>
      </c>
      <c r="H702" s="91">
        <v>45350</v>
      </c>
      <c r="I702" s="118">
        <v>0.69388888888888889</v>
      </c>
      <c r="J702" s="91">
        <v>45350</v>
      </c>
      <c r="K702" s="118">
        <v>0.77170138888888884</v>
      </c>
      <c r="L702" s="90">
        <v>6723</v>
      </c>
      <c r="M702" s="92">
        <f>Causas[[#This Row],[parada_duracion]]/60</f>
        <v>112.05</v>
      </c>
      <c r="N702" s="18" t="s">
        <v>533</v>
      </c>
      <c r="O702" s="98" t="s">
        <v>384</v>
      </c>
      <c r="P702" s="93">
        <f>WEEKNUM(Causas[[#This Row],[resolucion_fecha]],16)</f>
        <v>9</v>
      </c>
      <c r="Q702" s="93" t="str">
        <f>TEXT(Causas[[#This Row],[resolucion_fecha]],"MMMM")</f>
        <v>febrero</v>
      </c>
      <c r="R702" s="93" t="str">
        <f t="shared" si="10"/>
        <v>N</v>
      </c>
      <c r="S702" s="93"/>
      <c r="T702" s="98" t="s">
        <v>133</v>
      </c>
      <c r="U702" s="94"/>
      <c r="V702" s="93"/>
      <c r="W702" s="93"/>
    </row>
    <row r="703" spans="1:23" x14ac:dyDescent="0.25">
      <c r="A703" s="95">
        <v>169910</v>
      </c>
      <c r="B703" s="95" t="s">
        <v>124</v>
      </c>
      <c r="C703" s="95" t="s">
        <v>111</v>
      </c>
      <c r="D703" s="95" t="s">
        <v>57</v>
      </c>
      <c r="E703" s="96">
        <v>43882</v>
      </c>
      <c r="F703" s="95" t="s">
        <v>112</v>
      </c>
      <c r="G703" s="95" t="s">
        <v>113</v>
      </c>
      <c r="H703" s="96">
        <v>45350</v>
      </c>
      <c r="I703" s="119">
        <v>0.70045138888888892</v>
      </c>
      <c r="J703" s="96">
        <v>45350</v>
      </c>
      <c r="K703" s="119">
        <v>0.77447916666666661</v>
      </c>
      <c r="L703" s="95">
        <v>6396</v>
      </c>
      <c r="M703" s="23">
        <f>Causas[[#This Row],[parada_duracion]]/60</f>
        <v>106.6</v>
      </c>
      <c r="N703" s="19" t="s">
        <v>536</v>
      </c>
      <c r="O703" s="99" t="s">
        <v>383</v>
      </c>
      <c r="P703" s="16">
        <f>WEEKNUM(Causas[[#This Row],[resolucion_fecha]],16)</f>
        <v>9</v>
      </c>
      <c r="Q703" s="16" t="str">
        <f>TEXT(Causas[[#This Row],[resolucion_fecha]],"MMMM")</f>
        <v>febrero</v>
      </c>
      <c r="R703" s="16" t="str">
        <f t="shared" si="10"/>
        <v>N</v>
      </c>
      <c r="S703" s="16"/>
      <c r="T703" s="99" t="s">
        <v>132</v>
      </c>
      <c r="U703" s="94"/>
      <c r="V703" s="16"/>
      <c r="W703" s="16"/>
    </row>
    <row r="704" spans="1:23" x14ac:dyDescent="0.25">
      <c r="A704" s="95">
        <v>169913</v>
      </c>
      <c r="B704" s="95" t="s">
        <v>120</v>
      </c>
      <c r="C704" s="95" t="s">
        <v>111</v>
      </c>
      <c r="D704" s="95" t="s">
        <v>50</v>
      </c>
      <c r="E704" s="96">
        <v>43405</v>
      </c>
      <c r="F704" s="95" t="s">
        <v>118</v>
      </c>
      <c r="G704" s="95" t="s">
        <v>113</v>
      </c>
      <c r="H704" s="96">
        <v>45350</v>
      </c>
      <c r="I704" s="119">
        <v>0.70678240740740739</v>
      </c>
      <c r="J704" s="96">
        <v>45350</v>
      </c>
      <c r="K704" s="119">
        <v>0.77229166666666671</v>
      </c>
      <c r="L704" s="95">
        <v>5660</v>
      </c>
      <c r="M704" s="23">
        <f>Causas[[#This Row],[parada_duracion]]/60</f>
        <v>94.333333333333329</v>
      </c>
      <c r="N704" s="19" t="s">
        <v>44</v>
      </c>
      <c r="O704" s="99" t="s">
        <v>44</v>
      </c>
      <c r="P704" s="16">
        <f>WEEKNUM(Causas[[#This Row],[resolucion_fecha]],16)</f>
        <v>9</v>
      </c>
      <c r="Q704" s="16" t="str">
        <f>TEXT(Causas[[#This Row],[resolucion_fecha]],"MMMM")</f>
        <v>febrero</v>
      </c>
      <c r="R704" s="16" t="str">
        <f t="shared" si="10"/>
        <v>N</v>
      </c>
      <c r="S704" s="16"/>
      <c r="T704" s="99" t="s">
        <v>44</v>
      </c>
      <c r="U704" s="16"/>
      <c r="V704" s="16"/>
      <c r="W704" s="16"/>
    </row>
    <row r="705" spans="1:23" x14ac:dyDescent="0.25">
      <c r="A705" s="90">
        <v>169938</v>
      </c>
      <c r="B705" s="90" t="s">
        <v>124</v>
      </c>
      <c r="C705" s="90" t="s">
        <v>111</v>
      </c>
      <c r="D705" s="90" t="s">
        <v>57</v>
      </c>
      <c r="E705" s="91">
        <v>43882</v>
      </c>
      <c r="F705" s="90" t="s">
        <v>112</v>
      </c>
      <c r="G705" s="90" t="s">
        <v>113</v>
      </c>
      <c r="H705" s="91">
        <v>45350</v>
      </c>
      <c r="I705" s="118">
        <v>0.82664351851851858</v>
      </c>
      <c r="J705" s="91">
        <v>45350</v>
      </c>
      <c r="K705" s="118">
        <v>0.8372222222222222</v>
      </c>
      <c r="L705" s="90">
        <v>914</v>
      </c>
      <c r="M705" s="92">
        <f>Causas[[#This Row],[parada_duracion]]/60</f>
        <v>15.233333333333333</v>
      </c>
      <c r="N705" s="18" t="s">
        <v>537</v>
      </c>
      <c r="O705" s="98" t="s">
        <v>383</v>
      </c>
      <c r="P705" s="93">
        <f>WEEKNUM(Causas[[#This Row],[resolucion_fecha]],16)</f>
        <v>9</v>
      </c>
      <c r="Q705" s="93" t="str">
        <f>TEXT(Causas[[#This Row],[resolucion_fecha]],"MMMM")</f>
        <v>febrero</v>
      </c>
      <c r="R705" s="93" t="str">
        <f t="shared" si="10"/>
        <v>N</v>
      </c>
      <c r="S705" s="93"/>
      <c r="T705" s="98" t="s">
        <v>132</v>
      </c>
      <c r="U705" s="16"/>
      <c r="V705" s="93"/>
      <c r="W705" s="93"/>
    </row>
    <row r="706" spans="1:23" x14ac:dyDescent="0.25">
      <c r="A706" s="90">
        <v>169941</v>
      </c>
      <c r="B706" s="90" t="s">
        <v>124</v>
      </c>
      <c r="C706" s="90" t="s">
        <v>111</v>
      </c>
      <c r="D706" s="90" t="s">
        <v>57</v>
      </c>
      <c r="E706" s="91">
        <v>43882</v>
      </c>
      <c r="F706" s="90" t="s">
        <v>112</v>
      </c>
      <c r="G706" s="90" t="s">
        <v>115</v>
      </c>
      <c r="H706" s="91">
        <v>45350</v>
      </c>
      <c r="I706" s="118">
        <v>0.88013888888888892</v>
      </c>
      <c r="J706" s="91">
        <v>45350</v>
      </c>
      <c r="K706" s="118">
        <v>0.88018518518518529</v>
      </c>
      <c r="L706" s="90">
        <v>4</v>
      </c>
      <c r="M706" s="92">
        <f>Causas[[#This Row],[parada_duracion]]/60</f>
        <v>6.6666666666666666E-2</v>
      </c>
      <c r="N706" s="18" t="s">
        <v>125</v>
      </c>
      <c r="O706" s="98" t="s">
        <v>125</v>
      </c>
      <c r="P706" s="93">
        <f>WEEKNUM(Causas[[#This Row],[resolucion_fecha]],16)</f>
        <v>9</v>
      </c>
      <c r="Q706" s="93" t="str">
        <f>TEXT(Causas[[#This Row],[resolucion_fecha]],"MMMM")</f>
        <v>febrero</v>
      </c>
      <c r="R706" s="93" t="str">
        <f t="shared" ref="R706:R769" si="11">IF(I6197&gt;TIME(22,0,0),"N",IF(I6197&lt;TIME(6,0,0),"N",IF(I6197&gt;TIME(14,0,0),"T",IF(I6197&gt;=TIME(6,0,0),"M","-"))))</f>
        <v>N</v>
      </c>
      <c r="S706" s="93"/>
      <c r="T706" s="98" t="s">
        <v>125</v>
      </c>
      <c r="U706" s="94"/>
      <c r="V706" s="93"/>
      <c r="W706" s="93"/>
    </row>
    <row r="707" spans="1:23" x14ac:dyDescent="0.25">
      <c r="A707" s="95">
        <v>169942</v>
      </c>
      <c r="B707" s="95" t="s">
        <v>124</v>
      </c>
      <c r="C707" s="95" t="s">
        <v>111</v>
      </c>
      <c r="D707" s="95" t="s">
        <v>57</v>
      </c>
      <c r="E707" s="96">
        <v>43882</v>
      </c>
      <c r="F707" s="95" t="s">
        <v>112</v>
      </c>
      <c r="G707" s="95" t="s">
        <v>113</v>
      </c>
      <c r="H707" s="96">
        <v>45350</v>
      </c>
      <c r="I707" s="119">
        <v>0.88032407407407398</v>
      </c>
      <c r="J707" s="96">
        <v>45350</v>
      </c>
      <c r="K707" s="119">
        <v>0.90910879629629626</v>
      </c>
      <c r="L707" s="95">
        <v>2487</v>
      </c>
      <c r="M707" s="23">
        <f>Causas[[#This Row],[parada_duracion]]/60</f>
        <v>41.45</v>
      </c>
      <c r="N707" s="19" t="s">
        <v>556</v>
      </c>
      <c r="O707" s="99" t="s">
        <v>383</v>
      </c>
      <c r="P707" s="16">
        <f>WEEKNUM(Causas[[#This Row],[resolucion_fecha]],16)</f>
        <v>9</v>
      </c>
      <c r="Q707" s="16" t="str">
        <f>TEXT(Causas[[#This Row],[resolucion_fecha]],"MMMM")</f>
        <v>febrero</v>
      </c>
      <c r="R707" s="16" t="str">
        <f t="shared" si="11"/>
        <v>N</v>
      </c>
      <c r="S707" s="16"/>
      <c r="T707" s="99" t="s">
        <v>132</v>
      </c>
      <c r="U707" s="94"/>
      <c r="V707" s="16"/>
      <c r="W707" s="16"/>
    </row>
    <row r="708" spans="1:23" x14ac:dyDescent="0.25">
      <c r="A708" s="90">
        <v>169947</v>
      </c>
      <c r="B708" s="90" t="s">
        <v>120</v>
      </c>
      <c r="C708" s="90" t="s">
        <v>111</v>
      </c>
      <c r="D708" s="90" t="s">
        <v>50</v>
      </c>
      <c r="E708" s="91">
        <v>43405</v>
      </c>
      <c r="F708" s="90" t="s">
        <v>118</v>
      </c>
      <c r="G708" s="90" t="s">
        <v>115</v>
      </c>
      <c r="H708" s="91">
        <v>45350</v>
      </c>
      <c r="I708" s="118">
        <v>0.99135416666666665</v>
      </c>
      <c r="J708" s="91">
        <v>45350</v>
      </c>
      <c r="K708" s="118">
        <v>0.99540509259259258</v>
      </c>
      <c r="L708" s="90">
        <v>350</v>
      </c>
      <c r="M708" s="92">
        <f>Causas[[#This Row],[parada_duracion]]/60</f>
        <v>5.833333333333333</v>
      </c>
      <c r="N708" s="18" t="s">
        <v>125</v>
      </c>
      <c r="O708" s="98" t="s">
        <v>125</v>
      </c>
      <c r="P708" s="93">
        <f>WEEKNUM(Causas[[#This Row],[resolucion_fecha]],16)</f>
        <v>9</v>
      </c>
      <c r="Q708" s="93" t="str">
        <f>TEXT(Causas[[#This Row],[resolucion_fecha]],"MMMM")</f>
        <v>febrero</v>
      </c>
      <c r="R708" s="93" t="str">
        <f t="shared" si="11"/>
        <v>N</v>
      </c>
      <c r="S708" s="93"/>
      <c r="T708" s="98" t="s">
        <v>125</v>
      </c>
      <c r="U708" s="16"/>
      <c r="V708" s="93"/>
      <c r="W708" s="93"/>
    </row>
    <row r="709" spans="1:23" x14ac:dyDescent="0.25">
      <c r="A709" s="90">
        <v>169948</v>
      </c>
      <c r="B709" s="90" t="s">
        <v>120</v>
      </c>
      <c r="C709" s="90" t="s">
        <v>111</v>
      </c>
      <c r="D709" s="90" t="s">
        <v>50</v>
      </c>
      <c r="E709" s="91">
        <v>43405</v>
      </c>
      <c r="F709" s="90" t="s">
        <v>118</v>
      </c>
      <c r="G709" s="90" t="s">
        <v>115</v>
      </c>
      <c r="H709" s="91">
        <v>45351</v>
      </c>
      <c r="I709" s="118">
        <v>5.7870370370370366E-5</v>
      </c>
      <c r="J709" s="91">
        <v>45351</v>
      </c>
      <c r="K709" s="118">
        <v>2.1087962962962961E-2</v>
      </c>
      <c r="L709" s="90">
        <v>1817</v>
      </c>
      <c r="M709" s="92">
        <f>Causas[[#This Row],[parada_duracion]]/60</f>
        <v>30.283333333333335</v>
      </c>
      <c r="N709" s="18" t="s">
        <v>538</v>
      </c>
      <c r="O709" s="98" t="s">
        <v>383</v>
      </c>
      <c r="P709" s="93">
        <f>WEEKNUM(Causas[[#This Row],[resolucion_fecha]],16)</f>
        <v>9</v>
      </c>
      <c r="Q709" s="93" t="str">
        <f>TEXT(Causas[[#This Row],[resolucion_fecha]],"MMMM")</f>
        <v>febrero</v>
      </c>
      <c r="R709" s="93" t="str">
        <f t="shared" si="11"/>
        <v>N</v>
      </c>
      <c r="S709" s="93"/>
      <c r="T709" s="98" t="s">
        <v>132</v>
      </c>
      <c r="U709" s="94"/>
      <c r="V709" s="93"/>
      <c r="W709" s="93"/>
    </row>
    <row r="710" spans="1:23" x14ac:dyDescent="0.25">
      <c r="A710" s="90">
        <v>169950</v>
      </c>
      <c r="B710" s="90" t="s">
        <v>120</v>
      </c>
      <c r="C710" s="90" t="s">
        <v>111</v>
      </c>
      <c r="D710" s="90" t="s">
        <v>50</v>
      </c>
      <c r="E710" s="91">
        <v>43405</v>
      </c>
      <c r="F710" s="90" t="s">
        <v>118</v>
      </c>
      <c r="G710" s="90" t="s">
        <v>113</v>
      </c>
      <c r="H710" s="91">
        <v>45351</v>
      </c>
      <c r="I710" s="118">
        <v>3.8576388888888889E-2</v>
      </c>
      <c r="J710" s="91">
        <v>45351</v>
      </c>
      <c r="K710" s="118">
        <v>4.8020833333333339E-2</v>
      </c>
      <c r="L710" s="90">
        <v>816</v>
      </c>
      <c r="M710" s="92">
        <f>Causas[[#This Row],[parada_duracion]]/60</f>
        <v>13.6</v>
      </c>
      <c r="N710" s="18" t="s">
        <v>539</v>
      </c>
      <c r="O710" s="98" t="s">
        <v>383</v>
      </c>
      <c r="P710" s="93">
        <f>WEEKNUM(Causas[[#This Row],[resolucion_fecha]],16)</f>
        <v>9</v>
      </c>
      <c r="Q710" s="93" t="str">
        <f>TEXT(Causas[[#This Row],[resolucion_fecha]],"MMMM")</f>
        <v>febrero</v>
      </c>
      <c r="R710" s="93" t="str">
        <f t="shared" si="11"/>
        <v>N</v>
      </c>
      <c r="S710" s="93"/>
      <c r="T710" s="98" t="s">
        <v>132</v>
      </c>
      <c r="U710" s="94"/>
      <c r="V710" s="93"/>
      <c r="W710" s="93"/>
    </row>
    <row r="711" spans="1:23" x14ac:dyDescent="0.25">
      <c r="A711" s="90">
        <v>169951</v>
      </c>
      <c r="B711" s="90" t="s">
        <v>137</v>
      </c>
      <c r="C711" s="90" t="s">
        <v>111</v>
      </c>
      <c r="D711" s="90" t="s">
        <v>52</v>
      </c>
      <c r="E711" s="91">
        <v>44239</v>
      </c>
      <c r="F711" s="90" t="s">
        <v>112</v>
      </c>
      <c r="G711" s="90" t="s">
        <v>113</v>
      </c>
      <c r="H711" s="91">
        <v>45351</v>
      </c>
      <c r="I711" s="118">
        <v>0.25321759259259258</v>
      </c>
      <c r="J711" s="91">
        <v>45351</v>
      </c>
      <c r="K711" s="118">
        <v>0.25335648148148149</v>
      </c>
      <c r="L711" s="90">
        <v>12</v>
      </c>
      <c r="M711" s="92">
        <f>Causas[[#This Row],[parada_duracion]]/60</f>
        <v>0.2</v>
      </c>
      <c r="N711" s="18" t="s">
        <v>125</v>
      </c>
      <c r="O711" s="98" t="s">
        <v>125</v>
      </c>
      <c r="P711" s="93">
        <f>WEEKNUM(Causas[[#This Row],[resolucion_fecha]],16)</f>
        <v>9</v>
      </c>
      <c r="Q711" s="93" t="str">
        <f>TEXT(Causas[[#This Row],[resolucion_fecha]],"MMMM")</f>
        <v>febrero</v>
      </c>
      <c r="R711" s="93" t="str">
        <f t="shared" si="11"/>
        <v>N</v>
      </c>
      <c r="S711" s="93"/>
      <c r="T711" s="98" t="s">
        <v>125</v>
      </c>
      <c r="U711" s="94"/>
      <c r="V711" s="93"/>
      <c r="W711" s="93"/>
    </row>
    <row r="712" spans="1:23" x14ac:dyDescent="0.25">
      <c r="A712" s="95">
        <v>169952</v>
      </c>
      <c r="B712" s="95" t="s">
        <v>137</v>
      </c>
      <c r="C712" s="95" t="s">
        <v>111</v>
      </c>
      <c r="D712" s="95" t="s">
        <v>52</v>
      </c>
      <c r="E712" s="96">
        <v>44239</v>
      </c>
      <c r="F712" s="95" t="s">
        <v>112</v>
      </c>
      <c r="G712" s="95" t="s">
        <v>115</v>
      </c>
      <c r="H712" s="96">
        <v>45351</v>
      </c>
      <c r="I712" s="119">
        <v>0.25353009259259257</v>
      </c>
      <c r="J712" s="96">
        <v>45351</v>
      </c>
      <c r="K712" s="119">
        <v>0.26620370370370372</v>
      </c>
      <c r="L712" s="95">
        <v>1095</v>
      </c>
      <c r="M712" s="23">
        <f>Causas[[#This Row],[parada_duracion]]/60</f>
        <v>18.25</v>
      </c>
      <c r="N712" s="19" t="s">
        <v>540</v>
      </c>
      <c r="O712" s="99" t="s">
        <v>383</v>
      </c>
      <c r="P712" s="16">
        <f>WEEKNUM(Causas[[#This Row],[resolucion_fecha]],16)</f>
        <v>9</v>
      </c>
      <c r="Q712" s="16" t="str">
        <f>TEXT(Causas[[#This Row],[resolucion_fecha]],"MMMM")</f>
        <v>febrero</v>
      </c>
      <c r="R712" s="16" t="str">
        <f t="shared" si="11"/>
        <v>N</v>
      </c>
      <c r="S712" s="16"/>
      <c r="T712" s="99" t="s">
        <v>132</v>
      </c>
      <c r="U712" s="94"/>
      <c r="V712" s="16"/>
      <c r="W712" s="16"/>
    </row>
    <row r="713" spans="1:23" x14ac:dyDescent="0.25">
      <c r="A713" s="95">
        <v>169954</v>
      </c>
      <c r="B713" s="95" t="s">
        <v>110</v>
      </c>
      <c r="C713" s="95" t="s">
        <v>111</v>
      </c>
      <c r="D713" s="95" t="s">
        <v>49</v>
      </c>
      <c r="E713" s="96">
        <v>44258</v>
      </c>
      <c r="F713" s="95" t="s">
        <v>112</v>
      </c>
      <c r="G713" s="95" t="s">
        <v>113</v>
      </c>
      <c r="H713" s="96">
        <v>45351</v>
      </c>
      <c r="I713" s="119">
        <v>0.27101851851851849</v>
      </c>
      <c r="J713" s="96">
        <v>45351</v>
      </c>
      <c r="K713" s="119">
        <v>0.42060185185185189</v>
      </c>
      <c r="L713" s="95">
        <v>12924</v>
      </c>
      <c r="M713" s="23">
        <f>Causas[[#This Row],[parada_duracion]]/60</f>
        <v>215.4</v>
      </c>
      <c r="N713" s="19" t="s">
        <v>44</v>
      </c>
      <c r="O713" s="99" t="s">
        <v>44</v>
      </c>
      <c r="P713" s="16">
        <f>WEEKNUM(Causas[[#This Row],[resolucion_fecha]],16)</f>
        <v>9</v>
      </c>
      <c r="Q713" s="16" t="str">
        <f>TEXT(Causas[[#This Row],[resolucion_fecha]],"MMMM")</f>
        <v>febrero</v>
      </c>
      <c r="R713" s="16" t="str">
        <f t="shared" si="11"/>
        <v>N</v>
      </c>
      <c r="S713" s="16"/>
      <c r="T713" s="99" t="s">
        <v>44</v>
      </c>
      <c r="U713" s="16"/>
      <c r="V713" s="16"/>
      <c r="W713" s="16"/>
    </row>
    <row r="714" spans="1:23" ht="30" x14ac:dyDescent="0.25">
      <c r="A714" s="95">
        <v>169959</v>
      </c>
      <c r="B714" s="95" t="s">
        <v>181</v>
      </c>
      <c r="C714" s="95" t="s">
        <v>111</v>
      </c>
      <c r="D714" s="95" t="s">
        <v>47</v>
      </c>
      <c r="E714" s="96">
        <v>43881</v>
      </c>
      <c r="F714" s="95" t="s">
        <v>112</v>
      </c>
      <c r="G714" s="95" t="s">
        <v>113</v>
      </c>
      <c r="H714" s="96">
        <v>45351</v>
      </c>
      <c r="I714" s="119">
        <v>0.33089120370370367</v>
      </c>
      <c r="J714" s="96">
        <v>45351</v>
      </c>
      <c r="K714" s="119">
        <v>0.3626388888888889</v>
      </c>
      <c r="L714" s="95">
        <v>2743</v>
      </c>
      <c r="M714" s="23">
        <f>Causas[[#This Row],[parada_duracion]]/60</f>
        <v>45.716666666666669</v>
      </c>
      <c r="N714" s="19" t="s">
        <v>541</v>
      </c>
      <c r="O714" s="99" t="s">
        <v>383</v>
      </c>
      <c r="P714" s="16">
        <f>WEEKNUM(Causas[[#This Row],[resolucion_fecha]],16)</f>
        <v>9</v>
      </c>
      <c r="Q714" s="16" t="str">
        <f>TEXT(Causas[[#This Row],[resolucion_fecha]],"MMMM")</f>
        <v>febrero</v>
      </c>
      <c r="R714" s="16" t="str">
        <f t="shared" si="11"/>
        <v>N</v>
      </c>
      <c r="S714" s="16"/>
      <c r="T714" s="99" t="s">
        <v>132</v>
      </c>
      <c r="U714" s="16"/>
      <c r="V714" s="16"/>
      <c r="W714" s="16"/>
    </row>
    <row r="715" spans="1:23" ht="60" x14ac:dyDescent="0.25">
      <c r="A715" s="90">
        <v>169961</v>
      </c>
      <c r="B715" s="90" t="s">
        <v>181</v>
      </c>
      <c r="C715" s="90" t="s">
        <v>111</v>
      </c>
      <c r="D715" s="90" t="s">
        <v>47</v>
      </c>
      <c r="E715" s="91">
        <v>43881</v>
      </c>
      <c r="F715" s="90" t="s">
        <v>112</v>
      </c>
      <c r="G715" s="90" t="s">
        <v>113</v>
      </c>
      <c r="H715" s="91">
        <v>45351</v>
      </c>
      <c r="I715" s="118">
        <v>0.36274305555555553</v>
      </c>
      <c r="J715" s="91">
        <v>45351</v>
      </c>
      <c r="K715" s="118">
        <v>0.82707175925925924</v>
      </c>
      <c r="L715" s="90">
        <v>40118</v>
      </c>
      <c r="M715" s="92">
        <f>Causas[[#This Row],[parada_duracion]]/60</f>
        <v>668.63333333333333</v>
      </c>
      <c r="N715" s="18" t="s">
        <v>544</v>
      </c>
      <c r="O715" s="98" t="s">
        <v>384</v>
      </c>
      <c r="P715" s="93">
        <f>WEEKNUM(Causas[[#This Row],[resolucion_fecha]],16)</f>
        <v>9</v>
      </c>
      <c r="Q715" s="93" t="str">
        <f>TEXT(Causas[[#This Row],[resolucion_fecha]],"MMMM")</f>
        <v>febrero</v>
      </c>
      <c r="R715" s="93" t="str">
        <f t="shared" si="11"/>
        <v>N</v>
      </c>
      <c r="S715" s="93"/>
      <c r="T715" s="98" t="s">
        <v>132</v>
      </c>
      <c r="U715" s="16"/>
      <c r="V715" s="93"/>
      <c r="W715" s="93"/>
    </row>
    <row r="716" spans="1:23" ht="30" x14ac:dyDescent="0.25">
      <c r="A716" s="90">
        <v>169966</v>
      </c>
      <c r="B716" s="90" t="s">
        <v>136</v>
      </c>
      <c r="C716" s="90" t="s">
        <v>111</v>
      </c>
      <c r="D716" s="90" t="s">
        <v>52</v>
      </c>
      <c r="E716" s="91">
        <v>44104</v>
      </c>
      <c r="F716" s="90" t="s">
        <v>112</v>
      </c>
      <c r="G716" s="90" t="s">
        <v>113</v>
      </c>
      <c r="H716" s="91">
        <v>45351</v>
      </c>
      <c r="I716" s="118">
        <v>0.38474537037037032</v>
      </c>
      <c r="J716" s="91">
        <v>45351</v>
      </c>
      <c r="K716" s="118">
        <v>0.6283333333333333</v>
      </c>
      <c r="L716" s="90">
        <v>21046</v>
      </c>
      <c r="M716" s="92">
        <f>Causas[[#This Row],[parada_duracion]]/60</f>
        <v>350.76666666666665</v>
      </c>
      <c r="N716" s="18" t="s">
        <v>542</v>
      </c>
      <c r="O716" s="98" t="s">
        <v>383</v>
      </c>
      <c r="P716" s="93">
        <f>WEEKNUM(Causas[[#This Row],[resolucion_fecha]],16)</f>
        <v>9</v>
      </c>
      <c r="Q716" s="93" t="str">
        <f>TEXT(Causas[[#This Row],[resolucion_fecha]],"MMMM")</f>
        <v>febrero</v>
      </c>
      <c r="R716" s="93" t="str">
        <f t="shared" si="11"/>
        <v>N</v>
      </c>
      <c r="S716" s="93"/>
      <c r="T716" s="98" t="s">
        <v>132</v>
      </c>
      <c r="U716" s="94"/>
      <c r="V716" s="93"/>
      <c r="W716" s="93"/>
    </row>
    <row r="717" spans="1:23" ht="30" x14ac:dyDescent="0.25">
      <c r="A717" s="95">
        <v>169970</v>
      </c>
      <c r="B717" s="95" t="s">
        <v>121</v>
      </c>
      <c r="C717" s="95" t="s">
        <v>111</v>
      </c>
      <c r="D717" s="95" t="s">
        <v>46</v>
      </c>
      <c r="E717" s="96">
        <v>44231</v>
      </c>
      <c r="F717" s="95" t="s">
        <v>147</v>
      </c>
      <c r="G717" s="95" t="s">
        <v>115</v>
      </c>
      <c r="H717" s="96">
        <v>45351</v>
      </c>
      <c r="I717" s="119">
        <v>0.39702546296296298</v>
      </c>
      <c r="J717" s="96">
        <v>45351</v>
      </c>
      <c r="K717" s="119">
        <v>0.40872685185185187</v>
      </c>
      <c r="L717" s="95">
        <v>1011</v>
      </c>
      <c r="M717" s="23">
        <f>Causas[[#This Row],[parada_duracion]]/60</f>
        <v>16.850000000000001</v>
      </c>
      <c r="N717" s="19" t="s">
        <v>553</v>
      </c>
      <c r="O717" s="99" t="s">
        <v>383</v>
      </c>
      <c r="P717" s="16">
        <f>WEEKNUM(Causas[[#This Row],[resolucion_fecha]],16)</f>
        <v>9</v>
      </c>
      <c r="Q717" s="16" t="str">
        <f>TEXT(Causas[[#This Row],[resolucion_fecha]],"MMMM")</f>
        <v>febrero</v>
      </c>
      <c r="R717" s="16" t="str">
        <f t="shared" si="11"/>
        <v>N</v>
      </c>
      <c r="S717" s="16"/>
      <c r="T717" s="99" t="s">
        <v>132</v>
      </c>
      <c r="U717" s="94"/>
      <c r="V717" s="16"/>
      <c r="W717" s="16"/>
    </row>
    <row r="718" spans="1:23" x14ac:dyDescent="0.25">
      <c r="A718" s="95">
        <v>169992</v>
      </c>
      <c r="B718" s="95" t="s">
        <v>162</v>
      </c>
      <c r="C718" s="95" t="s">
        <v>111</v>
      </c>
      <c r="D718" s="95" t="s">
        <v>64</v>
      </c>
      <c r="E718" s="96">
        <v>45128</v>
      </c>
      <c r="F718" s="95" t="s">
        <v>308</v>
      </c>
      <c r="G718" s="95" t="s">
        <v>113</v>
      </c>
      <c r="H718" s="96">
        <v>45351</v>
      </c>
      <c r="I718" s="119">
        <v>0.42329861111111117</v>
      </c>
      <c r="J718" s="96">
        <v>45351</v>
      </c>
      <c r="K718" s="119">
        <v>0.44846064814814812</v>
      </c>
      <c r="L718" s="95">
        <v>2174</v>
      </c>
      <c r="M718" s="23">
        <f>Causas[[#This Row],[parada_duracion]]/60</f>
        <v>36.233333333333334</v>
      </c>
      <c r="N718" s="19" t="s">
        <v>543</v>
      </c>
      <c r="O718" s="99" t="s">
        <v>384</v>
      </c>
      <c r="P718" s="16">
        <f>WEEKNUM(Causas[[#This Row],[resolucion_fecha]],16)</f>
        <v>9</v>
      </c>
      <c r="Q718" s="16" t="str">
        <f>TEXT(Causas[[#This Row],[resolucion_fecha]],"MMMM")</f>
        <v>febrero</v>
      </c>
      <c r="R718" s="16" t="str">
        <f t="shared" si="11"/>
        <v>N</v>
      </c>
      <c r="S718" s="16"/>
      <c r="T718" s="98" t="s">
        <v>133</v>
      </c>
      <c r="U718" s="16"/>
      <c r="V718" s="16"/>
      <c r="W718" s="16"/>
    </row>
    <row r="719" spans="1:23" x14ac:dyDescent="0.25">
      <c r="A719" s="90">
        <v>170095</v>
      </c>
      <c r="B719" s="90" t="s">
        <v>110</v>
      </c>
      <c r="C719" s="90" t="s">
        <v>111</v>
      </c>
      <c r="D719" s="90" t="s">
        <v>49</v>
      </c>
      <c r="E719" s="91">
        <v>44258</v>
      </c>
      <c r="F719" s="90" t="s">
        <v>112</v>
      </c>
      <c r="G719" s="90" t="s">
        <v>113</v>
      </c>
      <c r="H719" s="91">
        <v>45351</v>
      </c>
      <c r="I719" s="118">
        <v>0.60995370370370372</v>
      </c>
      <c r="J719" s="91">
        <v>45351</v>
      </c>
      <c r="K719" s="118">
        <v>0.6672569444444445</v>
      </c>
      <c r="L719" s="90">
        <v>4951</v>
      </c>
      <c r="M719" s="92">
        <f>Causas[[#This Row],[parada_duracion]]/60</f>
        <v>82.516666666666666</v>
      </c>
      <c r="N719" s="18" t="s">
        <v>545</v>
      </c>
      <c r="O719" s="98" t="s">
        <v>384</v>
      </c>
      <c r="P719" s="93">
        <f>WEEKNUM(Causas[[#This Row],[resolucion_fecha]],16)</f>
        <v>9</v>
      </c>
      <c r="Q719" s="93" t="str">
        <f>TEXT(Causas[[#This Row],[resolucion_fecha]],"MMMM")</f>
        <v>febrero</v>
      </c>
      <c r="R719" s="93" t="str">
        <f t="shared" si="11"/>
        <v>N</v>
      </c>
      <c r="S719" s="93"/>
      <c r="T719" s="98" t="s">
        <v>133</v>
      </c>
      <c r="U719" s="16"/>
      <c r="V719" s="93"/>
      <c r="W719" s="93"/>
    </row>
    <row r="720" spans="1:23" x14ac:dyDescent="0.25">
      <c r="A720" s="95">
        <v>170103</v>
      </c>
      <c r="B720" s="95" t="s">
        <v>150</v>
      </c>
      <c r="C720" s="95" t="s">
        <v>111</v>
      </c>
      <c r="D720" s="95" t="s">
        <v>52</v>
      </c>
      <c r="E720" s="96">
        <v>43405</v>
      </c>
      <c r="F720" s="95" t="s">
        <v>118</v>
      </c>
      <c r="G720" s="95" t="s">
        <v>115</v>
      </c>
      <c r="H720" s="96">
        <v>45351</v>
      </c>
      <c r="I720" s="119">
        <v>0.62851851851851859</v>
      </c>
      <c r="J720" s="96">
        <v>45351</v>
      </c>
      <c r="K720" s="119">
        <v>0.64086805555555559</v>
      </c>
      <c r="L720" s="95">
        <v>1067</v>
      </c>
      <c r="M720" s="23">
        <f>Causas[[#This Row],[parada_duracion]]/60</f>
        <v>17.783333333333335</v>
      </c>
      <c r="N720" s="19" t="s">
        <v>546</v>
      </c>
      <c r="O720" s="99" t="s">
        <v>383</v>
      </c>
      <c r="P720" s="16">
        <f>WEEKNUM(Causas[[#This Row],[resolucion_fecha]],16)</f>
        <v>9</v>
      </c>
      <c r="Q720" s="16" t="str">
        <f>TEXT(Causas[[#This Row],[resolucion_fecha]],"MMMM")</f>
        <v>febrero</v>
      </c>
      <c r="R720" s="16" t="str">
        <f t="shared" si="11"/>
        <v>N</v>
      </c>
      <c r="S720" s="16"/>
      <c r="T720" s="99" t="s">
        <v>132</v>
      </c>
      <c r="U720" s="94"/>
      <c r="V720" s="16"/>
      <c r="W720" s="16"/>
    </row>
    <row r="721" spans="1:23" x14ac:dyDescent="0.25">
      <c r="A721" s="95">
        <v>170134</v>
      </c>
      <c r="B721" s="95" t="s">
        <v>116</v>
      </c>
      <c r="C721" s="95" t="s">
        <v>111</v>
      </c>
      <c r="D721" s="95" t="s">
        <v>49</v>
      </c>
      <c r="E721" s="96">
        <v>43405</v>
      </c>
      <c r="F721" s="95" t="s">
        <v>118</v>
      </c>
      <c r="G721" s="95" t="s">
        <v>113</v>
      </c>
      <c r="H721" s="96">
        <v>45351</v>
      </c>
      <c r="I721" s="119">
        <v>0.82552083333333337</v>
      </c>
      <c r="J721" s="96">
        <v>45351</v>
      </c>
      <c r="K721" s="119">
        <v>0.86062500000000008</v>
      </c>
      <c r="L721" s="95">
        <v>3033</v>
      </c>
      <c r="M721" s="23">
        <f>Causas[[#This Row],[parada_duracion]]/60</f>
        <v>50.55</v>
      </c>
      <c r="N721" s="19" t="s">
        <v>44</v>
      </c>
      <c r="O721" s="99" t="s">
        <v>44</v>
      </c>
      <c r="P721" s="16">
        <f>WEEKNUM(Causas[[#This Row],[resolucion_fecha]],16)</f>
        <v>9</v>
      </c>
      <c r="Q721" s="16" t="str">
        <f>TEXT(Causas[[#This Row],[resolucion_fecha]],"MMMM")</f>
        <v>febrero</v>
      </c>
      <c r="R721" s="16" t="str">
        <f t="shared" si="11"/>
        <v>N</v>
      </c>
      <c r="S721" s="16"/>
      <c r="T721" s="99" t="s">
        <v>44</v>
      </c>
      <c r="U721" s="16"/>
      <c r="V721" s="16"/>
      <c r="W721" s="16"/>
    </row>
    <row r="722" spans="1:23" x14ac:dyDescent="0.25">
      <c r="A722" s="95">
        <v>170142</v>
      </c>
      <c r="B722" s="95" t="s">
        <v>124</v>
      </c>
      <c r="C722" s="95" t="s">
        <v>111</v>
      </c>
      <c r="D722" s="95" t="s">
        <v>46</v>
      </c>
      <c r="E722" s="96">
        <v>44231</v>
      </c>
      <c r="F722" s="95" t="s">
        <v>147</v>
      </c>
      <c r="G722" s="95" t="s">
        <v>115</v>
      </c>
      <c r="H722" s="96">
        <v>45352</v>
      </c>
      <c r="I722" s="119">
        <v>0.25648148148148148</v>
      </c>
      <c r="J722" s="96">
        <v>45352</v>
      </c>
      <c r="K722" s="119">
        <v>0.2610763888888889</v>
      </c>
      <c r="L722" s="95">
        <v>397</v>
      </c>
      <c r="M722" s="23">
        <f>Causas[[#This Row],[parada_duracion]]/60</f>
        <v>6.6166666666666663</v>
      </c>
      <c r="N722" s="18" t="s">
        <v>125</v>
      </c>
      <c r="O722" s="98" t="s">
        <v>125</v>
      </c>
      <c r="P722" s="16">
        <f>WEEKNUM(Causas[[#This Row],[resolucion_fecha]],16)</f>
        <v>9</v>
      </c>
      <c r="Q722" s="16" t="str">
        <f>TEXT(Causas[[#This Row],[resolucion_fecha]],"MMMM")</f>
        <v>marzo</v>
      </c>
      <c r="R722" s="16" t="str">
        <f t="shared" si="11"/>
        <v>N</v>
      </c>
      <c r="S722" s="16"/>
      <c r="T722" s="98" t="s">
        <v>125</v>
      </c>
      <c r="U722" s="16"/>
      <c r="V722" s="16"/>
      <c r="W722" s="16"/>
    </row>
    <row r="723" spans="1:23" x14ac:dyDescent="0.25">
      <c r="A723" s="90">
        <v>170145</v>
      </c>
      <c r="B723" s="90" t="s">
        <v>161</v>
      </c>
      <c r="C723" s="90" t="s">
        <v>111</v>
      </c>
      <c r="D723" s="90" t="s">
        <v>49</v>
      </c>
      <c r="E723" s="91">
        <v>44012</v>
      </c>
      <c r="F723" s="90" t="s">
        <v>112</v>
      </c>
      <c r="G723" s="90" t="s">
        <v>113</v>
      </c>
      <c r="H723" s="91">
        <v>45352</v>
      </c>
      <c r="I723" s="118">
        <v>0.31738425925925923</v>
      </c>
      <c r="J723" s="91">
        <v>45352</v>
      </c>
      <c r="K723" s="118">
        <v>0.39042824074074073</v>
      </c>
      <c r="L723" s="90">
        <v>6311</v>
      </c>
      <c r="M723" s="92">
        <f>Causas[[#This Row],[parada_duracion]]/60</f>
        <v>105.18333333333334</v>
      </c>
      <c r="N723" s="19" t="s">
        <v>44</v>
      </c>
      <c r="O723" s="99" t="s">
        <v>44</v>
      </c>
      <c r="P723" s="93">
        <f>WEEKNUM(Causas[[#This Row],[resolucion_fecha]],16)</f>
        <v>9</v>
      </c>
      <c r="Q723" s="93" t="str">
        <f>TEXT(Causas[[#This Row],[resolucion_fecha]],"MMMM")</f>
        <v>marzo</v>
      </c>
      <c r="R723" s="93" t="str">
        <f t="shared" si="11"/>
        <v>N</v>
      </c>
      <c r="S723" s="93"/>
      <c r="T723" s="99" t="s">
        <v>44</v>
      </c>
      <c r="U723" s="16"/>
      <c r="V723" s="93"/>
      <c r="W723" s="93"/>
    </row>
    <row r="724" spans="1:23" ht="30" x14ac:dyDescent="0.25">
      <c r="A724" s="95">
        <v>170146</v>
      </c>
      <c r="B724" s="95" t="s">
        <v>116</v>
      </c>
      <c r="C724" s="95" t="s">
        <v>111</v>
      </c>
      <c r="D724" s="95" t="s">
        <v>50</v>
      </c>
      <c r="E724" s="96">
        <v>43881</v>
      </c>
      <c r="F724" s="95" t="s">
        <v>112</v>
      </c>
      <c r="G724" s="95" t="s">
        <v>113</v>
      </c>
      <c r="H724" s="96">
        <v>45352</v>
      </c>
      <c r="I724" s="119">
        <v>0.36162037037037037</v>
      </c>
      <c r="J724" s="96">
        <v>45352</v>
      </c>
      <c r="K724" s="119">
        <v>0.4241435185185185</v>
      </c>
      <c r="L724" s="95">
        <v>5402</v>
      </c>
      <c r="M724" s="23">
        <f>Causas[[#This Row],[parada_duracion]]/60</f>
        <v>90.033333333333331</v>
      </c>
      <c r="N724" s="19" t="s">
        <v>547</v>
      </c>
      <c r="O724" s="99" t="s">
        <v>383</v>
      </c>
      <c r="P724" s="16">
        <f>WEEKNUM(Causas[[#This Row],[resolucion_fecha]],16)</f>
        <v>9</v>
      </c>
      <c r="Q724" s="16" t="str">
        <f>TEXT(Causas[[#This Row],[resolucion_fecha]],"MMMM")</f>
        <v>marzo</v>
      </c>
      <c r="R724" s="16" t="str">
        <f t="shared" si="11"/>
        <v>N</v>
      </c>
      <c r="S724" s="16"/>
      <c r="T724" s="99" t="s">
        <v>132</v>
      </c>
      <c r="U724" s="94"/>
      <c r="V724" s="16"/>
      <c r="W724" s="16"/>
    </row>
    <row r="725" spans="1:23" x14ac:dyDescent="0.25">
      <c r="A725" s="90">
        <v>170263</v>
      </c>
      <c r="B725" s="90" t="s">
        <v>120</v>
      </c>
      <c r="C725" s="90" t="s">
        <v>111</v>
      </c>
      <c r="D725" s="90" t="s">
        <v>42</v>
      </c>
      <c r="E725" s="91">
        <v>43405</v>
      </c>
      <c r="F725" s="90" t="s">
        <v>118</v>
      </c>
      <c r="G725" s="90" t="s">
        <v>113</v>
      </c>
      <c r="H725" s="91">
        <v>45352</v>
      </c>
      <c r="I725" s="118">
        <v>0.63782407407407404</v>
      </c>
      <c r="J725" s="91">
        <v>45352</v>
      </c>
      <c r="K725" s="118">
        <v>0.64658564814814812</v>
      </c>
      <c r="L725" s="90">
        <v>757</v>
      </c>
      <c r="M725" s="92">
        <f>Causas[[#This Row],[parada_duracion]]/60</f>
        <v>12.616666666666667</v>
      </c>
      <c r="N725" s="19" t="s">
        <v>44</v>
      </c>
      <c r="O725" s="99" t="s">
        <v>44</v>
      </c>
      <c r="P725" s="93">
        <f>WEEKNUM(Causas[[#This Row],[resolucion_fecha]],16)</f>
        <v>9</v>
      </c>
      <c r="Q725" s="93" t="str">
        <f>TEXT(Causas[[#This Row],[resolucion_fecha]],"MMMM")</f>
        <v>marzo</v>
      </c>
      <c r="R725" s="93" t="str">
        <f t="shared" si="11"/>
        <v>N</v>
      </c>
      <c r="S725" s="93"/>
      <c r="T725" s="99" t="s">
        <v>44</v>
      </c>
      <c r="U725" s="16"/>
      <c r="V725" s="93"/>
      <c r="W725" s="93"/>
    </row>
    <row r="726" spans="1:23" x14ac:dyDescent="0.25">
      <c r="A726" s="90">
        <v>170268</v>
      </c>
      <c r="B726" s="90" t="s">
        <v>136</v>
      </c>
      <c r="C726" s="90" t="s">
        <v>111</v>
      </c>
      <c r="D726" s="90" t="s">
        <v>52</v>
      </c>
      <c r="E726" s="91">
        <v>44104</v>
      </c>
      <c r="F726" s="90" t="s">
        <v>112</v>
      </c>
      <c r="G726" s="90" t="s">
        <v>113</v>
      </c>
      <c r="H726" s="91">
        <v>45352</v>
      </c>
      <c r="I726" s="118">
        <v>0.64888888888888896</v>
      </c>
      <c r="J726" s="91">
        <v>45352</v>
      </c>
      <c r="K726" s="118">
        <v>0.64959490740740744</v>
      </c>
      <c r="L726" s="90">
        <v>61</v>
      </c>
      <c r="M726" s="92">
        <f>Causas[[#This Row],[parada_duracion]]/60</f>
        <v>1.0166666666666666</v>
      </c>
      <c r="N726" s="18" t="s">
        <v>125</v>
      </c>
      <c r="O726" s="98" t="s">
        <v>125</v>
      </c>
      <c r="P726" s="93">
        <f>WEEKNUM(Causas[[#This Row],[resolucion_fecha]],16)</f>
        <v>9</v>
      </c>
      <c r="Q726" s="93" t="str">
        <f>TEXT(Causas[[#This Row],[resolucion_fecha]],"MMMM")</f>
        <v>marzo</v>
      </c>
      <c r="R726" s="93" t="str">
        <f t="shared" si="11"/>
        <v>N</v>
      </c>
      <c r="S726" s="93"/>
      <c r="T726" s="98" t="s">
        <v>125</v>
      </c>
      <c r="U726" s="94"/>
      <c r="V726" s="93"/>
      <c r="W726" s="93"/>
    </row>
    <row r="727" spans="1:23" x14ac:dyDescent="0.25">
      <c r="A727" s="90">
        <v>170272</v>
      </c>
      <c r="B727" s="90" t="s">
        <v>120</v>
      </c>
      <c r="C727" s="90" t="s">
        <v>111</v>
      </c>
      <c r="D727" s="90" t="s">
        <v>63</v>
      </c>
      <c r="E727" s="91">
        <v>43405</v>
      </c>
      <c r="F727" s="90" t="s">
        <v>118</v>
      </c>
      <c r="G727" s="90" t="s">
        <v>113</v>
      </c>
      <c r="H727" s="91">
        <v>45352</v>
      </c>
      <c r="I727" s="118">
        <v>0.6519328703703704</v>
      </c>
      <c r="J727" s="91">
        <v>45352</v>
      </c>
      <c r="K727" s="118">
        <v>0.65872685185185187</v>
      </c>
      <c r="L727" s="90">
        <v>587</v>
      </c>
      <c r="M727" s="92">
        <f>Causas[[#This Row],[parada_duracion]]/60</f>
        <v>9.7833333333333332</v>
      </c>
      <c r="N727" s="18" t="s">
        <v>125</v>
      </c>
      <c r="O727" s="98" t="s">
        <v>125</v>
      </c>
      <c r="P727" s="93">
        <f>WEEKNUM(Causas[[#This Row],[resolucion_fecha]],16)</f>
        <v>9</v>
      </c>
      <c r="Q727" s="93" t="str">
        <f>TEXT(Causas[[#This Row],[resolucion_fecha]],"MMMM")</f>
        <v>marzo</v>
      </c>
      <c r="R727" s="93" t="str">
        <f t="shared" si="11"/>
        <v>N</v>
      </c>
      <c r="S727" s="93"/>
      <c r="T727" s="98" t="s">
        <v>125</v>
      </c>
      <c r="U727" s="94"/>
      <c r="V727" s="93"/>
      <c r="W727" s="93"/>
    </row>
    <row r="728" spans="1:23" x14ac:dyDescent="0.25">
      <c r="A728" s="90">
        <v>170274</v>
      </c>
      <c r="B728" s="90" t="s">
        <v>120</v>
      </c>
      <c r="C728" s="90" t="s">
        <v>111</v>
      </c>
      <c r="D728" s="90" t="s">
        <v>42</v>
      </c>
      <c r="E728" s="91">
        <v>43405</v>
      </c>
      <c r="F728" s="90" t="s">
        <v>118</v>
      </c>
      <c r="G728" s="90" t="s">
        <v>113</v>
      </c>
      <c r="H728" s="91">
        <v>45352</v>
      </c>
      <c r="I728" s="118">
        <v>0.65228009259259256</v>
      </c>
      <c r="J728" s="91">
        <v>45352</v>
      </c>
      <c r="K728" s="118">
        <v>0.65848379629629628</v>
      </c>
      <c r="L728" s="90">
        <v>536</v>
      </c>
      <c r="M728" s="92">
        <f>Causas[[#This Row],[parada_duracion]]/60</f>
        <v>8.9333333333333336</v>
      </c>
      <c r="N728" s="18" t="s">
        <v>125</v>
      </c>
      <c r="O728" s="98" t="s">
        <v>125</v>
      </c>
      <c r="P728" s="93">
        <f>WEEKNUM(Causas[[#This Row],[resolucion_fecha]],16)</f>
        <v>9</v>
      </c>
      <c r="Q728" s="93" t="str">
        <f>TEXT(Causas[[#This Row],[resolucion_fecha]],"MMMM")</f>
        <v>marzo</v>
      </c>
      <c r="R728" s="93" t="str">
        <f t="shared" si="11"/>
        <v>N</v>
      </c>
      <c r="S728" s="93"/>
      <c r="T728" s="98" t="s">
        <v>125</v>
      </c>
      <c r="U728" s="94"/>
      <c r="V728" s="93"/>
      <c r="W728" s="93"/>
    </row>
    <row r="729" spans="1:23" x14ac:dyDescent="0.25">
      <c r="A729" s="90">
        <v>170277</v>
      </c>
      <c r="B729" s="90" t="s">
        <v>120</v>
      </c>
      <c r="C729" s="90" t="s">
        <v>111</v>
      </c>
      <c r="D729" s="90" t="s">
        <v>42</v>
      </c>
      <c r="E729" s="91">
        <v>43405</v>
      </c>
      <c r="F729" s="90" t="s">
        <v>118</v>
      </c>
      <c r="G729" s="90" t="s">
        <v>113</v>
      </c>
      <c r="H729" s="91">
        <v>45352</v>
      </c>
      <c r="I729" s="118">
        <v>0.65854166666666669</v>
      </c>
      <c r="J729" s="91">
        <v>45353</v>
      </c>
      <c r="K729" s="118">
        <v>0.24474537037037036</v>
      </c>
      <c r="L729" s="90">
        <v>50648</v>
      </c>
      <c r="M729" s="92">
        <f>Causas[[#This Row],[parada_duracion]]/60</f>
        <v>844.13333333333333</v>
      </c>
      <c r="N729" s="18" t="s">
        <v>549</v>
      </c>
      <c r="O729" s="98" t="s">
        <v>384</v>
      </c>
      <c r="P729" s="93">
        <f>WEEKNUM(Causas[[#This Row],[resolucion_fecha]],16)</f>
        <v>10</v>
      </c>
      <c r="Q729" s="93" t="str">
        <f>TEXT(Causas[[#This Row],[resolucion_fecha]],"MMMM")</f>
        <v>marzo</v>
      </c>
      <c r="R729" s="93" t="str">
        <f t="shared" si="11"/>
        <v>N</v>
      </c>
      <c r="S729" s="93"/>
      <c r="T729" s="98" t="s">
        <v>133</v>
      </c>
      <c r="U729" s="94"/>
      <c r="V729" s="93"/>
      <c r="W729" s="93"/>
    </row>
    <row r="730" spans="1:23" x14ac:dyDescent="0.25">
      <c r="A730" s="90">
        <v>170278</v>
      </c>
      <c r="B730" s="90" t="s">
        <v>120</v>
      </c>
      <c r="C730" s="90" t="s">
        <v>111</v>
      </c>
      <c r="D730" s="90" t="s">
        <v>63</v>
      </c>
      <c r="E730" s="91">
        <v>43405</v>
      </c>
      <c r="F730" s="90" t="s">
        <v>118</v>
      </c>
      <c r="G730" s="90" t="s">
        <v>113</v>
      </c>
      <c r="H730" s="91">
        <v>45352</v>
      </c>
      <c r="I730" s="118">
        <v>0.65886574074074067</v>
      </c>
      <c r="J730" s="91">
        <v>45352</v>
      </c>
      <c r="K730" s="118">
        <v>0.68486111111111114</v>
      </c>
      <c r="L730" s="90">
        <v>2246</v>
      </c>
      <c r="M730" s="92">
        <f>Causas[[#This Row],[parada_duracion]]/60</f>
        <v>37.43333333333333</v>
      </c>
      <c r="N730" s="18" t="s">
        <v>548</v>
      </c>
      <c r="O730" s="98" t="s">
        <v>384</v>
      </c>
      <c r="P730" s="93">
        <f>WEEKNUM(Causas[[#This Row],[resolucion_fecha]],16)</f>
        <v>9</v>
      </c>
      <c r="Q730" s="93" t="str">
        <f>TEXT(Causas[[#This Row],[resolucion_fecha]],"MMMM")</f>
        <v>marzo</v>
      </c>
      <c r="R730" s="93" t="str">
        <f t="shared" si="11"/>
        <v>N</v>
      </c>
      <c r="S730" s="93"/>
      <c r="T730" s="98" t="s">
        <v>133</v>
      </c>
      <c r="U730" s="94"/>
      <c r="V730" s="93"/>
      <c r="W730" s="93"/>
    </row>
    <row r="731" spans="1:23" x14ac:dyDescent="0.25">
      <c r="A731" s="90">
        <v>170298</v>
      </c>
      <c r="B731" s="90" t="s">
        <v>142</v>
      </c>
      <c r="C731" s="90" t="s">
        <v>111</v>
      </c>
      <c r="D731" s="90" t="s">
        <v>48</v>
      </c>
      <c r="E731" s="91">
        <v>43405</v>
      </c>
      <c r="F731" s="90" t="s">
        <v>118</v>
      </c>
      <c r="G731" s="90" t="s">
        <v>115</v>
      </c>
      <c r="H731" s="91">
        <v>45352</v>
      </c>
      <c r="I731" s="118">
        <v>0.7206597222222223</v>
      </c>
      <c r="J731" s="91">
        <v>45352</v>
      </c>
      <c r="K731" s="118">
        <v>0.76168981481481479</v>
      </c>
      <c r="L731" s="90">
        <v>3545</v>
      </c>
      <c r="M731" s="92">
        <f>Causas[[#This Row],[parada_duracion]]/60</f>
        <v>59.083333333333336</v>
      </c>
      <c r="N731" s="19" t="s">
        <v>44</v>
      </c>
      <c r="O731" s="99" t="s">
        <v>44</v>
      </c>
      <c r="P731" s="93">
        <f>WEEKNUM(Causas[[#This Row],[resolucion_fecha]],16)</f>
        <v>9</v>
      </c>
      <c r="Q731" s="93" t="str">
        <f>TEXT(Causas[[#This Row],[resolucion_fecha]],"MMMM")</f>
        <v>marzo</v>
      </c>
      <c r="R731" s="93" t="str">
        <f t="shared" si="11"/>
        <v>N</v>
      </c>
      <c r="S731" s="93"/>
      <c r="T731" s="99" t="s">
        <v>44</v>
      </c>
      <c r="U731" s="94"/>
      <c r="V731" s="93"/>
      <c r="W731" s="93"/>
    </row>
    <row r="732" spans="1:23" x14ac:dyDescent="0.25">
      <c r="A732" s="90">
        <v>170304</v>
      </c>
      <c r="B732" s="90" t="s">
        <v>137</v>
      </c>
      <c r="C732" s="90" t="s">
        <v>111</v>
      </c>
      <c r="D732" s="90" t="s">
        <v>54</v>
      </c>
      <c r="E732" s="91">
        <v>44756</v>
      </c>
      <c r="F732" s="90" t="s">
        <v>390</v>
      </c>
      <c r="G732" s="90" t="s">
        <v>113</v>
      </c>
      <c r="H732" s="91">
        <v>45352</v>
      </c>
      <c r="I732" s="118">
        <v>0.75047453703703704</v>
      </c>
      <c r="J732" s="91">
        <v>45352</v>
      </c>
      <c r="K732" s="118">
        <v>0.75655092592592599</v>
      </c>
      <c r="L732" s="90">
        <v>525</v>
      </c>
      <c r="M732" s="92">
        <f>Causas[[#This Row],[parada_duracion]]/60</f>
        <v>8.75</v>
      </c>
      <c r="N732" s="18" t="s">
        <v>125</v>
      </c>
      <c r="O732" s="98" t="s">
        <v>125</v>
      </c>
      <c r="P732" s="93">
        <f>WEEKNUM(Causas[[#This Row],[resolucion_fecha]],16)</f>
        <v>9</v>
      </c>
      <c r="Q732" s="93" t="str">
        <f>TEXT(Causas[[#This Row],[resolucion_fecha]],"MMMM")</f>
        <v>marzo</v>
      </c>
      <c r="R732" s="93" t="str">
        <f t="shared" si="11"/>
        <v>N</v>
      </c>
      <c r="S732" s="93"/>
      <c r="T732" s="98" t="s">
        <v>125</v>
      </c>
      <c r="U732" s="94"/>
      <c r="V732" s="93"/>
      <c r="W732" s="93"/>
    </row>
    <row r="733" spans="1:23" x14ac:dyDescent="0.25">
      <c r="A733" s="90">
        <v>170305</v>
      </c>
      <c r="B733" s="90" t="s">
        <v>137</v>
      </c>
      <c r="C733" s="90" t="s">
        <v>111</v>
      </c>
      <c r="D733" s="90" t="s">
        <v>54</v>
      </c>
      <c r="E733" s="91">
        <v>44756</v>
      </c>
      <c r="F733" s="90" t="s">
        <v>390</v>
      </c>
      <c r="G733" s="90" t="s">
        <v>115</v>
      </c>
      <c r="H733" s="91">
        <v>45352</v>
      </c>
      <c r="I733" s="118">
        <v>0.75673611111111105</v>
      </c>
      <c r="J733" s="91">
        <v>45352</v>
      </c>
      <c r="K733" s="118">
        <v>0.75943287037037033</v>
      </c>
      <c r="L733" s="90">
        <v>233</v>
      </c>
      <c r="M733" s="92">
        <f>Causas[[#This Row],[parada_duracion]]/60</f>
        <v>3.8833333333333333</v>
      </c>
      <c r="N733" s="18" t="s">
        <v>125</v>
      </c>
      <c r="O733" s="98" t="s">
        <v>125</v>
      </c>
      <c r="P733" s="93">
        <f>WEEKNUM(Causas[[#This Row],[resolucion_fecha]],16)</f>
        <v>9</v>
      </c>
      <c r="Q733" s="93" t="str">
        <f>TEXT(Causas[[#This Row],[resolucion_fecha]],"MMMM")</f>
        <v>marzo</v>
      </c>
      <c r="R733" s="93" t="str">
        <f t="shared" si="11"/>
        <v>N</v>
      </c>
      <c r="S733" s="93"/>
      <c r="T733" s="98" t="s">
        <v>125</v>
      </c>
      <c r="U733" s="94"/>
      <c r="V733" s="93"/>
      <c r="W733" s="93"/>
    </row>
    <row r="734" spans="1:23" x14ac:dyDescent="0.25">
      <c r="A734" s="90">
        <v>170306</v>
      </c>
      <c r="B734" s="90" t="s">
        <v>120</v>
      </c>
      <c r="C734" s="90" t="s">
        <v>111</v>
      </c>
      <c r="D734" s="90" t="s">
        <v>48</v>
      </c>
      <c r="E734" s="91">
        <v>43405</v>
      </c>
      <c r="F734" s="90" t="s">
        <v>118</v>
      </c>
      <c r="G734" s="90" t="s">
        <v>113</v>
      </c>
      <c r="H734" s="91">
        <v>45352</v>
      </c>
      <c r="I734" s="118">
        <v>0.77509259259259267</v>
      </c>
      <c r="J734" s="91">
        <v>45352</v>
      </c>
      <c r="K734" s="118">
        <v>0.79585648148148147</v>
      </c>
      <c r="L734" s="90">
        <v>1794</v>
      </c>
      <c r="M734" s="92">
        <f>Causas[[#This Row],[parada_duracion]]/60</f>
        <v>29.9</v>
      </c>
      <c r="N734" s="18" t="s">
        <v>550</v>
      </c>
      <c r="O734" s="98" t="s">
        <v>383</v>
      </c>
      <c r="P734" s="93">
        <f>WEEKNUM(Causas[[#This Row],[resolucion_fecha]],16)</f>
        <v>9</v>
      </c>
      <c r="Q734" s="93" t="str">
        <f>TEXT(Causas[[#This Row],[resolucion_fecha]],"MMMM")</f>
        <v>marzo</v>
      </c>
      <c r="R734" s="93" t="str">
        <f t="shared" si="11"/>
        <v>N</v>
      </c>
      <c r="S734" s="93"/>
      <c r="T734" s="98" t="s">
        <v>132</v>
      </c>
      <c r="U734" s="94"/>
      <c r="V734" s="93"/>
      <c r="W734" s="93"/>
    </row>
    <row r="735" spans="1:23" x14ac:dyDescent="0.25">
      <c r="A735" s="95">
        <v>170307</v>
      </c>
      <c r="B735" s="95" t="s">
        <v>120</v>
      </c>
      <c r="C735" s="95" t="s">
        <v>111</v>
      </c>
      <c r="D735" s="95" t="s">
        <v>48</v>
      </c>
      <c r="E735" s="96">
        <v>43405</v>
      </c>
      <c r="F735" s="95" t="s">
        <v>118</v>
      </c>
      <c r="G735" s="95" t="s">
        <v>115</v>
      </c>
      <c r="H735" s="96">
        <v>45352</v>
      </c>
      <c r="I735" s="119">
        <v>0.80782407407407408</v>
      </c>
      <c r="J735" s="96">
        <v>45352</v>
      </c>
      <c r="K735" s="119">
        <v>0.81716435185185177</v>
      </c>
      <c r="L735" s="95">
        <v>807</v>
      </c>
      <c r="M735" s="23">
        <f>Causas[[#This Row],[parada_duracion]]/60</f>
        <v>13.45</v>
      </c>
      <c r="N735" s="19" t="s">
        <v>551</v>
      </c>
      <c r="O735" s="99" t="s">
        <v>383</v>
      </c>
      <c r="P735" s="16">
        <f>WEEKNUM(Causas[[#This Row],[resolucion_fecha]],16)</f>
        <v>9</v>
      </c>
      <c r="Q735" s="16" t="str">
        <f>TEXT(Causas[[#This Row],[resolucion_fecha]],"MMMM")</f>
        <v>marzo</v>
      </c>
      <c r="R735" s="16" t="str">
        <f t="shared" si="11"/>
        <v>N</v>
      </c>
      <c r="S735" s="16"/>
      <c r="T735" s="99" t="s">
        <v>132</v>
      </c>
      <c r="U735" s="94"/>
      <c r="V735" s="16"/>
      <c r="W735" s="16"/>
    </row>
    <row r="736" spans="1:23" x14ac:dyDescent="0.25">
      <c r="A736" s="95">
        <v>170310</v>
      </c>
      <c r="B736" s="95" t="s">
        <v>487</v>
      </c>
      <c r="C736" s="95" t="s">
        <v>111</v>
      </c>
      <c r="D736" s="95" t="s">
        <v>48</v>
      </c>
      <c r="E736" s="96">
        <v>43405</v>
      </c>
      <c r="F736" s="95" t="s">
        <v>118</v>
      </c>
      <c r="G736" s="95" t="s">
        <v>115</v>
      </c>
      <c r="H736" s="96">
        <v>45352</v>
      </c>
      <c r="I736" s="119">
        <v>0.84159722222222222</v>
      </c>
      <c r="J736" s="96">
        <v>45352</v>
      </c>
      <c r="K736" s="119">
        <v>0.84725694444444455</v>
      </c>
      <c r="L736" s="95">
        <v>489</v>
      </c>
      <c r="M736" s="23">
        <f>Causas[[#This Row],[parada_duracion]]/60</f>
        <v>8.15</v>
      </c>
      <c r="N736" s="18" t="s">
        <v>125</v>
      </c>
      <c r="O736" s="98" t="s">
        <v>125</v>
      </c>
      <c r="P736" s="16">
        <f>WEEKNUM(Causas[[#This Row],[resolucion_fecha]],16)</f>
        <v>9</v>
      </c>
      <c r="Q736" s="16" t="str">
        <f>TEXT(Causas[[#This Row],[resolucion_fecha]],"MMMM")</f>
        <v>marzo</v>
      </c>
      <c r="R736" s="16" t="str">
        <f t="shared" si="11"/>
        <v>N</v>
      </c>
      <c r="S736" s="16"/>
      <c r="T736" s="98" t="s">
        <v>125</v>
      </c>
      <c r="U736" s="16"/>
      <c r="V736" s="16"/>
      <c r="W736" s="16"/>
    </row>
    <row r="737" spans="1:23" ht="30" x14ac:dyDescent="0.25">
      <c r="A737" s="95"/>
      <c r="B737" s="101" t="s">
        <v>116</v>
      </c>
      <c r="C737" s="95"/>
      <c r="D737" s="101" t="s">
        <v>50</v>
      </c>
      <c r="E737" s="96"/>
      <c r="F737" s="95"/>
      <c r="G737" s="101" t="s">
        <v>579</v>
      </c>
      <c r="H737" s="96">
        <v>45352.396527777775</v>
      </c>
      <c r="I737" s="120">
        <v>45352.396527777775</v>
      </c>
      <c r="J737" s="102">
        <v>45352.421527777777</v>
      </c>
      <c r="K737" s="120">
        <v>45352.421527777777</v>
      </c>
      <c r="L737" s="95">
        <f>((Causas[[#This Row],[resolucion_fecha]]-Causas[[#This Row],[parada_fecha]])*60*60*24)</f>
        <v>2160.0000001257285</v>
      </c>
      <c r="M737" s="23">
        <f>Causas[[#This Row],[parada_duracion]]/60</f>
        <v>36.000000002095476</v>
      </c>
      <c r="N737" s="19" t="s">
        <v>547</v>
      </c>
      <c r="O737" s="99" t="s">
        <v>383</v>
      </c>
      <c r="P737" s="16">
        <f>WEEKNUM(Causas[[#This Row],[resolucion_fecha]],16)</f>
        <v>9</v>
      </c>
      <c r="Q737" s="16" t="str">
        <f>TEXT(Causas[[#This Row],[resolucion_fecha]],"MMMM")</f>
        <v>marzo</v>
      </c>
      <c r="R737" s="16" t="str">
        <f t="shared" si="11"/>
        <v>N</v>
      </c>
      <c r="S737" s="16"/>
      <c r="T737" s="99" t="s">
        <v>132</v>
      </c>
      <c r="U737" s="16"/>
      <c r="V737" s="16"/>
      <c r="W737" s="16"/>
    </row>
    <row r="738" spans="1:23" x14ac:dyDescent="0.25">
      <c r="A738" s="95"/>
      <c r="B738" s="101" t="s">
        <v>136</v>
      </c>
      <c r="C738" s="95"/>
      <c r="D738" s="101" t="s">
        <v>52</v>
      </c>
      <c r="E738" s="96"/>
      <c r="F738" s="95"/>
      <c r="G738" s="101" t="s">
        <v>579</v>
      </c>
      <c r="H738" s="96">
        <v>45352.475694444445</v>
      </c>
      <c r="I738" s="120">
        <v>45352.475694444445</v>
      </c>
      <c r="J738" s="102">
        <v>45352.488888888889</v>
      </c>
      <c r="K738" s="120">
        <v>45352.488888888889</v>
      </c>
      <c r="L738" s="95">
        <f>((Causas[[#This Row],[resolucion_fecha]]-Causas[[#This Row],[parada_fecha]])*60*60*24)</f>
        <v>1139.9999999441206</v>
      </c>
      <c r="M738" s="23">
        <f>Causas[[#This Row],[parada_duracion]]/60</f>
        <v>18.999999999068677</v>
      </c>
      <c r="N738" s="19" t="s">
        <v>581</v>
      </c>
      <c r="O738" s="99" t="s">
        <v>383</v>
      </c>
      <c r="P738" s="16">
        <f>WEEKNUM(Causas[[#This Row],[resolucion_fecha]],16)</f>
        <v>9</v>
      </c>
      <c r="Q738" s="16" t="str">
        <f>TEXT(Causas[[#This Row],[resolucion_fecha]],"MMMM")</f>
        <v>marzo</v>
      </c>
      <c r="R738" s="16" t="str">
        <f t="shared" si="11"/>
        <v>N</v>
      </c>
      <c r="S738" s="16"/>
      <c r="T738" s="99" t="s">
        <v>132</v>
      </c>
      <c r="U738" s="16"/>
      <c r="V738" s="16"/>
      <c r="W738" s="16"/>
    </row>
    <row r="739" spans="1:23" x14ac:dyDescent="0.25">
      <c r="A739" s="90"/>
      <c r="B739" s="11" t="s">
        <v>124</v>
      </c>
      <c r="C739" s="90"/>
      <c r="D739" s="11" t="s">
        <v>57</v>
      </c>
      <c r="E739" s="91"/>
      <c r="F739" s="90"/>
      <c r="G739" s="11" t="s">
        <v>579</v>
      </c>
      <c r="H739" s="91">
        <v>45352.595833333333</v>
      </c>
      <c r="I739" s="121">
        <v>45352.595833333333</v>
      </c>
      <c r="J739" s="104">
        <v>45352.652083333334</v>
      </c>
      <c r="K739" s="121">
        <v>45352.652083333334</v>
      </c>
      <c r="L739" s="90">
        <f>((Causas[[#This Row],[resolucion_fecha]]-Causas[[#This Row],[parada_fecha]])*60*60*24)</f>
        <v>4860.0000001257285</v>
      </c>
      <c r="M739" s="92">
        <f>Causas[[#This Row],[parada_duracion]]/60</f>
        <v>81.000000002095476</v>
      </c>
      <c r="N739" s="19" t="s">
        <v>583</v>
      </c>
      <c r="O739" s="98" t="s">
        <v>384</v>
      </c>
      <c r="P739" s="93">
        <f>WEEKNUM(Causas[[#This Row],[resolucion_fecha]],16)</f>
        <v>9</v>
      </c>
      <c r="Q739" s="93" t="str">
        <f>TEXT(Causas[[#This Row],[resolucion_fecha]],"MMMM")</f>
        <v>marzo</v>
      </c>
      <c r="R739" s="93" t="str">
        <f t="shared" si="11"/>
        <v>N</v>
      </c>
      <c r="S739" s="93"/>
      <c r="T739" s="98" t="s">
        <v>133</v>
      </c>
      <c r="U739" s="16"/>
      <c r="V739" s="93"/>
      <c r="W739" s="93"/>
    </row>
    <row r="740" spans="1:23" x14ac:dyDescent="0.25">
      <c r="A740" s="95"/>
      <c r="B740" s="101" t="s">
        <v>146</v>
      </c>
      <c r="C740" s="95"/>
      <c r="D740" s="101" t="s">
        <v>42</v>
      </c>
      <c r="E740" s="96"/>
      <c r="F740" s="95"/>
      <c r="G740" s="101" t="s">
        <v>580</v>
      </c>
      <c r="H740" s="96">
        <v>45352.609027777777</v>
      </c>
      <c r="I740" s="120">
        <v>45352.609027777777</v>
      </c>
      <c r="J740" s="102">
        <v>45352.615972222222</v>
      </c>
      <c r="K740" s="120">
        <v>45352.615972222222</v>
      </c>
      <c r="L740" s="95">
        <f>((Causas[[#This Row],[resolucion_fecha]]-Causas[[#This Row],[parada_fecha]])*60*60*24)</f>
        <v>600.00000006984919</v>
      </c>
      <c r="M740" s="23">
        <f>Causas[[#This Row],[parada_duracion]]/60</f>
        <v>10.000000001164153</v>
      </c>
      <c r="N740" s="19" t="s">
        <v>125</v>
      </c>
      <c r="O740" s="99" t="s">
        <v>125</v>
      </c>
      <c r="P740" s="16">
        <f>WEEKNUM(Causas[[#This Row],[resolucion_fecha]],16)</f>
        <v>9</v>
      </c>
      <c r="Q740" s="16" t="str">
        <f>TEXT(Causas[[#This Row],[resolucion_fecha]],"MMMM")</f>
        <v>marzo</v>
      </c>
      <c r="R740" s="16" t="str">
        <f t="shared" si="11"/>
        <v>N</v>
      </c>
      <c r="S740" s="16"/>
      <c r="T740" s="99" t="s">
        <v>125</v>
      </c>
      <c r="U740" s="94"/>
      <c r="V740" s="16"/>
      <c r="W740" s="16"/>
    </row>
    <row r="741" spans="1:23" x14ac:dyDescent="0.25">
      <c r="A741" s="95"/>
      <c r="B741" s="101" t="s">
        <v>116</v>
      </c>
      <c r="C741" s="95"/>
      <c r="D741" s="101" t="s">
        <v>50</v>
      </c>
      <c r="E741" s="96"/>
      <c r="F741" s="95"/>
      <c r="G741" s="101" t="s">
        <v>579</v>
      </c>
      <c r="H741" s="96">
        <v>45352.645833333336</v>
      </c>
      <c r="I741" s="120">
        <v>45352.645833333336</v>
      </c>
      <c r="J741" s="102">
        <v>45352.672222222223</v>
      </c>
      <c r="K741" s="120">
        <v>45352.672222222223</v>
      </c>
      <c r="L741" s="95">
        <f>((Causas[[#This Row],[resolucion_fecha]]-Causas[[#This Row],[parada_fecha]])*60*60*24)</f>
        <v>2279.9999998882413</v>
      </c>
      <c r="M741" s="23">
        <f>Causas[[#This Row],[parada_duracion]]/60</f>
        <v>37.999999998137355</v>
      </c>
      <c r="N741" s="19" t="s">
        <v>44</v>
      </c>
      <c r="O741" s="99" t="s">
        <v>44</v>
      </c>
      <c r="P741" s="16">
        <f>WEEKNUM(Causas[[#This Row],[resolucion_fecha]],16)</f>
        <v>9</v>
      </c>
      <c r="Q741" s="16" t="str">
        <f>TEXT(Causas[[#This Row],[resolucion_fecha]],"MMMM")</f>
        <v>marzo</v>
      </c>
      <c r="R741" s="16" t="str">
        <f t="shared" si="11"/>
        <v>N</v>
      </c>
      <c r="S741" s="16"/>
      <c r="T741" s="99" t="s">
        <v>44</v>
      </c>
      <c r="U741" s="16"/>
      <c r="V741" s="16"/>
      <c r="W741" s="16"/>
    </row>
    <row r="742" spans="1:23" x14ac:dyDescent="0.25">
      <c r="A742" s="95"/>
      <c r="B742" s="101" t="s">
        <v>136</v>
      </c>
      <c r="C742" s="95"/>
      <c r="D742" s="101" t="s">
        <v>52</v>
      </c>
      <c r="E742" s="96"/>
      <c r="F742" s="95"/>
      <c r="G742" s="101" t="s">
        <v>579</v>
      </c>
      <c r="H742" s="96">
        <v>45352.652777777781</v>
      </c>
      <c r="I742" s="120">
        <v>45352.652777777781</v>
      </c>
      <c r="J742" s="102">
        <v>45352.672222222223</v>
      </c>
      <c r="K742" s="120">
        <v>45352.672222222223</v>
      </c>
      <c r="L742" s="95">
        <f>((Causas[[#This Row],[resolucion_fecha]]-Causas[[#This Row],[parada_fecha]])*60*60*24)</f>
        <v>1679.9999998183921</v>
      </c>
      <c r="M742" s="23">
        <f>Causas[[#This Row],[parada_duracion]]/60</f>
        <v>27.999999996973202</v>
      </c>
      <c r="N742" s="18" t="s">
        <v>582</v>
      </c>
      <c r="O742" s="98" t="s">
        <v>384</v>
      </c>
      <c r="P742" s="16">
        <f>WEEKNUM(Causas[[#This Row],[resolucion_fecha]],16)</f>
        <v>9</v>
      </c>
      <c r="Q742" s="16" t="str">
        <f>TEXT(Causas[[#This Row],[resolucion_fecha]],"MMMM")</f>
        <v>marzo</v>
      </c>
      <c r="R742" s="16" t="str">
        <f t="shared" si="11"/>
        <v>N</v>
      </c>
      <c r="S742" s="16"/>
      <c r="T742" s="98" t="s">
        <v>133</v>
      </c>
      <c r="U742" s="16"/>
      <c r="V742" s="16"/>
      <c r="W742" s="16"/>
    </row>
    <row r="743" spans="1:23" x14ac:dyDescent="0.25">
      <c r="A743" s="90"/>
      <c r="B743" s="11" t="s">
        <v>137</v>
      </c>
      <c r="C743" s="90"/>
      <c r="D743" s="11" t="s">
        <v>50</v>
      </c>
      <c r="E743" s="91"/>
      <c r="F743" s="90"/>
      <c r="G743" s="11" t="s">
        <v>580</v>
      </c>
      <c r="H743" s="91">
        <v>45352.67291666667</v>
      </c>
      <c r="I743" s="121">
        <v>45352.67291666667</v>
      </c>
      <c r="J743" s="104">
        <v>45352.689583333333</v>
      </c>
      <c r="K743" s="121">
        <v>45352.689583333333</v>
      </c>
      <c r="L743" s="90">
        <f>((Causas[[#This Row],[resolucion_fecha]]-Causas[[#This Row],[parada_fecha]])*60*60*24)</f>
        <v>1439.9999996647239</v>
      </c>
      <c r="M743" s="92">
        <f>Causas[[#This Row],[parada_duracion]]/60</f>
        <v>23.999999994412065</v>
      </c>
      <c r="N743" s="18" t="s">
        <v>585</v>
      </c>
      <c r="O743" s="98" t="s">
        <v>9</v>
      </c>
      <c r="P743" s="93">
        <f>WEEKNUM(Causas[[#This Row],[resolucion_fecha]],16)</f>
        <v>9</v>
      </c>
      <c r="Q743" s="93" t="str">
        <f>TEXT(Causas[[#This Row],[resolucion_fecha]],"MMMM")</f>
        <v>marzo</v>
      </c>
      <c r="R743" s="93" t="str">
        <f t="shared" si="11"/>
        <v>N</v>
      </c>
      <c r="S743" s="93"/>
      <c r="T743" s="98" t="s">
        <v>9</v>
      </c>
      <c r="U743" s="16"/>
      <c r="V743" s="93"/>
      <c r="W743" s="93"/>
    </row>
    <row r="744" spans="1:23" ht="45" x14ac:dyDescent="0.25">
      <c r="A744" s="90"/>
      <c r="B744" s="11" t="s">
        <v>136</v>
      </c>
      <c r="C744" s="90"/>
      <c r="D744" s="11" t="s">
        <v>52</v>
      </c>
      <c r="E744" s="91"/>
      <c r="F744" s="90"/>
      <c r="G744" s="11" t="s">
        <v>579</v>
      </c>
      <c r="H744" s="91">
        <v>45352.689583333333</v>
      </c>
      <c r="I744" s="121">
        <v>45352.689583333333</v>
      </c>
      <c r="J744" s="104">
        <v>45352.753472222219</v>
      </c>
      <c r="K744" s="121">
        <v>45352.753472222219</v>
      </c>
      <c r="L744" s="90">
        <f>((Causas[[#This Row],[resolucion_fecha]]-Causas[[#This Row],[parada_fecha]])*60*60*24)</f>
        <v>5519.9999997625127</v>
      </c>
      <c r="M744" s="92">
        <f>Causas[[#This Row],[parada_duracion]]/60</f>
        <v>91.999999996041879</v>
      </c>
      <c r="N744" s="18" t="s">
        <v>584</v>
      </c>
      <c r="O744" s="98" t="s">
        <v>383</v>
      </c>
      <c r="P744" s="93">
        <f>WEEKNUM(Causas[[#This Row],[resolucion_fecha]],16)</f>
        <v>9</v>
      </c>
      <c r="Q744" s="93" t="str">
        <f>TEXT(Causas[[#This Row],[resolucion_fecha]],"MMMM")</f>
        <v>marzo</v>
      </c>
      <c r="R744" s="93" t="str">
        <f t="shared" si="11"/>
        <v>N</v>
      </c>
      <c r="S744" s="93"/>
      <c r="T744" s="98" t="s">
        <v>132</v>
      </c>
      <c r="U744" s="94"/>
      <c r="V744" s="93"/>
      <c r="W744" s="93"/>
    </row>
    <row r="745" spans="1:23" x14ac:dyDescent="0.25">
      <c r="A745" s="95"/>
      <c r="B745" s="101" t="s">
        <v>120</v>
      </c>
      <c r="C745" s="95"/>
      <c r="D745" s="101" t="s">
        <v>42</v>
      </c>
      <c r="E745" s="96"/>
      <c r="F745" s="95"/>
      <c r="G745" s="101" t="s">
        <v>579</v>
      </c>
      <c r="H745" s="96">
        <v>45352.761805555558</v>
      </c>
      <c r="I745" s="120">
        <v>45352.761805555558</v>
      </c>
      <c r="J745" s="102">
        <v>45352.769444444442</v>
      </c>
      <c r="K745" s="120">
        <v>45352.769444444442</v>
      </c>
      <c r="L745" s="95">
        <f>((Causas[[#This Row],[resolucion_fecha]]-Causas[[#This Row],[parada_fecha]])*60*60*24)</f>
        <v>659.9999996367842</v>
      </c>
      <c r="M745" s="23">
        <f>Causas[[#This Row],[parada_duracion]]/60</f>
        <v>10.999999993946403</v>
      </c>
      <c r="N745" s="18" t="s">
        <v>549</v>
      </c>
      <c r="O745" s="98" t="s">
        <v>384</v>
      </c>
      <c r="P745" s="16">
        <f>WEEKNUM(Causas[[#This Row],[resolucion_fecha]],16)</f>
        <v>9</v>
      </c>
      <c r="Q745" s="16" t="str">
        <f>TEXT(Causas[[#This Row],[resolucion_fecha]],"MMMM")</f>
        <v>marzo</v>
      </c>
      <c r="R745" s="16" t="str">
        <f t="shared" si="11"/>
        <v>N</v>
      </c>
      <c r="S745" s="16"/>
      <c r="T745" s="98" t="s">
        <v>133</v>
      </c>
      <c r="U745" s="94"/>
      <c r="V745" s="16"/>
      <c r="W745" s="16"/>
    </row>
    <row r="746" spans="1:23" x14ac:dyDescent="0.25">
      <c r="A746" s="95"/>
      <c r="B746" s="101" t="s">
        <v>120</v>
      </c>
      <c r="C746" s="95"/>
      <c r="D746" s="101" t="s">
        <v>42</v>
      </c>
      <c r="E746" s="96"/>
      <c r="F746" s="95"/>
      <c r="G746" s="101" t="s">
        <v>579</v>
      </c>
      <c r="H746" s="96">
        <v>45352.769444444442</v>
      </c>
      <c r="I746" s="120">
        <v>45352.769444444442</v>
      </c>
      <c r="J746" s="102">
        <v>45352.779861111114</v>
      </c>
      <c r="K746" s="120">
        <v>45352.779861111114</v>
      </c>
      <c r="L746" s="95">
        <f>((Causas[[#This Row],[resolucion_fecha]]-Causas[[#This Row],[parada_fecha]])*60*60*24)</f>
        <v>900.00000041909516</v>
      </c>
      <c r="M746" s="23">
        <f>Causas[[#This Row],[parada_duracion]]/60</f>
        <v>15.000000006984919</v>
      </c>
      <c r="N746" s="19" t="s">
        <v>633</v>
      </c>
      <c r="O746" s="99" t="s">
        <v>9</v>
      </c>
      <c r="P746" s="16">
        <f>WEEKNUM(Causas[[#This Row],[resolucion_fecha]],16)</f>
        <v>9</v>
      </c>
      <c r="Q746" s="16" t="str">
        <f>TEXT(Causas[[#This Row],[resolucion_fecha]],"MMMM")</f>
        <v>marzo</v>
      </c>
      <c r="R746" s="16" t="str">
        <f t="shared" si="11"/>
        <v>N</v>
      </c>
      <c r="S746" s="16"/>
      <c r="T746" s="99" t="s">
        <v>9</v>
      </c>
      <c r="U746" s="16"/>
      <c r="V746" s="16"/>
      <c r="W746" s="16"/>
    </row>
    <row r="747" spans="1:23" x14ac:dyDescent="0.25">
      <c r="A747" s="90"/>
      <c r="B747" s="11" t="s">
        <v>116</v>
      </c>
      <c r="C747" s="90"/>
      <c r="D747" s="11" t="s">
        <v>50</v>
      </c>
      <c r="E747" s="91"/>
      <c r="F747" s="90"/>
      <c r="G747" s="11" t="s">
        <v>579</v>
      </c>
      <c r="H747" s="91">
        <v>45352.774305555555</v>
      </c>
      <c r="I747" s="121">
        <v>45352.774305555555</v>
      </c>
      <c r="J747" s="104">
        <v>45352.777083333334</v>
      </c>
      <c r="K747" s="121">
        <v>45352.777083333334</v>
      </c>
      <c r="L747" s="90">
        <f>((Causas[[#This Row],[resolucion_fecha]]-Causas[[#This Row],[parada_fecha]])*60*60*24)</f>
        <v>240.00000015366822</v>
      </c>
      <c r="M747" s="92">
        <f>Causas[[#This Row],[parada_duracion]]/60</f>
        <v>4.0000000025611371</v>
      </c>
      <c r="N747" s="18" t="s">
        <v>125</v>
      </c>
      <c r="O747" s="98" t="s">
        <v>125</v>
      </c>
      <c r="P747" s="93">
        <f>WEEKNUM(Causas[[#This Row],[resolucion_fecha]],16)</f>
        <v>9</v>
      </c>
      <c r="Q747" s="93" t="str">
        <f>TEXT(Causas[[#This Row],[resolucion_fecha]],"MMMM")</f>
        <v>marzo</v>
      </c>
      <c r="R747" s="93" t="str">
        <f t="shared" si="11"/>
        <v>N</v>
      </c>
      <c r="S747" s="93"/>
      <c r="T747" s="98" t="s">
        <v>125</v>
      </c>
      <c r="U747" s="16"/>
      <c r="V747" s="93"/>
      <c r="W747" s="93"/>
    </row>
    <row r="748" spans="1:23" ht="45" x14ac:dyDescent="0.25">
      <c r="A748" s="95">
        <v>170354</v>
      </c>
      <c r="B748" s="95" t="s">
        <v>233</v>
      </c>
      <c r="C748" s="95" t="s">
        <v>111</v>
      </c>
      <c r="D748" s="95" t="s">
        <v>50</v>
      </c>
      <c r="E748" s="96">
        <v>43881</v>
      </c>
      <c r="F748" s="95" t="s">
        <v>112</v>
      </c>
      <c r="G748" s="95" t="s">
        <v>115</v>
      </c>
      <c r="H748" s="96">
        <v>45355</v>
      </c>
      <c r="I748" s="119">
        <v>0.27923611111111113</v>
      </c>
      <c r="J748" s="96">
        <v>45355</v>
      </c>
      <c r="K748" s="119">
        <v>0.4120138888888889</v>
      </c>
      <c r="L748" s="95">
        <v>11472</v>
      </c>
      <c r="M748" s="23">
        <f>Causas[[#This Row],[parada_duracion]]/60</f>
        <v>191.2</v>
      </c>
      <c r="N748" s="19" t="s">
        <v>559</v>
      </c>
      <c r="O748" s="99" t="s">
        <v>384</v>
      </c>
      <c r="P748" s="16">
        <f>WEEKNUM(Causas[[#This Row],[resolucion_fecha]],16)</f>
        <v>10</v>
      </c>
      <c r="Q748" s="16" t="str">
        <f>TEXT(Causas[[#This Row],[resolucion_fecha]],"MMMM")</f>
        <v>marzo</v>
      </c>
      <c r="R748" s="16" t="str">
        <f t="shared" si="11"/>
        <v>N</v>
      </c>
      <c r="S748" s="16"/>
      <c r="T748" s="99" t="s">
        <v>132</v>
      </c>
      <c r="U748" s="94"/>
      <c r="V748" s="16"/>
      <c r="W748" s="16"/>
    </row>
    <row r="749" spans="1:23" ht="30" x14ac:dyDescent="0.25">
      <c r="A749" s="95">
        <v>170371</v>
      </c>
      <c r="B749" s="95" t="s">
        <v>233</v>
      </c>
      <c r="C749" s="95" t="s">
        <v>111</v>
      </c>
      <c r="D749" s="95" t="s">
        <v>50</v>
      </c>
      <c r="E749" s="96">
        <v>43881</v>
      </c>
      <c r="F749" s="95" t="s">
        <v>112</v>
      </c>
      <c r="G749" s="95" t="s">
        <v>115</v>
      </c>
      <c r="H749" s="96">
        <v>45355</v>
      </c>
      <c r="I749" s="119">
        <v>0.41228009259259257</v>
      </c>
      <c r="J749" s="96">
        <v>45355</v>
      </c>
      <c r="K749" s="119">
        <v>0.5060069444444445</v>
      </c>
      <c r="L749" s="95">
        <v>8098</v>
      </c>
      <c r="M749" s="23">
        <f>Causas[[#This Row],[parada_duracion]]/60</f>
        <v>134.96666666666667</v>
      </c>
      <c r="N749" s="19" t="s">
        <v>558</v>
      </c>
      <c r="O749" s="99" t="s">
        <v>383</v>
      </c>
      <c r="P749" s="16">
        <f>WEEKNUM(Causas[[#This Row],[resolucion_fecha]],16)</f>
        <v>10</v>
      </c>
      <c r="Q749" s="16" t="str">
        <f>TEXT(Causas[[#This Row],[resolucion_fecha]],"MMMM")</f>
        <v>marzo</v>
      </c>
      <c r="R749" s="16" t="str">
        <f t="shared" si="11"/>
        <v>N</v>
      </c>
      <c r="S749" s="16"/>
      <c r="T749" s="99" t="s">
        <v>132</v>
      </c>
      <c r="U749" s="16"/>
      <c r="V749" s="16"/>
      <c r="W749" s="16"/>
    </row>
    <row r="750" spans="1:23" ht="30" x14ac:dyDescent="0.25">
      <c r="A750" s="90">
        <v>170423</v>
      </c>
      <c r="B750" s="90" t="s">
        <v>233</v>
      </c>
      <c r="C750" s="90" t="s">
        <v>111</v>
      </c>
      <c r="D750" s="90" t="s">
        <v>50</v>
      </c>
      <c r="E750" s="91">
        <v>43881</v>
      </c>
      <c r="F750" s="90" t="s">
        <v>112</v>
      </c>
      <c r="G750" s="90" t="s">
        <v>115</v>
      </c>
      <c r="H750" s="91">
        <v>45355</v>
      </c>
      <c r="I750" s="118">
        <v>0.50947916666666671</v>
      </c>
      <c r="J750" s="91">
        <v>45355</v>
      </c>
      <c r="K750" s="118">
        <v>0.55366898148148147</v>
      </c>
      <c r="L750" s="90">
        <v>3818</v>
      </c>
      <c r="M750" s="92">
        <f>Causas[[#This Row],[parada_duracion]]/60</f>
        <v>63.633333333333333</v>
      </c>
      <c r="N750" s="18" t="s">
        <v>558</v>
      </c>
      <c r="O750" s="98" t="s">
        <v>383</v>
      </c>
      <c r="P750" s="93">
        <f>WEEKNUM(Causas[[#This Row],[resolucion_fecha]],16)</f>
        <v>10</v>
      </c>
      <c r="Q750" s="93" t="str">
        <f>TEXT(Causas[[#This Row],[resolucion_fecha]],"MMMM")</f>
        <v>marzo</v>
      </c>
      <c r="R750" s="93" t="str">
        <f t="shared" si="11"/>
        <v>N</v>
      </c>
      <c r="S750" s="93"/>
      <c r="T750" s="98" t="s">
        <v>132</v>
      </c>
      <c r="U750" s="16"/>
      <c r="V750" s="93"/>
      <c r="W750" s="93"/>
    </row>
    <row r="751" spans="1:23" x14ac:dyDescent="0.25">
      <c r="A751" s="95">
        <v>170424</v>
      </c>
      <c r="B751" s="95" t="s">
        <v>120</v>
      </c>
      <c r="C751" s="95" t="s">
        <v>111</v>
      </c>
      <c r="D751" s="95" t="s">
        <v>55</v>
      </c>
      <c r="E751" s="96">
        <v>43405</v>
      </c>
      <c r="F751" s="95" t="s">
        <v>118</v>
      </c>
      <c r="G751" s="95" t="s">
        <v>115</v>
      </c>
      <c r="H751" s="96">
        <v>45355</v>
      </c>
      <c r="I751" s="119">
        <v>0.51879629629629631</v>
      </c>
      <c r="J751" s="96">
        <v>45355</v>
      </c>
      <c r="K751" s="119">
        <v>0.59630787037037036</v>
      </c>
      <c r="L751" s="95">
        <v>6697</v>
      </c>
      <c r="M751" s="23">
        <f>Causas[[#This Row],[parada_duracion]]/60</f>
        <v>111.61666666666666</v>
      </c>
      <c r="N751" s="19" t="s">
        <v>44</v>
      </c>
      <c r="O751" s="99" t="s">
        <v>44</v>
      </c>
      <c r="P751" s="16">
        <f>WEEKNUM(Causas[[#This Row],[resolucion_fecha]],16)</f>
        <v>10</v>
      </c>
      <c r="Q751" s="16" t="str">
        <f>TEXT(Causas[[#This Row],[resolucion_fecha]],"MMMM")</f>
        <v>marzo</v>
      </c>
      <c r="R751" s="16" t="str">
        <f t="shared" si="11"/>
        <v>N</v>
      </c>
      <c r="S751" s="16"/>
      <c r="T751" s="99" t="s">
        <v>44</v>
      </c>
      <c r="U751" s="94"/>
      <c r="V751" s="16"/>
      <c r="W751" s="16"/>
    </row>
    <row r="752" spans="1:23" x14ac:dyDescent="0.25">
      <c r="A752" s="95">
        <v>170484</v>
      </c>
      <c r="B752" s="95" t="s">
        <v>114</v>
      </c>
      <c r="C752" s="95" t="s">
        <v>111</v>
      </c>
      <c r="D752" s="95" t="s">
        <v>50</v>
      </c>
      <c r="E752" s="96">
        <v>44120</v>
      </c>
      <c r="F752" s="95" t="s">
        <v>112</v>
      </c>
      <c r="G752" s="95" t="s">
        <v>115</v>
      </c>
      <c r="H752" s="96">
        <v>45355</v>
      </c>
      <c r="I752" s="119">
        <v>0.69482638888888892</v>
      </c>
      <c r="J752" s="96">
        <v>45355</v>
      </c>
      <c r="K752" s="119">
        <v>0.93574074074074076</v>
      </c>
      <c r="L752" s="95">
        <v>20815</v>
      </c>
      <c r="M752" s="23">
        <f>Causas[[#This Row],[parada_duracion]]/60</f>
        <v>346.91666666666669</v>
      </c>
      <c r="N752" s="19" t="s">
        <v>192</v>
      </c>
      <c r="O752" s="99" t="s">
        <v>384</v>
      </c>
      <c r="P752" s="16">
        <f>WEEKNUM(Causas[[#This Row],[resolucion_fecha]],16)</f>
        <v>10</v>
      </c>
      <c r="Q752" s="16" t="str">
        <f>TEXT(Causas[[#This Row],[resolucion_fecha]],"MMMM")</f>
        <v>marzo</v>
      </c>
      <c r="R752" s="16" t="str">
        <f t="shared" si="11"/>
        <v>N</v>
      </c>
      <c r="S752" s="16"/>
      <c r="T752" s="99" t="s">
        <v>132</v>
      </c>
      <c r="U752" s="16"/>
      <c r="V752" s="16"/>
      <c r="W752" s="16"/>
    </row>
    <row r="753" spans="1:23" x14ac:dyDescent="0.25">
      <c r="A753" s="95">
        <v>170492</v>
      </c>
      <c r="B753" s="95" t="s">
        <v>150</v>
      </c>
      <c r="C753" s="95" t="s">
        <v>111</v>
      </c>
      <c r="D753" s="95" t="s">
        <v>52</v>
      </c>
      <c r="E753" s="96">
        <v>43405</v>
      </c>
      <c r="F753" s="95" t="s">
        <v>118</v>
      </c>
      <c r="G753" s="95" t="s">
        <v>115</v>
      </c>
      <c r="H753" s="96">
        <v>45355</v>
      </c>
      <c r="I753" s="119">
        <v>0.71506944444444442</v>
      </c>
      <c r="J753" s="96">
        <v>45355</v>
      </c>
      <c r="K753" s="119">
        <v>0.71916666666666662</v>
      </c>
      <c r="L753" s="95">
        <v>354</v>
      </c>
      <c r="M753" s="23">
        <f>Causas[[#This Row],[parada_duracion]]/60</f>
        <v>5.9</v>
      </c>
      <c r="N753" s="19" t="s">
        <v>125</v>
      </c>
      <c r="O753" s="99" t="s">
        <v>125</v>
      </c>
      <c r="P753" s="16">
        <f>WEEKNUM(Causas[[#This Row],[resolucion_fecha]],16)</f>
        <v>10</v>
      </c>
      <c r="Q753" s="16" t="str">
        <f>TEXT(Causas[[#This Row],[resolucion_fecha]],"MMMM")</f>
        <v>marzo</v>
      </c>
      <c r="R753" s="16" t="str">
        <f t="shared" si="11"/>
        <v>N</v>
      </c>
      <c r="S753" s="16"/>
      <c r="T753" s="99" t="s">
        <v>125</v>
      </c>
      <c r="U753" s="16"/>
      <c r="V753" s="16"/>
      <c r="W753" s="16"/>
    </row>
    <row r="754" spans="1:23" ht="45" x14ac:dyDescent="0.25">
      <c r="A754" s="95">
        <v>170522</v>
      </c>
      <c r="B754" s="95" t="s">
        <v>120</v>
      </c>
      <c r="C754" s="95" t="s">
        <v>111</v>
      </c>
      <c r="D754" s="95" t="s">
        <v>53</v>
      </c>
      <c r="E754" s="96">
        <v>43405</v>
      </c>
      <c r="F754" s="95" t="s">
        <v>118</v>
      </c>
      <c r="G754" s="95" t="s">
        <v>113</v>
      </c>
      <c r="H754" s="96">
        <v>45355</v>
      </c>
      <c r="I754" s="119">
        <v>0.86320601851851853</v>
      </c>
      <c r="J754" s="96">
        <v>45355</v>
      </c>
      <c r="K754" s="119">
        <v>0.90662037037037035</v>
      </c>
      <c r="L754" s="95">
        <v>3751</v>
      </c>
      <c r="M754" s="23">
        <f>Causas[[#This Row],[parada_duracion]]/60</f>
        <v>62.516666666666666</v>
      </c>
      <c r="N754" s="18" t="s">
        <v>560</v>
      </c>
      <c r="O754" s="98" t="s">
        <v>384</v>
      </c>
      <c r="P754" s="16">
        <f>WEEKNUM(Causas[[#This Row],[resolucion_fecha]],16)</f>
        <v>10</v>
      </c>
      <c r="Q754" s="16" t="str">
        <f>TEXT(Causas[[#This Row],[resolucion_fecha]],"MMMM")</f>
        <v>marzo</v>
      </c>
      <c r="R754" s="16" t="str">
        <f t="shared" si="11"/>
        <v>N</v>
      </c>
      <c r="S754" s="16"/>
      <c r="T754" s="98" t="s">
        <v>133</v>
      </c>
      <c r="U754" s="16"/>
      <c r="V754" s="16"/>
      <c r="W754" s="16"/>
    </row>
    <row r="755" spans="1:23" x14ac:dyDescent="0.25">
      <c r="A755" s="95">
        <v>170523</v>
      </c>
      <c r="B755" s="95" t="s">
        <v>233</v>
      </c>
      <c r="C755" s="95" t="s">
        <v>111</v>
      </c>
      <c r="D755" s="95" t="s">
        <v>50</v>
      </c>
      <c r="E755" s="96">
        <v>43881</v>
      </c>
      <c r="F755" s="95" t="s">
        <v>112</v>
      </c>
      <c r="G755" s="95" t="s">
        <v>115</v>
      </c>
      <c r="H755" s="96">
        <v>45355</v>
      </c>
      <c r="I755" s="119">
        <v>0.97582175925925929</v>
      </c>
      <c r="J755" s="96">
        <v>45355</v>
      </c>
      <c r="K755" s="119">
        <v>0.98332175925925924</v>
      </c>
      <c r="L755" s="95">
        <v>648</v>
      </c>
      <c r="M755" s="23">
        <f>Causas[[#This Row],[parada_duracion]]/60</f>
        <v>10.8</v>
      </c>
      <c r="N755" s="19" t="s">
        <v>192</v>
      </c>
      <c r="O755" s="99" t="s">
        <v>383</v>
      </c>
      <c r="P755" s="16">
        <f>WEEKNUM(Causas[[#This Row],[resolucion_fecha]],16)</f>
        <v>10</v>
      </c>
      <c r="Q755" s="16" t="str">
        <f>TEXT(Causas[[#This Row],[resolucion_fecha]],"MMMM")</f>
        <v>marzo</v>
      </c>
      <c r="R755" s="16" t="str">
        <f t="shared" si="11"/>
        <v>N</v>
      </c>
      <c r="S755" s="16"/>
      <c r="T755" s="99" t="s">
        <v>132</v>
      </c>
      <c r="U755" s="16"/>
      <c r="V755" s="16"/>
      <c r="W755" s="16"/>
    </row>
    <row r="756" spans="1:23" x14ac:dyDescent="0.25">
      <c r="A756" s="90">
        <v>170524</v>
      </c>
      <c r="B756" s="90" t="s">
        <v>114</v>
      </c>
      <c r="C756" s="90" t="s">
        <v>111</v>
      </c>
      <c r="D756" s="90" t="s">
        <v>50</v>
      </c>
      <c r="E756" s="91">
        <v>44120</v>
      </c>
      <c r="F756" s="90" t="s">
        <v>112</v>
      </c>
      <c r="G756" s="90" t="s">
        <v>115</v>
      </c>
      <c r="H756" s="91">
        <v>45355</v>
      </c>
      <c r="I756" s="118">
        <v>0.99228009259259264</v>
      </c>
      <c r="J756" s="91">
        <v>45355</v>
      </c>
      <c r="K756" s="118">
        <v>0.99886574074074075</v>
      </c>
      <c r="L756" s="90">
        <v>569</v>
      </c>
      <c r="M756" s="92">
        <f>Causas[[#This Row],[parada_duracion]]/60</f>
        <v>9.4833333333333325</v>
      </c>
      <c r="N756" s="18" t="s">
        <v>125</v>
      </c>
      <c r="O756" s="98" t="s">
        <v>125</v>
      </c>
      <c r="P756" s="93">
        <f>WEEKNUM(Causas[[#This Row],[resolucion_fecha]],16)</f>
        <v>10</v>
      </c>
      <c r="Q756" s="93" t="str">
        <f>TEXT(Causas[[#This Row],[resolucion_fecha]],"MMMM")</f>
        <v>marzo</v>
      </c>
      <c r="R756" s="93" t="str">
        <f t="shared" si="11"/>
        <v>N</v>
      </c>
      <c r="S756" s="93"/>
      <c r="T756" s="98" t="s">
        <v>125</v>
      </c>
      <c r="U756" s="16"/>
      <c r="V756" s="93"/>
      <c r="W756" s="93"/>
    </row>
    <row r="757" spans="1:23" x14ac:dyDescent="0.25">
      <c r="A757" s="90"/>
      <c r="B757" s="11" t="s">
        <v>233</v>
      </c>
      <c r="C757" s="90"/>
      <c r="D757" s="11" t="s">
        <v>50</v>
      </c>
      <c r="E757" s="91"/>
      <c r="F757" s="90"/>
      <c r="G757" s="11" t="s">
        <v>580</v>
      </c>
      <c r="H757" s="91">
        <v>45355.455555555556</v>
      </c>
      <c r="I757" s="121">
        <v>45355.455555555556</v>
      </c>
      <c r="J757" s="104">
        <v>45355.456944444442</v>
      </c>
      <c r="K757" s="121">
        <v>45355.456944444442</v>
      </c>
      <c r="L757" s="90">
        <f>((Causas[[#This Row],[resolucion_fecha]]-Causas[[#This Row],[parada_fecha]])*60*60*24)</f>
        <v>119.99999976251274</v>
      </c>
      <c r="M757" s="92">
        <f>Causas[[#This Row],[parada_duracion]]/60</f>
        <v>1.9999999960418791</v>
      </c>
      <c r="N757" s="18" t="s">
        <v>125</v>
      </c>
      <c r="O757" s="98" t="s">
        <v>125</v>
      </c>
      <c r="P757" s="93">
        <f>WEEKNUM(Causas[[#This Row],[resolucion_fecha]],16)</f>
        <v>10</v>
      </c>
      <c r="Q757" s="93" t="str">
        <f>TEXT(Causas[[#This Row],[resolucion_fecha]],"MMMM")</f>
        <v>marzo</v>
      </c>
      <c r="R757" s="93" t="str">
        <f t="shared" si="11"/>
        <v>N</v>
      </c>
      <c r="S757" s="93"/>
      <c r="T757" s="98" t="s">
        <v>125</v>
      </c>
      <c r="U757" s="94"/>
      <c r="V757" s="93"/>
      <c r="W757" s="93"/>
    </row>
    <row r="758" spans="1:23" x14ac:dyDescent="0.25">
      <c r="A758" s="90"/>
      <c r="B758" s="11" t="s">
        <v>233</v>
      </c>
      <c r="C758" s="90"/>
      <c r="D758" s="11" t="s">
        <v>50</v>
      </c>
      <c r="E758" s="91"/>
      <c r="F758" s="90"/>
      <c r="G758" s="11" t="s">
        <v>580</v>
      </c>
      <c r="H758" s="91">
        <v>45355.510416666664</v>
      </c>
      <c r="I758" s="121">
        <v>45355.510416666664</v>
      </c>
      <c r="J758" s="104">
        <v>45355.550694444442</v>
      </c>
      <c r="K758" s="121">
        <v>45355.550694444442</v>
      </c>
      <c r="L758" s="90">
        <f>((Causas[[#This Row],[resolucion_fecha]]-Causas[[#This Row],[parada_fecha]])*60*60*24)</f>
        <v>3480.0000000279397</v>
      </c>
      <c r="M758" s="92">
        <f>Causas[[#This Row],[parada_duracion]]/60</f>
        <v>58.000000000465661</v>
      </c>
      <c r="N758" s="18" t="s">
        <v>44</v>
      </c>
      <c r="O758" s="98" t="s">
        <v>44</v>
      </c>
      <c r="P758" s="93">
        <f>WEEKNUM(Causas[[#This Row],[resolucion_fecha]],16)</f>
        <v>10</v>
      </c>
      <c r="Q758" s="93" t="str">
        <f>TEXT(Causas[[#This Row],[resolucion_fecha]],"MMMM")</f>
        <v>marzo</v>
      </c>
      <c r="R758" s="93" t="str">
        <f t="shared" si="11"/>
        <v>N</v>
      </c>
      <c r="S758" s="93"/>
      <c r="T758" s="98" t="s">
        <v>44</v>
      </c>
      <c r="U758" s="94"/>
      <c r="V758" s="93"/>
      <c r="W758" s="93"/>
    </row>
    <row r="759" spans="1:23" x14ac:dyDescent="0.25">
      <c r="A759" s="90"/>
      <c r="B759" s="11" t="s">
        <v>116</v>
      </c>
      <c r="C759" s="90"/>
      <c r="D759" s="11" t="s">
        <v>50</v>
      </c>
      <c r="E759" s="91"/>
      <c r="F759" s="90"/>
      <c r="G759" s="11" t="s">
        <v>579</v>
      </c>
      <c r="H759" s="91">
        <v>45355.609722222223</v>
      </c>
      <c r="I759" s="121">
        <v>45355.609722222223</v>
      </c>
      <c r="J759" s="104">
        <v>45355.693749999999</v>
      </c>
      <c r="K759" s="121">
        <v>45355.693749999999</v>
      </c>
      <c r="L759" s="90">
        <f>((Causas[[#This Row],[resolucion_fecha]]-Causas[[#This Row],[parada_fecha]])*60*60*24)</f>
        <v>7259.9999997764826</v>
      </c>
      <c r="M759" s="92">
        <f>Causas[[#This Row],[parada_duracion]]/60</f>
        <v>120.99999999627471</v>
      </c>
      <c r="N759" s="18" t="s">
        <v>44</v>
      </c>
      <c r="O759" s="98" t="s">
        <v>44</v>
      </c>
      <c r="P759" s="93">
        <f>WEEKNUM(Causas[[#This Row],[resolucion_fecha]],16)</f>
        <v>10</v>
      </c>
      <c r="Q759" s="93" t="str">
        <f>TEXT(Causas[[#This Row],[resolucion_fecha]],"MMMM")</f>
        <v>marzo</v>
      </c>
      <c r="R759" s="93" t="str">
        <f t="shared" si="11"/>
        <v>N</v>
      </c>
      <c r="S759" s="93"/>
      <c r="T759" s="98" t="s">
        <v>44</v>
      </c>
      <c r="U759" s="94"/>
      <c r="V759" s="93"/>
      <c r="W759" s="93"/>
    </row>
    <row r="760" spans="1:23" x14ac:dyDescent="0.25">
      <c r="A760" s="90"/>
      <c r="B760" s="11" t="s">
        <v>195</v>
      </c>
      <c r="C760" s="90"/>
      <c r="D760" s="11" t="s">
        <v>52</v>
      </c>
      <c r="E760" s="91"/>
      <c r="F760" s="90"/>
      <c r="G760" s="11" t="s">
        <v>579</v>
      </c>
      <c r="H760" s="91">
        <v>45355.652083333334</v>
      </c>
      <c r="I760" s="121">
        <v>45355.652083333334</v>
      </c>
      <c r="J760" s="104">
        <v>45355.710416666669</v>
      </c>
      <c r="K760" s="121">
        <v>45355.710416666669</v>
      </c>
      <c r="L760" s="90">
        <f>((Causas[[#This Row],[resolucion_fecha]]-Causas[[#This Row],[parada_fecha]])*60*60*24)</f>
        <v>5040.000000083819</v>
      </c>
      <c r="M760" s="92">
        <f>Causas[[#This Row],[parada_duracion]]/60</f>
        <v>84.000000001396984</v>
      </c>
      <c r="N760" s="18" t="s">
        <v>44</v>
      </c>
      <c r="O760" s="98" t="s">
        <v>44</v>
      </c>
      <c r="P760" s="93">
        <f>WEEKNUM(Causas[[#This Row],[resolucion_fecha]],16)</f>
        <v>10</v>
      </c>
      <c r="Q760" s="93" t="str">
        <f>TEXT(Causas[[#This Row],[resolucion_fecha]],"MMMM")</f>
        <v>marzo</v>
      </c>
      <c r="R760" s="93" t="str">
        <f t="shared" si="11"/>
        <v>N</v>
      </c>
      <c r="S760" s="93"/>
      <c r="T760" s="98" t="s">
        <v>44</v>
      </c>
      <c r="U760" s="94"/>
      <c r="V760" s="93"/>
      <c r="W760" s="93"/>
    </row>
    <row r="761" spans="1:23" ht="60" x14ac:dyDescent="0.25">
      <c r="A761" s="90"/>
      <c r="B761" s="11" t="s">
        <v>114</v>
      </c>
      <c r="C761" s="90"/>
      <c r="D761" s="11" t="s">
        <v>50</v>
      </c>
      <c r="E761" s="91"/>
      <c r="F761" s="90"/>
      <c r="G761" s="11" t="s">
        <v>580</v>
      </c>
      <c r="H761" s="91">
        <v>45355.693749999999</v>
      </c>
      <c r="I761" s="121">
        <v>45355.693749999999</v>
      </c>
      <c r="J761" s="104">
        <v>45355.756944444445</v>
      </c>
      <c r="K761" s="121">
        <v>45355.756944444445</v>
      </c>
      <c r="L761" s="90">
        <f>((Causas[[#This Row],[resolucion_fecha]]-Causas[[#This Row],[parada_fecha]])*60*60*24)</f>
        <v>5460.0000001955777</v>
      </c>
      <c r="M761" s="92">
        <f>Causas[[#This Row],[parada_duracion]]/60</f>
        <v>91.000000003259629</v>
      </c>
      <c r="N761" s="18" t="s">
        <v>586</v>
      </c>
      <c r="O761" s="98" t="s">
        <v>384</v>
      </c>
      <c r="P761" s="93">
        <f>WEEKNUM(Causas[[#This Row],[resolucion_fecha]],16)</f>
        <v>10</v>
      </c>
      <c r="Q761" s="93" t="str">
        <f>TEXT(Causas[[#This Row],[resolucion_fecha]],"MMMM")</f>
        <v>marzo</v>
      </c>
      <c r="R761" s="93" t="str">
        <f t="shared" si="11"/>
        <v>N</v>
      </c>
      <c r="S761" s="93"/>
      <c r="T761" s="98" t="s">
        <v>132</v>
      </c>
      <c r="U761" s="94"/>
      <c r="V761" s="93"/>
      <c r="W761" s="93"/>
    </row>
    <row r="762" spans="1:23" x14ac:dyDescent="0.25">
      <c r="A762" s="95"/>
      <c r="B762" s="101" t="s">
        <v>150</v>
      </c>
      <c r="C762" s="95"/>
      <c r="D762" s="101" t="s">
        <v>52</v>
      </c>
      <c r="E762" s="96"/>
      <c r="F762" s="95"/>
      <c r="G762" s="101" t="s">
        <v>580</v>
      </c>
      <c r="H762" s="96">
        <v>45355.711111111108</v>
      </c>
      <c r="I762" s="120">
        <v>45355.711111111108</v>
      </c>
      <c r="J762" s="102">
        <v>45355.71875</v>
      </c>
      <c r="K762" s="120">
        <v>45355.71875</v>
      </c>
      <c r="L762" s="95">
        <f>((Causas[[#This Row],[resolucion_fecha]]-Causas[[#This Row],[parada_fecha]])*60*60*24)</f>
        <v>660.00000026542693</v>
      </c>
      <c r="M762" s="23">
        <f>Causas[[#This Row],[parada_duracion]]/60</f>
        <v>11.000000004423782</v>
      </c>
      <c r="N762" s="19" t="s">
        <v>588</v>
      </c>
      <c r="O762" s="99" t="s">
        <v>383</v>
      </c>
      <c r="P762" s="16">
        <f>WEEKNUM(Causas[[#This Row],[resolucion_fecha]],16)</f>
        <v>10</v>
      </c>
      <c r="Q762" s="16" t="str">
        <f>TEXT(Causas[[#This Row],[resolucion_fecha]],"MMMM")</f>
        <v>marzo</v>
      </c>
      <c r="R762" s="16" t="str">
        <f t="shared" si="11"/>
        <v>N</v>
      </c>
      <c r="S762" s="16"/>
      <c r="T762" s="99" t="s">
        <v>132</v>
      </c>
      <c r="U762" s="94"/>
      <c r="V762" s="16"/>
      <c r="W762" s="16"/>
    </row>
    <row r="763" spans="1:23" x14ac:dyDescent="0.25">
      <c r="A763" s="90"/>
      <c r="B763" s="11" t="s">
        <v>120</v>
      </c>
      <c r="C763" s="90"/>
      <c r="D763" s="11" t="s">
        <v>53</v>
      </c>
      <c r="E763" s="91"/>
      <c r="F763" s="90"/>
      <c r="G763" s="11" t="s">
        <v>579</v>
      </c>
      <c r="H763" s="91">
        <v>45355.718055555553</v>
      </c>
      <c r="I763" s="121">
        <v>45355.718055555553</v>
      </c>
      <c r="J763" s="104">
        <v>45355.738888888889</v>
      </c>
      <c r="K763" s="121">
        <v>45355.738888888889</v>
      </c>
      <c r="L763" s="90">
        <f>((Causas[[#This Row],[resolucion_fecha]]-Causas[[#This Row],[parada_fecha]])*60*60*24)</f>
        <v>1800.0000002095476</v>
      </c>
      <c r="M763" s="92">
        <f>Causas[[#This Row],[parada_duracion]]/60</f>
        <v>30.00000000349246</v>
      </c>
      <c r="N763" s="18" t="s">
        <v>44</v>
      </c>
      <c r="O763" s="98" t="s">
        <v>44</v>
      </c>
      <c r="P763" s="93">
        <f>WEEKNUM(Causas[[#This Row],[resolucion_fecha]],16)</f>
        <v>10</v>
      </c>
      <c r="Q763" s="93" t="str">
        <f>TEXT(Causas[[#This Row],[resolucion_fecha]],"MMMM")</f>
        <v>marzo</v>
      </c>
      <c r="R763" s="93" t="str">
        <f t="shared" si="11"/>
        <v>N</v>
      </c>
      <c r="S763" s="93"/>
      <c r="T763" s="98" t="s">
        <v>44</v>
      </c>
      <c r="U763" s="16"/>
      <c r="V763" s="93"/>
      <c r="W763" s="93"/>
    </row>
    <row r="764" spans="1:23" x14ac:dyDescent="0.25">
      <c r="A764" s="95"/>
      <c r="B764" s="101" t="s">
        <v>124</v>
      </c>
      <c r="C764" s="95"/>
      <c r="D764" s="101" t="s">
        <v>46</v>
      </c>
      <c r="E764" s="96"/>
      <c r="F764" s="95"/>
      <c r="G764" s="101" t="s">
        <v>580</v>
      </c>
      <c r="H764" s="96">
        <v>45355.847222222219</v>
      </c>
      <c r="I764" s="120">
        <v>45355.847222222219</v>
      </c>
      <c r="J764" s="102">
        <v>45355.872916666667</v>
      </c>
      <c r="K764" s="120">
        <v>45355.872916666667</v>
      </c>
      <c r="L764" s="95">
        <f>((Causas[[#This Row],[resolucion_fecha]]-Causas[[#This Row],[parada_fecha]])*60*60*24)</f>
        <v>2220.0000003213063</v>
      </c>
      <c r="M764" s="23">
        <f>Causas[[#This Row],[parada_duracion]]/60</f>
        <v>37.000000005355105</v>
      </c>
      <c r="N764" s="19" t="s">
        <v>587</v>
      </c>
      <c r="O764" s="99" t="s">
        <v>383</v>
      </c>
      <c r="P764" s="16">
        <f>WEEKNUM(Causas[[#This Row],[resolucion_fecha]],16)</f>
        <v>10</v>
      </c>
      <c r="Q764" s="16" t="str">
        <f>TEXT(Causas[[#This Row],[resolucion_fecha]],"MMMM")</f>
        <v>marzo</v>
      </c>
      <c r="R764" s="16" t="str">
        <f t="shared" si="11"/>
        <v>N</v>
      </c>
      <c r="S764" s="16"/>
      <c r="T764" s="99" t="s">
        <v>132</v>
      </c>
      <c r="U764" s="94"/>
      <c r="V764" s="16"/>
      <c r="W764" s="16"/>
    </row>
    <row r="765" spans="1:23" x14ac:dyDescent="0.25">
      <c r="A765" s="95"/>
      <c r="B765" s="101" t="s">
        <v>120</v>
      </c>
      <c r="C765" s="95"/>
      <c r="D765" s="101" t="s">
        <v>53</v>
      </c>
      <c r="E765" s="96"/>
      <c r="F765" s="95"/>
      <c r="G765" s="101" t="s">
        <v>579</v>
      </c>
      <c r="H765" s="96">
        <v>45355.870138888888</v>
      </c>
      <c r="I765" s="120">
        <v>45355.870138888888</v>
      </c>
      <c r="J765" s="102">
        <v>45355.905555555553</v>
      </c>
      <c r="K765" s="120">
        <v>45355.905555555553</v>
      </c>
      <c r="L765" s="95">
        <f>((Causas[[#This Row],[resolucion_fecha]]-Causas[[#This Row],[parada_fecha]])*60*60*24)</f>
        <v>3059.999999916181</v>
      </c>
      <c r="M765" s="23">
        <f>Causas[[#This Row],[parada_duracion]]/60</f>
        <v>50.999999998603016</v>
      </c>
      <c r="N765" s="19" t="s">
        <v>44</v>
      </c>
      <c r="O765" s="99" t="s">
        <v>44</v>
      </c>
      <c r="P765" s="16">
        <f>WEEKNUM(Causas[[#This Row],[resolucion_fecha]],16)</f>
        <v>10</v>
      </c>
      <c r="Q765" s="16" t="str">
        <f>TEXT(Causas[[#This Row],[resolucion_fecha]],"MMMM")</f>
        <v>marzo</v>
      </c>
      <c r="R765" s="16" t="str">
        <f t="shared" si="11"/>
        <v>N</v>
      </c>
      <c r="S765" s="16"/>
      <c r="T765" s="99" t="s">
        <v>44</v>
      </c>
      <c r="U765" s="16"/>
      <c r="V765" s="16"/>
      <c r="W765" s="16"/>
    </row>
    <row r="766" spans="1:23" x14ac:dyDescent="0.25">
      <c r="A766" s="90">
        <v>170526</v>
      </c>
      <c r="B766" s="90" t="s">
        <v>114</v>
      </c>
      <c r="C766" s="90" t="s">
        <v>111</v>
      </c>
      <c r="D766" s="90" t="s">
        <v>50</v>
      </c>
      <c r="E766" s="91">
        <v>44120</v>
      </c>
      <c r="F766" s="90" t="s">
        <v>112</v>
      </c>
      <c r="G766" s="90" t="s">
        <v>115</v>
      </c>
      <c r="H766" s="91">
        <v>45356</v>
      </c>
      <c r="I766" s="118">
        <v>0.15166666666666667</v>
      </c>
      <c r="J766" s="91">
        <v>45356</v>
      </c>
      <c r="K766" s="118">
        <v>0.16599537037037038</v>
      </c>
      <c r="L766" s="90">
        <v>1238</v>
      </c>
      <c r="M766" s="92">
        <f>Causas[[#This Row],[parada_duracion]]/60</f>
        <v>20.633333333333333</v>
      </c>
      <c r="N766" s="18" t="s">
        <v>562</v>
      </c>
      <c r="O766" s="98" t="s">
        <v>383</v>
      </c>
      <c r="P766" s="93">
        <f>WEEKNUM(Causas[[#This Row],[resolucion_fecha]],16)</f>
        <v>10</v>
      </c>
      <c r="Q766" s="93" t="str">
        <f>TEXT(Causas[[#This Row],[resolucion_fecha]],"MMMM")</f>
        <v>marzo</v>
      </c>
      <c r="R766" s="93" t="str">
        <f t="shared" si="11"/>
        <v>N</v>
      </c>
      <c r="S766" s="93"/>
      <c r="T766" s="98" t="s">
        <v>132</v>
      </c>
      <c r="U766" s="16"/>
      <c r="V766" s="93"/>
      <c r="W766" s="93"/>
    </row>
    <row r="767" spans="1:23" x14ac:dyDescent="0.25">
      <c r="A767" s="95">
        <v>170532</v>
      </c>
      <c r="B767" s="95" t="s">
        <v>114</v>
      </c>
      <c r="C767" s="95" t="s">
        <v>111</v>
      </c>
      <c r="D767" s="95" t="s">
        <v>50</v>
      </c>
      <c r="E767" s="96">
        <v>44120</v>
      </c>
      <c r="F767" s="95" t="s">
        <v>112</v>
      </c>
      <c r="G767" s="95" t="s">
        <v>115</v>
      </c>
      <c r="H767" s="96">
        <v>45356</v>
      </c>
      <c r="I767" s="119">
        <v>0.34877314814814814</v>
      </c>
      <c r="J767" s="96">
        <v>45356</v>
      </c>
      <c r="K767" s="119">
        <v>0.40290509259259261</v>
      </c>
      <c r="L767" s="95">
        <v>4677</v>
      </c>
      <c r="M767" s="23">
        <f>Causas[[#This Row],[parada_duracion]]/60</f>
        <v>77.95</v>
      </c>
      <c r="N767" s="19" t="s">
        <v>561</v>
      </c>
      <c r="O767" s="99" t="s">
        <v>383</v>
      </c>
      <c r="P767" s="16">
        <f>WEEKNUM(Causas[[#This Row],[resolucion_fecha]],16)</f>
        <v>10</v>
      </c>
      <c r="Q767" s="16" t="str">
        <f>TEXT(Causas[[#This Row],[resolucion_fecha]],"MMMM")</f>
        <v>marzo</v>
      </c>
      <c r="R767" s="16" t="str">
        <f t="shared" si="11"/>
        <v>N</v>
      </c>
      <c r="S767" s="16"/>
      <c r="T767" s="99" t="s">
        <v>132</v>
      </c>
      <c r="U767" s="94"/>
      <c r="V767" s="16"/>
      <c r="W767" s="16"/>
    </row>
    <row r="768" spans="1:23" x14ac:dyDescent="0.25">
      <c r="A768" s="90">
        <v>170533</v>
      </c>
      <c r="B768" s="90" t="s">
        <v>120</v>
      </c>
      <c r="C768" s="90" t="s">
        <v>111</v>
      </c>
      <c r="D768" s="90" t="s">
        <v>63</v>
      </c>
      <c r="E768" s="91">
        <v>43405</v>
      </c>
      <c r="F768" s="90" t="s">
        <v>118</v>
      </c>
      <c r="G768" s="90" t="s">
        <v>115</v>
      </c>
      <c r="H768" s="91">
        <v>45356</v>
      </c>
      <c r="I768" s="118">
        <v>0.37722222222222224</v>
      </c>
      <c r="J768" s="91">
        <v>45356</v>
      </c>
      <c r="K768" s="118">
        <v>0.50731481481481477</v>
      </c>
      <c r="L768" s="90">
        <v>11240</v>
      </c>
      <c r="M768" s="92">
        <f>Causas[[#This Row],[parada_duracion]]/60</f>
        <v>187.33333333333334</v>
      </c>
      <c r="N768" s="18" t="s">
        <v>44</v>
      </c>
      <c r="O768" s="98" t="s">
        <v>44</v>
      </c>
      <c r="P768" s="93">
        <f>WEEKNUM(Causas[[#This Row],[resolucion_fecha]],16)</f>
        <v>10</v>
      </c>
      <c r="Q768" s="93" t="str">
        <f>TEXT(Causas[[#This Row],[resolucion_fecha]],"MMMM")</f>
        <v>marzo</v>
      </c>
      <c r="R768" s="93" t="str">
        <f t="shared" si="11"/>
        <v>N</v>
      </c>
      <c r="S768" s="93"/>
      <c r="T768" s="98" t="s">
        <v>44</v>
      </c>
      <c r="U768" s="16"/>
      <c r="V768" s="93"/>
      <c r="W768" s="93"/>
    </row>
    <row r="769" spans="1:23" x14ac:dyDescent="0.25">
      <c r="A769" s="90">
        <v>170557</v>
      </c>
      <c r="B769" s="90" t="s">
        <v>114</v>
      </c>
      <c r="C769" s="90" t="s">
        <v>111</v>
      </c>
      <c r="D769" s="90" t="s">
        <v>50</v>
      </c>
      <c r="E769" s="91">
        <v>44120</v>
      </c>
      <c r="F769" s="90" t="s">
        <v>112</v>
      </c>
      <c r="G769" s="90" t="s">
        <v>115</v>
      </c>
      <c r="H769" s="91">
        <v>45356</v>
      </c>
      <c r="I769" s="118">
        <v>0.41582175925925924</v>
      </c>
      <c r="J769" s="91">
        <v>45356</v>
      </c>
      <c r="K769" s="118">
        <v>0.42434027777777777</v>
      </c>
      <c r="L769" s="90">
        <v>736</v>
      </c>
      <c r="M769" s="92">
        <f>Causas[[#This Row],[parada_duracion]]/60</f>
        <v>12.266666666666667</v>
      </c>
      <c r="N769" s="18" t="s">
        <v>192</v>
      </c>
      <c r="O769" s="98" t="s">
        <v>383</v>
      </c>
      <c r="P769" s="93">
        <f>WEEKNUM(Causas[[#This Row],[resolucion_fecha]],16)</f>
        <v>10</v>
      </c>
      <c r="Q769" s="93" t="str">
        <f>TEXT(Causas[[#This Row],[resolucion_fecha]],"MMMM")</f>
        <v>marzo</v>
      </c>
      <c r="R769" s="93" t="str">
        <f t="shared" si="11"/>
        <v>N</v>
      </c>
      <c r="S769" s="93"/>
      <c r="T769" s="98" t="s">
        <v>132</v>
      </c>
      <c r="U769" s="94"/>
      <c r="V769" s="93"/>
      <c r="W769" s="93"/>
    </row>
    <row r="770" spans="1:23" x14ac:dyDescent="0.25">
      <c r="A770" s="95">
        <v>170691</v>
      </c>
      <c r="B770" s="20" t="s">
        <v>557</v>
      </c>
      <c r="C770" s="95" t="s">
        <v>111</v>
      </c>
      <c r="D770" s="20" t="s">
        <v>50</v>
      </c>
      <c r="E770" s="96">
        <v>43405</v>
      </c>
      <c r="F770" s="95" t="s">
        <v>118</v>
      </c>
      <c r="G770" s="20" t="s">
        <v>113</v>
      </c>
      <c r="H770" s="96">
        <v>45356</v>
      </c>
      <c r="I770" s="122">
        <v>0.97480324074074076</v>
      </c>
      <c r="J770" s="103">
        <v>45356</v>
      </c>
      <c r="K770" s="122">
        <v>0.98185185185185186</v>
      </c>
      <c r="L770" s="95">
        <v>609</v>
      </c>
      <c r="M770" s="92">
        <f>Causas[[#This Row],[parada_duracion]]/60</f>
        <v>10.15</v>
      </c>
      <c r="N770" s="19" t="s">
        <v>563</v>
      </c>
      <c r="O770" s="99" t="s">
        <v>383</v>
      </c>
      <c r="P770" s="16">
        <f>WEEKNUM(Causas[[#This Row],[resolucion_fecha]],16)</f>
        <v>10</v>
      </c>
      <c r="Q770" s="16" t="str">
        <f>TEXT(Causas[[#This Row],[resolucion_fecha]],"MMMM")</f>
        <v>marzo</v>
      </c>
      <c r="R770" s="16" t="str">
        <f t="shared" ref="R770:R833" si="12">IF(I6261&gt;TIME(22,0,0),"N",IF(I6261&lt;TIME(6,0,0),"N",IF(I6261&gt;TIME(14,0,0),"T",IF(I6261&gt;=TIME(6,0,0),"M","-"))))</f>
        <v>N</v>
      </c>
      <c r="S770" s="16"/>
      <c r="T770" s="98" t="s">
        <v>132</v>
      </c>
      <c r="U770" s="16"/>
      <c r="V770" s="16"/>
      <c r="W770" s="16"/>
    </row>
    <row r="771" spans="1:23" x14ac:dyDescent="0.25">
      <c r="A771" s="95"/>
      <c r="B771" t="s">
        <v>152</v>
      </c>
      <c r="C771" s="95"/>
      <c r="D771" t="s">
        <v>55</v>
      </c>
      <c r="E771" s="96"/>
      <c r="F771" s="95"/>
      <c r="G771" t="s">
        <v>580</v>
      </c>
      <c r="H771" s="96">
        <v>45356.620138888888</v>
      </c>
      <c r="I771" s="117">
        <v>45356.620138888888</v>
      </c>
      <c r="J771" s="97">
        <v>45356.624305555553</v>
      </c>
      <c r="K771" s="117">
        <v>45356.624305555553</v>
      </c>
      <c r="L771" s="95">
        <f>((Causas[[#This Row],[resolucion_fecha]]-Causas[[#This Row],[parada_fecha]])*60*60*24)</f>
        <v>359.99999991618097</v>
      </c>
      <c r="M771" s="92">
        <f>Causas[[#This Row],[parada_duracion]]/60</f>
        <v>5.9999999986030161</v>
      </c>
      <c r="N771" s="19" t="s">
        <v>125</v>
      </c>
      <c r="O771" s="99" t="s">
        <v>125</v>
      </c>
      <c r="P771" s="16">
        <f>WEEKNUM(Causas[[#This Row],[resolucion_fecha]],16)</f>
        <v>10</v>
      </c>
      <c r="Q771" s="16" t="str">
        <f>TEXT(Causas[[#This Row],[resolucion_fecha]],"MMMM")</f>
        <v>marzo</v>
      </c>
      <c r="R771" s="16" t="str">
        <f t="shared" si="12"/>
        <v>N</v>
      </c>
      <c r="S771" s="16"/>
      <c r="T771" s="98" t="s">
        <v>125</v>
      </c>
      <c r="U771" s="16"/>
      <c r="V771" s="16"/>
      <c r="W771" s="16"/>
    </row>
    <row r="772" spans="1:23" x14ac:dyDescent="0.25">
      <c r="A772" s="95"/>
      <c r="B772" t="s">
        <v>153</v>
      </c>
      <c r="C772" s="95"/>
      <c r="D772" t="s">
        <v>55</v>
      </c>
      <c r="E772" s="96"/>
      <c r="F772" s="95"/>
      <c r="G772" t="s">
        <v>580</v>
      </c>
      <c r="H772" s="96">
        <v>45356.620833333334</v>
      </c>
      <c r="I772" s="117">
        <v>45356.620833333334</v>
      </c>
      <c r="J772" s="97">
        <v>45356.730555555558</v>
      </c>
      <c r="K772" s="117">
        <v>45356.730555555558</v>
      </c>
      <c r="L772" s="95">
        <f>((Causas[[#This Row],[resolucion_fecha]]-Causas[[#This Row],[parada_fecha]])*60*60*24)</f>
        <v>9480.0000000977889</v>
      </c>
      <c r="M772" s="92">
        <f>Causas[[#This Row],[parada_duracion]]/60</f>
        <v>158.00000000162981</v>
      </c>
      <c r="N772" s="19" t="s">
        <v>589</v>
      </c>
      <c r="O772" s="99" t="s">
        <v>384</v>
      </c>
      <c r="P772" s="16">
        <f>WEEKNUM(Causas[[#This Row],[resolucion_fecha]],16)</f>
        <v>10</v>
      </c>
      <c r="Q772" s="16" t="str">
        <f>TEXT(Causas[[#This Row],[resolucion_fecha]],"MMMM")</f>
        <v>marzo</v>
      </c>
      <c r="R772" s="16" t="str">
        <f t="shared" si="12"/>
        <v>N</v>
      </c>
      <c r="S772" s="16"/>
      <c r="T772" s="99" t="s">
        <v>132</v>
      </c>
      <c r="U772" s="16"/>
      <c r="V772" s="16"/>
      <c r="W772" s="16"/>
    </row>
    <row r="773" spans="1:23" x14ac:dyDescent="0.25">
      <c r="A773" s="95"/>
      <c r="B773" t="s">
        <v>124</v>
      </c>
      <c r="C773" s="95"/>
      <c r="D773" t="s">
        <v>55</v>
      </c>
      <c r="E773" s="96"/>
      <c r="F773" s="95"/>
      <c r="G773" t="s">
        <v>580</v>
      </c>
      <c r="H773" s="96">
        <v>45356.728472222225</v>
      </c>
      <c r="I773" s="117">
        <v>45356.728472222225</v>
      </c>
      <c r="J773" s="97">
        <v>45356.740277777775</v>
      </c>
      <c r="K773" s="117">
        <v>45356.740277777775</v>
      </c>
      <c r="L773" s="95">
        <f>((Causas[[#This Row],[resolucion_fecha]]-Causas[[#This Row],[parada_fecha]])*60*60*24)</f>
        <v>1019.9999995529652</v>
      </c>
      <c r="M773" s="92">
        <f>Causas[[#This Row],[parada_duracion]]/60</f>
        <v>16.999999992549419</v>
      </c>
      <c r="N773" s="18" t="s">
        <v>44</v>
      </c>
      <c r="O773" s="98" t="s">
        <v>44</v>
      </c>
      <c r="P773" s="16">
        <f>WEEKNUM(Causas[[#This Row],[resolucion_fecha]],16)</f>
        <v>10</v>
      </c>
      <c r="Q773" s="16" t="str">
        <f>TEXT(Causas[[#This Row],[resolucion_fecha]],"MMMM")</f>
        <v>marzo</v>
      </c>
      <c r="R773" s="16" t="str">
        <f t="shared" si="12"/>
        <v>N</v>
      </c>
      <c r="S773" s="16"/>
      <c r="T773" s="98" t="s">
        <v>44</v>
      </c>
      <c r="U773" s="16"/>
      <c r="V773" s="16"/>
      <c r="W773" s="16"/>
    </row>
    <row r="774" spans="1:23" x14ac:dyDescent="0.25">
      <c r="A774" s="95"/>
      <c r="B774" t="s">
        <v>211</v>
      </c>
      <c r="C774" s="95"/>
      <c r="D774" t="s">
        <v>55</v>
      </c>
      <c r="E774" s="96"/>
      <c r="F774" s="95"/>
      <c r="G774" t="s">
        <v>579</v>
      </c>
      <c r="H774" s="96">
        <v>45356.730555555558</v>
      </c>
      <c r="I774" s="117">
        <v>45356.730555555558</v>
      </c>
      <c r="J774" s="97">
        <v>45356.731249999997</v>
      </c>
      <c r="K774" s="117">
        <v>45356.731249999997</v>
      </c>
      <c r="L774" s="95">
        <f>((Causas[[#This Row],[resolucion_fecha]]-Causas[[#This Row],[parada_fecha]])*60*60*24)</f>
        <v>59.999999566935003</v>
      </c>
      <c r="M774" s="92">
        <f>Causas[[#This Row],[parada_duracion]]/60</f>
        <v>0.99999999278225005</v>
      </c>
      <c r="N774" s="19" t="s">
        <v>125</v>
      </c>
      <c r="O774" s="99" t="s">
        <v>125</v>
      </c>
      <c r="P774" s="16">
        <f>WEEKNUM(Causas[[#This Row],[resolucion_fecha]],16)</f>
        <v>10</v>
      </c>
      <c r="Q774" s="16" t="str">
        <f>TEXT(Causas[[#This Row],[resolucion_fecha]],"MMMM")</f>
        <v>marzo</v>
      </c>
      <c r="R774" s="16" t="str">
        <f t="shared" si="12"/>
        <v>N</v>
      </c>
      <c r="S774" s="16"/>
      <c r="T774" s="99" t="s">
        <v>125</v>
      </c>
      <c r="U774" s="16"/>
      <c r="V774" s="16"/>
      <c r="W774" s="16"/>
    </row>
    <row r="775" spans="1:23" x14ac:dyDescent="0.25">
      <c r="A775" s="95"/>
      <c r="B775" t="s">
        <v>120</v>
      </c>
      <c r="C775" s="95"/>
      <c r="D775" t="s">
        <v>46</v>
      </c>
      <c r="E775" s="96"/>
      <c r="F775" s="95"/>
      <c r="G775" t="s">
        <v>579</v>
      </c>
      <c r="H775" s="96">
        <v>45356.770833333336</v>
      </c>
      <c r="I775" s="117">
        <v>45356.770833333336</v>
      </c>
      <c r="J775" s="97">
        <v>45356.777777777781</v>
      </c>
      <c r="K775" s="117">
        <v>45356.777777777781</v>
      </c>
      <c r="L775" s="95">
        <f>((Causas[[#This Row],[resolucion_fecha]]-Causas[[#This Row],[parada_fecha]])*60*60*24)</f>
        <v>600.00000006984919</v>
      </c>
      <c r="M775" s="92">
        <f>Causas[[#This Row],[parada_duracion]]/60</f>
        <v>10.000000001164153</v>
      </c>
      <c r="N775" s="19" t="s">
        <v>125</v>
      </c>
      <c r="O775" s="99" t="s">
        <v>125</v>
      </c>
      <c r="P775" s="16">
        <f>WEEKNUM(Causas[[#This Row],[resolucion_fecha]],16)</f>
        <v>10</v>
      </c>
      <c r="Q775" s="16" t="str">
        <f>TEXT(Causas[[#This Row],[resolucion_fecha]],"MMMM")</f>
        <v>marzo</v>
      </c>
      <c r="R775" s="16" t="str">
        <f t="shared" si="12"/>
        <v>N</v>
      </c>
      <c r="S775" s="16"/>
      <c r="T775" s="99" t="s">
        <v>125</v>
      </c>
      <c r="U775" s="16"/>
      <c r="V775" s="16"/>
      <c r="W775" s="16"/>
    </row>
    <row r="776" spans="1:23" x14ac:dyDescent="0.25">
      <c r="A776" s="90"/>
      <c r="B776" t="s">
        <v>124</v>
      </c>
      <c r="C776" s="90"/>
      <c r="D776" t="s">
        <v>55</v>
      </c>
      <c r="E776" s="91"/>
      <c r="F776" s="90"/>
      <c r="G776" t="s">
        <v>579</v>
      </c>
      <c r="H776" s="91">
        <v>45356.875694444447</v>
      </c>
      <c r="I776" s="117">
        <v>45356.875694444447</v>
      </c>
      <c r="J776" s="97">
        <v>45356.888194444444</v>
      </c>
      <c r="K776" s="117">
        <v>45356.888194444444</v>
      </c>
      <c r="L776" s="95">
        <f>((Causas[[#This Row],[resolucion_fecha]]-Causas[[#This Row],[parada_fecha]])*60*60*24)</f>
        <v>1079.9999997485429</v>
      </c>
      <c r="M776" s="92">
        <f>Causas[[#This Row],[parada_duracion]]/60</f>
        <v>17.999999995809048</v>
      </c>
      <c r="N776" s="18" t="s">
        <v>44</v>
      </c>
      <c r="O776" s="98" t="s">
        <v>44</v>
      </c>
      <c r="P776" s="93">
        <f>WEEKNUM(Causas[[#This Row],[resolucion_fecha]],16)</f>
        <v>10</v>
      </c>
      <c r="Q776" s="93" t="str">
        <f>TEXT(Causas[[#This Row],[resolucion_fecha]],"MMMM")</f>
        <v>marzo</v>
      </c>
      <c r="R776" s="93" t="str">
        <f t="shared" si="12"/>
        <v>N</v>
      </c>
      <c r="S776" s="93"/>
      <c r="T776" s="99" t="s">
        <v>44</v>
      </c>
      <c r="U776" s="16"/>
      <c r="V776" s="93"/>
      <c r="W776" s="93"/>
    </row>
    <row r="777" spans="1:23" ht="30" x14ac:dyDescent="0.25">
      <c r="A777" s="95">
        <v>170692</v>
      </c>
      <c r="B777" s="20" t="s">
        <v>120</v>
      </c>
      <c r="C777" s="95" t="s">
        <v>111</v>
      </c>
      <c r="D777" s="20" t="s">
        <v>50</v>
      </c>
      <c r="E777" s="96">
        <v>43405</v>
      </c>
      <c r="F777" s="95" t="s">
        <v>118</v>
      </c>
      <c r="G777" s="20" t="s">
        <v>113</v>
      </c>
      <c r="H777" s="96">
        <v>45357</v>
      </c>
      <c r="I777" s="122">
        <v>9.7002314814814819E-2</v>
      </c>
      <c r="J777" s="103">
        <v>45357</v>
      </c>
      <c r="K777" s="122">
        <v>0.1162962962962963</v>
      </c>
      <c r="L777" s="95">
        <v>1667</v>
      </c>
      <c r="M777" s="92">
        <f>Causas[[#This Row],[parada_duracion]]/60</f>
        <v>27.783333333333335</v>
      </c>
      <c r="N777" s="18" t="s">
        <v>564</v>
      </c>
      <c r="O777" s="99" t="s">
        <v>383</v>
      </c>
      <c r="P777" s="16">
        <f>WEEKNUM(Causas[[#This Row],[resolucion_fecha]],16)</f>
        <v>10</v>
      </c>
      <c r="Q777" s="16" t="str">
        <f>TEXT(Causas[[#This Row],[resolucion_fecha]],"MMMM")</f>
        <v>marzo</v>
      </c>
      <c r="R777" s="16" t="str">
        <f t="shared" si="12"/>
        <v>N</v>
      </c>
      <c r="S777" s="16"/>
      <c r="T777" s="98" t="s">
        <v>132</v>
      </c>
      <c r="U777" s="94"/>
      <c r="V777" s="16"/>
      <c r="W777" s="16"/>
    </row>
    <row r="778" spans="1:23" x14ac:dyDescent="0.25">
      <c r="A778" s="95">
        <v>170694</v>
      </c>
      <c r="B778" s="20" t="s">
        <v>161</v>
      </c>
      <c r="C778" s="95" t="s">
        <v>111</v>
      </c>
      <c r="D778" s="20" t="s">
        <v>49</v>
      </c>
      <c r="E778" s="96">
        <v>44012</v>
      </c>
      <c r="F778" s="95" t="s">
        <v>112</v>
      </c>
      <c r="G778" s="20" t="s">
        <v>113</v>
      </c>
      <c r="H778" s="96">
        <v>45357</v>
      </c>
      <c r="I778" s="122">
        <v>0.28587962962962965</v>
      </c>
      <c r="J778" s="103">
        <v>45357</v>
      </c>
      <c r="K778" s="122">
        <v>0.37043981481481481</v>
      </c>
      <c r="L778" s="95">
        <v>7306</v>
      </c>
      <c r="M778" s="92">
        <f>Causas[[#This Row],[parada_duracion]]/60</f>
        <v>121.76666666666667</v>
      </c>
      <c r="N778" s="19" t="s">
        <v>565</v>
      </c>
      <c r="O778" s="99" t="s">
        <v>383</v>
      </c>
      <c r="P778" s="16">
        <f>WEEKNUM(Causas[[#This Row],[resolucion_fecha]],16)</f>
        <v>10</v>
      </c>
      <c r="Q778" s="16" t="str">
        <f>TEXT(Causas[[#This Row],[resolucion_fecha]],"MMMM")</f>
        <v>marzo</v>
      </c>
      <c r="R778" s="16" t="str">
        <f t="shared" si="12"/>
        <v>N</v>
      </c>
      <c r="S778" s="16"/>
      <c r="T778" s="99" t="s">
        <v>132</v>
      </c>
      <c r="U778" s="16"/>
      <c r="V778" s="16"/>
      <c r="W778" s="16"/>
    </row>
    <row r="779" spans="1:23" x14ac:dyDescent="0.25">
      <c r="A779" s="90">
        <v>170757</v>
      </c>
      <c r="B779" s="20" t="s">
        <v>120</v>
      </c>
      <c r="C779" s="90" t="s">
        <v>111</v>
      </c>
      <c r="D779" s="20" t="s">
        <v>48</v>
      </c>
      <c r="E779" s="91">
        <v>43405</v>
      </c>
      <c r="F779" s="90" t="s">
        <v>118</v>
      </c>
      <c r="G779" s="20" t="s">
        <v>115</v>
      </c>
      <c r="H779" s="91">
        <v>45357</v>
      </c>
      <c r="I779" s="122">
        <v>0.45250000000000001</v>
      </c>
      <c r="J779" s="103">
        <v>45357</v>
      </c>
      <c r="K779" s="122">
        <v>0.46241898148148147</v>
      </c>
      <c r="L779" s="95">
        <v>857</v>
      </c>
      <c r="M779" s="92">
        <f>Causas[[#This Row],[parada_duracion]]/60</f>
        <v>14.283333333333333</v>
      </c>
      <c r="N779" s="19" t="s">
        <v>192</v>
      </c>
      <c r="O779" s="98" t="s">
        <v>383</v>
      </c>
      <c r="P779" s="93">
        <f>WEEKNUM(Causas[[#This Row],[resolucion_fecha]],16)</f>
        <v>10</v>
      </c>
      <c r="Q779" s="93" t="str">
        <f>TEXT(Causas[[#This Row],[resolucion_fecha]],"MMMM")</f>
        <v>marzo</v>
      </c>
      <c r="R779" s="93" t="str">
        <f t="shared" si="12"/>
        <v>N</v>
      </c>
      <c r="S779" s="93"/>
      <c r="T779" s="99" t="s">
        <v>132</v>
      </c>
      <c r="U779" s="16"/>
      <c r="V779" s="93"/>
      <c r="W779" s="93"/>
    </row>
    <row r="780" spans="1:23" x14ac:dyDescent="0.25">
      <c r="A780" s="95">
        <v>170906</v>
      </c>
      <c r="B780" s="20" t="s">
        <v>155</v>
      </c>
      <c r="C780" s="95" t="s">
        <v>111</v>
      </c>
      <c r="D780" s="20" t="s">
        <v>62</v>
      </c>
      <c r="E780" s="96">
        <v>43405</v>
      </c>
      <c r="F780" s="95" t="s">
        <v>118</v>
      </c>
      <c r="G780" s="20" t="s">
        <v>113</v>
      </c>
      <c r="H780" s="96">
        <v>45357</v>
      </c>
      <c r="I780" s="122">
        <v>0.75792824074074072</v>
      </c>
      <c r="J780" s="103">
        <v>45357</v>
      </c>
      <c r="K780" s="122">
        <v>0.75809027777777782</v>
      </c>
      <c r="L780" s="95">
        <v>14</v>
      </c>
      <c r="M780" s="92">
        <f>Causas[[#This Row],[parada_duracion]]/60</f>
        <v>0.23333333333333334</v>
      </c>
      <c r="N780" s="18" t="s">
        <v>125</v>
      </c>
      <c r="O780" s="98" t="s">
        <v>125</v>
      </c>
      <c r="P780" s="16">
        <f>WEEKNUM(Causas[[#This Row],[resolucion_fecha]],16)</f>
        <v>10</v>
      </c>
      <c r="Q780" s="16" t="str">
        <f>TEXT(Causas[[#This Row],[resolucion_fecha]],"MMMM")</f>
        <v>marzo</v>
      </c>
      <c r="R780" s="16" t="str">
        <f t="shared" si="12"/>
        <v>N</v>
      </c>
      <c r="S780" s="16"/>
      <c r="T780" s="98" t="s">
        <v>125</v>
      </c>
      <c r="U780" s="94"/>
      <c r="V780" s="16"/>
      <c r="W780" s="16"/>
    </row>
    <row r="781" spans="1:23" x14ac:dyDescent="0.25">
      <c r="A781" s="95"/>
      <c r="B781" t="s">
        <v>161</v>
      </c>
      <c r="C781" s="95"/>
      <c r="D781" t="s">
        <v>49</v>
      </c>
      <c r="E781" s="96"/>
      <c r="F781" s="95"/>
      <c r="G781" t="s">
        <v>579</v>
      </c>
      <c r="H781" s="96">
        <v>45357.284722222219</v>
      </c>
      <c r="I781" s="117">
        <v>45357.284722222219</v>
      </c>
      <c r="J781" s="97">
        <v>45357.311805555553</v>
      </c>
      <c r="K781" s="117">
        <v>45357.311805555553</v>
      </c>
      <c r="L781" s="95">
        <f>((Causas[[#This Row],[resolucion_fecha]]-Causas[[#This Row],[parada_fecha]])*60*60*24)</f>
        <v>2340.000000083819</v>
      </c>
      <c r="M781" s="92">
        <f>Causas[[#This Row],[parada_duracion]]/60</f>
        <v>39.000000001396984</v>
      </c>
      <c r="N781" s="18" t="s">
        <v>590</v>
      </c>
      <c r="O781" s="98" t="s">
        <v>383</v>
      </c>
      <c r="P781" s="16">
        <f>WEEKNUM(Causas[[#This Row],[resolucion_fecha]],16)</f>
        <v>10</v>
      </c>
      <c r="Q781" s="16" t="str">
        <f>TEXT(Causas[[#This Row],[resolucion_fecha]],"MMMM")</f>
        <v>marzo</v>
      </c>
      <c r="R781" s="16" t="str">
        <f t="shared" si="12"/>
        <v>N</v>
      </c>
      <c r="S781" s="16"/>
      <c r="T781" s="98" t="s">
        <v>132</v>
      </c>
      <c r="U781" s="16"/>
      <c r="V781" s="16"/>
      <c r="W781" s="16"/>
    </row>
    <row r="782" spans="1:23" x14ac:dyDescent="0.25">
      <c r="A782" s="95"/>
      <c r="B782" t="s">
        <v>161</v>
      </c>
      <c r="C782" s="95"/>
      <c r="D782" t="s">
        <v>49</v>
      </c>
      <c r="E782" s="96"/>
      <c r="F782" s="95"/>
      <c r="G782" t="s">
        <v>579</v>
      </c>
      <c r="H782" s="96">
        <v>45357.285416666666</v>
      </c>
      <c r="I782" s="117">
        <v>45357.285416666666</v>
      </c>
      <c r="J782" s="97">
        <v>45357.304166666669</v>
      </c>
      <c r="K782" s="117">
        <v>45357.304166666669</v>
      </c>
      <c r="L782" s="95">
        <f>((Causas[[#This Row],[resolucion_fecha]]-Causas[[#This Row],[parada_fecha]])*60*60*24)</f>
        <v>1620.0000002514571</v>
      </c>
      <c r="M782" s="92">
        <f>Causas[[#This Row],[parada_duracion]]/60</f>
        <v>27.000000004190952</v>
      </c>
      <c r="N782" s="19" t="s">
        <v>633</v>
      </c>
      <c r="O782" s="99" t="s">
        <v>9</v>
      </c>
      <c r="P782" s="16">
        <f>WEEKNUM(Causas[[#This Row],[resolucion_fecha]],16)</f>
        <v>10</v>
      </c>
      <c r="Q782" s="16" t="str">
        <f>TEXT(Causas[[#This Row],[resolucion_fecha]],"MMMM")</f>
        <v>marzo</v>
      </c>
      <c r="R782" s="16" t="str">
        <f t="shared" si="12"/>
        <v>N</v>
      </c>
      <c r="S782" s="16"/>
      <c r="T782" s="99" t="s">
        <v>9</v>
      </c>
      <c r="U782" s="16"/>
      <c r="V782" s="16"/>
      <c r="W782" s="16"/>
    </row>
    <row r="783" spans="1:23" x14ac:dyDescent="0.25">
      <c r="A783" s="95"/>
      <c r="B783" t="s">
        <v>161</v>
      </c>
      <c r="C783" s="95"/>
      <c r="D783" t="s">
        <v>49</v>
      </c>
      <c r="E783" s="96"/>
      <c r="F783" s="95"/>
      <c r="G783" t="s">
        <v>579</v>
      </c>
      <c r="H783" s="96">
        <v>45357.313888888886</v>
      </c>
      <c r="I783" s="117">
        <v>45357.313888888886</v>
      </c>
      <c r="J783" s="97">
        <v>45357.316666666666</v>
      </c>
      <c r="K783" s="117">
        <v>45357.316666666666</v>
      </c>
      <c r="L783" s="95">
        <f>((Causas[[#This Row],[resolucion_fecha]]-Causas[[#This Row],[parada_fecha]])*60*60*24)</f>
        <v>240.00000015366822</v>
      </c>
      <c r="M783" s="92">
        <f>Causas[[#This Row],[parada_duracion]]/60</f>
        <v>4.0000000025611371</v>
      </c>
      <c r="N783" s="19" t="s">
        <v>125</v>
      </c>
      <c r="O783" s="99" t="s">
        <v>125</v>
      </c>
      <c r="P783" s="16">
        <f>WEEKNUM(Causas[[#This Row],[resolucion_fecha]],16)</f>
        <v>10</v>
      </c>
      <c r="Q783" s="16" t="str">
        <f>TEXT(Causas[[#This Row],[resolucion_fecha]],"MMMM")</f>
        <v>marzo</v>
      </c>
      <c r="R783" s="16" t="str">
        <f t="shared" si="12"/>
        <v>N</v>
      </c>
      <c r="S783" s="16"/>
      <c r="T783" s="99" t="s">
        <v>125</v>
      </c>
      <c r="U783" s="16"/>
      <c r="V783" s="16"/>
      <c r="W783" s="16"/>
    </row>
    <row r="784" spans="1:23" x14ac:dyDescent="0.25">
      <c r="A784" s="95"/>
      <c r="B784" t="s">
        <v>116</v>
      </c>
      <c r="C784" s="95"/>
      <c r="D784" t="s">
        <v>43</v>
      </c>
      <c r="E784" s="96"/>
      <c r="F784" s="95"/>
      <c r="G784" t="s">
        <v>579</v>
      </c>
      <c r="H784" s="96">
        <v>45357.448611111111</v>
      </c>
      <c r="I784" s="117">
        <v>45357.448611111111</v>
      </c>
      <c r="J784" s="97">
        <v>45357.5</v>
      </c>
      <c r="K784" s="117">
        <v>45357.5</v>
      </c>
      <c r="L784" s="95">
        <f>((Causas[[#This Row],[resolucion_fecha]]-Causas[[#This Row],[parada_fecha]])*60*60*24)</f>
        <v>4440.0000000139698</v>
      </c>
      <c r="M784" s="92">
        <f>Causas[[#This Row],[parada_duracion]]/60</f>
        <v>74.000000000232831</v>
      </c>
      <c r="N784" s="19" t="s">
        <v>44</v>
      </c>
      <c r="O784" s="99" t="s">
        <v>44</v>
      </c>
      <c r="P784" s="16">
        <f>WEEKNUM(Causas[[#This Row],[resolucion_fecha]],16)</f>
        <v>10</v>
      </c>
      <c r="Q784" s="16" t="str">
        <f>TEXT(Causas[[#This Row],[resolucion_fecha]],"MMMM")</f>
        <v>marzo</v>
      </c>
      <c r="R784" s="16" t="str">
        <f t="shared" si="12"/>
        <v>N</v>
      </c>
      <c r="S784" s="16"/>
      <c r="T784" s="99" t="s">
        <v>44</v>
      </c>
      <c r="U784" s="16"/>
      <c r="V784" s="16"/>
      <c r="W784" s="16"/>
    </row>
    <row r="785" spans="1:23" x14ac:dyDescent="0.25">
      <c r="A785" s="90"/>
      <c r="B785" t="s">
        <v>110</v>
      </c>
      <c r="C785" s="90"/>
      <c r="D785" t="s">
        <v>49</v>
      </c>
      <c r="E785" s="91"/>
      <c r="F785" s="90"/>
      <c r="G785" t="s">
        <v>579</v>
      </c>
      <c r="H785" s="91">
        <v>45357.473611111112</v>
      </c>
      <c r="I785" s="117">
        <v>45357.473611111112</v>
      </c>
      <c r="J785" s="97">
        <v>45357.502083333333</v>
      </c>
      <c r="K785" s="117">
        <v>45357.502083333333</v>
      </c>
      <c r="L785" s="95">
        <f>((Causas[[#This Row],[resolucion_fecha]]-Causas[[#This Row],[parada_fecha]])*60*60*24)</f>
        <v>2459.9999998463318</v>
      </c>
      <c r="M785" s="92">
        <f>Causas[[#This Row],[parada_duracion]]/60</f>
        <v>40.999999997438863</v>
      </c>
      <c r="N785" s="18" t="s">
        <v>592</v>
      </c>
      <c r="O785" s="98" t="s">
        <v>383</v>
      </c>
      <c r="P785" s="93">
        <f>WEEKNUM(Causas[[#This Row],[resolucion_fecha]],16)</f>
        <v>10</v>
      </c>
      <c r="Q785" s="93" t="str">
        <f>TEXT(Causas[[#This Row],[resolucion_fecha]],"MMMM")</f>
        <v>marzo</v>
      </c>
      <c r="R785" s="93" t="str">
        <f t="shared" si="12"/>
        <v>N</v>
      </c>
      <c r="S785" s="93"/>
      <c r="T785" s="98" t="s">
        <v>132</v>
      </c>
      <c r="U785" s="16"/>
      <c r="V785" s="93"/>
      <c r="W785" s="93"/>
    </row>
    <row r="786" spans="1:23" x14ac:dyDescent="0.25">
      <c r="A786" s="90"/>
      <c r="B786" t="s">
        <v>161</v>
      </c>
      <c r="C786" s="90"/>
      <c r="D786" t="s">
        <v>49</v>
      </c>
      <c r="E786" s="91"/>
      <c r="F786" s="90"/>
      <c r="G786" t="s">
        <v>579</v>
      </c>
      <c r="H786" s="91">
        <v>45357.654861111114</v>
      </c>
      <c r="I786" s="117">
        <v>45357.654861111114</v>
      </c>
      <c r="J786" s="97">
        <v>45357.711111111108</v>
      </c>
      <c r="K786" s="117">
        <v>45357.711111111108</v>
      </c>
      <c r="L786" s="95">
        <f>((Causas[[#This Row],[resolucion_fecha]]-Causas[[#This Row],[parada_fecha]])*60*60*24)</f>
        <v>4859.9999994970858</v>
      </c>
      <c r="M786" s="92">
        <f>Causas[[#This Row],[parada_duracion]]/60</f>
        <v>80.999999991618097</v>
      </c>
      <c r="N786" s="18" t="s">
        <v>565</v>
      </c>
      <c r="O786" s="98" t="s">
        <v>383</v>
      </c>
      <c r="P786" s="93">
        <f>WEEKNUM(Causas[[#This Row],[resolucion_fecha]],16)</f>
        <v>10</v>
      </c>
      <c r="Q786" s="93" t="str">
        <f>TEXT(Causas[[#This Row],[resolucion_fecha]],"MMMM")</f>
        <v>marzo</v>
      </c>
      <c r="R786" s="93" t="str">
        <f t="shared" si="12"/>
        <v>N</v>
      </c>
      <c r="S786" s="93"/>
      <c r="T786" s="98" t="s">
        <v>132</v>
      </c>
      <c r="U786" s="94"/>
      <c r="V786" s="93"/>
      <c r="W786" s="93"/>
    </row>
    <row r="787" spans="1:23" x14ac:dyDescent="0.25">
      <c r="A787" s="95"/>
      <c r="B787" t="s">
        <v>151</v>
      </c>
      <c r="C787" s="95"/>
      <c r="D787" t="s">
        <v>56</v>
      </c>
      <c r="E787" s="96"/>
      <c r="F787" s="95"/>
      <c r="G787" t="s">
        <v>579</v>
      </c>
      <c r="H787" s="96">
        <v>45357.655555555553</v>
      </c>
      <c r="I787" s="117">
        <v>45357.655555555553</v>
      </c>
      <c r="J787" s="97">
        <v>45357.679861111108</v>
      </c>
      <c r="K787" s="117">
        <v>45357.679861111108</v>
      </c>
      <c r="L787" s="95">
        <f>((Causas[[#This Row],[resolucion_fecha]]-Causas[[#This Row],[parada_fecha]])*60*60*24)</f>
        <v>2099.9999999301508</v>
      </c>
      <c r="M787" s="92">
        <f>Causas[[#This Row],[parada_duracion]]/60</f>
        <v>34.999999998835847</v>
      </c>
      <c r="N787" s="19" t="s">
        <v>633</v>
      </c>
      <c r="O787" s="99" t="s">
        <v>9</v>
      </c>
      <c r="P787" s="16">
        <f>WEEKNUM(Causas[[#This Row],[resolucion_fecha]],16)</f>
        <v>10</v>
      </c>
      <c r="Q787" s="16" t="str">
        <f>TEXT(Causas[[#This Row],[resolucion_fecha]],"MMMM")</f>
        <v>marzo</v>
      </c>
      <c r="R787" s="16" t="str">
        <f t="shared" si="12"/>
        <v>N</v>
      </c>
      <c r="S787" s="16"/>
      <c r="T787" s="99" t="s">
        <v>9</v>
      </c>
      <c r="U787" s="94"/>
      <c r="V787" s="16"/>
      <c r="W787" s="16"/>
    </row>
    <row r="788" spans="1:23" x14ac:dyDescent="0.25">
      <c r="A788" s="90"/>
      <c r="B788" t="s">
        <v>151</v>
      </c>
      <c r="C788" s="90"/>
      <c r="D788" t="s">
        <v>56</v>
      </c>
      <c r="E788" s="91"/>
      <c r="F788" s="90"/>
      <c r="G788" t="s">
        <v>579</v>
      </c>
      <c r="H788" s="91">
        <v>45357.655555555553</v>
      </c>
      <c r="I788" s="117">
        <v>45357.655555555553</v>
      </c>
      <c r="J788" s="97">
        <v>45357.698611111111</v>
      </c>
      <c r="K788" s="117">
        <v>45357.698611111111</v>
      </c>
      <c r="L788" s="95">
        <f>((Causas[[#This Row],[resolucion_fecha]]-Causas[[#This Row],[parada_fecha]])*60*60*24)</f>
        <v>3720.0000001816079</v>
      </c>
      <c r="M788" s="92">
        <f>Causas[[#This Row],[parada_duracion]]/60</f>
        <v>62.000000003026798</v>
      </c>
      <c r="N788" s="18" t="s">
        <v>633</v>
      </c>
      <c r="O788" s="98" t="s">
        <v>9</v>
      </c>
      <c r="P788" s="93">
        <f>WEEKNUM(Causas[[#This Row],[resolucion_fecha]],16)</f>
        <v>10</v>
      </c>
      <c r="Q788" s="93" t="str">
        <f>TEXT(Causas[[#This Row],[resolucion_fecha]],"MMMM")</f>
        <v>marzo</v>
      </c>
      <c r="R788" s="93" t="str">
        <f t="shared" si="12"/>
        <v>N</v>
      </c>
      <c r="S788" s="93"/>
      <c r="T788" s="98" t="s">
        <v>9</v>
      </c>
      <c r="U788" s="16"/>
      <c r="V788" s="93"/>
      <c r="W788" s="93"/>
    </row>
    <row r="789" spans="1:23" x14ac:dyDescent="0.25">
      <c r="A789" s="95"/>
      <c r="B789" t="s">
        <v>151</v>
      </c>
      <c r="C789" s="95"/>
      <c r="D789" t="s">
        <v>56</v>
      </c>
      <c r="E789" s="96"/>
      <c r="F789" s="95"/>
      <c r="G789" t="s">
        <v>579</v>
      </c>
      <c r="H789" s="96">
        <v>45357.65625</v>
      </c>
      <c r="I789" s="117">
        <v>45357.65625</v>
      </c>
      <c r="J789" s="97">
        <v>45357.698611111111</v>
      </c>
      <c r="K789" s="117">
        <v>45357.698611111111</v>
      </c>
      <c r="L789" s="95">
        <f>((Causas[[#This Row],[resolucion_fecha]]-Causas[[#This Row],[parada_fecha]])*60*60*24)</f>
        <v>3659.9999999860302</v>
      </c>
      <c r="M789" s="92">
        <f>Causas[[#This Row],[parada_duracion]]/60</f>
        <v>60.999999999767169</v>
      </c>
      <c r="N789" s="19" t="s">
        <v>591</v>
      </c>
      <c r="O789" s="99" t="s">
        <v>383</v>
      </c>
      <c r="P789" s="16">
        <f>WEEKNUM(Causas[[#This Row],[resolucion_fecha]],16)</f>
        <v>10</v>
      </c>
      <c r="Q789" s="16" t="str">
        <f>TEXT(Causas[[#This Row],[resolucion_fecha]],"MMMM")</f>
        <v>marzo</v>
      </c>
      <c r="R789" s="16" t="str">
        <f t="shared" si="12"/>
        <v>N</v>
      </c>
      <c r="S789" s="16"/>
      <c r="T789" s="99" t="s">
        <v>132</v>
      </c>
      <c r="U789" s="94"/>
      <c r="V789" s="16"/>
      <c r="W789" s="16"/>
    </row>
    <row r="790" spans="1:23" x14ac:dyDescent="0.25">
      <c r="A790" s="95"/>
      <c r="B790" t="s">
        <v>233</v>
      </c>
      <c r="C790" s="95"/>
      <c r="D790" t="s">
        <v>50</v>
      </c>
      <c r="E790" s="96"/>
      <c r="F790" s="95"/>
      <c r="G790" t="s">
        <v>580</v>
      </c>
      <c r="H790" s="96">
        <v>45357.694444444445</v>
      </c>
      <c r="I790" s="117">
        <v>45357.694444444445</v>
      </c>
      <c r="J790" s="97">
        <v>45357.70208333333</v>
      </c>
      <c r="K790" s="117">
        <v>45357.70208333333</v>
      </c>
      <c r="L790" s="95">
        <f>((Causas[[#This Row],[resolucion_fecha]]-Causas[[#This Row],[parada_fecha]])*60*60*24)</f>
        <v>659.9999996367842</v>
      </c>
      <c r="M790" s="92">
        <f>Causas[[#This Row],[parada_duracion]]/60</f>
        <v>10.999999993946403</v>
      </c>
      <c r="N790" s="18" t="s">
        <v>595</v>
      </c>
      <c r="O790" s="98" t="s">
        <v>383</v>
      </c>
      <c r="P790" s="16">
        <f>WEEKNUM(Causas[[#This Row],[resolucion_fecha]],16)</f>
        <v>10</v>
      </c>
      <c r="Q790" s="16" t="str">
        <f>TEXT(Causas[[#This Row],[resolucion_fecha]],"MMMM")</f>
        <v>marzo</v>
      </c>
      <c r="R790" s="16" t="str">
        <f t="shared" si="12"/>
        <v>N</v>
      </c>
      <c r="S790" s="16"/>
      <c r="T790" s="98" t="s">
        <v>132</v>
      </c>
      <c r="U790" s="16"/>
      <c r="V790" s="16"/>
      <c r="W790" s="16"/>
    </row>
    <row r="791" spans="1:23" x14ac:dyDescent="0.25">
      <c r="A791" s="95"/>
      <c r="B791" t="s">
        <v>110</v>
      </c>
      <c r="C791" s="95"/>
      <c r="D791" t="s">
        <v>49</v>
      </c>
      <c r="E791" s="96"/>
      <c r="F791" s="95"/>
      <c r="G791" t="s">
        <v>579</v>
      </c>
      <c r="H791" s="96">
        <v>45357.71597222222</v>
      </c>
      <c r="I791" s="117">
        <v>45357.71597222222</v>
      </c>
      <c r="J791" s="97">
        <v>45357.734722222223</v>
      </c>
      <c r="K791" s="117">
        <v>45357.734722222223</v>
      </c>
      <c r="L791" s="95">
        <f>((Causas[[#This Row],[resolucion_fecha]]-Causas[[#This Row],[parada_fecha]])*60*60*24)</f>
        <v>1620.0000002514571</v>
      </c>
      <c r="M791" s="92">
        <f>Causas[[#This Row],[parada_duracion]]/60</f>
        <v>27.000000004190952</v>
      </c>
      <c r="N791" s="19" t="s">
        <v>44</v>
      </c>
      <c r="O791" s="99" t="s">
        <v>44</v>
      </c>
      <c r="P791" s="16">
        <f>WEEKNUM(Causas[[#This Row],[resolucion_fecha]],16)</f>
        <v>10</v>
      </c>
      <c r="Q791" s="16" t="str">
        <f>TEXT(Causas[[#This Row],[resolucion_fecha]],"MMMM")</f>
        <v>marzo</v>
      </c>
      <c r="R791" s="16" t="str">
        <f t="shared" si="12"/>
        <v>N</v>
      </c>
      <c r="S791" s="16"/>
      <c r="T791" s="99" t="s">
        <v>44</v>
      </c>
      <c r="U791" s="16"/>
      <c r="V791" s="16"/>
      <c r="W791" s="16"/>
    </row>
    <row r="792" spans="1:23" x14ac:dyDescent="0.25">
      <c r="A792" s="90"/>
      <c r="B792" t="s">
        <v>211</v>
      </c>
      <c r="C792" s="90"/>
      <c r="D792" t="s">
        <v>50</v>
      </c>
      <c r="E792" s="91"/>
      <c r="F792" s="90"/>
      <c r="G792" t="s">
        <v>579</v>
      </c>
      <c r="H792" s="91">
        <v>45357.729166666664</v>
      </c>
      <c r="I792" s="117">
        <v>45357.729166666664</v>
      </c>
      <c r="J792" s="97">
        <v>45357.732638888891</v>
      </c>
      <c r="K792" s="117">
        <v>45357.732638888891</v>
      </c>
      <c r="L792" s="95">
        <f>((Causas[[#This Row],[resolucion_fecha]]-Causas[[#This Row],[parada_fecha]])*60*60*24)</f>
        <v>300.00000034924597</v>
      </c>
      <c r="M792" s="92">
        <f>Causas[[#This Row],[parada_duracion]]/60</f>
        <v>5.0000000058207661</v>
      </c>
      <c r="N792" s="18" t="s">
        <v>125</v>
      </c>
      <c r="O792" s="98" t="s">
        <v>125</v>
      </c>
      <c r="P792" s="93">
        <f>WEEKNUM(Causas[[#This Row],[resolucion_fecha]],16)</f>
        <v>10</v>
      </c>
      <c r="Q792" s="93" t="str">
        <f>TEXT(Causas[[#This Row],[resolucion_fecha]],"MMMM")</f>
        <v>marzo</v>
      </c>
      <c r="R792" s="93" t="str">
        <f t="shared" si="12"/>
        <v>N</v>
      </c>
      <c r="S792" s="93"/>
      <c r="T792" s="99" t="s">
        <v>125</v>
      </c>
      <c r="U792" s="16"/>
      <c r="V792" s="93"/>
      <c r="W792" s="93"/>
    </row>
    <row r="793" spans="1:23" x14ac:dyDescent="0.25">
      <c r="A793" s="95"/>
      <c r="B793" t="s">
        <v>149</v>
      </c>
      <c r="C793" s="95"/>
      <c r="D793" t="s">
        <v>52</v>
      </c>
      <c r="E793" s="96"/>
      <c r="F793" s="95"/>
      <c r="G793" t="s">
        <v>579</v>
      </c>
      <c r="H793" s="96">
        <v>45357.779861111114</v>
      </c>
      <c r="I793" s="117">
        <v>45357.779861111114</v>
      </c>
      <c r="J793" s="97">
        <v>45357.787499999999</v>
      </c>
      <c r="K793" s="117">
        <v>45357.787499999999</v>
      </c>
      <c r="L793" s="95">
        <f>((Causas[[#This Row],[resolucion_fecha]]-Causas[[#This Row],[parada_fecha]])*60*60*24)</f>
        <v>659.9999996367842</v>
      </c>
      <c r="M793" s="92">
        <f>Causas[[#This Row],[parada_duracion]]/60</f>
        <v>10.999999993946403</v>
      </c>
      <c r="N793" s="18" t="s">
        <v>593</v>
      </c>
      <c r="O793" s="98" t="s">
        <v>383</v>
      </c>
      <c r="P793" s="16">
        <f>WEEKNUM(Causas[[#This Row],[resolucion_fecha]],16)</f>
        <v>10</v>
      </c>
      <c r="Q793" s="16" t="str">
        <f>TEXT(Causas[[#This Row],[resolucion_fecha]],"MMMM")</f>
        <v>marzo</v>
      </c>
      <c r="R793" s="16" t="str">
        <f t="shared" si="12"/>
        <v>N</v>
      </c>
      <c r="S793" s="16"/>
      <c r="T793" s="98" t="s">
        <v>132</v>
      </c>
      <c r="U793" s="94"/>
      <c r="V793" s="16"/>
      <c r="W793" s="16"/>
    </row>
    <row r="794" spans="1:23" x14ac:dyDescent="0.25">
      <c r="A794" s="95"/>
      <c r="B794" t="s">
        <v>149</v>
      </c>
      <c r="C794" s="95"/>
      <c r="D794" t="s">
        <v>52</v>
      </c>
      <c r="E794" s="96"/>
      <c r="F794" s="95"/>
      <c r="G794" t="s">
        <v>580</v>
      </c>
      <c r="H794" s="96">
        <v>45357.849305555559</v>
      </c>
      <c r="I794" s="117">
        <v>45357.849305555559</v>
      </c>
      <c r="J794" s="97">
        <v>45357.856944444444</v>
      </c>
      <c r="K794" s="117">
        <v>45357.856944444444</v>
      </c>
      <c r="L794" s="95">
        <f>((Causas[[#This Row],[resolucion_fecha]]-Causas[[#This Row],[parada_fecha]])*60*60*24)</f>
        <v>659.9999996367842</v>
      </c>
      <c r="M794" s="92">
        <f>Causas[[#This Row],[parada_duracion]]/60</f>
        <v>10.999999993946403</v>
      </c>
      <c r="N794" s="18" t="s">
        <v>594</v>
      </c>
      <c r="O794" s="98" t="s">
        <v>9</v>
      </c>
      <c r="P794" s="16">
        <f>WEEKNUM(Causas[[#This Row],[resolucion_fecha]],16)</f>
        <v>10</v>
      </c>
      <c r="Q794" s="16" t="str">
        <f>TEXT(Causas[[#This Row],[resolucion_fecha]],"MMMM")</f>
        <v>marzo</v>
      </c>
      <c r="R794" s="16" t="str">
        <f t="shared" si="12"/>
        <v>N</v>
      </c>
      <c r="S794" s="16"/>
      <c r="T794" s="98" t="s">
        <v>9</v>
      </c>
      <c r="U794" s="16"/>
      <c r="V794" s="16"/>
      <c r="W794" s="16"/>
    </row>
    <row r="795" spans="1:23" x14ac:dyDescent="0.25">
      <c r="A795" s="95">
        <v>170914</v>
      </c>
      <c r="B795" s="20" t="s">
        <v>146</v>
      </c>
      <c r="C795" s="95" t="s">
        <v>111</v>
      </c>
      <c r="D795" s="20" t="s">
        <v>50</v>
      </c>
      <c r="E795" s="96">
        <v>43405</v>
      </c>
      <c r="F795" s="95" t="s">
        <v>118</v>
      </c>
      <c r="G795" s="20" t="s">
        <v>113</v>
      </c>
      <c r="H795" s="96">
        <v>45358</v>
      </c>
      <c r="I795" s="122">
        <v>0.31684027777777779</v>
      </c>
      <c r="J795" s="103">
        <v>45358</v>
      </c>
      <c r="K795" s="122">
        <v>0.38026620370370373</v>
      </c>
      <c r="L795" s="95">
        <v>5480</v>
      </c>
      <c r="M795" s="92">
        <f>Causas[[#This Row],[parada_duracion]]/60</f>
        <v>91.333333333333329</v>
      </c>
      <c r="N795" s="19" t="s">
        <v>566</v>
      </c>
      <c r="O795" s="99" t="s">
        <v>383</v>
      </c>
      <c r="P795" s="16">
        <f>WEEKNUM(Causas[[#This Row],[resolucion_fecha]],16)</f>
        <v>10</v>
      </c>
      <c r="Q795" s="16" t="str">
        <f>TEXT(Causas[[#This Row],[resolucion_fecha]],"MMMM")</f>
        <v>marzo</v>
      </c>
      <c r="R795" s="16" t="str">
        <f t="shared" si="12"/>
        <v>N</v>
      </c>
      <c r="S795" s="16"/>
      <c r="T795" s="99" t="s">
        <v>132</v>
      </c>
      <c r="U795" s="16"/>
      <c r="V795" s="16"/>
      <c r="W795" s="16"/>
    </row>
    <row r="796" spans="1:23" x14ac:dyDescent="0.25">
      <c r="A796" s="90">
        <v>171112</v>
      </c>
      <c r="B796" s="20" t="s">
        <v>146</v>
      </c>
      <c r="C796" s="90" t="s">
        <v>111</v>
      </c>
      <c r="D796" s="20" t="s">
        <v>50</v>
      </c>
      <c r="E796" s="91">
        <v>43405</v>
      </c>
      <c r="F796" s="90" t="s">
        <v>118</v>
      </c>
      <c r="G796" s="20" t="s">
        <v>113</v>
      </c>
      <c r="H796" s="91">
        <v>45358</v>
      </c>
      <c r="I796" s="122">
        <v>0.98091435185185183</v>
      </c>
      <c r="J796" s="103">
        <v>45358</v>
      </c>
      <c r="K796" s="122">
        <v>0.99653935185185183</v>
      </c>
      <c r="L796" s="95">
        <v>1350</v>
      </c>
      <c r="M796" s="92">
        <f>Causas[[#This Row],[parada_duracion]]/60</f>
        <v>22.5</v>
      </c>
      <c r="N796" s="19" t="s">
        <v>567</v>
      </c>
      <c r="O796" s="98" t="s">
        <v>384</v>
      </c>
      <c r="P796" s="93">
        <f>WEEKNUM(Causas[[#This Row],[resolucion_fecha]],16)</f>
        <v>10</v>
      </c>
      <c r="Q796" s="93" t="str">
        <f>TEXT(Causas[[#This Row],[resolucion_fecha]],"MMMM")</f>
        <v>marzo</v>
      </c>
      <c r="R796" s="93" t="str">
        <f t="shared" si="12"/>
        <v>N</v>
      </c>
      <c r="S796" s="93"/>
      <c r="T796" s="98" t="s">
        <v>133</v>
      </c>
      <c r="U796" s="16"/>
      <c r="V796" s="93"/>
      <c r="W796" s="93"/>
    </row>
    <row r="797" spans="1:23" x14ac:dyDescent="0.25">
      <c r="A797" s="95"/>
      <c r="B797" t="s">
        <v>120</v>
      </c>
      <c r="C797" s="95"/>
      <c r="D797" t="s">
        <v>42</v>
      </c>
      <c r="E797" s="96"/>
      <c r="F797" s="95"/>
      <c r="G797" t="s">
        <v>580</v>
      </c>
      <c r="H797" s="96">
        <v>45358.411111111112</v>
      </c>
      <c r="I797" s="117">
        <v>45358.411111111112</v>
      </c>
      <c r="J797" s="97">
        <v>45358.459722222222</v>
      </c>
      <c r="K797" s="117">
        <v>45358.459722222222</v>
      </c>
      <c r="L797" s="95">
        <f>((Causas[[#This Row],[resolucion_fecha]]-Causas[[#This Row],[parada_fecha]])*60*60*24)</f>
        <v>4199.9999998603016</v>
      </c>
      <c r="M797" s="92">
        <f>Causas[[#This Row],[parada_duracion]]/60</f>
        <v>69.999999997671694</v>
      </c>
      <c r="N797" s="18" t="s">
        <v>44</v>
      </c>
      <c r="O797" s="99" t="s">
        <v>44</v>
      </c>
      <c r="P797" s="16">
        <f>WEEKNUM(Causas[[#This Row],[resolucion_fecha]],16)</f>
        <v>10</v>
      </c>
      <c r="Q797" s="16" t="str">
        <f>TEXT(Causas[[#This Row],[resolucion_fecha]],"MMMM")</f>
        <v>marzo</v>
      </c>
      <c r="R797" s="16" t="str">
        <f t="shared" si="12"/>
        <v>N</v>
      </c>
      <c r="S797" s="16"/>
      <c r="T797" s="99" t="s">
        <v>44</v>
      </c>
      <c r="U797" s="94"/>
      <c r="V797" s="16"/>
      <c r="W797" s="16"/>
    </row>
    <row r="798" spans="1:23" x14ac:dyDescent="0.25">
      <c r="A798" s="95"/>
      <c r="B798" t="s">
        <v>161</v>
      </c>
      <c r="C798" s="95"/>
      <c r="D798" t="s">
        <v>49</v>
      </c>
      <c r="E798" s="96"/>
      <c r="F798" s="95"/>
      <c r="G798" t="s">
        <v>580</v>
      </c>
      <c r="H798" s="96">
        <v>45358.461805555555</v>
      </c>
      <c r="I798" s="117">
        <v>45358.461805555555</v>
      </c>
      <c r="J798" s="97">
        <v>45358.506944444445</v>
      </c>
      <c r="K798" s="117">
        <v>45358.506944444445</v>
      </c>
      <c r="L798" s="95">
        <f>((Causas[[#This Row],[resolucion_fecha]]-Causas[[#This Row],[parada_fecha]])*60*60*24)</f>
        <v>3900.0000001396984</v>
      </c>
      <c r="M798" s="92">
        <f>Causas[[#This Row],[parada_duracion]]/60</f>
        <v>65.000000002328306</v>
      </c>
      <c r="N798" s="18" t="s">
        <v>596</v>
      </c>
      <c r="O798" s="98" t="s">
        <v>383</v>
      </c>
      <c r="P798" s="16">
        <f>WEEKNUM(Causas[[#This Row],[resolucion_fecha]],16)</f>
        <v>10</v>
      </c>
      <c r="Q798" s="16" t="str">
        <f>TEXT(Causas[[#This Row],[resolucion_fecha]],"MMMM")</f>
        <v>marzo</v>
      </c>
      <c r="R798" s="16" t="str">
        <f t="shared" si="12"/>
        <v>N</v>
      </c>
      <c r="S798" s="16"/>
      <c r="T798" s="98" t="s">
        <v>132</v>
      </c>
      <c r="U798" s="16"/>
      <c r="V798" s="16"/>
      <c r="W798" s="16"/>
    </row>
    <row r="799" spans="1:23" x14ac:dyDescent="0.25">
      <c r="A799" s="95"/>
      <c r="B799" t="s">
        <v>136</v>
      </c>
      <c r="C799" s="95"/>
      <c r="D799" t="s">
        <v>52</v>
      </c>
      <c r="E799" s="96"/>
      <c r="F799" s="95"/>
      <c r="G799" t="s">
        <v>579</v>
      </c>
      <c r="H799" s="96">
        <v>45358.495833333334</v>
      </c>
      <c r="I799" s="117">
        <v>45358.495833333334</v>
      </c>
      <c r="J799" s="97">
        <v>45358.509027777778</v>
      </c>
      <c r="K799" s="117">
        <v>45358.509027777778</v>
      </c>
      <c r="L799" s="95">
        <f>((Causas[[#This Row],[resolucion_fecha]]-Causas[[#This Row],[parada_fecha]])*60*60*24)</f>
        <v>1139.9999999441206</v>
      </c>
      <c r="M799" s="92">
        <f>Causas[[#This Row],[parada_duracion]]/60</f>
        <v>18.999999999068677</v>
      </c>
      <c r="N799" s="19" t="s">
        <v>598</v>
      </c>
      <c r="O799" s="99" t="s">
        <v>383</v>
      </c>
      <c r="P799" s="16">
        <f>WEEKNUM(Causas[[#This Row],[resolucion_fecha]],16)</f>
        <v>10</v>
      </c>
      <c r="Q799" s="16" t="str">
        <f>TEXT(Causas[[#This Row],[resolucion_fecha]],"MMMM")</f>
        <v>marzo</v>
      </c>
      <c r="R799" s="16" t="str">
        <f t="shared" si="12"/>
        <v>N</v>
      </c>
      <c r="S799" s="16"/>
      <c r="T799" s="99" t="s">
        <v>132</v>
      </c>
      <c r="U799" s="16"/>
      <c r="V799" s="16"/>
      <c r="W799" s="16"/>
    </row>
    <row r="800" spans="1:23" x14ac:dyDescent="0.25">
      <c r="A800" s="95"/>
      <c r="B800" t="s">
        <v>161</v>
      </c>
      <c r="C800" s="95"/>
      <c r="D800" t="s">
        <v>49</v>
      </c>
      <c r="E800" s="96"/>
      <c r="F800" s="95"/>
      <c r="G800" t="s">
        <v>579</v>
      </c>
      <c r="H800" s="96">
        <v>45358.508333333331</v>
      </c>
      <c r="I800" s="117">
        <v>45358.508333333331</v>
      </c>
      <c r="J800" s="97">
        <v>45358.55972222222</v>
      </c>
      <c r="K800" s="117">
        <v>45358.55972222222</v>
      </c>
      <c r="L800" s="95">
        <f>((Causas[[#This Row],[resolucion_fecha]]-Causas[[#This Row],[parada_fecha]])*60*60*24)</f>
        <v>4440.0000000139698</v>
      </c>
      <c r="M800" s="92">
        <f>Causas[[#This Row],[parada_duracion]]/60</f>
        <v>74.000000000232831</v>
      </c>
      <c r="N800" s="19" t="s">
        <v>44</v>
      </c>
      <c r="O800" s="99" t="s">
        <v>44</v>
      </c>
      <c r="P800" s="16">
        <f>WEEKNUM(Causas[[#This Row],[resolucion_fecha]],16)</f>
        <v>10</v>
      </c>
      <c r="Q800" s="16" t="str">
        <f>TEXT(Causas[[#This Row],[resolucion_fecha]],"MMMM")</f>
        <v>marzo</v>
      </c>
      <c r="R800" s="16" t="str">
        <f t="shared" si="12"/>
        <v>N</v>
      </c>
      <c r="S800" s="16"/>
      <c r="T800" s="98" t="s">
        <v>44</v>
      </c>
      <c r="U800" s="16"/>
      <c r="V800" s="16"/>
      <c r="W800" s="16"/>
    </row>
    <row r="801" spans="1:23" x14ac:dyDescent="0.25">
      <c r="A801" s="95"/>
      <c r="B801" t="s">
        <v>136</v>
      </c>
      <c r="C801" s="95"/>
      <c r="D801" t="s">
        <v>52</v>
      </c>
      <c r="E801" s="96"/>
      <c r="F801" s="95"/>
      <c r="G801" t="s">
        <v>579</v>
      </c>
      <c r="H801" s="96">
        <v>45358.534722222219</v>
      </c>
      <c r="I801" s="117">
        <v>45358.534722222219</v>
      </c>
      <c r="J801" s="97">
        <v>45358.542361111111</v>
      </c>
      <c r="K801" s="117">
        <v>45358.542361111111</v>
      </c>
      <c r="L801" s="95">
        <f>((Causas[[#This Row],[resolucion_fecha]]-Causas[[#This Row],[parada_fecha]])*60*60*24)</f>
        <v>660.00000026542693</v>
      </c>
      <c r="M801" s="92">
        <f>Causas[[#This Row],[parada_duracion]]/60</f>
        <v>11.000000004423782</v>
      </c>
      <c r="N801" s="19" t="s">
        <v>145</v>
      </c>
      <c r="O801" s="99" t="s">
        <v>383</v>
      </c>
      <c r="P801" s="16">
        <f>WEEKNUM(Causas[[#This Row],[resolucion_fecha]],16)</f>
        <v>10</v>
      </c>
      <c r="Q801" s="16" t="str">
        <f>TEXT(Causas[[#This Row],[resolucion_fecha]],"MMMM")</f>
        <v>marzo</v>
      </c>
      <c r="R801" s="16" t="str">
        <f t="shared" si="12"/>
        <v>N</v>
      </c>
      <c r="S801" s="16"/>
      <c r="T801" s="98" t="s">
        <v>132</v>
      </c>
      <c r="U801" s="16"/>
      <c r="V801" s="16"/>
      <c r="W801" s="16"/>
    </row>
    <row r="802" spans="1:23" x14ac:dyDescent="0.25">
      <c r="A802" s="90"/>
      <c r="B802" t="s">
        <v>120</v>
      </c>
      <c r="C802" s="90"/>
      <c r="D802" t="s">
        <v>46</v>
      </c>
      <c r="E802" s="91"/>
      <c r="F802" s="90"/>
      <c r="G802" t="s">
        <v>579</v>
      </c>
      <c r="H802" s="91">
        <v>45358.606249999997</v>
      </c>
      <c r="I802" s="117">
        <v>45358.606249999997</v>
      </c>
      <c r="J802" s="97">
        <v>45358.61041666667</v>
      </c>
      <c r="K802" s="117">
        <v>45358.61041666667</v>
      </c>
      <c r="L802" s="95">
        <f>((Causas[[#This Row],[resolucion_fecha]]-Causas[[#This Row],[parada_fecha]])*60*60*24)</f>
        <v>360.00000054482371</v>
      </c>
      <c r="M802" s="92">
        <f>Causas[[#This Row],[parada_duracion]]/60</f>
        <v>6.0000000090803951</v>
      </c>
      <c r="N802" s="18" t="s">
        <v>125</v>
      </c>
      <c r="O802" s="98" t="s">
        <v>125</v>
      </c>
      <c r="P802" s="93">
        <f>WEEKNUM(Causas[[#This Row],[resolucion_fecha]],16)</f>
        <v>10</v>
      </c>
      <c r="Q802" s="93" t="str">
        <f>TEXT(Causas[[#This Row],[resolucion_fecha]],"MMMM")</f>
        <v>marzo</v>
      </c>
      <c r="R802" s="93" t="str">
        <f t="shared" si="12"/>
        <v>N</v>
      </c>
      <c r="S802" s="93"/>
      <c r="T802" s="99" t="s">
        <v>125</v>
      </c>
      <c r="U802" s="16"/>
      <c r="V802" s="93"/>
      <c r="W802" s="93"/>
    </row>
    <row r="803" spans="1:23" ht="30" x14ac:dyDescent="0.25">
      <c r="A803" s="90"/>
      <c r="B803" t="s">
        <v>121</v>
      </c>
      <c r="C803" s="90"/>
      <c r="D803" t="s">
        <v>64</v>
      </c>
      <c r="E803" s="91"/>
      <c r="F803" s="90"/>
      <c r="G803" t="s">
        <v>579</v>
      </c>
      <c r="H803" s="91">
        <v>45358.695833333331</v>
      </c>
      <c r="I803" s="117">
        <v>45358.695833333331</v>
      </c>
      <c r="J803" s="97">
        <v>45358.777777777781</v>
      </c>
      <c r="K803" s="117">
        <v>45358.777777777781</v>
      </c>
      <c r="L803" s="95">
        <f>((Causas[[#This Row],[resolucion_fecha]]-Causas[[#This Row],[parada_fecha]])*60*60*24)</f>
        <v>7080.0000004470348</v>
      </c>
      <c r="M803" s="92">
        <f>Causas[[#This Row],[parada_duracion]]/60</f>
        <v>118.00000000745058</v>
      </c>
      <c r="N803" s="18" t="s">
        <v>597</v>
      </c>
      <c r="O803" s="98" t="s">
        <v>384</v>
      </c>
      <c r="P803" s="93">
        <f>WEEKNUM(Causas[[#This Row],[resolucion_fecha]],16)</f>
        <v>10</v>
      </c>
      <c r="Q803" s="93" t="str">
        <f>TEXT(Causas[[#This Row],[resolucion_fecha]],"MMMM")</f>
        <v>marzo</v>
      </c>
      <c r="R803" s="93" t="str">
        <f t="shared" si="12"/>
        <v>N</v>
      </c>
      <c r="S803" s="93"/>
      <c r="T803" s="99" t="s">
        <v>133</v>
      </c>
      <c r="U803" s="94"/>
      <c r="V803" s="93"/>
      <c r="W803" s="93"/>
    </row>
    <row r="804" spans="1:23" x14ac:dyDescent="0.25">
      <c r="A804" s="95"/>
      <c r="B804" t="s">
        <v>149</v>
      </c>
      <c r="C804" s="95"/>
      <c r="D804" t="s">
        <v>52</v>
      </c>
      <c r="E804" s="96"/>
      <c r="F804" s="95"/>
      <c r="G804" t="s">
        <v>580</v>
      </c>
      <c r="H804" s="96">
        <v>45358.717361111114</v>
      </c>
      <c r="I804" s="117">
        <v>45358.717361111114</v>
      </c>
      <c r="J804" s="97">
        <v>45358.722916666666</v>
      </c>
      <c r="K804" s="117">
        <v>45358.722916666666</v>
      </c>
      <c r="L804" s="95">
        <f>((Causas[[#This Row],[resolucion_fecha]]-Causas[[#This Row],[parada_fecha]])*60*60*24)</f>
        <v>479.99999967869371</v>
      </c>
      <c r="M804" s="92">
        <f>Causas[[#This Row],[parada_duracion]]/60</f>
        <v>7.9999999946448952</v>
      </c>
      <c r="N804" s="19" t="s">
        <v>125</v>
      </c>
      <c r="O804" s="99" t="s">
        <v>125</v>
      </c>
      <c r="P804" s="16">
        <f>WEEKNUM(Causas[[#This Row],[resolucion_fecha]],16)</f>
        <v>10</v>
      </c>
      <c r="Q804" s="16" t="str">
        <f>TEXT(Causas[[#This Row],[resolucion_fecha]],"MMMM")</f>
        <v>marzo</v>
      </c>
      <c r="R804" s="16" t="str">
        <f t="shared" si="12"/>
        <v>N</v>
      </c>
      <c r="S804" s="16"/>
      <c r="T804" s="98" t="s">
        <v>125</v>
      </c>
      <c r="U804" s="94"/>
      <c r="V804" s="16"/>
      <c r="W804" s="16"/>
    </row>
    <row r="805" spans="1:23" x14ac:dyDescent="0.25">
      <c r="A805" s="95">
        <v>171113</v>
      </c>
      <c r="B805" s="20" t="s">
        <v>120</v>
      </c>
      <c r="C805" s="95" t="s">
        <v>111</v>
      </c>
      <c r="D805" s="20" t="s">
        <v>50</v>
      </c>
      <c r="E805" s="96">
        <v>43405</v>
      </c>
      <c r="F805" s="95" t="s">
        <v>118</v>
      </c>
      <c r="G805" s="20" t="s">
        <v>113</v>
      </c>
      <c r="H805" s="96">
        <v>45359</v>
      </c>
      <c r="I805" s="122">
        <v>1.074074074074074E-2</v>
      </c>
      <c r="J805" s="103">
        <v>45359</v>
      </c>
      <c r="K805" s="122">
        <v>1.3148148148148148E-2</v>
      </c>
      <c r="L805" s="95">
        <v>208</v>
      </c>
      <c r="M805" s="92">
        <f>Causas[[#This Row],[parada_duracion]]/60</f>
        <v>3.4666666666666668</v>
      </c>
      <c r="N805" s="19" t="s">
        <v>125</v>
      </c>
      <c r="O805" s="99" t="s">
        <v>125</v>
      </c>
      <c r="P805" s="16">
        <f>WEEKNUM(Causas[[#This Row],[resolucion_fecha]],16)</f>
        <v>10</v>
      </c>
      <c r="Q805" s="16" t="str">
        <f>TEXT(Causas[[#This Row],[resolucion_fecha]],"MMMM")</f>
        <v>marzo</v>
      </c>
      <c r="R805" s="16" t="str">
        <f t="shared" si="12"/>
        <v>N</v>
      </c>
      <c r="S805" s="16"/>
      <c r="T805" s="98" t="s">
        <v>125</v>
      </c>
      <c r="U805" s="16"/>
      <c r="V805" s="16"/>
      <c r="W805" s="16"/>
    </row>
    <row r="806" spans="1:23" ht="30" x14ac:dyDescent="0.25">
      <c r="A806" s="90">
        <v>171114</v>
      </c>
      <c r="B806" s="20" t="s">
        <v>117</v>
      </c>
      <c r="C806" s="90" t="s">
        <v>111</v>
      </c>
      <c r="D806" s="20" t="s">
        <v>50</v>
      </c>
      <c r="E806" s="91">
        <v>43405</v>
      </c>
      <c r="F806" s="90" t="s">
        <v>118</v>
      </c>
      <c r="G806" s="20" t="s">
        <v>113</v>
      </c>
      <c r="H806" s="91">
        <v>45359</v>
      </c>
      <c r="I806" s="122">
        <v>3.6412037037037034E-2</v>
      </c>
      <c r="J806" s="103">
        <v>45359</v>
      </c>
      <c r="K806" s="122">
        <v>5.46875E-2</v>
      </c>
      <c r="L806" s="95">
        <v>1579</v>
      </c>
      <c r="M806" s="92">
        <f>Causas[[#This Row],[parada_duracion]]/60</f>
        <v>26.316666666666666</v>
      </c>
      <c r="N806" s="18" t="s">
        <v>568</v>
      </c>
      <c r="O806" s="98" t="s">
        <v>383</v>
      </c>
      <c r="P806" s="93">
        <f>WEEKNUM(Causas[[#This Row],[resolucion_fecha]],16)</f>
        <v>10</v>
      </c>
      <c r="Q806" s="93" t="str">
        <f>TEXT(Causas[[#This Row],[resolucion_fecha]],"MMMM")</f>
        <v>marzo</v>
      </c>
      <c r="R806" s="93" t="str">
        <f t="shared" si="12"/>
        <v>N</v>
      </c>
      <c r="S806" s="93"/>
      <c r="T806" s="99" t="s">
        <v>132</v>
      </c>
      <c r="U806" s="16"/>
      <c r="V806" s="93"/>
      <c r="W806" s="93"/>
    </row>
    <row r="807" spans="1:23" x14ac:dyDescent="0.25">
      <c r="A807" s="95">
        <v>171115</v>
      </c>
      <c r="B807" s="20" t="s">
        <v>116</v>
      </c>
      <c r="C807" s="95" t="s">
        <v>111</v>
      </c>
      <c r="D807" s="20" t="s">
        <v>50</v>
      </c>
      <c r="E807" s="96">
        <v>43881</v>
      </c>
      <c r="F807" s="95" t="s">
        <v>112</v>
      </c>
      <c r="G807" s="20" t="s">
        <v>113</v>
      </c>
      <c r="H807" s="96">
        <v>45359</v>
      </c>
      <c r="I807" s="122">
        <v>0.32277777777777777</v>
      </c>
      <c r="J807" s="103">
        <v>45359</v>
      </c>
      <c r="K807" s="122">
        <v>0.36179398148148151</v>
      </c>
      <c r="L807" s="95">
        <v>3371</v>
      </c>
      <c r="M807" s="92">
        <f>Causas[[#This Row],[parada_duracion]]/60</f>
        <v>56.18333333333333</v>
      </c>
      <c r="N807" s="18" t="s">
        <v>569</v>
      </c>
      <c r="O807" s="98" t="s">
        <v>383</v>
      </c>
      <c r="P807" s="16">
        <f>WEEKNUM(Causas[[#This Row],[resolucion_fecha]],16)</f>
        <v>10</v>
      </c>
      <c r="Q807" s="16" t="str">
        <f>TEXT(Causas[[#This Row],[resolucion_fecha]],"MMMM")</f>
        <v>marzo</v>
      </c>
      <c r="R807" s="16" t="str">
        <f t="shared" si="12"/>
        <v>N</v>
      </c>
      <c r="S807" s="16"/>
      <c r="T807" s="98" t="s">
        <v>132</v>
      </c>
      <c r="U807" s="94"/>
      <c r="V807" s="16"/>
      <c r="W807" s="16"/>
    </row>
    <row r="808" spans="1:23" x14ac:dyDescent="0.25">
      <c r="A808" s="95">
        <v>171116</v>
      </c>
      <c r="B808" s="20" t="s">
        <v>114</v>
      </c>
      <c r="C808" s="95" t="s">
        <v>111</v>
      </c>
      <c r="D808" s="20" t="s">
        <v>50</v>
      </c>
      <c r="E808" s="96">
        <v>44120</v>
      </c>
      <c r="F808" s="95" t="s">
        <v>112</v>
      </c>
      <c r="G808" s="20" t="s">
        <v>115</v>
      </c>
      <c r="H808" s="96">
        <v>45359</v>
      </c>
      <c r="I808" s="122">
        <v>0.36199074074074072</v>
      </c>
      <c r="J808" s="103">
        <v>45359</v>
      </c>
      <c r="K808" s="122">
        <v>0.36636574074074074</v>
      </c>
      <c r="L808" s="95">
        <v>378</v>
      </c>
      <c r="M808" s="92">
        <f>Causas[[#This Row],[parada_duracion]]/60</f>
        <v>6.3</v>
      </c>
      <c r="N808" s="19" t="s">
        <v>125</v>
      </c>
      <c r="O808" s="99" t="s">
        <v>125</v>
      </c>
      <c r="P808" s="16">
        <f>WEEKNUM(Causas[[#This Row],[resolucion_fecha]],16)</f>
        <v>10</v>
      </c>
      <c r="Q808" s="16" t="str">
        <f>TEXT(Causas[[#This Row],[resolucion_fecha]],"MMMM")</f>
        <v>marzo</v>
      </c>
      <c r="R808" s="16" t="str">
        <f t="shared" si="12"/>
        <v>N</v>
      </c>
      <c r="S808" s="16"/>
      <c r="T808" s="98" t="s">
        <v>125</v>
      </c>
      <c r="U808" s="16"/>
      <c r="V808" s="16"/>
      <c r="W808" s="16"/>
    </row>
    <row r="809" spans="1:23" x14ac:dyDescent="0.25">
      <c r="A809" s="95">
        <v>171147</v>
      </c>
      <c r="B809" s="20" t="s">
        <v>116</v>
      </c>
      <c r="C809" s="95" t="s">
        <v>111</v>
      </c>
      <c r="D809" s="20" t="s">
        <v>50</v>
      </c>
      <c r="E809" s="96">
        <v>43881</v>
      </c>
      <c r="F809" s="95" t="s">
        <v>112</v>
      </c>
      <c r="G809" s="20" t="s">
        <v>113</v>
      </c>
      <c r="H809" s="96">
        <v>45359</v>
      </c>
      <c r="I809" s="122">
        <v>0.41965277777777776</v>
      </c>
      <c r="J809" s="103">
        <v>45359</v>
      </c>
      <c r="K809" s="122">
        <v>0.44253472222222223</v>
      </c>
      <c r="L809" s="95">
        <v>1977</v>
      </c>
      <c r="M809" s="92">
        <f>Causas[[#This Row],[parada_duracion]]/60</f>
        <v>32.950000000000003</v>
      </c>
      <c r="N809" s="19" t="s">
        <v>570</v>
      </c>
      <c r="O809" s="99" t="s">
        <v>383</v>
      </c>
      <c r="P809" s="16">
        <f>WEEKNUM(Causas[[#This Row],[resolucion_fecha]],16)</f>
        <v>10</v>
      </c>
      <c r="Q809" s="16" t="str">
        <f>TEXT(Causas[[#This Row],[resolucion_fecha]],"MMMM")</f>
        <v>marzo</v>
      </c>
      <c r="R809" s="16" t="str">
        <f t="shared" si="12"/>
        <v>N</v>
      </c>
      <c r="S809" s="16"/>
      <c r="T809" s="99" t="s">
        <v>132</v>
      </c>
      <c r="U809" s="16"/>
      <c r="V809" s="16"/>
      <c r="W809" s="16"/>
    </row>
    <row r="810" spans="1:23" x14ac:dyDescent="0.25">
      <c r="A810" s="95">
        <v>171221</v>
      </c>
      <c r="B810" s="20" t="s">
        <v>116</v>
      </c>
      <c r="C810" s="95" t="s">
        <v>111</v>
      </c>
      <c r="D810" s="20" t="s">
        <v>50</v>
      </c>
      <c r="E810" s="96">
        <v>43881</v>
      </c>
      <c r="F810" s="95" t="s">
        <v>112</v>
      </c>
      <c r="G810" s="20" t="s">
        <v>113</v>
      </c>
      <c r="H810" s="96">
        <v>45359</v>
      </c>
      <c r="I810" s="122">
        <v>0.55587962962962967</v>
      </c>
      <c r="J810" s="103">
        <v>45359</v>
      </c>
      <c r="K810" s="122">
        <v>0.94636574074074076</v>
      </c>
      <c r="L810" s="95">
        <v>33738</v>
      </c>
      <c r="M810" s="92">
        <f>Causas[[#This Row],[parada_duracion]]/60</f>
        <v>562.29999999999995</v>
      </c>
      <c r="N810" s="19" t="s">
        <v>571</v>
      </c>
      <c r="O810" s="99" t="s">
        <v>384</v>
      </c>
      <c r="P810" s="16">
        <f>WEEKNUM(Causas[[#This Row],[resolucion_fecha]],16)</f>
        <v>10</v>
      </c>
      <c r="Q810" s="16" t="str">
        <f>TEXT(Causas[[#This Row],[resolucion_fecha]],"MMMM")</f>
        <v>marzo</v>
      </c>
      <c r="R810" s="16" t="str">
        <f t="shared" si="12"/>
        <v>N</v>
      </c>
      <c r="S810" s="16"/>
      <c r="T810" s="99" t="s">
        <v>133</v>
      </c>
      <c r="U810" s="16"/>
      <c r="V810" s="16"/>
      <c r="W810" s="16"/>
    </row>
    <row r="811" spans="1:23" x14ac:dyDescent="0.25">
      <c r="A811" s="95">
        <v>171264</v>
      </c>
      <c r="B811" s="20" t="s">
        <v>120</v>
      </c>
      <c r="C811" s="95" t="s">
        <v>111</v>
      </c>
      <c r="D811" s="20" t="s">
        <v>48</v>
      </c>
      <c r="E811" s="96">
        <v>43405</v>
      </c>
      <c r="F811" s="95" t="s">
        <v>118</v>
      </c>
      <c r="G811" s="20" t="s">
        <v>115</v>
      </c>
      <c r="H811" s="96">
        <v>45359</v>
      </c>
      <c r="I811" s="122">
        <v>0.69217592592592592</v>
      </c>
      <c r="J811" s="103">
        <v>45359</v>
      </c>
      <c r="K811" s="122">
        <v>0.69333333333333336</v>
      </c>
      <c r="L811" s="95">
        <v>100</v>
      </c>
      <c r="M811" s="92">
        <f>Causas[[#This Row],[parada_duracion]]/60</f>
        <v>1.6666666666666667</v>
      </c>
      <c r="N811" s="19" t="s">
        <v>125</v>
      </c>
      <c r="O811" s="99" t="s">
        <v>125</v>
      </c>
      <c r="P811" s="16">
        <f>WEEKNUM(Causas[[#This Row],[resolucion_fecha]],16)</f>
        <v>10</v>
      </c>
      <c r="Q811" s="16" t="str">
        <f>TEXT(Causas[[#This Row],[resolucion_fecha]],"MMMM")</f>
        <v>marzo</v>
      </c>
      <c r="R811" s="16" t="str">
        <f t="shared" si="12"/>
        <v>N</v>
      </c>
      <c r="S811" s="16"/>
      <c r="T811" s="98" t="s">
        <v>125</v>
      </c>
      <c r="U811" s="16"/>
      <c r="V811" s="16"/>
      <c r="W811" s="16"/>
    </row>
    <row r="812" spans="1:23" x14ac:dyDescent="0.25">
      <c r="A812" s="95">
        <v>171272</v>
      </c>
      <c r="B812" s="20" t="s">
        <v>120</v>
      </c>
      <c r="C812" s="95" t="s">
        <v>111</v>
      </c>
      <c r="D812" s="20" t="s">
        <v>48</v>
      </c>
      <c r="E812" s="96">
        <v>43405</v>
      </c>
      <c r="F812" s="95" t="s">
        <v>118</v>
      </c>
      <c r="G812" s="20" t="s">
        <v>115</v>
      </c>
      <c r="H812" s="96">
        <v>45359</v>
      </c>
      <c r="I812" s="122">
        <v>0.70798611111111109</v>
      </c>
      <c r="J812" s="103">
        <v>45359</v>
      </c>
      <c r="K812" s="122">
        <v>0.72256944444444449</v>
      </c>
      <c r="L812" s="95">
        <v>1260</v>
      </c>
      <c r="M812" s="92">
        <f>Causas[[#This Row],[parada_duracion]]/60</f>
        <v>21</v>
      </c>
      <c r="N812" s="19" t="s">
        <v>572</v>
      </c>
      <c r="O812" s="99" t="s">
        <v>9</v>
      </c>
      <c r="P812" s="16">
        <f>WEEKNUM(Causas[[#This Row],[resolucion_fecha]],16)</f>
        <v>10</v>
      </c>
      <c r="Q812" s="16" t="str">
        <f>TEXT(Causas[[#This Row],[resolucion_fecha]],"MMMM")</f>
        <v>marzo</v>
      </c>
      <c r="R812" s="16" t="str">
        <f t="shared" si="12"/>
        <v>N</v>
      </c>
      <c r="S812" s="16"/>
      <c r="T812" s="98" t="s">
        <v>9</v>
      </c>
      <c r="U812" s="16"/>
      <c r="V812" s="16"/>
      <c r="W812" s="16"/>
    </row>
    <row r="813" spans="1:23" x14ac:dyDescent="0.25">
      <c r="A813" s="95"/>
      <c r="B813" t="s">
        <v>110</v>
      </c>
      <c r="C813" s="95"/>
      <c r="D813" t="s">
        <v>49</v>
      </c>
      <c r="E813" s="96"/>
      <c r="F813" s="95"/>
      <c r="G813" t="s">
        <v>579</v>
      </c>
      <c r="H813" s="96">
        <v>45359.30972222222</v>
      </c>
      <c r="I813" s="117">
        <v>45359.30972222222</v>
      </c>
      <c r="J813" s="97">
        <v>45359.331250000003</v>
      </c>
      <c r="K813" s="117">
        <v>45359.331250000003</v>
      </c>
      <c r="L813" s="95">
        <f>((Causas[[#This Row],[resolucion_fecha]]-Causas[[#This Row],[parada_fecha]])*60*60*24)</f>
        <v>1860.0000004051253</v>
      </c>
      <c r="M813" s="92">
        <f>Causas[[#This Row],[parada_duracion]]/60</f>
        <v>31.000000006752089</v>
      </c>
      <c r="N813" s="19" t="s">
        <v>599</v>
      </c>
      <c r="O813" s="99" t="s">
        <v>383</v>
      </c>
      <c r="P813" s="16">
        <f>WEEKNUM(Causas[[#This Row],[resolucion_fecha]],16)</f>
        <v>10</v>
      </c>
      <c r="Q813" s="16" t="str">
        <f>TEXT(Causas[[#This Row],[resolucion_fecha]],"MMMM")</f>
        <v>marzo</v>
      </c>
      <c r="R813" s="16" t="str">
        <f t="shared" si="12"/>
        <v>N</v>
      </c>
      <c r="S813" s="16"/>
      <c r="T813" s="99" t="s">
        <v>132</v>
      </c>
      <c r="U813" s="16"/>
      <c r="V813" s="16"/>
      <c r="W813" s="16"/>
    </row>
    <row r="814" spans="1:23" x14ac:dyDescent="0.25">
      <c r="A814" s="95"/>
      <c r="B814" t="s">
        <v>161</v>
      </c>
      <c r="C814" s="95"/>
      <c r="D814" t="s">
        <v>49</v>
      </c>
      <c r="E814" s="96"/>
      <c r="F814" s="95"/>
      <c r="G814" t="s">
        <v>579</v>
      </c>
      <c r="H814" s="96">
        <v>45359.344444444447</v>
      </c>
      <c r="I814" s="117">
        <v>45359.344444444447</v>
      </c>
      <c r="J814" s="97">
        <v>45359.35</v>
      </c>
      <c r="K814" s="117">
        <v>45359.35</v>
      </c>
      <c r="L814" s="95">
        <f>((Causas[[#This Row],[resolucion_fecha]]-Causas[[#This Row],[parada_fecha]])*60*60*24)</f>
        <v>479.99999967869371</v>
      </c>
      <c r="M814" s="92">
        <f>Causas[[#This Row],[parada_duracion]]/60</f>
        <v>7.9999999946448952</v>
      </c>
      <c r="N814" s="19" t="s">
        <v>125</v>
      </c>
      <c r="O814" s="99" t="s">
        <v>125</v>
      </c>
      <c r="P814" s="16">
        <f>WEEKNUM(Causas[[#This Row],[resolucion_fecha]],16)</f>
        <v>10</v>
      </c>
      <c r="Q814" s="16" t="str">
        <f>TEXT(Causas[[#This Row],[resolucion_fecha]],"MMMM")</f>
        <v>marzo</v>
      </c>
      <c r="R814" s="16" t="str">
        <f t="shared" si="12"/>
        <v>N</v>
      </c>
      <c r="S814" s="16"/>
      <c r="T814" s="98" t="s">
        <v>125</v>
      </c>
      <c r="U814" s="16"/>
      <c r="V814" s="16"/>
      <c r="W814" s="16"/>
    </row>
    <row r="815" spans="1:23" x14ac:dyDescent="0.25">
      <c r="A815" s="95"/>
      <c r="B815" t="s">
        <v>161</v>
      </c>
      <c r="C815" s="95"/>
      <c r="D815" t="s">
        <v>49</v>
      </c>
      <c r="E815" s="96"/>
      <c r="F815" s="95"/>
      <c r="G815" t="s">
        <v>579</v>
      </c>
      <c r="H815" s="96">
        <v>45359.344444444447</v>
      </c>
      <c r="I815" s="117">
        <v>45359.344444444447</v>
      </c>
      <c r="J815" s="97">
        <v>45359.350694444445</v>
      </c>
      <c r="K815" s="117">
        <v>45359.350694444445</v>
      </c>
      <c r="L815" s="95">
        <f>((Causas[[#This Row],[resolucion_fecha]]-Causas[[#This Row],[parada_fecha]])*60*60*24)</f>
        <v>539.99999987427145</v>
      </c>
      <c r="M815" s="92">
        <f>Causas[[#This Row],[parada_duracion]]/60</f>
        <v>8.9999999979045242</v>
      </c>
      <c r="N815" s="18" t="s">
        <v>125</v>
      </c>
      <c r="O815" s="98" t="s">
        <v>125</v>
      </c>
      <c r="P815" s="16">
        <f>WEEKNUM(Causas[[#This Row],[resolucion_fecha]],16)</f>
        <v>10</v>
      </c>
      <c r="Q815" s="16" t="str">
        <f>TEXT(Causas[[#This Row],[resolucion_fecha]],"MMMM")</f>
        <v>marzo</v>
      </c>
      <c r="R815" s="16" t="str">
        <f t="shared" si="12"/>
        <v>N</v>
      </c>
      <c r="S815" s="16"/>
      <c r="T815" s="98" t="s">
        <v>125</v>
      </c>
      <c r="U815" s="16"/>
      <c r="V815" s="16"/>
      <c r="W815" s="16"/>
    </row>
    <row r="816" spans="1:23" x14ac:dyDescent="0.25">
      <c r="A816" s="95"/>
      <c r="B816" t="s">
        <v>114</v>
      </c>
      <c r="C816" s="95"/>
      <c r="D816" t="s">
        <v>50</v>
      </c>
      <c r="E816" s="96"/>
      <c r="F816" s="95"/>
      <c r="G816" t="s">
        <v>580</v>
      </c>
      <c r="H816" s="96">
        <v>45359.363194444442</v>
      </c>
      <c r="I816" s="117">
        <v>45359.363194444442</v>
      </c>
      <c r="J816" s="97">
        <v>45359.365972222222</v>
      </c>
      <c r="K816" s="117">
        <v>45359.365972222222</v>
      </c>
      <c r="L816" s="95">
        <f>((Causas[[#This Row],[resolucion_fecha]]-Causas[[#This Row],[parada_fecha]])*60*60*24)</f>
        <v>240.00000015366822</v>
      </c>
      <c r="M816" s="92">
        <f>Causas[[#This Row],[parada_duracion]]/60</f>
        <v>4.0000000025611371</v>
      </c>
      <c r="N816" s="19" t="s">
        <v>125</v>
      </c>
      <c r="O816" s="99" t="s">
        <v>125</v>
      </c>
      <c r="P816" s="16">
        <f>WEEKNUM(Causas[[#This Row],[resolucion_fecha]],16)</f>
        <v>10</v>
      </c>
      <c r="Q816" s="16" t="str">
        <f>TEXT(Causas[[#This Row],[resolucion_fecha]],"MMMM")</f>
        <v>marzo</v>
      </c>
      <c r="R816" s="16" t="str">
        <f t="shared" si="12"/>
        <v>N</v>
      </c>
      <c r="S816" s="16"/>
      <c r="T816" s="99" t="s">
        <v>125</v>
      </c>
      <c r="U816" s="16"/>
      <c r="V816" s="16"/>
      <c r="W816" s="16"/>
    </row>
    <row r="817" spans="1:23" x14ac:dyDescent="0.25">
      <c r="A817" s="95"/>
      <c r="B817" t="s">
        <v>116</v>
      </c>
      <c r="C817" s="95"/>
      <c r="D817" t="s">
        <v>50</v>
      </c>
      <c r="E817" s="96"/>
      <c r="F817" s="95"/>
      <c r="G817" t="s">
        <v>579</v>
      </c>
      <c r="H817" s="96">
        <v>45359.399305555555</v>
      </c>
      <c r="I817" s="117">
        <v>45359.399305555555</v>
      </c>
      <c r="J817" s="97">
        <v>45359.409722222219</v>
      </c>
      <c r="K817" s="117">
        <v>45359.409722222219</v>
      </c>
      <c r="L817" s="95">
        <f>((Causas[[#This Row],[resolucion_fecha]]-Causas[[#This Row],[parada_fecha]])*60*60*24)</f>
        <v>899.99999979045242</v>
      </c>
      <c r="M817" s="92">
        <f>Causas[[#This Row],[parada_duracion]]/60</f>
        <v>14.99999999650754</v>
      </c>
      <c r="N817" s="18" t="s">
        <v>569</v>
      </c>
      <c r="O817" s="98" t="s">
        <v>383</v>
      </c>
      <c r="P817" s="16">
        <f>WEEKNUM(Causas[[#This Row],[resolucion_fecha]],16)</f>
        <v>10</v>
      </c>
      <c r="Q817" s="16" t="str">
        <f>TEXT(Causas[[#This Row],[resolucion_fecha]],"MMMM")</f>
        <v>marzo</v>
      </c>
      <c r="R817" s="16" t="str">
        <f t="shared" si="12"/>
        <v>N</v>
      </c>
      <c r="S817" s="16"/>
      <c r="T817" s="98" t="s">
        <v>132</v>
      </c>
      <c r="U817" s="16"/>
      <c r="V817" s="16"/>
      <c r="W817" s="16"/>
    </row>
    <row r="818" spans="1:23" x14ac:dyDescent="0.25">
      <c r="A818" s="95"/>
      <c r="B818" t="s">
        <v>116</v>
      </c>
      <c r="C818" s="95"/>
      <c r="D818" t="s">
        <v>50</v>
      </c>
      <c r="E818" s="96"/>
      <c r="F818" s="95"/>
      <c r="G818" t="s">
        <v>579</v>
      </c>
      <c r="H818" s="96">
        <v>45359.418749999997</v>
      </c>
      <c r="I818" s="117">
        <v>45359.418749999997</v>
      </c>
      <c r="J818" s="97">
        <v>45359.442361111112</v>
      </c>
      <c r="K818" s="117">
        <v>45359.442361111112</v>
      </c>
      <c r="L818" s="95">
        <f>((Causas[[#This Row],[resolucion_fecha]]-Causas[[#This Row],[parada_fecha]])*60*60*24)</f>
        <v>2040.0000003632158</v>
      </c>
      <c r="M818" s="92">
        <f>Causas[[#This Row],[parada_duracion]]/60</f>
        <v>34.000000006053597</v>
      </c>
      <c r="N818" s="19" t="s">
        <v>571</v>
      </c>
      <c r="O818" s="99" t="s">
        <v>384</v>
      </c>
      <c r="P818" s="16">
        <f>WEEKNUM(Causas[[#This Row],[resolucion_fecha]],16)</f>
        <v>10</v>
      </c>
      <c r="Q818" s="16" t="str">
        <f>TEXT(Causas[[#This Row],[resolucion_fecha]],"MMMM")</f>
        <v>marzo</v>
      </c>
      <c r="R818" s="16" t="str">
        <f t="shared" si="12"/>
        <v>N</v>
      </c>
      <c r="S818" s="16"/>
      <c r="T818" s="98" t="s">
        <v>132</v>
      </c>
      <c r="U818" s="16"/>
      <c r="V818" s="16"/>
      <c r="W818" s="16"/>
    </row>
    <row r="819" spans="1:23" x14ac:dyDescent="0.25">
      <c r="A819" s="90"/>
      <c r="B819" t="s">
        <v>120</v>
      </c>
      <c r="C819" s="90"/>
      <c r="D819" t="s">
        <v>48</v>
      </c>
      <c r="E819" s="91"/>
      <c r="F819" s="90"/>
      <c r="G819" t="s">
        <v>580</v>
      </c>
      <c r="H819" s="91">
        <v>45359.43472222222</v>
      </c>
      <c r="I819" s="117">
        <v>45359.43472222222</v>
      </c>
      <c r="J819" s="97">
        <v>45359.455555555556</v>
      </c>
      <c r="K819" s="117">
        <v>45359.455555555556</v>
      </c>
      <c r="L819" s="95">
        <f>((Causas[[#This Row],[resolucion_fecha]]-Causas[[#This Row],[parada_fecha]])*60*60*24)</f>
        <v>1800.0000002095476</v>
      </c>
      <c r="M819" s="92">
        <f>Causas[[#This Row],[parada_duracion]]/60</f>
        <v>30.00000000349246</v>
      </c>
      <c r="N819" s="18" t="s">
        <v>572</v>
      </c>
      <c r="O819" s="98" t="s">
        <v>9</v>
      </c>
      <c r="P819" s="93">
        <f>WEEKNUM(Causas[[#This Row],[resolucion_fecha]],16)</f>
        <v>10</v>
      </c>
      <c r="Q819" s="93" t="str">
        <f>TEXT(Causas[[#This Row],[resolucion_fecha]],"MMMM")</f>
        <v>marzo</v>
      </c>
      <c r="R819" s="93" t="str">
        <f t="shared" si="12"/>
        <v>N</v>
      </c>
      <c r="S819" s="93"/>
      <c r="T819" s="98" t="s">
        <v>9</v>
      </c>
      <c r="U819" s="16"/>
      <c r="V819" s="93"/>
      <c r="W819" s="93"/>
    </row>
    <row r="820" spans="1:23" x14ac:dyDescent="0.25">
      <c r="A820" s="95"/>
      <c r="B820" t="s">
        <v>110</v>
      </c>
      <c r="C820" s="95"/>
      <c r="D820" t="s">
        <v>49</v>
      </c>
      <c r="E820" s="96"/>
      <c r="F820" s="95"/>
      <c r="G820" t="s">
        <v>579</v>
      </c>
      <c r="H820" s="96">
        <v>45359.441666666666</v>
      </c>
      <c r="I820" s="117">
        <v>45359.441666666666</v>
      </c>
      <c r="J820" s="97">
        <v>45359.459027777775</v>
      </c>
      <c r="K820" s="117">
        <v>45359.459027777775</v>
      </c>
      <c r="L820" s="95">
        <f>((Causas[[#This Row],[resolucion_fecha]]-Causas[[#This Row],[parada_fecha]])*60*60*24)</f>
        <v>1499.9999998603016</v>
      </c>
      <c r="M820" s="92">
        <f>Causas[[#This Row],[parada_duracion]]/60</f>
        <v>24.999999997671694</v>
      </c>
      <c r="N820" s="18" t="s">
        <v>600</v>
      </c>
      <c r="O820" s="98" t="s">
        <v>384</v>
      </c>
      <c r="P820" s="16">
        <f>WEEKNUM(Causas[[#This Row],[resolucion_fecha]],16)</f>
        <v>10</v>
      </c>
      <c r="Q820" s="16" t="str">
        <f>TEXT(Causas[[#This Row],[resolucion_fecha]],"MMMM")</f>
        <v>marzo</v>
      </c>
      <c r="R820" s="16" t="str">
        <f t="shared" si="12"/>
        <v>N</v>
      </c>
      <c r="S820" s="16"/>
      <c r="T820" s="98" t="s">
        <v>133</v>
      </c>
      <c r="U820" s="94"/>
      <c r="V820" s="16"/>
      <c r="W820" s="16"/>
    </row>
    <row r="821" spans="1:23" x14ac:dyDescent="0.25">
      <c r="A821" s="95"/>
      <c r="B821" t="s">
        <v>110</v>
      </c>
      <c r="C821" s="95"/>
      <c r="D821" t="s">
        <v>49</v>
      </c>
      <c r="E821" s="96"/>
      <c r="F821" s="95"/>
      <c r="G821" t="s">
        <v>579</v>
      </c>
      <c r="H821" s="96">
        <v>45359.441666666666</v>
      </c>
      <c r="I821" s="117">
        <v>45359.441666666666</v>
      </c>
      <c r="J821" s="97">
        <v>45359.459722222222</v>
      </c>
      <c r="K821" s="117">
        <v>45359.459722222222</v>
      </c>
      <c r="L821" s="95">
        <f>((Causas[[#This Row],[resolucion_fecha]]-Causas[[#This Row],[parada_fecha]])*60*60*24)</f>
        <v>1560.0000000558794</v>
      </c>
      <c r="M821" s="92">
        <f>Causas[[#This Row],[parada_duracion]]/60</f>
        <v>26.000000000931323</v>
      </c>
      <c r="N821" s="18" t="s">
        <v>633</v>
      </c>
      <c r="O821" s="98" t="s">
        <v>9</v>
      </c>
      <c r="P821" s="16">
        <f>WEEKNUM(Causas[[#This Row],[resolucion_fecha]],16)</f>
        <v>10</v>
      </c>
      <c r="Q821" s="16" t="str">
        <f>TEXT(Causas[[#This Row],[resolucion_fecha]],"MMMM")</f>
        <v>marzo</v>
      </c>
      <c r="R821" s="16" t="str">
        <f t="shared" si="12"/>
        <v>N</v>
      </c>
      <c r="S821" s="16"/>
      <c r="T821" s="98" t="s">
        <v>9</v>
      </c>
      <c r="U821" s="16"/>
      <c r="V821" s="16"/>
      <c r="W821" s="16"/>
    </row>
    <row r="822" spans="1:23" x14ac:dyDescent="0.25">
      <c r="A822" s="95"/>
      <c r="B822" t="s">
        <v>110</v>
      </c>
      <c r="C822" s="95"/>
      <c r="D822" t="s">
        <v>49</v>
      </c>
      <c r="E822" s="96"/>
      <c r="F822" s="95"/>
      <c r="G822" t="s">
        <v>579</v>
      </c>
      <c r="H822" s="96">
        <v>45359.441666666666</v>
      </c>
      <c r="I822" s="117">
        <v>45359.441666666666</v>
      </c>
      <c r="J822" s="97">
        <v>45359.465277777781</v>
      </c>
      <c r="K822" s="117">
        <v>45359.465277777781</v>
      </c>
      <c r="L822" s="95">
        <f>((Causas[[#This Row],[resolucion_fecha]]-Causas[[#This Row],[parada_fecha]])*60*60*24)</f>
        <v>2040.0000003632158</v>
      </c>
      <c r="M822" s="92">
        <f>Causas[[#This Row],[parada_duracion]]/60</f>
        <v>34.000000006053597</v>
      </c>
      <c r="N822" s="19" t="s">
        <v>633</v>
      </c>
      <c r="O822" s="99" t="s">
        <v>9</v>
      </c>
      <c r="P822" s="16">
        <f>WEEKNUM(Causas[[#This Row],[resolucion_fecha]],16)</f>
        <v>10</v>
      </c>
      <c r="Q822" s="16" t="str">
        <f>TEXT(Causas[[#This Row],[resolucion_fecha]],"MMMM")</f>
        <v>marzo</v>
      </c>
      <c r="R822" s="16" t="str">
        <f t="shared" si="12"/>
        <v>N</v>
      </c>
      <c r="S822" s="16"/>
      <c r="T822" s="98" t="s">
        <v>9</v>
      </c>
      <c r="U822" s="16"/>
      <c r="V822" s="16"/>
      <c r="W822" s="16"/>
    </row>
    <row r="823" spans="1:23" x14ac:dyDescent="0.25">
      <c r="A823" s="95"/>
      <c r="B823" t="s">
        <v>121</v>
      </c>
      <c r="C823" s="95"/>
      <c r="D823" t="s">
        <v>46</v>
      </c>
      <c r="E823" s="96"/>
      <c r="F823" s="95"/>
      <c r="G823" t="s">
        <v>579</v>
      </c>
      <c r="H823" s="96">
        <v>45359.470138888886</v>
      </c>
      <c r="I823" s="117">
        <v>45359.470138888886</v>
      </c>
      <c r="J823" s="97">
        <v>45359.501388888886</v>
      </c>
      <c r="K823" s="117">
        <v>45359.501388888886</v>
      </c>
      <c r="L823" s="95">
        <f>((Causas[[#This Row],[resolucion_fecha]]-Causas[[#This Row],[parada_fecha]])*60*60*24)</f>
        <v>2700</v>
      </c>
      <c r="M823" s="92">
        <f>Causas[[#This Row],[parada_duracion]]/60</f>
        <v>45</v>
      </c>
      <c r="N823" s="19" t="s">
        <v>44</v>
      </c>
      <c r="O823" s="99" t="s">
        <v>44</v>
      </c>
      <c r="P823" s="16">
        <f>WEEKNUM(Causas[[#This Row],[resolucion_fecha]],16)</f>
        <v>10</v>
      </c>
      <c r="Q823" s="16" t="str">
        <f>TEXT(Causas[[#This Row],[resolucion_fecha]],"MMMM")</f>
        <v>marzo</v>
      </c>
      <c r="R823" s="16" t="str">
        <f t="shared" si="12"/>
        <v>N</v>
      </c>
      <c r="S823" s="16"/>
      <c r="T823" s="99" t="s">
        <v>44</v>
      </c>
      <c r="U823" s="16"/>
      <c r="V823" s="16"/>
      <c r="W823" s="16"/>
    </row>
    <row r="824" spans="1:23" x14ac:dyDescent="0.25">
      <c r="A824" s="95"/>
      <c r="B824" t="s">
        <v>116</v>
      </c>
      <c r="C824" s="95"/>
      <c r="D824" t="s">
        <v>49</v>
      </c>
      <c r="E824" s="96"/>
      <c r="F824" s="95"/>
      <c r="G824" t="s">
        <v>579</v>
      </c>
      <c r="H824" s="96">
        <v>45359.477083333331</v>
      </c>
      <c r="I824" s="117">
        <v>45359.477083333331</v>
      </c>
      <c r="J824" s="97">
        <v>45359.584027777775</v>
      </c>
      <c r="K824" s="117">
        <v>45359.584027777775</v>
      </c>
      <c r="L824" s="95">
        <f>((Causas[[#This Row],[resolucion_fecha]]-Causas[[#This Row],[parada_fecha]])*60*60*24)</f>
        <v>9239.9999999441206</v>
      </c>
      <c r="M824" s="92">
        <f>Causas[[#This Row],[parada_duracion]]/60</f>
        <v>153.99999999906868</v>
      </c>
      <c r="N824" s="19" t="s">
        <v>44</v>
      </c>
      <c r="O824" s="99" t="s">
        <v>44</v>
      </c>
      <c r="P824" s="16">
        <f>WEEKNUM(Causas[[#This Row],[resolucion_fecha]],16)</f>
        <v>10</v>
      </c>
      <c r="Q824" s="16" t="str">
        <f>TEXT(Causas[[#This Row],[resolucion_fecha]],"MMMM")</f>
        <v>marzo</v>
      </c>
      <c r="R824" s="16" t="str">
        <f t="shared" si="12"/>
        <v>N</v>
      </c>
      <c r="S824" s="16"/>
      <c r="T824" s="99" t="s">
        <v>44</v>
      </c>
      <c r="U824" s="16"/>
      <c r="V824" s="16"/>
      <c r="W824" s="16"/>
    </row>
    <row r="825" spans="1:23" x14ac:dyDescent="0.25">
      <c r="A825" s="90"/>
      <c r="B825" t="s">
        <v>116</v>
      </c>
      <c r="C825" s="90"/>
      <c r="D825" t="s">
        <v>49</v>
      </c>
      <c r="E825" s="91"/>
      <c r="F825" s="90"/>
      <c r="G825" t="s">
        <v>579</v>
      </c>
      <c r="H825" s="91">
        <v>45359.477083333331</v>
      </c>
      <c r="I825" s="117">
        <v>45359.477083333331</v>
      </c>
      <c r="J825" s="97">
        <v>45359.720138888886</v>
      </c>
      <c r="K825" s="117">
        <v>45359.720138888886</v>
      </c>
      <c r="L825" s="95">
        <f>((Causas[[#This Row],[resolucion_fecha]]-Causas[[#This Row],[parada_fecha]])*60*60*24)</f>
        <v>20999.999999930151</v>
      </c>
      <c r="M825" s="92">
        <f>Causas[[#This Row],[parada_duracion]]/60</f>
        <v>349.99999999883585</v>
      </c>
      <c r="N825" s="18" t="s">
        <v>633</v>
      </c>
      <c r="O825" s="98" t="s">
        <v>9</v>
      </c>
      <c r="P825" s="93">
        <f>WEEKNUM(Causas[[#This Row],[resolucion_fecha]],16)</f>
        <v>10</v>
      </c>
      <c r="Q825" s="93" t="str">
        <f>TEXT(Causas[[#This Row],[resolucion_fecha]],"MMMM")</f>
        <v>marzo</v>
      </c>
      <c r="R825" s="93" t="str">
        <f t="shared" si="12"/>
        <v>N</v>
      </c>
      <c r="S825" s="93"/>
      <c r="T825" s="98" t="s">
        <v>9</v>
      </c>
      <c r="U825" s="16"/>
      <c r="V825" s="93"/>
      <c r="W825" s="93"/>
    </row>
    <row r="826" spans="1:23" x14ac:dyDescent="0.25">
      <c r="A826" s="90"/>
      <c r="B826" t="s">
        <v>120</v>
      </c>
      <c r="C826" s="90"/>
      <c r="D826" t="s">
        <v>63</v>
      </c>
      <c r="E826" s="91"/>
      <c r="F826" s="90"/>
      <c r="G826" t="s">
        <v>579</v>
      </c>
      <c r="H826" s="91">
        <v>45359.504166666666</v>
      </c>
      <c r="I826" s="117">
        <v>45359.504166666666</v>
      </c>
      <c r="J826" s="97">
        <v>45359.717361111114</v>
      </c>
      <c r="K826" s="117">
        <v>45359.717361111114</v>
      </c>
      <c r="L826" s="95">
        <f>((Causas[[#This Row],[resolucion_fecha]]-Causas[[#This Row],[parada_fecha]])*60*60*24)</f>
        <v>18420.000000321306</v>
      </c>
      <c r="M826" s="92">
        <f>Causas[[#This Row],[parada_duracion]]/60</f>
        <v>307.0000000053551</v>
      </c>
      <c r="N826" s="18" t="s">
        <v>601</v>
      </c>
      <c r="O826" s="98" t="s">
        <v>384</v>
      </c>
      <c r="P826" s="93">
        <f>WEEKNUM(Causas[[#This Row],[resolucion_fecha]],16)</f>
        <v>10</v>
      </c>
      <c r="Q826" s="93" t="str">
        <f>TEXT(Causas[[#This Row],[resolucion_fecha]],"MMMM")</f>
        <v>marzo</v>
      </c>
      <c r="R826" s="93" t="str">
        <f t="shared" si="12"/>
        <v>N</v>
      </c>
      <c r="S826" s="93"/>
      <c r="T826" s="99" t="s">
        <v>133</v>
      </c>
      <c r="U826" s="94"/>
      <c r="V826" s="93"/>
      <c r="W826" s="93"/>
    </row>
    <row r="827" spans="1:23" x14ac:dyDescent="0.25">
      <c r="A827" s="95"/>
      <c r="B827" t="s">
        <v>116</v>
      </c>
      <c r="C827" s="95"/>
      <c r="D827" t="s">
        <v>50</v>
      </c>
      <c r="E827" s="96"/>
      <c r="F827" s="95"/>
      <c r="G827" t="s">
        <v>579</v>
      </c>
      <c r="H827" s="96">
        <v>45359.554861111108</v>
      </c>
      <c r="I827" s="117">
        <v>45359.554861111108</v>
      </c>
      <c r="J827" s="97">
        <v>45359.595833333333</v>
      </c>
      <c r="K827" s="117">
        <v>45359.595833333333</v>
      </c>
      <c r="L827" s="95">
        <f>((Causas[[#This Row],[resolucion_fecha]]-Causas[[#This Row],[parada_fecha]])*60*60*24)</f>
        <v>3540.0000002235174</v>
      </c>
      <c r="M827" s="92">
        <f>Causas[[#This Row],[parada_duracion]]/60</f>
        <v>59.00000000372529</v>
      </c>
      <c r="N827" s="19" t="s">
        <v>570</v>
      </c>
      <c r="O827" s="99" t="s">
        <v>384</v>
      </c>
      <c r="P827" s="16">
        <f>WEEKNUM(Causas[[#This Row],[resolucion_fecha]],16)</f>
        <v>10</v>
      </c>
      <c r="Q827" s="16" t="str">
        <f>TEXT(Causas[[#This Row],[resolucion_fecha]],"MMMM")</f>
        <v>marzo</v>
      </c>
      <c r="R827" s="16" t="str">
        <f t="shared" si="12"/>
        <v>N</v>
      </c>
      <c r="S827" s="16"/>
      <c r="T827" s="99" t="s">
        <v>133</v>
      </c>
      <c r="U827" s="94"/>
      <c r="V827" s="16"/>
      <c r="W827" s="16"/>
    </row>
    <row r="828" spans="1:23" x14ac:dyDescent="0.25">
      <c r="A828" s="95"/>
      <c r="B828" t="s">
        <v>120</v>
      </c>
      <c r="C828" s="95"/>
      <c r="D828" t="s">
        <v>50</v>
      </c>
      <c r="E828" s="96"/>
      <c r="F828" s="95"/>
      <c r="G828" t="s">
        <v>579</v>
      </c>
      <c r="H828" s="96">
        <v>45359.597916666666</v>
      </c>
      <c r="I828" s="117">
        <v>45359.597916666666</v>
      </c>
      <c r="J828" s="97">
        <v>45359.60833333333</v>
      </c>
      <c r="K828" s="117">
        <v>45359.60833333333</v>
      </c>
      <c r="L828" s="95">
        <f>((Causas[[#This Row],[resolucion_fecha]]-Causas[[#This Row],[parada_fecha]])*60*60*24)</f>
        <v>899.99999979045242</v>
      </c>
      <c r="M828" s="92">
        <f>Causas[[#This Row],[parada_duracion]]/60</f>
        <v>14.99999999650754</v>
      </c>
      <c r="N828" s="19" t="s">
        <v>145</v>
      </c>
      <c r="O828" s="99" t="s">
        <v>383</v>
      </c>
      <c r="P828" s="16">
        <f>WEEKNUM(Causas[[#This Row],[resolucion_fecha]],16)</f>
        <v>10</v>
      </c>
      <c r="Q828" s="16" t="str">
        <f>TEXT(Causas[[#This Row],[resolucion_fecha]],"MMMM")</f>
        <v>marzo</v>
      </c>
      <c r="R828" s="16" t="str">
        <f t="shared" si="12"/>
        <v>N</v>
      </c>
      <c r="S828" s="16"/>
      <c r="T828" s="99" t="s">
        <v>132</v>
      </c>
      <c r="U828" s="16"/>
      <c r="V828" s="16"/>
      <c r="W828" s="16"/>
    </row>
    <row r="829" spans="1:23" x14ac:dyDescent="0.25">
      <c r="A829" s="90"/>
      <c r="B829" t="s">
        <v>152</v>
      </c>
      <c r="C829" s="90"/>
      <c r="D829" t="s">
        <v>55</v>
      </c>
      <c r="E829" s="91"/>
      <c r="F829" s="90"/>
      <c r="G829" t="s">
        <v>580</v>
      </c>
      <c r="H829" s="91">
        <v>45359.619444444441</v>
      </c>
      <c r="I829" s="117">
        <v>45359.619444444441</v>
      </c>
      <c r="J829" s="97">
        <v>45359.627083333333</v>
      </c>
      <c r="K829" s="117">
        <v>45359.627083333333</v>
      </c>
      <c r="L829" s="95">
        <f>((Causas[[#This Row],[resolucion_fecha]]-Causas[[#This Row],[parada_fecha]])*60*60*24)</f>
        <v>660.00000026542693</v>
      </c>
      <c r="M829" s="92">
        <f>Causas[[#This Row],[parada_duracion]]/60</f>
        <v>11.000000004423782</v>
      </c>
      <c r="N829" s="18" t="s">
        <v>145</v>
      </c>
      <c r="O829" s="98" t="s">
        <v>383</v>
      </c>
      <c r="P829" s="93">
        <f>WEEKNUM(Causas[[#This Row],[resolucion_fecha]],16)</f>
        <v>10</v>
      </c>
      <c r="Q829" s="93" t="str">
        <f>TEXT(Causas[[#This Row],[resolucion_fecha]],"MMMM")</f>
        <v>marzo</v>
      </c>
      <c r="R829" s="93" t="str">
        <f t="shared" si="12"/>
        <v>N</v>
      </c>
      <c r="S829" s="93"/>
      <c r="T829" s="99" t="s">
        <v>132</v>
      </c>
      <c r="U829" s="16"/>
      <c r="V829" s="93"/>
      <c r="W829" s="93"/>
    </row>
    <row r="830" spans="1:23" x14ac:dyDescent="0.25">
      <c r="A830" s="95"/>
      <c r="B830" t="s">
        <v>120</v>
      </c>
      <c r="C830" s="95"/>
      <c r="D830" t="s">
        <v>46</v>
      </c>
      <c r="E830" s="96"/>
      <c r="F830" s="95"/>
      <c r="G830" t="s">
        <v>579</v>
      </c>
      <c r="H830" s="96">
        <v>45359.619444444441</v>
      </c>
      <c r="I830" s="117">
        <v>45359.619444444441</v>
      </c>
      <c r="J830" s="97">
        <v>45359.632638888892</v>
      </c>
      <c r="K830" s="117">
        <v>45359.632638888892</v>
      </c>
      <c r="L830" s="95">
        <f>((Causas[[#This Row],[resolucion_fecha]]-Causas[[#This Row],[parada_fecha]])*60*60*24)</f>
        <v>1140.0000005727634</v>
      </c>
      <c r="M830" s="92">
        <f>Causas[[#This Row],[parada_duracion]]/60</f>
        <v>19.000000009546056</v>
      </c>
      <c r="N830" s="19" t="s">
        <v>145</v>
      </c>
      <c r="O830" s="99" t="s">
        <v>383</v>
      </c>
      <c r="P830" s="16">
        <f>WEEKNUM(Causas[[#This Row],[resolucion_fecha]],16)</f>
        <v>10</v>
      </c>
      <c r="Q830" s="16" t="str">
        <f>TEXT(Causas[[#This Row],[resolucion_fecha]],"MMMM")</f>
        <v>marzo</v>
      </c>
      <c r="R830" s="16" t="str">
        <f t="shared" si="12"/>
        <v>N</v>
      </c>
      <c r="S830" s="16"/>
      <c r="T830" s="99" t="s">
        <v>132</v>
      </c>
      <c r="U830" s="94"/>
      <c r="V830" s="16"/>
      <c r="W830" s="16"/>
    </row>
    <row r="831" spans="1:23" x14ac:dyDescent="0.25">
      <c r="A831" s="95"/>
      <c r="B831" t="s">
        <v>137</v>
      </c>
      <c r="C831" s="95"/>
      <c r="D831" t="s">
        <v>64</v>
      </c>
      <c r="E831" s="96"/>
      <c r="F831" s="95"/>
      <c r="G831" t="s">
        <v>580</v>
      </c>
      <c r="H831" s="96">
        <v>45359.650694444441</v>
      </c>
      <c r="I831" s="117">
        <v>45359.650694444441</v>
      </c>
      <c r="J831" s="97">
        <v>45359.690972222219</v>
      </c>
      <c r="K831" s="117">
        <v>45359.690972222219</v>
      </c>
      <c r="L831" s="95">
        <f>((Causas[[#This Row],[resolucion_fecha]]-Causas[[#This Row],[parada_fecha]])*60*60*24)</f>
        <v>3480.0000000279397</v>
      </c>
      <c r="M831" s="92">
        <f>Causas[[#This Row],[parada_duracion]]/60</f>
        <v>58.000000000465661</v>
      </c>
      <c r="N831" s="19" t="s">
        <v>213</v>
      </c>
      <c r="O831" s="99" t="s">
        <v>383</v>
      </c>
      <c r="P831" s="16">
        <f>WEEKNUM(Causas[[#This Row],[resolucion_fecha]],16)</f>
        <v>10</v>
      </c>
      <c r="Q831" s="16" t="str">
        <f>TEXT(Causas[[#This Row],[resolucion_fecha]],"MMMM")</f>
        <v>marzo</v>
      </c>
      <c r="R831" s="16" t="str">
        <f t="shared" si="12"/>
        <v>N</v>
      </c>
      <c r="S831" s="16"/>
      <c r="T831" s="99" t="s">
        <v>132</v>
      </c>
      <c r="U831" s="16"/>
      <c r="V831" s="16"/>
      <c r="W831" s="16"/>
    </row>
    <row r="832" spans="1:23" x14ac:dyDescent="0.25">
      <c r="A832" s="95"/>
      <c r="B832" t="s">
        <v>122</v>
      </c>
      <c r="C832" s="95"/>
      <c r="D832" t="s">
        <v>46</v>
      </c>
      <c r="E832" s="96"/>
      <c r="F832" s="95"/>
      <c r="G832" t="s">
        <v>579</v>
      </c>
      <c r="H832" s="96">
        <v>45359.696527777778</v>
      </c>
      <c r="I832" s="117">
        <v>45359.696527777778</v>
      </c>
      <c r="J832" s="97">
        <v>45359.702777777777</v>
      </c>
      <c r="K832" s="117">
        <v>45359.702777777777</v>
      </c>
      <c r="L832" s="95">
        <f>((Causas[[#This Row],[resolucion_fecha]]-Causas[[#This Row],[parada_fecha]])*60*60*24)</f>
        <v>539.99999987427145</v>
      </c>
      <c r="M832" s="92">
        <f>Causas[[#This Row],[parada_duracion]]/60</f>
        <v>8.9999999979045242</v>
      </c>
      <c r="N832" s="19" t="s">
        <v>125</v>
      </c>
      <c r="O832" s="99" t="s">
        <v>125</v>
      </c>
      <c r="P832" s="16">
        <f>WEEKNUM(Causas[[#This Row],[resolucion_fecha]],16)</f>
        <v>10</v>
      </c>
      <c r="Q832" s="16" t="str">
        <f>TEXT(Causas[[#This Row],[resolucion_fecha]],"MMMM")</f>
        <v>marzo</v>
      </c>
      <c r="R832" s="16" t="str">
        <f t="shared" si="12"/>
        <v>N</v>
      </c>
      <c r="S832" s="16"/>
      <c r="T832" s="99" t="s">
        <v>125</v>
      </c>
      <c r="U832" s="16"/>
      <c r="V832" s="16"/>
      <c r="W832" s="16"/>
    </row>
    <row r="833" spans="1:23" x14ac:dyDescent="0.25">
      <c r="A833" s="95"/>
      <c r="B833" t="s">
        <v>124</v>
      </c>
      <c r="C833" s="95"/>
      <c r="D833" t="s">
        <v>55</v>
      </c>
      <c r="E833" s="96"/>
      <c r="F833" s="95"/>
      <c r="G833" t="s">
        <v>579</v>
      </c>
      <c r="H833" s="96">
        <v>45359.70416666667</v>
      </c>
      <c r="I833" s="117">
        <v>45359.70416666667</v>
      </c>
      <c r="J833" s="97">
        <v>45359.719444444447</v>
      </c>
      <c r="K833" s="117">
        <v>45359.719444444447</v>
      </c>
      <c r="L833" s="95">
        <f>((Causas[[#This Row],[resolucion_fecha]]-Causas[[#This Row],[parada_fecha]])*60*60*24)</f>
        <v>1319.9999999022111</v>
      </c>
      <c r="M833" s="92">
        <f>Causas[[#This Row],[parada_duracion]]/60</f>
        <v>21.999999998370185</v>
      </c>
      <c r="N833" s="19" t="s">
        <v>44</v>
      </c>
      <c r="O833" s="99" t="s">
        <v>44</v>
      </c>
      <c r="P833" s="16">
        <f>WEEKNUM(Causas[[#This Row],[resolucion_fecha]],16)</f>
        <v>10</v>
      </c>
      <c r="Q833" s="16" t="str">
        <f>TEXT(Causas[[#This Row],[resolucion_fecha]],"MMMM")</f>
        <v>marzo</v>
      </c>
      <c r="R833" s="16" t="str">
        <f t="shared" si="12"/>
        <v>N</v>
      </c>
      <c r="S833" s="16"/>
      <c r="T833" s="98" t="s">
        <v>44</v>
      </c>
      <c r="U833" s="16"/>
      <c r="V833" s="16"/>
      <c r="W833" s="16"/>
    </row>
    <row r="834" spans="1:23" x14ac:dyDescent="0.25">
      <c r="A834" s="90"/>
      <c r="B834" t="s">
        <v>124</v>
      </c>
      <c r="C834" s="90"/>
      <c r="D834" t="s">
        <v>55</v>
      </c>
      <c r="E834" s="91"/>
      <c r="F834" s="90"/>
      <c r="G834" t="s">
        <v>580</v>
      </c>
      <c r="H834" s="91">
        <v>45359.720138888886</v>
      </c>
      <c r="I834" s="117">
        <v>45359.720138888886</v>
      </c>
      <c r="J834" s="97">
        <v>45359.727777777778</v>
      </c>
      <c r="K834" s="117">
        <v>45359.727777777778</v>
      </c>
      <c r="L834" s="95">
        <f>((Causas[[#This Row],[resolucion_fecha]]-Causas[[#This Row],[parada_fecha]])*60*60*24)</f>
        <v>660.00000026542693</v>
      </c>
      <c r="M834" s="92">
        <f>Causas[[#This Row],[parada_duracion]]/60</f>
        <v>11.000000004423782</v>
      </c>
      <c r="N834" s="18" t="s">
        <v>44</v>
      </c>
      <c r="O834" s="98" t="s">
        <v>44</v>
      </c>
      <c r="P834" s="93">
        <f>WEEKNUM(Causas[[#This Row],[resolucion_fecha]],16)</f>
        <v>10</v>
      </c>
      <c r="Q834" s="93" t="str">
        <f>TEXT(Causas[[#This Row],[resolucion_fecha]],"MMMM")</f>
        <v>marzo</v>
      </c>
      <c r="R834" s="93" t="str">
        <f t="shared" ref="R834:R897" si="13">IF(I6325&gt;TIME(22,0,0),"N",IF(I6325&lt;TIME(6,0,0),"N",IF(I6325&gt;TIME(14,0,0),"T",IF(I6325&gt;=TIME(6,0,0),"M","-"))))</f>
        <v>N</v>
      </c>
      <c r="S834" s="93"/>
      <c r="T834" s="98" t="s">
        <v>44</v>
      </c>
      <c r="U834" s="16"/>
      <c r="V834" s="93"/>
      <c r="W834" s="93"/>
    </row>
    <row r="835" spans="1:23" ht="30" x14ac:dyDescent="0.25">
      <c r="A835" s="95"/>
      <c r="B835" t="s">
        <v>120</v>
      </c>
      <c r="C835" s="95"/>
      <c r="D835" t="s">
        <v>50</v>
      </c>
      <c r="E835" s="96"/>
      <c r="F835" s="95"/>
      <c r="G835" t="s">
        <v>580</v>
      </c>
      <c r="H835" s="96">
        <v>45359.743055555555</v>
      </c>
      <c r="I835" s="117">
        <v>45359.743055555555</v>
      </c>
      <c r="J835" s="97">
        <v>45359.888194444444</v>
      </c>
      <c r="K835" s="117">
        <v>45359.888194444444</v>
      </c>
      <c r="L835" s="95">
        <f>((Causas[[#This Row],[resolucion_fecha]]-Causas[[#This Row],[parada_fecha]])*60*60*24)</f>
        <v>12540.00000001397</v>
      </c>
      <c r="M835" s="92">
        <f>Causas[[#This Row],[parada_duracion]]/60</f>
        <v>209.00000000023283</v>
      </c>
      <c r="N835" s="19" t="s">
        <v>568</v>
      </c>
      <c r="O835" s="99" t="s">
        <v>383</v>
      </c>
      <c r="P835" s="16">
        <f>WEEKNUM(Causas[[#This Row],[resolucion_fecha]],16)</f>
        <v>10</v>
      </c>
      <c r="Q835" s="16" t="str">
        <f>TEXT(Causas[[#This Row],[resolucion_fecha]],"MMMM")</f>
        <v>marzo</v>
      </c>
      <c r="R835" s="16" t="str">
        <f t="shared" si="13"/>
        <v>N</v>
      </c>
      <c r="S835" s="16"/>
      <c r="T835" s="98" t="s">
        <v>132</v>
      </c>
      <c r="U835" s="94"/>
      <c r="V835" s="16"/>
      <c r="W835" s="16"/>
    </row>
    <row r="836" spans="1:23" x14ac:dyDescent="0.25">
      <c r="A836" s="95"/>
      <c r="B836" t="s">
        <v>142</v>
      </c>
      <c r="C836" s="95"/>
      <c r="D836" t="s">
        <v>54</v>
      </c>
      <c r="E836" s="96"/>
      <c r="F836" s="95"/>
      <c r="G836" t="s">
        <v>579</v>
      </c>
      <c r="H836" s="96">
        <v>45359.835416666669</v>
      </c>
      <c r="I836" s="117">
        <v>45359.835416666669</v>
      </c>
      <c r="J836" s="97">
        <v>45359.899305555555</v>
      </c>
      <c r="K836" s="117">
        <v>45359.899305555555</v>
      </c>
      <c r="L836" s="95">
        <f>((Causas[[#This Row],[resolucion_fecha]]-Causas[[#This Row],[parada_fecha]])*60*60*24)</f>
        <v>5519.9999997625127</v>
      </c>
      <c r="M836" s="92">
        <f>Causas[[#This Row],[parada_duracion]]/60</f>
        <v>91.999999996041879</v>
      </c>
      <c r="N836" s="19" t="s">
        <v>213</v>
      </c>
      <c r="O836" s="99" t="s">
        <v>383</v>
      </c>
      <c r="P836" s="16">
        <f>WEEKNUM(Causas[[#This Row],[resolucion_fecha]],16)</f>
        <v>10</v>
      </c>
      <c r="Q836" s="16" t="str">
        <f>TEXT(Causas[[#This Row],[resolucion_fecha]],"MMMM")</f>
        <v>marzo</v>
      </c>
      <c r="R836" s="16" t="str">
        <f t="shared" si="13"/>
        <v>N</v>
      </c>
      <c r="S836" s="16"/>
      <c r="T836" s="98" t="s">
        <v>132</v>
      </c>
      <c r="U836" s="16"/>
      <c r="V836" s="16"/>
      <c r="W836" s="16"/>
    </row>
    <row r="837" spans="1:23" x14ac:dyDescent="0.25">
      <c r="A837" s="90">
        <v>171394</v>
      </c>
      <c r="B837" s="20" t="s">
        <v>195</v>
      </c>
      <c r="C837" s="90" t="s">
        <v>111</v>
      </c>
      <c r="D837" s="20" t="s">
        <v>55</v>
      </c>
      <c r="E837" s="91">
        <v>43405</v>
      </c>
      <c r="F837" s="90" t="s">
        <v>118</v>
      </c>
      <c r="G837" s="20" t="s">
        <v>115</v>
      </c>
      <c r="H837" s="91">
        <v>45362</v>
      </c>
      <c r="I837" s="122">
        <v>0.50637731481481485</v>
      </c>
      <c r="J837" s="103">
        <v>45362</v>
      </c>
      <c r="K837" s="122">
        <v>0.94716435185185188</v>
      </c>
      <c r="L837" s="95">
        <v>38084</v>
      </c>
      <c r="M837" s="92">
        <f>Causas[[#This Row],[parada_duracion]]/60</f>
        <v>634.73333333333335</v>
      </c>
      <c r="N837" s="18" t="s">
        <v>44</v>
      </c>
      <c r="O837" s="98" t="s">
        <v>44</v>
      </c>
      <c r="P837" s="93">
        <f>WEEKNUM(Causas[[#This Row],[resolucion_fecha]],16)</f>
        <v>11</v>
      </c>
      <c r="Q837" s="93" t="str">
        <f>TEXT(Causas[[#This Row],[resolucion_fecha]],"MMMM")</f>
        <v>marzo</v>
      </c>
      <c r="R837" s="93" t="str">
        <f t="shared" si="13"/>
        <v>N</v>
      </c>
      <c r="S837" s="93"/>
      <c r="T837" s="98" t="s">
        <v>44</v>
      </c>
      <c r="U837" s="16"/>
      <c r="V837" s="93"/>
      <c r="W837" s="93"/>
    </row>
    <row r="838" spans="1:23" x14ac:dyDescent="0.25">
      <c r="A838" s="95"/>
      <c r="B838" t="s">
        <v>120</v>
      </c>
      <c r="C838" s="95"/>
      <c r="D838" t="s">
        <v>42</v>
      </c>
      <c r="E838" s="96"/>
      <c r="F838" s="95"/>
      <c r="G838" t="s">
        <v>580</v>
      </c>
      <c r="H838" s="96">
        <v>45362.265972222223</v>
      </c>
      <c r="I838" s="117">
        <v>45362.265972222223</v>
      </c>
      <c r="J838" s="97">
        <v>45362.354861111111</v>
      </c>
      <c r="K838" s="117">
        <v>45362.354861111111</v>
      </c>
      <c r="L838" s="95">
        <f>((Causas[[#This Row],[resolucion_fecha]]-Causas[[#This Row],[parada_fecha]])*60*60*24)</f>
        <v>7679.9999998882413</v>
      </c>
      <c r="M838" s="92">
        <f>Causas[[#This Row],[parada_duracion]]/60</f>
        <v>127.99999999813735</v>
      </c>
      <c r="N838" s="19" t="s">
        <v>44</v>
      </c>
      <c r="O838" s="99" t="s">
        <v>44</v>
      </c>
      <c r="P838" s="16">
        <f>WEEKNUM(Causas[[#This Row],[resolucion_fecha]],16)</f>
        <v>11</v>
      </c>
      <c r="Q838" s="16" t="str">
        <f>TEXT(Causas[[#This Row],[resolucion_fecha]],"MMMM")</f>
        <v>marzo</v>
      </c>
      <c r="R838" s="16" t="str">
        <f t="shared" ref="R838:R851" si="14">IF(I6335&gt;TIME(22,0,0),"N",IF(I6335&lt;TIME(6,0,0),"N",IF(I6335&gt;TIME(14,0,0),"T",IF(I6335&gt;=TIME(6,0,0),"M","-"))))</f>
        <v>N</v>
      </c>
      <c r="S838" s="16"/>
      <c r="T838" s="99" t="s">
        <v>44</v>
      </c>
      <c r="U838" s="94"/>
      <c r="V838" s="16"/>
      <c r="W838" s="16"/>
    </row>
    <row r="839" spans="1:23" x14ac:dyDescent="0.25">
      <c r="A839" s="95"/>
      <c r="B839" t="s">
        <v>116</v>
      </c>
      <c r="C839" s="95"/>
      <c r="D839" t="s">
        <v>49</v>
      </c>
      <c r="E839" s="96"/>
      <c r="F839" s="95"/>
      <c r="G839" t="s">
        <v>579</v>
      </c>
      <c r="H839" s="96">
        <v>45362.304166666669</v>
      </c>
      <c r="I839" s="117">
        <v>45362.304166666669</v>
      </c>
      <c r="J839" s="97">
        <v>45362.339583333334</v>
      </c>
      <c r="K839" s="117">
        <v>45362.339583333334</v>
      </c>
      <c r="L839" s="95">
        <f>((Causas[[#This Row],[resolucion_fecha]]-Causas[[#This Row],[parada_fecha]])*60*60*24)</f>
        <v>3059.999999916181</v>
      </c>
      <c r="M839" s="92">
        <f>Causas[[#This Row],[parada_duracion]]/60</f>
        <v>50.999999998603016</v>
      </c>
      <c r="N839" s="19" t="s">
        <v>602</v>
      </c>
      <c r="O839" s="99" t="s">
        <v>383</v>
      </c>
      <c r="P839" s="16">
        <f>WEEKNUM(Causas[[#This Row],[resolucion_fecha]],16)</f>
        <v>11</v>
      </c>
      <c r="Q839" s="16" t="str">
        <f>TEXT(Causas[[#This Row],[resolucion_fecha]],"MMMM")</f>
        <v>marzo</v>
      </c>
      <c r="R839" s="16" t="str">
        <f t="shared" si="14"/>
        <v>N</v>
      </c>
      <c r="S839" s="16"/>
      <c r="T839" s="99" t="s">
        <v>132</v>
      </c>
      <c r="U839" s="16"/>
      <c r="V839" s="16"/>
      <c r="W839" s="16"/>
    </row>
    <row r="840" spans="1:23" x14ac:dyDescent="0.25">
      <c r="A840" s="95"/>
      <c r="B840" t="s">
        <v>116</v>
      </c>
      <c r="C840" s="95"/>
      <c r="D840" t="s">
        <v>49</v>
      </c>
      <c r="E840" s="96"/>
      <c r="F840" s="95"/>
      <c r="G840" t="s">
        <v>579</v>
      </c>
      <c r="H840" s="96">
        <v>45362.304166666669</v>
      </c>
      <c r="I840" s="117">
        <v>45362.304166666669</v>
      </c>
      <c r="J840" s="97">
        <v>45362.340277777781</v>
      </c>
      <c r="K840" s="117">
        <v>45362.340277777781</v>
      </c>
      <c r="L840" s="95">
        <f>((Causas[[#This Row],[resolucion_fecha]]-Causas[[#This Row],[parada_fecha]])*60*60*24)</f>
        <v>3120.0000001117587</v>
      </c>
      <c r="M840" s="92">
        <f>Causas[[#This Row],[parada_duracion]]/60</f>
        <v>52.000000001862645</v>
      </c>
      <c r="N840" s="19" t="s">
        <v>633</v>
      </c>
      <c r="O840" s="99" t="s">
        <v>9</v>
      </c>
      <c r="P840" s="16">
        <f>WEEKNUM(Causas[[#This Row],[resolucion_fecha]],16)</f>
        <v>11</v>
      </c>
      <c r="Q840" s="16" t="str">
        <f>TEXT(Causas[[#This Row],[resolucion_fecha]],"MMMM")</f>
        <v>marzo</v>
      </c>
      <c r="R840" s="16" t="str">
        <f t="shared" si="14"/>
        <v>N</v>
      </c>
      <c r="S840" s="16"/>
      <c r="T840" s="98" t="s">
        <v>9</v>
      </c>
      <c r="U840" s="16"/>
      <c r="V840" s="16"/>
      <c r="W840" s="16"/>
    </row>
    <row r="841" spans="1:23" x14ac:dyDescent="0.25">
      <c r="A841" s="95"/>
      <c r="B841" t="s">
        <v>142</v>
      </c>
      <c r="C841" s="95"/>
      <c r="D841" t="s">
        <v>43</v>
      </c>
      <c r="E841" s="96"/>
      <c r="F841" s="95"/>
      <c r="G841" t="s">
        <v>579</v>
      </c>
      <c r="H841" s="96">
        <v>45362.379861111112</v>
      </c>
      <c r="I841" s="117">
        <v>45362.379861111112</v>
      </c>
      <c r="J841" s="97">
        <v>45362.419444444444</v>
      </c>
      <c r="K841" s="117">
        <v>45362.419444444444</v>
      </c>
      <c r="L841" s="95">
        <f>((Causas[[#This Row],[resolucion_fecha]]-Causas[[#This Row],[parada_fecha]])*60*60*24)</f>
        <v>3419.9999998323619</v>
      </c>
      <c r="M841" s="92">
        <f>Causas[[#This Row],[parada_duracion]]/60</f>
        <v>56.999999997206032</v>
      </c>
      <c r="N841" s="19" t="s">
        <v>44</v>
      </c>
      <c r="O841" s="99" t="s">
        <v>44</v>
      </c>
      <c r="P841" s="16">
        <f>WEEKNUM(Causas[[#This Row],[resolucion_fecha]],16)</f>
        <v>11</v>
      </c>
      <c r="Q841" s="16" t="str">
        <f>TEXT(Causas[[#This Row],[resolucion_fecha]],"MMMM")</f>
        <v>marzo</v>
      </c>
      <c r="R841" s="16" t="str">
        <f t="shared" si="14"/>
        <v>N</v>
      </c>
      <c r="S841" s="16"/>
      <c r="T841" s="98" t="s">
        <v>44</v>
      </c>
      <c r="U841" s="16"/>
      <c r="V841" s="16"/>
      <c r="W841" s="16"/>
    </row>
    <row r="842" spans="1:23" x14ac:dyDescent="0.25">
      <c r="A842" s="95"/>
      <c r="B842" t="s">
        <v>136</v>
      </c>
      <c r="C842" s="95"/>
      <c r="D842" t="s">
        <v>52</v>
      </c>
      <c r="E842" s="96"/>
      <c r="F842" s="95"/>
      <c r="G842" t="s">
        <v>579</v>
      </c>
      <c r="H842" s="96">
        <v>45362.393055555556</v>
      </c>
      <c r="I842" s="117">
        <v>45362.393055555556</v>
      </c>
      <c r="J842" s="97">
        <v>45362.394444444442</v>
      </c>
      <c r="K842" s="117">
        <v>45362.394444444442</v>
      </c>
      <c r="L842" s="95">
        <f>((Causas[[#This Row],[resolucion_fecha]]-Causas[[#This Row],[parada_fecha]])*60*60*24)</f>
        <v>119.99999976251274</v>
      </c>
      <c r="M842" s="92">
        <f>Causas[[#This Row],[parada_duracion]]/60</f>
        <v>1.9999999960418791</v>
      </c>
      <c r="N842" s="19" t="s">
        <v>125</v>
      </c>
      <c r="O842" s="99" t="s">
        <v>125</v>
      </c>
      <c r="P842" s="16">
        <f>WEEKNUM(Causas[[#This Row],[resolucion_fecha]],16)</f>
        <v>11</v>
      </c>
      <c r="Q842" s="16" t="str">
        <f>TEXT(Causas[[#This Row],[resolucion_fecha]],"MMMM")</f>
        <v>marzo</v>
      </c>
      <c r="R842" s="16" t="str">
        <f t="shared" si="14"/>
        <v>N</v>
      </c>
      <c r="S842" s="16"/>
      <c r="T842" s="99" t="s">
        <v>125</v>
      </c>
      <c r="U842" s="16"/>
      <c r="V842" s="16"/>
      <c r="W842" s="16"/>
    </row>
    <row r="843" spans="1:23" x14ac:dyDescent="0.25">
      <c r="A843" s="90"/>
      <c r="B843" t="s">
        <v>142</v>
      </c>
      <c r="C843" s="90"/>
      <c r="D843" t="s">
        <v>43</v>
      </c>
      <c r="E843" s="91"/>
      <c r="F843" s="90"/>
      <c r="G843" t="s">
        <v>580</v>
      </c>
      <c r="H843" s="91">
        <v>45362.519444444442</v>
      </c>
      <c r="I843" s="117">
        <v>45362.519444444442</v>
      </c>
      <c r="J843" s="97">
        <v>45362.542361111111</v>
      </c>
      <c r="K843" s="117">
        <v>45362.542361111111</v>
      </c>
      <c r="L843" s="95">
        <f>((Causas[[#This Row],[resolucion_fecha]]-Causas[[#This Row],[parada_fecha]])*60*60*24)</f>
        <v>1980.0000001676381</v>
      </c>
      <c r="M843" s="92">
        <f>Causas[[#This Row],[parada_duracion]]/60</f>
        <v>33.000000002793968</v>
      </c>
      <c r="N843" s="18" t="s">
        <v>44</v>
      </c>
      <c r="O843" s="98" t="s">
        <v>44</v>
      </c>
      <c r="P843" s="93">
        <f>WEEKNUM(Causas[[#This Row],[resolucion_fecha]],16)</f>
        <v>11</v>
      </c>
      <c r="Q843" s="93" t="str">
        <f>TEXT(Causas[[#This Row],[resolucion_fecha]],"MMMM")</f>
        <v>marzo</v>
      </c>
      <c r="R843" s="93" t="str">
        <f t="shared" si="14"/>
        <v>N</v>
      </c>
      <c r="S843" s="93"/>
      <c r="T843" s="98" t="s">
        <v>44</v>
      </c>
      <c r="U843" s="16"/>
      <c r="V843" s="93"/>
      <c r="W843" s="93"/>
    </row>
    <row r="844" spans="1:23" x14ac:dyDescent="0.25">
      <c r="A844" s="95"/>
      <c r="B844" t="s">
        <v>120</v>
      </c>
      <c r="C844" s="95"/>
      <c r="D844" t="s">
        <v>62</v>
      </c>
      <c r="E844" s="96"/>
      <c r="F844" s="95"/>
      <c r="G844" t="s">
        <v>580</v>
      </c>
      <c r="H844" s="96">
        <v>45362.543055555558</v>
      </c>
      <c r="I844" s="117">
        <v>45362.543055555558</v>
      </c>
      <c r="J844" s="97">
        <v>45362.597222222219</v>
      </c>
      <c r="K844" s="117">
        <v>45362.597222222219</v>
      </c>
      <c r="L844" s="95">
        <f>((Causas[[#This Row],[resolucion_fecha]]-Causas[[#This Row],[parada_fecha]])*60*60*24)</f>
        <v>4679.9999995389953</v>
      </c>
      <c r="M844" s="92">
        <f>Causas[[#This Row],[parada_duracion]]/60</f>
        <v>77.999999992316589</v>
      </c>
      <c r="N844" s="19" t="s">
        <v>44</v>
      </c>
      <c r="O844" s="99" t="s">
        <v>44</v>
      </c>
      <c r="P844" s="16">
        <f>WEEKNUM(Causas[[#This Row],[resolucion_fecha]],16)</f>
        <v>11</v>
      </c>
      <c r="Q844" s="16" t="str">
        <f>TEXT(Causas[[#This Row],[resolucion_fecha]],"MMMM")</f>
        <v>marzo</v>
      </c>
      <c r="R844" s="16" t="str">
        <f t="shared" si="14"/>
        <v>N</v>
      </c>
      <c r="S844" s="16"/>
      <c r="T844" s="99" t="s">
        <v>44</v>
      </c>
      <c r="U844" s="94"/>
      <c r="V844" s="16"/>
      <c r="W844" s="16"/>
    </row>
    <row r="845" spans="1:23" x14ac:dyDescent="0.25">
      <c r="A845" s="95"/>
      <c r="B845" t="s">
        <v>120</v>
      </c>
      <c r="C845" s="95"/>
      <c r="D845" t="s">
        <v>62</v>
      </c>
      <c r="E845" s="96"/>
      <c r="F845" s="95"/>
      <c r="G845" t="s">
        <v>580</v>
      </c>
      <c r="H845" s="96">
        <v>45362.543055555558</v>
      </c>
      <c r="I845" s="117">
        <v>45362.543055555558</v>
      </c>
      <c r="J845" s="97">
        <v>45362.598611111112</v>
      </c>
      <c r="K845" s="117">
        <v>45362.598611111112</v>
      </c>
      <c r="L845" s="95">
        <f>((Causas[[#This Row],[resolucion_fecha]]-Causas[[#This Row],[parada_fecha]])*60*60*24)</f>
        <v>4799.9999999301508</v>
      </c>
      <c r="M845" s="92">
        <f>Causas[[#This Row],[parada_duracion]]/60</f>
        <v>79.999999998835847</v>
      </c>
      <c r="N845" s="19" t="s">
        <v>633</v>
      </c>
      <c r="O845" s="99" t="s">
        <v>9</v>
      </c>
      <c r="P845" s="16">
        <f>WEEKNUM(Causas[[#This Row],[resolucion_fecha]],16)</f>
        <v>11</v>
      </c>
      <c r="Q845" s="16" t="str">
        <f>TEXT(Causas[[#This Row],[resolucion_fecha]],"MMMM")</f>
        <v>marzo</v>
      </c>
      <c r="R845" s="16" t="str">
        <f t="shared" si="14"/>
        <v>N</v>
      </c>
      <c r="S845" s="16"/>
      <c r="T845" s="99" t="s">
        <v>9</v>
      </c>
      <c r="U845" s="16"/>
      <c r="V845" s="16"/>
      <c r="W845" s="16"/>
    </row>
    <row r="846" spans="1:23" x14ac:dyDescent="0.25">
      <c r="A846" s="95"/>
      <c r="B846" t="s">
        <v>136</v>
      </c>
      <c r="C846" s="95"/>
      <c r="D846" t="s">
        <v>52</v>
      </c>
      <c r="E846" s="96"/>
      <c r="F846" s="95"/>
      <c r="G846" t="s">
        <v>579</v>
      </c>
      <c r="H846" s="96">
        <v>45362.550694444442</v>
      </c>
      <c r="I846" s="117">
        <v>45362.550694444442</v>
      </c>
      <c r="J846" s="97">
        <v>45362.563194444447</v>
      </c>
      <c r="K846" s="117">
        <v>45362.563194444447</v>
      </c>
      <c r="L846" s="95">
        <f>((Causas[[#This Row],[resolucion_fecha]]-Causas[[#This Row],[parada_fecha]])*60*60*24)</f>
        <v>1080.0000003771856</v>
      </c>
      <c r="M846" s="92">
        <f>Causas[[#This Row],[parada_duracion]]/60</f>
        <v>18.000000006286427</v>
      </c>
      <c r="N846" s="18" t="s">
        <v>603</v>
      </c>
      <c r="O846" s="98" t="s">
        <v>383</v>
      </c>
      <c r="P846" s="16">
        <f>WEEKNUM(Causas[[#This Row],[resolucion_fecha]],16)</f>
        <v>11</v>
      </c>
      <c r="Q846" s="16" t="str">
        <f>TEXT(Causas[[#This Row],[resolucion_fecha]],"MMMM")</f>
        <v>marzo</v>
      </c>
      <c r="R846" s="16" t="str">
        <f t="shared" si="14"/>
        <v>N</v>
      </c>
      <c r="S846" s="16"/>
      <c r="T846" s="98" t="s">
        <v>132</v>
      </c>
      <c r="U846" s="16"/>
      <c r="V846" s="16"/>
      <c r="W846" s="16"/>
    </row>
    <row r="847" spans="1:23" x14ac:dyDescent="0.25">
      <c r="A847" s="95"/>
      <c r="B847" t="s">
        <v>136</v>
      </c>
      <c r="C847" s="95"/>
      <c r="D847" t="s">
        <v>52</v>
      </c>
      <c r="E847" s="96"/>
      <c r="F847" s="95"/>
      <c r="G847" t="s">
        <v>579</v>
      </c>
      <c r="H847" s="96">
        <v>45362.600694444445</v>
      </c>
      <c r="I847" s="117">
        <v>45362.600694444445</v>
      </c>
      <c r="J847" s="97">
        <v>45362.613194444442</v>
      </c>
      <c r="K847" s="117">
        <v>45362.613194444442</v>
      </c>
      <c r="L847" s="95">
        <f>((Causas[[#This Row],[resolucion_fecha]]-Causas[[#This Row],[parada_fecha]])*60*60*24)</f>
        <v>1079.9999997485429</v>
      </c>
      <c r="M847" s="92">
        <f>Causas[[#This Row],[parada_duracion]]/60</f>
        <v>17.999999995809048</v>
      </c>
      <c r="N847" s="19" t="s">
        <v>604</v>
      </c>
      <c r="O847" s="99" t="s">
        <v>383</v>
      </c>
      <c r="P847" s="16">
        <f>WEEKNUM(Causas[[#This Row],[resolucion_fecha]],16)</f>
        <v>11</v>
      </c>
      <c r="Q847" s="16" t="str">
        <f>TEXT(Causas[[#This Row],[resolucion_fecha]],"MMMM")</f>
        <v>marzo</v>
      </c>
      <c r="R847" s="16" t="str">
        <f t="shared" si="14"/>
        <v>N</v>
      </c>
      <c r="S847" s="16"/>
      <c r="T847" s="99" t="s">
        <v>132</v>
      </c>
      <c r="U847" s="16"/>
      <c r="V847" s="16"/>
      <c r="W847" s="16"/>
    </row>
    <row r="848" spans="1:23" x14ac:dyDescent="0.25">
      <c r="A848" s="90"/>
      <c r="B848" t="s">
        <v>136</v>
      </c>
      <c r="C848" s="90"/>
      <c r="D848" t="s">
        <v>52</v>
      </c>
      <c r="E848" s="91"/>
      <c r="F848" s="90"/>
      <c r="G848" t="s">
        <v>579</v>
      </c>
      <c r="H848" s="91">
        <v>45362.627083333333</v>
      </c>
      <c r="I848" s="117">
        <v>45362.627083333333</v>
      </c>
      <c r="J848" s="97">
        <v>45362.636805555558</v>
      </c>
      <c r="K848" s="117">
        <v>45362.636805555558</v>
      </c>
      <c r="L848" s="95">
        <f>((Causas[[#This Row],[resolucion_fecha]]-Causas[[#This Row],[parada_fecha]])*60*60*24)</f>
        <v>840.00000022351742</v>
      </c>
      <c r="M848" s="92">
        <f>Causas[[#This Row],[parada_duracion]]/60</f>
        <v>14.00000000372529</v>
      </c>
      <c r="N848" s="18" t="s">
        <v>605</v>
      </c>
      <c r="O848" s="98" t="s">
        <v>383</v>
      </c>
      <c r="P848" s="93">
        <f>WEEKNUM(Causas[[#This Row],[resolucion_fecha]],16)</f>
        <v>11</v>
      </c>
      <c r="Q848" s="93" t="str">
        <f>TEXT(Causas[[#This Row],[resolucion_fecha]],"MMMM")</f>
        <v>marzo</v>
      </c>
      <c r="R848" s="93" t="str">
        <f t="shared" si="14"/>
        <v>N</v>
      </c>
      <c r="S848" s="93"/>
      <c r="T848" s="99" t="s">
        <v>132</v>
      </c>
      <c r="U848" s="16"/>
      <c r="V848" s="93"/>
      <c r="W848" s="93"/>
    </row>
    <row r="849" spans="1:23" x14ac:dyDescent="0.25">
      <c r="A849" s="90"/>
      <c r="B849" t="s">
        <v>114</v>
      </c>
      <c r="C849" s="90"/>
      <c r="D849" t="s">
        <v>50</v>
      </c>
      <c r="E849" s="91"/>
      <c r="F849" s="90"/>
      <c r="G849" t="s">
        <v>579</v>
      </c>
      <c r="H849" s="91">
        <v>45362.727777777778</v>
      </c>
      <c r="I849" s="117">
        <v>45362.727777777778</v>
      </c>
      <c r="J849" s="97">
        <v>45362.73333333333</v>
      </c>
      <c r="K849" s="117">
        <v>45362.73333333333</v>
      </c>
      <c r="L849" s="95">
        <f>((Causas[[#This Row],[resolucion_fecha]]-Causas[[#This Row],[parada_fecha]])*60*60*24)</f>
        <v>479.99999967869371</v>
      </c>
      <c r="M849" s="92">
        <f>Causas[[#This Row],[parada_duracion]]/60</f>
        <v>7.9999999946448952</v>
      </c>
      <c r="N849" s="18" t="s">
        <v>125</v>
      </c>
      <c r="O849" s="98" t="s">
        <v>125</v>
      </c>
      <c r="P849" s="93">
        <f>WEEKNUM(Causas[[#This Row],[resolucion_fecha]],16)</f>
        <v>11</v>
      </c>
      <c r="Q849" s="93" t="str">
        <f>TEXT(Causas[[#This Row],[resolucion_fecha]],"MMMM")</f>
        <v>marzo</v>
      </c>
      <c r="R849" s="93" t="str">
        <f t="shared" si="14"/>
        <v>N</v>
      </c>
      <c r="S849" s="93"/>
      <c r="T849" s="99" t="s">
        <v>125</v>
      </c>
      <c r="U849" s="94"/>
      <c r="V849" s="93"/>
      <c r="W849" s="93"/>
    </row>
    <row r="850" spans="1:23" x14ac:dyDescent="0.25">
      <c r="A850" s="95"/>
      <c r="B850" t="s">
        <v>137</v>
      </c>
      <c r="C850" s="95"/>
      <c r="D850" t="s">
        <v>46</v>
      </c>
      <c r="E850" s="96"/>
      <c r="F850" s="95"/>
      <c r="G850" t="s">
        <v>579</v>
      </c>
      <c r="H850" s="96">
        <v>45362.805555555555</v>
      </c>
      <c r="I850" s="117">
        <v>45362.805555555555</v>
      </c>
      <c r="J850" s="97">
        <v>45362.813194444447</v>
      </c>
      <c r="K850" s="117">
        <v>45362.813194444447</v>
      </c>
      <c r="L850" s="95">
        <f>((Causas[[#This Row],[resolucion_fecha]]-Causas[[#This Row],[parada_fecha]])*60*60*24)</f>
        <v>660.00000026542693</v>
      </c>
      <c r="M850" s="92">
        <f>Causas[[#This Row],[parada_duracion]]/60</f>
        <v>11.000000004423782</v>
      </c>
      <c r="N850" s="19" t="s">
        <v>606</v>
      </c>
      <c r="O850" s="99" t="s">
        <v>383</v>
      </c>
      <c r="P850" s="16">
        <f>WEEKNUM(Causas[[#This Row],[resolucion_fecha]],16)</f>
        <v>11</v>
      </c>
      <c r="Q850" s="16" t="str">
        <f>TEXT(Causas[[#This Row],[resolucion_fecha]],"MMMM")</f>
        <v>marzo</v>
      </c>
      <c r="R850" s="16" t="str">
        <f t="shared" si="14"/>
        <v>N</v>
      </c>
      <c r="S850" s="16"/>
      <c r="T850" s="98" t="s">
        <v>132</v>
      </c>
      <c r="U850" s="94"/>
      <c r="V850" s="16"/>
      <c r="W850" s="16"/>
    </row>
    <row r="851" spans="1:23" ht="30" x14ac:dyDescent="0.25">
      <c r="A851" s="95"/>
      <c r="B851" t="s">
        <v>120</v>
      </c>
      <c r="C851" s="95"/>
      <c r="D851" t="s">
        <v>57</v>
      </c>
      <c r="E851" s="96"/>
      <c r="F851" s="95"/>
      <c r="G851" t="s">
        <v>580</v>
      </c>
      <c r="H851" s="96">
        <v>45362.905555555553</v>
      </c>
      <c r="I851" s="117">
        <v>45362.905555555553</v>
      </c>
      <c r="J851" s="97">
        <v>45362.9375</v>
      </c>
      <c r="K851" s="117">
        <v>45362.9375</v>
      </c>
      <c r="L851" s="95">
        <f>((Causas[[#This Row],[resolucion_fecha]]-Causas[[#This Row],[parada_fecha]])*60*60*24)</f>
        <v>2760.0000001955777</v>
      </c>
      <c r="M851" s="92">
        <f>Causas[[#This Row],[parada_duracion]]/60</f>
        <v>46.000000003259629</v>
      </c>
      <c r="N851" s="19" t="s">
        <v>607</v>
      </c>
      <c r="O851" s="99" t="s">
        <v>383</v>
      </c>
      <c r="P851" s="16">
        <f>WEEKNUM(Causas[[#This Row],[resolucion_fecha]],16)</f>
        <v>11</v>
      </c>
      <c r="Q851" s="16" t="str">
        <f>TEXT(Causas[[#This Row],[resolucion_fecha]],"MMMM")</f>
        <v>marzo</v>
      </c>
      <c r="R851" s="16" t="str">
        <f t="shared" si="14"/>
        <v>N</v>
      </c>
      <c r="S851" s="16"/>
      <c r="T851" s="98" t="s">
        <v>132</v>
      </c>
      <c r="U851" s="16"/>
      <c r="V851" s="16"/>
      <c r="W851" s="16"/>
    </row>
    <row r="852" spans="1:23" x14ac:dyDescent="0.25">
      <c r="A852" s="95">
        <v>171663</v>
      </c>
      <c r="B852" s="20" t="s">
        <v>124</v>
      </c>
      <c r="C852" s="95" t="s">
        <v>111</v>
      </c>
      <c r="D852" s="20" t="s">
        <v>58</v>
      </c>
      <c r="E852" s="96">
        <v>43405</v>
      </c>
      <c r="F852" s="95" t="s">
        <v>118</v>
      </c>
      <c r="G852" s="20" t="s">
        <v>113</v>
      </c>
      <c r="H852" s="96">
        <v>45363</v>
      </c>
      <c r="I852" s="122">
        <v>0.6237152777777778</v>
      </c>
      <c r="J852" s="103">
        <v>45363</v>
      </c>
      <c r="K852" s="122">
        <v>0.63968749999999996</v>
      </c>
      <c r="L852" s="95">
        <v>1380</v>
      </c>
      <c r="M852" s="92">
        <f>Causas[[#This Row],[parada_duracion]]/60</f>
        <v>23</v>
      </c>
      <c r="N852" s="19" t="s">
        <v>573</v>
      </c>
      <c r="O852" s="99" t="s">
        <v>383</v>
      </c>
      <c r="P852" s="16">
        <f>WEEKNUM(Causas[[#This Row],[resolucion_fecha]],16)</f>
        <v>11</v>
      </c>
      <c r="Q852" s="16" t="str">
        <f>TEXT(Causas[[#This Row],[resolucion_fecha]],"MMMM")</f>
        <v>marzo</v>
      </c>
      <c r="R852" s="16" t="str">
        <f>IF(I6343&gt;TIME(22,0,0),"N",IF(I6343&lt;TIME(6,0,0),"N",IF(I6343&gt;TIME(14,0,0),"T",IF(I6343&gt;=TIME(6,0,0),"M","-"))))</f>
        <v>N</v>
      </c>
      <c r="S852" s="16"/>
      <c r="T852" s="98" t="s">
        <v>132</v>
      </c>
      <c r="U852" s="16"/>
      <c r="V852" s="16"/>
      <c r="W852" s="16"/>
    </row>
    <row r="853" spans="1:23" x14ac:dyDescent="0.25">
      <c r="A853" s="95"/>
      <c r="B853" t="s">
        <v>181</v>
      </c>
      <c r="C853" s="95"/>
      <c r="D853" t="s">
        <v>47</v>
      </c>
      <c r="E853" s="96"/>
      <c r="F853" s="95"/>
      <c r="G853" t="s">
        <v>579</v>
      </c>
      <c r="H853" s="96">
        <v>45363.321527777778</v>
      </c>
      <c r="I853" s="117">
        <v>45363.321527777778</v>
      </c>
      <c r="J853" s="97">
        <v>45363.362500000003</v>
      </c>
      <c r="K853" s="117">
        <v>45363.362500000003</v>
      </c>
      <c r="L853" s="95">
        <f>((Causas[[#This Row],[resolucion_fecha]]-Causas[[#This Row],[parada_fecha]])*60*60*24)</f>
        <v>3540.0000002235174</v>
      </c>
      <c r="M853" s="92">
        <f>Causas[[#This Row],[parada_duracion]]/60</f>
        <v>59.00000000372529</v>
      </c>
      <c r="N853" s="18" t="s">
        <v>610</v>
      </c>
      <c r="O853" s="98" t="s">
        <v>383</v>
      </c>
      <c r="P853" s="16">
        <f>WEEKNUM(Causas[[#This Row],[resolucion_fecha]],16)</f>
        <v>11</v>
      </c>
      <c r="Q853" s="16" t="str">
        <f>TEXT(Causas[[#This Row],[resolucion_fecha]],"MMMM")</f>
        <v>marzo</v>
      </c>
      <c r="R853" s="16" t="str">
        <f t="shared" ref="R853:R865" si="15">IF(I6350&gt;TIME(22,0,0),"N",IF(I6350&lt;TIME(6,0,0),"N",IF(I6350&gt;TIME(14,0,0),"T",IF(I6350&gt;=TIME(6,0,0),"M","-"))))</f>
        <v>N</v>
      </c>
      <c r="S853" s="16"/>
      <c r="T853" s="98" t="s">
        <v>132</v>
      </c>
      <c r="U853" s="16"/>
      <c r="V853" s="16"/>
      <c r="W853" s="16"/>
    </row>
    <row r="854" spans="1:23" x14ac:dyDescent="0.25">
      <c r="A854" s="95"/>
      <c r="B854" t="s">
        <v>116</v>
      </c>
      <c r="C854" s="95"/>
      <c r="D854" t="s">
        <v>49</v>
      </c>
      <c r="E854" s="96"/>
      <c r="F854" s="95"/>
      <c r="G854" t="s">
        <v>579</v>
      </c>
      <c r="H854" s="96">
        <v>45363.381944444445</v>
      </c>
      <c r="I854" s="117">
        <v>45363.381944444445</v>
      </c>
      <c r="J854" s="97">
        <v>45363.400694444441</v>
      </c>
      <c r="K854" s="117">
        <v>45363.400694444441</v>
      </c>
      <c r="L854" s="95">
        <f>((Causas[[#This Row],[resolucion_fecha]]-Causas[[#This Row],[parada_fecha]])*60*60*24)</f>
        <v>1619.9999996228144</v>
      </c>
      <c r="M854" s="92">
        <f>Causas[[#This Row],[parada_duracion]]/60</f>
        <v>26.999999993713573</v>
      </c>
      <c r="N854" s="19" t="s">
        <v>609</v>
      </c>
      <c r="O854" s="99" t="s">
        <v>383</v>
      </c>
      <c r="P854" s="16">
        <f>WEEKNUM(Causas[[#This Row],[resolucion_fecha]],16)</f>
        <v>11</v>
      </c>
      <c r="Q854" s="16" t="str">
        <f>TEXT(Causas[[#This Row],[resolucion_fecha]],"MMMM")</f>
        <v>marzo</v>
      </c>
      <c r="R854" s="16" t="str">
        <f t="shared" si="15"/>
        <v>N</v>
      </c>
      <c r="S854" s="16"/>
      <c r="T854" s="98" t="s">
        <v>132</v>
      </c>
      <c r="U854" s="16"/>
      <c r="V854" s="16"/>
      <c r="W854" s="16"/>
    </row>
    <row r="855" spans="1:23" x14ac:dyDescent="0.25">
      <c r="A855" s="95"/>
      <c r="B855" t="s">
        <v>117</v>
      </c>
      <c r="C855" s="95"/>
      <c r="D855" t="s">
        <v>47</v>
      </c>
      <c r="E855" s="96"/>
      <c r="F855" s="95"/>
      <c r="G855" t="s">
        <v>580</v>
      </c>
      <c r="H855" s="96">
        <v>45363.427777777775</v>
      </c>
      <c r="I855" s="117">
        <v>45363.427777777775</v>
      </c>
      <c r="J855" s="97">
        <v>45363.456250000003</v>
      </c>
      <c r="K855" s="117">
        <v>45363.456250000003</v>
      </c>
      <c r="L855" s="95">
        <f>((Causas[[#This Row],[resolucion_fecha]]-Causas[[#This Row],[parada_fecha]])*60*60*24)</f>
        <v>2460.0000004749745</v>
      </c>
      <c r="M855" s="92">
        <f>Causas[[#This Row],[parada_duracion]]/60</f>
        <v>41.000000007916242</v>
      </c>
      <c r="N855" s="19" t="s">
        <v>44</v>
      </c>
      <c r="O855" s="99" t="s">
        <v>44</v>
      </c>
      <c r="P855" s="16">
        <f>WEEKNUM(Causas[[#This Row],[resolucion_fecha]],16)</f>
        <v>11</v>
      </c>
      <c r="Q855" s="16" t="str">
        <f>TEXT(Causas[[#This Row],[resolucion_fecha]],"MMMM")</f>
        <v>marzo</v>
      </c>
      <c r="R855" s="16" t="str">
        <f t="shared" si="15"/>
        <v>N</v>
      </c>
      <c r="S855" s="16"/>
      <c r="T855" s="98" t="s">
        <v>44</v>
      </c>
      <c r="U855" s="16"/>
      <c r="V855" s="16"/>
      <c r="W855" s="16"/>
    </row>
    <row r="856" spans="1:23" x14ac:dyDescent="0.25">
      <c r="A856" s="95"/>
      <c r="B856" t="s">
        <v>152</v>
      </c>
      <c r="C856" s="95"/>
      <c r="D856" t="s">
        <v>55</v>
      </c>
      <c r="E856" s="96"/>
      <c r="F856" s="95"/>
      <c r="G856" t="s">
        <v>580</v>
      </c>
      <c r="H856" s="96">
        <v>45363.609027777777</v>
      </c>
      <c r="I856" s="117">
        <v>45363.609027777777</v>
      </c>
      <c r="J856" s="97">
        <v>45363.612500000003</v>
      </c>
      <c r="K856" s="117">
        <v>45363.612500000003</v>
      </c>
      <c r="L856" s="95">
        <f>((Causas[[#This Row],[resolucion_fecha]]-Causas[[#This Row],[parada_fecha]])*60*60*24)</f>
        <v>300.00000034924597</v>
      </c>
      <c r="M856" s="92">
        <f>Causas[[#This Row],[parada_duracion]]/60</f>
        <v>5.0000000058207661</v>
      </c>
      <c r="N856" s="19" t="s">
        <v>125</v>
      </c>
      <c r="O856" s="99" t="s">
        <v>125</v>
      </c>
      <c r="P856" s="16">
        <f>WEEKNUM(Causas[[#This Row],[resolucion_fecha]],16)</f>
        <v>11</v>
      </c>
      <c r="Q856" s="16" t="str">
        <f>TEXT(Causas[[#This Row],[resolucion_fecha]],"MMMM")</f>
        <v>marzo</v>
      </c>
      <c r="R856" s="16" t="str">
        <f t="shared" si="15"/>
        <v>N</v>
      </c>
      <c r="S856" s="16"/>
      <c r="T856" s="98" t="s">
        <v>125</v>
      </c>
      <c r="U856" s="16"/>
      <c r="V856" s="16"/>
      <c r="W856" s="16"/>
    </row>
    <row r="857" spans="1:23" x14ac:dyDescent="0.25">
      <c r="A857" s="95"/>
      <c r="B857" t="s">
        <v>117</v>
      </c>
      <c r="C857" s="95"/>
      <c r="D857" t="s">
        <v>61</v>
      </c>
      <c r="E857" s="96"/>
      <c r="F857" s="95"/>
      <c r="G857" t="s">
        <v>579</v>
      </c>
      <c r="H857" s="96">
        <v>45363.701388888891</v>
      </c>
      <c r="I857" s="117">
        <v>45363.701388888891</v>
      </c>
      <c r="J857" s="97">
        <v>45363.754861111112</v>
      </c>
      <c r="K857" s="117">
        <v>45363.754861111112</v>
      </c>
      <c r="L857" s="95">
        <f>((Causas[[#This Row],[resolucion_fecha]]-Causas[[#This Row],[parada_fecha]])*60*60*24)</f>
        <v>4619.9999999720603</v>
      </c>
      <c r="M857" s="92">
        <f>Causas[[#This Row],[parada_duracion]]/60</f>
        <v>76.999999999534339</v>
      </c>
      <c r="N857" s="19" t="s">
        <v>44</v>
      </c>
      <c r="O857" s="99" t="s">
        <v>44</v>
      </c>
      <c r="P857" s="16">
        <f>WEEKNUM(Causas[[#This Row],[resolucion_fecha]],16)</f>
        <v>11</v>
      </c>
      <c r="Q857" s="16" t="str">
        <f>TEXT(Causas[[#This Row],[resolucion_fecha]],"MMMM")</f>
        <v>marzo</v>
      </c>
      <c r="R857" s="16" t="str">
        <f t="shared" si="15"/>
        <v>N</v>
      </c>
      <c r="S857" s="16"/>
      <c r="T857" s="98" t="s">
        <v>44</v>
      </c>
      <c r="U857" s="16"/>
      <c r="V857" s="16"/>
      <c r="W857" s="16"/>
    </row>
    <row r="858" spans="1:23" x14ac:dyDescent="0.25">
      <c r="A858" s="95"/>
      <c r="B858" t="s">
        <v>117</v>
      </c>
      <c r="C858" s="95"/>
      <c r="D858" t="s">
        <v>61</v>
      </c>
      <c r="E858" s="96"/>
      <c r="F858" s="95"/>
      <c r="G858" t="s">
        <v>579</v>
      </c>
      <c r="H858" s="96">
        <v>45363.701388888891</v>
      </c>
      <c r="I858" s="117">
        <v>45363.701388888891</v>
      </c>
      <c r="J858" s="97">
        <v>45363.754861111112</v>
      </c>
      <c r="K858" s="117">
        <v>45363.754861111112</v>
      </c>
      <c r="L858" s="95">
        <f>((Causas[[#This Row],[resolucion_fecha]]-Causas[[#This Row],[parada_fecha]])*60*60*24)</f>
        <v>4619.9999999720603</v>
      </c>
      <c r="M858" s="92">
        <f>Causas[[#This Row],[parada_duracion]]/60</f>
        <v>76.999999999534339</v>
      </c>
      <c r="N858" s="19" t="s">
        <v>633</v>
      </c>
      <c r="O858" s="99" t="s">
        <v>9</v>
      </c>
      <c r="P858" s="16">
        <f>WEEKNUM(Causas[[#This Row],[resolucion_fecha]],16)</f>
        <v>11</v>
      </c>
      <c r="Q858" s="16" t="str">
        <f>TEXT(Causas[[#This Row],[resolucion_fecha]],"MMMM")</f>
        <v>marzo</v>
      </c>
      <c r="R858" s="16" t="str">
        <f t="shared" si="15"/>
        <v>N</v>
      </c>
      <c r="S858" s="16"/>
      <c r="T858" s="99" t="s">
        <v>9</v>
      </c>
      <c r="U858" s="16"/>
      <c r="V858" s="16"/>
      <c r="W858" s="16"/>
    </row>
    <row r="859" spans="1:23" x14ac:dyDescent="0.25">
      <c r="A859" s="95"/>
      <c r="B859" t="s">
        <v>142</v>
      </c>
      <c r="C859" s="95"/>
      <c r="D859" t="s">
        <v>43</v>
      </c>
      <c r="E859" s="96"/>
      <c r="F859" s="95"/>
      <c r="G859" t="s">
        <v>579</v>
      </c>
      <c r="H859" s="96">
        <v>45363.745138888888</v>
      </c>
      <c r="I859" s="117">
        <v>45363.745138888888</v>
      </c>
      <c r="J859" s="97">
        <v>45363.763888888891</v>
      </c>
      <c r="K859" s="117">
        <v>45363.763888888891</v>
      </c>
      <c r="L859" s="95">
        <f>((Causas[[#This Row],[resolucion_fecha]]-Causas[[#This Row],[parada_fecha]])*60*60*24)</f>
        <v>1620.0000002514571</v>
      </c>
      <c r="M859" s="92">
        <f>Causas[[#This Row],[parada_duracion]]/60</f>
        <v>27.000000004190952</v>
      </c>
      <c r="N859" s="18" t="s">
        <v>608</v>
      </c>
      <c r="O859" s="98" t="s">
        <v>384</v>
      </c>
      <c r="P859" s="16">
        <f>WEEKNUM(Causas[[#This Row],[resolucion_fecha]],16)</f>
        <v>11</v>
      </c>
      <c r="Q859" s="16" t="str">
        <f>TEXT(Causas[[#This Row],[resolucion_fecha]],"MMMM")</f>
        <v>marzo</v>
      </c>
      <c r="R859" s="16" t="str">
        <f t="shared" si="15"/>
        <v>N</v>
      </c>
      <c r="S859" s="16"/>
      <c r="T859" s="98" t="s">
        <v>133</v>
      </c>
      <c r="U859" s="16"/>
      <c r="V859" s="16"/>
      <c r="W859" s="16"/>
    </row>
    <row r="860" spans="1:23" x14ac:dyDescent="0.25">
      <c r="A860" s="90"/>
      <c r="B860" t="s">
        <v>142</v>
      </c>
      <c r="C860" s="90"/>
      <c r="D860" t="s">
        <v>43</v>
      </c>
      <c r="E860" s="91"/>
      <c r="F860" s="90"/>
      <c r="G860" t="s">
        <v>580</v>
      </c>
      <c r="H860" s="91">
        <v>45363.76458333333</v>
      </c>
      <c r="I860" s="117">
        <v>45363.76458333333</v>
      </c>
      <c r="J860" s="97">
        <v>45363.77847222222</v>
      </c>
      <c r="K860" s="117">
        <v>45363.77847222222</v>
      </c>
      <c r="L860" s="95">
        <f>((Causas[[#This Row],[resolucion_fecha]]-Causas[[#This Row],[parada_fecha]])*60*60*24)</f>
        <v>1200.0000001396984</v>
      </c>
      <c r="M860" s="92">
        <f>Causas[[#This Row],[parada_duracion]]/60</f>
        <v>20.000000002328306</v>
      </c>
      <c r="N860" s="18" t="s">
        <v>213</v>
      </c>
      <c r="O860" s="98" t="s">
        <v>383</v>
      </c>
      <c r="P860" s="93">
        <f>WEEKNUM(Causas[[#This Row],[resolucion_fecha]],16)</f>
        <v>11</v>
      </c>
      <c r="Q860" s="93" t="str">
        <f>TEXT(Causas[[#This Row],[resolucion_fecha]],"MMMM")</f>
        <v>marzo</v>
      </c>
      <c r="R860" s="93" t="str">
        <f t="shared" si="15"/>
        <v>N</v>
      </c>
      <c r="S860" s="93"/>
      <c r="T860" s="99" t="s">
        <v>132</v>
      </c>
      <c r="U860" s="16"/>
      <c r="V860" s="93"/>
      <c r="W860" s="93"/>
    </row>
    <row r="861" spans="1:23" x14ac:dyDescent="0.25">
      <c r="A861" s="95"/>
      <c r="B861" t="s">
        <v>142</v>
      </c>
      <c r="C861" s="95"/>
      <c r="D861" t="s">
        <v>43</v>
      </c>
      <c r="E861" s="96"/>
      <c r="F861" s="95"/>
      <c r="G861" t="s">
        <v>580</v>
      </c>
      <c r="H861" s="96">
        <v>45363.76458333333</v>
      </c>
      <c r="I861" s="117">
        <v>45363.76458333333</v>
      </c>
      <c r="J861" s="97">
        <v>45363.84375</v>
      </c>
      <c r="K861" s="117">
        <v>45363.84375</v>
      </c>
      <c r="L861" s="95">
        <f>((Causas[[#This Row],[resolucion_fecha]]-Causas[[#This Row],[parada_fecha]])*60*60*24)</f>
        <v>6840.0000002933666</v>
      </c>
      <c r="M861" s="92">
        <f>Causas[[#This Row],[parada_duracion]]/60</f>
        <v>114.00000000488944</v>
      </c>
      <c r="N861" s="19" t="s">
        <v>633</v>
      </c>
      <c r="O861" s="99" t="s">
        <v>9</v>
      </c>
      <c r="P861" s="16">
        <f>WEEKNUM(Causas[[#This Row],[resolucion_fecha]],16)</f>
        <v>11</v>
      </c>
      <c r="Q861" s="16" t="str">
        <f>TEXT(Causas[[#This Row],[resolucion_fecha]],"MMMM")</f>
        <v>marzo</v>
      </c>
      <c r="R861" s="16" t="str">
        <f t="shared" si="15"/>
        <v>N</v>
      </c>
      <c r="S861" s="16"/>
      <c r="T861" s="99" t="s">
        <v>9</v>
      </c>
      <c r="U861" s="94"/>
      <c r="V861" s="16"/>
      <c r="W861" s="16"/>
    </row>
    <row r="862" spans="1:23" x14ac:dyDescent="0.25">
      <c r="A862" s="95"/>
      <c r="B862" t="s">
        <v>137</v>
      </c>
      <c r="C862" s="95"/>
      <c r="D862" t="s">
        <v>54</v>
      </c>
      <c r="E862" s="96"/>
      <c r="F862" s="95"/>
      <c r="G862" t="s">
        <v>580</v>
      </c>
      <c r="H862" s="96">
        <v>45363.770833333336</v>
      </c>
      <c r="I862" s="117">
        <v>45363.770833333336</v>
      </c>
      <c r="J862" s="97">
        <v>45363.772916666669</v>
      </c>
      <c r="K862" s="117">
        <v>45363.772916666669</v>
      </c>
      <c r="L862" s="95">
        <f>((Causas[[#This Row],[resolucion_fecha]]-Causas[[#This Row],[parada_fecha]])*60*60*24)</f>
        <v>179.99999995809048</v>
      </c>
      <c r="M862" s="92">
        <f>Causas[[#This Row],[parada_duracion]]/60</f>
        <v>2.9999999993015081</v>
      </c>
      <c r="N862" s="19" t="s">
        <v>125</v>
      </c>
      <c r="O862" s="99" t="s">
        <v>125</v>
      </c>
      <c r="P862" s="16">
        <f>WEEKNUM(Causas[[#This Row],[resolucion_fecha]],16)</f>
        <v>11</v>
      </c>
      <c r="Q862" s="16" t="str">
        <f>TEXT(Causas[[#This Row],[resolucion_fecha]],"MMMM")</f>
        <v>marzo</v>
      </c>
      <c r="R862" s="16" t="str">
        <f t="shared" si="15"/>
        <v>N</v>
      </c>
      <c r="S862" s="16"/>
      <c r="T862" s="99" t="s">
        <v>125</v>
      </c>
      <c r="U862" s="16"/>
      <c r="V862" s="16"/>
      <c r="W862" s="16"/>
    </row>
    <row r="863" spans="1:23" ht="75" x14ac:dyDescent="0.25">
      <c r="A863" s="90"/>
      <c r="B863" t="s">
        <v>137</v>
      </c>
      <c r="C863" s="90"/>
      <c r="D863" t="s">
        <v>54</v>
      </c>
      <c r="E863" s="91"/>
      <c r="F863" s="90"/>
      <c r="G863" t="s">
        <v>580</v>
      </c>
      <c r="H863" s="91">
        <v>45363.792361111111</v>
      </c>
      <c r="I863" s="117">
        <v>45363.792361111111</v>
      </c>
      <c r="J863" s="97">
        <v>45363.823611111111</v>
      </c>
      <c r="K863" s="117">
        <v>45363.823611111111</v>
      </c>
      <c r="L863" s="95">
        <f>((Causas[[#This Row],[resolucion_fecha]]-Causas[[#This Row],[parada_fecha]])*60*60*24)</f>
        <v>2700</v>
      </c>
      <c r="M863" s="92">
        <f>Causas[[#This Row],[parada_duracion]]/60</f>
        <v>45</v>
      </c>
      <c r="N863" s="18" t="s">
        <v>611</v>
      </c>
      <c r="O863" s="98" t="s">
        <v>384</v>
      </c>
      <c r="P863" s="93">
        <f>WEEKNUM(Causas[[#This Row],[resolucion_fecha]],16)</f>
        <v>11</v>
      </c>
      <c r="Q863" s="93" t="str">
        <f>TEXT(Causas[[#This Row],[resolucion_fecha]],"MMMM")</f>
        <v>marzo</v>
      </c>
      <c r="R863" s="93" t="str">
        <f t="shared" si="15"/>
        <v>N</v>
      </c>
      <c r="S863" s="93"/>
      <c r="T863" s="98" t="s">
        <v>132</v>
      </c>
      <c r="U863" s="16"/>
      <c r="V863" s="93"/>
      <c r="W863" s="93"/>
    </row>
    <row r="864" spans="1:23" x14ac:dyDescent="0.25">
      <c r="A864" s="90"/>
      <c r="B864" t="s">
        <v>142</v>
      </c>
      <c r="C864" s="90"/>
      <c r="D864" t="s">
        <v>43</v>
      </c>
      <c r="E864" s="91"/>
      <c r="F864" s="90"/>
      <c r="G864" t="s">
        <v>580</v>
      </c>
      <c r="H864" s="91">
        <v>45363.871527777781</v>
      </c>
      <c r="I864" s="117">
        <v>45363.871527777781</v>
      </c>
      <c r="J864" s="97">
        <v>45363.895833333336</v>
      </c>
      <c r="K864" s="117">
        <v>45363.895833333336</v>
      </c>
      <c r="L864" s="95">
        <f>((Causas[[#This Row],[resolucion_fecha]]-Causas[[#This Row],[parada_fecha]])*60*60*24)</f>
        <v>2099.9999999301508</v>
      </c>
      <c r="M864" s="92">
        <f>Causas[[#This Row],[parada_duracion]]/60</f>
        <v>34.999999998835847</v>
      </c>
      <c r="N864" s="18" t="s">
        <v>612</v>
      </c>
      <c r="O864" s="98" t="s">
        <v>383</v>
      </c>
      <c r="P864" s="93">
        <f>WEEKNUM(Causas[[#This Row],[resolucion_fecha]],16)</f>
        <v>11</v>
      </c>
      <c r="Q864" s="93" t="str">
        <f>TEXT(Causas[[#This Row],[resolucion_fecha]],"MMMM")</f>
        <v>marzo</v>
      </c>
      <c r="R864" s="93" t="str">
        <f t="shared" si="15"/>
        <v>N</v>
      </c>
      <c r="S864" s="93"/>
      <c r="T864" s="99" t="s">
        <v>132</v>
      </c>
      <c r="U864" s="94"/>
      <c r="V864" s="93"/>
      <c r="W864" s="93"/>
    </row>
    <row r="865" spans="1:23" x14ac:dyDescent="0.25">
      <c r="A865" s="95"/>
      <c r="B865" t="s">
        <v>142</v>
      </c>
      <c r="C865" s="95"/>
      <c r="D865" t="s">
        <v>43</v>
      </c>
      <c r="E865" s="96"/>
      <c r="F865" s="95"/>
      <c r="G865" t="s">
        <v>580</v>
      </c>
      <c r="H865" s="96">
        <v>45363.871527777781</v>
      </c>
      <c r="I865" s="117">
        <v>45363.871527777781</v>
      </c>
      <c r="J865" s="97">
        <v>45363.896527777775</v>
      </c>
      <c r="K865" s="117">
        <v>45363.896527777775</v>
      </c>
      <c r="L865" s="95">
        <f>((Causas[[#This Row],[resolucion_fecha]]-Causas[[#This Row],[parada_fecha]])*60*60*24)</f>
        <v>2159.9999994970858</v>
      </c>
      <c r="M865" s="92">
        <f>Causas[[#This Row],[parada_duracion]]/60</f>
        <v>35.999999991618097</v>
      </c>
      <c r="N865" s="18" t="s">
        <v>633</v>
      </c>
      <c r="O865" s="98" t="s">
        <v>9</v>
      </c>
      <c r="P865" s="16">
        <f>WEEKNUM(Causas[[#This Row],[resolucion_fecha]],16)</f>
        <v>11</v>
      </c>
      <c r="Q865" s="16" t="str">
        <f>TEXT(Causas[[#This Row],[resolucion_fecha]],"MMMM")</f>
        <v>marzo</v>
      </c>
      <c r="R865" s="16" t="str">
        <f t="shared" si="15"/>
        <v>N</v>
      </c>
      <c r="S865" s="16"/>
      <c r="T865" s="98" t="s">
        <v>9</v>
      </c>
      <c r="U865" s="94"/>
      <c r="V865" s="16"/>
      <c r="W865" s="16"/>
    </row>
    <row r="866" spans="1:23" x14ac:dyDescent="0.25">
      <c r="A866" s="95">
        <v>171733</v>
      </c>
      <c r="B866" s="20" t="s">
        <v>114</v>
      </c>
      <c r="C866" s="95" t="s">
        <v>111</v>
      </c>
      <c r="D866" s="20" t="s">
        <v>50</v>
      </c>
      <c r="E866" s="96">
        <v>44120</v>
      </c>
      <c r="F866" s="95" t="s">
        <v>112</v>
      </c>
      <c r="G866" s="20" t="s">
        <v>115</v>
      </c>
      <c r="H866" s="96">
        <v>45364</v>
      </c>
      <c r="I866" s="122">
        <v>0.39527777777777778</v>
      </c>
      <c r="J866" s="103">
        <v>45364</v>
      </c>
      <c r="K866" s="122">
        <v>0.40761574074074075</v>
      </c>
      <c r="L866" s="95">
        <v>1066</v>
      </c>
      <c r="M866" s="92">
        <f>Causas[[#This Row],[parada_duracion]]/60</f>
        <v>17.766666666666666</v>
      </c>
      <c r="N866" s="19" t="s">
        <v>574</v>
      </c>
      <c r="O866" s="99" t="s">
        <v>383</v>
      </c>
      <c r="P866" s="16">
        <f>WEEKNUM(Causas[[#This Row],[resolucion_fecha]],16)</f>
        <v>11</v>
      </c>
      <c r="Q866" s="16" t="str">
        <f>TEXT(Causas[[#This Row],[resolucion_fecha]],"MMMM")</f>
        <v>marzo</v>
      </c>
      <c r="R866" s="16" t="str">
        <f>IF(I6357&gt;TIME(22,0,0),"N",IF(I6357&lt;TIME(6,0,0),"N",IF(I6357&gt;TIME(14,0,0),"T",IF(I6357&gt;=TIME(6,0,0),"M","-"))))</f>
        <v>N</v>
      </c>
      <c r="S866" s="16"/>
      <c r="T866" s="99" t="s">
        <v>132</v>
      </c>
      <c r="U866" s="16"/>
      <c r="V866" s="16"/>
      <c r="W866" s="16"/>
    </row>
    <row r="867" spans="1:23" x14ac:dyDescent="0.25">
      <c r="A867" s="90"/>
      <c r="B867" t="s">
        <v>124</v>
      </c>
      <c r="C867" s="90"/>
      <c r="D867" t="s">
        <v>57</v>
      </c>
      <c r="E867" s="91"/>
      <c r="F867" s="90"/>
      <c r="G867" t="s">
        <v>579</v>
      </c>
      <c r="H867" s="91">
        <v>45364.008333333331</v>
      </c>
      <c r="I867" s="117">
        <v>45364.008333333331</v>
      </c>
      <c r="J867" s="97">
        <v>45364.03402777778</v>
      </c>
      <c r="K867" s="117">
        <v>45364.03402777778</v>
      </c>
      <c r="L867" s="95">
        <f>((Causas[[#This Row],[resolucion_fecha]]-Causas[[#This Row],[parada_fecha]])*60*60*24)</f>
        <v>2220.0000003213063</v>
      </c>
      <c r="M867" s="92">
        <f>Causas[[#This Row],[parada_duracion]]/60</f>
        <v>37.000000005355105</v>
      </c>
      <c r="N867" s="18" t="s">
        <v>613</v>
      </c>
      <c r="O867" s="98" t="s">
        <v>383</v>
      </c>
      <c r="P867" s="93">
        <f>WEEKNUM(Causas[[#This Row],[resolucion_fecha]],16)</f>
        <v>11</v>
      </c>
      <c r="Q867" s="93" t="str">
        <f>TEXT(Causas[[#This Row],[resolucion_fecha]],"MMMM")</f>
        <v>marzo</v>
      </c>
      <c r="R867" s="93" t="str">
        <f t="shared" ref="R867:R898" si="16">IF(I6364&gt;TIME(22,0,0),"N",IF(I6364&lt;TIME(6,0,0),"N",IF(I6364&gt;TIME(14,0,0),"T",IF(I6364&gt;=TIME(6,0,0),"M","-"))))</f>
        <v>N</v>
      </c>
      <c r="S867" s="93"/>
      <c r="T867" s="98" t="s">
        <v>132</v>
      </c>
      <c r="U867" s="16"/>
      <c r="V867" s="93"/>
      <c r="W867" s="93"/>
    </row>
    <row r="868" spans="1:23" x14ac:dyDescent="0.25">
      <c r="A868" s="95"/>
      <c r="B868" t="s">
        <v>182</v>
      </c>
      <c r="C868" s="95"/>
      <c r="D868" t="s">
        <v>56</v>
      </c>
      <c r="E868" s="96"/>
      <c r="F868" s="95"/>
      <c r="G868" t="s">
        <v>580</v>
      </c>
      <c r="H868" s="96">
        <v>45364.258333333331</v>
      </c>
      <c r="I868" s="117">
        <v>45364.258333333331</v>
      </c>
      <c r="J868" s="97">
        <v>45364.334722222222</v>
      </c>
      <c r="K868" s="117">
        <v>45364.334722222222</v>
      </c>
      <c r="L868" s="95">
        <f>((Causas[[#This Row],[resolucion_fecha]]-Causas[[#This Row],[parada_fecha]])*60*60*24)</f>
        <v>6600.0000001396984</v>
      </c>
      <c r="M868" s="92">
        <f>Causas[[#This Row],[parada_duracion]]/60</f>
        <v>110.00000000232831</v>
      </c>
      <c r="N868" s="19" t="s">
        <v>614</v>
      </c>
      <c r="O868" s="99" t="s">
        <v>383</v>
      </c>
      <c r="P868" s="16">
        <f>WEEKNUM(Causas[[#This Row],[resolucion_fecha]],16)</f>
        <v>11</v>
      </c>
      <c r="Q868" s="16" t="str">
        <f>TEXT(Causas[[#This Row],[resolucion_fecha]],"MMMM")</f>
        <v>marzo</v>
      </c>
      <c r="R868" s="16" t="str">
        <f t="shared" si="16"/>
        <v>N</v>
      </c>
      <c r="S868" s="16"/>
      <c r="T868" s="99" t="s">
        <v>132</v>
      </c>
      <c r="U868" s="94"/>
      <c r="V868" s="16"/>
      <c r="W868" s="16"/>
    </row>
    <row r="869" spans="1:23" x14ac:dyDescent="0.25">
      <c r="A869" s="95"/>
      <c r="B869" t="s">
        <v>137</v>
      </c>
      <c r="C869" s="95"/>
      <c r="D869" t="s">
        <v>56</v>
      </c>
      <c r="E869" s="96"/>
      <c r="F869" s="95"/>
      <c r="G869" t="s">
        <v>580</v>
      </c>
      <c r="H869" s="96">
        <v>45364.289583333331</v>
      </c>
      <c r="I869" s="117">
        <v>45364.289583333331</v>
      </c>
      <c r="J869" s="97">
        <v>45364.362500000003</v>
      </c>
      <c r="K869" s="117">
        <v>45364.362500000003</v>
      </c>
      <c r="L869" s="95">
        <f>((Causas[[#This Row],[resolucion_fecha]]-Causas[[#This Row],[parada_fecha]])*60*60*24)</f>
        <v>6300.0000004190952</v>
      </c>
      <c r="M869" s="92">
        <f>Causas[[#This Row],[parada_duracion]]/60</f>
        <v>105.00000000698492</v>
      </c>
      <c r="N869" s="19" t="s">
        <v>44</v>
      </c>
      <c r="O869" s="99" t="s">
        <v>44</v>
      </c>
      <c r="P869" s="16">
        <f>WEEKNUM(Causas[[#This Row],[resolucion_fecha]],16)</f>
        <v>11</v>
      </c>
      <c r="Q869" s="16" t="str">
        <f>TEXT(Causas[[#This Row],[resolucion_fecha]],"MMMM")</f>
        <v>marzo</v>
      </c>
      <c r="R869" s="16" t="str">
        <f t="shared" si="16"/>
        <v>N</v>
      </c>
      <c r="S869" s="16"/>
      <c r="T869" s="98" t="s">
        <v>44</v>
      </c>
      <c r="U869" s="16"/>
      <c r="V869" s="16"/>
      <c r="W869" s="16"/>
    </row>
    <row r="870" spans="1:23" x14ac:dyDescent="0.25">
      <c r="A870" s="95"/>
      <c r="B870" t="s">
        <v>135</v>
      </c>
      <c r="C870" s="95"/>
      <c r="D870" t="s">
        <v>56</v>
      </c>
      <c r="E870" s="96"/>
      <c r="F870" s="95"/>
      <c r="G870" t="s">
        <v>580</v>
      </c>
      <c r="H870" s="96">
        <v>45364.334722222222</v>
      </c>
      <c r="I870" s="117">
        <v>45364.334722222222</v>
      </c>
      <c r="J870" s="97">
        <v>45364.397916666669</v>
      </c>
      <c r="K870" s="117">
        <v>45364.397916666669</v>
      </c>
      <c r="L870" s="95">
        <f>((Causas[[#This Row],[resolucion_fecha]]-Causas[[#This Row],[parada_fecha]])*60*60*24)</f>
        <v>5460.0000001955777</v>
      </c>
      <c r="M870" s="92">
        <f>Causas[[#This Row],[parada_duracion]]/60</f>
        <v>91.000000003259629</v>
      </c>
      <c r="N870" s="19" t="s">
        <v>44</v>
      </c>
      <c r="O870" s="99" t="s">
        <v>44</v>
      </c>
      <c r="P870" s="16">
        <f>WEEKNUM(Causas[[#This Row],[resolucion_fecha]],16)</f>
        <v>11</v>
      </c>
      <c r="Q870" s="16" t="str">
        <f>TEXT(Causas[[#This Row],[resolucion_fecha]],"MMMM")</f>
        <v>marzo</v>
      </c>
      <c r="R870" s="16" t="str">
        <f t="shared" si="16"/>
        <v>N</v>
      </c>
      <c r="S870" s="16"/>
      <c r="T870" s="98" t="s">
        <v>44</v>
      </c>
      <c r="U870" s="16"/>
      <c r="V870" s="16"/>
      <c r="W870" s="16"/>
    </row>
    <row r="871" spans="1:23" x14ac:dyDescent="0.25">
      <c r="A871" s="95"/>
      <c r="B871" t="s">
        <v>120</v>
      </c>
      <c r="C871" s="95"/>
      <c r="D871" t="s">
        <v>46</v>
      </c>
      <c r="E871" s="96"/>
      <c r="F871" s="95"/>
      <c r="G871" t="s">
        <v>580</v>
      </c>
      <c r="H871" s="96">
        <v>45364.349305555559</v>
      </c>
      <c r="I871" s="117">
        <v>45364.349305555559</v>
      </c>
      <c r="J871" s="97">
        <v>45364.356944444444</v>
      </c>
      <c r="K871" s="117">
        <v>45364.356944444444</v>
      </c>
      <c r="L871" s="95">
        <f>((Causas[[#This Row],[resolucion_fecha]]-Causas[[#This Row],[parada_fecha]])*60*60*24)</f>
        <v>659.9999996367842</v>
      </c>
      <c r="M871" s="92">
        <f>Causas[[#This Row],[parada_duracion]]/60</f>
        <v>10.999999993946403</v>
      </c>
      <c r="N871" s="19" t="s">
        <v>44</v>
      </c>
      <c r="O871" s="99" t="s">
        <v>44</v>
      </c>
      <c r="P871" s="16">
        <f>WEEKNUM(Causas[[#This Row],[resolucion_fecha]],16)</f>
        <v>11</v>
      </c>
      <c r="Q871" s="16" t="str">
        <f>TEXT(Causas[[#This Row],[resolucion_fecha]],"MMMM")</f>
        <v>marzo</v>
      </c>
      <c r="R871" s="16" t="str">
        <f t="shared" si="16"/>
        <v>N</v>
      </c>
      <c r="S871" s="16"/>
      <c r="T871" s="99" t="s">
        <v>44</v>
      </c>
      <c r="U871" s="16"/>
      <c r="V871" s="16"/>
      <c r="W871" s="16"/>
    </row>
    <row r="872" spans="1:23" x14ac:dyDescent="0.25">
      <c r="A872" s="95"/>
      <c r="B872" t="s">
        <v>233</v>
      </c>
      <c r="C872" s="95"/>
      <c r="D872" t="s">
        <v>50</v>
      </c>
      <c r="E872" s="96"/>
      <c r="F872" s="95"/>
      <c r="G872" t="s">
        <v>580</v>
      </c>
      <c r="H872" s="96">
        <v>45364.39166666667</v>
      </c>
      <c r="I872" s="117">
        <v>45364.39166666667</v>
      </c>
      <c r="J872" s="97">
        <v>45364.407638888886</v>
      </c>
      <c r="K872" s="117">
        <v>45364.407638888886</v>
      </c>
      <c r="L872" s="95">
        <f>((Causas[[#This Row],[resolucion_fecha]]-Causas[[#This Row],[parada_fecha]])*60*60*24)</f>
        <v>1379.9999994691461</v>
      </c>
      <c r="M872" s="92">
        <f>Causas[[#This Row],[parada_duracion]]/60</f>
        <v>22.999999991152436</v>
      </c>
      <c r="N872" s="19" t="s">
        <v>574</v>
      </c>
      <c r="O872" s="99" t="s">
        <v>383</v>
      </c>
      <c r="P872" s="16">
        <f>WEEKNUM(Causas[[#This Row],[resolucion_fecha]],16)</f>
        <v>11</v>
      </c>
      <c r="Q872" s="16" t="str">
        <f>TEXT(Causas[[#This Row],[resolucion_fecha]],"MMMM")</f>
        <v>marzo</v>
      </c>
      <c r="R872" s="16" t="str">
        <f t="shared" si="16"/>
        <v>N</v>
      </c>
      <c r="S872" s="16"/>
      <c r="T872" s="99" t="s">
        <v>132</v>
      </c>
      <c r="U872" s="16"/>
      <c r="V872" s="16"/>
      <c r="W872" s="16"/>
    </row>
    <row r="873" spans="1:23" x14ac:dyDescent="0.25">
      <c r="A873" s="95"/>
      <c r="B873" t="s">
        <v>135</v>
      </c>
      <c r="C873" s="95"/>
      <c r="D873" t="s">
        <v>56</v>
      </c>
      <c r="E873" s="96"/>
      <c r="F873" s="95"/>
      <c r="G873" t="s">
        <v>580</v>
      </c>
      <c r="H873" s="96">
        <v>45364.397916666669</v>
      </c>
      <c r="I873" s="117">
        <v>45364.397916666669</v>
      </c>
      <c r="J873" s="97">
        <v>45364.434027777781</v>
      </c>
      <c r="K873" s="117">
        <v>45364.434027777781</v>
      </c>
      <c r="L873" s="95">
        <f>((Causas[[#This Row],[resolucion_fecha]]-Causas[[#This Row],[parada_fecha]])*60*60*24)</f>
        <v>3120.0000001117587</v>
      </c>
      <c r="M873" s="92">
        <f>Causas[[#This Row],[parada_duracion]]/60</f>
        <v>52.000000001862645</v>
      </c>
      <c r="N873" s="19" t="s">
        <v>617</v>
      </c>
      <c r="O873" s="99" t="s">
        <v>383</v>
      </c>
      <c r="P873" s="16">
        <f>WEEKNUM(Causas[[#This Row],[resolucion_fecha]],16)</f>
        <v>11</v>
      </c>
      <c r="Q873" s="16" t="str">
        <f>TEXT(Causas[[#This Row],[resolucion_fecha]],"MMMM")</f>
        <v>marzo</v>
      </c>
      <c r="R873" s="16" t="str">
        <f t="shared" si="16"/>
        <v>N</v>
      </c>
      <c r="S873" s="16"/>
      <c r="T873" s="99" t="s">
        <v>132</v>
      </c>
      <c r="U873" s="16"/>
      <c r="V873" s="16"/>
      <c r="W873" s="16"/>
    </row>
    <row r="874" spans="1:23" x14ac:dyDescent="0.25">
      <c r="A874" s="95"/>
      <c r="B874" t="s">
        <v>135</v>
      </c>
      <c r="C874" s="95"/>
      <c r="D874" t="s">
        <v>56</v>
      </c>
      <c r="E874" s="96"/>
      <c r="F874" s="95"/>
      <c r="G874" t="s">
        <v>580</v>
      </c>
      <c r="H874" s="96">
        <v>45364.397916666669</v>
      </c>
      <c r="I874" s="117">
        <v>45364.397916666669</v>
      </c>
      <c r="J874" s="97">
        <v>45364.43472222222</v>
      </c>
      <c r="K874" s="117">
        <v>45364.43472222222</v>
      </c>
      <c r="L874" s="95">
        <f>((Causas[[#This Row],[resolucion_fecha]]-Causas[[#This Row],[parada_fecha]])*60*60*24)</f>
        <v>3179.9999996786937</v>
      </c>
      <c r="M874" s="92">
        <f>Causas[[#This Row],[parada_duracion]]/60</f>
        <v>52.999999994644895</v>
      </c>
      <c r="N874" s="19" t="s">
        <v>633</v>
      </c>
      <c r="O874" s="99" t="s">
        <v>9</v>
      </c>
      <c r="P874" s="16">
        <f>WEEKNUM(Causas[[#This Row],[resolucion_fecha]],16)</f>
        <v>11</v>
      </c>
      <c r="Q874" s="16" t="str">
        <f>TEXT(Causas[[#This Row],[resolucion_fecha]],"MMMM")</f>
        <v>marzo</v>
      </c>
      <c r="R874" s="16" t="str">
        <f t="shared" si="16"/>
        <v>N</v>
      </c>
      <c r="S874" s="16"/>
      <c r="T874" s="98" t="s">
        <v>9</v>
      </c>
      <c r="U874" s="16"/>
      <c r="V874" s="16"/>
      <c r="W874" s="16"/>
    </row>
    <row r="875" spans="1:23" x14ac:dyDescent="0.25">
      <c r="A875" s="90"/>
      <c r="B875" t="s">
        <v>137</v>
      </c>
      <c r="C875" s="90"/>
      <c r="D875" t="s">
        <v>56</v>
      </c>
      <c r="E875" s="91"/>
      <c r="F875" s="90"/>
      <c r="G875" t="s">
        <v>580</v>
      </c>
      <c r="H875" s="91">
        <v>45364.404166666667</v>
      </c>
      <c r="I875" s="117">
        <v>45364.404166666667</v>
      </c>
      <c r="J875" s="97">
        <v>45364.47152777778</v>
      </c>
      <c r="K875" s="117">
        <v>45364.47152777778</v>
      </c>
      <c r="L875" s="95">
        <f>((Causas[[#This Row],[resolucion_fecha]]-Causas[[#This Row],[parada_fecha]])*60*60*24)</f>
        <v>5820.0000001117587</v>
      </c>
      <c r="M875" s="92">
        <f>Causas[[#This Row],[parada_duracion]]/60</f>
        <v>97.000000001862645</v>
      </c>
      <c r="N875" s="18" t="s">
        <v>44</v>
      </c>
      <c r="O875" s="98" t="s">
        <v>44</v>
      </c>
      <c r="P875" s="93">
        <f>WEEKNUM(Causas[[#This Row],[resolucion_fecha]],16)</f>
        <v>11</v>
      </c>
      <c r="Q875" s="93" t="str">
        <f>TEXT(Causas[[#This Row],[resolucion_fecha]],"MMMM")</f>
        <v>marzo</v>
      </c>
      <c r="R875" s="93" t="str">
        <f t="shared" si="16"/>
        <v>N</v>
      </c>
      <c r="S875" s="93"/>
      <c r="T875" s="98" t="s">
        <v>44</v>
      </c>
      <c r="U875" s="16"/>
      <c r="V875" s="93"/>
      <c r="W875" s="93"/>
    </row>
    <row r="876" spans="1:23" x14ac:dyDescent="0.25">
      <c r="A876" s="95"/>
      <c r="B876" t="s">
        <v>151</v>
      </c>
      <c r="C876" s="95"/>
      <c r="D876" t="s">
        <v>56</v>
      </c>
      <c r="E876" s="96"/>
      <c r="F876" s="95"/>
      <c r="G876" t="s">
        <v>579</v>
      </c>
      <c r="H876" s="96">
        <v>45364.49722222222</v>
      </c>
      <c r="I876" s="117">
        <v>45364.49722222222</v>
      </c>
      <c r="J876" s="97">
        <v>45364.521527777775</v>
      </c>
      <c r="K876" s="117">
        <v>45364.521527777775</v>
      </c>
      <c r="L876" s="95">
        <f>((Causas[[#This Row],[resolucion_fecha]]-Causas[[#This Row],[parada_fecha]])*60*60*24)</f>
        <v>2099.9999999301508</v>
      </c>
      <c r="M876" s="92">
        <f>Causas[[#This Row],[parada_duracion]]/60</f>
        <v>34.999999998835847</v>
      </c>
      <c r="N876" s="19" t="s">
        <v>615</v>
      </c>
      <c r="O876" s="99" t="s">
        <v>383</v>
      </c>
      <c r="P876" s="16">
        <f>WEEKNUM(Causas[[#This Row],[resolucion_fecha]],16)</f>
        <v>11</v>
      </c>
      <c r="Q876" s="16" t="str">
        <f>TEXT(Causas[[#This Row],[resolucion_fecha]],"MMMM")</f>
        <v>marzo</v>
      </c>
      <c r="R876" s="16" t="str">
        <f t="shared" si="16"/>
        <v>N</v>
      </c>
      <c r="S876" s="16"/>
      <c r="T876" s="99" t="s">
        <v>132</v>
      </c>
      <c r="U876" s="94"/>
      <c r="V876" s="16"/>
      <c r="W876" s="16"/>
    </row>
    <row r="877" spans="1:23" x14ac:dyDescent="0.25">
      <c r="A877" s="95"/>
      <c r="B877" t="s">
        <v>151</v>
      </c>
      <c r="C877" s="95"/>
      <c r="D877" t="s">
        <v>56</v>
      </c>
      <c r="E877" s="96"/>
      <c r="F877" s="95"/>
      <c r="G877" t="s">
        <v>579</v>
      </c>
      <c r="H877" s="96">
        <v>45364.49722222222</v>
      </c>
      <c r="I877" s="117">
        <v>45364.49722222222</v>
      </c>
      <c r="J877" s="97">
        <v>45364.612500000003</v>
      </c>
      <c r="K877" s="117">
        <v>45364.612500000003</v>
      </c>
      <c r="L877" s="95">
        <f>((Causas[[#This Row],[resolucion_fecha]]-Causas[[#This Row],[parada_fecha]])*60*60*24)</f>
        <v>9960.0000004051253</v>
      </c>
      <c r="M877" s="92">
        <f>Causas[[#This Row],[parada_duracion]]/60</f>
        <v>166.00000000675209</v>
      </c>
      <c r="N877" s="19" t="s">
        <v>633</v>
      </c>
      <c r="O877" s="99" t="s">
        <v>9</v>
      </c>
      <c r="P877" s="16">
        <f>WEEKNUM(Causas[[#This Row],[resolucion_fecha]],16)</f>
        <v>11</v>
      </c>
      <c r="Q877" s="16" t="str">
        <f>TEXT(Causas[[#This Row],[resolucion_fecha]],"MMMM")</f>
        <v>marzo</v>
      </c>
      <c r="R877" s="16" t="str">
        <f t="shared" si="16"/>
        <v>N</v>
      </c>
      <c r="S877" s="16"/>
      <c r="T877" s="99" t="s">
        <v>9</v>
      </c>
      <c r="U877" s="16"/>
      <c r="V877" s="16"/>
      <c r="W877" s="16"/>
    </row>
    <row r="878" spans="1:23" x14ac:dyDescent="0.25">
      <c r="A878" s="90"/>
      <c r="B878" t="s">
        <v>124</v>
      </c>
      <c r="C878" s="90"/>
      <c r="D878" t="s">
        <v>46</v>
      </c>
      <c r="E878" s="91"/>
      <c r="F878" s="90"/>
      <c r="G878" t="s">
        <v>579</v>
      </c>
      <c r="H878" s="91">
        <v>45364.527777777781</v>
      </c>
      <c r="I878" s="117">
        <v>45364.527777777781</v>
      </c>
      <c r="J878" s="97">
        <v>45364.55972222222</v>
      </c>
      <c r="K878" s="117">
        <v>45364.55972222222</v>
      </c>
      <c r="L878" s="95">
        <f>((Causas[[#This Row],[resolucion_fecha]]-Causas[[#This Row],[parada_fecha]])*60*60*24)</f>
        <v>2759.999999566935</v>
      </c>
      <c r="M878" s="92">
        <f>Causas[[#This Row],[parada_duracion]]/60</f>
        <v>45.99999999278225</v>
      </c>
      <c r="N878" s="18" t="s">
        <v>616</v>
      </c>
      <c r="O878" s="98" t="s">
        <v>383</v>
      </c>
      <c r="P878" s="93">
        <f>WEEKNUM(Causas[[#This Row],[resolucion_fecha]],16)</f>
        <v>11</v>
      </c>
      <c r="Q878" s="93" t="str">
        <f>TEXT(Causas[[#This Row],[resolucion_fecha]],"MMMM")</f>
        <v>marzo</v>
      </c>
      <c r="R878" s="93" t="str">
        <f t="shared" si="16"/>
        <v>N</v>
      </c>
      <c r="S878" s="93"/>
      <c r="T878" s="98" t="s">
        <v>132</v>
      </c>
      <c r="U878" s="16"/>
      <c r="V878" s="93"/>
      <c r="W878" s="93"/>
    </row>
    <row r="879" spans="1:23" x14ac:dyDescent="0.25">
      <c r="A879" s="95"/>
      <c r="B879" t="s">
        <v>135</v>
      </c>
      <c r="C879" s="95"/>
      <c r="D879" t="s">
        <v>56</v>
      </c>
      <c r="E879" s="96"/>
      <c r="F879" s="95"/>
      <c r="G879" t="s">
        <v>580</v>
      </c>
      <c r="H879" s="96">
        <v>45364.612500000003</v>
      </c>
      <c r="I879" s="117">
        <v>45364.612500000003</v>
      </c>
      <c r="J879" s="97">
        <v>45364.62222222222</v>
      </c>
      <c r="K879" s="117">
        <v>45364.62222222222</v>
      </c>
      <c r="L879" s="95">
        <f>((Causas[[#This Row],[resolucion_fecha]]-Causas[[#This Row],[parada_fecha]])*60*60*24)</f>
        <v>839.99999959487468</v>
      </c>
      <c r="M879" s="92">
        <f>Causas[[#This Row],[parada_duracion]]/60</f>
        <v>13.999999993247911</v>
      </c>
      <c r="N879" s="19" t="s">
        <v>44</v>
      </c>
      <c r="O879" s="99" t="s">
        <v>44</v>
      </c>
      <c r="P879" s="16">
        <f>WEEKNUM(Causas[[#This Row],[resolucion_fecha]],16)</f>
        <v>11</v>
      </c>
      <c r="Q879" s="16" t="str">
        <f>TEXT(Causas[[#This Row],[resolucion_fecha]],"MMMM")</f>
        <v>marzo</v>
      </c>
      <c r="R879" s="16" t="str">
        <f t="shared" si="16"/>
        <v>N</v>
      </c>
      <c r="S879" s="16"/>
      <c r="T879" s="99" t="s">
        <v>44</v>
      </c>
      <c r="U879" s="94"/>
      <c r="V879" s="16"/>
      <c r="W879" s="16"/>
    </row>
    <row r="880" spans="1:23" x14ac:dyDescent="0.25">
      <c r="A880" s="95"/>
      <c r="B880" t="s">
        <v>120</v>
      </c>
      <c r="C880" s="95"/>
      <c r="D880" t="s">
        <v>46</v>
      </c>
      <c r="E880" s="96"/>
      <c r="F880" s="95"/>
      <c r="G880" t="s">
        <v>580</v>
      </c>
      <c r="H880" s="96">
        <v>45364.681250000001</v>
      </c>
      <c r="I880" s="117">
        <v>45364.681250000001</v>
      </c>
      <c r="J880" s="97">
        <v>45364.6875</v>
      </c>
      <c r="K880" s="117">
        <v>45364.6875</v>
      </c>
      <c r="L880" s="95">
        <f>((Causas[[#This Row],[resolucion_fecha]]-Causas[[#This Row],[parada_fecha]])*60*60*24)</f>
        <v>539.99999987427145</v>
      </c>
      <c r="M880" s="92">
        <f>Causas[[#This Row],[parada_duracion]]/60</f>
        <v>8.9999999979045242</v>
      </c>
      <c r="N880" s="19" t="s">
        <v>125</v>
      </c>
      <c r="O880" s="99" t="s">
        <v>125</v>
      </c>
      <c r="P880" s="16">
        <f>WEEKNUM(Causas[[#This Row],[resolucion_fecha]],16)</f>
        <v>11</v>
      </c>
      <c r="Q880" s="16" t="str">
        <f>TEXT(Causas[[#This Row],[resolucion_fecha]],"MMMM")</f>
        <v>marzo</v>
      </c>
      <c r="R880" s="16" t="str">
        <f t="shared" si="16"/>
        <v>N</v>
      </c>
      <c r="S880" s="16"/>
      <c r="T880" s="98" t="s">
        <v>125</v>
      </c>
      <c r="U880" s="16"/>
      <c r="V880" s="16"/>
      <c r="W880" s="16"/>
    </row>
    <row r="881" spans="1:23" x14ac:dyDescent="0.25">
      <c r="A881" s="95"/>
      <c r="B881" t="s">
        <v>162</v>
      </c>
      <c r="C881" s="95"/>
      <c r="D881" t="s">
        <v>64</v>
      </c>
      <c r="E881" s="96"/>
      <c r="F881" s="95"/>
      <c r="G881" t="s">
        <v>579</v>
      </c>
      <c r="H881" s="96">
        <v>45364.689583333333</v>
      </c>
      <c r="I881" s="117">
        <v>45364.689583333333</v>
      </c>
      <c r="J881" s="97">
        <v>45364.724305555559</v>
      </c>
      <c r="K881" s="117">
        <v>45364.724305555559</v>
      </c>
      <c r="L881" s="95">
        <f>((Causas[[#This Row],[resolucion_fecha]]-Causas[[#This Row],[parada_fecha]])*60*60*24)</f>
        <v>3000.000000349246</v>
      </c>
      <c r="M881" s="92">
        <f>Causas[[#This Row],[parada_duracion]]/60</f>
        <v>50.000000005820766</v>
      </c>
      <c r="N881" s="19" t="s">
        <v>213</v>
      </c>
      <c r="O881" s="99" t="s">
        <v>383</v>
      </c>
      <c r="P881" s="16">
        <f>WEEKNUM(Causas[[#This Row],[resolucion_fecha]],16)</f>
        <v>11</v>
      </c>
      <c r="Q881" s="16" t="str">
        <f>TEXT(Causas[[#This Row],[resolucion_fecha]],"MMMM")</f>
        <v>marzo</v>
      </c>
      <c r="R881" s="16" t="str">
        <f t="shared" si="16"/>
        <v>N</v>
      </c>
      <c r="S881" s="16"/>
      <c r="T881" s="99" t="s">
        <v>132</v>
      </c>
      <c r="U881" s="16"/>
      <c r="V881" s="16"/>
      <c r="W881" s="16"/>
    </row>
    <row r="882" spans="1:23" x14ac:dyDescent="0.25">
      <c r="A882" s="90"/>
      <c r="B882" t="s">
        <v>233</v>
      </c>
      <c r="C882" s="90"/>
      <c r="D882" t="s">
        <v>50</v>
      </c>
      <c r="E882" s="91"/>
      <c r="F882" s="90"/>
      <c r="G882" t="s">
        <v>580</v>
      </c>
      <c r="H882" s="91">
        <v>45364.699305555558</v>
      </c>
      <c r="I882" s="117">
        <v>45364.699305555558</v>
      </c>
      <c r="J882" s="97">
        <v>45364.71597222222</v>
      </c>
      <c r="K882" s="117">
        <v>45364.71597222222</v>
      </c>
      <c r="L882" s="95">
        <f>((Causas[[#This Row],[resolucion_fecha]]-Causas[[#This Row],[parada_fecha]])*60*60*24)</f>
        <v>1439.9999996647239</v>
      </c>
      <c r="M882" s="92">
        <f>Causas[[#This Row],[parada_duracion]]/60</f>
        <v>23.999999994412065</v>
      </c>
      <c r="N882" s="18" t="s">
        <v>618</v>
      </c>
      <c r="O882" s="98" t="s">
        <v>383</v>
      </c>
      <c r="P882" s="93">
        <f>WEEKNUM(Causas[[#This Row],[resolucion_fecha]],16)</f>
        <v>11</v>
      </c>
      <c r="Q882" s="93" t="str">
        <f>TEXT(Causas[[#This Row],[resolucion_fecha]],"MMMM")</f>
        <v>marzo</v>
      </c>
      <c r="R882" s="93" t="str">
        <f t="shared" si="16"/>
        <v>N</v>
      </c>
      <c r="S882" s="93"/>
      <c r="T882" s="98" t="s">
        <v>132</v>
      </c>
      <c r="U882" s="16"/>
      <c r="V882" s="93"/>
      <c r="W882" s="93"/>
    </row>
    <row r="883" spans="1:23" x14ac:dyDescent="0.25">
      <c r="A883" s="90"/>
      <c r="B883" t="s">
        <v>137</v>
      </c>
      <c r="C883" s="90"/>
      <c r="D883" t="s">
        <v>54</v>
      </c>
      <c r="E883" s="91"/>
      <c r="F883" s="90"/>
      <c r="G883" t="s">
        <v>580</v>
      </c>
      <c r="H883" s="91">
        <v>45364.836805555555</v>
      </c>
      <c r="I883" s="117">
        <v>45364.836805555555</v>
      </c>
      <c r="J883" s="97">
        <v>45364.842361111114</v>
      </c>
      <c r="K883" s="117">
        <v>45364.842361111114</v>
      </c>
      <c r="L883" s="95">
        <f>((Causas[[#This Row],[resolucion_fecha]]-Causas[[#This Row],[parada_fecha]])*60*60*24)</f>
        <v>480.00000030733645</v>
      </c>
      <c r="M883" s="92">
        <f>Causas[[#This Row],[parada_duracion]]/60</f>
        <v>8.0000000051222742</v>
      </c>
      <c r="N883" s="18" t="s">
        <v>125</v>
      </c>
      <c r="O883" s="98" t="s">
        <v>125</v>
      </c>
      <c r="P883" s="93">
        <f>WEEKNUM(Causas[[#This Row],[resolucion_fecha]],16)</f>
        <v>11</v>
      </c>
      <c r="Q883" s="93" t="str">
        <f>TEXT(Causas[[#This Row],[resolucion_fecha]],"MMMM")</f>
        <v>marzo</v>
      </c>
      <c r="R883" s="93" t="str">
        <f t="shared" si="16"/>
        <v>N</v>
      </c>
      <c r="S883" s="93"/>
      <c r="T883" s="98" t="s">
        <v>125</v>
      </c>
      <c r="U883" s="94"/>
      <c r="V883" s="93"/>
      <c r="W883" s="93"/>
    </row>
    <row r="884" spans="1:23" x14ac:dyDescent="0.25">
      <c r="A884" s="95"/>
      <c r="B884" t="s">
        <v>135</v>
      </c>
      <c r="C884" s="95"/>
      <c r="D884" t="s">
        <v>56</v>
      </c>
      <c r="E884" s="96"/>
      <c r="F884" s="95"/>
      <c r="G884" t="s">
        <v>580</v>
      </c>
      <c r="H884" s="96">
        <v>45364.87222222222</v>
      </c>
      <c r="I884" s="117">
        <v>45364.87222222222</v>
      </c>
      <c r="J884" s="97">
        <v>45364.882638888892</v>
      </c>
      <c r="K884" s="117">
        <v>45364.882638888892</v>
      </c>
      <c r="L884" s="95">
        <f>((Causas[[#This Row],[resolucion_fecha]]-Causas[[#This Row],[parada_fecha]])*60*60*24)</f>
        <v>900.00000041909516</v>
      </c>
      <c r="M884" s="92">
        <f>Causas[[#This Row],[parada_duracion]]/60</f>
        <v>15.000000006984919</v>
      </c>
      <c r="N884" s="19" t="s">
        <v>620</v>
      </c>
      <c r="O884" s="99" t="s">
        <v>383</v>
      </c>
      <c r="P884" s="16">
        <f>WEEKNUM(Causas[[#This Row],[resolucion_fecha]],16)</f>
        <v>11</v>
      </c>
      <c r="Q884" s="16" t="str">
        <f>TEXT(Causas[[#This Row],[resolucion_fecha]],"MMMM")</f>
        <v>marzo</v>
      </c>
      <c r="R884" s="16" t="str">
        <f t="shared" si="16"/>
        <v>N</v>
      </c>
      <c r="S884" s="16"/>
      <c r="T884" s="98" t="s">
        <v>132</v>
      </c>
      <c r="U884" s="94"/>
      <c r="V884" s="16"/>
      <c r="W884" s="16"/>
    </row>
    <row r="885" spans="1:23" x14ac:dyDescent="0.25">
      <c r="A885" s="90"/>
      <c r="B885" t="s">
        <v>121</v>
      </c>
      <c r="C885" s="90"/>
      <c r="D885" t="s">
        <v>54</v>
      </c>
      <c r="E885" s="91"/>
      <c r="F885" s="90"/>
      <c r="G885" t="s">
        <v>579</v>
      </c>
      <c r="H885" s="91">
        <v>45364.88958333333</v>
      </c>
      <c r="I885" s="117">
        <v>45364.88958333333</v>
      </c>
      <c r="J885" s="97">
        <v>45364.897916666669</v>
      </c>
      <c r="K885" s="117">
        <v>45364.897916666669</v>
      </c>
      <c r="L885" s="95">
        <f>((Causas[[#This Row],[resolucion_fecha]]-Causas[[#This Row],[parada_fecha]])*60*60*24)</f>
        <v>720.00000046100467</v>
      </c>
      <c r="M885" s="92">
        <f>Causas[[#This Row],[parada_duracion]]/60</f>
        <v>12.000000007683411</v>
      </c>
      <c r="N885" s="18" t="s">
        <v>619</v>
      </c>
      <c r="O885" s="98" t="s">
        <v>383</v>
      </c>
      <c r="P885" s="93">
        <f>WEEKNUM(Causas[[#This Row],[resolucion_fecha]],16)</f>
        <v>11</v>
      </c>
      <c r="Q885" s="93" t="str">
        <f>TEXT(Causas[[#This Row],[resolucion_fecha]],"MMMM")</f>
        <v>marzo</v>
      </c>
      <c r="R885" s="93" t="str">
        <f t="shared" si="16"/>
        <v>N</v>
      </c>
      <c r="S885" s="93"/>
      <c r="T885" s="98" t="s">
        <v>132</v>
      </c>
      <c r="U885" s="16"/>
      <c r="V885" s="93"/>
      <c r="W885" s="93"/>
    </row>
    <row r="886" spans="1:23" x14ac:dyDescent="0.25">
      <c r="A886" s="95"/>
      <c r="B886" t="s">
        <v>136</v>
      </c>
      <c r="C886" s="95"/>
      <c r="D886" t="s">
        <v>52</v>
      </c>
      <c r="E886" s="96"/>
      <c r="F886" s="95"/>
      <c r="G886" t="s">
        <v>579</v>
      </c>
      <c r="H886" s="96">
        <v>45364.895138888889</v>
      </c>
      <c r="I886" s="117">
        <v>45364.895138888889</v>
      </c>
      <c r="J886" s="97">
        <v>45364.904861111114</v>
      </c>
      <c r="K886" s="117">
        <v>45364.904861111114</v>
      </c>
      <c r="L886" s="95">
        <f>((Causas[[#This Row],[resolucion_fecha]]-Causas[[#This Row],[parada_fecha]])*60*60*24)</f>
        <v>840.00000022351742</v>
      </c>
      <c r="M886" s="92">
        <f>Causas[[#This Row],[parada_duracion]]/60</f>
        <v>14.00000000372529</v>
      </c>
      <c r="N886" s="19" t="s">
        <v>621</v>
      </c>
      <c r="O886" s="99" t="s">
        <v>383</v>
      </c>
      <c r="P886" s="16">
        <f>WEEKNUM(Causas[[#This Row],[resolucion_fecha]],16)</f>
        <v>11</v>
      </c>
      <c r="Q886" s="16" t="str">
        <f>TEXT(Causas[[#This Row],[resolucion_fecha]],"MMMM")</f>
        <v>marzo</v>
      </c>
      <c r="R886" s="16" t="str">
        <f t="shared" si="16"/>
        <v>N</v>
      </c>
      <c r="S886" s="16"/>
      <c r="T886" s="98" t="s">
        <v>132</v>
      </c>
      <c r="U886" s="94"/>
      <c r="V886" s="16"/>
      <c r="W886" s="16"/>
    </row>
    <row r="887" spans="1:23" x14ac:dyDescent="0.25">
      <c r="A887" s="90"/>
      <c r="B887" t="s">
        <v>110</v>
      </c>
      <c r="C887" s="90"/>
      <c r="D887" t="s">
        <v>49</v>
      </c>
      <c r="E887" s="91"/>
      <c r="F887" s="90"/>
      <c r="G887" t="s">
        <v>579</v>
      </c>
      <c r="H887" s="91">
        <v>45365.260416666664</v>
      </c>
      <c r="I887" s="117">
        <v>45365.260416666664</v>
      </c>
      <c r="J887" s="97">
        <v>45365.302777777775</v>
      </c>
      <c r="K887" s="117">
        <v>45365.302777777775</v>
      </c>
      <c r="L887" s="95">
        <f>((Causas[[#This Row],[resolucion_fecha]]-Causas[[#This Row],[parada_fecha]])*60*60*24)</f>
        <v>3659.9999999860302</v>
      </c>
      <c r="M887" s="92">
        <f>Causas[[#This Row],[parada_duracion]]/60</f>
        <v>60.999999999767169</v>
      </c>
      <c r="N887" s="18" t="s">
        <v>622</v>
      </c>
      <c r="O887" s="98" t="s">
        <v>383</v>
      </c>
      <c r="P887" s="93">
        <f>WEEKNUM(Causas[[#This Row],[resolucion_fecha]],16)</f>
        <v>11</v>
      </c>
      <c r="Q887" s="93" t="str">
        <f>TEXT(Causas[[#This Row],[resolucion_fecha]],"MMMM")</f>
        <v>marzo</v>
      </c>
      <c r="R887" s="93" t="str">
        <f t="shared" si="16"/>
        <v>N</v>
      </c>
      <c r="S887" s="93"/>
      <c r="T887" s="98" t="s">
        <v>132</v>
      </c>
      <c r="U887" s="16"/>
      <c r="V887" s="93"/>
      <c r="W887" s="93"/>
    </row>
    <row r="888" spans="1:23" x14ac:dyDescent="0.25">
      <c r="A888" s="95"/>
      <c r="B888" t="s">
        <v>110</v>
      </c>
      <c r="C888" s="95"/>
      <c r="D888" t="s">
        <v>49</v>
      </c>
      <c r="E888" s="96"/>
      <c r="F888" s="95"/>
      <c r="G888" t="s">
        <v>579</v>
      </c>
      <c r="H888" s="96">
        <v>45365.260416666664</v>
      </c>
      <c r="I888" s="117">
        <v>45365.260416666664</v>
      </c>
      <c r="J888" s="97">
        <v>45365.303472222222</v>
      </c>
      <c r="K888" s="117">
        <v>45365.303472222222</v>
      </c>
      <c r="L888" s="95">
        <f>((Causas[[#This Row],[resolucion_fecha]]-Causas[[#This Row],[parada_fecha]])*60*60*24)</f>
        <v>3720.0000001816079</v>
      </c>
      <c r="M888" s="92">
        <f>Causas[[#This Row],[parada_duracion]]/60</f>
        <v>62.000000003026798</v>
      </c>
      <c r="N888" s="19" t="s">
        <v>633</v>
      </c>
      <c r="O888" s="99" t="s">
        <v>9</v>
      </c>
      <c r="P888" s="16">
        <f>WEEKNUM(Causas[[#This Row],[resolucion_fecha]],16)</f>
        <v>11</v>
      </c>
      <c r="Q888" s="16" t="str">
        <f>TEXT(Causas[[#This Row],[resolucion_fecha]],"MMMM")</f>
        <v>marzo</v>
      </c>
      <c r="R888" s="16" t="str">
        <f t="shared" si="16"/>
        <v>N</v>
      </c>
      <c r="S888" s="16"/>
      <c r="T888" s="98" t="s">
        <v>9</v>
      </c>
      <c r="U888" s="94"/>
      <c r="V888" s="16"/>
      <c r="W888" s="16"/>
    </row>
    <row r="889" spans="1:23" x14ac:dyDescent="0.25">
      <c r="A889" s="90"/>
      <c r="B889" t="s">
        <v>116</v>
      </c>
      <c r="C889" s="90"/>
      <c r="D889" t="s">
        <v>43</v>
      </c>
      <c r="E889" s="91"/>
      <c r="F889" s="90"/>
      <c r="G889" t="s">
        <v>579</v>
      </c>
      <c r="H889" s="91">
        <v>45365.274305555555</v>
      </c>
      <c r="I889" s="117">
        <v>45365.274305555555</v>
      </c>
      <c r="J889" s="97">
        <v>45365.29583333333</v>
      </c>
      <c r="K889" s="117">
        <v>45365.29583333333</v>
      </c>
      <c r="L889" s="95">
        <f>((Causas[[#This Row],[resolucion_fecha]]-Causas[[#This Row],[parada_fecha]])*60*60*24)</f>
        <v>1859.9999997764826</v>
      </c>
      <c r="M889" s="92">
        <f>Causas[[#This Row],[parada_duracion]]/60</f>
        <v>30.99999999627471</v>
      </c>
      <c r="N889" s="18" t="s">
        <v>44</v>
      </c>
      <c r="O889" s="98" t="s">
        <v>44</v>
      </c>
      <c r="P889" s="93">
        <f>WEEKNUM(Causas[[#This Row],[resolucion_fecha]],16)</f>
        <v>11</v>
      </c>
      <c r="Q889" s="93" t="str">
        <f>TEXT(Causas[[#This Row],[resolucion_fecha]],"MMMM")</f>
        <v>marzo</v>
      </c>
      <c r="R889" s="93" t="str">
        <f t="shared" si="16"/>
        <v>N</v>
      </c>
      <c r="S889" s="93"/>
      <c r="T889" s="98" t="s">
        <v>44</v>
      </c>
      <c r="U889" s="16"/>
      <c r="V889" s="93"/>
      <c r="W889" s="93"/>
    </row>
    <row r="890" spans="1:23" x14ac:dyDescent="0.25">
      <c r="A890" s="95"/>
      <c r="B890" t="s">
        <v>181</v>
      </c>
      <c r="C890" s="95"/>
      <c r="D890" t="s">
        <v>47</v>
      </c>
      <c r="E890" s="96"/>
      <c r="F890" s="95"/>
      <c r="G890" t="s">
        <v>580</v>
      </c>
      <c r="H890" s="96">
        <v>45365.285416666666</v>
      </c>
      <c r="I890" s="117">
        <v>45365.285416666666</v>
      </c>
      <c r="J890" s="97">
        <v>45365.286111111112</v>
      </c>
      <c r="K890" s="117">
        <v>45365.286111111112</v>
      </c>
      <c r="L890" s="95">
        <f>((Causas[[#This Row],[resolucion_fecha]]-Causas[[#This Row],[parada_fecha]])*60*60*24)</f>
        <v>60.000000195577741</v>
      </c>
      <c r="M890" s="92">
        <f>Causas[[#This Row],[parada_duracion]]/60</f>
        <v>1.000000003259629</v>
      </c>
      <c r="N890" s="19" t="s">
        <v>125</v>
      </c>
      <c r="O890" s="99" t="s">
        <v>125</v>
      </c>
      <c r="P890" s="16">
        <f>WEEKNUM(Causas[[#This Row],[resolucion_fecha]],16)</f>
        <v>11</v>
      </c>
      <c r="Q890" s="16" t="str">
        <f>TEXT(Causas[[#This Row],[resolucion_fecha]],"MMMM")</f>
        <v>marzo</v>
      </c>
      <c r="R890" s="16" t="str">
        <f t="shared" si="16"/>
        <v>N</v>
      </c>
      <c r="S890" s="16"/>
      <c r="T890" s="99" t="s">
        <v>125</v>
      </c>
      <c r="U890" s="94"/>
      <c r="V890" s="16"/>
      <c r="W890" s="16"/>
    </row>
    <row r="891" spans="1:23" x14ac:dyDescent="0.25">
      <c r="A891" s="95"/>
      <c r="B891" t="s">
        <v>181</v>
      </c>
      <c r="C891" s="95"/>
      <c r="D891" t="s">
        <v>47</v>
      </c>
      <c r="E891" s="96"/>
      <c r="F891" s="95"/>
      <c r="G891" t="s">
        <v>580</v>
      </c>
      <c r="H891" s="96">
        <v>45365.285416666666</v>
      </c>
      <c r="I891" s="117">
        <v>45365.285416666666</v>
      </c>
      <c r="J891" s="97">
        <v>45365.315972222219</v>
      </c>
      <c r="K891" s="117">
        <v>45365.315972222219</v>
      </c>
      <c r="L891" s="95">
        <f>((Causas[[#This Row],[resolucion_fecha]]-Causas[[#This Row],[parada_fecha]])*60*60*24)</f>
        <v>2639.9999998044223</v>
      </c>
      <c r="M891" s="92">
        <f>Causas[[#This Row],[parada_duracion]]/60</f>
        <v>43.999999996740371</v>
      </c>
      <c r="N891" s="19" t="s">
        <v>623</v>
      </c>
      <c r="O891" s="99" t="s">
        <v>383</v>
      </c>
      <c r="P891" s="16">
        <f>WEEKNUM(Causas[[#This Row],[resolucion_fecha]],16)</f>
        <v>11</v>
      </c>
      <c r="Q891" s="16" t="str">
        <f>TEXT(Causas[[#This Row],[resolucion_fecha]],"MMMM")</f>
        <v>marzo</v>
      </c>
      <c r="R891" s="16" t="str">
        <f t="shared" si="16"/>
        <v>N</v>
      </c>
      <c r="S891" s="16"/>
      <c r="T891" s="99" t="s">
        <v>132</v>
      </c>
      <c r="U891" s="16"/>
      <c r="V891" s="16"/>
      <c r="W891" s="16"/>
    </row>
    <row r="892" spans="1:23" x14ac:dyDescent="0.25">
      <c r="A892" s="90"/>
      <c r="B892" t="s">
        <v>181</v>
      </c>
      <c r="C892" s="90"/>
      <c r="D892" t="s">
        <v>47</v>
      </c>
      <c r="E892" s="91"/>
      <c r="F892" s="90"/>
      <c r="G892" t="s">
        <v>580</v>
      </c>
      <c r="H892" s="91">
        <v>45365.285416666666</v>
      </c>
      <c r="I892" s="117">
        <v>45365.285416666666</v>
      </c>
      <c r="J892" s="97">
        <v>45365.316666666666</v>
      </c>
      <c r="K892" s="117">
        <v>45365.316666666666</v>
      </c>
      <c r="L892" s="95">
        <f>((Causas[[#This Row],[resolucion_fecha]]-Causas[[#This Row],[parada_fecha]])*60*60*24)</f>
        <v>2700</v>
      </c>
      <c r="M892" s="92">
        <f>Causas[[#This Row],[parada_duracion]]/60</f>
        <v>45</v>
      </c>
      <c r="N892" s="18" t="s">
        <v>633</v>
      </c>
      <c r="O892" s="98" t="s">
        <v>9</v>
      </c>
      <c r="P892" s="93">
        <f>WEEKNUM(Causas[[#This Row],[resolucion_fecha]],16)</f>
        <v>11</v>
      </c>
      <c r="Q892" s="93" t="str">
        <f>TEXT(Causas[[#This Row],[resolucion_fecha]],"MMMM")</f>
        <v>marzo</v>
      </c>
      <c r="R892" s="93" t="str">
        <f t="shared" si="16"/>
        <v>N</v>
      </c>
      <c r="S892" s="93"/>
      <c r="T892" s="98" t="s">
        <v>9</v>
      </c>
      <c r="U892" s="16"/>
      <c r="V892" s="93"/>
      <c r="W892" s="93"/>
    </row>
    <row r="893" spans="1:23" x14ac:dyDescent="0.25">
      <c r="A893" s="90"/>
      <c r="B893" t="s">
        <v>181</v>
      </c>
      <c r="C893" s="90"/>
      <c r="D893" t="s">
        <v>47</v>
      </c>
      <c r="E893" s="91"/>
      <c r="F893" s="90"/>
      <c r="G893" t="s">
        <v>580</v>
      </c>
      <c r="H893" s="91">
        <v>45365.285416666666</v>
      </c>
      <c r="I893" s="117">
        <v>45365.285416666666</v>
      </c>
      <c r="J893" s="97">
        <v>45365.319444444445</v>
      </c>
      <c r="K893" s="117">
        <v>45365.319444444445</v>
      </c>
      <c r="L893" s="95">
        <f>((Causas[[#This Row],[resolucion_fecha]]-Causas[[#This Row],[parada_fecha]])*60*60*24)</f>
        <v>2940.0000001536682</v>
      </c>
      <c r="M893" s="92">
        <f>Causas[[#This Row],[parada_duracion]]/60</f>
        <v>49.000000002561137</v>
      </c>
      <c r="N893" s="18" t="s">
        <v>633</v>
      </c>
      <c r="O893" s="98" t="s">
        <v>9</v>
      </c>
      <c r="P893" s="93">
        <f>WEEKNUM(Causas[[#This Row],[resolucion_fecha]],16)</f>
        <v>11</v>
      </c>
      <c r="Q893" s="93" t="str">
        <f>TEXT(Causas[[#This Row],[resolucion_fecha]],"MMMM")</f>
        <v>marzo</v>
      </c>
      <c r="R893" s="93" t="str">
        <f t="shared" si="16"/>
        <v>N</v>
      </c>
      <c r="S893" s="93"/>
      <c r="T893" s="98" t="s">
        <v>9</v>
      </c>
      <c r="U893" s="94"/>
      <c r="V893" s="93"/>
      <c r="W893" s="93"/>
    </row>
    <row r="894" spans="1:23" x14ac:dyDescent="0.25">
      <c r="A894" s="90"/>
      <c r="B894" t="s">
        <v>181</v>
      </c>
      <c r="C894" s="90"/>
      <c r="D894" t="s">
        <v>47</v>
      </c>
      <c r="E894" s="91"/>
      <c r="F894" s="90"/>
      <c r="G894" t="s">
        <v>579</v>
      </c>
      <c r="H894" s="91">
        <v>45365.367361111108</v>
      </c>
      <c r="I894" s="117">
        <v>45365.367361111108</v>
      </c>
      <c r="J894" s="97">
        <v>45365.397222222222</v>
      </c>
      <c r="K894" s="117">
        <v>45365.397222222222</v>
      </c>
      <c r="L894" s="95">
        <f>((Causas[[#This Row],[resolucion_fecha]]-Causas[[#This Row],[parada_fecha]])*60*60*24)</f>
        <v>2580.0000002374873</v>
      </c>
      <c r="M894" s="92">
        <f>Causas[[#This Row],[parada_duracion]]/60</f>
        <v>43.000000003958121</v>
      </c>
      <c r="N894" s="18" t="s">
        <v>633</v>
      </c>
      <c r="O894" s="98" t="s">
        <v>9</v>
      </c>
      <c r="P894" s="93">
        <f>WEEKNUM(Causas[[#This Row],[resolucion_fecha]],16)</f>
        <v>11</v>
      </c>
      <c r="Q894" s="93" t="str">
        <f>TEXT(Causas[[#This Row],[resolucion_fecha]],"MMMM")</f>
        <v>marzo</v>
      </c>
      <c r="R894" s="93" t="str">
        <f t="shared" si="16"/>
        <v>N</v>
      </c>
      <c r="S894" s="93"/>
      <c r="T894" s="99" t="s">
        <v>9</v>
      </c>
      <c r="U894" s="94"/>
      <c r="V894" s="93"/>
      <c r="W894" s="93"/>
    </row>
    <row r="895" spans="1:23" x14ac:dyDescent="0.25">
      <c r="A895" s="95"/>
      <c r="B895" t="s">
        <v>181</v>
      </c>
      <c r="C895" s="95"/>
      <c r="D895" t="s">
        <v>47</v>
      </c>
      <c r="E895" s="96"/>
      <c r="F895" s="95"/>
      <c r="G895" t="s">
        <v>580</v>
      </c>
      <c r="H895" s="96">
        <v>45365.397916666669</v>
      </c>
      <c r="I895" s="117">
        <v>45365.397916666669</v>
      </c>
      <c r="J895" s="97">
        <v>45365.461111111108</v>
      </c>
      <c r="K895" s="117">
        <v>45365.461111111108</v>
      </c>
      <c r="L895" s="95">
        <f>((Causas[[#This Row],[resolucion_fecha]]-Causas[[#This Row],[parada_fecha]])*60*60*24)</f>
        <v>5459.999999566935</v>
      </c>
      <c r="M895" s="92">
        <f>Causas[[#This Row],[parada_duracion]]/60</f>
        <v>90.99999999278225</v>
      </c>
      <c r="N895" s="19" t="s">
        <v>633</v>
      </c>
      <c r="O895" s="99" t="s">
        <v>9</v>
      </c>
      <c r="P895" s="16">
        <f>WEEKNUM(Causas[[#This Row],[resolucion_fecha]],16)</f>
        <v>11</v>
      </c>
      <c r="Q895" s="16" t="str">
        <f>TEXT(Causas[[#This Row],[resolucion_fecha]],"MMMM")</f>
        <v>marzo</v>
      </c>
      <c r="R895" s="16" t="str">
        <f t="shared" si="16"/>
        <v>N</v>
      </c>
      <c r="S895" s="16"/>
      <c r="T895" s="99" t="s">
        <v>9</v>
      </c>
      <c r="U895" s="94"/>
      <c r="V895" s="16"/>
      <c r="W895" s="16"/>
    </row>
    <row r="896" spans="1:23" x14ac:dyDescent="0.25">
      <c r="A896" s="95"/>
      <c r="B896" t="s">
        <v>121</v>
      </c>
      <c r="C896" s="95"/>
      <c r="D896" t="s">
        <v>54</v>
      </c>
      <c r="E896" s="96"/>
      <c r="F896" s="95"/>
      <c r="G896" t="s">
        <v>579</v>
      </c>
      <c r="H896" s="96">
        <v>45365.42291666667</v>
      </c>
      <c r="I896" s="117">
        <v>45365.42291666667</v>
      </c>
      <c r="J896" s="97">
        <v>45365.493055555555</v>
      </c>
      <c r="K896" s="117">
        <v>45365.493055555555</v>
      </c>
      <c r="L896" s="95">
        <f>((Causas[[#This Row],[resolucion_fecha]]-Causas[[#This Row],[parada_fecha]])*60*60*24)</f>
        <v>6059.9999996367842</v>
      </c>
      <c r="M896" s="92">
        <f>Causas[[#This Row],[parada_duracion]]/60</f>
        <v>100.9999999939464</v>
      </c>
      <c r="N896" s="19" t="s">
        <v>625</v>
      </c>
      <c r="O896" s="99" t="s">
        <v>384</v>
      </c>
      <c r="P896" s="16">
        <f>WEEKNUM(Causas[[#This Row],[resolucion_fecha]],16)</f>
        <v>11</v>
      </c>
      <c r="Q896" s="16" t="str">
        <f>TEXT(Causas[[#This Row],[resolucion_fecha]],"MMMM")</f>
        <v>marzo</v>
      </c>
      <c r="R896" s="16" t="str">
        <f t="shared" si="16"/>
        <v>N</v>
      </c>
      <c r="S896" s="16"/>
      <c r="T896" s="99" t="s">
        <v>133</v>
      </c>
      <c r="U896" s="16"/>
      <c r="V896" s="16"/>
      <c r="W896" s="16"/>
    </row>
    <row r="897" spans="1:23" ht="30" x14ac:dyDescent="0.25">
      <c r="A897" s="95"/>
      <c r="B897" t="s">
        <v>152</v>
      </c>
      <c r="C897" s="95"/>
      <c r="D897" t="s">
        <v>59</v>
      </c>
      <c r="E897" s="96"/>
      <c r="F897" s="95"/>
      <c r="G897" t="s">
        <v>579</v>
      </c>
      <c r="H897" s="96">
        <v>45365.430555555555</v>
      </c>
      <c r="I897" s="117">
        <v>45365.430555555555</v>
      </c>
      <c r="J897" s="97">
        <v>45365.488194444442</v>
      </c>
      <c r="K897" s="117">
        <v>45365.488194444442</v>
      </c>
      <c r="L897" s="95">
        <f>((Causas[[#This Row],[resolucion_fecha]]-Causas[[#This Row],[parada_fecha]])*60*60*24)</f>
        <v>4979.9999998882413</v>
      </c>
      <c r="M897" s="92">
        <f>Causas[[#This Row],[parada_duracion]]/60</f>
        <v>82.999999998137355</v>
      </c>
      <c r="N897" s="19" t="s">
        <v>624</v>
      </c>
      <c r="O897" s="99" t="s">
        <v>384</v>
      </c>
      <c r="P897" s="16">
        <f>WEEKNUM(Causas[[#This Row],[resolucion_fecha]],16)</f>
        <v>11</v>
      </c>
      <c r="Q897" s="16" t="str">
        <f>TEXT(Causas[[#This Row],[resolucion_fecha]],"MMMM")</f>
        <v>marzo</v>
      </c>
      <c r="R897" s="16" t="str">
        <f t="shared" si="16"/>
        <v>N</v>
      </c>
      <c r="S897" s="16"/>
      <c r="T897" s="99" t="s">
        <v>132</v>
      </c>
      <c r="U897" s="16"/>
      <c r="V897" s="16"/>
      <c r="W897" s="16"/>
    </row>
    <row r="898" spans="1:23" x14ac:dyDescent="0.25">
      <c r="A898" s="95"/>
      <c r="B898" t="s">
        <v>161</v>
      </c>
      <c r="C898" s="95"/>
      <c r="D898" t="s">
        <v>49</v>
      </c>
      <c r="E898" s="96"/>
      <c r="F898" s="95"/>
      <c r="G898" t="s">
        <v>579</v>
      </c>
      <c r="H898" s="96">
        <v>45365.450694444444</v>
      </c>
      <c r="I898" s="117">
        <v>45365.450694444444</v>
      </c>
      <c r="J898" s="97">
        <v>45365.469444444447</v>
      </c>
      <c r="K898" s="117">
        <v>45365.469444444447</v>
      </c>
      <c r="L898" s="95">
        <f>((Causas[[#This Row],[resolucion_fecha]]-Causas[[#This Row],[parada_fecha]])*60*60*24)</f>
        <v>1620.0000002514571</v>
      </c>
      <c r="M898" s="92">
        <f>Causas[[#This Row],[parada_duracion]]/60</f>
        <v>27.000000004190952</v>
      </c>
      <c r="N898" s="19" t="s">
        <v>44</v>
      </c>
      <c r="O898" s="99" t="s">
        <v>44</v>
      </c>
      <c r="P898" s="16">
        <f>WEEKNUM(Causas[[#This Row],[resolucion_fecha]],16)</f>
        <v>11</v>
      </c>
      <c r="Q898" s="16" t="str">
        <f>TEXT(Causas[[#This Row],[resolucion_fecha]],"MMMM")</f>
        <v>marzo</v>
      </c>
      <c r="R898" s="16" t="str">
        <f t="shared" si="16"/>
        <v>N</v>
      </c>
      <c r="S898" s="16"/>
      <c r="T898" s="99" t="s">
        <v>44</v>
      </c>
      <c r="U898" s="16"/>
      <c r="V898" s="16"/>
      <c r="W898" s="16"/>
    </row>
    <row r="899" spans="1:23" ht="30" x14ac:dyDescent="0.25">
      <c r="A899" s="95"/>
      <c r="B899" t="s">
        <v>120</v>
      </c>
      <c r="C899" s="95"/>
      <c r="D899" t="s">
        <v>46</v>
      </c>
      <c r="E899" s="96"/>
      <c r="F899" s="95"/>
      <c r="G899" t="s">
        <v>580</v>
      </c>
      <c r="H899" s="96">
        <v>45365.452777777777</v>
      </c>
      <c r="I899" s="117">
        <v>45365.452777777777</v>
      </c>
      <c r="J899" s="97">
        <v>45365.513888888891</v>
      </c>
      <c r="K899" s="117">
        <v>45365.513888888891</v>
      </c>
      <c r="L899" s="95">
        <f>((Causas[[#This Row],[resolucion_fecha]]-Causas[[#This Row],[parada_fecha]])*60*60*24)</f>
        <v>5280.0000002374873</v>
      </c>
      <c r="M899" s="92">
        <f>Causas[[#This Row],[parada_duracion]]/60</f>
        <v>88.000000003958121</v>
      </c>
      <c r="N899" s="19" t="s">
        <v>626</v>
      </c>
      <c r="O899" s="99" t="s">
        <v>384</v>
      </c>
      <c r="P899" s="16">
        <f>WEEKNUM(Causas[[#This Row],[resolucion_fecha]],16)</f>
        <v>11</v>
      </c>
      <c r="Q899" s="16" t="str">
        <f>TEXT(Causas[[#This Row],[resolucion_fecha]],"MMMM")</f>
        <v>marzo</v>
      </c>
      <c r="R899" s="16" t="str">
        <f t="shared" ref="R899:R930" si="17">IF(I6396&gt;TIME(22,0,0),"N",IF(I6396&lt;TIME(6,0,0),"N",IF(I6396&gt;TIME(14,0,0),"T",IF(I6396&gt;=TIME(6,0,0),"M","-"))))</f>
        <v>N</v>
      </c>
      <c r="S899" s="16"/>
      <c r="T899" s="99" t="s">
        <v>133</v>
      </c>
      <c r="U899" s="16"/>
      <c r="V899" s="16"/>
      <c r="W899" s="16"/>
    </row>
    <row r="900" spans="1:23" x14ac:dyDescent="0.25">
      <c r="A900" s="95"/>
      <c r="B900" t="s">
        <v>120</v>
      </c>
      <c r="C900" s="95"/>
      <c r="D900" t="s">
        <v>61</v>
      </c>
      <c r="E900" s="96"/>
      <c r="F900" s="95"/>
      <c r="G900" t="s">
        <v>580</v>
      </c>
      <c r="H900" s="96">
        <v>45365.453472222223</v>
      </c>
      <c r="I900" s="117">
        <v>45365.453472222223</v>
      </c>
      <c r="J900" s="97">
        <v>45365.506249999999</v>
      </c>
      <c r="K900" s="117">
        <v>45365.506249999999</v>
      </c>
      <c r="L900" s="95">
        <f>((Causas[[#This Row],[resolucion_fecha]]-Causas[[#This Row],[parada_fecha]])*60*60*24)</f>
        <v>4559.9999997764826</v>
      </c>
      <c r="M900" s="92">
        <f>Causas[[#This Row],[parada_duracion]]/60</f>
        <v>75.99999999627471</v>
      </c>
      <c r="N900" s="19" t="s">
        <v>44</v>
      </c>
      <c r="O900" s="99" t="s">
        <v>44</v>
      </c>
      <c r="P900" s="16">
        <f>WEEKNUM(Causas[[#This Row],[resolucion_fecha]],16)</f>
        <v>11</v>
      </c>
      <c r="Q900" s="16" t="str">
        <f>TEXT(Causas[[#This Row],[resolucion_fecha]],"MMMM")</f>
        <v>marzo</v>
      </c>
      <c r="R900" s="16" t="str">
        <f t="shared" si="17"/>
        <v>N</v>
      </c>
      <c r="S900" s="16"/>
      <c r="T900" s="99" t="s">
        <v>44</v>
      </c>
      <c r="U900" s="16"/>
      <c r="V900" s="16"/>
      <c r="W900" s="16"/>
    </row>
    <row r="901" spans="1:23" x14ac:dyDescent="0.25">
      <c r="A901" s="90"/>
      <c r="B901" t="s">
        <v>181</v>
      </c>
      <c r="C901" s="90"/>
      <c r="D901" t="s">
        <v>47</v>
      </c>
      <c r="E901" s="91"/>
      <c r="F901" s="90"/>
      <c r="G901" t="s">
        <v>580</v>
      </c>
      <c r="H901" s="91">
        <v>45365.461111111108</v>
      </c>
      <c r="I901" s="117">
        <v>45365.461111111108</v>
      </c>
      <c r="J901" s="97">
        <v>45365.550694444442</v>
      </c>
      <c r="K901" s="117">
        <v>45365.550694444442</v>
      </c>
      <c r="L901" s="95">
        <f>((Causas[[#This Row],[resolucion_fecha]]-Causas[[#This Row],[parada_fecha]])*60*60*24)</f>
        <v>7740.000000083819</v>
      </c>
      <c r="M901" s="92">
        <f>Causas[[#This Row],[parada_duracion]]/60</f>
        <v>129.00000000139698</v>
      </c>
      <c r="N901" s="18" t="s">
        <v>633</v>
      </c>
      <c r="O901" s="98" t="s">
        <v>9</v>
      </c>
      <c r="P901" s="93">
        <f>WEEKNUM(Causas[[#This Row],[resolucion_fecha]],16)</f>
        <v>11</v>
      </c>
      <c r="Q901" s="93" t="str">
        <f>TEXT(Causas[[#This Row],[resolucion_fecha]],"MMMM")</f>
        <v>marzo</v>
      </c>
      <c r="R901" s="93" t="str">
        <f t="shared" si="17"/>
        <v>N</v>
      </c>
      <c r="S901" s="93"/>
      <c r="T901" s="98" t="s">
        <v>9</v>
      </c>
      <c r="U901" s="16"/>
      <c r="V901" s="93"/>
      <c r="W901" s="93"/>
    </row>
    <row r="902" spans="1:23" x14ac:dyDescent="0.25">
      <c r="A902" s="95"/>
      <c r="B902" t="s">
        <v>181</v>
      </c>
      <c r="C902" s="95"/>
      <c r="D902" t="s">
        <v>47</v>
      </c>
      <c r="E902" s="96"/>
      <c r="F902" s="95"/>
      <c r="G902" t="s">
        <v>580</v>
      </c>
      <c r="H902" s="96">
        <v>45365.461111111108</v>
      </c>
      <c r="I902" s="117">
        <v>45365.461111111108</v>
      </c>
      <c r="J902" s="97">
        <v>45365.570833333331</v>
      </c>
      <c r="K902" s="117">
        <v>45365.570833333331</v>
      </c>
      <c r="L902" s="95">
        <f>((Causas[[#This Row],[resolucion_fecha]]-Causas[[#This Row],[parada_fecha]])*60*60*24)</f>
        <v>9480.0000000977889</v>
      </c>
      <c r="M902" s="92">
        <f>Causas[[#This Row],[parada_duracion]]/60</f>
        <v>158.00000000162981</v>
      </c>
      <c r="N902" s="19" t="s">
        <v>633</v>
      </c>
      <c r="O902" s="99" t="s">
        <v>9</v>
      </c>
      <c r="P902" s="16">
        <f>WEEKNUM(Causas[[#This Row],[resolucion_fecha]],16)</f>
        <v>11</v>
      </c>
      <c r="Q902" s="16" t="str">
        <f>TEXT(Causas[[#This Row],[resolucion_fecha]],"MMMM")</f>
        <v>marzo</v>
      </c>
      <c r="R902" s="16" t="str">
        <f t="shared" si="17"/>
        <v>N</v>
      </c>
      <c r="S902" s="16"/>
      <c r="T902" s="99" t="s">
        <v>9</v>
      </c>
      <c r="U902" s="94"/>
      <c r="V902" s="16"/>
      <c r="W902" s="16"/>
    </row>
    <row r="903" spans="1:23" x14ac:dyDescent="0.25">
      <c r="A903" s="90"/>
      <c r="B903" t="s">
        <v>181</v>
      </c>
      <c r="C903" s="90"/>
      <c r="D903" t="s">
        <v>47</v>
      </c>
      <c r="E903" s="91"/>
      <c r="F903" s="90"/>
      <c r="G903" t="s">
        <v>580</v>
      </c>
      <c r="H903" s="91">
        <v>45365.461805555555</v>
      </c>
      <c r="I903" s="117">
        <v>45365.461805555555</v>
      </c>
      <c r="J903" s="97">
        <v>45365.570833333331</v>
      </c>
      <c r="K903" s="117">
        <v>45365.570833333331</v>
      </c>
      <c r="L903" s="95">
        <f>((Causas[[#This Row],[resolucion_fecha]]-Causas[[#This Row],[parada_fecha]])*60*60*24)</f>
        <v>9419.9999999022111</v>
      </c>
      <c r="M903" s="92">
        <f>Causas[[#This Row],[parada_duracion]]/60</f>
        <v>156.99999999837019</v>
      </c>
      <c r="N903" s="18" t="s">
        <v>633</v>
      </c>
      <c r="O903" s="98" t="s">
        <v>9</v>
      </c>
      <c r="P903" s="93">
        <f>WEEKNUM(Causas[[#This Row],[resolucion_fecha]],16)</f>
        <v>11</v>
      </c>
      <c r="Q903" s="93" t="str">
        <f>TEXT(Causas[[#This Row],[resolucion_fecha]],"MMMM")</f>
        <v>marzo</v>
      </c>
      <c r="R903" s="93" t="str">
        <f t="shared" si="17"/>
        <v>N</v>
      </c>
      <c r="S903" s="93"/>
      <c r="T903" s="99" t="s">
        <v>9</v>
      </c>
      <c r="U903" s="16"/>
      <c r="V903" s="93"/>
      <c r="W903" s="93"/>
    </row>
    <row r="904" spans="1:23" x14ac:dyDescent="0.25">
      <c r="A904" s="90"/>
      <c r="B904" t="s">
        <v>120</v>
      </c>
      <c r="C904" s="90"/>
      <c r="D904" t="s">
        <v>46</v>
      </c>
      <c r="E904" s="91"/>
      <c r="F904" s="90"/>
      <c r="G904" t="s">
        <v>580</v>
      </c>
      <c r="H904" s="91">
        <v>45365.51458333333</v>
      </c>
      <c r="I904" s="117">
        <v>45365.51458333333</v>
      </c>
      <c r="J904" s="97">
        <v>45365.519444444442</v>
      </c>
      <c r="K904" s="117">
        <v>45365.519444444442</v>
      </c>
      <c r="L904" s="95">
        <f>((Causas[[#This Row],[resolucion_fecha]]-Causas[[#This Row],[parada_fecha]])*60*60*24)</f>
        <v>420.00000011175871</v>
      </c>
      <c r="M904" s="92">
        <f>Causas[[#This Row],[parada_duracion]]/60</f>
        <v>7.0000000018626451</v>
      </c>
      <c r="N904" s="18" t="s">
        <v>125</v>
      </c>
      <c r="O904" s="98" t="s">
        <v>125</v>
      </c>
      <c r="P904" s="93">
        <f>WEEKNUM(Causas[[#This Row],[resolucion_fecha]],16)</f>
        <v>11</v>
      </c>
      <c r="Q904" s="93" t="str">
        <f>TEXT(Causas[[#This Row],[resolucion_fecha]],"MMMM")</f>
        <v>marzo</v>
      </c>
      <c r="R904" s="93" t="str">
        <f t="shared" si="17"/>
        <v>N</v>
      </c>
      <c r="S904" s="93"/>
      <c r="T904" s="99" t="s">
        <v>125</v>
      </c>
      <c r="U904" s="94"/>
      <c r="V904" s="93"/>
      <c r="W904" s="93"/>
    </row>
    <row r="905" spans="1:23" x14ac:dyDescent="0.25">
      <c r="A905" s="95"/>
      <c r="B905" t="s">
        <v>124</v>
      </c>
      <c r="C905" s="95"/>
      <c r="D905" t="s">
        <v>46</v>
      </c>
      <c r="E905" s="96"/>
      <c r="F905" s="95"/>
      <c r="G905" t="s">
        <v>579</v>
      </c>
      <c r="H905" s="96">
        <v>45365.520138888889</v>
      </c>
      <c r="I905" s="117">
        <v>45365.520138888889</v>
      </c>
      <c r="J905" s="97">
        <v>45365.545138888891</v>
      </c>
      <c r="K905" s="117">
        <v>45365.545138888891</v>
      </c>
      <c r="L905" s="95">
        <f>((Causas[[#This Row],[resolucion_fecha]]-Causas[[#This Row],[parada_fecha]])*60*60*24)</f>
        <v>2160.0000001257285</v>
      </c>
      <c r="M905" s="92">
        <f>Causas[[#This Row],[parada_duracion]]/60</f>
        <v>36.000000002095476</v>
      </c>
      <c r="N905" s="19" t="s">
        <v>44</v>
      </c>
      <c r="O905" s="99" t="s">
        <v>44</v>
      </c>
      <c r="P905" s="16">
        <f>WEEKNUM(Causas[[#This Row],[resolucion_fecha]],16)</f>
        <v>11</v>
      </c>
      <c r="Q905" s="16" t="str">
        <f>TEXT(Causas[[#This Row],[resolucion_fecha]],"MMMM")</f>
        <v>marzo</v>
      </c>
      <c r="R905" s="16" t="str">
        <f t="shared" si="17"/>
        <v>N</v>
      </c>
      <c r="S905" s="16"/>
      <c r="T905" s="99" t="s">
        <v>44</v>
      </c>
      <c r="U905" s="94"/>
      <c r="V905" s="16"/>
      <c r="W905" s="16"/>
    </row>
    <row r="906" spans="1:23" x14ac:dyDescent="0.25">
      <c r="A906" s="95"/>
      <c r="B906" t="s">
        <v>120</v>
      </c>
      <c r="C906" s="95"/>
      <c r="D906" t="s">
        <v>46</v>
      </c>
      <c r="E906" s="96"/>
      <c r="F906" s="95"/>
      <c r="G906" t="s">
        <v>580</v>
      </c>
      <c r="H906" s="96">
        <v>45365.59375</v>
      </c>
      <c r="I906" s="117">
        <v>45365.59375</v>
      </c>
      <c r="J906" s="97">
        <v>45365.64166666667</v>
      </c>
      <c r="K906" s="117">
        <v>45365.64166666667</v>
      </c>
      <c r="L906" s="95">
        <f>((Causas[[#This Row],[resolucion_fecha]]-Causas[[#This Row],[parada_fecha]])*60*60*24)</f>
        <v>4140.0000002933666</v>
      </c>
      <c r="M906" s="92">
        <f>Causas[[#This Row],[parada_duracion]]/60</f>
        <v>69.000000004889444</v>
      </c>
      <c r="N906" s="18" t="s">
        <v>44</v>
      </c>
      <c r="O906" s="98" t="s">
        <v>44</v>
      </c>
      <c r="P906" s="16">
        <f>WEEKNUM(Causas[[#This Row],[resolucion_fecha]],16)</f>
        <v>11</v>
      </c>
      <c r="Q906" s="16" t="str">
        <f>TEXT(Causas[[#This Row],[resolucion_fecha]],"MMMM")</f>
        <v>marzo</v>
      </c>
      <c r="R906" s="16" t="str">
        <f t="shared" si="17"/>
        <v>N</v>
      </c>
      <c r="S906" s="16"/>
      <c r="T906" s="98" t="s">
        <v>44</v>
      </c>
      <c r="U906" s="16"/>
      <c r="V906" s="16"/>
      <c r="W906" s="16"/>
    </row>
    <row r="907" spans="1:23" x14ac:dyDescent="0.25">
      <c r="A907" s="95"/>
      <c r="B907" t="s">
        <v>121</v>
      </c>
      <c r="C907" s="95"/>
      <c r="D907" t="s">
        <v>54</v>
      </c>
      <c r="E907" s="96"/>
      <c r="F907" s="95"/>
      <c r="G907" t="s">
        <v>579</v>
      </c>
      <c r="H907" s="96">
        <v>45365.616666666669</v>
      </c>
      <c r="I907" s="117">
        <v>45365.616666666669</v>
      </c>
      <c r="J907" s="97">
        <v>45365.638888888891</v>
      </c>
      <c r="K907" s="117">
        <v>45365.638888888891</v>
      </c>
      <c r="L907" s="95">
        <f>((Causas[[#This Row],[resolucion_fecha]]-Causas[[#This Row],[parada_fecha]])*60*60*24)</f>
        <v>1919.9999999720603</v>
      </c>
      <c r="M907" s="92">
        <f>Causas[[#This Row],[parada_duracion]]/60</f>
        <v>31.999999999534339</v>
      </c>
      <c r="N907" s="19" t="s">
        <v>213</v>
      </c>
      <c r="O907" s="99" t="s">
        <v>383</v>
      </c>
      <c r="P907" s="16">
        <f>WEEKNUM(Causas[[#This Row],[resolucion_fecha]],16)</f>
        <v>11</v>
      </c>
      <c r="Q907" s="16" t="str">
        <f>TEXT(Causas[[#This Row],[resolucion_fecha]],"MMMM")</f>
        <v>marzo</v>
      </c>
      <c r="R907" s="16" t="str">
        <f t="shared" si="17"/>
        <v>N</v>
      </c>
      <c r="S907" s="16"/>
      <c r="T907" s="99" t="s">
        <v>132</v>
      </c>
      <c r="U907" s="16"/>
      <c r="V907" s="16"/>
      <c r="W907" s="16"/>
    </row>
    <row r="908" spans="1:23" x14ac:dyDescent="0.25">
      <c r="A908" s="95"/>
      <c r="B908" t="s">
        <v>233</v>
      </c>
      <c r="C908" s="95"/>
      <c r="D908" t="s">
        <v>50</v>
      </c>
      <c r="E908" s="96"/>
      <c r="F908" s="95"/>
      <c r="G908" t="s">
        <v>580</v>
      </c>
      <c r="H908" s="96">
        <v>45365.698611111111</v>
      </c>
      <c r="I908" s="117">
        <v>45365.698611111111</v>
      </c>
      <c r="J908" s="97">
        <v>45365.70208333333</v>
      </c>
      <c r="K908" s="117">
        <v>45365.70208333333</v>
      </c>
      <c r="L908" s="95">
        <f>((Causas[[#This Row],[resolucion_fecha]]-Causas[[#This Row],[parada_fecha]])*60*60*24)</f>
        <v>299.99999972060323</v>
      </c>
      <c r="M908" s="92">
        <f>Causas[[#This Row],[parada_duracion]]/60</f>
        <v>4.9999999953433871</v>
      </c>
      <c r="N908" s="19" t="s">
        <v>125</v>
      </c>
      <c r="O908" s="99" t="s">
        <v>125</v>
      </c>
      <c r="P908" s="16">
        <f>WEEKNUM(Causas[[#This Row],[resolucion_fecha]],16)</f>
        <v>11</v>
      </c>
      <c r="Q908" s="16" t="str">
        <f>TEXT(Causas[[#This Row],[resolucion_fecha]],"MMMM")</f>
        <v>marzo</v>
      </c>
      <c r="R908" s="16" t="str">
        <f t="shared" si="17"/>
        <v>N</v>
      </c>
      <c r="S908" s="16"/>
      <c r="T908" s="99" t="s">
        <v>125</v>
      </c>
      <c r="U908" s="16"/>
      <c r="V908" s="16"/>
      <c r="W908" s="16"/>
    </row>
    <row r="909" spans="1:23" x14ac:dyDescent="0.25">
      <c r="A909" s="95"/>
      <c r="B909" t="s">
        <v>116</v>
      </c>
      <c r="C909" s="95"/>
      <c r="D909" t="s">
        <v>50</v>
      </c>
      <c r="E909" s="96"/>
      <c r="F909" s="95"/>
      <c r="G909" t="s">
        <v>579</v>
      </c>
      <c r="H909" s="96">
        <v>45365.728472222225</v>
      </c>
      <c r="I909" s="117">
        <v>45365.728472222225</v>
      </c>
      <c r="J909" s="97">
        <v>45365.748611111114</v>
      </c>
      <c r="K909" s="117">
        <v>45365.748611111114</v>
      </c>
      <c r="L909" s="95">
        <f>((Causas[[#This Row],[resolucion_fecha]]-Causas[[#This Row],[parada_fecha]])*60*60*24)</f>
        <v>1740.0000000139698</v>
      </c>
      <c r="M909" s="92">
        <f>Causas[[#This Row],[parada_duracion]]/60</f>
        <v>29.000000000232831</v>
      </c>
      <c r="N909" s="19" t="s">
        <v>44</v>
      </c>
      <c r="O909" s="99" t="s">
        <v>44</v>
      </c>
      <c r="P909" s="16">
        <f>WEEKNUM(Causas[[#This Row],[resolucion_fecha]],16)</f>
        <v>11</v>
      </c>
      <c r="Q909" s="16" t="str">
        <f>TEXT(Causas[[#This Row],[resolucion_fecha]],"MMMM")</f>
        <v>marzo</v>
      </c>
      <c r="R909" s="16" t="str">
        <f t="shared" si="17"/>
        <v>N</v>
      </c>
      <c r="S909" s="16"/>
      <c r="T909" s="98" t="s">
        <v>44</v>
      </c>
      <c r="U909" s="16"/>
      <c r="V909" s="16"/>
      <c r="W909" s="16"/>
    </row>
    <row r="910" spans="1:23" x14ac:dyDescent="0.25">
      <c r="A910" s="95"/>
      <c r="B910" t="s">
        <v>154</v>
      </c>
      <c r="C910" s="95"/>
      <c r="D910" t="s">
        <v>57</v>
      </c>
      <c r="E910" s="96"/>
      <c r="F910" s="95"/>
      <c r="G910" t="s">
        <v>579</v>
      </c>
      <c r="H910" s="96">
        <v>45365.761111111111</v>
      </c>
      <c r="I910" s="117">
        <v>45365.761111111111</v>
      </c>
      <c r="J910" s="97">
        <v>45365.779861111114</v>
      </c>
      <c r="K910" s="117">
        <v>45365.779861111114</v>
      </c>
      <c r="L910" s="95">
        <f>((Causas[[#This Row],[resolucion_fecha]]-Causas[[#This Row],[parada_fecha]])*60*60*24)</f>
        <v>1620.0000002514571</v>
      </c>
      <c r="M910" s="92">
        <f>Causas[[#This Row],[parada_duracion]]/60</f>
        <v>27.000000004190952</v>
      </c>
      <c r="N910" s="18" t="s">
        <v>628</v>
      </c>
      <c r="O910" s="98" t="s">
        <v>384</v>
      </c>
      <c r="P910" s="16">
        <f>WEEKNUM(Causas[[#This Row],[resolucion_fecha]],16)</f>
        <v>11</v>
      </c>
      <c r="Q910" s="16" t="str">
        <f>TEXT(Causas[[#This Row],[resolucion_fecha]],"MMMM")</f>
        <v>marzo</v>
      </c>
      <c r="R910" s="16" t="str">
        <f t="shared" si="17"/>
        <v>N</v>
      </c>
      <c r="S910" s="16"/>
      <c r="T910" s="98" t="s">
        <v>133</v>
      </c>
      <c r="U910" s="16"/>
      <c r="V910" s="16"/>
      <c r="W910" s="16"/>
    </row>
    <row r="911" spans="1:23" ht="30" x14ac:dyDescent="0.25">
      <c r="A911" s="95"/>
      <c r="B911" t="s">
        <v>486</v>
      </c>
      <c r="C911" s="95"/>
      <c r="D911" t="s">
        <v>60</v>
      </c>
      <c r="E911" s="96"/>
      <c r="F911" s="95"/>
      <c r="G911" t="s">
        <v>579</v>
      </c>
      <c r="H911" s="96">
        <v>45365.76666666667</v>
      </c>
      <c r="I911" s="117">
        <v>45365.76666666667</v>
      </c>
      <c r="J911" s="97">
        <v>45365.780555555553</v>
      </c>
      <c r="K911" s="117">
        <v>45365.780555555553</v>
      </c>
      <c r="L911" s="95">
        <f>((Causas[[#This Row],[resolucion_fecha]]-Causas[[#This Row],[parada_fecha]])*60*60*24)</f>
        <v>1199.9999995110556</v>
      </c>
      <c r="M911" s="92">
        <f>Causas[[#This Row],[parada_duracion]]/60</f>
        <v>19.999999991850927</v>
      </c>
      <c r="N911" s="19" t="s">
        <v>631</v>
      </c>
      <c r="O911" s="99" t="s">
        <v>384</v>
      </c>
      <c r="P911" s="16">
        <f>WEEKNUM(Causas[[#This Row],[resolucion_fecha]],16)</f>
        <v>11</v>
      </c>
      <c r="Q911" s="16" t="str">
        <f>TEXT(Causas[[#This Row],[resolucion_fecha]],"MMMM")</f>
        <v>marzo</v>
      </c>
      <c r="R911" s="16" t="str">
        <f t="shared" si="17"/>
        <v>N</v>
      </c>
      <c r="S911" s="16"/>
      <c r="T911" s="99" t="s">
        <v>133</v>
      </c>
      <c r="U911" s="16"/>
      <c r="V911" s="16"/>
      <c r="W911" s="16"/>
    </row>
    <row r="912" spans="1:23" x14ac:dyDescent="0.25">
      <c r="A912" s="90"/>
      <c r="B912" t="s">
        <v>121</v>
      </c>
      <c r="C912" s="90"/>
      <c r="D912" t="s">
        <v>57</v>
      </c>
      <c r="E912" s="91"/>
      <c r="F912" s="90"/>
      <c r="G912" t="s">
        <v>579</v>
      </c>
      <c r="H912" s="91">
        <v>45365.793055555558</v>
      </c>
      <c r="I912" s="117">
        <v>45365.793055555558</v>
      </c>
      <c r="J912" s="97">
        <v>45365.793749999997</v>
      </c>
      <c r="K912" s="117">
        <v>45365.793749999997</v>
      </c>
      <c r="L912" s="95">
        <f>((Causas[[#This Row],[resolucion_fecha]]-Causas[[#This Row],[parada_fecha]])*60*60*24)</f>
        <v>59.999999566935003</v>
      </c>
      <c r="M912" s="92">
        <f>Causas[[#This Row],[parada_duracion]]/60</f>
        <v>0.99999999278225005</v>
      </c>
      <c r="N912" s="18" t="s">
        <v>125</v>
      </c>
      <c r="O912" s="98" t="s">
        <v>125</v>
      </c>
      <c r="P912" s="93">
        <f>WEEKNUM(Causas[[#This Row],[resolucion_fecha]],16)</f>
        <v>11</v>
      </c>
      <c r="Q912" s="93" t="str">
        <f>TEXT(Causas[[#This Row],[resolucion_fecha]],"MMMM")</f>
        <v>marzo</v>
      </c>
      <c r="R912" s="93" t="str">
        <f t="shared" si="17"/>
        <v>N</v>
      </c>
      <c r="S912" s="93"/>
      <c r="T912" s="98" t="s">
        <v>125</v>
      </c>
      <c r="U912" s="16"/>
      <c r="V912" s="93"/>
      <c r="W912" s="93"/>
    </row>
    <row r="913" spans="1:23" x14ac:dyDescent="0.25">
      <c r="A913" s="95"/>
      <c r="B913" t="s">
        <v>121</v>
      </c>
      <c r="C913" s="95"/>
      <c r="D913" t="s">
        <v>57</v>
      </c>
      <c r="E913" s="96"/>
      <c r="F913" s="95"/>
      <c r="G913" t="s">
        <v>579</v>
      </c>
      <c r="H913" s="96">
        <v>45365.793749999997</v>
      </c>
      <c r="I913" s="117">
        <v>45365.793749999997</v>
      </c>
      <c r="J913" s="97">
        <v>45365.794444444444</v>
      </c>
      <c r="K913" s="117">
        <v>45365.794444444444</v>
      </c>
      <c r="L913" s="95">
        <f>((Causas[[#This Row],[resolucion_fecha]]-Causas[[#This Row],[parada_fecha]])*60*60*24)</f>
        <v>60.000000195577741</v>
      </c>
      <c r="M913" s="92">
        <f>Causas[[#This Row],[parada_duracion]]/60</f>
        <v>1.000000003259629</v>
      </c>
      <c r="N913" s="19" t="s">
        <v>125</v>
      </c>
      <c r="O913" s="99" t="s">
        <v>125</v>
      </c>
      <c r="P913" s="16">
        <f>WEEKNUM(Causas[[#This Row],[resolucion_fecha]],16)</f>
        <v>11</v>
      </c>
      <c r="Q913" s="16" t="str">
        <f>TEXT(Causas[[#This Row],[resolucion_fecha]],"MMMM")</f>
        <v>marzo</v>
      </c>
      <c r="R913" s="16" t="str">
        <f t="shared" si="17"/>
        <v>N</v>
      </c>
      <c r="S913" s="16"/>
      <c r="T913" s="99" t="s">
        <v>125</v>
      </c>
      <c r="U913" s="94"/>
      <c r="V913" s="16"/>
      <c r="W913" s="16"/>
    </row>
    <row r="914" spans="1:23" x14ac:dyDescent="0.25">
      <c r="A914" s="90"/>
      <c r="B914" t="s">
        <v>120</v>
      </c>
      <c r="C914" s="90"/>
      <c r="D914" t="s">
        <v>57</v>
      </c>
      <c r="E914" s="91"/>
      <c r="F914" s="90"/>
      <c r="G914" t="s">
        <v>579</v>
      </c>
      <c r="H914" s="91">
        <v>45365.794444444444</v>
      </c>
      <c r="I914" s="117">
        <v>45365.794444444444</v>
      </c>
      <c r="J914" s="97">
        <v>45365.79791666667</v>
      </c>
      <c r="K914" s="117">
        <v>45365.79791666667</v>
      </c>
      <c r="L914" s="95">
        <f>((Causas[[#This Row],[resolucion_fecha]]-Causas[[#This Row],[parada_fecha]])*60*60*24)</f>
        <v>300.00000034924597</v>
      </c>
      <c r="M914" s="92">
        <f>Causas[[#This Row],[parada_duracion]]/60</f>
        <v>5.0000000058207661</v>
      </c>
      <c r="N914" s="18" t="s">
        <v>125</v>
      </c>
      <c r="O914" s="98" t="s">
        <v>125</v>
      </c>
      <c r="P914" s="93">
        <f>WEEKNUM(Causas[[#This Row],[resolucion_fecha]],16)</f>
        <v>11</v>
      </c>
      <c r="Q914" s="93" t="str">
        <f>TEXT(Causas[[#This Row],[resolucion_fecha]],"MMMM")</f>
        <v>marzo</v>
      </c>
      <c r="R914" s="93" t="str">
        <f t="shared" si="17"/>
        <v>N</v>
      </c>
      <c r="S914" s="93"/>
      <c r="T914" s="98" t="s">
        <v>125</v>
      </c>
      <c r="U914" s="16"/>
      <c r="V914" s="93"/>
      <c r="W914" s="93"/>
    </row>
    <row r="915" spans="1:23" ht="30" x14ac:dyDescent="0.25">
      <c r="A915" s="90"/>
      <c r="B915" t="s">
        <v>120</v>
      </c>
      <c r="C915" s="90"/>
      <c r="D915" t="s">
        <v>50</v>
      </c>
      <c r="E915" s="91"/>
      <c r="F915" s="90"/>
      <c r="G915" t="s">
        <v>579</v>
      </c>
      <c r="H915" s="91">
        <v>45365.795138888891</v>
      </c>
      <c r="I915" s="117">
        <v>45365.795138888891</v>
      </c>
      <c r="J915" s="97">
        <v>45365.897916666669</v>
      </c>
      <c r="K915" s="117">
        <v>45365.897916666669</v>
      </c>
      <c r="L915" s="95">
        <f>((Causas[[#This Row],[resolucion_fecha]]-Causas[[#This Row],[parada_fecha]])*60*60*24)</f>
        <v>8880.0000000279397</v>
      </c>
      <c r="M915" s="92">
        <f>Causas[[#This Row],[parada_duracion]]/60</f>
        <v>148.00000000046566</v>
      </c>
      <c r="N915" s="18" t="s">
        <v>627</v>
      </c>
      <c r="O915" s="98" t="s">
        <v>384</v>
      </c>
      <c r="P915" s="93">
        <f>WEEKNUM(Causas[[#This Row],[resolucion_fecha]],16)</f>
        <v>11</v>
      </c>
      <c r="Q915" s="93" t="str">
        <f>TEXT(Causas[[#This Row],[resolucion_fecha]],"MMMM")</f>
        <v>marzo</v>
      </c>
      <c r="R915" s="93" t="str">
        <f t="shared" si="17"/>
        <v>N</v>
      </c>
      <c r="S915" s="93"/>
      <c r="T915" s="98" t="s">
        <v>133</v>
      </c>
      <c r="U915" s="94"/>
      <c r="V915" s="93"/>
      <c r="W915" s="93"/>
    </row>
    <row r="916" spans="1:23" x14ac:dyDescent="0.25">
      <c r="A916" s="90"/>
      <c r="B916" t="s">
        <v>120</v>
      </c>
      <c r="C916" s="90"/>
      <c r="D916" t="s">
        <v>57</v>
      </c>
      <c r="E916" s="91"/>
      <c r="F916" s="90"/>
      <c r="G916" t="s">
        <v>579</v>
      </c>
      <c r="H916" s="91">
        <v>45365.816666666666</v>
      </c>
      <c r="I916" s="117">
        <v>45365.816666666666</v>
      </c>
      <c r="J916" s="97">
        <v>45365.830555555556</v>
      </c>
      <c r="K916" s="117">
        <v>45365.830555555556</v>
      </c>
      <c r="L916" s="95">
        <f>((Causas[[#This Row],[resolucion_fecha]]-Causas[[#This Row],[parada_fecha]])*60*60*24)</f>
        <v>1200.0000001396984</v>
      </c>
      <c r="M916" s="92">
        <f>Causas[[#This Row],[parada_duracion]]/60</f>
        <v>20.000000002328306</v>
      </c>
      <c r="N916" s="18" t="s">
        <v>630</v>
      </c>
      <c r="O916" s="98" t="s">
        <v>383</v>
      </c>
      <c r="P916" s="93">
        <f>WEEKNUM(Causas[[#This Row],[resolucion_fecha]],16)</f>
        <v>11</v>
      </c>
      <c r="Q916" s="93" t="str">
        <f>TEXT(Causas[[#This Row],[resolucion_fecha]],"MMMM")</f>
        <v>marzo</v>
      </c>
      <c r="R916" s="93" t="str">
        <f t="shared" si="17"/>
        <v>N</v>
      </c>
      <c r="S916" s="93"/>
      <c r="T916" s="98" t="s">
        <v>132</v>
      </c>
      <c r="U916" s="94"/>
      <c r="V916" s="93"/>
      <c r="W916" s="93"/>
    </row>
    <row r="917" spans="1:23" x14ac:dyDescent="0.25">
      <c r="A917" s="95"/>
      <c r="B917" t="s">
        <v>120</v>
      </c>
      <c r="C917" s="95"/>
      <c r="D917" t="s">
        <v>42</v>
      </c>
      <c r="E917" s="96"/>
      <c r="F917" s="95"/>
      <c r="G917" t="s">
        <v>580</v>
      </c>
      <c r="H917" s="96">
        <v>45365.817361111112</v>
      </c>
      <c r="I917" s="117">
        <v>45365.817361111112</v>
      </c>
      <c r="J917" s="97">
        <v>45365.830555555556</v>
      </c>
      <c r="K917" s="117">
        <v>45365.830555555556</v>
      </c>
      <c r="L917" s="95">
        <f>((Causas[[#This Row],[resolucion_fecha]]-Causas[[#This Row],[parada_fecha]])*60*60*24)</f>
        <v>1139.9999999441206</v>
      </c>
      <c r="M917" s="92">
        <f>Causas[[#This Row],[parada_duracion]]/60</f>
        <v>18.999999999068677</v>
      </c>
      <c r="N917" s="19" t="s">
        <v>629</v>
      </c>
      <c r="O917" s="99" t="s">
        <v>9</v>
      </c>
      <c r="P917" s="16">
        <f>WEEKNUM(Causas[[#This Row],[resolucion_fecha]],16)</f>
        <v>11</v>
      </c>
      <c r="Q917" s="16" t="str">
        <f>TEXT(Causas[[#This Row],[resolucion_fecha]],"MMMM")</f>
        <v>marzo</v>
      </c>
      <c r="R917" s="16" t="str">
        <f t="shared" si="17"/>
        <v>N</v>
      </c>
      <c r="S917" s="16"/>
      <c r="T917" s="99" t="s">
        <v>9</v>
      </c>
      <c r="U917" s="94"/>
      <c r="V917" s="16"/>
      <c r="W917" s="16"/>
    </row>
    <row r="918" spans="1:23" x14ac:dyDescent="0.25">
      <c r="A918" s="90"/>
      <c r="B918" t="s">
        <v>120</v>
      </c>
      <c r="C918" s="90"/>
      <c r="D918" t="s">
        <v>57</v>
      </c>
      <c r="E918" s="91"/>
      <c r="F918" s="90"/>
      <c r="G918" t="s">
        <v>579</v>
      </c>
      <c r="H918" s="91">
        <v>45365.817361111112</v>
      </c>
      <c r="I918" s="117">
        <v>45365.817361111112</v>
      </c>
      <c r="J918" s="97">
        <v>45365.852083333331</v>
      </c>
      <c r="K918" s="117">
        <v>45365.852083333331</v>
      </c>
      <c r="L918" s="95">
        <f>((Causas[[#This Row],[resolucion_fecha]]-Causas[[#This Row],[parada_fecha]])*60*60*24)</f>
        <v>2999.9999997206032</v>
      </c>
      <c r="M918" s="92">
        <f>Causas[[#This Row],[parada_duracion]]/60</f>
        <v>49.999999995343387</v>
      </c>
      <c r="N918" s="19" t="s">
        <v>633</v>
      </c>
      <c r="O918" s="98" t="s">
        <v>9</v>
      </c>
      <c r="P918" s="93">
        <f>WEEKNUM(Causas[[#This Row],[resolucion_fecha]],16)</f>
        <v>11</v>
      </c>
      <c r="Q918" s="93" t="str">
        <f>TEXT(Causas[[#This Row],[resolucion_fecha]],"MMMM")</f>
        <v>marzo</v>
      </c>
      <c r="R918" s="93" t="str">
        <f t="shared" si="17"/>
        <v>N</v>
      </c>
      <c r="S918" s="93"/>
      <c r="T918" s="98" t="s">
        <v>9</v>
      </c>
      <c r="U918" s="16"/>
      <c r="V918" s="93"/>
      <c r="W918" s="93"/>
    </row>
    <row r="919" spans="1:23" x14ac:dyDescent="0.25">
      <c r="A919" s="90"/>
      <c r="B919" t="s">
        <v>121</v>
      </c>
      <c r="C919" s="90"/>
      <c r="D919" t="s">
        <v>57</v>
      </c>
      <c r="E919" s="91"/>
      <c r="F919" s="90"/>
      <c r="G919" t="s">
        <v>579</v>
      </c>
      <c r="H919" s="91">
        <v>45365.884027777778</v>
      </c>
      <c r="I919" s="117">
        <v>45365.884027777778</v>
      </c>
      <c r="J919" s="97">
        <v>45365.945138888892</v>
      </c>
      <c r="K919" s="117">
        <v>45365.945138888892</v>
      </c>
      <c r="L919" s="95">
        <f>((Causas[[#This Row],[resolucion_fecha]]-Causas[[#This Row],[parada_fecha]])*60*60*24)</f>
        <v>5280.0000002374873</v>
      </c>
      <c r="M919" s="92">
        <f>Causas[[#This Row],[parada_duracion]]/60</f>
        <v>88.000000003958121</v>
      </c>
      <c r="N919" s="18" t="s">
        <v>632</v>
      </c>
      <c r="O919" s="98" t="s">
        <v>9</v>
      </c>
      <c r="P919" s="93">
        <f>WEEKNUM(Causas[[#This Row],[resolucion_fecha]],16)</f>
        <v>11</v>
      </c>
      <c r="Q919" s="93" t="str">
        <f>TEXT(Causas[[#This Row],[resolucion_fecha]],"MMMM")</f>
        <v>marzo</v>
      </c>
      <c r="R919" s="93" t="str">
        <f t="shared" si="17"/>
        <v>N</v>
      </c>
      <c r="S919" s="93"/>
      <c r="T919" s="99" t="s">
        <v>9</v>
      </c>
      <c r="U919" s="94"/>
      <c r="V919" s="93"/>
      <c r="W919" s="93"/>
    </row>
    <row r="920" spans="1:23" x14ac:dyDescent="0.25">
      <c r="A920" s="95">
        <v>172098</v>
      </c>
      <c r="B920" s="20" t="s">
        <v>114</v>
      </c>
      <c r="C920" s="95" t="s">
        <v>111</v>
      </c>
      <c r="D920" s="20" t="s">
        <v>50</v>
      </c>
      <c r="E920" s="96">
        <v>44120</v>
      </c>
      <c r="F920" s="95" t="s">
        <v>112</v>
      </c>
      <c r="G920" s="20" t="s">
        <v>115</v>
      </c>
      <c r="H920" s="96">
        <v>45366</v>
      </c>
      <c r="I920" s="122">
        <v>5.6539351851851855E-2</v>
      </c>
      <c r="J920" s="103">
        <v>45366</v>
      </c>
      <c r="K920" s="122">
        <v>5.662037037037037E-2</v>
      </c>
      <c r="L920" s="95">
        <v>7</v>
      </c>
      <c r="M920" s="92">
        <f>Causas[[#This Row],[parada_duracion]]/60</f>
        <v>0.11666666666666667</v>
      </c>
      <c r="N920" s="18" t="s">
        <v>125</v>
      </c>
      <c r="O920" s="99" t="s">
        <v>125</v>
      </c>
      <c r="P920" s="16">
        <f>WEEKNUM(Causas[[#This Row],[resolucion_fecha]],16)</f>
        <v>11</v>
      </c>
      <c r="Q920" s="16" t="str">
        <f>TEXT(Causas[[#This Row],[resolucion_fecha]],"MMMM")</f>
        <v>marzo</v>
      </c>
      <c r="R920" s="16" t="str">
        <f>IF(I6411&gt;TIME(22,0,0),"N",IF(I6411&lt;TIME(6,0,0),"N",IF(I6411&gt;TIME(14,0,0),"T",IF(I6411&gt;=TIME(6,0,0),"M","-"))))</f>
        <v>N</v>
      </c>
      <c r="S920" s="16"/>
      <c r="T920" s="99" t="s">
        <v>125</v>
      </c>
      <c r="U920" s="94"/>
      <c r="V920" s="16"/>
      <c r="W920" s="16"/>
    </row>
    <row r="921" spans="1:23" x14ac:dyDescent="0.25">
      <c r="A921" s="95">
        <v>172099</v>
      </c>
      <c r="B921" s="20" t="s">
        <v>114</v>
      </c>
      <c r="C921" s="95" t="s">
        <v>111</v>
      </c>
      <c r="D921" s="20" t="s">
        <v>50</v>
      </c>
      <c r="E921" s="96">
        <v>44120</v>
      </c>
      <c r="F921" s="95" t="s">
        <v>112</v>
      </c>
      <c r="G921" s="20" t="s">
        <v>115</v>
      </c>
      <c r="H921" s="96">
        <v>45366</v>
      </c>
      <c r="I921" s="122">
        <v>5.6875000000000002E-2</v>
      </c>
      <c r="J921" s="103">
        <v>45366</v>
      </c>
      <c r="K921" s="122">
        <v>6.6307870370370364E-2</v>
      </c>
      <c r="L921" s="95">
        <v>815</v>
      </c>
      <c r="M921" s="92">
        <f>Causas[[#This Row],[parada_duracion]]/60</f>
        <v>13.583333333333334</v>
      </c>
      <c r="N921" s="19" t="s">
        <v>575</v>
      </c>
      <c r="O921" s="99" t="s">
        <v>383</v>
      </c>
      <c r="P921" s="16">
        <f>WEEKNUM(Causas[[#This Row],[resolucion_fecha]],16)</f>
        <v>11</v>
      </c>
      <c r="Q921" s="16" t="str">
        <f>TEXT(Causas[[#This Row],[resolucion_fecha]],"MMMM")</f>
        <v>marzo</v>
      </c>
      <c r="R921" s="16" t="str">
        <f>IF(I6412&gt;TIME(22,0,0),"N",IF(I6412&lt;TIME(6,0,0),"N",IF(I6412&gt;TIME(14,0,0),"T",IF(I6412&gt;=TIME(6,0,0),"M","-"))))</f>
        <v>N</v>
      </c>
      <c r="S921" s="16"/>
      <c r="T921" s="99" t="s">
        <v>132</v>
      </c>
      <c r="U921" s="16"/>
      <c r="V921" s="16"/>
      <c r="W921" s="16"/>
    </row>
    <row r="922" spans="1:23" x14ac:dyDescent="0.25">
      <c r="A922" s="95"/>
      <c r="B922" t="s">
        <v>120</v>
      </c>
      <c r="C922" s="95"/>
      <c r="D922" t="s">
        <v>46</v>
      </c>
      <c r="E922" s="96"/>
      <c r="F922" s="95"/>
      <c r="G922" t="s">
        <v>580</v>
      </c>
      <c r="H922" s="96">
        <v>45366.254861111112</v>
      </c>
      <c r="I922" s="117">
        <v>45366.254861111112</v>
      </c>
      <c r="J922" s="97">
        <v>45366.259722222225</v>
      </c>
      <c r="K922" s="117">
        <v>45366.259722222225</v>
      </c>
      <c r="L922" s="95">
        <f>((Causas[[#This Row],[resolucion_fecha]]-Causas[[#This Row],[parada_fecha]])*60*60*24)</f>
        <v>420.00000011175871</v>
      </c>
      <c r="M922" s="92">
        <f>Causas[[#This Row],[parada_duracion]]/60</f>
        <v>7.0000000018626451</v>
      </c>
      <c r="N922" s="18" t="s">
        <v>125</v>
      </c>
      <c r="O922" s="98" t="s">
        <v>125</v>
      </c>
      <c r="P922" s="16">
        <f>WEEKNUM(Causas[[#This Row],[resolucion_fecha]],16)</f>
        <v>11</v>
      </c>
      <c r="Q922" s="16" t="str">
        <f>TEXT(Causas[[#This Row],[resolucion_fecha]],"MMMM")</f>
        <v>marzo</v>
      </c>
      <c r="R922" s="16" t="str">
        <f t="shared" ref="R922:R931" si="18">IF(I6419&gt;TIME(22,0,0),"N",IF(I6419&lt;TIME(6,0,0),"N",IF(I6419&gt;TIME(14,0,0),"T",IF(I6419&gt;=TIME(6,0,0),"M","-"))))</f>
        <v>N</v>
      </c>
      <c r="S922" s="16"/>
      <c r="T922" s="98" t="s">
        <v>125</v>
      </c>
      <c r="U922" s="16"/>
      <c r="V922" s="16"/>
      <c r="W922" s="16"/>
    </row>
    <row r="923" spans="1:23" x14ac:dyDescent="0.25">
      <c r="A923" s="95"/>
      <c r="B923" t="s">
        <v>120</v>
      </c>
      <c r="C923" s="95"/>
      <c r="D923" t="s">
        <v>46</v>
      </c>
      <c r="E923" s="96"/>
      <c r="F923" s="95"/>
      <c r="G923" t="s">
        <v>580</v>
      </c>
      <c r="H923" s="96">
        <v>45366.322916666664</v>
      </c>
      <c r="I923" s="117">
        <v>45366.322916666664</v>
      </c>
      <c r="J923" s="97">
        <v>45366.332638888889</v>
      </c>
      <c r="K923" s="117">
        <v>45366.332638888889</v>
      </c>
      <c r="L923" s="95">
        <f>((Causas[[#This Row],[resolucion_fecha]]-Causas[[#This Row],[parada_fecha]])*60*60*24)</f>
        <v>840.00000022351742</v>
      </c>
      <c r="M923" s="92">
        <f>Causas[[#This Row],[parada_duracion]]/60</f>
        <v>14.00000000372529</v>
      </c>
      <c r="N923" s="19" t="s">
        <v>44</v>
      </c>
      <c r="O923" s="99" t="s">
        <v>44</v>
      </c>
      <c r="P923" s="16">
        <f>WEEKNUM(Causas[[#This Row],[resolucion_fecha]],16)</f>
        <v>11</v>
      </c>
      <c r="Q923" s="16" t="str">
        <f>TEXT(Causas[[#This Row],[resolucion_fecha]],"MMMM")</f>
        <v>marzo</v>
      </c>
      <c r="R923" s="16" t="str">
        <f t="shared" si="18"/>
        <v>N</v>
      </c>
      <c r="S923" s="16"/>
      <c r="T923" s="99" t="s">
        <v>44</v>
      </c>
      <c r="U923" s="16"/>
      <c r="V923" s="16"/>
      <c r="W923" s="16"/>
    </row>
    <row r="924" spans="1:23" x14ac:dyDescent="0.25">
      <c r="A924" s="95"/>
      <c r="B924" t="s">
        <v>120</v>
      </c>
      <c r="C924" s="95"/>
      <c r="D924" t="s">
        <v>46</v>
      </c>
      <c r="E924" s="96"/>
      <c r="F924" s="95"/>
      <c r="G924" t="s">
        <v>580</v>
      </c>
      <c r="H924" s="96">
        <v>45366.376388888886</v>
      </c>
      <c r="I924" s="117">
        <v>45366.376388888886</v>
      </c>
      <c r="J924" s="97">
        <v>45366.386805555558</v>
      </c>
      <c r="K924" s="117">
        <v>45366.386805555558</v>
      </c>
      <c r="L924" s="95">
        <f>((Causas[[#This Row],[resolucion_fecha]]-Causas[[#This Row],[parada_fecha]])*60*60*24)</f>
        <v>900.00000041909516</v>
      </c>
      <c r="M924" s="92">
        <f>Causas[[#This Row],[parada_duracion]]/60</f>
        <v>15.000000006984919</v>
      </c>
      <c r="N924" s="19" t="s">
        <v>44</v>
      </c>
      <c r="O924" s="99" t="s">
        <v>44</v>
      </c>
      <c r="P924" s="16">
        <f>WEEKNUM(Causas[[#This Row],[resolucion_fecha]],16)</f>
        <v>11</v>
      </c>
      <c r="Q924" s="16" t="str">
        <f>TEXT(Causas[[#This Row],[resolucion_fecha]],"MMMM")</f>
        <v>marzo</v>
      </c>
      <c r="R924" s="16" t="str">
        <f t="shared" si="18"/>
        <v>N</v>
      </c>
      <c r="S924" s="16"/>
      <c r="T924" s="99" t="s">
        <v>44</v>
      </c>
      <c r="U924" s="16"/>
      <c r="V924" s="16"/>
      <c r="W924" s="16"/>
    </row>
    <row r="925" spans="1:23" x14ac:dyDescent="0.25">
      <c r="A925" s="95"/>
      <c r="B925" t="s">
        <v>120</v>
      </c>
      <c r="C925" s="95"/>
      <c r="D925" t="s">
        <v>59</v>
      </c>
      <c r="E925" s="96"/>
      <c r="F925" s="95"/>
      <c r="G925" t="s">
        <v>580</v>
      </c>
      <c r="H925" s="96">
        <v>45366.394444444442</v>
      </c>
      <c r="I925" s="117">
        <v>45366.394444444442</v>
      </c>
      <c r="J925" s="97">
        <v>45366.40625</v>
      </c>
      <c r="K925" s="117">
        <v>45366.40625</v>
      </c>
      <c r="L925" s="95">
        <f>((Causas[[#This Row],[resolucion_fecha]]-Causas[[#This Row],[parada_fecha]])*60*60*24)</f>
        <v>1020.0000001816079</v>
      </c>
      <c r="M925" s="92">
        <f>Causas[[#This Row],[parada_duracion]]/60</f>
        <v>17.000000003026798</v>
      </c>
      <c r="N925" s="19" t="s">
        <v>44</v>
      </c>
      <c r="O925" s="99" t="s">
        <v>44</v>
      </c>
      <c r="P925" s="16">
        <f>WEEKNUM(Causas[[#This Row],[resolucion_fecha]],16)</f>
        <v>11</v>
      </c>
      <c r="Q925" s="16" t="str">
        <f>TEXT(Causas[[#This Row],[resolucion_fecha]],"MMMM")</f>
        <v>marzo</v>
      </c>
      <c r="R925" s="16" t="str">
        <f t="shared" si="18"/>
        <v>N</v>
      </c>
      <c r="S925" s="16"/>
      <c r="T925" s="99" t="s">
        <v>44</v>
      </c>
      <c r="U925" s="16"/>
      <c r="V925" s="16"/>
      <c r="W925" s="16"/>
    </row>
    <row r="926" spans="1:23" x14ac:dyDescent="0.25">
      <c r="A926" s="95"/>
      <c r="B926" t="s">
        <v>114</v>
      </c>
      <c r="C926" s="95"/>
      <c r="D926" t="s">
        <v>50</v>
      </c>
      <c r="E926" s="96"/>
      <c r="F926" s="95"/>
      <c r="G926" t="s">
        <v>580</v>
      </c>
      <c r="H926" s="96">
        <v>45366.524305555555</v>
      </c>
      <c r="I926" s="117">
        <v>45366.524305555555</v>
      </c>
      <c r="J926" s="97">
        <v>45366.533333333333</v>
      </c>
      <c r="K926" s="117">
        <v>45366.533333333333</v>
      </c>
      <c r="L926" s="95">
        <f>((Causas[[#This Row],[resolucion_fecha]]-Causas[[#This Row],[parada_fecha]])*60*60*24)</f>
        <v>780.00000002793968</v>
      </c>
      <c r="M926" s="92">
        <f>Causas[[#This Row],[parada_duracion]]/60</f>
        <v>13.000000000465661</v>
      </c>
      <c r="N926" s="19" t="s">
        <v>634</v>
      </c>
      <c r="O926" s="99" t="s">
        <v>383</v>
      </c>
      <c r="P926" s="16">
        <f>WEEKNUM(Causas[[#This Row],[resolucion_fecha]],16)</f>
        <v>11</v>
      </c>
      <c r="Q926" s="16" t="str">
        <f>TEXT(Causas[[#This Row],[resolucion_fecha]],"MMMM")</f>
        <v>marzo</v>
      </c>
      <c r="R926" s="16" t="str">
        <f t="shared" si="18"/>
        <v>N</v>
      </c>
      <c r="S926" s="16"/>
      <c r="T926" s="98" t="s">
        <v>132</v>
      </c>
      <c r="U926" s="16"/>
      <c r="V926" s="16"/>
      <c r="W926" s="16"/>
    </row>
    <row r="927" spans="1:23" ht="60" x14ac:dyDescent="0.25">
      <c r="A927" s="95"/>
      <c r="B927" t="s">
        <v>142</v>
      </c>
      <c r="C927" s="95"/>
      <c r="D927" t="s">
        <v>61</v>
      </c>
      <c r="E927" s="96"/>
      <c r="F927" s="95"/>
      <c r="G927" t="s">
        <v>579</v>
      </c>
      <c r="H927" s="96">
        <v>45366.635416666664</v>
      </c>
      <c r="I927" s="117">
        <v>45366.635416666664</v>
      </c>
      <c r="J927" s="97">
        <v>45366.712500000001</v>
      </c>
      <c r="K927" s="117">
        <v>45366.712500000001</v>
      </c>
      <c r="L927" s="95">
        <f>((Causas[[#This Row],[resolucion_fecha]]-Causas[[#This Row],[parada_fecha]])*60*60*24)</f>
        <v>6660.0000003352761</v>
      </c>
      <c r="M927" s="92">
        <f>Causas[[#This Row],[parada_duracion]]/60</f>
        <v>111.00000000558794</v>
      </c>
      <c r="N927" s="19" t="s">
        <v>638</v>
      </c>
      <c r="O927" s="99" t="s">
        <v>384</v>
      </c>
      <c r="P927" s="16">
        <f>WEEKNUM(Causas[[#This Row],[resolucion_fecha]],16)</f>
        <v>11</v>
      </c>
      <c r="Q927" s="16" t="str">
        <f>TEXT(Causas[[#This Row],[resolucion_fecha]],"MMMM")</f>
        <v>marzo</v>
      </c>
      <c r="R927" s="16" t="str">
        <f t="shared" si="18"/>
        <v>N</v>
      </c>
      <c r="S927" s="16"/>
      <c r="T927" s="99" t="s">
        <v>133</v>
      </c>
      <c r="U927" s="16"/>
      <c r="V927" s="16"/>
      <c r="W927" s="16"/>
    </row>
    <row r="928" spans="1:23" x14ac:dyDescent="0.25">
      <c r="A928" s="95"/>
      <c r="B928" t="s">
        <v>576</v>
      </c>
      <c r="C928" s="95"/>
      <c r="D928" t="s">
        <v>54</v>
      </c>
      <c r="E928" s="96"/>
      <c r="F928" s="95"/>
      <c r="G928" t="s">
        <v>580</v>
      </c>
      <c r="H928" s="96">
        <v>45366.65625</v>
      </c>
      <c r="I928" s="117">
        <v>45366.65625</v>
      </c>
      <c r="J928" s="97">
        <v>45366.677083333336</v>
      </c>
      <c r="K928" s="117">
        <v>45366.677083333336</v>
      </c>
      <c r="L928" s="95">
        <f>((Causas[[#This Row],[resolucion_fecha]]-Causas[[#This Row],[parada_fecha]])*60*60*24)</f>
        <v>1800.0000002095476</v>
      </c>
      <c r="M928" s="92">
        <f>Causas[[#This Row],[parada_duracion]]/60</f>
        <v>30.00000000349246</v>
      </c>
      <c r="N928" s="19" t="s">
        <v>636</v>
      </c>
      <c r="O928" s="99" t="s">
        <v>384</v>
      </c>
      <c r="P928" s="16">
        <f>WEEKNUM(Causas[[#This Row],[resolucion_fecha]],16)</f>
        <v>11</v>
      </c>
      <c r="Q928" s="16" t="str">
        <f>TEXT(Causas[[#This Row],[resolucion_fecha]],"MMMM")</f>
        <v>marzo</v>
      </c>
      <c r="R928" s="16" t="str">
        <f t="shared" si="18"/>
        <v>N</v>
      </c>
      <c r="S928" s="16"/>
      <c r="T928" s="99" t="s">
        <v>133</v>
      </c>
      <c r="U928" s="16"/>
      <c r="V928" s="16"/>
      <c r="W928" s="16"/>
    </row>
    <row r="929" spans="1:23" ht="45" x14ac:dyDescent="0.25">
      <c r="A929" s="95"/>
      <c r="B929" t="s">
        <v>120</v>
      </c>
      <c r="C929" s="95"/>
      <c r="D929" t="s">
        <v>54</v>
      </c>
      <c r="E929" s="96"/>
      <c r="F929" s="95"/>
      <c r="G929" t="s">
        <v>579</v>
      </c>
      <c r="H929" s="96">
        <v>45366.677083333336</v>
      </c>
      <c r="I929" s="117">
        <v>45366.677083333336</v>
      </c>
      <c r="J929" s="97">
        <v>45366.743750000001</v>
      </c>
      <c r="K929" s="117">
        <v>45366.743750000001</v>
      </c>
      <c r="L929" s="95">
        <f>((Causas[[#This Row],[resolucion_fecha]]-Causas[[#This Row],[parada_fecha]])*60*60*24)</f>
        <v>5759.999999916181</v>
      </c>
      <c r="M929" s="92">
        <f>Causas[[#This Row],[parada_duracion]]/60</f>
        <v>95.999999998603016</v>
      </c>
      <c r="N929" s="19" t="s">
        <v>635</v>
      </c>
      <c r="O929" s="99" t="s">
        <v>384</v>
      </c>
      <c r="P929" s="16">
        <f>WEEKNUM(Causas[[#This Row],[resolucion_fecha]],16)</f>
        <v>11</v>
      </c>
      <c r="Q929" s="16" t="str">
        <f>TEXT(Causas[[#This Row],[resolucion_fecha]],"MMMM")</f>
        <v>marzo</v>
      </c>
      <c r="R929" s="16" t="str">
        <f t="shared" si="18"/>
        <v>N</v>
      </c>
      <c r="S929" s="16"/>
      <c r="T929" s="99" t="s">
        <v>132</v>
      </c>
      <c r="U929" s="16"/>
      <c r="V929" s="16"/>
      <c r="W929" s="16"/>
    </row>
    <row r="930" spans="1:23" x14ac:dyDescent="0.25">
      <c r="A930" s="95"/>
      <c r="B930" t="s">
        <v>576</v>
      </c>
      <c r="C930" s="95"/>
      <c r="D930" t="s">
        <v>54</v>
      </c>
      <c r="E930" s="96"/>
      <c r="F930" s="95"/>
      <c r="G930" t="s">
        <v>580</v>
      </c>
      <c r="H930" s="96">
        <v>45366.770138888889</v>
      </c>
      <c r="I930" s="117">
        <v>45366.770138888889</v>
      </c>
      <c r="J930" s="97">
        <v>45366.789583333331</v>
      </c>
      <c r="K930" s="117">
        <v>45366.789583333331</v>
      </c>
      <c r="L930" s="95">
        <f>((Causas[[#This Row],[resolucion_fecha]]-Causas[[#This Row],[parada_fecha]])*60*60*24)</f>
        <v>1679.9999998183921</v>
      </c>
      <c r="M930" s="92">
        <f>Causas[[#This Row],[parada_duracion]]/60</f>
        <v>27.999999996973202</v>
      </c>
      <c r="N930" s="19" t="s">
        <v>637</v>
      </c>
      <c r="O930" s="99" t="s">
        <v>383</v>
      </c>
      <c r="P930" s="16">
        <f>WEEKNUM(Causas[[#This Row],[resolucion_fecha]],16)</f>
        <v>11</v>
      </c>
      <c r="Q930" s="16" t="str">
        <f>TEXT(Causas[[#This Row],[resolucion_fecha]],"MMMM")</f>
        <v>marzo</v>
      </c>
      <c r="R930" s="16" t="str">
        <f t="shared" si="18"/>
        <v>N</v>
      </c>
      <c r="S930" s="16"/>
      <c r="T930" s="98" t="s">
        <v>132</v>
      </c>
      <c r="U930" s="16"/>
      <c r="V930" s="16"/>
      <c r="W930" s="16"/>
    </row>
    <row r="931" spans="1:23" x14ac:dyDescent="0.25">
      <c r="A931" s="95"/>
      <c r="B931" t="s">
        <v>150</v>
      </c>
      <c r="C931" s="95"/>
      <c r="D931" t="s">
        <v>46</v>
      </c>
      <c r="E931" s="96"/>
      <c r="F931" s="95"/>
      <c r="G931" t="s">
        <v>579</v>
      </c>
      <c r="H931" s="96">
        <v>45366.839583333334</v>
      </c>
      <c r="I931" s="117">
        <v>45366.839583333334</v>
      </c>
      <c r="J931" s="97">
        <v>45366.849305555559</v>
      </c>
      <c r="K931" s="117">
        <v>45366.849305555559</v>
      </c>
      <c r="L931" s="95">
        <f>((Causas[[#This Row],[resolucion_fecha]]-Causas[[#This Row],[parada_fecha]])*60*60*24)</f>
        <v>840.00000022351742</v>
      </c>
      <c r="M931" s="92">
        <f>Causas[[#This Row],[parada_duracion]]/60</f>
        <v>14.00000000372529</v>
      </c>
      <c r="N931" s="19" t="s">
        <v>639</v>
      </c>
      <c r="O931" s="99" t="s">
        <v>383</v>
      </c>
      <c r="P931" s="16">
        <f>WEEKNUM(Causas[[#This Row],[resolucion_fecha]],16)</f>
        <v>11</v>
      </c>
      <c r="Q931" s="16" t="str">
        <f>TEXT(Causas[[#This Row],[resolucion_fecha]],"MMMM")</f>
        <v>marzo</v>
      </c>
      <c r="R931" s="16" t="str">
        <f t="shared" si="18"/>
        <v>N</v>
      </c>
      <c r="S931" s="16"/>
      <c r="T931" s="98" t="s">
        <v>132</v>
      </c>
      <c r="U931" s="16"/>
      <c r="V931" s="16"/>
      <c r="W931" s="16"/>
    </row>
    <row r="932" spans="1:23" x14ac:dyDescent="0.25">
      <c r="A932" s="95"/>
      <c r="B932" t="s">
        <v>577</v>
      </c>
      <c r="C932" s="95"/>
      <c r="D932" t="s">
        <v>578</v>
      </c>
      <c r="E932" s="96"/>
      <c r="F932" s="95"/>
      <c r="G932" t="s">
        <v>580</v>
      </c>
      <c r="H932" s="96">
        <v>45369.283333333333</v>
      </c>
      <c r="I932" s="117">
        <v>45369.283333333333</v>
      </c>
      <c r="J932" s="97">
        <v>45369.394444444442</v>
      </c>
      <c r="K932" s="117">
        <v>45369.394444444442</v>
      </c>
      <c r="L932" s="95">
        <f>((Causas[[#This Row],[resolucion_fecha]]-Causas[[#This Row],[parada_fecha]])*60*60*24)</f>
        <v>9599.9999998603016</v>
      </c>
      <c r="M932" s="92">
        <f>Causas[[#This Row],[parada_duracion]]/60</f>
        <v>159.99999999767169</v>
      </c>
      <c r="N932" s="19" t="s">
        <v>647</v>
      </c>
      <c r="O932" s="99" t="s">
        <v>385</v>
      </c>
      <c r="P932" s="16">
        <f>WEEKNUM(Causas[[#This Row],[resolucion_fecha]],16)</f>
        <v>12</v>
      </c>
      <c r="Q932" s="16" t="str">
        <f>TEXT(Causas[[#This Row],[resolucion_fecha]],"MMMM")</f>
        <v>marzo</v>
      </c>
      <c r="R932" s="16" t="str">
        <f t="shared" ref="R932:R949" si="19">IF(I6440&gt;TIME(22,0,0),"N",IF(I6440&lt;TIME(6,0,0),"N",IF(I6440&gt;TIME(14,0,0),"T",IF(I6440&gt;=TIME(6,0,0),"M","-"))))</f>
        <v>N</v>
      </c>
      <c r="S932" s="16"/>
      <c r="T932" s="99" t="s">
        <v>133</v>
      </c>
      <c r="U932" s="16"/>
      <c r="V932" s="16"/>
      <c r="W932" s="16"/>
    </row>
    <row r="933" spans="1:23" x14ac:dyDescent="0.25">
      <c r="A933" s="95"/>
      <c r="B933" t="s">
        <v>114</v>
      </c>
      <c r="C933" s="95"/>
      <c r="D933" t="s">
        <v>50</v>
      </c>
      <c r="E933" s="96"/>
      <c r="F933" s="95"/>
      <c r="G933" t="s">
        <v>580</v>
      </c>
      <c r="H933" s="96">
        <v>45369.299305555556</v>
      </c>
      <c r="I933" s="117">
        <v>45369.299305555556</v>
      </c>
      <c r="J933" s="97">
        <v>45369.324305555558</v>
      </c>
      <c r="K933" s="117">
        <v>45369.324305555558</v>
      </c>
      <c r="L933" s="95">
        <f>((Causas[[#This Row],[resolucion_fecha]]-Causas[[#This Row],[parada_fecha]])*60*60*24)</f>
        <v>2160.0000001257285</v>
      </c>
      <c r="M933" s="92">
        <f>Causas[[#This Row],[parada_duracion]]/60</f>
        <v>36.000000002095476</v>
      </c>
      <c r="N933" s="19" t="s">
        <v>44</v>
      </c>
      <c r="O933" s="99" t="s">
        <v>44</v>
      </c>
      <c r="P933" s="16">
        <f>WEEKNUM(Causas[[#This Row],[resolucion_fecha]],16)</f>
        <v>12</v>
      </c>
      <c r="Q933" s="16" t="str">
        <f>TEXT(Causas[[#This Row],[resolucion_fecha]],"MMMM")</f>
        <v>marzo</v>
      </c>
      <c r="R933" s="16" t="str">
        <f t="shared" si="19"/>
        <v>N</v>
      </c>
      <c r="S933" s="16"/>
      <c r="T933" s="99" t="s">
        <v>44</v>
      </c>
      <c r="U933" s="16"/>
      <c r="V933" s="16"/>
      <c r="W933" s="16"/>
    </row>
    <row r="934" spans="1:23" ht="90" x14ac:dyDescent="0.25">
      <c r="A934" s="95"/>
      <c r="B934" t="s">
        <v>121</v>
      </c>
      <c r="C934" s="95"/>
      <c r="D934" t="s">
        <v>57</v>
      </c>
      <c r="E934" s="96"/>
      <c r="F934" s="95"/>
      <c r="G934" t="s">
        <v>579</v>
      </c>
      <c r="H934" s="96">
        <v>45369.324305555558</v>
      </c>
      <c r="I934" s="117">
        <v>45369.324305555558</v>
      </c>
      <c r="J934" s="97">
        <v>45369.352777777778</v>
      </c>
      <c r="K934" s="117">
        <v>45369.352777777778</v>
      </c>
      <c r="L934" s="95">
        <f>((Causas[[#This Row],[resolucion_fecha]]-Causas[[#This Row],[parada_fecha]])*60*60*24)</f>
        <v>2459.9999998463318</v>
      </c>
      <c r="M934" s="92">
        <f>Causas[[#This Row],[parada_duracion]]/60</f>
        <v>40.999999997438863</v>
      </c>
      <c r="N934" s="19" t="s">
        <v>640</v>
      </c>
      <c r="O934" s="99" t="s">
        <v>384</v>
      </c>
      <c r="P934" s="16">
        <f>WEEKNUM(Causas[[#This Row],[resolucion_fecha]],16)</f>
        <v>12</v>
      </c>
      <c r="Q934" s="16" t="str">
        <f>TEXT(Causas[[#This Row],[resolucion_fecha]],"MMMM")</f>
        <v>marzo</v>
      </c>
      <c r="R934" s="16" t="str">
        <f t="shared" si="19"/>
        <v>N</v>
      </c>
      <c r="S934" s="16"/>
      <c r="T934" s="99" t="s">
        <v>132</v>
      </c>
      <c r="U934" s="16"/>
      <c r="V934" s="16"/>
      <c r="W934" s="16"/>
    </row>
    <row r="935" spans="1:23" x14ac:dyDescent="0.25">
      <c r="A935" s="95"/>
      <c r="B935" t="s">
        <v>120</v>
      </c>
      <c r="C935" s="95"/>
      <c r="D935" t="s">
        <v>47</v>
      </c>
      <c r="E935" s="96"/>
      <c r="F935" s="95"/>
      <c r="G935" t="s">
        <v>579</v>
      </c>
      <c r="H935" s="96">
        <v>45369.375</v>
      </c>
      <c r="I935" s="117">
        <v>45369.375</v>
      </c>
      <c r="J935" s="97">
        <v>45369.405555555553</v>
      </c>
      <c r="K935" s="117">
        <v>45369.405555555553</v>
      </c>
      <c r="L935" s="95">
        <f>((Causas[[#This Row],[resolucion_fecha]]-Causas[[#This Row],[parada_fecha]])*60*60*24)</f>
        <v>2639.9999998044223</v>
      </c>
      <c r="M935" s="92">
        <f>Causas[[#This Row],[parada_duracion]]/60</f>
        <v>43.999999996740371</v>
      </c>
      <c r="N935" s="19" t="s">
        <v>44</v>
      </c>
      <c r="O935" s="99" t="s">
        <v>44</v>
      </c>
      <c r="P935" s="16">
        <f>WEEKNUM(Causas[[#This Row],[resolucion_fecha]],16)</f>
        <v>12</v>
      </c>
      <c r="Q935" s="16" t="str">
        <f>TEXT(Causas[[#This Row],[resolucion_fecha]],"MMMM")</f>
        <v>marzo</v>
      </c>
      <c r="R935" s="16" t="str">
        <f t="shared" si="19"/>
        <v>N</v>
      </c>
      <c r="S935" s="16"/>
      <c r="T935" s="99" t="s">
        <v>44</v>
      </c>
      <c r="U935" s="16"/>
      <c r="V935" s="16"/>
      <c r="W935" s="16"/>
    </row>
    <row r="936" spans="1:23" x14ac:dyDescent="0.25">
      <c r="A936" s="95"/>
      <c r="B936" t="s">
        <v>152</v>
      </c>
      <c r="C936" s="95"/>
      <c r="D936" t="s">
        <v>60</v>
      </c>
      <c r="E936" s="96"/>
      <c r="F936" s="95"/>
      <c r="G936" t="s">
        <v>579</v>
      </c>
      <c r="H936" s="96">
        <v>45369.392361111109</v>
      </c>
      <c r="I936" s="117">
        <v>45369.392361111109</v>
      </c>
      <c r="J936" s="97">
        <v>45369.409722222219</v>
      </c>
      <c r="K936" s="117">
        <v>45369.409722222219</v>
      </c>
      <c r="L936" s="95">
        <f>((Causas[[#This Row],[resolucion_fecha]]-Causas[[#This Row],[parada_fecha]])*60*60*24)</f>
        <v>1499.9999998603016</v>
      </c>
      <c r="M936" s="92">
        <f>Causas[[#This Row],[parada_duracion]]/60</f>
        <v>24.999999997671694</v>
      </c>
      <c r="N936" s="19" t="s">
        <v>44</v>
      </c>
      <c r="O936" s="99" t="s">
        <v>44</v>
      </c>
      <c r="P936" s="16">
        <f>WEEKNUM(Causas[[#This Row],[resolucion_fecha]],16)</f>
        <v>12</v>
      </c>
      <c r="Q936" s="16" t="str">
        <f>TEXT(Causas[[#This Row],[resolucion_fecha]],"MMMM")</f>
        <v>marzo</v>
      </c>
      <c r="R936" s="16" t="str">
        <f t="shared" si="19"/>
        <v>N</v>
      </c>
      <c r="S936" s="16"/>
      <c r="T936" s="99" t="s">
        <v>44</v>
      </c>
      <c r="U936" s="16"/>
      <c r="V936" s="16"/>
      <c r="W936" s="16"/>
    </row>
    <row r="937" spans="1:23" x14ac:dyDescent="0.25">
      <c r="A937" s="95"/>
      <c r="B937" t="s">
        <v>121</v>
      </c>
      <c r="C937" s="95"/>
      <c r="D937" t="s">
        <v>46</v>
      </c>
      <c r="E937" s="96"/>
      <c r="F937" s="95"/>
      <c r="G937" t="s">
        <v>579</v>
      </c>
      <c r="H937" s="96">
        <v>45369.530555555553</v>
      </c>
      <c r="I937" s="117">
        <v>45369.530555555553</v>
      </c>
      <c r="J937" s="97">
        <v>45369.569444444445</v>
      </c>
      <c r="K937" s="117">
        <v>45369.569444444445</v>
      </c>
      <c r="L937" s="95">
        <f>((Causas[[#This Row],[resolucion_fecha]]-Causas[[#This Row],[parada_fecha]])*60*60*24)</f>
        <v>3360.0000002654269</v>
      </c>
      <c r="M937" s="92">
        <f>Causas[[#This Row],[parada_duracion]]/60</f>
        <v>56.000000004423782</v>
      </c>
      <c r="N937" s="18" t="s">
        <v>44</v>
      </c>
      <c r="O937" s="99" t="s">
        <v>44</v>
      </c>
      <c r="P937" s="16">
        <f>WEEKNUM(Causas[[#This Row],[resolucion_fecha]],16)</f>
        <v>12</v>
      </c>
      <c r="Q937" s="16" t="str">
        <f>TEXT(Causas[[#This Row],[resolucion_fecha]],"MMMM")</f>
        <v>marzo</v>
      </c>
      <c r="R937" s="16" t="str">
        <f t="shared" si="19"/>
        <v>N</v>
      </c>
      <c r="S937" s="16"/>
      <c r="T937" s="99" t="s">
        <v>44</v>
      </c>
      <c r="U937" s="16"/>
      <c r="V937" s="16"/>
      <c r="W937" s="16"/>
    </row>
    <row r="938" spans="1:23" x14ac:dyDescent="0.25">
      <c r="A938" s="95"/>
      <c r="B938" t="s">
        <v>577</v>
      </c>
      <c r="C938" s="95"/>
      <c r="D938" t="s">
        <v>578</v>
      </c>
      <c r="E938" s="96"/>
      <c r="F938" s="95"/>
      <c r="G938" t="s">
        <v>579</v>
      </c>
      <c r="H938" s="96">
        <v>45369.543749999997</v>
      </c>
      <c r="I938" s="117">
        <v>45369.543749999997</v>
      </c>
      <c r="J938" s="97">
        <v>45369.590277777781</v>
      </c>
      <c r="K938" s="117">
        <v>45369.590277777781</v>
      </c>
      <c r="L938" s="95">
        <f>((Causas[[#This Row],[resolucion_fecha]]-Causas[[#This Row],[parada_fecha]])*60*60*24)</f>
        <v>4020.0000005308539</v>
      </c>
      <c r="M938" s="92">
        <f>Causas[[#This Row],[parada_duracion]]/60</f>
        <v>67.000000008847564</v>
      </c>
      <c r="N938" s="19" t="s">
        <v>44</v>
      </c>
      <c r="O938" s="99" t="s">
        <v>44</v>
      </c>
      <c r="P938" s="16">
        <f>WEEKNUM(Causas[[#This Row],[resolucion_fecha]],16)</f>
        <v>12</v>
      </c>
      <c r="Q938" s="16" t="str">
        <f>TEXT(Causas[[#This Row],[resolucion_fecha]],"MMMM")</f>
        <v>marzo</v>
      </c>
      <c r="R938" s="16" t="str">
        <f t="shared" si="19"/>
        <v>N</v>
      </c>
      <c r="S938" s="16"/>
      <c r="T938" s="99" t="s">
        <v>44</v>
      </c>
      <c r="U938" s="16"/>
      <c r="V938" s="16"/>
      <c r="W938" s="16"/>
    </row>
    <row r="939" spans="1:23" x14ac:dyDescent="0.25">
      <c r="A939" s="90"/>
      <c r="B939" t="s">
        <v>121</v>
      </c>
      <c r="C939" s="90"/>
      <c r="D939" t="s">
        <v>54</v>
      </c>
      <c r="E939" s="91"/>
      <c r="F939" s="90"/>
      <c r="G939" t="s">
        <v>579</v>
      </c>
      <c r="H939" s="91">
        <v>45369.604166666664</v>
      </c>
      <c r="I939" s="117">
        <v>45369.604166666664</v>
      </c>
      <c r="J939" s="97">
        <v>45369.609722222223</v>
      </c>
      <c r="K939" s="117">
        <v>45369.609722222223</v>
      </c>
      <c r="L939" s="95">
        <f>((Causas[[#This Row],[resolucion_fecha]]-Causas[[#This Row],[parada_fecha]])*60*60*24)</f>
        <v>480.00000030733645</v>
      </c>
      <c r="M939" s="92">
        <f>Causas[[#This Row],[parada_duracion]]/60</f>
        <v>8.0000000051222742</v>
      </c>
      <c r="N939" s="18" t="s">
        <v>125</v>
      </c>
      <c r="O939" s="98" t="s">
        <v>125</v>
      </c>
      <c r="P939" s="93">
        <f>WEEKNUM(Causas[[#This Row],[resolucion_fecha]],16)</f>
        <v>12</v>
      </c>
      <c r="Q939" s="93" t="str">
        <f>TEXT(Causas[[#This Row],[resolucion_fecha]],"MMMM")</f>
        <v>marzo</v>
      </c>
      <c r="R939" s="93" t="str">
        <f t="shared" si="19"/>
        <v>N</v>
      </c>
      <c r="S939" s="93"/>
      <c r="T939" s="98" t="s">
        <v>125</v>
      </c>
      <c r="U939" s="16"/>
      <c r="V939" s="93"/>
      <c r="W939" s="93"/>
    </row>
    <row r="940" spans="1:23" x14ac:dyDescent="0.25">
      <c r="A940" s="95"/>
      <c r="B940" t="s">
        <v>121</v>
      </c>
      <c r="C940" s="95"/>
      <c r="D940" t="s">
        <v>46</v>
      </c>
      <c r="E940" s="96"/>
      <c r="F940" s="95"/>
      <c r="G940" t="s">
        <v>579</v>
      </c>
      <c r="H940" s="96">
        <v>45369.609027777777</v>
      </c>
      <c r="I940" s="117">
        <v>45369.609027777777</v>
      </c>
      <c r="J940" s="97">
        <v>45369.633333333331</v>
      </c>
      <c r="K940" s="117">
        <v>45369.633333333331</v>
      </c>
      <c r="L940" s="95">
        <f>((Causas[[#This Row],[resolucion_fecha]]-Causas[[#This Row],[parada_fecha]])*60*60*24)</f>
        <v>2099.9999999301508</v>
      </c>
      <c r="M940" s="92">
        <f>Causas[[#This Row],[parada_duracion]]/60</f>
        <v>34.999999998835847</v>
      </c>
      <c r="N940" s="19" t="s">
        <v>641</v>
      </c>
      <c r="O940" s="99" t="s">
        <v>383</v>
      </c>
      <c r="P940" s="16">
        <f>WEEKNUM(Causas[[#This Row],[resolucion_fecha]],16)</f>
        <v>12</v>
      </c>
      <c r="Q940" s="16" t="str">
        <f>TEXT(Causas[[#This Row],[resolucion_fecha]],"MMMM")</f>
        <v>marzo</v>
      </c>
      <c r="R940" s="16" t="str">
        <f t="shared" si="19"/>
        <v>N</v>
      </c>
      <c r="S940" s="16"/>
      <c r="T940" s="98" t="s">
        <v>132</v>
      </c>
      <c r="U940" s="94"/>
      <c r="V940" s="16"/>
      <c r="W940" s="16"/>
    </row>
    <row r="941" spans="1:23" x14ac:dyDescent="0.25">
      <c r="A941" s="95"/>
      <c r="B941" t="s">
        <v>121</v>
      </c>
      <c r="C941" s="95"/>
      <c r="D941" t="s">
        <v>64</v>
      </c>
      <c r="E941" s="96"/>
      <c r="F941" s="95"/>
      <c r="G941" t="s">
        <v>579</v>
      </c>
      <c r="H941" s="96">
        <v>45369.634722222225</v>
      </c>
      <c r="I941" s="117">
        <v>45369.634722222225</v>
      </c>
      <c r="J941" s="97">
        <v>45369.637499999997</v>
      </c>
      <c r="K941" s="117">
        <v>45369.637499999997</v>
      </c>
      <c r="L941" s="95">
        <f>((Causas[[#This Row],[resolucion_fecha]]-Causas[[#This Row],[parada_fecha]])*60*60*24)</f>
        <v>239.99999952502549</v>
      </c>
      <c r="M941" s="92">
        <f>Causas[[#This Row],[parada_duracion]]/60</f>
        <v>3.9999999920837581</v>
      </c>
      <c r="N941" s="18" t="s">
        <v>125</v>
      </c>
      <c r="O941" s="98" t="s">
        <v>125</v>
      </c>
      <c r="P941" s="16">
        <f>WEEKNUM(Causas[[#This Row],[resolucion_fecha]],16)</f>
        <v>12</v>
      </c>
      <c r="Q941" s="16" t="str">
        <f>TEXT(Causas[[#This Row],[resolucion_fecha]],"MMMM")</f>
        <v>marzo</v>
      </c>
      <c r="R941" s="16" t="str">
        <f t="shared" si="19"/>
        <v>N</v>
      </c>
      <c r="S941" s="16"/>
      <c r="T941" s="98" t="s">
        <v>125</v>
      </c>
      <c r="U941" s="16"/>
      <c r="V941" s="16"/>
      <c r="W941" s="16"/>
    </row>
    <row r="942" spans="1:23" x14ac:dyDescent="0.25">
      <c r="A942" s="95"/>
      <c r="B942" t="s">
        <v>121</v>
      </c>
      <c r="C942" s="95"/>
      <c r="D942" t="s">
        <v>46</v>
      </c>
      <c r="E942" s="96"/>
      <c r="F942" s="95"/>
      <c r="G942" t="s">
        <v>579</v>
      </c>
      <c r="H942" s="96">
        <v>45369.710416666669</v>
      </c>
      <c r="I942" s="117">
        <v>45369.710416666669</v>
      </c>
      <c r="J942" s="97">
        <v>45369.737500000003</v>
      </c>
      <c r="K942" s="117">
        <v>45369.737500000003</v>
      </c>
      <c r="L942" s="95">
        <f>((Causas[[#This Row],[resolucion_fecha]]-Causas[[#This Row],[parada_fecha]])*60*60*24)</f>
        <v>2340.000000083819</v>
      </c>
      <c r="M942" s="92">
        <f>Causas[[#This Row],[parada_duracion]]/60</f>
        <v>39.000000001396984</v>
      </c>
      <c r="N942" s="19" t="s">
        <v>642</v>
      </c>
      <c r="O942" s="99" t="s">
        <v>383</v>
      </c>
      <c r="P942" s="16">
        <f>WEEKNUM(Causas[[#This Row],[resolucion_fecha]],16)</f>
        <v>12</v>
      </c>
      <c r="Q942" s="16" t="str">
        <f>TEXT(Causas[[#This Row],[resolucion_fecha]],"MMMM")</f>
        <v>marzo</v>
      </c>
      <c r="R942" s="16" t="str">
        <f t="shared" si="19"/>
        <v>N</v>
      </c>
      <c r="S942" s="16"/>
      <c r="T942" s="98" t="s">
        <v>132</v>
      </c>
      <c r="U942" s="16"/>
      <c r="V942" s="16"/>
      <c r="W942" s="16"/>
    </row>
    <row r="943" spans="1:23" x14ac:dyDescent="0.25">
      <c r="A943" s="90"/>
      <c r="B943" t="s">
        <v>120</v>
      </c>
      <c r="C943" s="90"/>
      <c r="D943" t="s">
        <v>50</v>
      </c>
      <c r="E943" s="91"/>
      <c r="F943" s="90"/>
      <c r="G943" t="s">
        <v>579</v>
      </c>
      <c r="H943" s="91">
        <v>45369.767361111109</v>
      </c>
      <c r="I943" s="117">
        <v>45369.767361111109</v>
      </c>
      <c r="J943" s="97">
        <v>45369.782638888886</v>
      </c>
      <c r="K943" s="117">
        <v>45369.782638888886</v>
      </c>
      <c r="L943" s="95">
        <f>((Causas[[#This Row],[resolucion_fecha]]-Causas[[#This Row],[parada_fecha]])*60*60*24)</f>
        <v>1319.9999999022111</v>
      </c>
      <c r="M943" s="92">
        <f>Causas[[#This Row],[parada_duracion]]/60</f>
        <v>21.999999998370185</v>
      </c>
      <c r="N943" s="18" t="s">
        <v>646</v>
      </c>
      <c r="O943" s="98" t="s">
        <v>383</v>
      </c>
      <c r="P943" s="93">
        <f>WEEKNUM(Causas[[#This Row],[resolucion_fecha]],16)</f>
        <v>12</v>
      </c>
      <c r="Q943" s="93" t="str">
        <f>TEXT(Causas[[#This Row],[resolucion_fecha]],"MMMM")</f>
        <v>marzo</v>
      </c>
      <c r="R943" s="93" t="str">
        <f t="shared" si="19"/>
        <v>N</v>
      </c>
      <c r="S943" s="93"/>
      <c r="T943" s="98" t="s">
        <v>132</v>
      </c>
      <c r="U943" s="16"/>
      <c r="V943" s="93"/>
      <c r="W943" s="93"/>
    </row>
    <row r="944" spans="1:23" ht="45" x14ac:dyDescent="0.25">
      <c r="A944" s="95"/>
      <c r="B944" t="s">
        <v>121</v>
      </c>
      <c r="C944" s="95"/>
      <c r="D944" t="s">
        <v>57</v>
      </c>
      <c r="E944" s="96"/>
      <c r="F944" s="95"/>
      <c r="G944" t="s">
        <v>579</v>
      </c>
      <c r="H944" s="96">
        <v>45369.785416666666</v>
      </c>
      <c r="I944" s="117">
        <v>45369.785416666666</v>
      </c>
      <c r="J944" s="97">
        <v>45369.871527777781</v>
      </c>
      <c r="K944" s="117">
        <v>45369.871527777781</v>
      </c>
      <c r="L944" s="95">
        <f>((Causas[[#This Row],[resolucion_fecha]]-Causas[[#This Row],[parada_fecha]])*60*60*24)</f>
        <v>7440.0000003632158</v>
      </c>
      <c r="M944" s="92">
        <f>Causas[[#This Row],[parada_duracion]]/60</f>
        <v>124.0000000060536</v>
      </c>
      <c r="N944" s="19" t="s">
        <v>644</v>
      </c>
      <c r="O944" s="99" t="s">
        <v>384</v>
      </c>
      <c r="P944" s="16">
        <f>WEEKNUM(Causas[[#This Row],[resolucion_fecha]],16)</f>
        <v>12</v>
      </c>
      <c r="Q944" s="16" t="str">
        <f>TEXT(Causas[[#This Row],[resolucion_fecha]],"MMMM")</f>
        <v>marzo</v>
      </c>
      <c r="R944" s="16" t="str">
        <f t="shared" si="19"/>
        <v>N</v>
      </c>
      <c r="S944" s="16"/>
      <c r="T944" s="99" t="s">
        <v>132</v>
      </c>
      <c r="U944" s="94"/>
      <c r="V944" s="16"/>
      <c r="W944" s="16"/>
    </row>
    <row r="945" spans="1:23" x14ac:dyDescent="0.25">
      <c r="A945" s="90"/>
      <c r="B945" t="s">
        <v>136</v>
      </c>
      <c r="C945" s="90"/>
      <c r="D945" t="s">
        <v>52</v>
      </c>
      <c r="E945" s="91"/>
      <c r="F945" s="90"/>
      <c r="G945" t="s">
        <v>579</v>
      </c>
      <c r="H945" s="91">
        <v>45369.822222222225</v>
      </c>
      <c r="I945" s="117">
        <v>45369.822222222225</v>
      </c>
      <c r="J945" s="97">
        <v>45369.822916666664</v>
      </c>
      <c r="K945" s="117">
        <v>45369.822916666664</v>
      </c>
      <c r="L945" s="95">
        <f>((Causas[[#This Row],[resolucion_fecha]]-Causas[[#This Row],[parada_fecha]])*60*60*24)</f>
        <v>59.999999566935003</v>
      </c>
      <c r="M945" s="92">
        <f>Causas[[#This Row],[parada_duracion]]/60</f>
        <v>0.99999999278225005</v>
      </c>
      <c r="N945" s="18" t="s">
        <v>125</v>
      </c>
      <c r="O945" s="98" t="s">
        <v>125</v>
      </c>
      <c r="P945" s="93">
        <f>WEEKNUM(Causas[[#This Row],[resolucion_fecha]],16)</f>
        <v>12</v>
      </c>
      <c r="Q945" s="93" t="str">
        <f>TEXT(Causas[[#This Row],[resolucion_fecha]],"MMMM")</f>
        <v>marzo</v>
      </c>
      <c r="R945" s="93" t="str">
        <f t="shared" si="19"/>
        <v>N</v>
      </c>
      <c r="S945" s="93"/>
      <c r="T945" s="98" t="s">
        <v>125</v>
      </c>
      <c r="U945" s="16"/>
      <c r="V945" s="93"/>
      <c r="W945" s="93"/>
    </row>
    <row r="946" spans="1:23" ht="30" x14ac:dyDescent="0.25">
      <c r="A946" s="90"/>
      <c r="B946" t="s">
        <v>136</v>
      </c>
      <c r="C946" s="90"/>
      <c r="D946" t="s">
        <v>52</v>
      </c>
      <c r="E946" s="91"/>
      <c r="F946" s="90"/>
      <c r="G946" t="s">
        <v>579</v>
      </c>
      <c r="H946" s="91">
        <v>45369.824999999997</v>
      </c>
      <c r="I946" s="117">
        <v>45369.824999999997</v>
      </c>
      <c r="J946" s="97">
        <v>45369.852777777778</v>
      </c>
      <c r="K946" s="117">
        <v>45369.852777777778</v>
      </c>
      <c r="L946" s="95">
        <f>((Causas[[#This Row],[resolucion_fecha]]-Causas[[#This Row],[parada_fecha]])*60*60*24)</f>
        <v>2400.0000002793968</v>
      </c>
      <c r="M946" s="92">
        <f>Causas[[#This Row],[parada_duracion]]/60</f>
        <v>40.000000004656613</v>
      </c>
      <c r="N946" s="18" t="s">
        <v>643</v>
      </c>
      <c r="O946" s="98" t="s">
        <v>384</v>
      </c>
      <c r="P946" s="93">
        <f>WEEKNUM(Causas[[#This Row],[resolucion_fecha]],16)</f>
        <v>12</v>
      </c>
      <c r="Q946" s="93" t="str">
        <f>TEXT(Causas[[#This Row],[resolucion_fecha]],"MMMM")</f>
        <v>marzo</v>
      </c>
      <c r="R946" s="93" t="str">
        <f t="shared" si="19"/>
        <v>N</v>
      </c>
      <c r="S946" s="93"/>
      <c r="T946" s="98" t="s">
        <v>133</v>
      </c>
      <c r="U946" s="94"/>
      <c r="V946" s="93"/>
      <c r="W946" s="93"/>
    </row>
    <row r="947" spans="1:23" x14ac:dyDescent="0.25">
      <c r="A947" s="95"/>
      <c r="B947" t="s">
        <v>121</v>
      </c>
      <c r="C947" s="95"/>
      <c r="D947" t="s">
        <v>64</v>
      </c>
      <c r="E947" s="96"/>
      <c r="F947" s="95"/>
      <c r="G947" t="s">
        <v>579</v>
      </c>
      <c r="H947" s="96">
        <v>45369.836111111108</v>
      </c>
      <c r="I947" s="117">
        <v>45369.836111111108</v>
      </c>
      <c r="J947" s="97">
        <v>45369.879166666666</v>
      </c>
      <c r="K947" s="117">
        <v>45369.879166666666</v>
      </c>
      <c r="L947" s="95">
        <f>((Causas[[#This Row],[resolucion_fecha]]-Causas[[#This Row],[parada_fecha]])*60*60*24)</f>
        <v>3720.0000001816079</v>
      </c>
      <c r="M947" s="92">
        <f>Causas[[#This Row],[parada_duracion]]/60</f>
        <v>62.000000003026798</v>
      </c>
      <c r="N947" s="19" t="s">
        <v>44</v>
      </c>
      <c r="O947" s="99" t="s">
        <v>44</v>
      </c>
      <c r="P947" s="16">
        <f>WEEKNUM(Causas[[#This Row],[resolucion_fecha]],16)</f>
        <v>12</v>
      </c>
      <c r="Q947" s="16" t="str">
        <f>TEXT(Causas[[#This Row],[resolucion_fecha]],"MMMM")</f>
        <v>marzo</v>
      </c>
      <c r="R947" s="16" t="str">
        <f t="shared" si="19"/>
        <v>N</v>
      </c>
      <c r="S947" s="16"/>
      <c r="T947" s="99" t="s">
        <v>44</v>
      </c>
      <c r="U947" s="94"/>
      <c r="V947" s="16"/>
      <c r="W947" s="16"/>
    </row>
    <row r="948" spans="1:23" x14ac:dyDescent="0.25">
      <c r="A948" s="95"/>
      <c r="B948" t="s">
        <v>120</v>
      </c>
      <c r="C948" s="95"/>
      <c r="D948" t="s">
        <v>54</v>
      </c>
      <c r="E948" s="96"/>
      <c r="F948" s="95"/>
      <c r="G948" t="s">
        <v>579</v>
      </c>
      <c r="H948" s="96">
        <v>45369.847916666666</v>
      </c>
      <c r="I948" s="117">
        <v>45369.847916666666</v>
      </c>
      <c r="J948" s="97">
        <v>45369.895833333336</v>
      </c>
      <c r="K948" s="117">
        <v>45369.895833333336</v>
      </c>
      <c r="L948" s="95">
        <f>((Causas[[#This Row],[resolucion_fecha]]-Causas[[#This Row],[parada_fecha]])*60*60*24)</f>
        <v>4140.0000002933666</v>
      </c>
      <c r="M948" s="92">
        <f>Causas[[#This Row],[parada_duracion]]/60</f>
        <v>69.000000004889444</v>
      </c>
      <c r="N948" s="19" t="s">
        <v>645</v>
      </c>
      <c r="O948" s="99" t="s">
        <v>384</v>
      </c>
      <c r="P948" s="16">
        <f>WEEKNUM(Causas[[#This Row],[resolucion_fecha]],16)</f>
        <v>12</v>
      </c>
      <c r="Q948" s="16" t="str">
        <f>TEXT(Causas[[#This Row],[resolucion_fecha]],"MMMM")</f>
        <v>marzo</v>
      </c>
      <c r="R948" s="16" t="str">
        <f t="shared" si="19"/>
        <v>N</v>
      </c>
      <c r="S948" s="16"/>
      <c r="T948" s="99" t="s">
        <v>133</v>
      </c>
      <c r="U948" s="16"/>
      <c r="V948" s="16"/>
      <c r="W948" s="16"/>
    </row>
    <row r="949" spans="1:23" x14ac:dyDescent="0.25">
      <c r="A949" s="95"/>
      <c r="B949" t="s">
        <v>121</v>
      </c>
      <c r="C949" s="95"/>
      <c r="D949" t="s">
        <v>57</v>
      </c>
      <c r="E949" s="96"/>
      <c r="F949" s="95"/>
      <c r="G949" t="s">
        <v>579</v>
      </c>
      <c r="H949" s="96">
        <v>45369.881944444445</v>
      </c>
      <c r="I949" s="117">
        <v>45369.881944444445</v>
      </c>
      <c r="J949" s="97">
        <v>45369.901388888888</v>
      </c>
      <c r="K949" s="117">
        <v>45369.901388888888</v>
      </c>
      <c r="L949" s="95">
        <f>((Causas[[#This Row],[resolucion_fecha]]-Causas[[#This Row],[parada_fecha]])*60*60*24)</f>
        <v>1679.9999998183921</v>
      </c>
      <c r="M949" s="92">
        <f>Causas[[#This Row],[parada_duracion]]/60</f>
        <v>27.999999996973202</v>
      </c>
      <c r="N949" s="19" t="s">
        <v>192</v>
      </c>
      <c r="O949" s="99" t="s">
        <v>383</v>
      </c>
      <c r="P949" s="16">
        <f>WEEKNUM(Causas[[#This Row],[resolucion_fecha]],16)</f>
        <v>12</v>
      </c>
      <c r="Q949" s="16" t="str">
        <f>TEXT(Causas[[#This Row],[resolucion_fecha]],"MMMM")</f>
        <v>marzo</v>
      </c>
      <c r="R949" s="16" t="str">
        <f t="shared" si="19"/>
        <v>N</v>
      </c>
      <c r="S949" s="16"/>
      <c r="T949" s="98" t="s">
        <v>132</v>
      </c>
      <c r="U949" s="16"/>
      <c r="V949" s="16"/>
      <c r="W949" s="16"/>
    </row>
    <row r="950" spans="1:23" x14ac:dyDescent="0.25">
      <c r="A950" s="95"/>
      <c r="B950" t="s">
        <v>114</v>
      </c>
      <c r="C950" s="95"/>
      <c r="D950" t="s">
        <v>50</v>
      </c>
      <c r="E950" s="96"/>
      <c r="F950" s="95"/>
      <c r="G950" t="s">
        <v>580</v>
      </c>
      <c r="H950" s="96">
        <v>45370.271527777775</v>
      </c>
      <c r="I950" s="117">
        <v>45370.271527777775</v>
      </c>
      <c r="J950" s="97">
        <v>45370.338888888888</v>
      </c>
      <c r="K950" s="117">
        <v>45370.338888888888</v>
      </c>
      <c r="L950" s="95">
        <f>((Causas[[#This Row],[resolucion_fecha]]-Causas[[#This Row],[parada_fecha]])*60*60*24)</f>
        <v>5820.0000001117587</v>
      </c>
      <c r="M950" s="92">
        <f>Causas[[#This Row],[parada_duracion]]/60</f>
        <v>97.000000001862645</v>
      </c>
      <c r="N950" s="19" t="s">
        <v>44</v>
      </c>
      <c r="O950" s="99" t="s">
        <v>44</v>
      </c>
      <c r="P950" s="16">
        <f>WEEKNUM(Causas[[#This Row],[resolucion_fecha]],16)</f>
        <v>12</v>
      </c>
      <c r="Q950" s="16" t="str">
        <f>TEXT(Causas[[#This Row],[resolucion_fecha]],"MMMM")</f>
        <v>marzo</v>
      </c>
      <c r="R950" s="16" t="str">
        <f t="shared" ref="R950:R981" si="20">IF(I6459&gt;TIME(22,0,0),"N",IF(I6459&lt;TIME(6,0,0),"N",IF(I6459&gt;TIME(14,0,0),"T",IF(I6459&gt;=TIME(6,0,0),"M","-"))))</f>
        <v>N</v>
      </c>
      <c r="S950" s="16"/>
      <c r="T950" s="99" t="s">
        <v>44</v>
      </c>
      <c r="U950" s="16"/>
      <c r="V950" s="16"/>
      <c r="W950" s="16"/>
    </row>
    <row r="951" spans="1:23" x14ac:dyDescent="0.25">
      <c r="A951" s="90"/>
      <c r="B951" t="s">
        <v>119</v>
      </c>
      <c r="C951" s="90"/>
      <c r="D951" t="s">
        <v>49</v>
      </c>
      <c r="E951" s="91"/>
      <c r="F951" s="90"/>
      <c r="G951" t="s">
        <v>579</v>
      </c>
      <c r="H951" s="91">
        <v>45370.300694444442</v>
      </c>
      <c r="I951" s="117">
        <v>45370.300694444442</v>
      </c>
      <c r="J951" s="97">
        <v>45370.339583333334</v>
      </c>
      <c r="K951" s="117">
        <v>45370.339583333334</v>
      </c>
      <c r="L951" s="95">
        <f>((Causas[[#This Row],[resolucion_fecha]]-Causas[[#This Row],[parada_fecha]])*60*60*24)</f>
        <v>3360.0000002654269</v>
      </c>
      <c r="M951" s="92">
        <f>Causas[[#This Row],[parada_duracion]]/60</f>
        <v>56.000000004423782</v>
      </c>
      <c r="N951" s="18" t="s">
        <v>650</v>
      </c>
      <c r="O951" s="98" t="s">
        <v>383</v>
      </c>
      <c r="P951" s="93">
        <f>WEEKNUM(Causas[[#This Row],[resolucion_fecha]],16)</f>
        <v>12</v>
      </c>
      <c r="Q951" s="93" t="str">
        <f>TEXT(Causas[[#This Row],[resolucion_fecha]],"MMMM")</f>
        <v>marzo</v>
      </c>
      <c r="R951" s="93" t="str">
        <f t="shared" si="20"/>
        <v>N</v>
      </c>
      <c r="S951" s="93"/>
      <c r="T951" s="98" t="s">
        <v>132</v>
      </c>
      <c r="U951" s="16"/>
      <c r="V951" s="93"/>
      <c r="W951" s="93"/>
    </row>
    <row r="952" spans="1:23" x14ac:dyDescent="0.25">
      <c r="A952" s="95"/>
      <c r="B952" t="s">
        <v>119</v>
      </c>
      <c r="C952" s="95"/>
      <c r="D952" t="s">
        <v>49</v>
      </c>
      <c r="E952" s="96"/>
      <c r="F952" s="95"/>
      <c r="G952" t="s">
        <v>579</v>
      </c>
      <c r="H952" s="96">
        <v>45370.300694444442</v>
      </c>
      <c r="I952" s="117">
        <v>45370.300694444442</v>
      </c>
      <c r="J952" s="97">
        <v>45370.34097222222</v>
      </c>
      <c r="K952" s="117">
        <v>45370.34097222222</v>
      </c>
      <c r="L952" s="95">
        <f>((Causas[[#This Row],[resolucion_fecha]]-Causas[[#This Row],[parada_fecha]])*60*60*24)</f>
        <v>3480.0000000279397</v>
      </c>
      <c r="M952" s="92">
        <f>Causas[[#This Row],[parada_duracion]]/60</f>
        <v>58.000000000465661</v>
      </c>
      <c r="N952" s="19" t="s">
        <v>633</v>
      </c>
      <c r="O952" s="99" t="s">
        <v>9</v>
      </c>
      <c r="P952" s="16">
        <f>WEEKNUM(Causas[[#This Row],[resolucion_fecha]],16)</f>
        <v>12</v>
      </c>
      <c r="Q952" s="16" t="str">
        <f>TEXT(Causas[[#This Row],[resolucion_fecha]],"MMMM")</f>
        <v>marzo</v>
      </c>
      <c r="R952" s="16" t="str">
        <f t="shared" si="20"/>
        <v>N</v>
      </c>
      <c r="S952" s="16"/>
      <c r="T952" s="99" t="s">
        <v>9</v>
      </c>
      <c r="U952" s="94"/>
      <c r="V952" s="16"/>
      <c r="W952" s="16"/>
    </row>
    <row r="953" spans="1:23" ht="30" x14ac:dyDescent="0.25">
      <c r="A953" s="95"/>
      <c r="B953" t="s">
        <v>114</v>
      </c>
      <c r="C953" s="95"/>
      <c r="D953" t="s">
        <v>50</v>
      </c>
      <c r="E953" s="96"/>
      <c r="F953" s="95"/>
      <c r="G953" t="s">
        <v>580</v>
      </c>
      <c r="H953" s="96">
        <v>45370.355555555558</v>
      </c>
      <c r="I953" s="117">
        <v>45370.355555555558</v>
      </c>
      <c r="J953" s="97">
        <v>45370.427777777775</v>
      </c>
      <c r="K953" s="117">
        <v>45370.427777777775</v>
      </c>
      <c r="L953" s="95">
        <f>((Causas[[#This Row],[resolucion_fecha]]-Causas[[#This Row],[parada_fecha]])*60*60*24)</f>
        <v>6239.9999995948747</v>
      </c>
      <c r="M953" s="92">
        <f>Causas[[#This Row],[parada_duracion]]/60</f>
        <v>103.99999999324791</v>
      </c>
      <c r="N953" s="19" t="s">
        <v>651</v>
      </c>
      <c r="O953" s="99" t="s">
        <v>383</v>
      </c>
      <c r="P953" s="16">
        <f>WEEKNUM(Causas[[#This Row],[resolucion_fecha]],16)</f>
        <v>12</v>
      </c>
      <c r="Q953" s="16" t="str">
        <f>TEXT(Causas[[#This Row],[resolucion_fecha]],"MMMM")</f>
        <v>marzo</v>
      </c>
      <c r="R953" s="16" t="str">
        <f t="shared" si="20"/>
        <v>N</v>
      </c>
      <c r="S953" s="16"/>
      <c r="T953" s="98" t="s">
        <v>132</v>
      </c>
      <c r="U953" s="16"/>
      <c r="V953" s="16"/>
      <c r="W953" s="16"/>
    </row>
    <row r="954" spans="1:23" x14ac:dyDescent="0.25">
      <c r="A954" s="95"/>
      <c r="B954" t="s">
        <v>137</v>
      </c>
      <c r="C954" s="95"/>
      <c r="D954" t="s">
        <v>54</v>
      </c>
      <c r="E954" s="96"/>
      <c r="F954" s="95"/>
      <c r="G954" t="s">
        <v>579</v>
      </c>
      <c r="H954" s="96">
        <v>45370.386805555558</v>
      </c>
      <c r="I954" s="117">
        <v>45370.386805555558</v>
      </c>
      <c r="J954" s="97">
        <v>45370.400000000001</v>
      </c>
      <c r="K954" s="117">
        <v>45370.400000000001</v>
      </c>
      <c r="L954" s="95">
        <f>((Causas[[#This Row],[resolucion_fecha]]-Causas[[#This Row],[parada_fecha]])*60*60*24)</f>
        <v>1139.9999999441206</v>
      </c>
      <c r="M954" s="92">
        <f>Causas[[#This Row],[parada_duracion]]/60</f>
        <v>18.999999999068677</v>
      </c>
      <c r="N954" s="18" t="s">
        <v>652</v>
      </c>
      <c r="O954" s="99" t="s">
        <v>9</v>
      </c>
      <c r="P954" s="16">
        <f>WEEKNUM(Causas[[#This Row],[resolucion_fecha]],16)</f>
        <v>12</v>
      </c>
      <c r="Q954" s="16" t="str">
        <f>TEXT(Causas[[#This Row],[resolucion_fecha]],"MMMM")</f>
        <v>marzo</v>
      </c>
      <c r="R954" s="16" t="str">
        <f t="shared" si="20"/>
        <v>N</v>
      </c>
      <c r="S954" s="16"/>
      <c r="T954" s="99" t="s">
        <v>9</v>
      </c>
      <c r="U954" s="16"/>
      <c r="V954" s="16"/>
      <c r="W954" s="16"/>
    </row>
    <row r="955" spans="1:23" x14ac:dyDescent="0.25">
      <c r="A955" s="95"/>
      <c r="B955" t="s">
        <v>114</v>
      </c>
      <c r="C955" s="95"/>
      <c r="D955" t="s">
        <v>50</v>
      </c>
      <c r="E955" s="96"/>
      <c r="F955" s="95"/>
      <c r="G955" t="s">
        <v>580</v>
      </c>
      <c r="H955" s="96">
        <v>45370.469444444447</v>
      </c>
      <c r="I955" s="117">
        <v>45370.469444444447</v>
      </c>
      <c r="J955" s="97">
        <v>45370.490972222222</v>
      </c>
      <c r="K955" s="117">
        <v>45370.490972222222</v>
      </c>
      <c r="L955" s="95">
        <f>((Causas[[#This Row],[resolucion_fecha]]-Causas[[#This Row],[parada_fecha]])*60*60*24)</f>
        <v>1859.9999997764826</v>
      </c>
      <c r="M955" s="92">
        <f>Causas[[#This Row],[parada_duracion]]/60</f>
        <v>30.99999999627471</v>
      </c>
      <c r="N955" s="19" t="s">
        <v>653</v>
      </c>
      <c r="O955" s="99" t="s">
        <v>383</v>
      </c>
      <c r="P955" s="16">
        <f>WEEKNUM(Causas[[#This Row],[resolucion_fecha]],16)</f>
        <v>12</v>
      </c>
      <c r="Q955" s="16" t="str">
        <f>TEXT(Causas[[#This Row],[resolucion_fecha]],"MMMM")</f>
        <v>marzo</v>
      </c>
      <c r="R955" s="16" t="str">
        <f t="shared" si="20"/>
        <v>N</v>
      </c>
      <c r="S955" s="16"/>
      <c r="T955" s="98" t="s">
        <v>132</v>
      </c>
      <c r="U955" s="16"/>
      <c r="V955" s="16"/>
      <c r="W955" s="16"/>
    </row>
    <row r="956" spans="1:23" ht="30" x14ac:dyDescent="0.25">
      <c r="A956" s="95"/>
      <c r="B956" t="s">
        <v>114</v>
      </c>
      <c r="C956" s="95"/>
      <c r="D956" t="s">
        <v>50</v>
      </c>
      <c r="E956" s="96"/>
      <c r="F956" s="95"/>
      <c r="G956" t="s">
        <v>580</v>
      </c>
      <c r="H956" s="96">
        <v>45370.500694444447</v>
      </c>
      <c r="I956" s="117">
        <v>45370.500694444447</v>
      </c>
      <c r="J956" s="97">
        <v>45370.554861111108</v>
      </c>
      <c r="K956" s="117">
        <v>45370.554861111108</v>
      </c>
      <c r="L956" s="95">
        <f>((Causas[[#This Row],[resolucion_fecha]]-Causas[[#This Row],[parada_fecha]])*60*60*24)</f>
        <v>4679.9999995389953</v>
      </c>
      <c r="M956" s="92">
        <f>Causas[[#This Row],[parada_duracion]]/60</f>
        <v>77.999999992316589</v>
      </c>
      <c r="N956" s="19" t="s">
        <v>654</v>
      </c>
      <c r="O956" s="99" t="s">
        <v>384</v>
      </c>
      <c r="P956" s="16">
        <f>WEEKNUM(Causas[[#This Row],[resolucion_fecha]],16)</f>
        <v>12</v>
      </c>
      <c r="Q956" s="16" t="str">
        <f>TEXT(Causas[[#This Row],[resolucion_fecha]],"MMMM")</f>
        <v>marzo</v>
      </c>
      <c r="R956" s="16" t="str">
        <f t="shared" si="20"/>
        <v>N</v>
      </c>
      <c r="S956" s="16"/>
      <c r="T956" s="99" t="s">
        <v>133</v>
      </c>
      <c r="U956" s="16"/>
      <c r="V956" s="16"/>
      <c r="W956" s="16"/>
    </row>
    <row r="957" spans="1:23" x14ac:dyDescent="0.25">
      <c r="A957" s="95"/>
      <c r="B957" t="s">
        <v>142</v>
      </c>
      <c r="C957" s="95"/>
      <c r="D957" t="s">
        <v>53</v>
      </c>
      <c r="E957" s="96"/>
      <c r="F957" s="95"/>
      <c r="G957" t="s">
        <v>580</v>
      </c>
      <c r="H957" s="96">
        <v>45370.603472222225</v>
      </c>
      <c r="I957" s="117">
        <v>45370.603472222225</v>
      </c>
      <c r="J957" s="97">
        <v>45370.609722222223</v>
      </c>
      <c r="K957" s="117">
        <v>45370.609722222223</v>
      </c>
      <c r="L957" s="95">
        <f>((Causas[[#This Row],[resolucion_fecha]]-Causas[[#This Row],[parada_fecha]])*60*60*24)</f>
        <v>539.99999987427145</v>
      </c>
      <c r="M957" s="92">
        <f>Causas[[#This Row],[parada_duracion]]/60</f>
        <v>8.9999999979045242</v>
      </c>
      <c r="N957" s="18" t="s">
        <v>125</v>
      </c>
      <c r="O957" s="98" t="s">
        <v>125</v>
      </c>
      <c r="P957" s="16">
        <f>WEEKNUM(Causas[[#This Row],[resolucion_fecha]],16)</f>
        <v>12</v>
      </c>
      <c r="Q957" s="16" t="str">
        <f>TEXT(Causas[[#This Row],[resolucion_fecha]],"MMMM")</f>
        <v>marzo</v>
      </c>
      <c r="R957" s="16" t="str">
        <f t="shared" si="20"/>
        <v>N</v>
      </c>
      <c r="S957" s="16"/>
      <c r="T957" s="98" t="s">
        <v>125</v>
      </c>
      <c r="U957" s="16"/>
      <c r="V957" s="16"/>
      <c r="W957" s="16"/>
    </row>
    <row r="958" spans="1:23" x14ac:dyDescent="0.25">
      <c r="A958" s="90"/>
      <c r="B958" t="s">
        <v>142</v>
      </c>
      <c r="C958" s="90"/>
      <c r="D958" t="s">
        <v>64</v>
      </c>
      <c r="E958" s="91"/>
      <c r="F958" s="90"/>
      <c r="G958" t="s">
        <v>580</v>
      </c>
      <c r="H958" s="91">
        <v>45370.624305555553</v>
      </c>
      <c r="I958" s="117">
        <v>45370.624305555553</v>
      </c>
      <c r="J958" s="97">
        <v>45370.633333333331</v>
      </c>
      <c r="K958" s="117">
        <v>45370.633333333331</v>
      </c>
      <c r="L958" s="95">
        <f>((Causas[[#This Row],[resolucion_fecha]]-Causas[[#This Row],[parada_fecha]])*60*60*24)</f>
        <v>780.00000002793968</v>
      </c>
      <c r="M958" s="92">
        <f>Causas[[#This Row],[parada_duracion]]/60</f>
        <v>13.000000000465661</v>
      </c>
      <c r="N958" s="18" t="s">
        <v>648</v>
      </c>
      <c r="O958" s="98" t="s">
        <v>383</v>
      </c>
      <c r="P958" s="93">
        <f>WEEKNUM(Causas[[#This Row],[resolucion_fecha]],16)</f>
        <v>12</v>
      </c>
      <c r="Q958" s="93" t="str">
        <f>TEXT(Causas[[#This Row],[resolucion_fecha]],"MMMM")</f>
        <v>marzo</v>
      </c>
      <c r="R958" s="93" t="str">
        <f t="shared" si="20"/>
        <v>N</v>
      </c>
      <c r="S958" s="93"/>
      <c r="T958" s="98" t="s">
        <v>132</v>
      </c>
      <c r="U958" s="16"/>
      <c r="V958" s="93"/>
      <c r="W958" s="93"/>
    </row>
    <row r="959" spans="1:23" x14ac:dyDescent="0.25">
      <c r="A959" s="90"/>
      <c r="B959" t="s">
        <v>142</v>
      </c>
      <c r="C959" s="90"/>
      <c r="D959" t="s">
        <v>64</v>
      </c>
      <c r="E959" s="91"/>
      <c r="F959" s="90"/>
      <c r="G959" t="s">
        <v>580</v>
      </c>
      <c r="H959" s="91">
        <v>45370.624305555553</v>
      </c>
      <c r="I959" s="117">
        <v>45370.624305555553</v>
      </c>
      <c r="J959" s="97">
        <v>45370.635416666664</v>
      </c>
      <c r="K959" s="117">
        <v>45370.635416666664</v>
      </c>
      <c r="L959" s="95">
        <f>((Causas[[#This Row],[resolucion_fecha]]-Causas[[#This Row],[parada_fecha]])*60*60*24)</f>
        <v>959.99999998603016</v>
      </c>
      <c r="M959" s="92">
        <f>Causas[[#This Row],[parada_duracion]]/60</f>
        <v>15.999999999767169</v>
      </c>
      <c r="N959" s="18" t="s">
        <v>633</v>
      </c>
      <c r="O959" s="98" t="s">
        <v>9</v>
      </c>
      <c r="P959" s="93">
        <f>WEEKNUM(Causas[[#This Row],[resolucion_fecha]],16)</f>
        <v>12</v>
      </c>
      <c r="Q959" s="93" t="str">
        <f>TEXT(Causas[[#This Row],[resolucion_fecha]],"MMMM")</f>
        <v>marzo</v>
      </c>
      <c r="R959" s="93" t="str">
        <f t="shared" si="20"/>
        <v>N</v>
      </c>
      <c r="S959" s="93"/>
      <c r="T959" s="99" t="s">
        <v>9</v>
      </c>
      <c r="U959" s="94"/>
      <c r="V959" s="93"/>
      <c r="W959" s="93"/>
    </row>
    <row r="960" spans="1:23" x14ac:dyDescent="0.25">
      <c r="A960" s="95"/>
      <c r="B960" t="s">
        <v>121</v>
      </c>
      <c r="C960" s="95"/>
      <c r="D960" t="s">
        <v>57</v>
      </c>
      <c r="E960" s="96"/>
      <c r="F960" s="95"/>
      <c r="G960" t="s">
        <v>579</v>
      </c>
      <c r="H960" s="96">
        <v>45370.625</v>
      </c>
      <c r="I960" s="117">
        <v>45370.625</v>
      </c>
      <c r="J960" s="97">
        <v>45370.63958333333</v>
      </c>
      <c r="K960" s="117">
        <v>45370.63958333333</v>
      </c>
      <c r="L960" s="95">
        <f>((Causas[[#This Row],[resolucion_fecha]]-Causas[[#This Row],[parada_fecha]])*60*60*24)</f>
        <v>1259.9999997066334</v>
      </c>
      <c r="M960" s="92">
        <f>Causas[[#This Row],[parada_duracion]]/60</f>
        <v>20.999999995110556</v>
      </c>
      <c r="N960" s="19" t="s">
        <v>649</v>
      </c>
      <c r="O960" s="99" t="s">
        <v>383</v>
      </c>
      <c r="P960" s="16">
        <f>WEEKNUM(Causas[[#This Row],[resolucion_fecha]],16)</f>
        <v>12</v>
      </c>
      <c r="Q960" s="16" t="str">
        <f>TEXT(Causas[[#This Row],[resolucion_fecha]],"MMMM")</f>
        <v>marzo</v>
      </c>
      <c r="R960" s="16" t="str">
        <f t="shared" si="20"/>
        <v>N</v>
      </c>
      <c r="S960" s="16"/>
      <c r="T960" s="98" t="s">
        <v>132</v>
      </c>
      <c r="U960" s="94"/>
      <c r="V960" s="16"/>
      <c r="W960" s="16"/>
    </row>
    <row r="961" spans="1:23" x14ac:dyDescent="0.25">
      <c r="A961" s="95"/>
      <c r="B961" t="s">
        <v>114</v>
      </c>
      <c r="C961" s="95"/>
      <c r="D961" t="s">
        <v>50</v>
      </c>
      <c r="E961" s="96"/>
      <c r="F961" s="95"/>
      <c r="G961" t="s">
        <v>579</v>
      </c>
      <c r="H961" s="96">
        <v>45370.634722222225</v>
      </c>
      <c r="I961" s="117">
        <v>45370.634722222225</v>
      </c>
      <c r="J961" s="97">
        <v>45370.65</v>
      </c>
      <c r="K961" s="117">
        <v>45370.65</v>
      </c>
      <c r="L961" s="95">
        <f>((Causas[[#This Row],[resolucion_fecha]]-Causas[[#This Row],[parada_fecha]])*60*60*24)</f>
        <v>1319.9999999022111</v>
      </c>
      <c r="M961" s="92">
        <f>Causas[[#This Row],[parada_duracion]]/60</f>
        <v>21.999999998370185</v>
      </c>
      <c r="N961" s="19" t="s">
        <v>145</v>
      </c>
      <c r="O961" s="99" t="s">
        <v>383</v>
      </c>
      <c r="P961" s="16">
        <f>WEEKNUM(Causas[[#This Row],[resolucion_fecha]],16)</f>
        <v>12</v>
      </c>
      <c r="Q961" s="16" t="str">
        <f>TEXT(Causas[[#This Row],[resolucion_fecha]],"MMMM")</f>
        <v>marzo</v>
      </c>
      <c r="R961" s="16" t="str">
        <f t="shared" si="20"/>
        <v>N</v>
      </c>
      <c r="S961" s="16"/>
      <c r="T961" s="98" t="s">
        <v>132</v>
      </c>
      <c r="U961" s="16"/>
      <c r="V961" s="16"/>
      <c r="W961" s="16"/>
    </row>
    <row r="962" spans="1:23" x14ac:dyDescent="0.25">
      <c r="A962" s="95"/>
      <c r="B962" t="s">
        <v>137</v>
      </c>
      <c r="C962" s="95"/>
      <c r="D962" t="s">
        <v>52</v>
      </c>
      <c r="E962" s="96"/>
      <c r="F962" s="95"/>
      <c r="G962" t="s">
        <v>579</v>
      </c>
      <c r="H962" s="96">
        <v>45370.643055555556</v>
      </c>
      <c r="I962" s="117">
        <v>45370.643055555556</v>
      </c>
      <c r="J962" s="97">
        <v>45370.649305555555</v>
      </c>
      <c r="K962" s="117">
        <v>45370.649305555555</v>
      </c>
      <c r="L962" s="95">
        <f>((Causas[[#This Row],[resolucion_fecha]]-Causas[[#This Row],[parada_fecha]])*60*60*24)</f>
        <v>539.99999987427145</v>
      </c>
      <c r="M962" s="92">
        <f>Causas[[#This Row],[parada_duracion]]/60</f>
        <v>8.9999999979045242</v>
      </c>
      <c r="N962" s="18" t="s">
        <v>125</v>
      </c>
      <c r="O962" s="98" t="s">
        <v>125</v>
      </c>
      <c r="P962" s="16">
        <f>WEEKNUM(Causas[[#This Row],[resolucion_fecha]],16)</f>
        <v>12</v>
      </c>
      <c r="Q962" s="16" t="str">
        <f>TEXT(Causas[[#This Row],[resolucion_fecha]],"MMMM")</f>
        <v>marzo</v>
      </c>
      <c r="R962" s="16" t="str">
        <f t="shared" si="20"/>
        <v>N</v>
      </c>
      <c r="S962" s="16"/>
      <c r="T962" s="98" t="s">
        <v>125</v>
      </c>
      <c r="U962" s="16"/>
      <c r="V962" s="16"/>
      <c r="W962" s="16"/>
    </row>
    <row r="963" spans="1:23" x14ac:dyDescent="0.25">
      <c r="A963" s="90"/>
      <c r="B963" t="s">
        <v>120</v>
      </c>
      <c r="C963" s="90"/>
      <c r="D963" t="s">
        <v>54</v>
      </c>
      <c r="E963" s="91"/>
      <c r="F963" s="90"/>
      <c r="G963" t="s">
        <v>579</v>
      </c>
      <c r="H963" s="91">
        <v>45370.775694444441</v>
      </c>
      <c r="I963" s="117">
        <v>45370.775694444441</v>
      </c>
      <c r="J963" s="97">
        <v>45370.816666666666</v>
      </c>
      <c r="K963" s="117">
        <v>45370.816666666666</v>
      </c>
      <c r="L963" s="95">
        <f>((Causas[[#This Row],[resolucion_fecha]]-Causas[[#This Row],[parada_fecha]])*60*60*24)</f>
        <v>3540.0000002235174</v>
      </c>
      <c r="M963" s="92">
        <f>Causas[[#This Row],[parada_duracion]]/60</f>
        <v>59.00000000372529</v>
      </c>
      <c r="N963" s="18" t="s">
        <v>44</v>
      </c>
      <c r="O963" s="98" t="s">
        <v>44</v>
      </c>
      <c r="P963" s="93">
        <f>WEEKNUM(Causas[[#This Row],[resolucion_fecha]],16)</f>
        <v>12</v>
      </c>
      <c r="Q963" s="93" t="str">
        <f>TEXT(Causas[[#This Row],[resolucion_fecha]],"MMMM")</f>
        <v>marzo</v>
      </c>
      <c r="R963" s="93" t="str">
        <f t="shared" si="20"/>
        <v>N</v>
      </c>
      <c r="S963" s="93"/>
      <c r="T963" s="99" t="s">
        <v>44</v>
      </c>
      <c r="U963" s="16"/>
      <c r="V963" s="93"/>
      <c r="W963" s="93"/>
    </row>
    <row r="964" spans="1:23" x14ac:dyDescent="0.25">
      <c r="A964" s="95"/>
      <c r="B964" t="s">
        <v>121</v>
      </c>
      <c r="C964" s="95"/>
      <c r="D964" t="s">
        <v>57</v>
      </c>
      <c r="E964" s="96"/>
      <c r="F964" s="95"/>
      <c r="G964" t="s">
        <v>579</v>
      </c>
      <c r="H964" s="96">
        <v>45370.777777777781</v>
      </c>
      <c r="I964" s="117">
        <v>45370.777777777781</v>
      </c>
      <c r="J964" s="97">
        <v>45370.78125</v>
      </c>
      <c r="K964" s="117">
        <v>45370.78125</v>
      </c>
      <c r="L964" s="95">
        <f>((Causas[[#This Row],[resolucion_fecha]]-Causas[[#This Row],[parada_fecha]])*60*60*24)</f>
        <v>299.99999972060323</v>
      </c>
      <c r="M964" s="92">
        <f>Causas[[#This Row],[parada_duracion]]/60</f>
        <v>4.9999999953433871</v>
      </c>
      <c r="N964" s="18" t="s">
        <v>125</v>
      </c>
      <c r="O964" s="98" t="s">
        <v>125</v>
      </c>
      <c r="P964" s="16">
        <f>WEEKNUM(Causas[[#This Row],[resolucion_fecha]],16)</f>
        <v>12</v>
      </c>
      <c r="Q964" s="16" t="str">
        <f>TEXT(Causas[[#This Row],[resolucion_fecha]],"MMMM")</f>
        <v>marzo</v>
      </c>
      <c r="R964" s="16" t="str">
        <f t="shared" si="20"/>
        <v>N</v>
      </c>
      <c r="S964" s="16"/>
      <c r="T964" s="98" t="s">
        <v>125</v>
      </c>
      <c r="U964" s="94"/>
      <c r="V964" s="16"/>
      <c r="W964" s="16"/>
    </row>
    <row r="965" spans="1:23" x14ac:dyDescent="0.25">
      <c r="A965" s="95"/>
      <c r="B965" t="s">
        <v>142</v>
      </c>
      <c r="C965" s="95"/>
      <c r="D965" t="s">
        <v>53</v>
      </c>
      <c r="E965" s="96"/>
      <c r="F965" s="95"/>
      <c r="G965" t="s">
        <v>579</v>
      </c>
      <c r="H965" s="96">
        <v>45370.839583333334</v>
      </c>
      <c r="I965" s="117">
        <v>45370.839583333334</v>
      </c>
      <c r="J965" s="97">
        <v>45370.886805555558</v>
      </c>
      <c r="K965" s="117">
        <v>45370.886805555558</v>
      </c>
      <c r="L965" s="95">
        <f>((Causas[[#This Row],[resolucion_fecha]]-Causas[[#This Row],[parada_fecha]])*60*60*24)</f>
        <v>4080.0000000977889</v>
      </c>
      <c r="M965" s="92">
        <f>Causas[[#This Row],[parada_duracion]]/60</f>
        <v>68.000000001629815</v>
      </c>
      <c r="N965" s="19" t="s">
        <v>656</v>
      </c>
      <c r="O965" s="99" t="s">
        <v>384</v>
      </c>
      <c r="P965" s="16">
        <f>WEEKNUM(Causas[[#This Row],[resolucion_fecha]],16)</f>
        <v>12</v>
      </c>
      <c r="Q965" s="16" t="str">
        <f>TEXT(Causas[[#This Row],[resolucion_fecha]],"MMMM")</f>
        <v>marzo</v>
      </c>
      <c r="R965" s="16" t="str">
        <f t="shared" si="20"/>
        <v>N</v>
      </c>
      <c r="S965" s="16"/>
      <c r="T965" s="99" t="s">
        <v>133</v>
      </c>
      <c r="U965" s="16"/>
      <c r="V965" s="16"/>
      <c r="W965" s="16"/>
    </row>
    <row r="966" spans="1:23" x14ac:dyDescent="0.25">
      <c r="A966" s="95"/>
      <c r="B966" t="s">
        <v>183</v>
      </c>
      <c r="C966" s="95"/>
      <c r="D966" t="s">
        <v>43</v>
      </c>
      <c r="E966" s="96"/>
      <c r="F966" s="95"/>
      <c r="G966" t="s">
        <v>580</v>
      </c>
      <c r="H966" s="96">
        <v>45370.853472222225</v>
      </c>
      <c r="I966" s="117">
        <v>45370.853472222225</v>
      </c>
      <c r="J966" s="97">
        <v>45370.86041666667</v>
      </c>
      <c r="K966" s="117">
        <v>45370.86041666667</v>
      </c>
      <c r="L966" s="95">
        <f>((Causas[[#This Row],[resolucion_fecha]]-Causas[[#This Row],[parada_fecha]])*60*60*24)</f>
        <v>600.00000006984919</v>
      </c>
      <c r="M966" s="92">
        <f>Causas[[#This Row],[parada_duracion]]/60</f>
        <v>10.000000001164153</v>
      </c>
      <c r="N966" s="18" t="s">
        <v>125</v>
      </c>
      <c r="O966" s="98" t="s">
        <v>125</v>
      </c>
      <c r="P966" s="16">
        <f>WEEKNUM(Causas[[#This Row],[resolucion_fecha]],16)</f>
        <v>12</v>
      </c>
      <c r="Q966" s="16" t="str">
        <f>TEXT(Causas[[#This Row],[resolucion_fecha]],"MMMM")</f>
        <v>marzo</v>
      </c>
      <c r="R966" s="16" t="str">
        <f t="shared" si="20"/>
        <v>N</v>
      </c>
      <c r="S966" s="16"/>
      <c r="T966" s="98" t="s">
        <v>125</v>
      </c>
      <c r="U966" s="16"/>
      <c r="V966" s="16"/>
      <c r="W966" s="16"/>
    </row>
    <row r="967" spans="1:23" x14ac:dyDescent="0.25">
      <c r="A967" s="90"/>
      <c r="B967" t="s">
        <v>120</v>
      </c>
      <c r="C967" s="90"/>
      <c r="D967" t="s">
        <v>57</v>
      </c>
      <c r="E967" s="91"/>
      <c r="F967" s="90"/>
      <c r="G967" t="s">
        <v>579</v>
      </c>
      <c r="H967" s="91">
        <v>45370.859027777777</v>
      </c>
      <c r="I967" s="117">
        <v>45370.859027777777</v>
      </c>
      <c r="J967" s="97">
        <v>45370.862500000003</v>
      </c>
      <c r="K967" s="117">
        <v>45370.862500000003</v>
      </c>
      <c r="L967" s="95">
        <f>((Causas[[#This Row],[resolucion_fecha]]-Causas[[#This Row],[parada_fecha]])*60*60*24)</f>
        <v>300.00000034924597</v>
      </c>
      <c r="M967" s="92">
        <f>Causas[[#This Row],[parada_duracion]]/60</f>
        <v>5.0000000058207661</v>
      </c>
      <c r="N967" s="18" t="s">
        <v>125</v>
      </c>
      <c r="O967" s="98" t="s">
        <v>125</v>
      </c>
      <c r="P967" s="93">
        <f>WEEKNUM(Causas[[#This Row],[resolucion_fecha]],16)</f>
        <v>12</v>
      </c>
      <c r="Q967" s="93" t="str">
        <f>TEXT(Causas[[#This Row],[resolucion_fecha]],"MMMM")</f>
        <v>marzo</v>
      </c>
      <c r="R967" s="93" t="str">
        <f t="shared" si="20"/>
        <v>N</v>
      </c>
      <c r="S967" s="93"/>
      <c r="T967" s="98" t="s">
        <v>125</v>
      </c>
      <c r="U967" s="16"/>
      <c r="V967" s="93"/>
      <c r="W967" s="93"/>
    </row>
    <row r="968" spans="1:23" x14ac:dyDescent="0.25">
      <c r="A968" s="95"/>
      <c r="B968" t="s">
        <v>211</v>
      </c>
      <c r="C968" s="95"/>
      <c r="D968" t="s">
        <v>57</v>
      </c>
      <c r="E968" s="96"/>
      <c r="F968" s="95"/>
      <c r="G968" t="s">
        <v>579</v>
      </c>
      <c r="H968" s="96">
        <v>45370.863194444442</v>
      </c>
      <c r="I968" s="117">
        <v>45370.863194444442</v>
      </c>
      <c r="J968" s="97">
        <v>45370.875</v>
      </c>
      <c r="K968" s="117">
        <v>45370.875</v>
      </c>
      <c r="L968" s="95">
        <f>((Causas[[#This Row],[resolucion_fecha]]-Causas[[#This Row],[parada_fecha]])*60*60*24)</f>
        <v>1020.0000001816079</v>
      </c>
      <c r="M968" s="92">
        <f>Causas[[#This Row],[parada_duracion]]/60</f>
        <v>17.000000003026798</v>
      </c>
      <c r="N968" s="19" t="s">
        <v>655</v>
      </c>
      <c r="O968" s="99" t="s">
        <v>383</v>
      </c>
      <c r="P968" s="16">
        <f>WEEKNUM(Causas[[#This Row],[resolucion_fecha]],16)</f>
        <v>12</v>
      </c>
      <c r="Q968" s="16" t="str">
        <f>TEXT(Causas[[#This Row],[resolucion_fecha]],"MMMM")</f>
        <v>marzo</v>
      </c>
      <c r="R968" s="16" t="str">
        <f t="shared" si="20"/>
        <v>N</v>
      </c>
      <c r="S968" s="16"/>
      <c r="T968" s="98" t="s">
        <v>132</v>
      </c>
      <c r="U968" s="94"/>
      <c r="V968" s="16"/>
      <c r="W968" s="16"/>
    </row>
    <row r="969" spans="1:23" x14ac:dyDescent="0.25">
      <c r="A969" s="95"/>
      <c r="B969" t="s">
        <v>142</v>
      </c>
      <c r="C969" s="95"/>
      <c r="D969" t="s">
        <v>43</v>
      </c>
      <c r="E969" s="96"/>
      <c r="F969" s="95"/>
      <c r="G969" t="s">
        <v>579</v>
      </c>
      <c r="H969" s="96">
        <v>45370.881249999999</v>
      </c>
      <c r="I969" s="117">
        <v>45370.881249999999</v>
      </c>
      <c r="J969" s="97">
        <v>45370.9</v>
      </c>
      <c r="K969" s="117">
        <v>45370.9</v>
      </c>
      <c r="L969" s="95">
        <f>((Causas[[#This Row],[resolucion_fecha]]-Causas[[#This Row],[parada_fecha]])*60*60*24)</f>
        <v>1620.0000002514571</v>
      </c>
      <c r="M969" s="92">
        <f>Causas[[#This Row],[parada_duracion]]/60</f>
        <v>27.000000004190952</v>
      </c>
      <c r="N969" s="19" t="s">
        <v>657</v>
      </c>
      <c r="O969" s="99" t="s">
        <v>384</v>
      </c>
      <c r="P969" s="16">
        <f>WEEKNUM(Causas[[#This Row],[resolucion_fecha]],16)</f>
        <v>12</v>
      </c>
      <c r="Q969" s="16" t="str">
        <f>TEXT(Causas[[#This Row],[resolucion_fecha]],"MMMM")</f>
        <v>marzo</v>
      </c>
      <c r="R969" s="16" t="str">
        <f t="shared" si="20"/>
        <v>N</v>
      </c>
      <c r="S969" s="16"/>
      <c r="T969" s="99" t="s">
        <v>133</v>
      </c>
      <c r="U969" s="16"/>
      <c r="V969" s="16"/>
      <c r="W969" s="16"/>
    </row>
    <row r="970" spans="1:23" x14ac:dyDescent="0.25">
      <c r="A970" s="95"/>
      <c r="B970" t="s">
        <v>161</v>
      </c>
      <c r="C970" s="95"/>
      <c r="D970" t="s">
        <v>49</v>
      </c>
      <c r="E970" s="96"/>
      <c r="F970" s="95"/>
      <c r="G970" t="s">
        <v>579</v>
      </c>
      <c r="H970" s="96">
        <v>45371.270833333336</v>
      </c>
      <c r="I970" s="117">
        <v>45371.270833333336</v>
      </c>
      <c r="J970" s="97">
        <v>45371.307638888888</v>
      </c>
      <c r="K970" s="117">
        <v>45371.307638888888</v>
      </c>
      <c r="L970" s="95">
        <f>((Causas[[#This Row],[resolucion_fecha]]-Causas[[#This Row],[parada_fecha]])*60*60*24)</f>
        <v>3179.9999996786937</v>
      </c>
      <c r="M970" s="92">
        <f>Causas[[#This Row],[parada_duracion]]/60</f>
        <v>52.999999994644895</v>
      </c>
      <c r="N970" s="19" t="s">
        <v>660</v>
      </c>
      <c r="O970" s="99" t="s">
        <v>384</v>
      </c>
      <c r="P970" s="16">
        <f>WEEKNUM(Causas[[#This Row],[resolucion_fecha]],16)</f>
        <v>12</v>
      </c>
      <c r="Q970" s="16" t="str">
        <f>TEXT(Causas[[#This Row],[resolucion_fecha]],"MMMM")</f>
        <v>marzo</v>
      </c>
      <c r="R970" s="16" t="str">
        <f t="shared" si="20"/>
        <v>N</v>
      </c>
      <c r="S970" s="16"/>
      <c r="T970" s="99" t="s">
        <v>133</v>
      </c>
      <c r="U970" s="16"/>
      <c r="V970" s="16"/>
      <c r="W970" s="16"/>
    </row>
    <row r="971" spans="1:23" ht="45" x14ac:dyDescent="0.25">
      <c r="A971" s="95"/>
      <c r="B971" t="s">
        <v>121</v>
      </c>
      <c r="C971" s="95"/>
      <c r="D971" t="s">
        <v>46</v>
      </c>
      <c r="E971" s="96"/>
      <c r="F971" s="95"/>
      <c r="G971" t="s">
        <v>579</v>
      </c>
      <c r="H971" s="96">
        <v>45371.280555555553</v>
      </c>
      <c r="I971" s="117">
        <v>45371.280555555553</v>
      </c>
      <c r="J971" s="97">
        <v>45371.314583333333</v>
      </c>
      <c r="K971" s="117">
        <v>45371.314583333333</v>
      </c>
      <c r="L971" s="95">
        <f>((Causas[[#This Row],[resolucion_fecha]]-Causas[[#This Row],[parada_fecha]])*60*60*24)</f>
        <v>2940.0000001536682</v>
      </c>
      <c r="M971" s="92">
        <f>Causas[[#This Row],[parada_duracion]]/60</f>
        <v>49.000000002561137</v>
      </c>
      <c r="N971" s="19" t="s">
        <v>661</v>
      </c>
      <c r="O971" s="99" t="s">
        <v>383</v>
      </c>
      <c r="P971" s="16">
        <f>WEEKNUM(Causas[[#This Row],[resolucion_fecha]],16)</f>
        <v>12</v>
      </c>
      <c r="Q971" s="16" t="str">
        <f>TEXT(Causas[[#This Row],[resolucion_fecha]],"MMMM")</f>
        <v>marzo</v>
      </c>
      <c r="R971" s="16" t="str">
        <f t="shared" si="20"/>
        <v>N</v>
      </c>
      <c r="S971" s="16"/>
      <c r="T971" s="98" t="s">
        <v>132</v>
      </c>
      <c r="U971" s="16"/>
      <c r="V971" s="16"/>
      <c r="W971" s="16"/>
    </row>
    <row r="972" spans="1:23" x14ac:dyDescent="0.25">
      <c r="A972" s="95"/>
      <c r="B972" t="s">
        <v>181</v>
      </c>
      <c r="C972" s="95"/>
      <c r="D972" t="s">
        <v>47</v>
      </c>
      <c r="E972" s="96"/>
      <c r="F972" s="95"/>
      <c r="G972" t="s">
        <v>579</v>
      </c>
      <c r="H972" s="96">
        <v>45371.372916666667</v>
      </c>
      <c r="I972" s="117">
        <v>45371.372916666667</v>
      </c>
      <c r="J972" s="97">
        <v>45371.382638888892</v>
      </c>
      <c r="K972" s="117">
        <v>45371.382638888892</v>
      </c>
      <c r="L972" s="95">
        <f>((Causas[[#This Row],[resolucion_fecha]]-Causas[[#This Row],[parada_fecha]])*60*60*24)</f>
        <v>840.00000022351742</v>
      </c>
      <c r="M972" s="92">
        <f>Causas[[#This Row],[parada_duracion]]/60</f>
        <v>14.00000000372529</v>
      </c>
      <c r="N972" s="19" t="s">
        <v>659</v>
      </c>
      <c r="O972" s="99" t="s">
        <v>383</v>
      </c>
      <c r="P972" s="16">
        <f>WEEKNUM(Causas[[#This Row],[resolucion_fecha]],16)</f>
        <v>12</v>
      </c>
      <c r="Q972" s="16" t="str">
        <f>TEXT(Causas[[#This Row],[resolucion_fecha]],"MMMM")</f>
        <v>marzo</v>
      </c>
      <c r="R972" s="16" t="str">
        <f t="shared" si="20"/>
        <v>N</v>
      </c>
      <c r="S972" s="16"/>
      <c r="T972" s="98" t="s">
        <v>132</v>
      </c>
      <c r="U972" s="16"/>
      <c r="V972" s="16"/>
      <c r="W972" s="16"/>
    </row>
    <row r="973" spans="1:23" x14ac:dyDescent="0.25">
      <c r="A973" s="95"/>
      <c r="B973" t="s">
        <v>120</v>
      </c>
      <c r="C973" s="95"/>
      <c r="D973" t="s">
        <v>52</v>
      </c>
      <c r="E973" s="96"/>
      <c r="F973" s="95"/>
      <c r="G973" t="s">
        <v>580</v>
      </c>
      <c r="H973" s="96">
        <v>45371.400694444441</v>
      </c>
      <c r="I973" s="117">
        <v>45371.400694444441</v>
      </c>
      <c r="J973" s="97">
        <v>45371.40347222222</v>
      </c>
      <c r="K973" s="117">
        <v>45371.40347222222</v>
      </c>
      <c r="L973" s="95">
        <f>((Causas[[#This Row],[resolucion_fecha]]-Causas[[#This Row],[parada_fecha]])*60*60*24)</f>
        <v>240.00000015366822</v>
      </c>
      <c r="M973" s="92">
        <f>Causas[[#This Row],[parada_duracion]]/60</f>
        <v>4.0000000025611371</v>
      </c>
      <c r="N973" s="18" t="s">
        <v>125</v>
      </c>
      <c r="O973" s="98" t="s">
        <v>125</v>
      </c>
      <c r="P973" s="16">
        <f>WEEKNUM(Causas[[#This Row],[resolucion_fecha]],16)</f>
        <v>12</v>
      </c>
      <c r="Q973" s="16" t="str">
        <f>TEXT(Causas[[#This Row],[resolucion_fecha]],"MMMM")</f>
        <v>marzo</v>
      </c>
      <c r="R973" s="16" t="str">
        <f t="shared" si="20"/>
        <v>N</v>
      </c>
      <c r="S973" s="16"/>
      <c r="T973" s="98" t="s">
        <v>125</v>
      </c>
      <c r="U973" s="16"/>
      <c r="V973" s="16"/>
      <c r="W973" s="16"/>
    </row>
    <row r="974" spans="1:23" x14ac:dyDescent="0.25">
      <c r="A974" s="95"/>
      <c r="B974" t="s">
        <v>120</v>
      </c>
      <c r="C974" s="95"/>
      <c r="D974" t="s">
        <v>52</v>
      </c>
      <c r="E974" s="96"/>
      <c r="F974" s="95"/>
      <c r="G974" t="s">
        <v>580</v>
      </c>
      <c r="H974" s="96">
        <v>45371.411111111112</v>
      </c>
      <c r="I974" s="117">
        <v>45371.411111111112</v>
      </c>
      <c r="J974" s="97">
        <v>45371.436111111114</v>
      </c>
      <c r="K974" s="117">
        <v>45371.436111111114</v>
      </c>
      <c r="L974" s="95">
        <f>((Causas[[#This Row],[resolucion_fecha]]-Causas[[#This Row],[parada_fecha]])*60*60*24)</f>
        <v>2160.0000001257285</v>
      </c>
      <c r="M974" s="92">
        <f>Causas[[#This Row],[parada_duracion]]/60</f>
        <v>36.000000002095476</v>
      </c>
      <c r="N974" s="19" t="s">
        <v>44</v>
      </c>
      <c r="O974" s="99" t="s">
        <v>44</v>
      </c>
      <c r="P974" s="16">
        <f>WEEKNUM(Causas[[#This Row],[resolucion_fecha]],16)</f>
        <v>12</v>
      </c>
      <c r="Q974" s="16" t="str">
        <f>TEXT(Causas[[#This Row],[resolucion_fecha]],"MMMM")</f>
        <v>marzo</v>
      </c>
      <c r="R974" s="16" t="str">
        <f t="shared" si="20"/>
        <v>N</v>
      </c>
      <c r="S974" s="16"/>
      <c r="T974" s="99" t="s">
        <v>44</v>
      </c>
      <c r="U974" s="16"/>
      <c r="V974" s="16"/>
      <c r="W974" s="16"/>
    </row>
    <row r="975" spans="1:23" x14ac:dyDescent="0.25">
      <c r="A975" s="95"/>
      <c r="B975" t="s">
        <v>114</v>
      </c>
      <c r="C975" s="95"/>
      <c r="D975" t="s">
        <v>50</v>
      </c>
      <c r="E975" s="96"/>
      <c r="F975" s="95"/>
      <c r="G975" t="s">
        <v>580</v>
      </c>
      <c r="H975" s="96">
        <v>45371.472916666666</v>
      </c>
      <c r="I975" s="117">
        <v>45371.472916666666</v>
      </c>
      <c r="J975" s="97">
        <v>45371.48541666667</v>
      </c>
      <c r="K975" s="117">
        <v>45371.48541666667</v>
      </c>
      <c r="L975" s="95">
        <f>((Causas[[#This Row],[resolucion_fecha]]-Causas[[#This Row],[parada_fecha]])*60*60*24)</f>
        <v>1080.0000003771856</v>
      </c>
      <c r="M975" s="92">
        <f>Causas[[#This Row],[parada_duracion]]/60</f>
        <v>18.000000006286427</v>
      </c>
      <c r="N975" s="19" t="s">
        <v>658</v>
      </c>
      <c r="O975" s="99" t="s">
        <v>383</v>
      </c>
      <c r="P975" s="16">
        <f>WEEKNUM(Causas[[#This Row],[resolucion_fecha]],16)</f>
        <v>12</v>
      </c>
      <c r="Q975" s="16" t="str">
        <f>TEXT(Causas[[#This Row],[resolucion_fecha]],"MMMM")</f>
        <v>marzo</v>
      </c>
      <c r="R975" s="16" t="str">
        <f t="shared" si="20"/>
        <v>N</v>
      </c>
      <c r="S975" s="16"/>
      <c r="T975" s="98" t="s">
        <v>132</v>
      </c>
      <c r="U975" s="16"/>
      <c r="V975" s="16"/>
      <c r="W975" s="16"/>
    </row>
    <row r="976" spans="1:23" x14ac:dyDescent="0.25">
      <c r="A976" s="95"/>
      <c r="B976" t="s">
        <v>120</v>
      </c>
      <c r="C976" s="95"/>
      <c r="D976" t="s">
        <v>52</v>
      </c>
      <c r="E976" s="96"/>
      <c r="F976" s="95"/>
      <c r="G976" t="s">
        <v>579</v>
      </c>
      <c r="H976" s="96">
        <v>45371.609722222223</v>
      </c>
      <c r="I976" s="117">
        <v>45371.609722222223</v>
      </c>
      <c r="J976" s="97">
        <v>45371.623611111114</v>
      </c>
      <c r="K976" s="117">
        <v>45371.623611111114</v>
      </c>
      <c r="L976" s="95">
        <f>((Causas[[#This Row],[resolucion_fecha]]-Causas[[#This Row],[parada_fecha]])*60*60*24)</f>
        <v>1200.0000001396984</v>
      </c>
      <c r="M976" s="92">
        <f>Causas[[#This Row],[parada_duracion]]/60</f>
        <v>20.000000002328306</v>
      </c>
      <c r="N976" s="19" t="s">
        <v>44</v>
      </c>
      <c r="O976" s="99" t="s">
        <v>44</v>
      </c>
      <c r="P976" s="16">
        <f>WEEKNUM(Causas[[#This Row],[resolucion_fecha]],16)</f>
        <v>12</v>
      </c>
      <c r="Q976" s="16" t="str">
        <f>TEXT(Causas[[#This Row],[resolucion_fecha]],"MMMM")</f>
        <v>marzo</v>
      </c>
      <c r="R976" s="16" t="str">
        <f t="shared" si="20"/>
        <v>N</v>
      </c>
      <c r="S976" s="16"/>
      <c r="T976" s="99" t="s">
        <v>44</v>
      </c>
      <c r="U976" s="16"/>
      <c r="V976" s="16"/>
      <c r="W976" s="16"/>
    </row>
    <row r="977" spans="1:23" x14ac:dyDescent="0.25">
      <c r="A977" s="95"/>
      <c r="B977" t="s">
        <v>120</v>
      </c>
      <c r="C977" s="95"/>
      <c r="D977" t="s">
        <v>52</v>
      </c>
      <c r="E977" s="96"/>
      <c r="F977" s="95"/>
      <c r="G977" t="s">
        <v>579</v>
      </c>
      <c r="H977" s="96">
        <v>45371.625694444447</v>
      </c>
      <c r="I977" s="117">
        <v>45371.625694444447</v>
      </c>
      <c r="J977" s="97">
        <v>45371.630555555559</v>
      </c>
      <c r="K977" s="117">
        <v>45371.630555555559</v>
      </c>
      <c r="L977" s="95">
        <f>((Causas[[#This Row],[resolucion_fecha]]-Causas[[#This Row],[parada_fecha]])*60*60*24)</f>
        <v>420.00000011175871</v>
      </c>
      <c r="M977" s="92">
        <f>Causas[[#This Row],[parada_duracion]]/60</f>
        <v>7.0000000018626451</v>
      </c>
      <c r="N977" s="18" t="s">
        <v>125</v>
      </c>
      <c r="O977" s="98" t="s">
        <v>125</v>
      </c>
      <c r="P977" s="16">
        <f>WEEKNUM(Causas[[#This Row],[resolucion_fecha]],16)</f>
        <v>12</v>
      </c>
      <c r="Q977" s="16" t="str">
        <f>TEXT(Causas[[#This Row],[resolucion_fecha]],"MMMM")</f>
        <v>marzo</v>
      </c>
      <c r="R977" s="16" t="str">
        <f t="shared" si="20"/>
        <v>N</v>
      </c>
      <c r="S977" s="16"/>
      <c r="T977" s="98" t="s">
        <v>125</v>
      </c>
      <c r="U977" s="16"/>
      <c r="V977" s="16"/>
      <c r="W977" s="16"/>
    </row>
    <row r="978" spans="1:23" x14ac:dyDescent="0.25">
      <c r="A978" s="95"/>
      <c r="B978" t="s">
        <v>124</v>
      </c>
      <c r="C978" s="95"/>
      <c r="D978" t="s">
        <v>55</v>
      </c>
      <c r="E978" s="96"/>
      <c r="F978" s="95"/>
      <c r="G978" t="s">
        <v>580</v>
      </c>
      <c r="H978" s="96">
        <v>45371.655555555553</v>
      </c>
      <c r="I978" s="117">
        <v>45371.655555555553</v>
      </c>
      <c r="J978" s="97">
        <v>45371.665277777778</v>
      </c>
      <c r="K978" s="117">
        <v>45371.665277777778</v>
      </c>
      <c r="L978" s="95">
        <f>((Causas[[#This Row],[resolucion_fecha]]-Causas[[#This Row],[parada_fecha]])*60*60*24)</f>
        <v>840.00000022351742</v>
      </c>
      <c r="M978" s="92">
        <f>Causas[[#This Row],[parada_duracion]]/60</f>
        <v>14.00000000372529</v>
      </c>
      <c r="N978" s="19" t="s">
        <v>44</v>
      </c>
      <c r="O978" s="99" t="s">
        <v>44</v>
      </c>
      <c r="P978" s="16">
        <f>WEEKNUM(Causas[[#This Row],[resolucion_fecha]],16)</f>
        <v>12</v>
      </c>
      <c r="Q978" s="16" t="str">
        <f>TEXT(Causas[[#This Row],[resolucion_fecha]],"MMMM")</f>
        <v>marzo</v>
      </c>
      <c r="R978" s="16" t="str">
        <f t="shared" si="20"/>
        <v>N</v>
      </c>
      <c r="S978" s="16"/>
      <c r="T978" s="99" t="s">
        <v>44</v>
      </c>
      <c r="U978" s="16"/>
      <c r="V978" s="16"/>
      <c r="W978" s="16"/>
    </row>
    <row r="979" spans="1:23" x14ac:dyDescent="0.25">
      <c r="A979" s="95"/>
      <c r="B979" t="s">
        <v>151</v>
      </c>
      <c r="C979" s="95"/>
      <c r="D979" t="s">
        <v>56</v>
      </c>
      <c r="E979" s="96"/>
      <c r="F979" s="95"/>
      <c r="G979" t="s">
        <v>579</v>
      </c>
      <c r="H979" s="96">
        <v>45371.797222222223</v>
      </c>
      <c r="I979" s="117">
        <v>45371.797222222223</v>
      </c>
      <c r="J979" s="97">
        <v>45371.840277777781</v>
      </c>
      <c r="K979" s="117">
        <v>45371.840277777781</v>
      </c>
      <c r="L979" s="95">
        <f>((Causas[[#This Row],[resolucion_fecha]]-Causas[[#This Row],[parada_fecha]])*60*60*24)</f>
        <v>3720.0000001816079</v>
      </c>
      <c r="M979" s="92">
        <f>Causas[[#This Row],[parada_duracion]]/60</f>
        <v>62.000000003026798</v>
      </c>
      <c r="N979" s="19" t="s">
        <v>662</v>
      </c>
      <c r="O979" s="99" t="s">
        <v>9</v>
      </c>
      <c r="P979" s="16">
        <f>WEEKNUM(Causas[[#This Row],[resolucion_fecha]],16)</f>
        <v>12</v>
      </c>
      <c r="Q979" s="16" t="str">
        <f>TEXT(Causas[[#This Row],[resolucion_fecha]],"MMMM")</f>
        <v>marzo</v>
      </c>
      <c r="R979" s="16" t="str">
        <f t="shared" si="20"/>
        <v>N</v>
      </c>
      <c r="S979" s="16"/>
      <c r="T979" s="99" t="s">
        <v>9</v>
      </c>
      <c r="U979" s="16"/>
      <c r="V979" s="16"/>
      <c r="W979" s="16"/>
    </row>
    <row r="980" spans="1:23" x14ac:dyDescent="0.25">
      <c r="A980" s="95"/>
      <c r="B980" t="s">
        <v>136</v>
      </c>
      <c r="C980" s="95"/>
      <c r="D980" t="s">
        <v>52</v>
      </c>
      <c r="E980" s="96"/>
      <c r="F980" s="95"/>
      <c r="G980" t="s">
        <v>579</v>
      </c>
      <c r="H980" s="96">
        <v>45371.826388888891</v>
      </c>
      <c r="I980" s="117">
        <v>45371.826388888891</v>
      </c>
      <c r="J980" s="97">
        <v>45371.831250000003</v>
      </c>
      <c r="K980" s="117">
        <v>45371.831250000003</v>
      </c>
      <c r="L980" s="95">
        <f>((Causas[[#This Row],[resolucion_fecha]]-Causas[[#This Row],[parada_fecha]])*60*60*24)</f>
        <v>420.00000011175871</v>
      </c>
      <c r="M980" s="92">
        <f>Causas[[#This Row],[parada_duracion]]/60</f>
        <v>7.0000000018626451</v>
      </c>
      <c r="N980" s="18" t="s">
        <v>125</v>
      </c>
      <c r="O980" s="98" t="s">
        <v>125</v>
      </c>
      <c r="P980" s="16">
        <f>WEEKNUM(Causas[[#This Row],[resolucion_fecha]],16)</f>
        <v>12</v>
      </c>
      <c r="Q980" s="16" t="str">
        <f>TEXT(Causas[[#This Row],[resolucion_fecha]],"MMMM")</f>
        <v>marzo</v>
      </c>
      <c r="R980" s="16" t="str">
        <f t="shared" si="20"/>
        <v>N</v>
      </c>
      <c r="S980" s="16"/>
      <c r="T980" s="98" t="s">
        <v>125</v>
      </c>
      <c r="U980" s="16"/>
      <c r="V980" s="16"/>
      <c r="W980" s="16"/>
    </row>
    <row r="981" spans="1:23" x14ac:dyDescent="0.25">
      <c r="A981" s="95"/>
      <c r="B981" t="s">
        <v>120</v>
      </c>
      <c r="C981" s="95"/>
      <c r="D981" t="s">
        <v>50</v>
      </c>
      <c r="E981" s="96"/>
      <c r="F981" s="95"/>
      <c r="G981" t="s">
        <v>579</v>
      </c>
      <c r="H981" s="96">
        <v>45371.904166666667</v>
      </c>
      <c r="I981" s="117">
        <v>45371.904166666667</v>
      </c>
      <c r="J981" s="97">
        <v>45371.90902777778</v>
      </c>
      <c r="K981" s="117">
        <v>45371.90902777778</v>
      </c>
      <c r="L981" s="95">
        <f>((Causas[[#This Row],[resolucion_fecha]]-Causas[[#This Row],[parada_fecha]])*60*60*24)</f>
        <v>420.00000011175871</v>
      </c>
      <c r="M981" s="92">
        <f>Causas[[#This Row],[parada_duracion]]/60</f>
        <v>7.0000000018626451</v>
      </c>
      <c r="N981" s="18" t="s">
        <v>125</v>
      </c>
      <c r="O981" s="98" t="s">
        <v>125</v>
      </c>
      <c r="P981" s="16">
        <f>WEEKNUM(Causas[[#This Row],[resolucion_fecha]],16)</f>
        <v>12</v>
      </c>
      <c r="Q981" s="16" t="str">
        <f>TEXT(Causas[[#This Row],[resolucion_fecha]],"MMMM")</f>
        <v>marzo</v>
      </c>
      <c r="R981" s="16" t="str">
        <f t="shared" si="20"/>
        <v>N</v>
      </c>
      <c r="S981" s="16"/>
      <c r="T981" s="98" t="s">
        <v>125</v>
      </c>
      <c r="U981" s="16"/>
      <c r="V981" s="16"/>
      <c r="W981" s="16"/>
    </row>
    <row r="982" spans="1:23" x14ac:dyDescent="0.25">
      <c r="A982" s="90"/>
      <c r="B982" t="s">
        <v>110</v>
      </c>
      <c r="C982" s="90"/>
      <c r="D982" t="s">
        <v>49</v>
      </c>
      <c r="E982" s="91"/>
      <c r="F982" s="90"/>
      <c r="G982" t="s">
        <v>580</v>
      </c>
      <c r="H982" s="91">
        <v>45372.314583333333</v>
      </c>
      <c r="I982" s="117">
        <v>45372.314583333333</v>
      </c>
      <c r="J982" s="97">
        <v>45372.327777777777</v>
      </c>
      <c r="K982" s="117">
        <v>45372.327777777777</v>
      </c>
      <c r="L982" s="95">
        <f>((Causas[[#This Row],[resolucion_fecha]]-Causas[[#This Row],[parada_fecha]])*60*60*24)</f>
        <v>1139.9999999441206</v>
      </c>
      <c r="M982" s="92">
        <f>Causas[[#This Row],[parada_duracion]]/60</f>
        <v>18.999999999068677</v>
      </c>
      <c r="N982" s="18" t="s">
        <v>663</v>
      </c>
      <c r="O982" s="98" t="s">
        <v>383</v>
      </c>
      <c r="P982" s="93">
        <f>WEEKNUM(Causas[[#This Row],[resolucion_fecha]],16)</f>
        <v>12</v>
      </c>
      <c r="Q982" s="93" t="str">
        <f>TEXT(Causas[[#This Row],[resolucion_fecha]],"MMMM")</f>
        <v>marzo</v>
      </c>
      <c r="R982" s="93" t="str">
        <f t="shared" ref="R982:R1013" si="21">IF(I6491&gt;TIME(22,0,0),"N",IF(I6491&lt;TIME(6,0,0),"N",IF(I6491&gt;TIME(14,0,0),"T",IF(I6491&gt;=TIME(6,0,0),"M","-"))))</f>
        <v>N</v>
      </c>
      <c r="S982" s="93"/>
      <c r="T982" s="98" t="s">
        <v>132</v>
      </c>
      <c r="U982" s="16"/>
      <c r="V982" s="93"/>
      <c r="W982" s="93"/>
    </row>
    <row r="983" spans="1:23" x14ac:dyDescent="0.25">
      <c r="A983" s="95"/>
      <c r="B983" t="s">
        <v>110</v>
      </c>
      <c r="C983" s="95"/>
      <c r="D983" t="s">
        <v>49</v>
      </c>
      <c r="E983" s="96"/>
      <c r="F983" s="95"/>
      <c r="G983" t="s">
        <v>580</v>
      </c>
      <c r="H983" s="96">
        <v>45372.31527777778</v>
      </c>
      <c r="I983" s="117">
        <v>45372.31527777778</v>
      </c>
      <c r="J983" s="97">
        <v>45372.328472222223</v>
      </c>
      <c r="K983" s="117">
        <v>45372.328472222223</v>
      </c>
      <c r="L983" s="95">
        <f>((Causas[[#This Row],[resolucion_fecha]]-Causas[[#This Row],[parada_fecha]])*60*60*24)</f>
        <v>1139.9999999441206</v>
      </c>
      <c r="M983" s="92">
        <f>Causas[[#This Row],[parada_duracion]]/60</f>
        <v>18.999999999068677</v>
      </c>
      <c r="N983" s="19" t="s">
        <v>633</v>
      </c>
      <c r="O983" s="99" t="s">
        <v>9</v>
      </c>
      <c r="P983" s="16">
        <f>WEEKNUM(Causas[[#This Row],[resolucion_fecha]],16)</f>
        <v>12</v>
      </c>
      <c r="Q983" s="16" t="str">
        <f>TEXT(Causas[[#This Row],[resolucion_fecha]],"MMMM")</f>
        <v>marzo</v>
      </c>
      <c r="R983" s="16" t="str">
        <f t="shared" si="21"/>
        <v>N</v>
      </c>
      <c r="S983" s="16"/>
      <c r="T983" s="99" t="s">
        <v>9</v>
      </c>
      <c r="U983" s="94"/>
      <c r="V983" s="16"/>
      <c r="W983" s="16"/>
    </row>
    <row r="984" spans="1:23" x14ac:dyDescent="0.25">
      <c r="A984" s="95"/>
      <c r="B984" t="s">
        <v>233</v>
      </c>
      <c r="C984" s="95"/>
      <c r="D984" t="s">
        <v>50</v>
      </c>
      <c r="E984" s="96"/>
      <c r="F984" s="95"/>
      <c r="G984" t="s">
        <v>579</v>
      </c>
      <c r="H984" s="96">
        <v>45372.407638888886</v>
      </c>
      <c r="I984" s="117">
        <v>45372.407638888886</v>
      </c>
      <c r="J984" s="97">
        <v>45372.409722222219</v>
      </c>
      <c r="K984" s="117">
        <v>45372.409722222219</v>
      </c>
      <c r="L984" s="95">
        <f>((Causas[[#This Row],[resolucion_fecha]]-Causas[[#This Row],[parada_fecha]])*60*60*24)</f>
        <v>179.99999995809048</v>
      </c>
      <c r="M984" s="92">
        <f>Causas[[#This Row],[parada_duracion]]/60</f>
        <v>2.9999999993015081</v>
      </c>
      <c r="N984" s="18" t="s">
        <v>125</v>
      </c>
      <c r="O984" s="98" t="s">
        <v>125</v>
      </c>
      <c r="P984" s="16">
        <f>WEEKNUM(Causas[[#This Row],[resolucion_fecha]],16)</f>
        <v>12</v>
      </c>
      <c r="Q984" s="16" t="str">
        <f>TEXT(Causas[[#This Row],[resolucion_fecha]],"MMMM")</f>
        <v>marzo</v>
      </c>
      <c r="R984" s="16" t="str">
        <f t="shared" si="21"/>
        <v>N</v>
      </c>
      <c r="S984" s="16"/>
      <c r="T984" s="98" t="s">
        <v>125</v>
      </c>
      <c r="U984" s="16"/>
      <c r="V984" s="16"/>
      <c r="W984" s="16"/>
    </row>
    <row r="985" spans="1:23" x14ac:dyDescent="0.25">
      <c r="A985" s="95"/>
      <c r="B985" t="s">
        <v>161</v>
      </c>
      <c r="C985" s="95"/>
      <c r="D985" t="s">
        <v>49</v>
      </c>
      <c r="E985" s="96"/>
      <c r="F985" s="95"/>
      <c r="G985" t="s">
        <v>579</v>
      </c>
      <c r="H985" s="96">
        <v>45372.447916666664</v>
      </c>
      <c r="I985" s="117">
        <v>45372.447916666664</v>
      </c>
      <c r="J985" s="97">
        <v>45372.45208333333</v>
      </c>
      <c r="K985" s="117">
        <v>45372.45208333333</v>
      </c>
      <c r="L985" s="95">
        <f>((Causas[[#This Row],[resolucion_fecha]]-Causas[[#This Row],[parada_fecha]])*60*60*24)</f>
        <v>359.99999991618097</v>
      </c>
      <c r="M985" s="92">
        <f>Causas[[#This Row],[parada_duracion]]/60</f>
        <v>5.9999999986030161</v>
      </c>
      <c r="N985" s="18" t="s">
        <v>125</v>
      </c>
      <c r="O985" s="98" t="s">
        <v>125</v>
      </c>
      <c r="P985" s="16">
        <f>WEEKNUM(Causas[[#This Row],[resolucion_fecha]],16)</f>
        <v>12</v>
      </c>
      <c r="Q985" s="16" t="str">
        <f>TEXT(Causas[[#This Row],[resolucion_fecha]],"MMMM")</f>
        <v>marzo</v>
      </c>
      <c r="R985" s="16" t="str">
        <f t="shared" si="21"/>
        <v>N</v>
      </c>
      <c r="S985" s="16"/>
      <c r="T985" s="98" t="s">
        <v>125</v>
      </c>
      <c r="U985" s="16"/>
      <c r="V985" s="16"/>
      <c r="W985" s="16"/>
    </row>
    <row r="986" spans="1:23" ht="30" x14ac:dyDescent="0.25">
      <c r="A986" s="90"/>
      <c r="B986" t="s">
        <v>195</v>
      </c>
      <c r="C986" s="90"/>
      <c r="D986" t="s">
        <v>57</v>
      </c>
      <c r="E986" s="91"/>
      <c r="F986" s="90"/>
      <c r="G986" t="s">
        <v>579</v>
      </c>
      <c r="H986" s="91">
        <v>45372.604861111111</v>
      </c>
      <c r="I986" s="117">
        <v>45372.604861111111</v>
      </c>
      <c r="J986" s="97">
        <v>45372.73333333333</v>
      </c>
      <c r="K986" s="117">
        <v>45372.73333333333</v>
      </c>
      <c r="L986" s="95">
        <f>((Causas[[#This Row],[resolucion_fecha]]-Causas[[#This Row],[parada_fecha]])*60*60*24)</f>
        <v>11099.999999720603</v>
      </c>
      <c r="M986" s="92">
        <f>Causas[[#This Row],[parada_duracion]]/60</f>
        <v>184.99999999534339</v>
      </c>
      <c r="N986" s="18" t="s">
        <v>664</v>
      </c>
      <c r="O986" s="98" t="s">
        <v>384</v>
      </c>
      <c r="P986" s="93">
        <f>WEEKNUM(Causas[[#This Row],[resolucion_fecha]],16)</f>
        <v>12</v>
      </c>
      <c r="Q986" s="93" t="str">
        <f>TEXT(Causas[[#This Row],[resolucion_fecha]],"MMMM")</f>
        <v>marzo</v>
      </c>
      <c r="R986" s="93" t="str">
        <f t="shared" si="21"/>
        <v>N</v>
      </c>
      <c r="S986" s="93"/>
      <c r="T986" s="98" t="s">
        <v>132</v>
      </c>
      <c r="U986" s="16"/>
      <c r="V986" s="93"/>
      <c r="W986" s="93"/>
    </row>
    <row r="987" spans="1:23" x14ac:dyDescent="0.25">
      <c r="A987" s="95"/>
      <c r="B987" t="s">
        <v>195</v>
      </c>
      <c r="C987" s="95"/>
      <c r="D987" t="s">
        <v>57</v>
      </c>
      <c r="E987" s="96"/>
      <c r="F987" s="95"/>
      <c r="G987" t="s">
        <v>579</v>
      </c>
      <c r="H987" s="96">
        <v>45372.604861111111</v>
      </c>
      <c r="I987" s="117">
        <v>45372.604861111111</v>
      </c>
      <c r="J987" s="97">
        <v>45372.748611111114</v>
      </c>
      <c r="K987" s="117">
        <v>45372.748611111114</v>
      </c>
      <c r="L987" s="95">
        <f>((Causas[[#This Row],[resolucion_fecha]]-Causas[[#This Row],[parada_fecha]])*60*60*24)</f>
        <v>12420.000000251457</v>
      </c>
      <c r="M987" s="92">
        <f>Causas[[#This Row],[parada_duracion]]/60</f>
        <v>207.00000000419095</v>
      </c>
      <c r="N987" s="19" t="s">
        <v>633</v>
      </c>
      <c r="O987" s="99" t="s">
        <v>9</v>
      </c>
      <c r="P987" s="16">
        <f>WEEKNUM(Causas[[#This Row],[resolucion_fecha]],16)</f>
        <v>12</v>
      </c>
      <c r="Q987" s="16" t="str">
        <f>TEXT(Causas[[#This Row],[resolucion_fecha]],"MMMM")</f>
        <v>marzo</v>
      </c>
      <c r="R987" s="16" t="str">
        <f t="shared" si="21"/>
        <v>N</v>
      </c>
      <c r="S987" s="16"/>
      <c r="T987" s="99" t="s">
        <v>9</v>
      </c>
      <c r="U987" s="94"/>
      <c r="V987" s="16"/>
      <c r="W987" s="16"/>
    </row>
    <row r="988" spans="1:23" x14ac:dyDescent="0.25">
      <c r="A988" s="90"/>
      <c r="B988" t="s">
        <v>110</v>
      </c>
      <c r="C988" s="90"/>
      <c r="D988" t="s">
        <v>49</v>
      </c>
      <c r="E988" s="91"/>
      <c r="F988" s="90"/>
      <c r="G988" t="s">
        <v>579</v>
      </c>
      <c r="H988" s="91">
        <v>45373.304166666669</v>
      </c>
      <c r="I988" s="117">
        <v>45373.304166666669</v>
      </c>
      <c r="J988" s="97">
        <v>45373.399305555555</v>
      </c>
      <c r="K988" s="117">
        <v>45373.399305555555</v>
      </c>
      <c r="L988" s="95">
        <f>((Causas[[#This Row],[resolucion_fecha]]-Causas[[#This Row],[parada_fecha]])*60*60*24)</f>
        <v>8219.9999997625127</v>
      </c>
      <c r="M988" s="92">
        <f>Causas[[#This Row],[parada_duracion]]/60</f>
        <v>136.99999999604188</v>
      </c>
      <c r="N988" s="18" t="s">
        <v>44</v>
      </c>
      <c r="O988" s="98" t="s">
        <v>44</v>
      </c>
      <c r="P988" s="93">
        <f>WEEKNUM(Causas[[#This Row],[resolucion_fecha]],16)</f>
        <v>12</v>
      </c>
      <c r="Q988" s="93" t="str">
        <f>TEXT(Causas[[#This Row],[resolucion_fecha]],"MMMM")</f>
        <v>marzo</v>
      </c>
      <c r="R988" s="93" t="str">
        <f t="shared" si="21"/>
        <v>N</v>
      </c>
      <c r="S988" s="93"/>
      <c r="T988" s="99" t="s">
        <v>44</v>
      </c>
      <c r="U988" s="16"/>
      <c r="V988" s="93"/>
      <c r="W988" s="93"/>
    </row>
    <row r="989" spans="1:23" x14ac:dyDescent="0.25">
      <c r="A989" s="95"/>
      <c r="B989" t="s">
        <v>110</v>
      </c>
      <c r="C989" s="95"/>
      <c r="D989" t="s">
        <v>49</v>
      </c>
      <c r="E989" s="96"/>
      <c r="F989" s="95"/>
      <c r="G989" t="s">
        <v>579</v>
      </c>
      <c r="H989" s="96">
        <v>45373.304166666669</v>
      </c>
      <c r="I989" s="117">
        <v>45373.304166666669</v>
      </c>
      <c r="J989" s="97">
        <v>45373.4</v>
      </c>
      <c r="K989" s="117">
        <v>45373.4</v>
      </c>
      <c r="L989" s="95">
        <f>((Causas[[#This Row],[resolucion_fecha]]-Causas[[#This Row],[parada_fecha]])*60*60*24)</f>
        <v>8279.9999999580905</v>
      </c>
      <c r="M989" s="92">
        <f>Causas[[#This Row],[parada_duracion]]/60</f>
        <v>137.99999999930151</v>
      </c>
      <c r="N989" s="19" t="s">
        <v>633</v>
      </c>
      <c r="O989" s="99" t="s">
        <v>9</v>
      </c>
      <c r="P989" s="16">
        <f>WEEKNUM(Causas[[#This Row],[resolucion_fecha]],16)</f>
        <v>12</v>
      </c>
      <c r="Q989" s="16" t="str">
        <f>TEXT(Causas[[#This Row],[resolucion_fecha]],"MMMM")</f>
        <v>marzo</v>
      </c>
      <c r="R989" s="16" t="str">
        <f t="shared" si="21"/>
        <v>N</v>
      </c>
      <c r="S989" s="16"/>
      <c r="T989" s="99" t="s">
        <v>9</v>
      </c>
      <c r="U989" s="94"/>
      <c r="V989" s="16"/>
      <c r="W989" s="16"/>
    </row>
    <row r="990" spans="1:23" x14ac:dyDescent="0.25">
      <c r="A990" s="95"/>
      <c r="B990" t="s">
        <v>116</v>
      </c>
      <c r="C990" s="95"/>
      <c r="D990" t="s">
        <v>50</v>
      </c>
      <c r="E990" s="96"/>
      <c r="F990" s="95"/>
      <c r="G990" t="s">
        <v>579</v>
      </c>
      <c r="H990" s="96">
        <v>45373.323611111111</v>
      </c>
      <c r="I990" s="117">
        <v>45373.323611111111</v>
      </c>
      <c r="J990" s="97">
        <v>45373.328472222223</v>
      </c>
      <c r="K990" s="117">
        <v>45373.328472222223</v>
      </c>
      <c r="L990" s="95">
        <f>((Causas[[#This Row],[resolucion_fecha]]-Causas[[#This Row],[parada_fecha]])*60*60*24)</f>
        <v>420.00000011175871</v>
      </c>
      <c r="M990" s="92">
        <f>Causas[[#This Row],[parada_duracion]]/60</f>
        <v>7.0000000018626451</v>
      </c>
      <c r="N990" s="18" t="s">
        <v>125</v>
      </c>
      <c r="O990" s="98" t="s">
        <v>125</v>
      </c>
      <c r="P990" s="16">
        <f>WEEKNUM(Causas[[#This Row],[resolucion_fecha]],16)</f>
        <v>12</v>
      </c>
      <c r="Q990" s="16" t="str">
        <f>TEXT(Causas[[#This Row],[resolucion_fecha]],"MMMM")</f>
        <v>marzo</v>
      </c>
      <c r="R990" s="16" t="str">
        <f t="shared" si="21"/>
        <v>N</v>
      </c>
      <c r="S990" s="16"/>
      <c r="T990" s="98" t="s">
        <v>125</v>
      </c>
      <c r="U990" s="16"/>
      <c r="V990" s="16"/>
      <c r="W990" s="16"/>
    </row>
    <row r="991" spans="1:23" x14ac:dyDescent="0.25">
      <c r="A991" s="95"/>
      <c r="B991" t="s">
        <v>121</v>
      </c>
      <c r="C991" s="95"/>
      <c r="D991" t="s">
        <v>46</v>
      </c>
      <c r="E991" s="96"/>
      <c r="F991" s="95"/>
      <c r="G991" t="s">
        <v>579</v>
      </c>
      <c r="H991" s="96">
        <v>45373.335416666669</v>
      </c>
      <c r="I991" s="117">
        <v>45373.335416666669</v>
      </c>
      <c r="J991" s="97">
        <v>45373.366666666669</v>
      </c>
      <c r="K991" s="117">
        <v>45373.366666666669</v>
      </c>
      <c r="L991" s="95">
        <f>((Causas[[#This Row],[resolucion_fecha]]-Causas[[#This Row],[parada_fecha]])*60*60*24)</f>
        <v>2700</v>
      </c>
      <c r="M991" s="92">
        <f>Causas[[#This Row],[parada_duracion]]/60</f>
        <v>45</v>
      </c>
      <c r="N991" s="19" t="s">
        <v>665</v>
      </c>
      <c r="O991" s="99" t="s">
        <v>383</v>
      </c>
      <c r="P991" s="16">
        <f>WEEKNUM(Causas[[#This Row],[resolucion_fecha]],16)</f>
        <v>12</v>
      </c>
      <c r="Q991" s="16" t="str">
        <f>TEXT(Causas[[#This Row],[resolucion_fecha]],"MMMM")</f>
        <v>marzo</v>
      </c>
      <c r="R991" s="16" t="str">
        <f t="shared" si="21"/>
        <v>N</v>
      </c>
      <c r="S991" s="16"/>
      <c r="T991" s="98" t="s">
        <v>132</v>
      </c>
      <c r="U991" s="16"/>
      <c r="V991" s="16"/>
      <c r="W991" s="16"/>
    </row>
    <row r="992" spans="1:23" x14ac:dyDescent="0.25">
      <c r="A992" s="90"/>
      <c r="B992" t="s">
        <v>120</v>
      </c>
      <c r="C992" s="90"/>
      <c r="D992" t="s">
        <v>62</v>
      </c>
      <c r="E992" s="91"/>
      <c r="F992" s="90"/>
      <c r="G992" t="s">
        <v>579</v>
      </c>
      <c r="H992" s="91">
        <v>45373.359027777777</v>
      </c>
      <c r="I992" s="117">
        <v>45373.359027777777</v>
      </c>
      <c r="J992" s="97">
        <v>45373.359722222223</v>
      </c>
      <c r="K992" s="117">
        <v>45373.359722222223</v>
      </c>
      <c r="L992" s="95">
        <f>((Causas[[#This Row],[resolucion_fecha]]-Causas[[#This Row],[parada_fecha]])*60*60*24)</f>
        <v>60.000000195577741</v>
      </c>
      <c r="M992" s="92">
        <f>Causas[[#This Row],[parada_duracion]]/60</f>
        <v>1.000000003259629</v>
      </c>
      <c r="N992" s="18" t="s">
        <v>125</v>
      </c>
      <c r="O992" s="98" t="s">
        <v>125</v>
      </c>
      <c r="P992" s="93">
        <f>WEEKNUM(Causas[[#This Row],[resolucion_fecha]],16)</f>
        <v>12</v>
      </c>
      <c r="Q992" s="93" t="str">
        <f>TEXT(Causas[[#This Row],[resolucion_fecha]],"MMMM")</f>
        <v>marzo</v>
      </c>
      <c r="R992" s="93" t="str">
        <f t="shared" si="21"/>
        <v>N</v>
      </c>
      <c r="S992" s="93"/>
      <c r="T992" s="98" t="s">
        <v>125</v>
      </c>
      <c r="U992" s="16"/>
      <c r="V992" s="93"/>
      <c r="W992" s="93"/>
    </row>
    <row r="993" spans="1:23" x14ac:dyDescent="0.25">
      <c r="A993" s="95"/>
      <c r="B993" t="s">
        <v>120</v>
      </c>
      <c r="C993" s="95"/>
      <c r="D993" t="s">
        <v>62</v>
      </c>
      <c r="E993" s="96"/>
      <c r="F993" s="95"/>
      <c r="G993" t="s">
        <v>580</v>
      </c>
      <c r="H993" s="96">
        <v>45373.359722222223</v>
      </c>
      <c r="I993" s="117">
        <v>45373.359722222223</v>
      </c>
      <c r="J993" s="97">
        <v>45373.37222222222</v>
      </c>
      <c r="K993" s="117">
        <v>45373.37222222222</v>
      </c>
      <c r="L993" s="95">
        <f>((Causas[[#This Row],[resolucion_fecha]]-Causas[[#This Row],[parada_fecha]])*60*60*24)</f>
        <v>1079.9999997485429</v>
      </c>
      <c r="M993" s="92">
        <f>Causas[[#This Row],[parada_duracion]]/60</f>
        <v>17.999999995809048</v>
      </c>
      <c r="N993" s="19" t="s">
        <v>666</v>
      </c>
      <c r="O993" s="99" t="s">
        <v>383</v>
      </c>
      <c r="P993" s="16">
        <f>WEEKNUM(Causas[[#This Row],[resolucion_fecha]],16)</f>
        <v>12</v>
      </c>
      <c r="Q993" s="16" t="str">
        <f>TEXT(Causas[[#This Row],[resolucion_fecha]],"MMMM")</f>
        <v>marzo</v>
      </c>
      <c r="R993" s="16" t="str">
        <f t="shared" si="21"/>
        <v>N</v>
      </c>
      <c r="S993" s="16"/>
      <c r="T993" s="98" t="s">
        <v>132</v>
      </c>
      <c r="U993" s="94"/>
      <c r="V993" s="16"/>
      <c r="W993" s="16"/>
    </row>
    <row r="994" spans="1:23" x14ac:dyDescent="0.25">
      <c r="A994" s="95"/>
      <c r="B994" t="s">
        <v>150</v>
      </c>
      <c r="C994" s="95"/>
      <c r="D994" t="s">
        <v>52</v>
      </c>
      <c r="E994" s="96"/>
      <c r="F994" s="95"/>
      <c r="G994" t="s">
        <v>580</v>
      </c>
      <c r="H994" s="96">
        <v>45373.375694444447</v>
      </c>
      <c r="I994" s="117">
        <v>45373.375694444447</v>
      </c>
      <c r="J994" s="97">
        <v>45373.386111111111</v>
      </c>
      <c r="K994" s="117">
        <v>45373.386111111111</v>
      </c>
      <c r="L994" s="95">
        <f>((Causas[[#This Row],[resolucion_fecha]]-Causas[[#This Row],[parada_fecha]])*60*60*24)</f>
        <v>899.99999979045242</v>
      </c>
      <c r="M994" s="92">
        <f>Causas[[#This Row],[parada_duracion]]/60</f>
        <v>14.99999999650754</v>
      </c>
      <c r="N994" s="19" t="s">
        <v>667</v>
      </c>
      <c r="O994" s="99" t="s">
        <v>383</v>
      </c>
      <c r="P994" s="16">
        <f>WEEKNUM(Causas[[#This Row],[resolucion_fecha]],16)</f>
        <v>12</v>
      </c>
      <c r="Q994" s="16" t="str">
        <f>TEXT(Causas[[#This Row],[resolucion_fecha]],"MMMM")</f>
        <v>marzo</v>
      </c>
      <c r="R994" s="16" t="str">
        <f t="shared" si="21"/>
        <v>N</v>
      </c>
      <c r="S994" s="16"/>
      <c r="T994" s="98" t="s">
        <v>132</v>
      </c>
      <c r="U994" s="16"/>
      <c r="V994" s="16"/>
      <c r="W994" s="16"/>
    </row>
    <row r="995" spans="1:23" x14ac:dyDescent="0.25">
      <c r="A995" s="95"/>
      <c r="B995" t="s">
        <v>557</v>
      </c>
      <c r="C995" s="95"/>
      <c r="D995" t="s">
        <v>50</v>
      </c>
      <c r="E995" s="96"/>
      <c r="F995" s="95"/>
      <c r="G995" t="s">
        <v>579</v>
      </c>
      <c r="H995" s="96">
        <v>45373.395138888889</v>
      </c>
      <c r="I995" s="117">
        <v>45373.395138888889</v>
      </c>
      <c r="J995" s="97">
        <v>45373.4</v>
      </c>
      <c r="K995" s="117">
        <v>45373.4</v>
      </c>
      <c r="L995" s="95">
        <f>((Causas[[#This Row],[resolucion_fecha]]-Causas[[#This Row],[parada_fecha]])*60*60*24)</f>
        <v>420.00000011175871</v>
      </c>
      <c r="M995" s="92">
        <f>Causas[[#This Row],[parada_duracion]]/60</f>
        <v>7.0000000018626451</v>
      </c>
      <c r="N995" s="18" t="s">
        <v>125</v>
      </c>
      <c r="O995" s="98" t="s">
        <v>125</v>
      </c>
      <c r="P995" s="16">
        <f>WEEKNUM(Causas[[#This Row],[resolucion_fecha]],16)</f>
        <v>12</v>
      </c>
      <c r="Q995" s="16" t="str">
        <f>TEXT(Causas[[#This Row],[resolucion_fecha]],"MMMM")</f>
        <v>marzo</v>
      </c>
      <c r="R995" s="16" t="str">
        <f t="shared" si="21"/>
        <v>N</v>
      </c>
      <c r="S995" s="16"/>
      <c r="T995" s="98" t="s">
        <v>125</v>
      </c>
      <c r="U995" s="16"/>
      <c r="V995" s="16"/>
      <c r="W995" s="16"/>
    </row>
    <row r="996" spans="1:23" ht="30" x14ac:dyDescent="0.25">
      <c r="A996" s="90"/>
      <c r="B996" t="s">
        <v>110</v>
      </c>
      <c r="C996" s="90"/>
      <c r="D996" t="s">
        <v>49</v>
      </c>
      <c r="E996" s="91"/>
      <c r="F996" s="90"/>
      <c r="G996" t="s">
        <v>579</v>
      </c>
      <c r="H996" s="91">
        <v>45373.404166666667</v>
      </c>
      <c r="I996" s="117">
        <v>45373.404166666667</v>
      </c>
      <c r="J996" s="97">
        <v>45373.458333333336</v>
      </c>
      <c r="K996" s="117">
        <v>45373.458333333336</v>
      </c>
      <c r="L996" s="95">
        <f>((Causas[[#This Row],[resolucion_fecha]]-Causas[[#This Row],[parada_fecha]])*60*60*24)</f>
        <v>4680.0000001676381</v>
      </c>
      <c r="M996" s="92">
        <f>Causas[[#This Row],[parada_duracion]]/60</f>
        <v>78.000000002793968</v>
      </c>
      <c r="N996" s="18" t="s">
        <v>668</v>
      </c>
      <c r="O996" s="98" t="s">
        <v>383</v>
      </c>
      <c r="P996" s="93">
        <f>WEEKNUM(Causas[[#This Row],[resolucion_fecha]],16)</f>
        <v>12</v>
      </c>
      <c r="Q996" s="93" t="str">
        <f>TEXT(Causas[[#This Row],[resolucion_fecha]],"MMMM")</f>
        <v>marzo</v>
      </c>
      <c r="R996" s="93" t="str">
        <f t="shared" si="21"/>
        <v>N</v>
      </c>
      <c r="S996" s="93"/>
      <c r="T996" s="98" t="s">
        <v>132</v>
      </c>
      <c r="U996" s="16"/>
      <c r="V996" s="93"/>
      <c r="W996" s="93"/>
    </row>
    <row r="997" spans="1:23" x14ac:dyDescent="0.25">
      <c r="A997" s="95"/>
      <c r="B997" t="s">
        <v>110</v>
      </c>
      <c r="C997" s="95"/>
      <c r="D997" t="s">
        <v>49</v>
      </c>
      <c r="E997" s="96"/>
      <c r="F997" s="95"/>
      <c r="G997" t="s">
        <v>579</v>
      </c>
      <c r="H997" s="96">
        <v>45373.404861111114</v>
      </c>
      <c r="I997" s="117">
        <v>45373.404861111114</v>
      </c>
      <c r="J997" s="97">
        <v>45373.459027777775</v>
      </c>
      <c r="K997" s="117">
        <v>45373.459027777775</v>
      </c>
      <c r="L997" s="95">
        <f>((Causas[[#This Row],[resolucion_fecha]]-Causas[[#This Row],[parada_fecha]])*60*60*24)</f>
        <v>4679.9999995389953</v>
      </c>
      <c r="M997" s="92">
        <f>Causas[[#This Row],[parada_duracion]]/60</f>
        <v>77.999999992316589</v>
      </c>
      <c r="N997" s="19" t="s">
        <v>633</v>
      </c>
      <c r="O997" s="99" t="s">
        <v>9</v>
      </c>
      <c r="P997" s="16">
        <f>WEEKNUM(Causas[[#This Row],[resolucion_fecha]],16)</f>
        <v>12</v>
      </c>
      <c r="Q997" s="16" t="str">
        <f>TEXT(Causas[[#This Row],[resolucion_fecha]],"MMMM")</f>
        <v>marzo</v>
      </c>
      <c r="R997" s="16" t="str">
        <f t="shared" si="21"/>
        <v>N</v>
      </c>
      <c r="S997" s="16"/>
      <c r="T997" s="99" t="s">
        <v>9</v>
      </c>
      <c r="U997" s="94"/>
      <c r="V997" s="16"/>
      <c r="W997" s="16"/>
    </row>
    <row r="998" spans="1:23" x14ac:dyDescent="0.25">
      <c r="A998" s="95"/>
      <c r="B998" t="s">
        <v>116</v>
      </c>
      <c r="C998" s="95"/>
      <c r="D998" t="s">
        <v>46</v>
      </c>
      <c r="E998" s="96"/>
      <c r="F998" s="95"/>
      <c r="G998" t="s">
        <v>579</v>
      </c>
      <c r="H998" s="96">
        <v>45373.436805555553</v>
      </c>
      <c r="I998" s="117">
        <v>45373.436805555553</v>
      </c>
      <c r="J998" s="97">
        <v>45373.449305555558</v>
      </c>
      <c r="K998" s="117">
        <v>45373.449305555558</v>
      </c>
      <c r="L998" s="95">
        <f>((Causas[[#This Row],[resolucion_fecha]]-Causas[[#This Row],[parada_fecha]])*60*60*24)</f>
        <v>1080.0000003771856</v>
      </c>
      <c r="M998" s="92">
        <f>Causas[[#This Row],[parada_duracion]]/60</f>
        <v>18.000000006286427</v>
      </c>
      <c r="N998" s="19" t="s">
        <v>145</v>
      </c>
      <c r="O998" s="99" t="s">
        <v>383</v>
      </c>
      <c r="P998" s="16">
        <f>WEEKNUM(Causas[[#This Row],[resolucion_fecha]],16)</f>
        <v>12</v>
      </c>
      <c r="Q998" s="16" t="str">
        <f>TEXT(Causas[[#This Row],[resolucion_fecha]],"MMMM")</f>
        <v>marzo</v>
      </c>
      <c r="R998" s="16" t="str">
        <f t="shared" si="21"/>
        <v>N</v>
      </c>
      <c r="S998" s="16"/>
      <c r="T998" s="98" t="s">
        <v>132</v>
      </c>
      <c r="U998" s="16"/>
      <c r="V998" s="16"/>
      <c r="W998" s="16"/>
    </row>
    <row r="999" spans="1:23" x14ac:dyDescent="0.25">
      <c r="A999" s="95"/>
      <c r="B999" t="s">
        <v>110</v>
      </c>
      <c r="C999" s="95"/>
      <c r="D999" t="s">
        <v>49</v>
      </c>
      <c r="E999" s="96"/>
      <c r="F999" s="95"/>
      <c r="G999" t="s">
        <v>579</v>
      </c>
      <c r="H999" s="96">
        <v>45373.48333333333</v>
      </c>
      <c r="I999" s="117">
        <v>45373.48333333333</v>
      </c>
      <c r="J999" s="97">
        <v>45373.543749999997</v>
      </c>
      <c r="K999" s="117">
        <v>45373.543749999997</v>
      </c>
      <c r="L999" s="95">
        <f>((Causas[[#This Row],[resolucion_fecha]]-Causas[[#This Row],[parada_fecha]])*60*60*24)</f>
        <v>5220.0000000419095</v>
      </c>
      <c r="M999" s="92">
        <f>Causas[[#This Row],[parada_duracion]]/60</f>
        <v>87.000000000698492</v>
      </c>
      <c r="N999" s="19" t="s">
        <v>669</v>
      </c>
      <c r="O999" s="99" t="s">
        <v>384</v>
      </c>
      <c r="P999" s="16">
        <f>WEEKNUM(Causas[[#This Row],[resolucion_fecha]],16)</f>
        <v>12</v>
      </c>
      <c r="Q999" s="16" t="str">
        <f>TEXT(Causas[[#This Row],[resolucion_fecha]],"MMMM")</f>
        <v>marzo</v>
      </c>
      <c r="R999" s="16" t="str">
        <f t="shared" si="21"/>
        <v>N</v>
      </c>
      <c r="S999" s="16"/>
      <c r="T999" s="99" t="s">
        <v>133</v>
      </c>
      <c r="U999" s="16"/>
      <c r="V999" s="16"/>
      <c r="W999" s="16"/>
    </row>
    <row r="1000" spans="1:23" x14ac:dyDescent="0.25">
      <c r="A1000" s="95"/>
      <c r="B1000" t="s">
        <v>154</v>
      </c>
      <c r="C1000" s="95"/>
      <c r="D1000" t="s">
        <v>57</v>
      </c>
      <c r="E1000" s="96"/>
      <c r="F1000" s="95"/>
      <c r="G1000" t="s">
        <v>579</v>
      </c>
      <c r="H1000" s="96">
        <v>45373.603472222225</v>
      </c>
      <c r="I1000" s="117">
        <v>45373.603472222225</v>
      </c>
      <c r="J1000" s="97">
        <v>45373.630555555559</v>
      </c>
      <c r="K1000" s="117">
        <v>45373.630555555559</v>
      </c>
      <c r="L1000" s="95">
        <f>((Causas[[#This Row],[resolucion_fecha]]-Causas[[#This Row],[parada_fecha]])*60*60*24)</f>
        <v>2340.000000083819</v>
      </c>
      <c r="M1000" s="92">
        <f>Causas[[#This Row],[parada_duracion]]/60</f>
        <v>39.000000001396984</v>
      </c>
      <c r="N1000" s="19" t="s">
        <v>670</v>
      </c>
      <c r="O1000" s="99" t="s">
        <v>383</v>
      </c>
      <c r="P1000" s="16">
        <f>WEEKNUM(Causas[[#This Row],[resolucion_fecha]],16)</f>
        <v>12</v>
      </c>
      <c r="Q1000" s="16" t="str">
        <f>TEXT(Causas[[#This Row],[resolucion_fecha]],"MMMM")</f>
        <v>marzo</v>
      </c>
      <c r="R1000" s="16" t="str">
        <f t="shared" si="21"/>
        <v>N</v>
      </c>
      <c r="S1000" s="16"/>
      <c r="T1000" s="98" t="s">
        <v>132</v>
      </c>
      <c r="U1000" s="16"/>
      <c r="V1000" s="16"/>
      <c r="W1000" s="16"/>
    </row>
    <row r="1001" spans="1:23" x14ac:dyDescent="0.25">
      <c r="A1001" s="95"/>
      <c r="B1001" t="s">
        <v>154</v>
      </c>
      <c r="C1001" s="95"/>
      <c r="D1001" t="s">
        <v>57</v>
      </c>
      <c r="E1001" s="96"/>
      <c r="F1001" s="95"/>
      <c r="G1001" t="s">
        <v>579</v>
      </c>
      <c r="H1001" s="96">
        <v>45373.647916666669</v>
      </c>
      <c r="I1001" s="117">
        <v>45373.647916666669</v>
      </c>
      <c r="J1001" s="97">
        <v>45373.652083333334</v>
      </c>
      <c r="K1001" s="117">
        <v>45373.652083333334</v>
      </c>
      <c r="L1001" s="95">
        <f>((Causas[[#This Row],[resolucion_fecha]]-Causas[[#This Row],[parada_fecha]])*60*60*24)</f>
        <v>359.99999991618097</v>
      </c>
      <c r="M1001" s="92">
        <f>Causas[[#This Row],[parada_duracion]]/60</f>
        <v>5.9999999986030161</v>
      </c>
      <c r="N1001" s="18" t="s">
        <v>125</v>
      </c>
      <c r="O1001" s="98" t="s">
        <v>125</v>
      </c>
      <c r="P1001" s="16">
        <f>WEEKNUM(Causas[[#This Row],[resolucion_fecha]],16)</f>
        <v>12</v>
      </c>
      <c r="Q1001" s="16" t="str">
        <f>TEXT(Causas[[#This Row],[resolucion_fecha]],"MMMM")</f>
        <v>marzo</v>
      </c>
      <c r="R1001" s="16" t="str">
        <f t="shared" si="21"/>
        <v>N</v>
      </c>
      <c r="S1001" s="16"/>
      <c r="T1001" s="98" t="s">
        <v>125</v>
      </c>
      <c r="U1001" s="16"/>
      <c r="V1001" s="16"/>
      <c r="W1001" s="16"/>
    </row>
    <row r="1002" spans="1:23" x14ac:dyDescent="0.25">
      <c r="A1002" s="95"/>
      <c r="B1002" t="s">
        <v>120</v>
      </c>
      <c r="C1002" s="95"/>
      <c r="D1002" t="s">
        <v>50</v>
      </c>
      <c r="E1002" s="96"/>
      <c r="F1002" s="95"/>
      <c r="G1002" t="s">
        <v>579</v>
      </c>
      <c r="H1002" s="96">
        <v>45373.668749999997</v>
      </c>
      <c r="I1002" s="117">
        <v>45373.668749999997</v>
      </c>
      <c r="J1002" s="97">
        <v>45373.727083333331</v>
      </c>
      <c r="K1002" s="117">
        <v>45373.727083333331</v>
      </c>
      <c r="L1002" s="95">
        <f>((Causas[[#This Row],[resolucion_fecha]]-Causas[[#This Row],[parada_fecha]])*60*60*24)</f>
        <v>5040.000000083819</v>
      </c>
      <c r="M1002" s="92">
        <f>Causas[[#This Row],[parada_duracion]]/60</f>
        <v>84.000000001396984</v>
      </c>
      <c r="N1002" s="19" t="s">
        <v>44</v>
      </c>
      <c r="O1002" s="99" t="s">
        <v>44</v>
      </c>
      <c r="P1002" s="16">
        <f>WEEKNUM(Causas[[#This Row],[resolucion_fecha]],16)</f>
        <v>12</v>
      </c>
      <c r="Q1002" s="16" t="str">
        <f>TEXT(Causas[[#This Row],[resolucion_fecha]],"MMMM")</f>
        <v>marzo</v>
      </c>
      <c r="R1002" s="16" t="str">
        <f t="shared" si="21"/>
        <v>N</v>
      </c>
      <c r="S1002" s="16"/>
      <c r="T1002" s="99" t="s">
        <v>44</v>
      </c>
      <c r="U1002" s="16"/>
      <c r="V1002" s="16"/>
      <c r="W1002" s="16"/>
    </row>
    <row r="1003" spans="1:23" x14ac:dyDescent="0.25">
      <c r="A1003" s="95"/>
      <c r="B1003" t="s">
        <v>136</v>
      </c>
      <c r="C1003" s="95"/>
      <c r="D1003" t="s">
        <v>52</v>
      </c>
      <c r="E1003" s="96"/>
      <c r="F1003" s="95"/>
      <c r="G1003" t="s">
        <v>579</v>
      </c>
      <c r="H1003" s="96">
        <v>45373.711111111108</v>
      </c>
      <c r="I1003" s="117">
        <v>45373.711111111108</v>
      </c>
      <c r="J1003" s="97">
        <v>45373.722916666666</v>
      </c>
      <c r="K1003" s="117">
        <v>45373.722916666666</v>
      </c>
      <c r="L1003" s="95">
        <f>((Causas[[#This Row],[resolucion_fecha]]-Causas[[#This Row],[parada_fecha]])*60*60*24)</f>
        <v>1020.0000001816079</v>
      </c>
      <c r="M1003" s="92">
        <f>Causas[[#This Row],[parada_duracion]]/60</f>
        <v>17.000000003026798</v>
      </c>
      <c r="N1003" s="19" t="s">
        <v>145</v>
      </c>
      <c r="O1003" s="99" t="s">
        <v>383</v>
      </c>
      <c r="P1003" s="16">
        <f>WEEKNUM(Causas[[#This Row],[resolucion_fecha]],16)</f>
        <v>12</v>
      </c>
      <c r="Q1003" s="16" t="str">
        <f>TEXT(Causas[[#This Row],[resolucion_fecha]],"MMMM")</f>
        <v>marzo</v>
      </c>
      <c r="R1003" s="16" t="str">
        <f t="shared" si="21"/>
        <v>N</v>
      </c>
      <c r="S1003" s="16"/>
      <c r="T1003" s="98" t="s">
        <v>132</v>
      </c>
      <c r="U1003" s="16"/>
      <c r="V1003" s="16"/>
      <c r="W1003" s="16"/>
    </row>
    <row r="1004" spans="1:23" x14ac:dyDescent="0.25">
      <c r="A1004" s="95"/>
      <c r="B1004" t="s">
        <v>136</v>
      </c>
      <c r="C1004" s="95"/>
      <c r="D1004" t="s">
        <v>52</v>
      </c>
      <c r="E1004" s="96"/>
      <c r="F1004" s="95"/>
      <c r="G1004" t="s">
        <v>579</v>
      </c>
      <c r="H1004" s="96">
        <v>45373.757638888892</v>
      </c>
      <c r="I1004" s="117">
        <v>45373.757638888892</v>
      </c>
      <c r="J1004" s="97">
        <v>45373.779861111114</v>
      </c>
      <c r="K1004" s="117">
        <v>45373.779861111114</v>
      </c>
      <c r="L1004" s="95">
        <f>((Causas[[#This Row],[resolucion_fecha]]-Causas[[#This Row],[parada_fecha]])*60*60*24)</f>
        <v>1919.9999999720603</v>
      </c>
      <c r="M1004" s="92">
        <f>Causas[[#This Row],[parada_duracion]]/60</f>
        <v>31.999999999534339</v>
      </c>
      <c r="N1004" s="19" t="s">
        <v>44</v>
      </c>
      <c r="O1004" s="99" t="s">
        <v>44</v>
      </c>
      <c r="P1004" s="16">
        <f>WEEKNUM(Causas[[#This Row],[resolucion_fecha]],16)</f>
        <v>12</v>
      </c>
      <c r="Q1004" s="16" t="str">
        <f>TEXT(Causas[[#This Row],[resolucion_fecha]],"MMMM")</f>
        <v>marzo</v>
      </c>
      <c r="R1004" s="16" t="str">
        <f t="shared" si="21"/>
        <v>N</v>
      </c>
      <c r="S1004" s="16"/>
      <c r="T1004" s="99" t="s">
        <v>44</v>
      </c>
      <c r="U1004" s="16"/>
      <c r="V1004" s="16"/>
      <c r="W1004" s="16"/>
    </row>
    <row r="1005" spans="1:23" x14ac:dyDescent="0.25">
      <c r="A1005" s="90"/>
      <c r="B1005" t="s">
        <v>110</v>
      </c>
      <c r="C1005" s="90"/>
      <c r="D1005" t="s">
        <v>49</v>
      </c>
      <c r="E1005" s="91"/>
      <c r="F1005" s="90"/>
      <c r="G1005" t="s">
        <v>579</v>
      </c>
      <c r="H1005" s="91">
        <v>45376.268055555556</v>
      </c>
      <c r="I1005" s="117">
        <v>45376.268055555556</v>
      </c>
      <c r="J1005" s="97">
        <v>45376.288194444445</v>
      </c>
      <c r="K1005" s="117">
        <v>45376.288194444445</v>
      </c>
      <c r="L1005" s="95">
        <f>((Causas[[#This Row],[resolucion_fecha]]-Causas[[#This Row],[parada_fecha]])*60*60*24)</f>
        <v>1740.0000000139698</v>
      </c>
      <c r="M1005" s="92">
        <f>Causas[[#This Row],[parada_duracion]]/60</f>
        <v>29.000000000232831</v>
      </c>
      <c r="N1005" s="18" t="s">
        <v>246</v>
      </c>
      <c r="O1005" s="98" t="s">
        <v>9</v>
      </c>
      <c r="P1005" s="93">
        <f>WEEKNUM(Causas[[#This Row],[resolucion_fecha]],16)</f>
        <v>13</v>
      </c>
      <c r="Q1005" s="93" t="str">
        <f>TEXT(Causas[[#This Row],[resolucion_fecha]],"MMMM")</f>
        <v>marzo</v>
      </c>
      <c r="R1005" s="93" t="str">
        <f t="shared" ref="R1005:R1021" si="22">IF(I6520&gt;TIME(22,0,0),"N",IF(I6520&lt;TIME(6,0,0),"N",IF(I6520&gt;TIME(14,0,0),"T",IF(I6520&gt;=TIME(6,0,0),"M","-"))))</f>
        <v>N</v>
      </c>
      <c r="S1005" s="93"/>
      <c r="T1005" s="99" t="s">
        <v>9</v>
      </c>
      <c r="U1005" s="16"/>
      <c r="V1005" s="93"/>
      <c r="W1005" s="93"/>
    </row>
    <row r="1006" spans="1:23" x14ac:dyDescent="0.25">
      <c r="A1006" s="95"/>
      <c r="B1006" t="s">
        <v>110</v>
      </c>
      <c r="C1006" s="95"/>
      <c r="D1006" t="s">
        <v>49</v>
      </c>
      <c r="E1006" s="96"/>
      <c r="F1006" s="95"/>
      <c r="G1006" t="s">
        <v>579</v>
      </c>
      <c r="H1006" s="96">
        <v>45376.268055555556</v>
      </c>
      <c r="I1006" s="117">
        <v>45376.268055555556</v>
      </c>
      <c r="J1006" s="97">
        <v>45376.293055555558</v>
      </c>
      <c r="K1006" s="117">
        <v>45376.293055555558</v>
      </c>
      <c r="L1006" s="95">
        <f>((Causas[[#This Row],[resolucion_fecha]]-Causas[[#This Row],[parada_fecha]])*60*60*24)</f>
        <v>2160.0000001257285</v>
      </c>
      <c r="M1006" s="92">
        <f>Causas[[#This Row],[parada_duracion]]/60</f>
        <v>36.000000002095476</v>
      </c>
      <c r="N1006" s="19" t="s">
        <v>633</v>
      </c>
      <c r="O1006" s="99" t="s">
        <v>9</v>
      </c>
      <c r="P1006" s="16">
        <f>WEEKNUM(Causas[[#This Row],[resolucion_fecha]],16)</f>
        <v>13</v>
      </c>
      <c r="Q1006" s="16" t="str">
        <f>TEXT(Causas[[#This Row],[resolucion_fecha]],"MMMM")</f>
        <v>marzo</v>
      </c>
      <c r="R1006" s="16" t="str">
        <f t="shared" si="22"/>
        <v>N</v>
      </c>
      <c r="S1006" s="16"/>
      <c r="T1006" s="99" t="s">
        <v>9</v>
      </c>
      <c r="U1006" s="94"/>
      <c r="V1006" s="16"/>
      <c r="W1006" s="16"/>
    </row>
    <row r="1007" spans="1:23" ht="30" x14ac:dyDescent="0.25">
      <c r="A1007" s="95"/>
      <c r="B1007" t="s">
        <v>137</v>
      </c>
      <c r="C1007" s="95"/>
      <c r="D1007" t="s">
        <v>46</v>
      </c>
      <c r="E1007" s="96"/>
      <c r="F1007" s="95"/>
      <c r="G1007" t="s">
        <v>579</v>
      </c>
      <c r="H1007" s="96">
        <v>45376.272222222222</v>
      </c>
      <c r="I1007" s="117">
        <v>45376.272222222222</v>
      </c>
      <c r="J1007" s="97">
        <v>45376.311805555553</v>
      </c>
      <c r="K1007" s="117">
        <v>45376.311805555553</v>
      </c>
      <c r="L1007" s="95">
        <f>((Causas[[#This Row],[resolucion_fecha]]-Causas[[#This Row],[parada_fecha]])*60*60*24)</f>
        <v>3419.9999998323619</v>
      </c>
      <c r="M1007" s="92">
        <f>Causas[[#This Row],[parada_duracion]]/60</f>
        <v>56.999999997206032</v>
      </c>
      <c r="N1007" s="19" t="s">
        <v>671</v>
      </c>
      <c r="O1007" s="99" t="s">
        <v>384</v>
      </c>
      <c r="P1007" s="16">
        <f>WEEKNUM(Causas[[#This Row],[resolucion_fecha]],16)</f>
        <v>13</v>
      </c>
      <c r="Q1007" s="16" t="str">
        <f>TEXT(Causas[[#This Row],[resolucion_fecha]],"MMMM")</f>
        <v>marzo</v>
      </c>
      <c r="R1007" s="16" t="str">
        <f t="shared" si="22"/>
        <v>N</v>
      </c>
      <c r="S1007" s="16"/>
      <c r="T1007" s="99" t="s">
        <v>133</v>
      </c>
      <c r="U1007" s="16"/>
      <c r="V1007" s="16"/>
      <c r="W1007" s="16"/>
    </row>
    <row r="1008" spans="1:23" x14ac:dyDescent="0.25">
      <c r="A1008" s="95"/>
      <c r="B1008" t="s">
        <v>137</v>
      </c>
      <c r="C1008" s="95"/>
      <c r="D1008" t="s">
        <v>52</v>
      </c>
      <c r="E1008" s="96"/>
      <c r="F1008" s="95"/>
      <c r="G1008" t="s">
        <v>579</v>
      </c>
      <c r="H1008" s="96">
        <v>45376.284722222219</v>
      </c>
      <c r="I1008" s="117">
        <v>45376.284722222219</v>
      </c>
      <c r="J1008" s="97">
        <v>45376.343055555553</v>
      </c>
      <c r="K1008" s="117">
        <v>45376.343055555553</v>
      </c>
      <c r="L1008" s="95">
        <f>((Causas[[#This Row],[resolucion_fecha]]-Causas[[#This Row],[parada_fecha]])*60*60*24)</f>
        <v>5040.000000083819</v>
      </c>
      <c r="M1008" s="92">
        <f>Causas[[#This Row],[parada_duracion]]/60</f>
        <v>84.000000001396984</v>
      </c>
      <c r="N1008" s="19" t="s">
        <v>672</v>
      </c>
      <c r="O1008" s="99" t="s">
        <v>383</v>
      </c>
      <c r="P1008" s="16">
        <f>WEEKNUM(Causas[[#This Row],[resolucion_fecha]],16)</f>
        <v>13</v>
      </c>
      <c r="Q1008" s="16" t="str">
        <f>TEXT(Causas[[#This Row],[resolucion_fecha]],"MMMM")</f>
        <v>marzo</v>
      </c>
      <c r="R1008" s="16" t="str">
        <f t="shared" si="22"/>
        <v>N</v>
      </c>
      <c r="S1008" s="16"/>
      <c r="T1008" s="98" t="s">
        <v>132</v>
      </c>
      <c r="U1008" s="16"/>
      <c r="V1008" s="16"/>
      <c r="W1008" s="16"/>
    </row>
    <row r="1009" spans="1:23" x14ac:dyDescent="0.25">
      <c r="A1009" s="95"/>
      <c r="B1009" t="s">
        <v>121</v>
      </c>
      <c r="C1009" s="95"/>
      <c r="D1009" t="s">
        <v>54</v>
      </c>
      <c r="E1009" s="96"/>
      <c r="F1009" s="95"/>
      <c r="G1009" t="s">
        <v>579</v>
      </c>
      <c r="H1009" s="96">
        <v>45376.320833333331</v>
      </c>
      <c r="I1009" s="117">
        <v>45376.320833333331</v>
      </c>
      <c r="J1009" s="97">
        <v>45376.352083333331</v>
      </c>
      <c r="K1009" s="117">
        <v>45376.352083333331</v>
      </c>
      <c r="L1009" s="95">
        <f>((Causas[[#This Row],[resolucion_fecha]]-Causas[[#This Row],[parada_fecha]])*60*60*24)</f>
        <v>2700</v>
      </c>
      <c r="M1009" s="92">
        <f>Causas[[#This Row],[parada_duracion]]/60</f>
        <v>45</v>
      </c>
      <c r="N1009" s="19" t="s">
        <v>673</v>
      </c>
      <c r="O1009" s="99" t="s">
        <v>384</v>
      </c>
      <c r="P1009" s="16">
        <f>WEEKNUM(Causas[[#This Row],[resolucion_fecha]],16)</f>
        <v>13</v>
      </c>
      <c r="Q1009" s="16" t="str">
        <f>TEXT(Causas[[#This Row],[resolucion_fecha]],"MMMM")</f>
        <v>marzo</v>
      </c>
      <c r="R1009" s="16" t="str">
        <f t="shared" si="22"/>
        <v>N</v>
      </c>
      <c r="S1009" s="16"/>
      <c r="T1009" s="99" t="s">
        <v>132</v>
      </c>
      <c r="U1009" s="16"/>
      <c r="V1009" s="16"/>
      <c r="W1009" s="16"/>
    </row>
    <row r="1010" spans="1:23" x14ac:dyDescent="0.25">
      <c r="A1010" s="95"/>
      <c r="B1010" t="s">
        <v>121</v>
      </c>
      <c r="C1010" s="95"/>
      <c r="D1010" t="s">
        <v>54</v>
      </c>
      <c r="E1010" s="96"/>
      <c r="F1010" s="95"/>
      <c r="G1010" t="s">
        <v>579</v>
      </c>
      <c r="H1010" s="96">
        <v>45376.365277777775</v>
      </c>
      <c r="I1010" s="117">
        <v>45376.365277777775</v>
      </c>
      <c r="J1010" s="97">
        <v>45376.421527777777</v>
      </c>
      <c r="K1010" s="117">
        <v>45376.421527777777</v>
      </c>
      <c r="L1010" s="95">
        <f>((Causas[[#This Row],[resolucion_fecha]]-Causas[[#This Row],[parada_fecha]])*60*60*24)</f>
        <v>4860.0000001257285</v>
      </c>
      <c r="M1010" s="92">
        <f>Causas[[#This Row],[parada_duracion]]/60</f>
        <v>81.000000002095476</v>
      </c>
      <c r="N1010" s="19" t="s">
        <v>44</v>
      </c>
      <c r="O1010" s="99" t="s">
        <v>44</v>
      </c>
      <c r="P1010" s="16">
        <f>WEEKNUM(Causas[[#This Row],[resolucion_fecha]],16)</f>
        <v>13</v>
      </c>
      <c r="Q1010" s="16" t="str">
        <f>TEXT(Causas[[#This Row],[resolucion_fecha]],"MMMM")</f>
        <v>marzo</v>
      </c>
      <c r="R1010" s="16" t="str">
        <f t="shared" si="22"/>
        <v>N</v>
      </c>
      <c r="S1010" s="16"/>
      <c r="T1010" s="99" t="s">
        <v>44</v>
      </c>
      <c r="U1010" s="16"/>
      <c r="V1010" s="16"/>
      <c r="W1010" s="16"/>
    </row>
    <row r="1011" spans="1:23" x14ac:dyDescent="0.25">
      <c r="A1011" s="95"/>
      <c r="B1011" t="s">
        <v>195</v>
      </c>
      <c r="C1011" s="95"/>
      <c r="D1011" t="s">
        <v>57</v>
      </c>
      <c r="E1011" s="96"/>
      <c r="F1011" s="95"/>
      <c r="G1011" t="s">
        <v>579</v>
      </c>
      <c r="H1011" s="96">
        <v>45376.445833333331</v>
      </c>
      <c r="I1011" s="117">
        <v>45376.445833333331</v>
      </c>
      <c r="J1011" s="97">
        <v>45376.473611111112</v>
      </c>
      <c r="K1011" s="117">
        <v>45376.473611111112</v>
      </c>
      <c r="L1011" s="95">
        <f>((Causas[[#This Row],[resolucion_fecha]]-Causas[[#This Row],[parada_fecha]])*60*60*24)</f>
        <v>2400.0000002793968</v>
      </c>
      <c r="M1011" s="92">
        <f>Causas[[#This Row],[parada_duracion]]/60</f>
        <v>40.000000004656613</v>
      </c>
      <c r="N1011" s="19" t="s">
        <v>674</v>
      </c>
      <c r="O1011" s="99" t="s">
        <v>385</v>
      </c>
      <c r="P1011" s="16">
        <f>WEEKNUM(Causas[[#This Row],[resolucion_fecha]],16)</f>
        <v>13</v>
      </c>
      <c r="Q1011" s="16" t="str">
        <f>TEXT(Causas[[#This Row],[resolucion_fecha]],"MMMM")</f>
        <v>marzo</v>
      </c>
      <c r="R1011" s="16" t="str">
        <f t="shared" si="22"/>
        <v>N</v>
      </c>
      <c r="S1011" s="16"/>
      <c r="T1011" s="99" t="s">
        <v>133</v>
      </c>
      <c r="U1011" s="16"/>
      <c r="V1011" s="16"/>
      <c r="W1011" s="16"/>
    </row>
    <row r="1012" spans="1:23" x14ac:dyDescent="0.25">
      <c r="A1012" s="95"/>
      <c r="B1012" t="s">
        <v>116</v>
      </c>
      <c r="C1012" s="95"/>
      <c r="D1012" t="s">
        <v>54</v>
      </c>
      <c r="E1012" s="96"/>
      <c r="F1012" s="95"/>
      <c r="G1012" t="s">
        <v>579</v>
      </c>
      <c r="H1012" s="96">
        <v>45376.615277777775</v>
      </c>
      <c r="I1012" s="117">
        <v>45376.615277777775</v>
      </c>
      <c r="J1012" s="97">
        <v>45376.63958333333</v>
      </c>
      <c r="K1012" s="117">
        <v>45376.63958333333</v>
      </c>
      <c r="L1012" s="95">
        <f>((Causas[[#This Row],[resolucion_fecha]]-Causas[[#This Row],[parada_fecha]])*60*60*24)</f>
        <v>2099.9999999301508</v>
      </c>
      <c r="M1012" s="92">
        <f>Causas[[#This Row],[parada_duracion]]/60</f>
        <v>34.999999998835847</v>
      </c>
      <c r="N1012" s="19" t="s">
        <v>44</v>
      </c>
      <c r="O1012" s="99" t="s">
        <v>44</v>
      </c>
      <c r="P1012" s="16">
        <f>WEEKNUM(Causas[[#This Row],[resolucion_fecha]],16)</f>
        <v>13</v>
      </c>
      <c r="Q1012" s="16" t="str">
        <f>TEXT(Causas[[#This Row],[resolucion_fecha]],"MMMM")</f>
        <v>marzo</v>
      </c>
      <c r="R1012" s="16" t="str">
        <f t="shared" si="22"/>
        <v>N</v>
      </c>
      <c r="S1012" s="16"/>
      <c r="T1012" s="99" t="s">
        <v>44</v>
      </c>
      <c r="U1012" s="16"/>
      <c r="V1012" s="16"/>
      <c r="W1012" s="16"/>
    </row>
    <row r="1013" spans="1:23" x14ac:dyDescent="0.25">
      <c r="A1013" s="90"/>
      <c r="B1013" t="s">
        <v>121</v>
      </c>
      <c r="C1013" s="90"/>
      <c r="D1013" t="s">
        <v>64</v>
      </c>
      <c r="E1013" s="91"/>
      <c r="F1013" s="90"/>
      <c r="G1013" t="s">
        <v>579</v>
      </c>
      <c r="H1013" s="91">
        <v>45376.632638888892</v>
      </c>
      <c r="I1013" s="117">
        <v>45376.632638888892</v>
      </c>
      <c r="J1013" s="97">
        <v>45376.64166666667</v>
      </c>
      <c r="K1013" s="117">
        <v>45376.64166666667</v>
      </c>
      <c r="L1013" s="95">
        <f>((Causas[[#This Row],[resolucion_fecha]]-Causas[[#This Row],[parada_fecha]])*60*60*24)</f>
        <v>780.00000002793968</v>
      </c>
      <c r="M1013" s="92">
        <f>Causas[[#This Row],[parada_duracion]]/60</f>
        <v>13.000000000465661</v>
      </c>
      <c r="N1013" s="18" t="s">
        <v>145</v>
      </c>
      <c r="O1013" s="98" t="s">
        <v>383</v>
      </c>
      <c r="P1013" s="93">
        <f>WEEKNUM(Causas[[#This Row],[resolucion_fecha]],16)</f>
        <v>13</v>
      </c>
      <c r="Q1013" s="93" t="str">
        <f>TEXT(Causas[[#This Row],[resolucion_fecha]],"MMMM")</f>
        <v>marzo</v>
      </c>
      <c r="R1013" s="93" t="str">
        <f t="shared" si="22"/>
        <v>N</v>
      </c>
      <c r="S1013" s="93"/>
      <c r="T1013" s="98" t="s">
        <v>132</v>
      </c>
      <c r="U1013" s="16"/>
      <c r="V1013" s="93"/>
      <c r="W1013" s="93"/>
    </row>
    <row r="1014" spans="1:23" x14ac:dyDescent="0.25">
      <c r="A1014" s="95"/>
      <c r="B1014" t="s">
        <v>119</v>
      </c>
      <c r="C1014" s="95"/>
      <c r="D1014" t="s">
        <v>50</v>
      </c>
      <c r="E1014" s="96"/>
      <c r="F1014" s="95"/>
      <c r="G1014" t="s">
        <v>579</v>
      </c>
      <c r="H1014" s="96">
        <v>45376.634722222225</v>
      </c>
      <c r="I1014" s="117">
        <v>45376.634722222225</v>
      </c>
      <c r="J1014" s="97">
        <v>45376.645833333336</v>
      </c>
      <c r="K1014" s="117">
        <v>45376.645833333336</v>
      </c>
      <c r="L1014" s="95">
        <f>((Causas[[#This Row],[resolucion_fecha]]-Causas[[#This Row],[parada_fecha]])*60*60*24)</f>
        <v>959.99999998603016</v>
      </c>
      <c r="M1014" s="92">
        <f>Causas[[#This Row],[parada_duracion]]/60</f>
        <v>15.999999999767169</v>
      </c>
      <c r="N1014" s="19" t="s">
        <v>145</v>
      </c>
      <c r="O1014" s="99" t="s">
        <v>383</v>
      </c>
      <c r="P1014" s="16">
        <f>WEEKNUM(Causas[[#This Row],[resolucion_fecha]],16)</f>
        <v>13</v>
      </c>
      <c r="Q1014" s="16" t="str">
        <f>TEXT(Causas[[#This Row],[resolucion_fecha]],"MMMM")</f>
        <v>marzo</v>
      </c>
      <c r="R1014" s="16" t="str">
        <f t="shared" si="22"/>
        <v>N</v>
      </c>
      <c r="S1014" s="16"/>
      <c r="T1014" s="98" t="s">
        <v>132</v>
      </c>
      <c r="U1014" s="94"/>
      <c r="V1014" s="16"/>
      <c r="W1014" s="16"/>
    </row>
    <row r="1015" spans="1:23" x14ac:dyDescent="0.25">
      <c r="A1015" s="90"/>
      <c r="B1015" t="s">
        <v>121</v>
      </c>
      <c r="C1015" s="90"/>
      <c r="D1015" t="s">
        <v>64</v>
      </c>
      <c r="E1015" s="91"/>
      <c r="F1015" s="90"/>
      <c r="G1015" t="s">
        <v>579</v>
      </c>
      <c r="H1015" s="91">
        <v>45376.645138888889</v>
      </c>
      <c r="I1015" s="117">
        <v>45376.645138888889</v>
      </c>
      <c r="J1015" s="97">
        <v>45376.796527777777</v>
      </c>
      <c r="K1015" s="117">
        <v>45376.796527777777</v>
      </c>
      <c r="L1015" s="95">
        <f>((Causas[[#This Row],[resolucion_fecha]]-Causas[[#This Row],[parada_fecha]])*60*60*24)</f>
        <v>13079.999999888241</v>
      </c>
      <c r="M1015" s="92">
        <f>Causas[[#This Row],[parada_duracion]]/60</f>
        <v>217.99999999813735</v>
      </c>
      <c r="N1015" s="18" t="s">
        <v>633</v>
      </c>
      <c r="O1015" s="98" t="s">
        <v>9</v>
      </c>
      <c r="P1015" s="93">
        <f>WEEKNUM(Causas[[#This Row],[resolucion_fecha]],16)</f>
        <v>13</v>
      </c>
      <c r="Q1015" s="93" t="str">
        <f>TEXT(Causas[[#This Row],[resolucion_fecha]],"MMMM")</f>
        <v>marzo</v>
      </c>
      <c r="R1015" s="93" t="str">
        <f t="shared" si="22"/>
        <v>N</v>
      </c>
      <c r="S1015" s="93"/>
      <c r="T1015" s="99" t="s">
        <v>9</v>
      </c>
      <c r="U1015" s="16"/>
      <c r="V1015" s="93"/>
      <c r="W1015" s="93"/>
    </row>
    <row r="1016" spans="1:23" x14ac:dyDescent="0.25">
      <c r="A1016" s="95"/>
      <c r="B1016" t="s">
        <v>121</v>
      </c>
      <c r="C1016" s="95"/>
      <c r="D1016" t="s">
        <v>64</v>
      </c>
      <c r="E1016" s="96"/>
      <c r="F1016" s="95"/>
      <c r="G1016" t="s">
        <v>579</v>
      </c>
      <c r="H1016" s="96">
        <v>45376.645138888889</v>
      </c>
      <c r="I1016" s="117">
        <v>45376.645138888889</v>
      </c>
      <c r="J1016" s="97">
        <v>45376.818749999999</v>
      </c>
      <c r="K1016" s="117">
        <v>45376.818749999999</v>
      </c>
      <c r="L1016" s="95">
        <f>((Causas[[#This Row],[resolucion_fecha]]-Causas[[#This Row],[parada_fecha]])*60*60*24)</f>
        <v>14999.999999860302</v>
      </c>
      <c r="M1016" s="92">
        <f>Causas[[#This Row],[parada_duracion]]/60</f>
        <v>249.99999999767169</v>
      </c>
      <c r="N1016" s="19" t="s">
        <v>633</v>
      </c>
      <c r="O1016" s="99" t="s">
        <v>9</v>
      </c>
      <c r="P1016" s="16">
        <f>WEEKNUM(Causas[[#This Row],[resolucion_fecha]],16)</f>
        <v>13</v>
      </c>
      <c r="Q1016" s="16" t="str">
        <f>TEXT(Causas[[#This Row],[resolucion_fecha]],"MMMM")</f>
        <v>marzo</v>
      </c>
      <c r="R1016" s="16" t="str">
        <f t="shared" si="22"/>
        <v>N</v>
      </c>
      <c r="S1016" s="16"/>
      <c r="T1016" s="99" t="s">
        <v>9</v>
      </c>
      <c r="U1016" s="94"/>
      <c r="V1016" s="16"/>
      <c r="W1016" s="16"/>
    </row>
    <row r="1017" spans="1:23" x14ac:dyDescent="0.25">
      <c r="A1017" s="95"/>
      <c r="B1017" t="s">
        <v>114</v>
      </c>
      <c r="C1017" s="95"/>
      <c r="D1017" t="s">
        <v>50</v>
      </c>
      <c r="E1017" s="96"/>
      <c r="F1017" s="95"/>
      <c r="G1017" t="s">
        <v>580</v>
      </c>
      <c r="H1017" s="96">
        <v>45376.772916666669</v>
      </c>
      <c r="I1017" s="117">
        <v>45376.772916666669</v>
      </c>
      <c r="J1017" s="97">
        <v>45376.777083333334</v>
      </c>
      <c r="K1017" s="117">
        <v>45376.777083333334</v>
      </c>
      <c r="L1017" s="95">
        <f>((Causas[[#This Row],[resolucion_fecha]]-Causas[[#This Row],[parada_fecha]])*60*60*24)</f>
        <v>359.99999991618097</v>
      </c>
      <c r="M1017" s="92">
        <f>Causas[[#This Row],[parada_duracion]]/60</f>
        <v>5.9999999986030161</v>
      </c>
      <c r="N1017" s="18" t="s">
        <v>125</v>
      </c>
      <c r="O1017" s="98" t="s">
        <v>125</v>
      </c>
      <c r="P1017" s="16">
        <f>WEEKNUM(Causas[[#This Row],[resolucion_fecha]],16)</f>
        <v>13</v>
      </c>
      <c r="Q1017" s="16" t="str">
        <f>TEXT(Causas[[#This Row],[resolucion_fecha]],"MMMM")</f>
        <v>marzo</v>
      </c>
      <c r="R1017" s="16" t="str">
        <f t="shared" si="22"/>
        <v>N</v>
      </c>
      <c r="S1017" s="16"/>
      <c r="T1017" s="98" t="s">
        <v>125</v>
      </c>
      <c r="U1017" s="16"/>
      <c r="V1017" s="16"/>
      <c r="W1017" s="16"/>
    </row>
    <row r="1018" spans="1:23" x14ac:dyDescent="0.25">
      <c r="A1018" s="90"/>
      <c r="B1018" t="s">
        <v>121</v>
      </c>
      <c r="C1018" s="90"/>
      <c r="D1018" t="s">
        <v>64</v>
      </c>
      <c r="E1018" s="91"/>
      <c r="F1018" s="90"/>
      <c r="G1018" t="s">
        <v>579</v>
      </c>
      <c r="H1018" s="91">
        <v>45376.818749999999</v>
      </c>
      <c r="I1018" s="117">
        <v>45376.818749999999</v>
      </c>
      <c r="J1018" s="97">
        <v>45376.84097222222</v>
      </c>
      <c r="K1018" s="117">
        <v>45376.84097222222</v>
      </c>
      <c r="L1018" s="95">
        <f>((Causas[[#This Row],[resolucion_fecha]]-Causas[[#This Row],[parada_fecha]])*60*60*24)</f>
        <v>1919.9999999720603</v>
      </c>
      <c r="M1018" s="92">
        <f>Causas[[#This Row],[parada_duracion]]/60</f>
        <v>31.999999999534339</v>
      </c>
      <c r="N1018" s="18" t="s">
        <v>633</v>
      </c>
      <c r="O1018" s="98" t="s">
        <v>9</v>
      </c>
      <c r="P1018" s="93">
        <f>WEEKNUM(Causas[[#This Row],[resolucion_fecha]],16)</f>
        <v>13</v>
      </c>
      <c r="Q1018" s="93" t="str">
        <f>TEXT(Causas[[#This Row],[resolucion_fecha]],"MMMM")</f>
        <v>marzo</v>
      </c>
      <c r="R1018" s="93" t="str">
        <f t="shared" si="22"/>
        <v>N</v>
      </c>
      <c r="S1018" s="93"/>
      <c r="T1018" s="99" t="s">
        <v>9</v>
      </c>
      <c r="U1018" s="16"/>
      <c r="V1018" s="93"/>
      <c r="W1018" s="93"/>
    </row>
    <row r="1019" spans="1:23" x14ac:dyDescent="0.25">
      <c r="A1019" s="95"/>
      <c r="B1019" t="s">
        <v>121</v>
      </c>
      <c r="C1019" s="95"/>
      <c r="D1019" t="s">
        <v>64</v>
      </c>
      <c r="E1019" s="96"/>
      <c r="F1019" s="95"/>
      <c r="G1019" t="s">
        <v>579</v>
      </c>
      <c r="H1019" s="96">
        <v>45376.819444444445</v>
      </c>
      <c r="I1019" s="117">
        <v>45376.819444444445</v>
      </c>
      <c r="J1019" s="97">
        <v>45376.84097222222</v>
      </c>
      <c r="K1019" s="117">
        <v>45376.84097222222</v>
      </c>
      <c r="L1019" s="95">
        <f>((Causas[[#This Row],[resolucion_fecha]]-Causas[[#This Row],[parada_fecha]])*60*60*24)</f>
        <v>1859.9999997764826</v>
      </c>
      <c r="M1019" s="92">
        <f>Causas[[#This Row],[parada_duracion]]/60</f>
        <v>30.99999999627471</v>
      </c>
      <c r="N1019" s="19" t="s">
        <v>633</v>
      </c>
      <c r="O1019" s="99" t="s">
        <v>9</v>
      </c>
      <c r="P1019" s="16">
        <f>WEEKNUM(Causas[[#This Row],[resolucion_fecha]],16)</f>
        <v>13</v>
      </c>
      <c r="Q1019" s="16" t="str">
        <f>TEXT(Causas[[#This Row],[resolucion_fecha]],"MMMM")</f>
        <v>marzo</v>
      </c>
      <c r="R1019" s="16" t="str">
        <f t="shared" si="22"/>
        <v>N</v>
      </c>
      <c r="S1019" s="16"/>
      <c r="T1019" s="99" t="s">
        <v>9</v>
      </c>
      <c r="U1019" s="94"/>
      <c r="V1019" s="16"/>
      <c r="W1019" s="16"/>
    </row>
    <row r="1020" spans="1:23" x14ac:dyDescent="0.25">
      <c r="A1020" s="90"/>
      <c r="B1020" t="s">
        <v>146</v>
      </c>
      <c r="C1020" s="90"/>
      <c r="D1020" t="s">
        <v>49</v>
      </c>
      <c r="E1020" s="91"/>
      <c r="F1020" s="90"/>
      <c r="G1020" t="s">
        <v>580</v>
      </c>
      <c r="H1020" s="91">
        <v>45376.884722222225</v>
      </c>
      <c r="I1020" s="117">
        <v>45376.884722222225</v>
      </c>
      <c r="J1020" s="97">
        <v>45376.885416666664</v>
      </c>
      <c r="K1020" s="117">
        <v>45376.885416666664</v>
      </c>
      <c r="L1020" s="95">
        <f>((Causas[[#This Row],[resolucion_fecha]]-Causas[[#This Row],[parada_fecha]])*60*60*24)</f>
        <v>59.999999566935003</v>
      </c>
      <c r="M1020" s="92">
        <f>Causas[[#This Row],[parada_duracion]]/60</f>
        <v>0.99999999278225005</v>
      </c>
      <c r="N1020" s="18" t="s">
        <v>125</v>
      </c>
      <c r="O1020" s="98" t="s">
        <v>125</v>
      </c>
      <c r="P1020" s="93">
        <f>WEEKNUM(Causas[[#This Row],[resolucion_fecha]],16)</f>
        <v>13</v>
      </c>
      <c r="Q1020" s="93" t="str">
        <f>TEXT(Causas[[#This Row],[resolucion_fecha]],"MMMM")</f>
        <v>marzo</v>
      </c>
      <c r="R1020" s="93" t="str">
        <f t="shared" si="22"/>
        <v>N</v>
      </c>
      <c r="S1020" s="93"/>
      <c r="T1020" s="98" t="s">
        <v>125</v>
      </c>
      <c r="U1020" s="16"/>
      <c r="V1020" s="93"/>
      <c r="W1020" s="93"/>
    </row>
    <row r="1021" spans="1:23" x14ac:dyDescent="0.25">
      <c r="A1021" s="95"/>
      <c r="B1021" t="s">
        <v>146</v>
      </c>
      <c r="C1021" s="95"/>
      <c r="D1021" t="s">
        <v>49</v>
      </c>
      <c r="E1021" s="96"/>
      <c r="F1021" s="95"/>
      <c r="G1021" t="s">
        <v>580</v>
      </c>
      <c r="H1021" s="96">
        <v>45376.884722222225</v>
      </c>
      <c r="I1021" s="117">
        <v>45376.884722222225</v>
      </c>
      <c r="J1021" s="97">
        <v>45376.886111111111</v>
      </c>
      <c r="K1021" s="117">
        <v>45376.886111111111</v>
      </c>
      <c r="L1021" s="95">
        <f>((Causas[[#This Row],[resolucion_fecha]]-Causas[[#This Row],[parada_fecha]])*60*60*24)</f>
        <v>119.99999976251274</v>
      </c>
      <c r="M1021" s="92">
        <f>Causas[[#This Row],[parada_duracion]]/60</f>
        <v>1.9999999960418791</v>
      </c>
      <c r="N1021" s="18" t="s">
        <v>125</v>
      </c>
      <c r="O1021" s="98" t="s">
        <v>125</v>
      </c>
      <c r="P1021" s="16">
        <f>WEEKNUM(Causas[[#This Row],[resolucion_fecha]],16)</f>
        <v>13</v>
      </c>
      <c r="Q1021" s="16" t="str">
        <f>TEXT(Causas[[#This Row],[resolucion_fecha]],"MMMM")</f>
        <v>marzo</v>
      </c>
      <c r="R1021" s="16" t="str">
        <f t="shared" si="22"/>
        <v>N</v>
      </c>
      <c r="S1021" s="16"/>
      <c r="T1021" s="98" t="s">
        <v>125</v>
      </c>
      <c r="U1021" s="94"/>
      <c r="V1021" s="16"/>
      <c r="W1021" s="16"/>
    </row>
    <row r="1022" spans="1:23" x14ac:dyDescent="0.25">
      <c r="A1022" s="90"/>
      <c r="B1022" s="90" t="s">
        <v>181</v>
      </c>
      <c r="C1022" s="90"/>
      <c r="D1022" t="s">
        <v>47</v>
      </c>
      <c r="E1022" s="91"/>
      <c r="F1022" s="90"/>
      <c r="G1022" t="s">
        <v>579</v>
      </c>
      <c r="H1022" s="97">
        <v>45377.268055555556</v>
      </c>
      <c r="I1022" s="117">
        <v>45377.268055555556</v>
      </c>
      <c r="J1022" s="97">
        <v>45377.286805555559</v>
      </c>
      <c r="K1022" s="117">
        <v>45377.286805555559</v>
      </c>
      <c r="L1022" s="95">
        <f>((Causas[[#This Row],[resolucion_fecha]]-Causas[[#This Row],[parada_fecha]])*60*60*24)</f>
        <v>1620.0000002514571</v>
      </c>
      <c r="M1022" s="92">
        <f>Causas[[#This Row],[parada_duracion]]/60</f>
        <v>27.000000004190952</v>
      </c>
      <c r="N1022" s="18" t="s">
        <v>44</v>
      </c>
      <c r="O1022" s="98" t="s">
        <v>44</v>
      </c>
      <c r="P1022" s="93">
        <f>WEEKNUM(Causas[[#This Row],[resolucion_fecha]],16)</f>
        <v>13</v>
      </c>
      <c r="Q1022" s="93" t="str">
        <f>TEXT(Causas[[#This Row],[resolucion_fecha]],"MMMM")</f>
        <v>marzo</v>
      </c>
      <c r="R1022" s="93" t="str">
        <f t="shared" ref="R1022:R1053" si="23">IF(I6515&gt;TIME(22,0,0),"N",IF(I6515&lt;TIME(6,0,0),"N",IF(I6515&gt;TIME(14,0,0),"T",IF(I6515&gt;=TIME(6,0,0),"M","-"))))</f>
        <v>N</v>
      </c>
      <c r="S1022" s="93"/>
      <c r="T1022" s="98" t="s">
        <v>44</v>
      </c>
      <c r="U1022" s="16"/>
      <c r="V1022" s="93"/>
      <c r="W1022" s="93"/>
    </row>
    <row r="1023" spans="1:23" x14ac:dyDescent="0.25">
      <c r="A1023" s="90"/>
      <c r="B1023" s="90" t="s">
        <v>181</v>
      </c>
      <c r="C1023" s="90"/>
      <c r="D1023" t="s">
        <v>47</v>
      </c>
      <c r="E1023" s="91"/>
      <c r="F1023" s="90"/>
      <c r="G1023" t="s">
        <v>579</v>
      </c>
      <c r="H1023" s="97">
        <v>45377.268055555556</v>
      </c>
      <c r="I1023" s="117">
        <v>45377.268055555556</v>
      </c>
      <c r="J1023" s="97">
        <v>45377.405555555553</v>
      </c>
      <c r="K1023" s="117">
        <v>45377.405555555553</v>
      </c>
      <c r="L1023" s="95">
        <f>((Causas[[#This Row],[resolucion_fecha]]-Causas[[#This Row],[parada_fecha]])*60*60*24)</f>
        <v>11879.999999748543</v>
      </c>
      <c r="M1023" s="92">
        <f>Causas[[#This Row],[parada_duracion]]/60</f>
        <v>197.99999999580905</v>
      </c>
      <c r="N1023" s="18" t="s">
        <v>633</v>
      </c>
      <c r="O1023" s="98" t="s">
        <v>9</v>
      </c>
      <c r="P1023" s="93">
        <f>WEEKNUM(Causas[[#This Row],[resolucion_fecha]],16)</f>
        <v>13</v>
      </c>
      <c r="Q1023" s="93" t="str">
        <f>TEXT(Causas[[#This Row],[resolucion_fecha]],"MMMM")</f>
        <v>marzo</v>
      </c>
      <c r="R1023" s="93" t="str">
        <f t="shared" si="23"/>
        <v>N</v>
      </c>
      <c r="S1023" s="93"/>
      <c r="T1023" s="98" t="s">
        <v>9</v>
      </c>
      <c r="U1023" s="94"/>
      <c r="V1023" s="93"/>
      <c r="W1023" s="93"/>
    </row>
    <row r="1024" spans="1:23" x14ac:dyDescent="0.25">
      <c r="A1024" s="90"/>
      <c r="B1024" s="90" t="s">
        <v>181</v>
      </c>
      <c r="C1024" s="90"/>
      <c r="D1024" t="s">
        <v>47</v>
      </c>
      <c r="E1024" s="91"/>
      <c r="F1024" s="90"/>
      <c r="G1024" t="s">
        <v>579</v>
      </c>
      <c r="H1024" s="97">
        <v>45377.268055555556</v>
      </c>
      <c r="I1024" s="117">
        <v>45377.268055555556</v>
      </c>
      <c r="J1024" s="97">
        <v>45377.40625</v>
      </c>
      <c r="K1024" s="117">
        <v>45377.40625</v>
      </c>
      <c r="L1024" s="95">
        <f>((Causas[[#This Row],[resolucion_fecha]]-Causas[[#This Row],[parada_fecha]])*60*60*24)</f>
        <v>11939.999999944121</v>
      </c>
      <c r="M1024" s="92">
        <f>Causas[[#This Row],[parada_duracion]]/60</f>
        <v>198.99999999906868</v>
      </c>
      <c r="N1024" s="18" t="s">
        <v>633</v>
      </c>
      <c r="O1024" s="98" t="s">
        <v>9</v>
      </c>
      <c r="P1024" s="93">
        <f>WEEKNUM(Causas[[#This Row],[resolucion_fecha]],16)</f>
        <v>13</v>
      </c>
      <c r="Q1024" s="93" t="str">
        <f>TEXT(Causas[[#This Row],[resolucion_fecha]],"MMMM")</f>
        <v>marzo</v>
      </c>
      <c r="R1024" s="93" t="str">
        <f t="shared" si="23"/>
        <v>N</v>
      </c>
      <c r="S1024" s="93"/>
      <c r="T1024" s="98" t="s">
        <v>9</v>
      </c>
      <c r="U1024" s="94"/>
      <c r="V1024" s="93"/>
      <c r="W1024" s="93"/>
    </row>
    <row r="1025" spans="1:23" x14ac:dyDescent="0.25">
      <c r="A1025" s="90"/>
      <c r="B1025" s="90" t="s">
        <v>120</v>
      </c>
      <c r="C1025" s="90"/>
      <c r="D1025" t="s">
        <v>50</v>
      </c>
      <c r="E1025" s="91"/>
      <c r="F1025" s="90"/>
      <c r="G1025" t="s">
        <v>579</v>
      </c>
      <c r="H1025" s="97">
        <v>45377.35833333333</v>
      </c>
      <c r="I1025" s="117">
        <v>45377.35833333333</v>
      </c>
      <c r="J1025" s="97">
        <v>45377.381944444445</v>
      </c>
      <c r="K1025" s="117">
        <v>45377.381944444445</v>
      </c>
      <c r="L1025" s="95">
        <f>((Causas[[#This Row],[resolucion_fecha]]-Causas[[#This Row],[parada_fecha]])*60*60*24)</f>
        <v>2040.0000003632158</v>
      </c>
      <c r="M1025" s="92">
        <f>Causas[[#This Row],[parada_duracion]]/60</f>
        <v>34.000000006053597</v>
      </c>
      <c r="N1025" s="18" t="s">
        <v>675</v>
      </c>
      <c r="O1025" s="98" t="s">
        <v>383</v>
      </c>
      <c r="P1025" s="93">
        <f>WEEKNUM(Causas[[#This Row],[resolucion_fecha]],16)</f>
        <v>13</v>
      </c>
      <c r="Q1025" s="93" t="str">
        <f>TEXT(Causas[[#This Row],[resolucion_fecha]],"MMMM")</f>
        <v>marzo</v>
      </c>
      <c r="R1025" s="93" t="str">
        <f t="shared" si="23"/>
        <v>N</v>
      </c>
      <c r="S1025" s="93"/>
      <c r="T1025" s="98" t="s">
        <v>132</v>
      </c>
      <c r="U1025" s="94"/>
      <c r="V1025" s="93"/>
      <c r="W1025" s="93"/>
    </row>
    <row r="1026" spans="1:23" x14ac:dyDescent="0.25">
      <c r="A1026" s="90"/>
      <c r="B1026" s="90" t="s">
        <v>233</v>
      </c>
      <c r="C1026" s="90"/>
      <c r="D1026" t="s">
        <v>50</v>
      </c>
      <c r="E1026" s="91"/>
      <c r="F1026" s="90"/>
      <c r="G1026" t="s">
        <v>580</v>
      </c>
      <c r="H1026" s="97">
        <v>45377.382638888892</v>
      </c>
      <c r="I1026" s="117">
        <v>45377.382638888892</v>
      </c>
      <c r="J1026" s="97">
        <v>45377.386805555558</v>
      </c>
      <c r="K1026" s="117">
        <v>45377.386805555558</v>
      </c>
      <c r="L1026" s="95">
        <f>((Causas[[#This Row],[resolucion_fecha]]-Causas[[#This Row],[parada_fecha]])*60*60*24)</f>
        <v>359.99999991618097</v>
      </c>
      <c r="M1026" s="92">
        <f>Causas[[#This Row],[parada_duracion]]/60</f>
        <v>5.9999999986030161</v>
      </c>
      <c r="N1026" s="18" t="s">
        <v>125</v>
      </c>
      <c r="O1026" s="98" t="s">
        <v>125</v>
      </c>
      <c r="P1026" s="93">
        <f>WEEKNUM(Causas[[#This Row],[resolucion_fecha]],16)</f>
        <v>13</v>
      </c>
      <c r="Q1026" s="93" t="str">
        <f>TEXT(Causas[[#This Row],[resolucion_fecha]],"MMMM")</f>
        <v>marzo</v>
      </c>
      <c r="R1026" s="93" t="str">
        <f t="shared" si="23"/>
        <v>N</v>
      </c>
      <c r="S1026" s="93"/>
      <c r="T1026" s="98" t="s">
        <v>125</v>
      </c>
      <c r="U1026" s="94"/>
      <c r="V1026" s="93"/>
      <c r="W1026" s="93"/>
    </row>
    <row r="1027" spans="1:23" x14ac:dyDescent="0.25">
      <c r="A1027" s="90"/>
      <c r="B1027" s="90" t="s">
        <v>233</v>
      </c>
      <c r="C1027" s="90"/>
      <c r="D1027" t="s">
        <v>50</v>
      </c>
      <c r="E1027" s="91"/>
      <c r="F1027" s="90"/>
      <c r="G1027" t="s">
        <v>580</v>
      </c>
      <c r="H1027" s="97">
        <v>45377.382638888892</v>
      </c>
      <c r="I1027" s="117">
        <v>45377.382638888892</v>
      </c>
      <c r="J1027" s="97">
        <v>45377.38958333333</v>
      </c>
      <c r="K1027" s="117">
        <v>45377.38958333333</v>
      </c>
      <c r="L1027" s="95">
        <f>((Causas[[#This Row],[resolucion_fecha]]-Causas[[#This Row],[parada_fecha]])*60*60*24)</f>
        <v>599.99999944120646</v>
      </c>
      <c r="M1027" s="92">
        <f>Causas[[#This Row],[parada_duracion]]/60</f>
        <v>9.9999999906867743</v>
      </c>
      <c r="N1027" s="18" t="s">
        <v>125</v>
      </c>
      <c r="O1027" s="98" t="s">
        <v>125</v>
      </c>
      <c r="P1027" s="93">
        <f>WEEKNUM(Causas[[#This Row],[resolucion_fecha]],16)</f>
        <v>13</v>
      </c>
      <c r="Q1027" s="93" t="str">
        <f>TEXT(Causas[[#This Row],[resolucion_fecha]],"MMMM")</f>
        <v>marzo</v>
      </c>
      <c r="R1027" s="93" t="str">
        <f t="shared" si="23"/>
        <v>N</v>
      </c>
      <c r="S1027" s="93"/>
      <c r="T1027" s="98" t="s">
        <v>125</v>
      </c>
      <c r="U1027" s="94"/>
      <c r="V1027" s="93"/>
      <c r="W1027" s="93"/>
    </row>
    <row r="1028" spans="1:23" x14ac:dyDescent="0.25">
      <c r="A1028" s="90"/>
      <c r="B1028" s="90" t="s">
        <v>120</v>
      </c>
      <c r="C1028" s="90"/>
      <c r="D1028" t="s">
        <v>47</v>
      </c>
      <c r="E1028" s="91"/>
      <c r="F1028" s="90"/>
      <c r="G1028" t="s">
        <v>579</v>
      </c>
      <c r="H1028" s="97">
        <v>45377.40625</v>
      </c>
      <c r="I1028" s="117">
        <v>45377.40625</v>
      </c>
      <c r="J1028" s="97">
        <v>45377.479861111111</v>
      </c>
      <c r="K1028" s="117">
        <v>45377.479861111111</v>
      </c>
      <c r="L1028" s="95">
        <f>((Causas[[#This Row],[resolucion_fecha]]-Causas[[#This Row],[parada_fecha]])*60*60*24)</f>
        <v>6359.9999999860302</v>
      </c>
      <c r="M1028" s="92">
        <f>Causas[[#This Row],[parada_duracion]]/60</f>
        <v>105.99999999976717</v>
      </c>
      <c r="N1028" s="18" t="s">
        <v>44</v>
      </c>
      <c r="O1028" s="98" t="s">
        <v>44</v>
      </c>
      <c r="P1028" s="93">
        <f>WEEKNUM(Causas[[#This Row],[resolucion_fecha]],16)</f>
        <v>13</v>
      </c>
      <c r="Q1028" s="93" t="str">
        <f>TEXT(Causas[[#This Row],[resolucion_fecha]],"MMMM")</f>
        <v>marzo</v>
      </c>
      <c r="R1028" s="93" t="str">
        <f t="shared" si="23"/>
        <v>N</v>
      </c>
      <c r="S1028" s="93"/>
      <c r="T1028" s="98" t="s">
        <v>44</v>
      </c>
      <c r="U1028" s="94"/>
      <c r="V1028" s="93"/>
      <c r="W1028" s="93"/>
    </row>
    <row r="1029" spans="1:23" x14ac:dyDescent="0.25">
      <c r="A1029" s="90"/>
      <c r="B1029" s="90" t="s">
        <v>114</v>
      </c>
      <c r="C1029" s="90"/>
      <c r="D1029" t="s">
        <v>50</v>
      </c>
      <c r="E1029" s="91"/>
      <c r="F1029" s="90"/>
      <c r="G1029" t="s">
        <v>580</v>
      </c>
      <c r="H1029" s="97">
        <v>45377.414583333331</v>
      </c>
      <c r="I1029" s="117">
        <v>45377.414583333331</v>
      </c>
      <c r="J1029" s="97">
        <v>45377.441666666666</v>
      </c>
      <c r="K1029" s="117">
        <v>45377.441666666666</v>
      </c>
      <c r="L1029" s="95">
        <f>((Causas[[#This Row],[resolucion_fecha]]-Causas[[#This Row],[parada_fecha]])*60*60*24)</f>
        <v>2340.000000083819</v>
      </c>
      <c r="M1029" s="92">
        <f>Causas[[#This Row],[parada_duracion]]/60</f>
        <v>39.000000001396984</v>
      </c>
      <c r="N1029" s="18" t="s">
        <v>575</v>
      </c>
      <c r="O1029" s="98" t="s">
        <v>383</v>
      </c>
      <c r="P1029" s="93">
        <f>WEEKNUM(Causas[[#This Row],[resolucion_fecha]],16)</f>
        <v>13</v>
      </c>
      <c r="Q1029" s="93" t="str">
        <f>TEXT(Causas[[#This Row],[resolucion_fecha]],"MMMM")</f>
        <v>marzo</v>
      </c>
      <c r="R1029" s="93" t="str">
        <f t="shared" si="23"/>
        <v>N</v>
      </c>
      <c r="S1029" s="93"/>
      <c r="T1029" s="98" t="s">
        <v>132</v>
      </c>
      <c r="U1029" s="94"/>
      <c r="V1029" s="93"/>
      <c r="W1029" s="93"/>
    </row>
    <row r="1030" spans="1:23" x14ac:dyDescent="0.25">
      <c r="A1030" s="90"/>
      <c r="B1030" s="90" t="s">
        <v>122</v>
      </c>
      <c r="C1030" s="90"/>
      <c r="D1030" t="s">
        <v>46</v>
      </c>
      <c r="E1030" s="91"/>
      <c r="F1030" s="90"/>
      <c r="G1030" t="s">
        <v>580</v>
      </c>
      <c r="H1030" s="97">
        <v>45377.418749999997</v>
      </c>
      <c r="I1030" s="117">
        <v>45377.418749999997</v>
      </c>
      <c r="J1030" s="97">
        <v>45377.474999999999</v>
      </c>
      <c r="K1030" s="117">
        <v>45377.474999999999</v>
      </c>
      <c r="L1030" s="95">
        <f>((Causas[[#This Row],[resolucion_fecha]]-Causas[[#This Row],[parada_fecha]])*60*60*24)</f>
        <v>4860.0000001257285</v>
      </c>
      <c r="M1030" s="92">
        <f>Causas[[#This Row],[parada_duracion]]/60</f>
        <v>81.000000002095476</v>
      </c>
      <c r="N1030" s="18" t="s">
        <v>676</v>
      </c>
      <c r="O1030" s="98" t="s">
        <v>383</v>
      </c>
      <c r="P1030" s="93">
        <f>WEEKNUM(Causas[[#This Row],[resolucion_fecha]],16)</f>
        <v>13</v>
      </c>
      <c r="Q1030" s="93" t="str">
        <f>TEXT(Causas[[#This Row],[resolucion_fecha]],"MMMM")</f>
        <v>marzo</v>
      </c>
      <c r="R1030" s="93" t="str">
        <f t="shared" si="23"/>
        <v>N</v>
      </c>
      <c r="S1030" s="93"/>
      <c r="T1030" s="98" t="s">
        <v>132</v>
      </c>
      <c r="U1030" s="94"/>
      <c r="V1030" s="93"/>
      <c r="W1030" s="93"/>
    </row>
    <row r="1031" spans="1:23" x14ac:dyDescent="0.25">
      <c r="A1031" s="90"/>
      <c r="B1031" s="90" t="s">
        <v>120</v>
      </c>
      <c r="C1031" s="90"/>
      <c r="D1031" t="s">
        <v>48</v>
      </c>
      <c r="E1031" s="91"/>
      <c r="F1031" s="90"/>
      <c r="G1031" t="s">
        <v>580</v>
      </c>
      <c r="H1031" s="97">
        <v>45377.432638888888</v>
      </c>
      <c r="I1031" s="117">
        <v>45377.432638888888</v>
      </c>
      <c r="J1031" s="97">
        <v>45377.445833333331</v>
      </c>
      <c r="K1031" s="117">
        <v>45377.445833333331</v>
      </c>
      <c r="L1031" s="95">
        <f>((Causas[[#This Row],[resolucion_fecha]]-Causas[[#This Row],[parada_fecha]])*60*60*24)</f>
        <v>1139.9999999441206</v>
      </c>
      <c r="M1031" s="92">
        <f>Causas[[#This Row],[parada_duracion]]/60</f>
        <v>18.999999999068677</v>
      </c>
      <c r="N1031" s="18" t="s">
        <v>677</v>
      </c>
      <c r="O1031" s="98" t="s">
        <v>383</v>
      </c>
      <c r="P1031" s="93">
        <f>WEEKNUM(Causas[[#This Row],[resolucion_fecha]],16)</f>
        <v>13</v>
      </c>
      <c r="Q1031" s="93" t="str">
        <f>TEXT(Causas[[#This Row],[resolucion_fecha]],"MMMM")</f>
        <v>marzo</v>
      </c>
      <c r="R1031" s="93" t="str">
        <f t="shared" si="23"/>
        <v>N</v>
      </c>
      <c r="S1031" s="93"/>
      <c r="T1031" s="98" t="s">
        <v>132</v>
      </c>
      <c r="U1031" s="94"/>
      <c r="V1031" s="93"/>
      <c r="W1031" s="93"/>
    </row>
    <row r="1032" spans="1:23" x14ac:dyDescent="0.25">
      <c r="A1032" s="90"/>
      <c r="B1032" s="90" t="s">
        <v>120</v>
      </c>
      <c r="C1032" s="90"/>
      <c r="D1032" t="s">
        <v>48</v>
      </c>
      <c r="E1032" s="91"/>
      <c r="F1032" s="90"/>
      <c r="G1032" t="s">
        <v>580</v>
      </c>
      <c r="H1032" s="97">
        <v>45377.432638888888</v>
      </c>
      <c r="I1032" s="117">
        <v>45377.432638888888</v>
      </c>
      <c r="J1032" s="97">
        <v>45377.929166666669</v>
      </c>
      <c r="K1032" s="117">
        <v>45377.929166666669</v>
      </c>
      <c r="L1032" s="95">
        <f>((Causas[[#This Row],[resolucion_fecha]]-Causas[[#This Row],[parada_fecha]])*60*60*24)</f>
        <v>42900.000000279397</v>
      </c>
      <c r="M1032" s="92">
        <f>Causas[[#This Row],[parada_duracion]]/60</f>
        <v>715.00000000465661</v>
      </c>
      <c r="N1032" s="18" t="s">
        <v>633</v>
      </c>
      <c r="O1032" s="98" t="s">
        <v>9</v>
      </c>
      <c r="P1032" s="93">
        <f>WEEKNUM(Causas[[#This Row],[resolucion_fecha]],16)</f>
        <v>13</v>
      </c>
      <c r="Q1032" s="93" t="str">
        <f>TEXT(Causas[[#This Row],[resolucion_fecha]],"MMMM")</f>
        <v>marzo</v>
      </c>
      <c r="R1032" s="93" t="str">
        <f t="shared" si="23"/>
        <v>N</v>
      </c>
      <c r="S1032" s="93"/>
      <c r="T1032" s="98" t="s">
        <v>9</v>
      </c>
      <c r="U1032" s="94"/>
      <c r="V1032" s="93"/>
      <c r="W1032" s="93"/>
    </row>
    <row r="1033" spans="1:23" x14ac:dyDescent="0.25">
      <c r="A1033" s="90"/>
      <c r="B1033" s="90" t="s">
        <v>137</v>
      </c>
      <c r="C1033" s="90"/>
      <c r="D1033" t="s">
        <v>52</v>
      </c>
      <c r="E1033" s="91"/>
      <c r="F1033" s="90"/>
      <c r="G1033" t="s">
        <v>580</v>
      </c>
      <c r="H1033" s="97">
        <v>45377.436111111114</v>
      </c>
      <c r="I1033" s="117">
        <v>45377.436111111114</v>
      </c>
      <c r="J1033" s="97">
        <v>45377.441666666666</v>
      </c>
      <c r="K1033" s="117">
        <v>45377.441666666666</v>
      </c>
      <c r="L1033" s="95">
        <f>((Causas[[#This Row],[resolucion_fecha]]-Causas[[#This Row],[parada_fecha]])*60*60*24)</f>
        <v>479.99999967869371</v>
      </c>
      <c r="M1033" s="92">
        <f>Causas[[#This Row],[parada_duracion]]/60</f>
        <v>7.9999999946448952</v>
      </c>
      <c r="N1033" s="18" t="s">
        <v>125</v>
      </c>
      <c r="O1033" s="98" t="s">
        <v>125</v>
      </c>
      <c r="P1033" s="93">
        <f>WEEKNUM(Causas[[#This Row],[resolucion_fecha]],16)</f>
        <v>13</v>
      </c>
      <c r="Q1033" s="93" t="str">
        <f>TEXT(Causas[[#This Row],[resolucion_fecha]],"MMMM")</f>
        <v>marzo</v>
      </c>
      <c r="R1033" s="93" t="str">
        <f t="shared" si="23"/>
        <v>N</v>
      </c>
      <c r="S1033" s="93"/>
      <c r="T1033" s="98" t="s">
        <v>125</v>
      </c>
      <c r="U1033" s="94"/>
      <c r="V1033" s="93"/>
      <c r="W1033" s="93"/>
    </row>
    <row r="1034" spans="1:23" x14ac:dyDescent="0.25">
      <c r="A1034" s="90"/>
      <c r="B1034" s="90" t="s">
        <v>114</v>
      </c>
      <c r="C1034" s="90"/>
      <c r="D1034" t="s">
        <v>50</v>
      </c>
      <c r="E1034" s="91"/>
      <c r="F1034" s="90"/>
      <c r="G1034" t="s">
        <v>580</v>
      </c>
      <c r="H1034" s="97">
        <v>45377.478472222225</v>
      </c>
      <c r="I1034" s="117">
        <v>45377.478472222225</v>
      </c>
      <c r="J1034" s="97">
        <v>45377.499305555553</v>
      </c>
      <c r="K1034" s="117">
        <v>45377.499305555553</v>
      </c>
      <c r="L1034" s="95">
        <f>((Causas[[#This Row],[resolucion_fecha]]-Causas[[#This Row],[parada_fecha]])*60*60*24)</f>
        <v>1799.9999995809048</v>
      </c>
      <c r="M1034" s="92">
        <f>Causas[[#This Row],[parada_duracion]]/60</f>
        <v>29.999999993015081</v>
      </c>
      <c r="N1034" s="18" t="s">
        <v>44</v>
      </c>
      <c r="O1034" s="98" t="s">
        <v>44</v>
      </c>
      <c r="P1034" s="93">
        <f>WEEKNUM(Causas[[#This Row],[resolucion_fecha]],16)</f>
        <v>13</v>
      </c>
      <c r="Q1034" s="93" t="str">
        <f>TEXT(Causas[[#This Row],[resolucion_fecha]],"MMMM")</f>
        <v>marzo</v>
      </c>
      <c r="R1034" s="93" t="str">
        <f t="shared" si="23"/>
        <v>N</v>
      </c>
      <c r="S1034" s="93"/>
      <c r="T1034" s="98" t="s">
        <v>44</v>
      </c>
      <c r="U1034" s="94"/>
      <c r="V1034" s="93"/>
      <c r="W1034" s="93"/>
    </row>
    <row r="1035" spans="1:23" x14ac:dyDescent="0.25">
      <c r="A1035" s="90"/>
      <c r="B1035" s="90" t="s">
        <v>135</v>
      </c>
      <c r="C1035" s="90"/>
      <c r="D1035" t="s">
        <v>56</v>
      </c>
      <c r="E1035" s="91"/>
      <c r="F1035" s="90"/>
      <c r="G1035" t="s">
        <v>579</v>
      </c>
      <c r="H1035" s="97">
        <v>45377.479166666664</v>
      </c>
      <c r="I1035" s="117">
        <v>45377.479166666664</v>
      </c>
      <c r="J1035" s="97">
        <v>45377.502083333333</v>
      </c>
      <c r="K1035" s="117">
        <v>45377.502083333333</v>
      </c>
      <c r="L1035" s="95">
        <f>((Causas[[#This Row],[resolucion_fecha]]-Causas[[#This Row],[parada_fecha]])*60*60*24)</f>
        <v>1980.0000001676381</v>
      </c>
      <c r="M1035" s="92">
        <f>Causas[[#This Row],[parada_duracion]]/60</f>
        <v>33.000000002793968</v>
      </c>
      <c r="N1035" s="18" t="s">
        <v>44</v>
      </c>
      <c r="O1035" s="98" t="s">
        <v>44</v>
      </c>
      <c r="P1035" s="93">
        <f>WEEKNUM(Causas[[#This Row],[resolucion_fecha]],16)</f>
        <v>13</v>
      </c>
      <c r="Q1035" s="93" t="str">
        <f>TEXT(Causas[[#This Row],[resolucion_fecha]],"MMMM")</f>
        <v>marzo</v>
      </c>
      <c r="R1035" s="93" t="str">
        <f t="shared" si="23"/>
        <v>N</v>
      </c>
      <c r="S1035" s="93"/>
      <c r="T1035" s="98" t="s">
        <v>44</v>
      </c>
      <c r="U1035" s="94"/>
      <c r="V1035" s="93"/>
      <c r="W1035" s="93"/>
    </row>
    <row r="1036" spans="1:23" x14ac:dyDescent="0.25">
      <c r="A1036" s="90"/>
      <c r="B1036" s="90" t="s">
        <v>135</v>
      </c>
      <c r="C1036" s="90"/>
      <c r="D1036" t="s">
        <v>56</v>
      </c>
      <c r="E1036" s="91"/>
      <c r="F1036" s="90"/>
      <c r="G1036" t="s">
        <v>579</v>
      </c>
      <c r="H1036" s="97">
        <v>45377.522916666669</v>
      </c>
      <c r="I1036" s="117">
        <v>45377.522916666669</v>
      </c>
      <c r="J1036" s="97">
        <v>45377.526388888888</v>
      </c>
      <c r="K1036" s="117">
        <v>45377.526388888888</v>
      </c>
      <c r="L1036" s="95">
        <f>((Causas[[#This Row],[resolucion_fecha]]-Causas[[#This Row],[parada_fecha]])*60*60*24)</f>
        <v>299.99999972060323</v>
      </c>
      <c r="M1036" s="92">
        <f>Causas[[#This Row],[parada_duracion]]/60</f>
        <v>4.9999999953433871</v>
      </c>
      <c r="N1036" s="18" t="s">
        <v>125</v>
      </c>
      <c r="O1036" s="98" t="s">
        <v>125</v>
      </c>
      <c r="P1036" s="93">
        <f>WEEKNUM(Causas[[#This Row],[resolucion_fecha]],16)</f>
        <v>13</v>
      </c>
      <c r="Q1036" s="93" t="str">
        <f>TEXT(Causas[[#This Row],[resolucion_fecha]],"MMMM")</f>
        <v>marzo</v>
      </c>
      <c r="R1036" s="93" t="str">
        <f t="shared" si="23"/>
        <v>N</v>
      </c>
      <c r="S1036" s="93"/>
      <c r="T1036" s="98" t="s">
        <v>125</v>
      </c>
      <c r="U1036" s="94"/>
      <c r="V1036" s="93"/>
      <c r="W1036" s="93"/>
    </row>
    <row r="1037" spans="1:23" x14ac:dyDescent="0.25">
      <c r="A1037" s="90"/>
      <c r="B1037" s="90" t="s">
        <v>135</v>
      </c>
      <c r="C1037" s="90"/>
      <c r="D1037" t="s">
        <v>56</v>
      </c>
      <c r="E1037" s="91"/>
      <c r="F1037" s="90"/>
      <c r="G1037" t="s">
        <v>579</v>
      </c>
      <c r="H1037" s="97">
        <v>45377.522916666669</v>
      </c>
      <c r="I1037" s="117">
        <v>45377.522916666669</v>
      </c>
      <c r="J1037" s="97">
        <v>45377.527083333334</v>
      </c>
      <c r="K1037" s="117">
        <v>45377.527083333334</v>
      </c>
      <c r="L1037" s="95">
        <f>((Causas[[#This Row],[resolucion_fecha]]-Causas[[#This Row],[parada_fecha]])*60*60*24)</f>
        <v>359.99999991618097</v>
      </c>
      <c r="M1037" s="92">
        <f>Causas[[#This Row],[parada_duracion]]/60</f>
        <v>5.9999999986030161</v>
      </c>
      <c r="N1037" s="18" t="s">
        <v>125</v>
      </c>
      <c r="O1037" s="98" t="s">
        <v>125</v>
      </c>
      <c r="P1037" s="93">
        <f>WEEKNUM(Causas[[#This Row],[resolucion_fecha]],16)</f>
        <v>13</v>
      </c>
      <c r="Q1037" s="93" t="str">
        <f>TEXT(Causas[[#This Row],[resolucion_fecha]],"MMMM")</f>
        <v>marzo</v>
      </c>
      <c r="R1037" s="93" t="str">
        <f t="shared" si="23"/>
        <v>N</v>
      </c>
      <c r="S1037" s="93"/>
      <c r="T1037" s="98" t="s">
        <v>125</v>
      </c>
      <c r="U1037" s="94"/>
      <c r="V1037" s="93"/>
      <c r="W1037" s="93"/>
    </row>
    <row r="1038" spans="1:23" x14ac:dyDescent="0.25">
      <c r="A1038" s="90"/>
      <c r="B1038" s="90" t="s">
        <v>116</v>
      </c>
      <c r="C1038" s="90"/>
      <c r="D1038" t="s">
        <v>50</v>
      </c>
      <c r="E1038" s="91"/>
      <c r="F1038" s="90"/>
      <c r="G1038" t="s">
        <v>579</v>
      </c>
      <c r="H1038" s="97">
        <v>45377.598611111112</v>
      </c>
      <c r="I1038" s="117">
        <v>45377.598611111112</v>
      </c>
      <c r="J1038" s="97">
        <v>45377.60833333333</v>
      </c>
      <c r="K1038" s="117">
        <v>45377.60833333333</v>
      </c>
      <c r="L1038" s="95">
        <f>((Causas[[#This Row],[resolucion_fecha]]-Causas[[#This Row],[parada_fecha]])*60*60*24)</f>
        <v>839.99999959487468</v>
      </c>
      <c r="M1038" s="92">
        <f>Causas[[#This Row],[parada_duracion]]/60</f>
        <v>13.999999993247911</v>
      </c>
      <c r="N1038" s="18" t="s">
        <v>145</v>
      </c>
      <c r="O1038" s="98" t="s">
        <v>383</v>
      </c>
      <c r="P1038" s="93">
        <f>WEEKNUM(Causas[[#This Row],[resolucion_fecha]],16)</f>
        <v>13</v>
      </c>
      <c r="Q1038" s="93" t="str">
        <f>TEXT(Causas[[#This Row],[resolucion_fecha]],"MMMM")</f>
        <v>marzo</v>
      </c>
      <c r="R1038" s="93" t="str">
        <f t="shared" si="23"/>
        <v>N</v>
      </c>
      <c r="S1038" s="93"/>
      <c r="T1038" s="98" t="s">
        <v>132</v>
      </c>
      <c r="U1038" s="94"/>
      <c r="V1038" s="93"/>
      <c r="W1038" s="93"/>
    </row>
    <row r="1039" spans="1:23" x14ac:dyDescent="0.25">
      <c r="A1039" s="90"/>
      <c r="B1039" s="90" t="s">
        <v>121</v>
      </c>
      <c r="C1039" s="90"/>
      <c r="D1039" t="s">
        <v>57</v>
      </c>
      <c r="E1039" s="91"/>
      <c r="F1039" s="90"/>
      <c r="G1039" t="s">
        <v>579</v>
      </c>
      <c r="H1039" s="97">
        <v>45377.636805555558</v>
      </c>
      <c r="I1039" s="117">
        <v>45377.636805555558</v>
      </c>
      <c r="J1039" s="97">
        <v>45377.663888888892</v>
      </c>
      <c r="K1039" s="117">
        <v>45377.663888888892</v>
      </c>
      <c r="L1039" s="95">
        <f>((Causas[[#This Row],[resolucion_fecha]]-Causas[[#This Row],[parada_fecha]])*60*60*24)</f>
        <v>2340.000000083819</v>
      </c>
      <c r="M1039" s="92">
        <f>Causas[[#This Row],[parada_duracion]]/60</f>
        <v>39.000000001396984</v>
      </c>
      <c r="N1039" s="18" t="s">
        <v>44</v>
      </c>
      <c r="O1039" s="98" t="s">
        <v>44</v>
      </c>
      <c r="P1039" s="93">
        <f>WEEKNUM(Causas[[#This Row],[resolucion_fecha]],16)</f>
        <v>13</v>
      </c>
      <c r="Q1039" s="93" t="str">
        <f>TEXT(Causas[[#This Row],[resolucion_fecha]],"MMMM")</f>
        <v>marzo</v>
      </c>
      <c r="R1039" s="93" t="str">
        <f t="shared" si="23"/>
        <v>N</v>
      </c>
      <c r="S1039" s="93"/>
      <c r="T1039" s="98" t="s">
        <v>44</v>
      </c>
      <c r="U1039" s="94"/>
      <c r="V1039" s="93"/>
      <c r="W1039" s="93"/>
    </row>
    <row r="1040" spans="1:23" x14ac:dyDescent="0.25">
      <c r="A1040" s="90"/>
      <c r="B1040" s="90" t="s">
        <v>142</v>
      </c>
      <c r="C1040" s="90"/>
      <c r="D1040" t="s">
        <v>53</v>
      </c>
      <c r="E1040" s="91"/>
      <c r="F1040" s="90"/>
      <c r="G1040" t="s">
        <v>579</v>
      </c>
      <c r="H1040" s="97">
        <v>45377.720138888886</v>
      </c>
      <c r="I1040" s="117">
        <v>45377.720138888886</v>
      </c>
      <c r="J1040" s="97">
        <v>45377.729861111111</v>
      </c>
      <c r="K1040" s="117">
        <v>45377.729861111111</v>
      </c>
      <c r="L1040" s="95">
        <f>((Causas[[#This Row],[resolucion_fecha]]-Causas[[#This Row],[parada_fecha]])*60*60*24)</f>
        <v>840.00000022351742</v>
      </c>
      <c r="M1040" s="92">
        <f>Causas[[#This Row],[parada_duracion]]/60</f>
        <v>14.00000000372529</v>
      </c>
      <c r="N1040" s="18" t="s">
        <v>145</v>
      </c>
      <c r="O1040" s="98" t="s">
        <v>383</v>
      </c>
      <c r="P1040" s="93">
        <f>WEEKNUM(Causas[[#This Row],[resolucion_fecha]],16)</f>
        <v>13</v>
      </c>
      <c r="Q1040" s="93" t="str">
        <f>TEXT(Causas[[#This Row],[resolucion_fecha]],"MMMM")</f>
        <v>marzo</v>
      </c>
      <c r="R1040" s="93" t="str">
        <f t="shared" si="23"/>
        <v>N</v>
      </c>
      <c r="S1040" s="93"/>
      <c r="T1040" s="98" t="s">
        <v>132</v>
      </c>
      <c r="U1040" s="94"/>
      <c r="V1040" s="93"/>
      <c r="W1040" s="93"/>
    </row>
    <row r="1041" spans="1:23" x14ac:dyDescent="0.25">
      <c r="A1041" s="90"/>
      <c r="B1041" s="90" t="s">
        <v>142</v>
      </c>
      <c r="C1041" s="90"/>
      <c r="D1041" t="s">
        <v>53</v>
      </c>
      <c r="E1041" s="91"/>
      <c r="F1041" s="90"/>
      <c r="G1041" t="s">
        <v>579</v>
      </c>
      <c r="H1041" s="97">
        <v>45377.720138888886</v>
      </c>
      <c r="I1041" s="117">
        <v>45377.720138888886</v>
      </c>
      <c r="J1041" s="97">
        <v>45377.730555555558</v>
      </c>
      <c r="K1041" s="117">
        <v>45377.730555555558</v>
      </c>
      <c r="L1041" s="95">
        <f>((Causas[[#This Row],[resolucion_fecha]]-Causas[[#This Row],[parada_fecha]])*60*60*24)</f>
        <v>900.00000041909516</v>
      </c>
      <c r="M1041" s="92">
        <f>Causas[[#This Row],[parada_duracion]]/60</f>
        <v>15.000000006984919</v>
      </c>
      <c r="N1041" s="18" t="s">
        <v>633</v>
      </c>
      <c r="O1041" s="98" t="s">
        <v>9</v>
      </c>
      <c r="P1041" s="93">
        <f>WEEKNUM(Causas[[#This Row],[resolucion_fecha]],16)</f>
        <v>13</v>
      </c>
      <c r="Q1041" s="93" t="str">
        <f>TEXT(Causas[[#This Row],[resolucion_fecha]],"MMMM")</f>
        <v>marzo</v>
      </c>
      <c r="R1041" s="93" t="str">
        <f t="shared" si="23"/>
        <v>N</v>
      </c>
      <c r="S1041" s="93"/>
      <c r="T1041" s="98" t="s">
        <v>9</v>
      </c>
      <c r="U1041" s="94"/>
      <c r="V1041" s="93"/>
      <c r="W1041" s="93"/>
    </row>
    <row r="1042" spans="1:23" x14ac:dyDescent="0.25">
      <c r="A1042" s="90"/>
      <c r="B1042" s="90" t="s">
        <v>119</v>
      </c>
      <c r="C1042" s="90"/>
      <c r="D1042" t="s">
        <v>50</v>
      </c>
      <c r="E1042" s="91"/>
      <c r="F1042" s="90"/>
      <c r="G1042" t="s">
        <v>579</v>
      </c>
      <c r="H1042" s="97">
        <v>45377.82708333333</v>
      </c>
      <c r="I1042" s="117">
        <v>45377.82708333333</v>
      </c>
      <c r="J1042" s="97">
        <v>45377.82916666667</v>
      </c>
      <c r="K1042" s="117">
        <v>45377.82916666667</v>
      </c>
      <c r="L1042" s="95">
        <f>((Causas[[#This Row],[resolucion_fecha]]-Causas[[#This Row],[parada_fecha]])*60*60*24)</f>
        <v>180.00000058673322</v>
      </c>
      <c r="M1042" s="92">
        <f>Causas[[#This Row],[parada_duracion]]/60</f>
        <v>3.000000009778887</v>
      </c>
      <c r="N1042" s="18" t="s">
        <v>125</v>
      </c>
      <c r="O1042" s="98" t="s">
        <v>125</v>
      </c>
      <c r="P1042" s="93">
        <f>WEEKNUM(Causas[[#This Row],[resolucion_fecha]],16)</f>
        <v>13</v>
      </c>
      <c r="Q1042" s="93" t="str">
        <f>TEXT(Causas[[#This Row],[resolucion_fecha]],"MMMM")</f>
        <v>marzo</v>
      </c>
      <c r="R1042" s="93" t="str">
        <f t="shared" si="23"/>
        <v>N</v>
      </c>
      <c r="S1042" s="93"/>
      <c r="T1042" s="98" t="s">
        <v>125</v>
      </c>
      <c r="U1042" s="94"/>
      <c r="V1042" s="93"/>
      <c r="W1042" s="93"/>
    </row>
    <row r="1043" spans="1:23" x14ac:dyDescent="0.25">
      <c r="A1043" s="90"/>
      <c r="B1043" s="90" t="s">
        <v>124</v>
      </c>
      <c r="C1043" s="90"/>
      <c r="D1043" t="s">
        <v>234</v>
      </c>
      <c r="E1043" s="91"/>
      <c r="F1043" s="90"/>
      <c r="G1043" t="s">
        <v>579</v>
      </c>
      <c r="H1043" s="97">
        <v>45377.967361111114</v>
      </c>
      <c r="I1043" s="117">
        <v>45377.967361111114</v>
      </c>
      <c r="J1043" s="97">
        <v>45378.005555555559</v>
      </c>
      <c r="K1043" s="117">
        <v>45378.005555555559</v>
      </c>
      <c r="L1043" s="95">
        <f>((Causas[[#This Row],[resolucion_fecha]]-Causas[[#This Row],[parada_fecha]])*60*60*24)</f>
        <v>3300.0000000698492</v>
      </c>
      <c r="M1043" s="92">
        <f>Causas[[#This Row],[parada_duracion]]/60</f>
        <v>55.000000001164153</v>
      </c>
      <c r="N1043" s="18" t="s">
        <v>44</v>
      </c>
      <c r="O1043" s="98" t="s">
        <v>44</v>
      </c>
      <c r="P1043" s="93">
        <f>WEEKNUM(Causas[[#This Row],[resolucion_fecha]],16)</f>
        <v>13</v>
      </c>
      <c r="Q1043" s="93" t="str">
        <f>TEXT(Causas[[#This Row],[resolucion_fecha]],"MMMM")</f>
        <v>marzo</v>
      </c>
      <c r="R1043" s="93" t="str">
        <f t="shared" si="23"/>
        <v>N</v>
      </c>
      <c r="S1043" s="93"/>
      <c r="T1043" s="98" t="s">
        <v>44</v>
      </c>
      <c r="U1043" s="94"/>
      <c r="V1043" s="93"/>
      <c r="W1043" s="93"/>
    </row>
    <row r="1044" spans="1:23" x14ac:dyDescent="0.25">
      <c r="A1044" s="90"/>
      <c r="B1044" s="90" t="s">
        <v>124</v>
      </c>
      <c r="C1044" s="90"/>
      <c r="D1044" t="s">
        <v>234</v>
      </c>
      <c r="E1044" s="91"/>
      <c r="F1044" s="90"/>
      <c r="G1044" t="s">
        <v>579</v>
      </c>
      <c r="H1044" s="97">
        <v>45377.967361111114</v>
      </c>
      <c r="I1044" s="117">
        <v>45377.967361111114</v>
      </c>
      <c r="J1044" s="97">
        <v>45378.017361111109</v>
      </c>
      <c r="K1044" s="117">
        <v>45378.017361111109</v>
      </c>
      <c r="L1044" s="95">
        <f>((Causas[[#This Row],[resolucion_fecha]]-Causas[[#This Row],[parada_fecha]])*60*60*24)</f>
        <v>4319.9999996228144</v>
      </c>
      <c r="M1044" s="92">
        <f>Causas[[#This Row],[parada_duracion]]/60</f>
        <v>71.999999993713573</v>
      </c>
      <c r="N1044" s="18" t="s">
        <v>633</v>
      </c>
      <c r="O1044" s="98" t="s">
        <v>9</v>
      </c>
      <c r="P1044" s="93">
        <f>WEEKNUM(Causas[[#This Row],[resolucion_fecha]],16)</f>
        <v>13</v>
      </c>
      <c r="Q1044" s="93" t="str">
        <f>TEXT(Causas[[#This Row],[resolucion_fecha]],"MMMM")</f>
        <v>marzo</v>
      </c>
      <c r="R1044" s="93" t="str">
        <f t="shared" si="23"/>
        <v>N</v>
      </c>
      <c r="S1044" s="93"/>
      <c r="T1044" s="98" t="s">
        <v>9</v>
      </c>
      <c r="U1044" s="94"/>
      <c r="V1044" s="93"/>
      <c r="W1044" s="93"/>
    </row>
    <row r="1045" spans="1:23" ht="45" x14ac:dyDescent="0.25">
      <c r="A1045" s="90"/>
      <c r="B1045" s="90" t="s">
        <v>122</v>
      </c>
      <c r="C1045" s="90"/>
      <c r="D1045" t="s">
        <v>46</v>
      </c>
      <c r="E1045" s="91"/>
      <c r="F1045" s="90"/>
      <c r="G1045" t="s">
        <v>579</v>
      </c>
      <c r="H1045" s="97">
        <v>45378.275694444441</v>
      </c>
      <c r="I1045" s="117">
        <v>45378.275694444441</v>
      </c>
      <c r="J1045" s="97">
        <v>45378.332638888889</v>
      </c>
      <c r="K1045" s="117">
        <v>45378.332638888889</v>
      </c>
      <c r="L1045" s="95">
        <f>((Causas[[#This Row],[resolucion_fecha]]-Causas[[#This Row],[parada_fecha]])*60*60*24)</f>
        <v>4920.0000003213063</v>
      </c>
      <c r="M1045" s="92">
        <f>Causas[[#This Row],[parada_duracion]]/60</f>
        <v>82.000000005355105</v>
      </c>
      <c r="N1045" s="18" t="s">
        <v>678</v>
      </c>
      <c r="O1045" s="98" t="s">
        <v>384</v>
      </c>
      <c r="P1045" s="93">
        <f>WEEKNUM(Causas[[#This Row],[resolucion_fecha]],16)</f>
        <v>13</v>
      </c>
      <c r="Q1045" s="93" t="str">
        <f>TEXT(Causas[[#This Row],[resolucion_fecha]],"MMMM")</f>
        <v>marzo</v>
      </c>
      <c r="R1045" s="93" t="str">
        <f t="shared" si="23"/>
        <v>N</v>
      </c>
      <c r="S1045" s="93"/>
      <c r="T1045" s="98" t="s">
        <v>133</v>
      </c>
      <c r="U1045" s="94"/>
      <c r="V1045" s="93"/>
      <c r="W1045" s="93"/>
    </row>
    <row r="1046" spans="1:23" ht="30" x14ac:dyDescent="0.25">
      <c r="A1046" s="90"/>
      <c r="B1046" s="90" t="s">
        <v>195</v>
      </c>
      <c r="C1046" s="90"/>
      <c r="D1046" t="s">
        <v>64</v>
      </c>
      <c r="E1046" s="91"/>
      <c r="F1046" s="90"/>
      <c r="G1046" t="s">
        <v>579</v>
      </c>
      <c r="H1046" s="97">
        <v>45378.277083333334</v>
      </c>
      <c r="I1046" s="117">
        <v>45378.277083333334</v>
      </c>
      <c r="J1046" s="97">
        <v>45378.317361111112</v>
      </c>
      <c r="K1046" s="117">
        <v>45378.317361111112</v>
      </c>
      <c r="L1046" s="95">
        <f>((Causas[[#This Row],[resolucion_fecha]]-Causas[[#This Row],[parada_fecha]])*60*60*24)</f>
        <v>3480.0000000279397</v>
      </c>
      <c r="M1046" s="92">
        <f>Causas[[#This Row],[parada_duracion]]/60</f>
        <v>58.000000000465661</v>
      </c>
      <c r="N1046" s="18" t="s">
        <v>679</v>
      </c>
      <c r="O1046" s="98" t="s">
        <v>384</v>
      </c>
      <c r="P1046" s="93">
        <f>WEEKNUM(Causas[[#This Row],[resolucion_fecha]],16)</f>
        <v>13</v>
      </c>
      <c r="Q1046" s="93" t="str">
        <f>TEXT(Causas[[#This Row],[resolucion_fecha]],"MMMM")</f>
        <v>marzo</v>
      </c>
      <c r="R1046" s="93" t="str">
        <f t="shared" si="23"/>
        <v>N</v>
      </c>
      <c r="S1046" s="93"/>
      <c r="T1046" s="98" t="s">
        <v>133</v>
      </c>
      <c r="U1046" s="94"/>
      <c r="V1046" s="93"/>
      <c r="W1046" s="93"/>
    </row>
    <row r="1047" spans="1:23" x14ac:dyDescent="0.25">
      <c r="A1047" s="90"/>
      <c r="B1047" s="90" t="s">
        <v>114</v>
      </c>
      <c r="C1047" s="90"/>
      <c r="D1047" t="s">
        <v>50</v>
      </c>
      <c r="E1047" s="91"/>
      <c r="F1047" s="90"/>
      <c r="G1047" t="s">
        <v>580</v>
      </c>
      <c r="H1047" s="97">
        <v>45378.399305555555</v>
      </c>
      <c r="I1047" s="117">
        <v>45378.399305555555</v>
      </c>
      <c r="J1047" s="97">
        <v>45378.429861111108</v>
      </c>
      <c r="K1047" s="117">
        <v>45378.429861111108</v>
      </c>
      <c r="L1047" s="95">
        <f>((Causas[[#This Row],[resolucion_fecha]]-Causas[[#This Row],[parada_fecha]])*60*60*24)</f>
        <v>2639.9999998044223</v>
      </c>
      <c r="M1047" s="92">
        <f>Causas[[#This Row],[parada_duracion]]/60</f>
        <v>43.999999996740371</v>
      </c>
      <c r="N1047" s="18" t="s">
        <v>681</v>
      </c>
      <c r="O1047" s="98" t="s">
        <v>384</v>
      </c>
      <c r="P1047" s="93">
        <f>WEEKNUM(Causas[[#This Row],[resolucion_fecha]],16)</f>
        <v>13</v>
      </c>
      <c r="Q1047" s="93" t="str">
        <f>TEXT(Causas[[#This Row],[resolucion_fecha]],"MMMM")</f>
        <v>marzo</v>
      </c>
      <c r="R1047" s="93" t="str">
        <f t="shared" si="23"/>
        <v>N</v>
      </c>
      <c r="S1047" s="93"/>
      <c r="T1047" s="98" t="s">
        <v>133</v>
      </c>
      <c r="U1047" s="94"/>
      <c r="V1047" s="93"/>
      <c r="W1047" s="93"/>
    </row>
    <row r="1048" spans="1:23" x14ac:dyDescent="0.25">
      <c r="A1048" s="90"/>
      <c r="B1048" s="90" t="s">
        <v>209</v>
      </c>
      <c r="C1048" s="90"/>
      <c r="D1048" t="s">
        <v>59</v>
      </c>
      <c r="E1048" s="91"/>
      <c r="F1048" s="90"/>
      <c r="G1048" t="s">
        <v>580</v>
      </c>
      <c r="H1048" s="97">
        <v>45378.412499999999</v>
      </c>
      <c r="I1048" s="117">
        <v>45378.412499999999</v>
      </c>
      <c r="J1048" s="97">
        <v>45378.426388888889</v>
      </c>
      <c r="K1048" s="117">
        <v>45378.426388888889</v>
      </c>
      <c r="L1048" s="95">
        <f>((Causas[[#This Row],[resolucion_fecha]]-Causas[[#This Row],[parada_fecha]])*60*60*24)</f>
        <v>1200.0000001396984</v>
      </c>
      <c r="M1048" s="92">
        <f>Causas[[#This Row],[parada_duracion]]/60</f>
        <v>20.000000002328306</v>
      </c>
      <c r="N1048" s="18" t="s">
        <v>680</v>
      </c>
      <c r="O1048" s="98" t="s">
        <v>384</v>
      </c>
      <c r="P1048" s="93">
        <f>WEEKNUM(Causas[[#This Row],[resolucion_fecha]],16)</f>
        <v>13</v>
      </c>
      <c r="Q1048" s="93" t="str">
        <f>TEXT(Causas[[#This Row],[resolucion_fecha]],"MMMM")</f>
        <v>marzo</v>
      </c>
      <c r="R1048" s="93" t="str">
        <f t="shared" si="23"/>
        <v>N</v>
      </c>
      <c r="S1048" s="93"/>
      <c r="T1048" s="98" t="s">
        <v>133</v>
      </c>
      <c r="U1048" s="94"/>
      <c r="V1048" s="93"/>
      <c r="W1048" s="93"/>
    </row>
    <row r="1049" spans="1:23" x14ac:dyDescent="0.25">
      <c r="A1049" s="90"/>
      <c r="B1049" s="90" t="s">
        <v>487</v>
      </c>
      <c r="C1049" s="90"/>
      <c r="D1049" t="s">
        <v>60</v>
      </c>
      <c r="E1049" s="91"/>
      <c r="F1049" s="90"/>
      <c r="G1049" t="s">
        <v>579</v>
      </c>
      <c r="H1049" s="97">
        <v>45378.546527777777</v>
      </c>
      <c r="I1049" s="117">
        <v>45378.546527777777</v>
      </c>
      <c r="J1049" s="97">
        <v>45378.552083333336</v>
      </c>
      <c r="K1049" s="117">
        <v>45378.552083333336</v>
      </c>
      <c r="L1049" s="95">
        <f>((Causas[[#This Row],[resolucion_fecha]]-Causas[[#This Row],[parada_fecha]])*60*60*24)</f>
        <v>480.00000030733645</v>
      </c>
      <c r="M1049" s="92">
        <f>Causas[[#This Row],[parada_duracion]]/60</f>
        <v>8.0000000051222742</v>
      </c>
      <c r="N1049" s="18" t="s">
        <v>125</v>
      </c>
      <c r="O1049" s="98" t="s">
        <v>125</v>
      </c>
      <c r="P1049" s="93">
        <f>WEEKNUM(Causas[[#This Row],[resolucion_fecha]],16)</f>
        <v>13</v>
      </c>
      <c r="Q1049" s="93" t="str">
        <f>TEXT(Causas[[#This Row],[resolucion_fecha]],"MMMM")</f>
        <v>marzo</v>
      </c>
      <c r="R1049" s="93" t="str">
        <f t="shared" si="23"/>
        <v>N</v>
      </c>
      <c r="S1049" s="93"/>
      <c r="T1049" s="98" t="s">
        <v>125</v>
      </c>
      <c r="U1049" s="94"/>
      <c r="V1049" s="93"/>
      <c r="W1049" s="93"/>
    </row>
    <row r="1050" spans="1:23" x14ac:dyDescent="0.25">
      <c r="A1050" s="90"/>
      <c r="B1050" s="90" t="s">
        <v>137</v>
      </c>
      <c r="C1050" s="90"/>
      <c r="D1050" t="s">
        <v>64</v>
      </c>
      <c r="E1050" s="91"/>
      <c r="F1050" s="90"/>
      <c r="G1050" t="s">
        <v>580</v>
      </c>
      <c r="H1050" s="97">
        <v>45378.604861111111</v>
      </c>
      <c r="I1050" s="117">
        <v>45378.604861111111</v>
      </c>
      <c r="J1050" s="97">
        <v>45378.73333333333</v>
      </c>
      <c r="K1050" s="117">
        <v>45378.73333333333</v>
      </c>
      <c r="L1050" s="95">
        <f>((Causas[[#This Row],[resolucion_fecha]]-Causas[[#This Row],[parada_fecha]])*60*60*24)</f>
        <v>11099.999999720603</v>
      </c>
      <c r="M1050" s="92">
        <f>Causas[[#This Row],[parada_duracion]]/60</f>
        <v>184.99999999534339</v>
      </c>
      <c r="N1050" s="18" t="s">
        <v>44</v>
      </c>
      <c r="O1050" s="98" t="s">
        <v>44</v>
      </c>
      <c r="P1050" s="93">
        <f>WEEKNUM(Causas[[#This Row],[resolucion_fecha]],16)</f>
        <v>13</v>
      </c>
      <c r="Q1050" s="93" t="str">
        <f>TEXT(Causas[[#This Row],[resolucion_fecha]],"MMMM")</f>
        <v>marzo</v>
      </c>
      <c r="R1050" s="93" t="str">
        <f t="shared" si="23"/>
        <v>N</v>
      </c>
      <c r="S1050" s="93"/>
      <c r="T1050" s="98" t="s">
        <v>44</v>
      </c>
      <c r="U1050" s="94"/>
      <c r="V1050" s="93"/>
      <c r="W1050" s="93"/>
    </row>
    <row r="1051" spans="1:23" x14ac:dyDescent="0.25">
      <c r="A1051" s="90"/>
      <c r="B1051" s="90" t="s">
        <v>119</v>
      </c>
      <c r="C1051" s="90"/>
      <c r="D1051" t="s">
        <v>50</v>
      </c>
      <c r="E1051" s="91"/>
      <c r="F1051" s="90"/>
      <c r="G1051" t="s">
        <v>579</v>
      </c>
      <c r="H1051" s="97">
        <v>45378.666666666664</v>
      </c>
      <c r="I1051" s="117">
        <v>45378.666666666664</v>
      </c>
      <c r="J1051" s="97">
        <v>45378.6875</v>
      </c>
      <c r="K1051" s="117">
        <v>45378.6875</v>
      </c>
      <c r="L1051" s="95">
        <f>((Causas[[#This Row],[resolucion_fecha]]-Causas[[#This Row],[parada_fecha]])*60*60*24)</f>
        <v>1800.0000002095476</v>
      </c>
      <c r="M1051" s="92">
        <f>Causas[[#This Row],[parada_duracion]]/60</f>
        <v>30.00000000349246</v>
      </c>
      <c r="N1051" s="18" t="s">
        <v>44</v>
      </c>
      <c r="O1051" s="98" t="s">
        <v>44</v>
      </c>
      <c r="P1051" s="93">
        <f>WEEKNUM(Causas[[#This Row],[resolucion_fecha]],16)</f>
        <v>13</v>
      </c>
      <c r="Q1051" s="93" t="str">
        <f>TEXT(Causas[[#This Row],[resolucion_fecha]],"MMMM")</f>
        <v>marzo</v>
      </c>
      <c r="R1051" s="93" t="str">
        <f t="shared" si="23"/>
        <v>N</v>
      </c>
      <c r="S1051" s="93"/>
      <c r="T1051" s="98" t="s">
        <v>44</v>
      </c>
      <c r="U1051" s="94"/>
      <c r="V1051" s="93"/>
      <c r="W1051" s="93"/>
    </row>
    <row r="1052" spans="1:23" x14ac:dyDescent="0.25">
      <c r="A1052" s="90"/>
      <c r="B1052" s="90" t="s">
        <v>121</v>
      </c>
      <c r="C1052" s="90"/>
      <c r="D1052" t="s">
        <v>57</v>
      </c>
      <c r="E1052" s="91"/>
      <c r="F1052" s="90"/>
      <c r="G1052" t="s">
        <v>579</v>
      </c>
      <c r="H1052" s="97">
        <v>45378.943055555559</v>
      </c>
      <c r="I1052" s="117">
        <v>45378.943055555559</v>
      </c>
      <c r="J1052" s="97">
        <v>45379</v>
      </c>
      <c r="K1052" s="117">
        <v>45379</v>
      </c>
      <c r="L1052" s="95">
        <f>((Causas[[#This Row],[resolucion_fecha]]-Causas[[#This Row],[parada_fecha]])*60*60*24)</f>
        <v>4919.9999996926636</v>
      </c>
      <c r="M1052" s="92">
        <f>Causas[[#This Row],[parada_duracion]]/60</f>
        <v>81.999999994877726</v>
      </c>
      <c r="N1052" s="18" t="s">
        <v>44</v>
      </c>
      <c r="O1052" s="98" t="s">
        <v>44</v>
      </c>
      <c r="P1052" s="93">
        <f>WEEKNUM(Causas[[#This Row],[resolucion_fecha]],16)</f>
        <v>13</v>
      </c>
      <c r="Q1052" s="93" t="str">
        <f>TEXT(Causas[[#This Row],[resolucion_fecha]],"MMMM")</f>
        <v>marzo</v>
      </c>
      <c r="R1052" s="93" t="str">
        <f t="shared" si="23"/>
        <v>N</v>
      </c>
      <c r="S1052" s="93"/>
      <c r="T1052" s="98" t="s">
        <v>44</v>
      </c>
      <c r="U1052" s="94"/>
      <c r="V1052" s="93"/>
      <c r="W1052" s="93"/>
    </row>
    <row r="1053" spans="1:23" x14ac:dyDescent="0.25">
      <c r="A1053" s="90"/>
      <c r="B1053" s="90" t="s">
        <v>137</v>
      </c>
      <c r="C1053" s="90"/>
      <c r="D1053" t="s">
        <v>46</v>
      </c>
      <c r="E1053" s="91"/>
      <c r="F1053" s="90"/>
      <c r="G1053" t="s">
        <v>579</v>
      </c>
      <c r="H1053" s="97">
        <v>45385.259027777778</v>
      </c>
      <c r="I1053" s="117">
        <v>45385.259027777778</v>
      </c>
      <c r="J1053" s="97">
        <v>45385.275694444441</v>
      </c>
      <c r="K1053" s="117">
        <v>45385.275694444441</v>
      </c>
      <c r="L1053" s="95">
        <f>((Causas[[#This Row],[resolucion_fecha]]-Causas[[#This Row],[parada_fecha]])*60*60*24)</f>
        <v>1439.9999996647239</v>
      </c>
      <c r="M1053" s="92">
        <f>Causas[[#This Row],[parada_duracion]]/60</f>
        <v>23.999999994412065</v>
      </c>
      <c r="N1053" s="18" t="s">
        <v>44</v>
      </c>
      <c r="O1053" s="98" t="s">
        <v>44</v>
      </c>
      <c r="P1053" s="93">
        <f>WEEKNUM(Causas[[#This Row],[resolucion_fecha]],16)</f>
        <v>14</v>
      </c>
      <c r="Q1053" s="93" t="str">
        <f>TEXT(Causas[[#This Row],[resolucion_fecha]],"MMMM")</f>
        <v>abril</v>
      </c>
      <c r="R1053" s="93" t="str">
        <f t="shared" si="23"/>
        <v>N</v>
      </c>
      <c r="S1053" s="93"/>
      <c r="T1053" s="98" t="s">
        <v>44</v>
      </c>
      <c r="U1053" s="94"/>
      <c r="V1053" s="93"/>
      <c r="W1053" s="93"/>
    </row>
    <row r="1054" spans="1:23" x14ac:dyDescent="0.25">
      <c r="A1054" s="90"/>
      <c r="B1054" s="90" t="s">
        <v>152</v>
      </c>
      <c r="C1054" s="90"/>
      <c r="D1054" t="s">
        <v>52</v>
      </c>
      <c r="E1054" s="91"/>
      <c r="F1054" s="90"/>
      <c r="G1054" t="s">
        <v>580</v>
      </c>
      <c r="H1054" s="97">
        <v>45385.263194444444</v>
      </c>
      <c r="I1054" s="117">
        <v>45385.263194444444</v>
      </c>
      <c r="J1054" s="97">
        <v>45385.275000000001</v>
      </c>
      <c r="K1054" s="117">
        <v>45385.275000000001</v>
      </c>
      <c r="L1054" s="95">
        <f>((Causas[[#This Row],[resolucion_fecha]]-Causas[[#This Row],[parada_fecha]])*60*60*24)</f>
        <v>1020.0000001816079</v>
      </c>
      <c r="M1054" s="92">
        <f>Causas[[#This Row],[parada_duracion]]/60</f>
        <v>17.000000003026798</v>
      </c>
      <c r="N1054" s="18" t="s">
        <v>44</v>
      </c>
      <c r="O1054" s="98" t="s">
        <v>44</v>
      </c>
      <c r="P1054" s="93">
        <f>WEEKNUM(Causas[[#This Row],[resolucion_fecha]],16)</f>
        <v>14</v>
      </c>
      <c r="Q1054" s="93" t="str">
        <f>TEXT(Causas[[#This Row],[resolucion_fecha]],"MMMM")</f>
        <v>abril</v>
      </c>
      <c r="R1054" s="93" t="str">
        <f t="shared" ref="R1054:R1085" si="24">IF(I6547&gt;TIME(22,0,0),"N",IF(I6547&lt;TIME(6,0,0),"N",IF(I6547&gt;TIME(14,0,0),"T",IF(I6547&gt;=TIME(6,0,0),"M","-"))))</f>
        <v>N</v>
      </c>
      <c r="S1054" s="93"/>
      <c r="T1054" s="98" t="s">
        <v>44</v>
      </c>
      <c r="U1054" s="94"/>
      <c r="V1054" s="93"/>
      <c r="W1054" s="93"/>
    </row>
    <row r="1055" spans="1:23" x14ac:dyDescent="0.25">
      <c r="A1055" s="90"/>
      <c r="B1055" s="90" t="s">
        <v>179</v>
      </c>
      <c r="C1055" s="90"/>
      <c r="D1055" t="s">
        <v>56</v>
      </c>
      <c r="E1055" s="91"/>
      <c r="F1055" s="90"/>
      <c r="G1055" t="s">
        <v>579</v>
      </c>
      <c r="H1055" s="97">
        <v>45385.277083333334</v>
      </c>
      <c r="I1055" s="117">
        <v>45385.277083333334</v>
      </c>
      <c r="J1055" s="97">
        <v>45385.27847222222</v>
      </c>
      <c r="K1055" s="117">
        <v>45385.27847222222</v>
      </c>
      <c r="L1055" s="95">
        <f>((Causas[[#This Row],[resolucion_fecha]]-Causas[[#This Row],[parada_fecha]])*60*60*24)</f>
        <v>119.99999976251274</v>
      </c>
      <c r="M1055" s="92">
        <f>Causas[[#This Row],[parada_duracion]]/60</f>
        <v>1.9999999960418791</v>
      </c>
      <c r="N1055" s="18" t="s">
        <v>125</v>
      </c>
      <c r="O1055" s="98" t="s">
        <v>125</v>
      </c>
      <c r="P1055" s="93">
        <f>WEEKNUM(Causas[[#This Row],[resolucion_fecha]],16)</f>
        <v>14</v>
      </c>
      <c r="Q1055" s="93" t="str">
        <f>TEXT(Causas[[#This Row],[resolucion_fecha]],"MMMM")</f>
        <v>abril</v>
      </c>
      <c r="R1055" s="93" t="str">
        <f t="shared" si="24"/>
        <v>N</v>
      </c>
      <c r="S1055" s="93"/>
      <c r="T1055" s="98" t="s">
        <v>125</v>
      </c>
      <c r="U1055" s="94"/>
      <c r="V1055" s="93"/>
      <c r="W1055" s="93"/>
    </row>
    <row r="1056" spans="1:23" x14ac:dyDescent="0.25">
      <c r="A1056" s="90"/>
      <c r="B1056" s="90" t="s">
        <v>121</v>
      </c>
      <c r="C1056" s="90"/>
      <c r="D1056" t="s">
        <v>57</v>
      </c>
      <c r="E1056" s="91"/>
      <c r="F1056" s="90"/>
      <c r="G1056" t="s">
        <v>579</v>
      </c>
      <c r="H1056" s="97">
        <v>45385.27847222222</v>
      </c>
      <c r="I1056" s="117">
        <v>45385.27847222222</v>
      </c>
      <c r="J1056" s="97">
        <v>45385.444444444445</v>
      </c>
      <c r="K1056" s="117">
        <v>45385.444444444445</v>
      </c>
      <c r="L1056" s="95">
        <f>((Causas[[#This Row],[resolucion_fecha]]-Causas[[#This Row],[parada_fecha]])*60*60*24)</f>
        <v>14340.000000223517</v>
      </c>
      <c r="M1056" s="92">
        <f>Causas[[#This Row],[parada_duracion]]/60</f>
        <v>239.00000000372529</v>
      </c>
      <c r="N1056" s="18" t="s">
        <v>44</v>
      </c>
      <c r="O1056" s="98" t="s">
        <v>44</v>
      </c>
      <c r="P1056" s="93">
        <f>WEEKNUM(Causas[[#This Row],[resolucion_fecha]],16)</f>
        <v>14</v>
      </c>
      <c r="Q1056" s="93" t="str">
        <f>TEXT(Causas[[#This Row],[resolucion_fecha]],"MMMM")</f>
        <v>abril</v>
      </c>
      <c r="R1056" s="93" t="str">
        <f t="shared" si="24"/>
        <v>N</v>
      </c>
      <c r="S1056" s="93"/>
      <c r="T1056" s="98" t="s">
        <v>44</v>
      </c>
      <c r="U1056" s="94"/>
      <c r="V1056" s="93"/>
      <c r="W1056" s="93"/>
    </row>
    <row r="1057" spans="1:23" x14ac:dyDescent="0.25">
      <c r="A1057" s="90"/>
      <c r="B1057" s="90" t="s">
        <v>110</v>
      </c>
      <c r="C1057" s="90"/>
      <c r="D1057" t="s">
        <v>49</v>
      </c>
      <c r="E1057" s="91"/>
      <c r="F1057" s="90"/>
      <c r="G1057" t="s">
        <v>579</v>
      </c>
      <c r="H1057" s="97">
        <v>45385.290972222225</v>
      </c>
      <c r="I1057" s="117">
        <v>45385.290972222225</v>
      </c>
      <c r="J1057" s="97">
        <v>45385.301388888889</v>
      </c>
      <c r="K1057" s="117">
        <v>45385.301388888889</v>
      </c>
      <c r="L1057" s="95">
        <f>((Causas[[#This Row],[resolucion_fecha]]-Causas[[#This Row],[parada_fecha]])*60*60*24)</f>
        <v>899.99999979045242</v>
      </c>
      <c r="M1057" s="92">
        <f>Causas[[#This Row],[parada_duracion]]/60</f>
        <v>14.99999999650754</v>
      </c>
      <c r="N1057" s="18" t="s">
        <v>44</v>
      </c>
      <c r="O1057" s="98" t="s">
        <v>44</v>
      </c>
      <c r="P1057" s="93">
        <f>WEEKNUM(Causas[[#This Row],[resolucion_fecha]],16)</f>
        <v>14</v>
      </c>
      <c r="Q1057" s="93" t="str">
        <f>TEXT(Causas[[#This Row],[resolucion_fecha]],"MMMM")</f>
        <v>abril</v>
      </c>
      <c r="R1057" s="93" t="str">
        <f t="shared" si="24"/>
        <v>N</v>
      </c>
      <c r="S1057" s="93"/>
      <c r="T1057" s="98" t="s">
        <v>44</v>
      </c>
      <c r="U1057" s="94"/>
      <c r="V1057" s="93"/>
      <c r="W1057" s="93"/>
    </row>
    <row r="1058" spans="1:23" x14ac:dyDescent="0.25">
      <c r="A1058" s="90"/>
      <c r="B1058" s="90" t="s">
        <v>209</v>
      </c>
      <c r="C1058" s="90"/>
      <c r="D1058" t="s">
        <v>43</v>
      </c>
      <c r="E1058" s="91"/>
      <c r="F1058" s="90"/>
      <c r="G1058" t="s">
        <v>580</v>
      </c>
      <c r="H1058" s="97">
        <v>45385.318749999999</v>
      </c>
      <c r="I1058" s="117">
        <v>45385.318749999999</v>
      </c>
      <c r="J1058" s="97">
        <v>45385.319444444445</v>
      </c>
      <c r="K1058" s="117">
        <v>45385.319444444445</v>
      </c>
      <c r="L1058" s="95">
        <f>((Causas[[#This Row],[resolucion_fecha]]-Causas[[#This Row],[parada_fecha]])*60*60*24)</f>
        <v>60.000000195577741</v>
      </c>
      <c r="M1058" s="92">
        <f>Causas[[#This Row],[parada_duracion]]/60</f>
        <v>1.000000003259629</v>
      </c>
      <c r="N1058" s="18" t="s">
        <v>125</v>
      </c>
      <c r="O1058" s="98" t="s">
        <v>125</v>
      </c>
      <c r="P1058" s="93">
        <f>WEEKNUM(Causas[[#This Row],[resolucion_fecha]],16)</f>
        <v>14</v>
      </c>
      <c r="Q1058" s="93" t="str">
        <f>TEXT(Causas[[#This Row],[resolucion_fecha]],"MMMM")</f>
        <v>abril</v>
      </c>
      <c r="R1058" s="93" t="str">
        <f t="shared" si="24"/>
        <v>N</v>
      </c>
      <c r="S1058" s="93"/>
      <c r="T1058" s="98" t="s">
        <v>125</v>
      </c>
      <c r="U1058" s="94"/>
      <c r="V1058" s="93"/>
      <c r="W1058" s="93"/>
    </row>
    <row r="1059" spans="1:23" x14ac:dyDescent="0.25">
      <c r="A1059" s="90"/>
      <c r="B1059" s="90" t="s">
        <v>137</v>
      </c>
      <c r="C1059" s="90"/>
      <c r="D1059" t="s">
        <v>64</v>
      </c>
      <c r="E1059" s="91"/>
      <c r="F1059" s="90"/>
      <c r="G1059" t="s">
        <v>580</v>
      </c>
      <c r="H1059" s="97">
        <v>45385.361805555556</v>
      </c>
      <c r="I1059" s="117">
        <v>45385.361805555556</v>
      </c>
      <c r="J1059" s="97">
        <v>45385.365972222222</v>
      </c>
      <c r="K1059" s="117">
        <v>45385.365972222222</v>
      </c>
      <c r="L1059" s="95">
        <f>((Causas[[#This Row],[resolucion_fecha]]-Causas[[#This Row],[parada_fecha]])*60*60*24)</f>
        <v>359.99999991618097</v>
      </c>
      <c r="M1059" s="92">
        <f>Causas[[#This Row],[parada_duracion]]/60</f>
        <v>5.9999999986030161</v>
      </c>
      <c r="N1059" s="18" t="s">
        <v>125</v>
      </c>
      <c r="O1059" s="98" t="s">
        <v>125</v>
      </c>
      <c r="P1059" s="93">
        <f>WEEKNUM(Causas[[#This Row],[resolucion_fecha]],16)</f>
        <v>14</v>
      </c>
      <c r="Q1059" s="93" t="str">
        <f>TEXT(Causas[[#This Row],[resolucion_fecha]],"MMMM")</f>
        <v>abril</v>
      </c>
      <c r="R1059" s="93" t="str">
        <f t="shared" si="24"/>
        <v>N</v>
      </c>
      <c r="S1059" s="93"/>
      <c r="T1059" s="98" t="s">
        <v>125</v>
      </c>
      <c r="U1059" s="94"/>
      <c r="V1059" s="93"/>
      <c r="W1059" s="93"/>
    </row>
    <row r="1060" spans="1:23" x14ac:dyDescent="0.25">
      <c r="A1060" s="90"/>
      <c r="B1060" s="90" t="s">
        <v>120</v>
      </c>
      <c r="C1060" s="90"/>
      <c r="D1060" t="s">
        <v>52</v>
      </c>
      <c r="E1060" s="91"/>
      <c r="F1060" s="90"/>
      <c r="G1060" t="s">
        <v>579</v>
      </c>
      <c r="H1060" s="97">
        <v>45385.395833333336</v>
      </c>
      <c r="I1060" s="117">
        <v>45385.395833333336</v>
      </c>
      <c r="J1060" s="97">
        <v>45385.406944444447</v>
      </c>
      <c r="K1060" s="117">
        <v>45385.406944444447</v>
      </c>
      <c r="L1060" s="95">
        <f>((Causas[[#This Row],[resolucion_fecha]]-Causas[[#This Row],[parada_fecha]])*60*60*24)</f>
        <v>959.99999998603016</v>
      </c>
      <c r="M1060" s="92">
        <f>Causas[[#This Row],[parada_duracion]]/60</f>
        <v>15.999999999767169</v>
      </c>
      <c r="N1060" s="18" t="s">
        <v>44</v>
      </c>
      <c r="O1060" s="98" t="s">
        <v>44</v>
      </c>
      <c r="P1060" s="93">
        <f>WEEKNUM(Causas[[#This Row],[resolucion_fecha]],16)</f>
        <v>14</v>
      </c>
      <c r="Q1060" s="93" t="str">
        <f>TEXT(Causas[[#This Row],[resolucion_fecha]],"MMMM")</f>
        <v>abril</v>
      </c>
      <c r="R1060" s="93" t="str">
        <f t="shared" si="24"/>
        <v>N</v>
      </c>
      <c r="S1060" s="93"/>
      <c r="T1060" s="98" t="s">
        <v>44</v>
      </c>
      <c r="U1060" s="94"/>
      <c r="V1060" s="93"/>
      <c r="W1060" s="93"/>
    </row>
    <row r="1061" spans="1:23" x14ac:dyDescent="0.25">
      <c r="A1061" s="90"/>
      <c r="B1061" s="90" t="s">
        <v>150</v>
      </c>
      <c r="C1061" s="90"/>
      <c r="D1061" t="s">
        <v>52</v>
      </c>
      <c r="E1061" s="91"/>
      <c r="F1061" s="90"/>
      <c r="G1061" t="s">
        <v>580</v>
      </c>
      <c r="H1061" s="97">
        <v>45385.407638888886</v>
      </c>
      <c r="I1061" s="117">
        <v>45385.407638888886</v>
      </c>
      <c r="J1061" s="97">
        <v>45385.420138888891</v>
      </c>
      <c r="K1061" s="117">
        <v>45385.420138888891</v>
      </c>
      <c r="L1061" s="95">
        <f>((Causas[[#This Row],[resolucion_fecha]]-Causas[[#This Row],[parada_fecha]])*60*60*24)</f>
        <v>1080.0000003771856</v>
      </c>
      <c r="M1061" s="92">
        <f>Causas[[#This Row],[parada_duracion]]/60</f>
        <v>18.000000006286427</v>
      </c>
      <c r="N1061" s="18" t="s">
        <v>44</v>
      </c>
      <c r="O1061" s="98" t="s">
        <v>44</v>
      </c>
      <c r="P1061" s="93">
        <f>WEEKNUM(Causas[[#This Row],[resolucion_fecha]],16)</f>
        <v>14</v>
      </c>
      <c r="Q1061" s="93" t="str">
        <f>TEXT(Causas[[#This Row],[resolucion_fecha]],"MMMM")</f>
        <v>abril</v>
      </c>
      <c r="R1061" s="93" t="str">
        <f t="shared" si="24"/>
        <v>N</v>
      </c>
      <c r="S1061" s="93"/>
      <c r="T1061" s="98" t="s">
        <v>44</v>
      </c>
      <c r="U1061" s="94"/>
      <c r="V1061" s="93"/>
      <c r="W1061" s="93"/>
    </row>
    <row r="1062" spans="1:23" x14ac:dyDescent="0.25">
      <c r="A1062" s="90"/>
      <c r="B1062" s="90" t="s">
        <v>150</v>
      </c>
      <c r="C1062" s="90"/>
      <c r="D1062" t="s">
        <v>52</v>
      </c>
      <c r="E1062" s="91"/>
      <c r="F1062" s="90"/>
      <c r="G1062" t="s">
        <v>580</v>
      </c>
      <c r="H1062" s="97">
        <v>45385.407638888886</v>
      </c>
      <c r="I1062" s="117">
        <v>45385.407638888886</v>
      </c>
      <c r="J1062" s="97">
        <v>45385.422222222223</v>
      </c>
      <c r="K1062" s="117">
        <v>45385.422222222223</v>
      </c>
      <c r="L1062" s="95">
        <f>((Causas[[#This Row],[resolucion_fecha]]-Causas[[#This Row],[parada_fecha]])*60*60*24)</f>
        <v>1260.0000003352761</v>
      </c>
      <c r="M1062" s="92">
        <f>Causas[[#This Row],[parada_duracion]]/60</f>
        <v>21.000000005587935</v>
      </c>
      <c r="N1062" s="18" t="s">
        <v>633</v>
      </c>
      <c r="O1062" s="98" t="s">
        <v>9</v>
      </c>
      <c r="P1062" s="93">
        <f>WEEKNUM(Causas[[#This Row],[resolucion_fecha]],16)</f>
        <v>14</v>
      </c>
      <c r="Q1062" s="93" t="str">
        <f>TEXT(Causas[[#This Row],[resolucion_fecha]],"MMMM")</f>
        <v>abril</v>
      </c>
      <c r="R1062" s="93" t="str">
        <f t="shared" si="24"/>
        <v>N</v>
      </c>
      <c r="S1062" s="93"/>
      <c r="T1062" s="98" t="s">
        <v>9</v>
      </c>
      <c r="U1062" s="94"/>
      <c r="V1062" s="93"/>
      <c r="W1062" s="93"/>
    </row>
    <row r="1063" spans="1:23" x14ac:dyDescent="0.25">
      <c r="A1063" s="90"/>
      <c r="B1063" s="90" t="s">
        <v>121</v>
      </c>
      <c r="C1063" s="90"/>
      <c r="D1063" t="s">
        <v>46</v>
      </c>
      <c r="E1063" s="91"/>
      <c r="F1063" s="90"/>
      <c r="G1063" t="s">
        <v>579</v>
      </c>
      <c r="H1063" s="97">
        <v>45385.466666666667</v>
      </c>
      <c r="I1063" s="117">
        <v>45385.466666666667</v>
      </c>
      <c r="J1063" s="97">
        <v>45385.509722222225</v>
      </c>
      <c r="K1063" s="117">
        <v>45385.509722222225</v>
      </c>
      <c r="L1063" s="95">
        <f>((Causas[[#This Row],[resolucion_fecha]]-Causas[[#This Row],[parada_fecha]])*60*60*24)</f>
        <v>3720.0000001816079</v>
      </c>
      <c r="M1063" s="92">
        <f>Causas[[#This Row],[parada_duracion]]/60</f>
        <v>62.000000003026798</v>
      </c>
      <c r="N1063" s="18" t="s">
        <v>44</v>
      </c>
      <c r="O1063" s="98" t="s">
        <v>44</v>
      </c>
      <c r="P1063" s="93">
        <f>WEEKNUM(Causas[[#This Row],[resolucion_fecha]],16)</f>
        <v>14</v>
      </c>
      <c r="Q1063" s="93" t="str">
        <f>TEXT(Causas[[#This Row],[resolucion_fecha]],"MMMM")</f>
        <v>abril</v>
      </c>
      <c r="R1063" s="93" t="str">
        <f t="shared" si="24"/>
        <v>N</v>
      </c>
      <c r="S1063" s="93"/>
      <c r="T1063" s="98" t="s">
        <v>44</v>
      </c>
      <c r="U1063" s="94"/>
      <c r="V1063" s="93"/>
      <c r="W1063" s="93"/>
    </row>
    <row r="1064" spans="1:23" x14ac:dyDescent="0.25">
      <c r="A1064" s="90"/>
      <c r="B1064" s="90" t="s">
        <v>137</v>
      </c>
      <c r="C1064" s="90"/>
      <c r="D1064" t="s">
        <v>52</v>
      </c>
      <c r="E1064" s="91"/>
      <c r="F1064" s="90"/>
      <c r="G1064" t="s">
        <v>580</v>
      </c>
      <c r="H1064" s="97">
        <v>45385.536805555559</v>
      </c>
      <c r="I1064" s="117">
        <v>45385.536805555559</v>
      </c>
      <c r="J1064" s="97">
        <v>45385.734722222223</v>
      </c>
      <c r="K1064" s="117">
        <v>45385.734722222223</v>
      </c>
      <c r="L1064" s="95">
        <f>((Causas[[#This Row],[resolucion_fecha]]-Causas[[#This Row],[parada_fecha]])*60*60*24)</f>
        <v>17099.999999790452</v>
      </c>
      <c r="M1064" s="92">
        <f>Causas[[#This Row],[parada_duracion]]/60</f>
        <v>284.99999999650754</v>
      </c>
      <c r="N1064" s="18" t="s">
        <v>44</v>
      </c>
      <c r="O1064" s="98" t="s">
        <v>44</v>
      </c>
      <c r="P1064" s="93">
        <f>WEEKNUM(Causas[[#This Row],[resolucion_fecha]],16)</f>
        <v>14</v>
      </c>
      <c r="Q1064" s="93" t="str">
        <f>TEXT(Causas[[#This Row],[resolucion_fecha]],"MMMM")</f>
        <v>abril</v>
      </c>
      <c r="R1064" s="93" t="str">
        <f t="shared" si="24"/>
        <v>N</v>
      </c>
      <c r="S1064" s="93"/>
      <c r="T1064" s="98" t="s">
        <v>44</v>
      </c>
      <c r="U1064" s="94"/>
      <c r="V1064" s="93"/>
      <c r="W1064" s="93"/>
    </row>
    <row r="1065" spans="1:23" x14ac:dyDescent="0.25">
      <c r="A1065" s="90"/>
      <c r="B1065" s="90" t="s">
        <v>121</v>
      </c>
      <c r="C1065" s="90"/>
      <c r="D1065" t="s">
        <v>64</v>
      </c>
      <c r="E1065" s="91"/>
      <c r="F1065" s="90"/>
      <c r="G1065" t="s">
        <v>579</v>
      </c>
      <c r="H1065" s="97">
        <v>45385.561805555553</v>
      </c>
      <c r="I1065" s="117">
        <v>45385.561805555553</v>
      </c>
      <c r="J1065" s="97">
        <v>45385.583333333336</v>
      </c>
      <c r="K1065" s="117">
        <v>45385.583333333336</v>
      </c>
      <c r="L1065" s="95">
        <f>((Causas[[#This Row],[resolucion_fecha]]-Causas[[#This Row],[parada_fecha]])*60*60*24)</f>
        <v>1860.0000004051253</v>
      </c>
      <c r="M1065" s="92">
        <f>Causas[[#This Row],[parada_duracion]]/60</f>
        <v>31.000000006752089</v>
      </c>
      <c r="N1065" s="18" t="s">
        <v>44</v>
      </c>
      <c r="O1065" s="98" t="s">
        <v>44</v>
      </c>
      <c r="P1065" s="93">
        <f>WEEKNUM(Causas[[#This Row],[resolucion_fecha]],16)</f>
        <v>14</v>
      </c>
      <c r="Q1065" s="93" t="str">
        <f>TEXT(Causas[[#This Row],[resolucion_fecha]],"MMMM")</f>
        <v>abril</v>
      </c>
      <c r="R1065" s="93" t="str">
        <f t="shared" si="24"/>
        <v>N</v>
      </c>
      <c r="S1065" s="93"/>
      <c r="T1065" s="98" t="s">
        <v>44</v>
      </c>
      <c r="U1065" s="94"/>
      <c r="V1065" s="93"/>
      <c r="W1065" s="93"/>
    </row>
    <row r="1066" spans="1:23" x14ac:dyDescent="0.25">
      <c r="A1066" s="90"/>
      <c r="B1066" s="90" t="s">
        <v>114</v>
      </c>
      <c r="C1066" s="90"/>
      <c r="D1066" t="s">
        <v>50</v>
      </c>
      <c r="E1066" s="91"/>
      <c r="F1066" s="90"/>
      <c r="G1066" t="s">
        <v>579</v>
      </c>
      <c r="H1066" s="97">
        <v>45385.601388888892</v>
      </c>
      <c r="I1066" s="117">
        <v>45385.601388888892</v>
      </c>
      <c r="J1066" s="97">
        <v>45385.618750000001</v>
      </c>
      <c r="K1066" s="117">
        <v>45385.618750000001</v>
      </c>
      <c r="L1066" s="95">
        <f>((Causas[[#This Row],[resolucion_fecha]]-Causas[[#This Row],[parada_fecha]])*60*60*24)</f>
        <v>1499.9999998603016</v>
      </c>
      <c r="M1066" s="92">
        <f>Causas[[#This Row],[parada_duracion]]/60</f>
        <v>24.999999997671694</v>
      </c>
      <c r="N1066" s="18" t="s">
        <v>44</v>
      </c>
      <c r="O1066" s="98" t="s">
        <v>44</v>
      </c>
      <c r="P1066" s="93">
        <f>WEEKNUM(Causas[[#This Row],[resolucion_fecha]],16)</f>
        <v>14</v>
      </c>
      <c r="Q1066" s="93" t="str">
        <f>TEXT(Causas[[#This Row],[resolucion_fecha]],"MMMM")</f>
        <v>abril</v>
      </c>
      <c r="R1066" s="93" t="str">
        <f t="shared" si="24"/>
        <v>N</v>
      </c>
      <c r="S1066" s="93"/>
      <c r="T1066" s="98" t="s">
        <v>44</v>
      </c>
      <c r="U1066" s="94"/>
      <c r="V1066" s="93"/>
      <c r="W1066" s="93"/>
    </row>
    <row r="1067" spans="1:23" x14ac:dyDescent="0.25">
      <c r="A1067" s="90"/>
      <c r="B1067" s="90" t="s">
        <v>114</v>
      </c>
      <c r="C1067" s="90"/>
      <c r="D1067" t="s">
        <v>50</v>
      </c>
      <c r="E1067" s="91"/>
      <c r="F1067" s="90"/>
      <c r="G1067" t="s">
        <v>579</v>
      </c>
      <c r="H1067" s="97">
        <v>45385.601388888892</v>
      </c>
      <c r="I1067" s="117">
        <v>45385.601388888892</v>
      </c>
      <c r="J1067" s="97">
        <v>45385.624305555553</v>
      </c>
      <c r="K1067" s="117">
        <v>45385.624305555553</v>
      </c>
      <c r="L1067" s="95">
        <f>((Causas[[#This Row],[resolucion_fecha]]-Causas[[#This Row],[parada_fecha]])*60*60*24)</f>
        <v>1979.9999995389953</v>
      </c>
      <c r="M1067" s="92">
        <f>Causas[[#This Row],[parada_duracion]]/60</f>
        <v>32.999999992316589</v>
      </c>
      <c r="N1067" s="18" t="s">
        <v>633</v>
      </c>
      <c r="O1067" s="98" t="s">
        <v>9</v>
      </c>
      <c r="P1067" s="93">
        <f>WEEKNUM(Causas[[#This Row],[resolucion_fecha]],16)</f>
        <v>14</v>
      </c>
      <c r="Q1067" s="93" t="str">
        <f>TEXT(Causas[[#This Row],[resolucion_fecha]],"MMMM")</f>
        <v>abril</v>
      </c>
      <c r="R1067" s="93" t="str">
        <f t="shared" si="24"/>
        <v>N</v>
      </c>
      <c r="S1067" s="93"/>
      <c r="T1067" s="98" t="s">
        <v>9</v>
      </c>
      <c r="U1067" s="94"/>
      <c r="V1067" s="93"/>
      <c r="W1067" s="93"/>
    </row>
    <row r="1068" spans="1:23" x14ac:dyDescent="0.25">
      <c r="A1068" s="90"/>
      <c r="B1068" s="90" t="s">
        <v>124</v>
      </c>
      <c r="C1068" s="90"/>
      <c r="D1068" t="s">
        <v>57</v>
      </c>
      <c r="E1068" s="91"/>
      <c r="F1068" s="90"/>
      <c r="G1068" t="s">
        <v>579</v>
      </c>
      <c r="H1068" s="97">
        <v>45385.622916666667</v>
      </c>
      <c r="I1068" s="117">
        <v>45385.622916666667</v>
      </c>
      <c r="J1068" s="97">
        <v>45385.647916666669</v>
      </c>
      <c r="K1068" s="117">
        <v>45385.647916666669</v>
      </c>
      <c r="L1068" s="95">
        <f>((Causas[[#This Row],[resolucion_fecha]]-Causas[[#This Row],[parada_fecha]])*60*60*24)</f>
        <v>2160.0000001257285</v>
      </c>
      <c r="M1068" s="92">
        <f>Causas[[#This Row],[parada_duracion]]/60</f>
        <v>36.000000002095476</v>
      </c>
      <c r="N1068" s="18" t="s">
        <v>44</v>
      </c>
      <c r="O1068" s="98" t="s">
        <v>44</v>
      </c>
      <c r="P1068" s="93">
        <f>WEEKNUM(Causas[[#This Row],[resolucion_fecha]],16)</f>
        <v>14</v>
      </c>
      <c r="Q1068" s="93" t="str">
        <f>TEXT(Causas[[#This Row],[resolucion_fecha]],"MMMM")</f>
        <v>abril</v>
      </c>
      <c r="R1068" s="93" t="str">
        <f t="shared" si="24"/>
        <v>N</v>
      </c>
      <c r="S1068" s="93"/>
      <c r="T1068" s="98" t="s">
        <v>44</v>
      </c>
      <c r="U1068" s="94"/>
      <c r="V1068" s="93"/>
      <c r="W1068" s="93"/>
    </row>
    <row r="1069" spans="1:23" x14ac:dyDescent="0.25">
      <c r="A1069" s="90"/>
      <c r="B1069" s="90" t="s">
        <v>119</v>
      </c>
      <c r="C1069" s="90"/>
      <c r="D1069" t="s">
        <v>60</v>
      </c>
      <c r="E1069" s="91"/>
      <c r="F1069" s="90"/>
      <c r="G1069" t="s">
        <v>579</v>
      </c>
      <c r="H1069" s="97">
        <v>45385.647222222222</v>
      </c>
      <c r="I1069" s="117">
        <v>45385.647222222222</v>
      </c>
      <c r="J1069" s="97">
        <v>45385.654861111114</v>
      </c>
      <c r="K1069" s="117">
        <v>45385.654861111114</v>
      </c>
      <c r="L1069" s="95">
        <f>((Causas[[#This Row],[resolucion_fecha]]-Causas[[#This Row],[parada_fecha]])*60*60*24)</f>
        <v>660.00000026542693</v>
      </c>
      <c r="M1069" s="92">
        <f>Causas[[#This Row],[parada_duracion]]/60</f>
        <v>11.000000004423782</v>
      </c>
      <c r="N1069" s="18" t="s">
        <v>44</v>
      </c>
      <c r="O1069" s="98" t="s">
        <v>44</v>
      </c>
      <c r="P1069" s="93">
        <f>WEEKNUM(Causas[[#This Row],[resolucion_fecha]],16)</f>
        <v>14</v>
      </c>
      <c r="Q1069" s="93" t="str">
        <f>TEXT(Causas[[#This Row],[resolucion_fecha]],"MMMM")</f>
        <v>abril</v>
      </c>
      <c r="R1069" s="93" t="str">
        <f t="shared" si="24"/>
        <v>N</v>
      </c>
      <c r="S1069" s="93"/>
      <c r="T1069" s="98" t="s">
        <v>44</v>
      </c>
      <c r="U1069" s="94"/>
      <c r="V1069" s="93"/>
      <c r="W1069" s="93"/>
    </row>
    <row r="1070" spans="1:23" x14ac:dyDescent="0.25">
      <c r="A1070" s="90"/>
      <c r="B1070" s="90" t="s">
        <v>119</v>
      </c>
      <c r="C1070" s="90"/>
      <c r="D1070" t="s">
        <v>60</v>
      </c>
      <c r="E1070" s="91"/>
      <c r="F1070" s="90"/>
      <c r="G1070" t="s">
        <v>580</v>
      </c>
      <c r="H1070" s="97">
        <v>45385.654861111114</v>
      </c>
      <c r="I1070" s="117">
        <v>45385.654861111114</v>
      </c>
      <c r="J1070" s="97">
        <v>45385.697916666664</v>
      </c>
      <c r="K1070" s="117">
        <v>45385.697916666664</v>
      </c>
      <c r="L1070" s="95">
        <f>((Causas[[#This Row],[resolucion_fecha]]-Causas[[#This Row],[parada_fecha]])*60*60*24)</f>
        <v>3719.9999995529652</v>
      </c>
      <c r="M1070" s="92">
        <f>Causas[[#This Row],[parada_duracion]]/60</f>
        <v>61.999999992549419</v>
      </c>
      <c r="N1070" s="18" t="s">
        <v>44</v>
      </c>
      <c r="O1070" s="98" t="s">
        <v>44</v>
      </c>
      <c r="P1070" s="93">
        <f>WEEKNUM(Causas[[#This Row],[resolucion_fecha]],16)</f>
        <v>14</v>
      </c>
      <c r="Q1070" s="93" t="str">
        <f>TEXT(Causas[[#This Row],[resolucion_fecha]],"MMMM")</f>
        <v>abril</v>
      </c>
      <c r="R1070" s="93" t="str">
        <f t="shared" si="24"/>
        <v>N</v>
      </c>
      <c r="S1070" s="93"/>
      <c r="T1070" s="98" t="s">
        <v>44</v>
      </c>
      <c r="U1070" s="94"/>
      <c r="V1070" s="93"/>
      <c r="W1070" s="93"/>
    </row>
    <row r="1071" spans="1:23" x14ac:dyDescent="0.25">
      <c r="A1071" s="90"/>
      <c r="B1071" s="90" t="s">
        <v>120</v>
      </c>
      <c r="C1071" s="90"/>
      <c r="D1071" t="s">
        <v>42</v>
      </c>
      <c r="E1071" s="91"/>
      <c r="F1071" s="90"/>
      <c r="G1071" t="s">
        <v>579</v>
      </c>
      <c r="H1071" s="97">
        <v>45385.669444444444</v>
      </c>
      <c r="I1071" s="117">
        <v>45385.669444444444</v>
      </c>
      <c r="J1071" s="97">
        <v>45385.744444444441</v>
      </c>
      <c r="K1071" s="117">
        <v>45385.744444444441</v>
      </c>
      <c r="L1071" s="95">
        <f>((Causas[[#This Row],[resolucion_fecha]]-Causas[[#This Row],[parada_fecha]])*60*60*24)</f>
        <v>6479.9999997485429</v>
      </c>
      <c r="M1071" s="92">
        <f>Causas[[#This Row],[parada_duracion]]/60</f>
        <v>107.99999999580905</v>
      </c>
      <c r="N1071" s="18" t="s">
        <v>44</v>
      </c>
      <c r="O1071" s="98" t="s">
        <v>44</v>
      </c>
      <c r="P1071" s="93">
        <f>WEEKNUM(Causas[[#This Row],[resolucion_fecha]],16)</f>
        <v>14</v>
      </c>
      <c r="Q1071" s="93" t="str">
        <f>TEXT(Causas[[#This Row],[resolucion_fecha]],"MMMM")</f>
        <v>abril</v>
      </c>
      <c r="R1071" s="93" t="str">
        <f t="shared" si="24"/>
        <v>N</v>
      </c>
      <c r="S1071" s="93"/>
      <c r="T1071" s="98" t="s">
        <v>44</v>
      </c>
      <c r="U1071" s="94"/>
      <c r="V1071" s="93"/>
      <c r="W1071" s="93"/>
    </row>
    <row r="1072" spans="1:23" x14ac:dyDescent="0.25">
      <c r="A1072" s="90"/>
      <c r="B1072" s="90" t="s">
        <v>119</v>
      </c>
      <c r="C1072" s="90"/>
      <c r="D1072" t="s">
        <v>50</v>
      </c>
      <c r="E1072" s="91"/>
      <c r="F1072" s="90"/>
      <c r="G1072" t="s">
        <v>580</v>
      </c>
      <c r="H1072" s="97">
        <v>45385.738194444442</v>
      </c>
      <c r="I1072" s="117">
        <v>45385.738194444442</v>
      </c>
      <c r="J1072" s="97">
        <v>45385.802777777775</v>
      </c>
      <c r="K1072" s="117">
        <v>45385.802777777775</v>
      </c>
      <c r="L1072" s="95">
        <f>((Causas[[#This Row],[resolucion_fecha]]-Causas[[#This Row],[parada_fecha]])*60*60*24)</f>
        <v>5579.9999999580905</v>
      </c>
      <c r="M1072" s="92">
        <f>Causas[[#This Row],[parada_duracion]]/60</f>
        <v>92.999999999301508</v>
      </c>
      <c r="N1072" s="18" t="s">
        <v>44</v>
      </c>
      <c r="O1072" s="98" t="s">
        <v>44</v>
      </c>
      <c r="P1072" s="93">
        <f>WEEKNUM(Causas[[#This Row],[resolucion_fecha]],16)</f>
        <v>14</v>
      </c>
      <c r="Q1072" s="93" t="str">
        <f>TEXT(Causas[[#This Row],[resolucion_fecha]],"MMMM")</f>
        <v>abril</v>
      </c>
      <c r="R1072" s="93" t="str">
        <f t="shared" si="24"/>
        <v>N</v>
      </c>
      <c r="S1072" s="93"/>
      <c r="T1072" s="98" t="s">
        <v>44</v>
      </c>
      <c r="U1072" s="94"/>
      <c r="V1072" s="93"/>
      <c r="W1072" s="93"/>
    </row>
    <row r="1073" spans="1:23" x14ac:dyDescent="0.25">
      <c r="A1073" s="90"/>
      <c r="B1073" s="90" t="s">
        <v>162</v>
      </c>
      <c r="C1073" s="90"/>
      <c r="D1073" t="s">
        <v>64</v>
      </c>
      <c r="E1073" s="91"/>
      <c r="F1073" s="90"/>
      <c r="G1073" t="s">
        <v>579</v>
      </c>
      <c r="H1073" s="97">
        <v>45385.857638888891</v>
      </c>
      <c r="I1073" s="117">
        <v>45385.857638888891</v>
      </c>
      <c r="J1073" s="97">
        <v>45385.870833333334</v>
      </c>
      <c r="K1073" s="117">
        <v>45385.870833333334</v>
      </c>
      <c r="L1073" s="95">
        <f>((Causas[[#This Row],[resolucion_fecha]]-Causas[[#This Row],[parada_fecha]])*60*60*24)</f>
        <v>1139.9999999441206</v>
      </c>
      <c r="M1073" s="92">
        <f>Causas[[#This Row],[parada_duracion]]/60</f>
        <v>18.999999999068677</v>
      </c>
      <c r="N1073" s="18" t="s">
        <v>44</v>
      </c>
      <c r="O1073" s="98" t="s">
        <v>44</v>
      </c>
      <c r="P1073" s="93">
        <f>WEEKNUM(Causas[[#This Row],[resolucion_fecha]],16)</f>
        <v>14</v>
      </c>
      <c r="Q1073" s="93" t="str">
        <f>TEXT(Causas[[#This Row],[resolucion_fecha]],"MMMM")</f>
        <v>abril</v>
      </c>
      <c r="R1073" s="93" t="str">
        <f t="shared" si="24"/>
        <v>N</v>
      </c>
      <c r="S1073" s="93"/>
      <c r="T1073" s="98" t="s">
        <v>44</v>
      </c>
      <c r="U1073" s="94"/>
      <c r="V1073" s="93"/>
      <c r="W1073" s="93"/>
    </row>
    <row r="1074" spans="1:23" x14ac:dyDescent="0.25">
      <c r="A1074" s="90"/>
      <c r="B1074" s="90" t="s">
        <v>162</v>
      </c>
      <c r="C1074" s="90"/>
      <c r="D1074" t="s">
        <v>64</v>
      </c>
      <c r="E1074" s="91"/>
      <c r="F1074" s="90"/>
      <c r="G1074" t="s">
        <v>579</v>
      </c>
      <c r="H1074" s="97">
        <v>45385.884027777778</v>
      </c>
      <c r="I1074" s="117">
        <v>45385.884027777778</v>
      </c>
      <c r="J1074" s="97">
        <v>45385.241666666669</v>
      </c>
      <c r="K1074" s="117">
        <v>45385.241666666669</v>
      </c>
      <c r="L1074" s="95">
        <f>((Causas[[#This Row],[resolucion_fecha]]-Causas[[#This Row],[parada_fecha]])*60*60*24)</f>
        <v>-55499.999999860302</v>
      </c>
      <c r="M1074" s="92">
        <f>Causas[[#This Row],[parada_duracion]]/60</f>
        <v>-924.99999999767169</v>
      </c>
      <c r="N1074" s="18" t="s">
        <v>633</v>
      </c>
      <c r="O1074" s="98" t="s">
        <v>125</v>
      </c>
      <c r="P1074" s="93">
        <f>WEEKNUM(Causas[[#This Row],[resolucion_fecha]],16)</f>
        <v>14</v>
      </c>
      <c r="Q1074" s="93" t="str">
        <f>TEXT(Causas[[#This Row],[resolucion_fecha]],"MMMM")</f>
        <v>abril</v>
      </c>
      <c r="R1074" s="93" t="str">
        <f t="shared" si="24"/>
        <v>N</v>
      </c>
      <c r="S1074" s="93"/>
      <c r="T1074" s="98" t="s">
        <v>125</v>
      </c>
      <c r="U1074" s="94"/>
      <c r="V1074" s="93"/>
      <c r="W1074" s="93"/>
    </row>
    <row r="1075" spans="1:23" x14ac:dyDescent="0.25">
      <c r="A1075" s="90"/>
      <c r="B1075" s="90" t="s">
        <v>162</v>
      </c>
      <c r="C1075" s="90"/>
      <c r="D1075" t="s">
        <v>64</v>
      </c>
      <c r="E1075" s="91"/>
      <c r="F1075" s="90"/>
      <c r="G1075" t="s">
        <v>579</v>
      </c>
      <c r="H1075" s="97">
        <v>45385.884027777778</v>
      </c>
      <c r="I1075" s="117">
        <v>45385.884027777778</v>
      </c>
      <c r="J1075" s="97">
        <v>45385.888888888891</v>
      </c>
      <c r="K1075" s="117">
        <v>45385.888888888891</v>
      </c>
      <c r="L1075" s="95">
        <f>((Causas[[#This Row],[resolucion_fecha]]-Causas[[#This Row],[parada_fecha]])*60*60*24)</f>
        <v>420.00000011175871</v>
      </c>
      <c r="M1075" s="92">
        <f>Causas[[#This Row],[parada_duracion]]/60</f>
        <v>7.0000000018626451</v>
      </c>
      <c r="N1075" s="18" t="s">
        <v>125</v>
      </c>
      <c r="O1075" s="98" t="s">
        <v>125</v>
      </c>
      <c r="P1075" s="93">
        <f>WEEKNUM(Causas[[#This Row],[resolucion_fecha]],16)</f>
        <v>14</v>
      </c>
      <c r="Q1075" s="93" t="str">
        <f>TEXT(Causas[[#This Row],[resolucion_fecha]],"MMMM")</f>
        <v>abril</v>
      </c>
      <c r="R1075" s="93" t="str">
        <f t="shared" si="24"/>
        <v>N</v>
      </c>
      <c r="S1075" s="93"/>
      <c r="T1075" s="98" t="s">
        <v>125</v>
      </c>
      <c r="U1075" s="94"/>
      <c r="V1075" s="93"/>
      <c r="W1075" s="93"/>
    </row>
    <row r="1076" spans="1:23" x14ac:dyDescent="0.25">
      <c r="A1076" s="90"/>
      <c r="B1076" s="90" t="s">
        <v>162</v>
      </c>
      <c r="C1076" s="90"/>
      <c r="D1076" t="s">
        <v>64</v>
      </c>
      <c r="E1076" s="91"/>
      <c r="F1076" s="90"/>
      <c r="G1076" t="s">
        <v>579</v>
      </c>
      <c r="H1076" s="97">
        <v>45385.884027777778</v>
      </c>
      <c r="I1076" s="117">
        <v>45385.884027777778</v>
      </c>
      <c r="J1076" s="97">
        <v>45385.895833333336</v>
      </c>
      <c r="K1076" s="117">
        <v>45385.895833333336</v>
      </c>
      <c r="L1076" s="95">
        <f>((Causas[[#This Row],[resolucion_fecha]]-Causas[[#This Row],[parada_fecha]])*60*60*24)</f>
        <v>1020.0000001816079</v>
      </c>
      <c r="M1076" s="92">
        <f>Causas[[#This Row],[parada_duracion]]/60</f>
        <v>17.000000003026798</v>
      </c>
      <c r="N1076" s="18" t="s">
        <v>44</v>
      </c>
      <c r="O1076" s="98" t="s">
        <v>44</v>
      </c>
      <c r="P1076" s="93">
        <f>WEEKNUM(Causas[[#This Row],[resolucion_fecha]],16)</f>
        <v>14</v>
      </c>
      <c r="Q1076" s="93" t="str">
        <f>TEXT(Causas[[#This Row],[resolucion_fecha]],"MMMM")</f>
        <v>abril</v>
      </c>
      <c r="R1076" s="93" t="str">
        <f t="shared" si="24"/>
        <v>N</v>
      </c>
      <c r="S1076" s="93"/>
      <c r="T1076" s="98" t="s">
        <v>44</v>
      </c>
      <c r="U1076" s="94"/>
      <c r="V1076" s="93"/>
      <c r="W1076" s="93"/>
    </row>
    <row r="1077" spans="1:23" x14ac:dyDescent="0.25">
      <c r="A1077" s="90"/>
      <c r="B1077" s="90" t="s">
        <v>162</v>
      </c>
      <c r="C1077" s="90"/>
      <c r="D1077" t="s">
        <v>64</v>
      </c>
      <c r="E1077" s="91"/>
      <c r="F1077" s="90"/>
      <c r="G1077" t="s">
        <v>579</v>
      </c>
      <c r="H1077" s="97">
        <v>45385.884027777778</v>
      </c>
      <c r="I1077" s="117">
        <v>45385.884027777778</v>
      </c>
      <c r="J1077" s="97">
        <v>45385.896527777775</v>
      </c>
      <c r="K1077" s="117">
        <v>45385.896527777775</v>
      </c>
      <c r="L1077" s="95">
        <f>((Causas[[#This Row],[resolucion_fecha]]-Causas[[#This Row],[parada_fecha]])*60*60*24)</f>
        <v>1079.9999997485429</v>
      </c>
      <c r="M1077" s="92">
        <f>Causas[[#This Row],[parada_duracion]]/60</f>
        <v>17.999999995809048</v>
      </c>
      <c r="N1077" s="18" t="s">
        <v>633</v>
      </c>
      <c r="O1077" s="98" t="s">
        <v>9</v>
      </c>
      <c r="P1077" s="93">
        <f>WEEKNUM(Causas[[#This Row],[resolucion_fecha]],16)</f>
        <v>14</v>
      </c>
      <c r="Q1077" s="93" t="str">
        <f>TEXT(Causas[[#This Row],[resolucion_fecha]],"MMMM")</f>
        <v>abril</v>
      </c>
      <c r="R1077" s="93" t="str">
        <f t="shared" si="24"/>
        <v>N</v>
      </c>
      <c r="S1077" s="93"/>
      <c r="T1077" s="98" t="s">
        <v>9</v>
      </c>
      <c r="U1077" s="94"/>
      <c r="V1077" s="93"/>
      <c r="W1077" s="93"/>
    </row>
    <row r="1078" spans="1:23" x14ac:dyDescent="0.25">
      <c r="A1078" s="90"/>
      <c r="B1078" s="90" t="s">
        <v>162</v>
      </c>
      <c r="C1078" s="90"/>
      <c r="D1078" t="s">
        <v>64</v>
      </c>
      <c r="E1078" s="91"/>
      <c r="F1078" s="90"/>
      <c r="G1078" t="s">
        <v>579</v>
      </c>
      <c r="H1078" s="97">
        <v>45386.251388888886</v>
      </c>
      <c r="I1078" s="117">
        <v>45386.251388888886</v>
      </c>
      <c r="J1078" s="97">
        <v>45386.263888888891</v>
      </c>
      <c r="K1078" s="117">
        <v>45386.263888888891</v>
      </c>
      <c r="L1078" s="95">
        <f>((Causas[[#This Row],[resolucion_fecha]]-Causas[[#This Row],[parada_fecha]])*60*60*24)</f>
        <v>1080.0000003771856</v>
      </c>
      <c r="M1078" s="92">
        <f>Causas[[#This Row],[parada_duracion]]/60</f>
        <v>18.000000006286427</v>
      </c>
      <c r="N1078" s="18" t="s">
        <v>683</v>
      </c>
      <c r="O1078" s="98" t="s">
        <v>384</v>
      </c>
      <c r="P1078" s="93">
        <f>WEEKNUM(Causas[[#This Row],[resolucion_fecha]],16)</f>
        <v>14</v>
      </c>
      <c r="Q1078" s="93" t="str">
        <f>TEXT(Causas[[#This Row],[resolucion_fecha]],"MMMM")</f>
        <v>abril</v>
      </c>
      <c r="R1078" s="93" t="str">
        <f t="shared" si="24"/>
        <v>N</v>
      </c>
      <c r="S1078" s="93"/>
      <c r="T1078" s="98" t="s">
        <v>133</v>
      </c>
      <c r="U1078" s="94"/>
      <c r="V1078" s="93"/>
      <c r="W1078" s="93"/>
    </row>
    <row r="1079" spans="1:23" x14ac:dyDescent="0.25">
      <c r="A1079" s="90"/>
      <c r="B1079" s="90" t="s">
        <v>114</v>
      </c>
      <c r="C1079" s="90"/>
      <c r="D1079" t="s">
        <v>50</v>
      </c>
      <c r="E1079" s="91"/>
      <c r="F1079" s="90"/>
      <c r="G1079" t="s">
        <v>579</v>
      </c>
      <c r="H1079" s="97">
        <v>45386.349305555559</v>
      </c>
      <c r="I1079" s="117">
        <v>45386.349305555559</v>
      </c>
      <c r="J1079" s="97">
        <v>45386.384027777778</v>
      </c>
      <c r="K1079" s="117">
        <v>45386.384027777778</v>
      </c>
      <c r="L1079" s="95">
        <f>((Causas[[#This Row],[resolucion_fecha]]-Causas[[#This Row],[parada_fecha]])*60*60*24)</f>
        <v>2999.9999997206032</v>
      </c>
      <c r="M1079" s="92">
        <f>Causas[[#This Row],[parada_duracion]]/60</f>
        <v>49.999999995343387</v>
      </c>
      <c r="N1079" s="18" t="s">
        <v>682</v>
      </c>
      <c r="O1079" s="98" t="s">
        <v>383</v>
      </c>
      <c r="P1079" s="93">
        <f>WEEKNUM(Causas[[#This Row],[resolucion_fecha]],16)</f>
        <v>14</v>
      </c>
      <c r="Q1079" s="93" t="str">
        <f>TEXT(Causas[[#This Row],[resolucion_fecha]],"MMMM")</f>
        <v>abril</v>
      </c>
      <c r="R1079" s="93" t="str">
        <f t="shared" si="24"/>
        <v>N</v>
      </c>
      <c r="S1079" s="93"/>
      <c r="T1079" s="98" t="s">
        <v>132</v>
      </c>
      <c r="U1079" s="94"/>
      <c r="V1079" s="93"/>
      <c r="W1079" s="93"/>
    </row>
    <row r="1080" spans="1:23" x14ac:dyDescent="0.25">
      <c r="A1080" s="90"/>
      <c r="B1080" s="90" t="s">
        <v>114</v>
      </c>
      <c r="C1080" s="90"/>
      <c r="D1080" t="s">
        <v>50</v>
      </c>
      <c r="E1080" s="91"/>
      <c r="F1080" s="90"/>
      <c r="G1080" t="s">
        <v>580</v>
      </c>
      <c r="H1080" s="97">
        <v>45386.384027777778</v>
      </c>
      <c r="I1080" s="117">
        <v>45386.384027777778</v>
      </c>
      <c r="J1080" s="97">
        <v>45386.479861111111</v>
      </c>
      <c r="K1080" s="117">
        <v>45386.479861111111</v>
      </c>
      <c r="L1080" s="95">
        <f>((Causas[[#This Row],[resolucion_fecha]]-Causas[[#This Row],[parada_fecha]])*60*60*24)</f>
        <v>8279.9999999580905</v>
      </c>
      <c r="M1080" s="92">
        <f>Causas[[#This Row],[parada_duracion]]/60</f>
        <v>137.99999999930151</v>
      </c>
      <c r="N1080" s="18" t="s">
        <v>44</v>
      </c>
      <c r="O1080" s="98" t="s">
        <v>44</v>
      </c>
      <c r="P1080" s="93">
        <f>WEEKNUM(Causas[[#This Row],[resolucion_fecha]],16)</f>
        <v>14</v>
      </c>
      <c r="Q1080" s="93" t="str">
        <f>TEXT(Causas[[#This Row],[resolucion_fecha]],"MMMM")</f>
        <v>abril</v>
      </c>
      <c r="R1080" s="93" t="str">
        <f t="shared" si="24"/>
        <v>N</v>
      </c>
      <c r="S1080" s="93"/>
      <c r="T1080" s="98" t="s">
        <v>44</v>
      </c>
      <c r="U1080" s="94"/>
      <c r="V1080" s="93"/>
      <c r="W1080" s="93"/>
    </row>
    <row r="1081" spans="1:23" x14ac:dyDescent="0.25">
      <c r="A1081" s="90"/>
      <c r="B1081" s="90" t="s">
        <v>114</v>
      </c>
      <c r="C1081" s="90"/>
      <c r="D1081" t="s">
        <v>50</v>
      </c>
      <c r="E1081" s="91"/>
      <c r="F1081" s="90"/>
      <c r="G1081" t="s">
        <v>580</v>
      </c>
      <c r="H1081" s="97">
        <v>45386.384027777778</v>
      </c>
      <c r="I1081" s="117">
        <v>45386.384027777778</v>
      </c>
      <c r="J1081" s="97">
        <v>45386.480555555558</v>
      </c>
      <c r="K1081" s="117">
        <v>45386.480555555558</v>
      </c>
      <c r="L1081" s="95">
        <f>((Causas[[#This Row],[resolucion_fecha]]-Causas[[#This Row],[parada_fecha]])*60*60*24)</f>
        <v>8340.0000001536682</v>
      </c>
      <c r="M1081" s="92">
        <f>Causas[[#This Row],[parada_duracion]]/60</f>
        <v>139.00000000256114</v>
      </c>
      <c r="N1081" s="18" t="s">
        <v>633</v>
      </c>
      <c r="O1081" s="98" t="s">
        <v>9</v>
      </c>
      <c r="P1081" s="93">
        <f>WEEKNUM(Causas[[#This Row],[resolucion_fecha]],16)</f>
        <v>14</v>
      </c>
      <c r="Q1081" s="93" t="str">
        <f>TEXT(Causas[[#This Row],[resolucion_fecha]],"MMMM")</f>
        <v>abril</v>
      </c>
      <c r="R1081" s="93" t="str">
        <f t="shared" si="24"/>
        <v>N</v>
      </c>
      <c r="S1081" s="93"/>
      <c r="T1081" s="98" t="s">
        <v>9</v>
      </c>
      <c r="U1081" s="94"/>
      <c r="V1081" s="93"/>
      <c r="W1081" s="93"/>
    </row>
    <row r="1082" spans="1:23" x14ac:dyDescent="0.25">
      <c r="A1082" s="90"/>
      <c r="B1082" s="90" t="s">
        <v>142</v>
      </c>
      <c r="C1082" s="90"/>
      <c r="D1082" t="s">
        <v>54</v>
      </c>
      <c r="E1082" s="91"/>
      <c r="F1082" s="90"/>
      <c r="G1082" t="s">
        <v>579</v>
      </c>
      <c r="H1082" s="97">
        <v>45386.402083333334</v>
      </c>
      <c r="I1082" s="117">
        <v>45386.402083333334</v>
      </c>
      <c r="J1082" s="97">
        <v>45386.42083333333</v>
      </c>
      <c r="K1082" s="117">
        <v>45386.42083333333</v>
      </c>
      <c r="L1082" s="95">
        <f>((Causas[[#This Row],[resolucion_fecha]]-Causas[[#This Row],[parada_fecha]])*60*60*24)</f>
        <v>1619.9999996228144</v>
      </c>
      <c r="M1082" s="92">
        <f>Causas[[#This Row],[parada_duracion]]/60</f>
        <v>26.999999993713573</v>
      </c>
      <c r="N1082" s="18" t="s">
        <v>44</v>
      </c>
      <c r="O1082" s="98" t="s">
        <v>44</v>
      </c>
      <c r="P1082" s="93">
        <f>WEEKNUM(Causas[[#This Row],[resolucion_fecha]],16)</f>
        <v>14</v>
      </c>
      <c r="Q1082" s="93" t="str">
        <f>TEXT(Causas[[#This Row],[resolucion_fecha]],"MMMM")</f>
        <v>abril</v>
      </c>
      <c r="R1082" s="93" t="str">
        <f t="shared" si="24"/>
        <v>N</v>
      </c>
      <c r="S1082" s="93"/>
      <c r="T1082" s="98" t="s">
        <v>44</v>
      </c>
      <c r="U1082" s="94"/>
      <c r="V1082" s="93"/>
      <c r="W1082" s="93"/>
    </row>
    <row r="1083" spans="1:23" x14ac:dyDescent="0.25">
      <c r="A1083" s="90"/>
      <c r="B1083" s="90" t="s">
        <v>122</v>
      </c>
      <c r="C1083" s="90"/>
      <c r="D1083" t="s">
        <v>64</v>
      </c>
      <c r="E1083" s="91"/>
      <c r="F1083" s="90"/>
      <c r="G1083" t="s">
        <v>580</v>
      </c>
      <c r="H1083" s="97">
        <v>45386.486805555556</v>
      </c>
      <c r="I1083" s="117">
        <v>45386.486805555556</v>
      </c>
      <c r="J1083" s="97">
        <v>45386.495833333334</v>
      </c>
      <c r="K1083" s="117">
        <v>45386.495833333334</v>
      </c>
      <c r="L1083" s="95">
        <f>((Causas[[#This Row],[resolucion_fecha]]-Causas[[#This Row],[parada_fecha]])*60*60*24)</f>
        <v>780.00000002793968</v>
      </c>
      <c r="M1083" s="92">
        <f>Causas[[#This Row],[parada_duracion]]/60</f>
        <v>13.000000000465661</v>
      </c>
      <c r="N1083" s="18" t="s">
        <v>44</v>
      </c>
      <c r="O1083" s="98" t="s">
        <v>44</v>
      </c>
      <c r="P1083" s="93">
        <f>WEEKNUM(Causas[[#This Row],[resolucion_fecha]],16)</f>
        <v>14</v>
      </c>
      <c r="Q1083" s="93" t="str">
        <f>TEXT(Causas[[#This Row],[resolucion_fecha]],"MMMM")</f>
        <v>abril</v>
      </c>
      <c r="R1083" s="93" t="str">
        <f t="shared" si="24"/>
        <v>N</v>
      </c>
      <c r="S1083" s="93"/>
      <c r="T1083" s="98" t="s">
        <v>44</v>
      </c>
      <c r="U1083" s="94"/>
      <c r="V1083" s="93"/>
      <c r="W1083" s="93"/>
    </row>
    <row r="1084" spans="1:23" x14ac:dyDescent="0.25">
      <c r="A1084" s="90"/>
      <c r="B1084" s="90" t="s">
        <v>114</v>
      </c>
      <c r="C1084" s="90"/>
      <c r="D1084" t="s">
        <v>50</v>
      </c>
      <c r="E1084" s="91"/>
      <c r="F1084" s="90"/>
      <c r="G1084" t="s">
        <v>579</v>
      </c>
      <c r="H1084" s="97">
        <v>45386.486805555556</v>
      </c>
      <c r="I1084" s="117">
        <v>45386.486805555556</v>
      </c>
      <c r="J1084" s="97">
        <v>45386.53125</v>
      </c>
      <c r="K1084" s="117">
        <v>45386.53125</v>
      </c>
      <c r="L1084" s="95">
        <f>((Causas[[#This Row],[resolucion_fecha]]-Causas[[#This Row],[parada_fecha]])*60*60*24)</f>
        <v>3839.9999999441206</v>
      </c>
      <c r="M1084" s="92">
        <f>Causas[[#This Row],[parada_duracion]]/60</f>
        <v>63.999999999068677</v>
      </c>
      <c r="N1084" s="18" t="s">
        <v>44</v>
      </c>
      <c r="O1084" s="98" t="s">
        <v>44</v>
      </c>
      <c r="P1084" s="93">
        <f>WEEKNUM(Causas[[#This Row],[resolucion_fecha]],16)</f>
        <v>14</v>
      </c>
      <c r="Q1084" s="93" t="str">
        <f>TEXT(Causas[[#This Row],[resolucion_fecha]],"MMMM")</f>
        <v>abril</v>
      </c>
      <c r="R1084" s="93" t="str">
        <f t="shared" si="24"/>
        <v>N</v>
      </c>
      <c r="S1084" s="93"/>
      <c r="T1084" s="98" t="s">
        <v>44</v>
      </c>
      <c r="U1084" s="94"/>
      <c r="V1084" s="93"/>
      <c r="W1084" s="93"/>
    </row>
    <row r="1085" spans="1:23" x14ac:dyDescent="0.25">
      <c r="A1085" s="90"/>
      <c r="B1085" s="90" t="s">
        <v>152</v>
      </c>
      <c r="C1085" s="90"/>
      <c r="D1085" t="s">
        <v>64</v>
      </c>
      <c r="E1085" s="91"/>
      <c r="F1085" s="90"/>
      <c r="G1085" t="s">
        <v>580</v>
      </c>
      <c r="H1085" s="97">
        <v>45386.505555555559</v>
      </c>
      <c r="I1085" s="117">
        <v>45386.505555555559</v>
      </c>
      <c r="J1085" s="97">
        <v>45386.556944444441</v>
      </c>
      <c r="K1085" s="117">
        <v>45386.556944444441</v>
      </c>
      <c r="L1085" s="95">
        <f>((Causas[[#This Row],[resolucion_fecha]]-Causas[[#This Row],[parada_fecha]])*60*60*24)</f>
        <v>4439.9999993853271</v>
      </c>
      <c r="M1085" s="92">
        <f>Causas[[#This Row],[parada_duracion]]/60</f>
        <v>73.999999989755452</v>
      </c>
      <c r="N1085" s="18" t="s">
        <v>44</v>
      </c>
      <c r="O1085" s="98" t="s">
        <v>44</v>
      </c>
      <c r="P1085" s="93">
        <f>WEEKNUM(Causas[[#This Row],[resolucion_fecha]],16)</f>
        <v>14</v>
      </c>
      <c r="Q1085" s="93" t="str">
        <f>TEXT(Causas[[#This Row],[resolucion_fecha]],"MMMM")</f>
        <v>abril</v>
      </c>
      <c r="R1085" s="93" t="str">
        <f t="shared" si="24"/>
        <v>N</v>
      </c>
      <c r="S1085" s="93"/>
      <c r="T1085" s="98" t="s">
        <v>44</v>
      </c>
      <c r="U1085" s="94"/>
      <c r="V1085" s="93"/>
      <c r="W1085" s="93"/>
    </row>
    <row r="1086" spans="1:23" x14ac:dyDescent="0.25">
      <c r="A1086" s="90"/>
      <c r="B1086" s="90" t="s">
        <v>116</v>
      </c>
      <c r="C1086" s="90"/>
      <c r="D1086" t="s">
        <v>49</v>
      </c>
      <c r="E1086" s="91"/>
      <c r="F1086" s="90"/>
      <c r="G1086" t="s">
        <v>579</v>
      </c>
      <c r="H1086" s="97">
        <v>45386.523611111108</v>
      </c>
      <c r="I1086" s="117">
        <v>45386.523611111108</v>
      </c>
      <c r="J1086" s="97">
        <v>45386.533333333333</v>
      </c>
      <c r="K1086" s="117">
        <v>45386.533333333333</v>
      </c>
      <c r="L1086" s="95">
        <f>((Causas[[#This Row],[resolucion_fecha]]-Causas[[#This Row],[parada_fecha]])*60*60*24)</f>
        <v>840.00000022351742</v>
      </c>
      <c r="M1086" s="92">
        <f>Causas[[#This Row],[parada_duracion]]/60</f>
        <v>14.00000000372529</v>
      </c>
      <c r="N1086" s="18" t="s">
        <v>44</v>
      </c>
      <c r="O1086" s="98" t="s">
        <v>44</v>
      </c>
      <c r="P1086" s="93">
        <f>WEEKNUM(Causas[[#This Row],[resolucion_fecha]],16)</f>
        <v>14</v>
      </c>
      <c r="Q1086" s="93" t="str">
        <f>TEXT(Causas[[#This Row],[resolucion_fecha]],"MMMM")</f>
        <v>abril</v>
      </c>
      <c r="R1086" s="93" t="str">
        <f t="shared" ref="R1086:R1117" si="25">IF(I6579&gt;TIME(22,0,0),"N",IF(I6579&lt;TIME(6,0,0),"N",IF(I6579&gt;TIME(14,0,0),"T",IF(I6579&gt;=TIME(6,0,0),"M","-"))))</f>
        <v>N</v>
      </c>
      <c r="S1086" s="93"/>
      <c r="T1086" s="98" t="s">
        <v>44</v>
      </c>
      <c r="U1086" s="94"/>
      <c r="V1086" s="93"/>
      <c r="W1086" s="93"/>
    </row>
    <row r="1087" spans="1:23" x14ac:dyDescent="0.25">
      <c r="A1087" s="90"/>
      <c r="B1087" s="90" t="s">
        <v>162</v>
      </c>
      <c r="C1087" s="90"/>
      <c r="D1087" t="s">
        <v>64</v>
      </c>
      <c r="E1087" s="91"/>
      <c r="F1087" s="90"/>
      <c r="G1087" t="s">
        <v>579</v>
      </c>
      <c r="H1087" s="97">
        <v>45386.611111111109</v>
      </c>
      <c r="I1087" s="117">
        <v>45386.611111111109</v>
      </c>
      <c r="J1087" s="97">
        <v>45386.63958333333</v>
      </c>
      <c r="K1087" s="117">
        <v>45386.63958333333</v>
      </c>
      <c r="L1087" s="95">
        <f>((Causas[[#This Row],[resolucion_fecha]]-Causas[[#This Row],[parada_fecha]])*60*60*24)</f>
        <v>2459.9999998463318</v>
      </c>
      <c r="M1087" s="92">
        <f>Causas[[#This Row],[parada_duracion]]/60</f>
        <v>40.999999997438863</v>
      </c>
      <c r="N1087" s="18" t="s">
        <v>44</v>
      </c>
      <c r="O1087" s="98" t="s">
        <v>44</v>
      </c>
      <c r="P1087" s="93">
        <f>WEEKNUM(Causas[[#This Row],[resolucion_fecha]],16)</f>
        <v>14</v>
      </c>
      <c r="Q1087" s="93" t="str">
        <f>TEXT(Causas[[#This Row],[resolucion_fecha]],"MMMM")</f>
        <v>abril</v>
      </c>
      <c r="R1087" s="93" t="str">
        <f t="shared" si="25"/>
        <v>N</v>
      </c>
      <c r="S1087" s="93"/>
      <c r="T1087" s="98" t="s">
        <v>44</v>
      </c>
      <c r="U1087" s="94"/>
      <c r="V1087" s="93"/>
      <c r="W1087" s="93"/>
    </row>
    <row r="1088" spans="1:23" x14ac:dyDescent="0.25">
      <c r="A1088" s="90"/>
      <c r="B1088" s="90" t="s">
        <v>162</v>
      </c>
      <c r="C1088" s="90"/>
      <c r="D1088" t="s">
        <v>64</v>
      </c>
      <c r="E1088" s="91"/>
      <c r="F1088" s="90"/>
      <c r="G1088" t="s">
        <v>579</v>
      </c>
      <c r="H1088" s="97">
        <v>45386.611111111109</v>
      </c>
      <c r="I1088" s="117">
        <v>45386.611111111109</v>
      </c>
      <c r="J1088" s="97">
        <v>45386.640277777777</v>
      </c>
      <c r="K1088" s="117">
        <v>45386.640277777777</v>
      </c>
      <c r="L1088" s="95">
        <f>((Causas[[#This Row],[resolucion_fecha]]-Causas[[#This Row],[parada_fecha]])*60*60*24)</f>
        <v>2520.0000000419095</v>
      </c>
      <c r="M1088" s="92">
        <f>Causas[[#This Row],[parada_duracion]]/60</f>
        <v>42.000000000698492</v>
      </c>
      <c r="N1088" s="18" t="s">
        <v>633</v>
      </c>
      <c r="O1088" s="98" t="s">
        <v>9</v>
      </c>
      <c r="P1088" s="93">
        <f>WEEKNUM(Causas[[#This Row],[resolucion_fecha]],16)</f>
        <v>14</v>
      </c>
      <c r="Q1088" s="93" t="str">
        <f>TEXT(Causas[[#This Row],[resolucion_fecha]],"MMMM")</f>
        <v>abril</v>
      </c>
      <c r="R1088" s="93" t="str">
        <f t="shared" si="25"/>
        <v>N</v>
      </c>
      <c r="S1088" s="93"/>
      <c r="T1088" s="98" t="s">
        <v>9</v>
      </c>
      <c r="U1088" s="94"/>
      <c r="V1088" s="93"/>
      <c r="W1088" s="93"/>
    </row>
    <row r="1089" spans="1:23" x14ac:dyDescent="0.25">
      <c r="A1089" s="90"/>
      <c r="B1089" s="90" t="s">
        <v>137</v>
      </c>
      <c r="C1089" s="90"/>
      <c r="D1089" t="s">
        <v>54</v>
      </c>
      <c r="E1089" s="91"/>
      <c r="F1089" s="90"/>
      <c r="G1089" t="s">
        <v>580</v>
      </c>
      <c r="H1089" s="97">
        <v>45386.613194444442</v>
      </c>
      <c r="I1089" s="117">
        <v>45386.613194444442</v>
      </c>
      <c r="J1089" s="97">
        <v>45386.634722222225</v>
      </c>
      <c r="K1089" s="117">
        <v>45386.634722222225</v>
      </c>
      <c r="L1089" s="95">
        <f>((Causas[[#This Row],[resolucion_fecha]]-Causas[[#This Row],[parada_fecha]])*60*60*24)</f>
        <v>1860.0000004051253</v>
      </c>
      <c r="M1089" s="92">
        <f>Causas[[#This Row],[parada_duracion]]/60</f>
        <v>31.000000006752089</v>
      </c>
      <c r="N1089" s="18" t="s">
        <v>44</v>
      </c>
      <c r="O1089" s="98" t="s">
        <v>44</v>
      </c>
      <c r="P1089" s="93">
        <f>WEEKNUM(Causas[[#This Row],[resolucion_fecha]],16)</f>
        <v>14</v>
      </c>
      <c r="Q1089" s="93" t="str">
        <f>TEXT(Causas[[#This Row],[resolucion_fecha]],"MMMM")</f>
        <v>abril</v>
      </c>
      <c r="R1089" s="93" t="str">
        <f t="shared" si="25"/>
        <v>N</v>
      </c>
      <c r="S1089" s="93"/>
      <c r="T1089" s="98" t="s">
        <v>44</v>
      </c>
      <c r="U1089" s="94"/>
      <c r="V1089" s="93"/>
      <c r="W1089" s="93"/>
    </row>
    <row r="1090" spans="1:23" x14ac:dyDescent="0.25">
      <c r="A1090" s="90"/>
      <c r="B1090" s="90" t="s">
        <v>152</v>
      </c>
      <c r="C1090" s="90"/>
      <c r="D1090" t="s">
        <v>60</v>
      </c>
      <c r="E1090" s="91"/>
      <c r="F1090" s="90"/>
      <c r="G1090" t="s">
        <v>579</v>
      </c>
      <c r="H1090" s="97">
        <v>45386.680555555555</v>
      </c>
      <c r="I1090" s="117">
        <v>45386.680555555555</v>
      </c>
      <c r="J1090" s="97">
        <v>45386.74722222222</v>
      </c>
      <c r="K1090" s="117">
        <v>45386.74722222222</v>
      </c>
      <c r="L1090" s="95">
        <f>((Causas[[#This Row],[resolucion_fecha]]-Causas[[#This Row],[parada_fecha]])*60*60*24)</f>
        <v>5759.999999916181</v>
      </c>
      <c r="M1090" s="92">
        <f>Causas[[#This Row],[parada_duracion]]/60</f>
        <v>95.999999998603016</v>
      </c>
      <c r="N1090" s="18" t="s">
        <v>44</v>
      </c>
      <c r="O1090" s="98" t="s">
        <v>44</v>
      </c>
      <c r="P1090" s="93">
        <f>WEEKNUM(Causas[[#This Row],[resolucion_fecha]],16)</f>
        <v>14</v>
      </c>
      <c r="Q1090" s="93" t="str">
        <f>TEXT(Causas[[#This Row],[resolucion_fecha]],"MMMM")</f>
        <v>abril</v>
      </c>
      <c r="R1090" s="93" t="str">
        <f t="shared" ref="R1090:R1099" si="26">IF(I6584&gt;TIME(22,0,0),"N",IF(I6584&lt;TIME(6,0,0),"N",IF(I6584&gt;TIME(14,0,0),"T",IF(I6584&gt;=TIME(6,0,0),"M","-"))))</f>
        <v>N</v>
      </c>
      <c r="S1090" s="93"/>
      <c r="T1090" s="98" t="s">
        <v>44</v>
      </c>
      <c r="U1090" s="94"/>
      <c r="V1090" s="93"/>
      <c r="W1090" s="93"/>
    </row>
    <row r="1091" spans="1:23" x14ac:dyDescent="0.25">
      <c r="A1091" s="90"/>
      <c r="B1091" s="90" t="s">
        <v>121</v>
      </c>
      <c r="C1091" s="90"/>
      <c r="D1091" t="s">
        <v>54</v>
      </c>
      <c r="E1091" s="91"/>
      <c r="F1091" s="90"/>
      <c r="G1091" t="s">
        <v>579</v>
      </c>
      <c r="H1091" s="97">
        <v>45386.746527777781</v>
      </c>
      <c r="I1091" s="117">
        <v>45386.746527777781</v>
      </c>
      <c r="J1091" s="97">
        <v>45386.75277777778</v>
      </c>
      <c r="K1091" s="117">
        <v>45386.75277777778</v>
      </c>
      <c r="L1091" s="95">
        <f>((Causas[[#This Row],[resolucion_fecha]]-Causas[[#This Row],[parada_fecha]])*60*60*24)</f>
        <v>539.99999987427145</v>
      </c>
      <c r="M1091" s="92">
        <f>Causas[[#This Row],[parada_duracion]]/60</f>
        <v>8.9999999979045242</v>
      </c>
      <c r="N1091" s="18" t="s">
        <v>125</v>
      </c>
      <c r="O1091" s="98" t="s">
        <v>125</v>
      </c>
      <c r="P1091" s="93">
        <f>WEEKNUM(Causas[[#This Row],[resolucion_fecha]],16)</f>
        <v>14</v>
      </c>
      <c r="Q1091" s="93" t="str">
        <f>TEXT(Causas[[#This Row],[resolucion_fecha]],"MMMM")</f>
        <v>abril</v>
      </c>
      <c r="R1091" s="93" t="str">
        <f t="shared" si="26"/>
        <v>N</v>
      </c>
      <c r="S1091" s="93"/>
      <c r="T1091" s="98" t="s">
        <v>125</v>
      </c>
      <c r="U1091" s="94"/>
      <c r="V1091" s="93"/>
      <c r="W1091" s="93"/>
    </row>
    <row r="1092" spans="1:23" x14ac:dyDescent="0.25">
      <c r="A1092" s="90"/>
      <c r="B1092" s="90" t="s">
        <v>142</v>
      </c>
      <c r="C1092" s="90"/>
      <c r="D1092" t="s">
        <v>43</v>
      </c>
      <c r="E1092" s="91"/>
      <c r="F1092" s="90"/>
      <c r="G1092" t="s">
        <v>579</v>
      </c>
      <c r="H1092" s="97">
        <v>45386.774305555555</v>
      </c>
      <c r="I1092" s="117">
        <v>45386.774305555555</v>
      </c>
      <c r="J1092" s="97">
        <v>45386.90347222222</v>
      </c>
      <c r="K1092" s="117">
        <v>45386.90347222222</v>
      </c>
      <c r="L1092" s="95">
        <f>((Causas[[#This Row],[resolucion_fecha]]-Causas[[#This Row],[parada_fecha]])*60*60*24)</f>
        <v>11159.999999916181</v>
      </c>
      <c r="M1092" s="92">
        <f>Causas[[#This Row],[parada_duracion]]/60</f>
        <v>185.99999999860302</v>
      </c>
      <c r="N1092" s="18" t="s">
        <v>44</v>
      </c>
      <c r="O1092" s="98" t="s">
        <v>44</v>
      </c>
      <c r="P1092" s="93">
        <f>WEEKNUM(Causas[[#This Row],[resolucion_fecha]],16)</f>
        <v>14</v>
      </c>
      <c r="Q1092" s="93" t="str">
        <f>TEXT(Causas[[#This Row],[resolucion_fecha]],"MMMM")</f>
        <v>abril</v>
      </c>
      <c r="R1092" s="93" t="str">
        <f t="shared" si="26"/>
        <v>N</v>
      </c>
      <c r="S1092" s="93"/>
      <c r="T1092" s="98" t="s">
        <v>44</v>
      </c>
      <c r="U1092" s="94"/>
      <c r="V1092" s="93"/>
      <c r="W1092" s="93"/>
    </row>
    <row r="1093" spans="1:23" x14ac:dyDescent="0.25">
      <c r="A1093" s="90"/>
      <c r="B1093" s="90" t="s">
        <v>124</v>
      </c>
      <c r="C1093" s="90"/>
      <c r="D1093" t="s">
        <v>57</v>
      </c>
      <c r="E1093" s="91"/>
      <c r="F1093" s="90"/>
      <c r="G1093" t="s">
        <v>579</v>
      </c>
      <c r="H1093" s="97">
        <v>45386.859722222223</v>
      </c>
      <c r="I1093" s="117">
        <v>45386.859722222223</v>
      </c>
      <c r="J1093" s="97">
        <v>45386.928472222222</v>
      </c>
      <c r="K1093" s="117">
        <v>45386.928472222222</v>
      </c>
      <c r="L1093" s="95">
        <f>((Causas[[#This Row],[resolucion_fecha]]-Causas[[#This Row],[parada_fecha]])*60*60*24)</f>
        <v>5939.9999998742715</v>
      </c>
      <c r="M1093" s="92">
        <f>Causas[[#This Row],[parada_duracion]]/60</f>
        <v>98.999999997904524</v>
      </c>
      <c r="N1093" s="18" t="s">
        <v>44</v>
      </c>
      <c r="O1093" s="98" t="s">
        <v>44</v>
      </c>
      <c r="P1093" s="93">
        <f>WEEKNUM(Causas[[#This Row],[resolucion_fecha]],16)</f>
        <v>14</v>
      </c>
      <c r="Q1093" s="93" t="str">
        <f>TEXT(Causas[[#This Row],[resolucion_fecha]],"MMMM")</f>
        <v>abril</v>
      </c>
      <c r="R1093" s="93" t="str">
        <f t="shared" si="26"/>
        <v>N</v>
      </c>
      <c r="S1093" s="93"/>
      <c r="T1093" s="98" t="s">
        <v>44</v>
      </c>
      <c r="U1093" s="94"/>
      <c r="V1093" s="93"/>
      <c r="W1093" s="93"/>
    </row>
    <row r="1094" spans="1:23" x14ac:dyDescent="0.25">
      <c r="A1094" s="90"/>
      <c r="B1094" s="90" t="s">
        <v>110</v>
      </c>
      <c r="C1094" s="90"/>
      <c r="D1094" t="s">
        <v>49</v>
      </c>
      <c r="E1094" s="91"/>
      <c r="F1094" s="90"/>
      <c r="G1094" t="s">
        <v>579</v>
      </c>
      <c r="H1094" s="97">
        <v>45387.260416666664</v>
      </c>
      <c r="I1094" s="117">
        <v>45387.260416666664</v>
      </c>
      <c r="J1094" s="97">
        <v>45387.411805555559</v>
      </c>
      <c r="K1094" s="117">
        <v>45387.411805555559</v>
      </c>
      <c r="L1094" s="95">
        <f>((Causas[[#This Row],[resolucion_fecha]]-Causas[[#This Row],[parada_fecha]])*60*60*24)</f>
        <v>13080.000000516884</v>
      </c>
      <c r="M1094" s="92">
        <f>Causas[[#This Row],[parada_duracion]]/60</f>
        <v>218.00000000861473</v>
      </c>
      <c r="N1094" s="18" t="s">
        <v>44</v>
      </c>
      <c r="O1094" s="98" t="s">
        <v>44</v>
      </c>
      <c r="P1094" s="93">
        <f>WEEKNUM(Causas[[#This Row],[resolucion_fecha]],16)</f>
        <v>14</v>
      </c>
      <c r="Q1094" s="93" t="str">
        <f>TEXT(Causas[[#This Row],[resolucion_fecha]],"MMMM")</f>
        <v>abril</v>
      </c>
      <c r="R1094" s="93" t="str">
        <f t="shared" si="26"/>
        <v>N</v>
      </c>
      <c r="S1094" s="93"/>
      <c r="T1094" s="98" t="s">
        <v>44</v>
      </c>
      <c r="U1094" s="94"/>
      <c r="V1094" s="93"/>
      <c r="W1094" s="93"/>
    </row>
    <row r="1095" spans="1:23" x14ac:dyDescent="0.25">
      <c r="A1095" s="90"/>
      <c r="B1095" s="90" t="s">
        <v>122</v>
      </c>
      <c r="C1095" s="90"/>
      <c r="D1095" t="s">
        <v>54</v>
      </c>
      <c r="E1095" s="91"/>
      <c r="F1095" s="90"/>
      <c r="G1095" t="s">
        <v>580</v>
      </c>
      <c r="H1095" s="97">
        <v>45387.283333333333</v>
      </c>
      <c r="I1095" s="117">
        <v>45387.283333333333</v>
      </c>
      <c r="J1095" s="97">
        <v>45387.318749999999</v>
      </c>
      <c r="K1095" s="117">
        <v>45387.318749999999</v>
      </c>
      <c r="L1095" s="95">
        <f>((Causas[[#This Row],[resolucion_fecha]]-Causas[[#This Row],[parada_fecha]])*60*60*24)</f>
        <v>3059.999999916181</v>
      </c>
      <c r="M1095" s="92">
        <f>Causas[[#This Row],[parada_duracion]]/60</f>
        <v>50.999999998603016</v>
      </c>
      <c r="N1095" s="18" t="s">
        <v>44</v>
      </c>
      <c r="O1095" s="98" t="s">
        <v>44</v>
      </c>
      <c r="P1095" s="93">
        <f>WEEKNUM(Causas[[#This Row],[resolucion_fecha]],16)</f>
        <v>14</v>
      </c>
      <c r="Q1095" s="93" t="str">
        <f>TEXT(Causas[[#This Row],[resolucion_fecha]],"MMMM")</f>
        <v>abril</v>
      </c>
      <c r="R1095" s="93" t="str">
        <f t="shared" si="26"/>
        <v>N</v>
      </c>
      <c r="S1095" s="93"/>
      <c r="T1095" s="98" t="s">
        <v>44</v>
      </c>
      <c r="U1095" s="94"/>
      <c r="V1095" s="93"/>
      <c r="W1095" s="93"/>
    </row>
    <row r="1096" spans="1:23" x14ac:dyDescent="0.25">
      <c r="A1096" s="90"/>
      <c r="B1096" s="90" t="s">
        <v>120</v>
      </c>
      <c r="C1096" s="90"/>
      <c r="D1096" t="s">
        <v>55</v>
      </c>
      <c r="E1096" s="91"/>
      <c r="F1096" s="90"/>
      <c r="G1096" t="s">
        <v>580</v>
      </c>
      <c r="H1096" s="97">
        <v>45387.304166666669</v>
      </c>
      <c r="I1096" s="117">
        <v>45387.304166666669</v>
      </c>
      <c r="J1096" s="97">
        <v>45387.324999999997</v>
      </c>
      <c r="K1096" s="117">
        <v>45387.324999999997</v>
      </c>
      <c r="L1096" s="95">
        <f>((Causas[[#This Row],[resolucion_fecha]]-Causas[[#This Row],[parada_fecha]])*60*60*24)</f>
        <v>1799.9999995809048</v>
      </c>
      <c r="M1096" s="92">
        <f>Causas[[#This Row],[parada_duracion]]/60</f>
        <v>29.999999993015081</v>
      </c>
      <c r="N1096" s="18" t="s">
        <v>685</v>
      </c>
      <c r="O1096" s="98" t="s">
        <v>383</v>
      </c>
      <c r="P1096" s="93">
        <f>WEEKNUM(Causas[[#This Row],[resolucion_fecha]],16)</f>
        <v>14</v>
      </c>
      <c r="Q1096" s="93" t="str">
        <f>TEXT(Causas[[#This Row],[resolucion_fecha]],"MMMM")</f>
        <v>abril</v>
      </c>
      <c r="R1096" s="93" t="str">
        <f t="shared" si="26"/>
        <v>N</v>
      </c>
      <c r="S1096" s="93"/>
      <c r="T1096" s="98" t="s">
        <v>132</v>
      </c>
      <c r="U1096" s="94"/>
      <c r="V1096" s="93"/>
      <c r="W1096" s="93"/>
    </row>
    <row r="1097" spans="1:23" x14ac:dyDescent="0.25">
      <c r="A1097" s="90"/>
      <c r="B1097" s="90" t="s">
        <v>152</v>
      </c>
      <c r="C1097" s="90"/>
      <c r="D1097" t="s">
        <v>64</v>
      </c>
      <c r="E1097" s="91"/>
      <c r="F1097" s="90"/>
      <c r="G1097" t="s">
        <v>580</v>
      </c>
      <c r="H1097" s="97">
        <v>45387.309027777781</v>
      </c>
      <c r="I1097" s="117">
        <v>45387.309027777781</v>
      </c>
      <c r="J1097" s="97">
        <v>45387.3125</v>
      </c>
      <c r="K1097" s="117">
        <v>45387.3125</v>
      </c>
      <c r="L1097" s="95">
        <f>((Causas[[#This Row],[resolucion_fecha]]-Causas[[#This Row],[parada_fecha]])*60*60*24)</f>
        <v>299.99999972060323</v>
      </c>
      <c r="M1097" s="92">
        <f>Causas[[#This Row],[parada_duracion]]/60</f>
        <v>4.9999999953433871</v>
      </c>
      <c r="N1097" s="18" t="s">
        <v>125</v>
      </c>
      <c r="O1097" s="98" t="s">
        <v>125</v>
      </c>
      <c r="P1097" s="93">
        <f>WEEKNUM(Causas[[#This Row],[resolucion_fecha]],16)</f>
        <v>14</v>
      </c>
      <c r="Q1097" s="93" t="str">
        <f>TEXT(Causas[[#This Row],[resolucion_fecha]],"MMMM")</f>
        <v>abril</v>
      </c>
      <c r="R1097" s="93" t="str">
        <f t="shared" si="26"/>
        <v>N</v>
      </c>
      <c r="S1097" s="93"/>
      <c r="T1097" s="98" t="s">
        <v>125</v>
      </c>
      <c r="U1097" s="94"/>
      <c r="V1097" s="93"/>
      <c r="W1097" s="93"/>
    </row>
    <row r="1098" spans="1:23" x14ac:dyDescent="0.25">
      <c r="A1098" s="90"/>
      <c r="B1098" s="90" t="s">
        <v>121</v>
      </c>
      <c r="C1098" s="90"/>
      <c r="D1098" t="s">
        <v>64</v>
      </c>
      <c r="E1098" s="91"/>
      <c r="F1098" s="90"/>
      <c r="G1098" t="s">
        <v>579</v>
      </c>
      <c r="H1098" s="97">
        <v>45387.363888888889</v>
      </c>
      <c r="I1098" s="117">
        <v>45387.363888888889</v>
      </c>
      <c r="J1098" s="97">
        <v>45387.398611111108</v>
      </c>
      <c r="K1098" s="117">
        <v>45387.398611111108</v>
      </c>
      <c r="L1098" s="95">
        <f>((Causas[[#This Row],[resolucion_fecha]]-Causas[[#This Row],[parada_fecha]])*60*60*24)</f>
        <v>2999.9999997206032</v>
      </c>
      <c r="M1098" s="92">
        <f>Causas[[#This Row],[parada_duracion]]/60</f>
        <v>49.999999995343387</v>
      </c>
      <c r="N1098" s="18" t="s">
        <v>686</v>
      </c>
      <c r="O1098" s="98" t="s">
        <v>383</v>
      </c>
      <c r="P1098" s="93">
        <f>WEEKNUM(Causas[[#This Row],[resolucion_fecha]],16)</f>
        <v>14</v>
      </c>
      <c r="Q1098" s="93" t="str">
        <f>TEXT(Causas[[#This Row],[resolucion_fecha]],"MMMM")</f>
        <v>abril</v>
      </c>
      <c r="R1098" s="93" t="str">
        <f t="shared" si="26"/>
        <v>N</v>
      </c>
      <c r="S1098" s="93"/>
      <c r="T1098" s="98" t="s">
        <v>132</v>
      </c>
      <c r="U1098" s="94"/>
      <c r="V1098" s="93"/>
      <c r="W1098" s="93"/>
    </row>
    <row r="1099" spans="1:23" x14ac:dyDescent="0.25">
      <c r="A1099" s="90"/>
      <c r="B1099" s="90" t="s">
        <v>114</v>
      </c>
      <c r="C1099" s="90"/>
      <c r="D1099" t="s">
        <v>50</v>
      </c>
      <c r="E1099" s="91"/>
      <c r="F1099" s="90"/>
      <c r="G1099" t="s">
        <v>580</v>
      </c>
      <c r="H1099" s="97">
        <v>45387.388888888891</v>
      </c>
      <c r="I1099" s="117">
        <v>45387.388888888891</v>
      </c>
      <c r="J1099" s="97">
        <v>45387.397222222222</v>
      </c>
      <c r="K1099" s="117">
        <v>45387.397222222222</v>
      </c>
      <c r="L1099" s="95">
        <f>((Causas[[#This Row],[resolucion_fecha]]-Causas[[#This Row],[parada_fecha]])*60*60*24)</f>
        <v>719.99999983236194</v>
      </c>
      <c r="M1099" s="92">
        <f>Causas[[#This Row],[parada_duracion]]/60</f>
        <v>11.999999997206032</v>
      </c>
      <c r="N1099" s="18" t="s">
        <v>684</v>
      </c>
      <c r="O1099" s="98" t="s">
        <v>383</v>
      </c>
      <c r="P1099" s="93">
        <f>WEEKNUM(Causas[[#This Row],[resolucion_fecha]],16)</f>
        <v>14</v>
      </c>
      <c r="Q1099" s="93" t="str">
        <f>TEXT(Causas[[#This Row],[resolucion_fecha]],"MMMM")</f>
        <v>abril</v>
      </c>
      <c r="R1099" s="93" t="str">
        <f t="shared" si="26"/>
        <v>N</v>
      </c>
      <c r="S1099" s="93"/>
      <c r="T1099" s="98" t="s">
        <v>132</v>
      </c>
      <c r="U1099" s="94"/>
      <c r="V1099" s="93"/>
      <c r="W1099" s="93"/>
    </row>
    <row r="1100" spans="1:23" x14ac:dyDescent="0.25">
      <c r="A1100" s="90"/>
      <c r="B1100" s="90" t="s">
        <v>120</v>
      </c>
      <c r="C1100" s="90"/>
      <c r="D1100" t="s">
        <v>59</v>
      </c>
      <c r="E1100" s="91"/>
      <c r="F1100" s="90"/>
      <c r="G1100" t="s">
        <v>580</v>
      </c>
      <c r="H1100" s="97">
        <v>45387.441666666666</v>
      </c>
      <c r="I1100" s="117">
        <v>45387.441666666666</v>
      </c>
      <c r="J1100" s="97">
        <v>45387.446527777778</v>
      </c>
      <c r="K1100" s="117">
        <v>45387.446527777778</v>
      </c>
      <c r="L1100" s="95">
        <f>((Causas[[#This Row],[resolucion_fecha]]-Causas[[#This Row],[parada_fecha]])*60*60*24)</f>
        <v>420.00000011175871</v>
      </c>
      <c r="M1100" s="92">
        <f>Causas[[#This Row],[parada_duracion]]/60</f>
        <v>7.0000000018626451</v>
      </c>
      <c r="N1100" s="18" t="s">
        <v>125</v>
      </c>
      <c r="O1100" s="98" t="s">
        <v>125</v>
      </c>
      <c r="P1100" s="93">
        <f>WEEKNUM(Causas[[#This Row],[resolucion_fecha]],16)</f>
        <v>14</v>
      </c>
      <c r="Q1100" s="93" t="str">
        <f>TEXT(Causas[[#This Row],[resolucion_fecha]],"MMMM")</f>
        <v>abril</v>
      </c>
      <c r="R1100" s="93" t="str">
        <f t="shared" ref="R1100:R1105" si="27">IF(I6595&gt;TIME(22,0,0),"N",IF(I6595&lt;TIME(6,0,0),"N",IF(I6595&gt;TIME(14,0,0),"T",IF(I6595&gt;=TIME(6,0,0),"M","-"))))</f>
        <v>N</v>
      </c>
      <c r="S1100" s="93"/>
      <c r="T1100" s="98" t="s">
        <v>125</v>
      </c>
      <c r="U1100" s="94"/>
      <c r="V1100" s="93"/>
      <c r="W1100" s="93"/>
    </row>
    <row r="1101" spans="1:23" x14ac:dyDescent="0.25">
      <c r="A1101" s="90"/>
      <c r="B1101" s="90" t="s">
        <v>120</v>
      </c>
      <c r="C1101" s="90"/>
      <c r="D1101" t="s">
        <v>52</v>
      </c>
      <c r="E1101" s="91"/>
      <c r="F1101" s="90"/>
      <c r="G1101" t="s">
        <v>579</v>
      </c>
      <c r="H1101" s="97">
        <v>45387.504861111112</v>
      </c>
      <c r="I1101" s="117">
        <v>45387.504861111112</v>
      </c>
      <c r="J1101" s="97">
        <v>45387.511805555558</v>
      </c>
      <c r="K1101" s="117">
        <v>45387.511805555558</v>
      </c>
      <c r="L1101" s="95">
        <f>((Causas[[#This Row],[resolucion_fecha]]-Causas[[#This Row],[parada_fecha]])*60*60*24)</f>
        <v>600.00000006984919</v>
      </c>
      <c r="M1101" s="92">
        <f>Causas[[#This Row],[parada_duracion]]/60</f>
        <v>10.000000001164153</v>
      </c>
      <c r="N1101" s="18" t="s">
        <v>44</v>
      </c>
      <c r="O1101" s="98" t="s">
        <v>44</v>
      </c>
      <c r="P1101" s="93">
        <f>WEEKNUM(Causas[[#This Row],[resolucion_fecha]],16)</f>
        <v>14</v>
      </c>
      <c r="Q1101" s="93" t="str">
        <f>TEXT(Causas[[#This Row],[resolucion_fecha]],"MMMM")</f>
        <v>abril</v>
      </c>
      <c r="R1101" s="93" t="str">
        <f t="shared" si="27"/>
        <v>N</v>
      </c>
      <c r="S1101" s="93"/>
      <c r="T1101" s="98" t="s">
        <v>44</v>
      </c>
      <c r="U1101" s="94"/>
      <c r="V1101" s="93"/>
      <c r="W1101" s="93"/>
    </row>
    <row r="1102" spans="1:23" x14ac:dyDescent="0.25">
      <c r="A1102" s="90"/>
      <c r="B1102" s="90" t="s">
        <v>124</v>
      </c>
      <c r="C1102" s="90"/>
      <c r="D1102" t="s">
        <v>57</v>
      </c>
      <c r="E1102" s="91"/>
      <c r="F1102" s="90"/>
      <c r="G1102" t="s">
        <v>579</v>
      </c>
      <c r="H1102" s="97">
        <v>45387.658333333333</v>
      </c>
      <c r="I1102" s="117">
        <v>45387.658333333333</v>
      </c>
      <c r="J1102" s="97">
        <v>45387.697222222225</v>
      </c>
      <c r="K1102" s="117">
        <v>45387.697222222225</v>
      </c>
      <c r="L1102" s="95">
        <f>((Causas[[#This Row],[resolucion_fecha]]-Causas[[#This Row],[parada_fecha]])*60*60*24)</f>
        <v>3360.0000002654269</v>
      </c>
      <c r="M1102" s="92">
        <f>Causas[[#This Row],[parada_duracion]]/60</f>
        <v>56.000000004423782</v>
      </c>
      <c r="N1102" s="18" t="s">
        <v>44</v>
      </c>
      <c r="O1102" s="98" t="s">
        <v>44</v>
      </c>
      <c r="P1102" s="93">
        <f>WEEKNUM(Causas[[#This Row],[resolucion_fecha]],16)</f>
        <v>14</v>
      </c>
      <c r="Q1102" s="93" t="str">
        <f>TEXT(Causas[[#This Row],[resolucion_fecha]],"MMMM")</f>
        <v>abril</v>
      </c>
      <c r="R1102" s="93" t="str">
        <f t="shared" si="27"/>
        <v>N</v>
      </c>
      <c r="S1102" s="93"/>
      <c r="T1102" s="98" t="s">
        <v>44</v>
      </c>
      <c r="U1102" s="94"/>
      <c r="V1102" s="93"/>
      <c r="W1102" s="93"/>
    </row>
    <row r="1103" spans="1:23" x14ac:dyDescent="0.25">
      <c r="A1103" s="90"/>
      <c r="B1103" s="90" t="s">
        <v>114</v>
      </c>
      <c r="C1103" s="90"/>
      <c r="D1103" t="s">
        <v>50</v>
      </c>
      <c r="E1103" s="91"/>
      <c r="F1103" s="90"/>
      <c r="G1103" t="s">
        <v>579</v>
      </c>
      <c r="H1103" s="97">
        <v>45387.681250000001</v>
      </c>
      <c r="I1103" s="117">
        <v>45387.681250000001</v>
      </c>
      <c r="J1103" s="97">
        <v>45387.688888888886</v>
      </c>
      <c r="K1103" s="117">
        <v>45387.688888888886</v>
      </c>
      <c r="L1103" s="95">
        <f>((Causas[[#This Row],[resolucion_fecha]]-Causas[[#This Row],[parada_fecha]])*60*60*24)</f>
        <v>659.9999996367842</v>
      </c>
      <c r="M1103" s="92">
        <f>Causas[[#This Row],[parada_duracion]]/60</f>
        <v>10.999999993946403</v>
      </c>
      <c r="N1103" s="18" t="s">
        <v>44</v>
      </c>
      <c r="O1103" s="98" t="s">
        <v>44</v>
      </c>
      <c r="P1103" s="93">
        <f>WEEKNUM(Causas[[#This Row],[resolucion_fecha]],16)</f>
        <v>14</v>
      </c>
      <c r="Q1103" s="93" t="str">
        <f>TEXT(Causas[[#This Row],[resolucion_fecha]],"MMMM")</f>
        <v>abril</v>
      </c>
      <c r="R1103" s="93" t="str">
        <f t="shared" si="27"/>
        <v>N</v>
      </c>
      <c r="S1103" s="93"/>
      <c r="T1103" s="98" t="s">
        <v>44</v>
      </c>
      <c r="U1103" s="94"/>
      <c r="V1103" s="93"/>
      <c r="W1103" s="93"/>
    </row>
    <row r="1104" spans="1:23" x14ac:dyDescent="0.25">
      <c r="A1104" s="90"/>
      <c r="B1104" s="90" t="s">
        <v>121</v>
      </c>
      <c r="C1104" s="90"/>
      <c r="D1104" t="s">
        <v>64</v>
      </c>
      <c r="E1104" s="91"/>
      <c r="F1104" s="90"/>
      <c r="G1104" t="s">
        <v>579</v>
      </c>
      <c r="H1104" s="97">
        <v>45387.709027777775</v>
      </c>
      <c r="I1104" s="117">
        <v>45387.709027777775</v>
      </c>
      <c r="J1104" s="97">
        <v>45387.763888888891</v>
      </c>
      <c r="K1104" s="117">
        <v>45387.763888888891</v>
      </c>
      <c r="L1104" s="95">
        <f>((Causas[[#This Row],[resolucion_fecha]]-Causas[[#This Row],[parada_fecha]])*60*60*24)</f>
        <v>4740.0000003632158</v>
      </c>
      <c r="M1104" s="92">
        <f>Causas[[#This Row],[parada_duracion]]/60</f>
        <v>79.000000006053597</v>
      </c>
      <c r="N1104" s="18" t="s">
        <v>44</v>
      </c>
      <c r="O1104" s="98" t="s">
        <v>44</v>
      </c>
      <c r="P1104" s="93">
        <f>WEEKNUM(Causas[[#This Row],[resolucion_fecha]],16)</f>
        <v>14</v>
      </c>
      <c r="Q1104" s="93" t="str">
        <f>TEXT(Causas[[#This Row],[resolucion_fecha]],"MMMM")</f>
        <v>abril</v>
      </c>
      <c r="R1104" s="93" t="str">
        <f t="shared" si="27"/>
        <v>N</v>
      </c>
      <c r="S1104" s="93"/>
      <c r="T1104" s="98" t="s">
        <v>44</v>
      </c>
      <c r="U1104" s="94"/>
      <c r="V1104" s="93"/>
      <c r="W1104" s="93"/>
    </row>
    <row r="1105" spans="1:23" x14ac:dyDescent="0.25">
      <c r="A1105" s="95"/>
      <c r="B1105" s="95" t="s">
        <v>120</v>
      </c>
      <c r="C1105" s="95"/>
      <c r="D1105" t="s">
        <v>57</v>
      </c>
      <c r="E1105" s="96"/>
      <c r="F1105" s="95"/>
      <c r="G1105" t="s">
        <v>580</v>
      </c>
      <c r="H1105" s="97">
        <v>45387.885416666664</v>
      </c>
      <c r="I1105" s="117">
        <v>45387.885416666664</v>
      </c>
      <c r="J1105" s="97">
        <v>45387.899305555555</v>
      </c>
      <c r="K1105" s="117">
        <v>45387.899305555555</v>
      </c>
      <c r="L1105" s="95">
        <f>((Causas[[#This Row],[resolucion_fecha]]-Causas[[#This Row],[parada_fecha]])*60*60*24)</f>
        <v>1200.0000001396984</v>
      </c>
      <c r="M1105" s="23">
        <f>Causas[[#This Row],[parada_duracion]]/60</f>
        <v>20.000000002328306</v>
      </c>
      <c r="N1105" s="19" t="s">
        <v>44</v>
      </c>
      <c r="O1105" s="99" t="s">
        <v>44</v>
      </c>
      <c r="P1105" s="16">
        <f>WEEKNUM(Causas[[#This Row],[resolucion_fecha]],16)</f>
        <v>14</v>
      </c>
      <c r="Q1105" s="16" t="str">
        <f>TEXT(Causas[[#This Row],[resolucion_fecha]],"MMMM")</f>
        <v>abril</v>
      </c>
      <c r="R1105" s="16" t="str">
        <f t="shared" si="27"/>
        <v>N</v>
      </c>
      <c r="S1105" s="16"/>
      <c r="T1105" s="99" t="s">
        <v>44</v>
      </c>
      <c r="U1105" s="94"/>
      <c r="V1105" s="16"/>
      <c r="W1105" s="16"/>
    </row>
    <row r="1106" spans="1:23" x14ac:dyDescent="0.25">
      <c r="A1106" s="90"/>
      <c r="B1106" s="90" t="s">
        <v>121</v>
      </c>
      <c r="C1106" s="90"/>
      <c r="D1106" t="s">
        <v>54</v>
      </c>
      <c r="E1106" s="91"/>
      <c r="F1106" s="90"/>
      <c r="G1106" t="s">
        <v>580</v>
      </c>
      <c r="H1106" s="97">
        <v>45390.259027777778</v>
      </c>
      <c r="I1106" s="117">
        <v>45390.259027777778</v>
      </c>
      <c r="J1106" s="97">
        <v>45390.282638888886</v>
      </c>
      <c r="K1106" s="117">
        <v>45390.282638888886</v>
      </c>
      <c r="L1106" s="95">
        <f>((Causas[[#This Row],[resolucion_fecha]]-Causas[[#This Row],[parada_fecha]])*60*60*24)</f>
        <v>2039.9999997345731</v>
      </c>
      <c r="M1106" s="92">
        <f>Causas[[#This Row],[parada_duracion]]/60</f>
        <v>33.999999995576218</v>
      </c>
      <c r="N1106" s="18" t="s">
        <v>44</v>
      </c>
      <c r="O1106" s="98" t="s">
        <v>44</v>
      </c>
      <c r="P1106" s="93">
        <f>WEEKNUM(Causas[[#This Row],[resolucion_fecha]],16)</f>
        <v>15</v>
      </c>
      <c r="Q1106" s="93" t="str">
        <f>TEXT(Causas[[#This Row],[resolucion_fecha]],"MMMM")</f>
        <v>abril</v>
      </c>
      <c r="R1106" s="93" t="str">
        <f t="shared" ref="R1106:R1169" si="28">IF(I6597&gt;TIME(22,0,0),"N",IF(I6597&lt;TIME(6,0,0),"N",IF(I6597&gt;TIME(14,0,0),"T",IF(I6597&gt;=TIME(6,0,0),"M","-"))))</f>
        <v>N</v>
      </c>
      <c r="S1106" s="93"/>
      <c r="T1106" s="98" t="s">
        <v>44</v>
      </c>
      <c r="U1106" s="16"/>
      <c r="V1106" s="93"/>
      <c r="W1106" s="93"/>
    </row>
    <row r="1107" spans="1:23" x14ac:dyDescent="0.25">
      <c r="A1107" s="90"/>
      <c r="B1107" s="90" t="s">
        <v>114</v>
      </c>
      <c r="C1107" s="90"/>
      <c r="D1107" t="s">
        <v>50</v>
      </c>
      <c r="E1107" s="91"/>
      <c r="F1107" s="90"/>
      <c r="G1107" t="s">
        <v>580</v>
      </c>
      <c r="H1107" s="97">
        <v>45390.263888888891</v>
      </c>
      <c r="I1107" s="117">
        <v>45390.263888888891</v>
      </c>
      <c r="J1107" s="97">
        <v>45390.270138888889</v>
      </c>
      <c r="K1107" s="117">
        <v>45390.270138888889</v>
      </c>
      <c r="L1107" s="95">
        <f>((Causas[[#This Row],[resolucion_fecha]]-Causas[[#This Row],[parada_fecha]])*60*60*24)</f>
        <v>539.99999987427145</v>
      </c>
      <c r="M1107" s="92">
        <f>Causas[[#This Row],[parada_duracion]]/60</f>
        <v>8.9999999979045242</v>
      </c>
      <c r="N1107" s="18" t="s">
        <v>125</v>
      </c>
      <c r="O1107" s="98" t="s">
        <v>125</v>
      </c>
      <c r="P1107" s="93">
        <f>WEEKNUM(Causas[[#This Row],[resolucion_fecha]],16)</f>
        <v>15</v>
      </c>
      <c r="Q1107" s="93" t="str">
        <f>TEXT(Causas[[#This Row],[resolucion_fecha]],"MMMM")</f>
        <v>abril</v>
      </c>
      <c r="R1107" s="93" t="str">
        <f t="shared" si="28"/>
        <v>N</v>
      </c>
      <c r="S1107" s="93"/>
      <c r="T1107" s="98" t="s">
        <v>125</v>
      </c>
      <c r="U1107" s="94"/>
      <c r="V1107" s="93"/>
      <c r="W1107" s="93"/>
    </row>
    <row r="1108" spans="1:23" x14ac:dyDescent="0.25">
      <c r="A1108" s="90"/>
      <c r="B1108" s="90" t="s">
        <v>114</v>
      </c>
      <c r="C1108" s="90"/>
      <c r="D1108" t="s">
        <v>50</v>
      </c>
      <c r="E1108" s="91"/>
      <c r="F1108" s="90"/>
      <c r="G1108" t="s">
        <v>580</v>
      </c>
      <c r="H1108" s="97">
        <v>45390.26458333333</v>
      </c>
      <c r="I1108" s="117">
        <v>45390.26458333333</v>
      </c>
      <c r="J1108" s="97">
        <v>45390.272916666669</v>
      </c>
      <c r="K1108" s="117">
        <v>45390.272916666669</v>
      </c>
      <c r="L1108" s="95">
        <f>((Causas[[#This Row],[resolucion_fecha]]-Causas[[#This Row],[parada_fecha]])*60*60*24)</f>
        <v>720.00000046100467</v>
      </c>
      <c r="M1108" s="92">
        <f>Causas[[#This Row],[parada_duracion]]/60</f>
        <v>12.000000007683411</v>
      </c>
      <c r="N1108" s="18" t="s">
        <v>633</v>
      </c>
      <c r="O1108" s="98" t="s">
        <v>9</v>
      </c>
      <c r="P1108" s="93">
        <f>WEEKNUM(Causas[[#This Row],[resolucion_fecha]],16)</f>
        <v>15</v>
      </c>
      <c r="Q1108" s="93" t="str">
        <f>TEXT(Causas[[#This Row],[resolucion_fecha]],"MMMM")</f>
        <v>abril</v>
      </c>
      <c r="R1108" s="93" t="str">
        <f t="shared" si="28"/>
        <v>N</v>
      </c>
      <c r="S1108" s="93"/>
      <c r="T1108" s="98" t="s">
        <v>9</v>
      </c>
      <c r="U1108" s="94"/>
      <c r="V1108" s="93"/>
      <c r="W1108" s="93"/>
    </row>
    <row r="1109" spans="1:23" x14ac:dyDescent="0.25">
      <c r="A1109" s="90"/>
      <c r="B1109" s="90" t="s">
        <v>146</v>
      </c>
      <c r="C1109" s="90"/>
      <c r="D1109" t="s">
        <v>49</v>
      </c>
      <c r="E1109" s="91"/>
      <c r="F1109" s="90"/>
      <c r="G1109" t="s">
        <v>580</v>
      </c>
      <c r="H1109" s="97">
        <v>45390.272222222222</v>
      </c>
      <c r="I1109" s="117">
        <v>45390.272222222222</v>
      </c>
      <c r="J1109" s="97">
        <v>45390.310416666667</v>
      </c>
      <c r="K1109" s="117">
        <v>45390.310416666667</v>
      </c>
      <c r="L1109" s="95">
        <f>((Causas[[#This Row],[resolucion_fecha]]-Causas[[#This Row],[parada_fecha]])*60*60*24)</f>
        <v>3300.0000000698492</v>
      </c>
      <c r="M1109" s="92">
        <f>Causas[[#This Row],[parada_duracion]]/60</f>
        <v>55.000000001164153</v>
      </c>
      <c r="N1109" s="18" t="s">
        <v>688</v>
      </c>
      <c r="O1109" s="98" t="s">
        <v>383</v>
      </c>
      <c r="P1109" s="93">
        <f>WEEKNUM(Causas[[#This Row],[resolucion_fecha]],16)</f>
        <v>15</v>
      </c>
      <c r="Q1109" s="93" t="str">
        <f>TEXT(Causas[[#This Row],[resolucion_fecha]],"MMMM")</f>
        <v>abril</v>
      </c>
      <c r="R1109" s="93" t="str">
        <f t="shared" si="28"/>
        <v>N</v>
      </c>
      <c r="S1109" s="93"/>
      <c r="T1109" s="98" t="s">
        <v>132</v>
      </c>
      <c r="U1109" s="94"/>
      <c r="V1109" s="93"/>
      <c r="W1109" s="93"/>
    </row>
    <row r="1110" spans="1:23" x14ac:dyDescent="0.25">
      <c r="A1110" s="90"/>
      <c r="B1110" s="90" t="s">
        <v>120</v>
      </c>
      <c r="C1110" s="90"/>
      <c r="D1110" t="s">
        <v>43</v>
      </c>
      <c r="E1110" s="91"/>
      <c r="F1110" s="90"/>
      <c r="G1110" t="s">
        <v>580</v>
      </c>
      <c r="H1110" s="97">
        <v>45390.286111111112</v>
      </c>
      <c r="I1110" s="117">
        <v>45390.286111111112</v>
      </c>
      <c r="J1110" s="97">
        <v>45390.415972222225</v>
      </c>
      <c r="K1110" s="117">
        <v>45390.415972222225</v>
      </c>
      <c r="L1110" s="95">
        <f>((Causas[[#This Row],[resolucion_fecha]]-Causas[[#This Row],[parada_fecha]])*60*60*24)</f>
        <v>11220.000000111759</v>
      </c>
      <c r="M1110" s="92">
        <f>Causas[[#This Row],[parada_duracion]]/60</f>
        <v>187.00000000186265</v>
      </c>
      <c r="N1110" s="18" t="s">
        <v>687</v>
      </c>
      <c r="O1110" s="98" t="s">
        <v>384</v>
      </c>
      <c r="P1110" s="93">
        <f>WEEKNUM(Causas[[#This Row],[resolucion_fecha]],16)</f>
        <v>15</v>
      </c>
      <c r="Q1110" s="93" t="str">
        <f>TEXT(Causas[[#This Row],[resolucion_fecha]],"MMMM")</f>
        <v>abril</v>
      </c>
      <c r="R1110" s="93" t="str">
        <f t="shared" si="28"/>
        <v>N</v>
      </c>
      <c r="S1110" s="93"/>
      <c r="T1110" s="98" t="s">
        <v>132</v>
      </c>
      <c r="U1110" s="94"/>
      <c r="V1110" s="93"/>
      <c r="W1110" s="93"/>
    </row>
    <row r="1111" spans="1:23" x14ac:dyDescent="0.25">
      <c r="A1111" s="90"/>
      <c r="B1111" s="90" t="s">
        <v>487</v>
      </c>
      <c r="C1111" s="90"/>
      <c r="D1111" t="s">
        <v>60</v>
      </c>
      <c r="E1111" s="91"/>
      <c r="F1111" s="90"/>
      <c r="G1111" t="s">
        <v>579</v>
      </c>
      <c r="H1111" s="97">
        <v>45390.300694444442</v>
      </c>
      <c r="I1111" s="117">
        <v>45390.300694444442</v>
      </c>
      <c r="J1111" s="97">
        <v>45390.335416666669</v>
      </c>
      <c r="K1111" s="117">
        <v>45390.335416666669</v>
      </c>
      <c r="L1111" s="95">
        <f>((Causas[[#This Row],[resolucion_fecha]]-Causas[[#This Row],[parada_fecha]])*60*60*24)</f>
        <v>3000.000000349246</v>
      </c>
      <c r="M1111" s="92">
        <f>Causas[[#This Row],[parada_duracion]]/60</f>
        <v>50.000000005820766</v>
      </c>
      <c r="N1111" s="18" t="s">
        <v>689</v>
      </c>
      <c r="O1111" s="98" t="s">
        <v>383</v>
      </c>
      <c r="P1111" s="93">
        <f>WEEKNUM(Causas[[#This Row],[resolucion_fecha]],16)</f>
        <v>15</v>
      </c>
      <c r="Q1111" s="93" t="str">
        <f>TEXT(Causas[[#This Row],[resolucion_fecha]],"MMMM")</f>
        <v>abril</v>
      </c>
      <c r="R1111" s="93" t="str">
        <f t="shared" si="28"/>
        <v>N</v>
      </c>
      <c r="S1111" s="93"/>
      <c r="T1111" s="98" t="s">
        <v>132</v>
      </c>
      <c r="U1111" s="94"/>
      <c r="V1111" s="93"/>
      <c r="W1111" s="93"/>
    </row>
    <row r="1112" spans="1:23" x14ac:dyDescent="0.25">
      <c r="A1112" s="90"/>
      <c r="B1112" s="90" t="s">
        <v>120</v>
      </c>
      <c r="C1112" s="90"/>
      <c r="D1112" t="s">
        <v>53</v>
      </c>
      <c r="E1112" s="91"/>
      <c r="F1112" s="90"/>
      <c r="G1112" t="s">
        <v>580</v>
      </c>
      <c r="H1112" s="97">
        <v>45390.365972222222</v>
      </c>
      <c r="I1112" s="117">
        <v>45390.365972222222</v>
      </c>
      <c r="J1112" s="97">
        <v>45390.375694444447</v>
      </c>
      <c r="K1112" s="117">
        <v>45390.375694444447</v>
      </c>
      <c r="L1112" s="95">
        <f>((Causas[[#This Row],[resolucion_fecha]]-Causas[[#This Row],[parada_fecha]])*60*60*24)</f>
        <v>840.00000022351742</v>
      </c>
      <c r="M1112" s="92">
        <f>Causas[[#This Row],[parada_duracion]]/60</f>
        <v>14.00000000372529</v>
      </c>
      <c r="N1112" s="18" t="s">
        <v>690</v>
      </c>
      <c r="O1112" s="98" t="s">
        <v>383</v>
      </c>
      <c r="P1112" s="93">
        <f>WEEKNUM(Causas[[#This Row],[resolucion_fecha]],16)</f>
        <v>15</v>
      </c>
      <c r="Q1112" s="93" t="str">
        <f>TEXT(Causas[[#This Row],[resolucion_fecha]],"MMMM")</f>
        <v>abril</v>
      </c>
      <c r="R1112" s="93" t="str">
        <f t="shared" si="28"/>
        <v>N</v>
      </c>
      <c r="S1112" s="93"/>
      <c r="T1112" s="98" t="s">
        <v>132</v>
      </c>
      <c r="U1112" s="94"/>
      <c r="V1112" s="93"/>
      <c r="W1112" s="93"/>
    </row>
    <row r="1113" spans="1:23" x14ac:dyDescent="0.25">
      <c r="A1113" s="90"/>
      <c r="B1113" s="90" t="s">
        <v>124</v>
      </c>
      <c r="C1113" s="90"/>
      <c r="D1113" t="s">
        <v>57</v>
      </c>
      <c r="E1113" s="91"/>
      <c r="F1113" s="90"/>
      <c r="G1113" t="s">
        <v>579</v>
      </c>
      <c r="H1113" s="97">
        <v>45390.37222222222</v>
      </c>
      <c r="I1113" s="117">
        <v>45390.37222222222</v>
      </c>
      <c r="J1113" s="97">
        <v>45390.408333333333</v>
      </c>
      <c r="K1113" s="117">
        <v>45390.408333333333</v>
      </c>
      <c r="L1113" s="95">
        <f>((Causas[[#This Row],[resolucion_fecha]]-Causas[[#This Row],[parada_fecha]])*60*60*24)</f>
        <v>3120.0000001117587</v>
      </c>
      <c r="M1113" s="92">
        <f>Causas[[#This Row],[parada_duracion]]/60</f>
        <v>52.000000001862645</v>
      </c>
      <c r="N1113" s="18" t="s">
        <v>692</v>
      </c>
      <c r="O1113" s="98" t="s">
        <v>383</v>
      </c>
      <c r="P1113" s="93">
        <f>WEEKNUM(Causas[[#This Row],[resolucion_fecha]],16)</f>
        <v>15</v>
      </c>
      <c r="Q1113" s="93" t="str">
        <f>TEXT(Causas[[#This Row],[resolucion_fecha]],"MMMM")</f>
        <v>abril</v>
      </c>
      <c r="R1113" s="93" t="str">
        <f t="shared" si="28"/>
        <v>N</v>
      </c>
      <c r="S1113" s="93"/>
      <c r="T1113" s="98" t="s">
        <v>132</v>
      </c>
      <c r="U1113" s="94"/>
      <c r="V1113" s="93"/>
      <c r="W1113" s="93"/>
    </row>
    <row r="1114" spans="1:23" x14ac:dyDescent="0.25">
      <c r="A1114" s="90"/>
      <c r="B1114" s="90" t="s">
        <v>136</v>
      </c>
      <c r="C1114" s="90"/>
      <c r="D1114" t="s">
        <v>52</v>
      </c>
      <c r="E1114" s="91"/>
      <c r="F1114" s="90"/>
      <c r="G1114" t="s">
        <v>580</v>
      </c>
      <c r="H1114" s="97">
        <v>45390.37222222222</v>
      </c>
      <c r="I1114" s="117">
        <v>45390.37222222222</v>
      </c>
      <c r="J1114" s="97">
        <v>45390.465277777781</v>
      </c>
      <c r="K1114" s="117">
        <v>45390.465277777781</v>
      </c>
      <c r="L1114" s="95">
        <f>((Causas[[#This Row],[resolucion_fecha]]-Causas[[#This Row],[parada_fecha]])*60*60*24)</f>
        <v>8040.000000433065</v>
      </c>
      <c r="M1114" s="92">
        <f>Causas[[#This Row],[parada_duracion]]/60</f>
        <v>134.00000000721775</v>
      </c>
      <c r="N1114" s="18" t="s">
        <v>691</v>
      </c>
      <c r="O1114" s="98" t="s">
        <v>385</v>
      </c>
      <c r="P1114" s="93">
        <f>WEEKNUM(Causas[[#This Row],[resolucion_fecha]],16)</f>
        <v>15</v>
      </c>
      <c r="Q1114" s="93" t="str">
        <f>TEXT(Causas[[#This Row],[resolucion_fecha]],"MMMM")</f>
        <v>abril</v>
      </c>
      <c r="R1114" s="93" t="str">
        <f t="shared" si="28"/>
        <v>N</v>
      </c>
      <c r="S1114" s="93"/>
      <c r="T1114" s="98" t="s">
        <v>133</v>
      </c>
      <c r="U1114" s="94"/>
      <c r="V1114" s="93"/>
      <c r="W1114" s="93"/>
    </row>
    <row r="1115" spans="1:23" x14ac:dyDescent="0.25">
      <c r="A1115" s="90"/>
      <c r="B1115" s="90" t="s">
        <v>136</v>
      </c>
      <c r="C1115" s="90"/>
      <c r="D1115" t="s">
        <v>52</v>
      </c>
      <c r="E1115" s="91"/>
      <c r="F1115" s="90"/>
      <c r="G1115" t="s">
        <v>580</v>
      </c>
      <c r="H1115" s="97">
        <v>45390.37222222222</v>
      </c>
      <c r="I1115" s="117">
        <v>45390.37222222222</v>
      </c>
      <c r="J1115" s="97">
        <v>45390.46597222222</v>
      </c>
      <c r="K1115" s="117">
        <v>45390.46597222222</v>
      </c>
      <c r="L1115" s="95">
        <f>((Causas[[#This Row],[resolucion_fecha]]-Causas[[#This Row],[parada_fecha]])*60*60*24)</f>
        <v>8100</v>
      </c>
      <c r="M1115" s="92">
        <f>Causas[[#This Row],[parada_duracion]]/60</f>
        <v>135</v>
      </c>
      <c r="N1115" s="18" t="s">
        <v>633</v>
      </c>
      <c r="O1115" s="98" t="s">
        <v>9</v>
      </c>
      <c r="P1115" s="93">
        <f>WEEKNUM(Causas[[#This Row],[resolucion_fecha]],16)</f>
        <v>15</v>
      </c>
      <c r="Q1115" s="93" t="str">
        <f>TEXT(Causas[[#This Row],[resolucion_fecha]],"MMMM")</f>
        <v>abril</v>
      </c>
      <c r="R1115" s="93" t="str">
        <f t="shared" si="28"/>
        <v>N</v>
      </c>
      <c r="S1115" s="93"/>
      <c r="T1115" s="98" t="s">
        <v>9</v>
      </c>
      <c r="U1115" s="94"/>
      <c r="V1115" s="93"/>
      <c r="W1115" s="93"/>
    </row>
    <row r="1116" spans="1:23" x14ac:dyDescent="0.25">
      <c r="A1116" s="90"/>
      <c r="B1116" s="90" t="s">
        <v>114</v>
      </c>
      <c r="C1116" s="90"/>
      <c r="D1116" t="s">
        <v>50</v>
      </c>
      <c r="E1116" s="91"/>
      <c r="F1116" s="90"/>
      <c r="G1116" t="s">
        <v>580</v>
      </c>
      <c r="H1116" s="97">
        <v>45390.415972222225</v>
      </c>
      <c r="I1116" s="117">
        <v>45390.415972222225</v>
      </c>
      <c r="J1116" s="97">
        <v>45390.44027777778</v>
      </c>
      <c r="K1116" s="117">
        <v>45390.44027777778</v>
      </c>
      <c r="L1116" s="95">
        <f>((Causas[[#This Row],[resolucion_fecha]]-Causas[[#This Row],[parada_fecha]])*60*60*24)</f>
        <v>2099.9999999301508</v>
      </c>
      <c r="M1116" s="92">
        <f>Causas[[#This Row],[parada_duracion]]/60</f>
        <v>34.999999998835847</v>
      </c>
      <c r="N1116" s="18" t="s">
        <v>693</v>
      </c>
      <c r="O1116" s="98" t="s">
        <v>383</v>
      </c>
      <c r="P1116" s="93">
        <f>WEEKNUM(Causas[[#This Row],[resolucion_fecha]],16)</f>
        <v>15</v>
      </c>
      <c r="Q1116" s="93" t="str">
        <f>TEXT(Causas[[#This Row],[resolucion_fecha]],"MMMM")</f>
        <v>abril</v>
      </c>
      <c r="R1116" s="93" t="str">
        <f t="shared" si="28"/>
        <v>N</v>
      </c>
      <c r="S1116" s="93"/>
      <c r="T1116" s="98" t="s">
        <v>132</v>
      </c>
      <c r="U1116" s="94"/>
      <c r="V1116" s="93"/>
      <c r="W1116" s="93"/>
    </row>
    <row r="1117" spans="1:23" x14ac:dyDescent="0.25">
      <c r="A1117" s="90"/>
      <c r="B1117" s="90" t="s">
        <v>182</v>
      </c>
      <c r="C1117" s="90"/>
      <c r="D1117" t="s">
        <v>47</v>
      </c>
      <c r="E1117" s="91"/>
      <c r="F1117" s="90"/>
      <c r="G1117" t="s">
        <v>580</v>
      </c>
      <c r="H1117" s="97">
        <v>45390.42083333333</v>
      </c>
      <c r="I1117" s="117">
        <v>45390.42083333333</v>
      </c>
      <c r="J1117" s="97">
        <v>45390.463888888888</v>
      </c>
      <c r="K1117" s="117">
        <v>45390.463888888888</v>
      </c>
      <c r="L1117" s="95">
        <f>((Causas[[#This Row],[resolucion_fecha]]-Causas[[#This Row],[parada_fecha]])*60*60*24)</f>
        <v>3720.0000001816079</v>
      </c>
      <c r="M1117" s="92">
        <f>Causas[[#This Row],[parada_duracion]]/60</f>
        <v>62.000000003026798</v>
      </c>
      <c r="N1117" s="18" t="s">
        <v>44</v>
      </c>
      <c r="O1117" s="98" t="s">
        <v>44</v>
      </c>
      <c r="P1117" s="93">
        <f>WEEKNUM(Causas[[#This Row],[resolucion_fecha]],16)</f>
        <v>15</v>
      </c>
      <c r="Q1117" s="93" t="str">
        <f>TEXT(Causas[[#This Row],[resolucion_fecha]],"MMMM")</f>
        <v>abril</v>
      </c>
      <c r="R1117" s="93" t="str">
        <f t="shared" si="28"/>
        <v>N</v>
      </c>
      <c r="S1117" s="93"/>
      <c r="T1117" s="98" t="s">
        <v>44</v>
      </c>
      <c r="U1117" s="94"/>
      <c r="V1117" s="93"/>
      <c r="W1117" s="93"/>
    </row>
    <row r="1118" spans="1:23" x14ac:dyDescent="0.25">
      <c r="A1118" s="90"/>
      <c r="B1118" s="90" t="s">
        <v>116</v>
      </c>
      <c r="C1118" s="90"/>
      <c r="D1118" t="s">
        <v>50</v>
      </c>
      <c r="E1118" s="91"/>
      <c r="F1118" s="90"/>
      <c r="G1118" t="s">
        <v>579</v>
      </c>
      <c r="H1118" s="97">
        <v>45390.442361111112</v>
      </c>
      <c r="I1118" s="117">
        <v>45390.442361111112</v>
      </c>
      <c r="J1118" s="97">
        <v>45390.523611111108</v>
      </c>
      <c r="K1118" s="117">
        <v>45390.523611111108</v>
      </c>
      <c r="L1118" s="95">
        <f>((Causas[[#This Row],[resolucion_fecha]]-Causas[[#This Row],[parada_fecha]])*60*60*24)</f>
        <v>7019.9999996228144</v>
      </c>
      <c r="M1118" s="92">
        <f>Causas[[#This Row],[parada_duracion]]/60</f>
        <v>116.99999999371357</v>
      </c>
      <c r="N1118" s="18" t="s">
        <v>44</v>
      </c>
      <c r="O1118" s="98" t="s">
        <v>44</v>
      </c>
      <c r="P1118" s="93">
        <f>WEEKNUM(Causas[[#This Row],[resolucion_fecha]],16)</f>
        <v>15</v>
      </c>
      <c r="Q1118" s="93" t="str">
        <f>TEXT(Causas[[#This Row],[resolucion_fecha]],"MMMM")</f>
        <v>abril</v>
      </c>
      <c r="R1118" s="93" t="str">
        <f t="shared" si="28"/>
        <v>N</v>
      </c>
      <c r="S1118" s="93"/>
      <c r="T1118" s="98" t="s">
        <v>44</v>
      </c>
      <c r="U1118" s="94"/>
      <c r="V1118" s="93"/>
      <c r="W1118" s="93"/>
    </row>
    <row r="1119" spans="1:23" x14ac:dyDescent="0.25">
      <c r="A1119" s="90"/>
      <c r="B1119" s="90" t="s">
        <v>116</v>
      </c>
      <c r="C1119" s="90"/>
      <c r="D1119" t="s">
        <v>50</v>
      </c>
      <c r="E1119" s="91"/>
      <c r="F1119" s="90"/>
      <c r="G1119" t="s">
        <v>579</v>
      </c>
      <c r="H1119" s="97">
        <v>45390.442361111112</v>
      </c>
      <c r="I1119" s="117">
        <v>45390.442361111112</v>
      </c>
      <c r="J1119" s="97">
        <v>45390.524305555555</v>
      </c>
      <c r="K1119" s="117">
        <v>45390.524305555555</v>
      </c>
      <c r="L1119" s="95">
        <f>((Causas[[#This Row],[resolucion_fecha]]-Causas[[#This Row],[parada_fecha]])*60*60*24)</f>
        <v>7079.9999998183921</v>
      </c>
      <c r="M1119" s="92">
        <f>Causas[[#This Row],[parada_duracion]]/60</f>
        <v>117.9999999969732</v>
      </c>
      <c r="N1119" s="18" t="s">
        <v>633</v>
      </c>
      <c r="O1119" s="98" t="s">
        <v>9</v>
      </c>
      <c r="P1119" s="93">
        <f>WEEKNUM(Causas[[#This Row],[resolucion_fecha]],16)</f>
        <v>15</v>
      </c>
      <c r="Q1119" s="93" t="str">
        <f>TEXT(Causas[[#This Row],[resolucion_fecha]],"MMMM")</f>
        <v>abril</v>
      </c>
      <c r="R1119" s="93" t="str">
        <f t="shared" si="28"/>
        <v>N</v>
      </c>
      <c r="S1119" s="93"/>
      <c r="T1119" s="98" t="s">
        <v>9</v>
      </c>
      <c r="U1119" s="94"/>
      <c r="V1119" s="93"/>
      <c r="W1119" s="93"/>
    </row>
    <row r="1120" spans="1:23" x14ac:dyDescent="0.25">
      <c r="A1120" s="90"/>
      <c r="B1120" s="90" t="s">
        <v>121</v>
      </c>
      <c r="C1120" s="90"/>
      <c r="D1120" t="s">
        <v>64</v>
      </c>
      <c r="E1120" s="91"/>
      <c r="F1120" s="90"/>
      <c r="G1120" t="s">
        <v>579</v>
      </c>
      <c r="H1120" s="97">
        <v>45390.45</v>
      </c>
      <c r="I1120" s="117">
        <v>45390.45</v>
      </c>
      <c r="J1120" s="97">
        <v>45390.488888888889</v>
      </c>
      <c r="K1120" s="117">
        <v>45390.488888888889</v>
      </c>
      <c r="L1120" s="95">
        <f>((Causas[[#This Row],[resolucion_fecha]]-Causas[[#This Row],[parada_fecha]])*60*60*24)</f>
        <v>3360.0000002654269</v>
      </c>
      <c r="M1120" s="92">
        <f>Causas[[#This Row],[parada_duracion]]/60</f>
        <v>56.000000004423782</v>
      </c>
      <c r="N1120" s="18" t="s">
        <v>44</v>
      </c>
      <c r="O1120" s="98" t="s">
        <v>44</v>
      </c>
      <c r="P1120" s="93">
        <f>WEEKNUM(Causas[[#This Row],[resolucion_fecha]],16)</f>
        <v>15</v>
      </c>
      <c r="Q1120" s="93" t="str">
        <f>TEXT(Causas[[#This Row],[resolucion_fecha]],"MMMM")</f>
        <v>abril</v>
      </c>
      <c r="R1120" s="93" t="str">
        <f t="shared" si="28"/>
        <v>N</v>
      </c>
      <c r="S1120" s="93"/>
      <c r="T1120" s="98" t="s">
        <v>44</v>
      </c>
      <c r="U1120" s="94"/>
      <c r="V1120" s="93"/>
      <c r="W1120" s="93"/>
    </row>
    <row r="1121" spans="1:23" x14ac:dyDescent="0.25">
      <c r="A1121" s="90"/>
      <c r="B1121" s="90" t="s">
        <v>183</v>
      </c>
      <c r="C1121" s="90"/>
      <c r="D1121" t="s">
        <v>43</v>
      </c>
      <c r="E1121" s="91"/>
      <c r="F1121" s="90"/>
      <c r="G1121" t="s">
        <v>579</v>
      </c>
      <c r="H1121" s="97">
        <v>45390.480555555558</v>
      </c>
      <c r="I1121" s="117">
        <v>45390.480555555558</v>
      </c>
      <c r="J1121" s="97">
        <v>45390.545138888891</v>
      </c>
      <c r="K1121" s="117">
        <v>45390.545138888891</v>
      </c>
      <c r="L1121" s="95">
        <f>((Causas[[#This Row],[resolucion_fecha]]-Causas[[#This Row],[parada_fecha]])*60*60*24)</f>
        <v>5579.9999999580905</v>
      </c>
      <c r="M1121" s="92">
        <f>Causas[[#This Row],[parada_duracion]]/60</f>
        <v>92.999999999301508</v>
      </c>
      <c r="N1121" s="18" t="s">
        <v>44</v>
      </c>
      <c r="O1121" s="98" t="s">
        <v>44</v>
      </c>
      <c r="P1121" s="93">
        <f>WEEKNUM(Causas[[#This Row],[resolucion_fecha]],16)</f>
        <v>15</v>
      </c>
      <c r="Q1121" s="93" t="str">
        <f>TEXT(Causas[[#This Row],[resolucion_fecha]],"MMMM")</f>
        <v>abril</v>
      </c>
      <c r="R1121" s="93" t="str">
        <f t="shared" si="28"/>
        <v>N</v>
      </c>
      <c r="S1121" s="93"/>
      <c r="T1121" s="98" t="s">
        <v>44</v>
      </c>
      <c r="U1121" s="94"/>
      <c r="V1121" s="93"/>
      <c r="W1121" s="93"/>
    </row>
    <row r="1122" spans="1:23" x14ac:dyDescent="0.25">
      <c r="A1122" s="90"/>
      <c r="B1122" s="90" t="s">
        <v>181</v>
      </c>
      <c r="C1122" s="90"/>
      <c r="D1122" t="s">
        <v>47</v>
      </c>
      <c r="E1122" s="91"/>
      <c r="F1122" s="90"/>
      <c r="G1122" t="s">
        <v>580</v>
      </c>
      <c r="H1122" s="97">
        <v>45390.489583333336</v>
      </c>
      <c r="I1122" s="117">
        <v>45390.489583333336</v>
      </c>
      <c r="J1122" s="97">
        <v>45390.602777777778</v>
      </c>
      <c r="K1122" s="117">
        <v>45390.602777777778</v>
      </c>
      <c r="L1122" s="95">
        <f>((Causas[[#This Row],[resolucion_fecha]]-Causas[[#This Row],[parada_fecha]])*60*60*24)</f>
        <v>9779.9999998183921</v>
      </c>
      <c r="M1122" s="92">
        <f>Causas[[#This Row],[parada_duracion]]/60</f>
        <v>162.9999999969732</v>
      </c>
      <c r="N1122" s="18" t="s">
        <v>44</v>
      </c>
      <c r="O1122" s="98" t="s">
        <v>44</v>
      </c>
      <c r="P1122" s="93">
        <f>WEEKNUM(Causas[[#This Row],[resolucion_fecha]],16)</f>
        <v>15</v>
      </c>
      <c r="Q1122" s="93" t="str">
        <f>TEXT(Causas[[#This Row],[resolucion_fecha]],"MMMM")</f>
        <v>abril</v>
      </c>
      <c r="R1122" s="93" t="str">
        <f t="shared" si="28"/>
        <v>N</v>
      </c>
      <c r="S1122" s="93"/>
      <c r="T1122" s="98" t="s">
        <v>44</v>
      </c>
      <c r="U1122" s="94"/>
      <c r="V1122" s="93"/>
      <c r="W1122" s="93"/>
    </row>
    <row r="1123" spans="1:23" x14ac:dyDescent="0.25">
      <c r="A1123" s="90"/>
      <c r="B1123" s="90" t="s">
        <v>121</v>
      </c>
      <c r="C1123" s="90"/>
      <c r="D1123" t="s">
        <v>64</v>
      </c>
      <c r="E1123" s="91"/>
      <c r="F1123" s="90"/>
      <c r="G1123" t="s">
        <v>579</v>
      </c>
      <c r="H1123" s="97">
        <v>45390.551388888889</v>
      </c>
      <c r="I1123" s="117">
        <v>45390.551388888889</v>
      </c>
      <c r="J1123" s="97">
        <v>45390.61041666667</v>
      </c>
      <c r="K1123" s="117">
        <v>45390.61041666667</v>
      </c>
      <c r="L1123" s="95">
        <f>((Causas[[#This Row],[resolucion_fecha]]-Causas[[#This Row],[parada_fecha]])*60*60*24)</f>
        <v>5100.0000002793968</v>
      </c>
      <c r="M1123" s="92">
        <f>Causas[[#This Row],[parada_duracion]]/60</f>
        <v>85.000000004656613</v>
      </c>
      <c r="N1123" s="18" t="s">
        <v>44</v>
      </c>
      <c r="O1123" s="98" t="s">
        <v>44</v>
      </c>
      <c r="P1123" s="93">
        <f>WEEKNUM(Causas[[#This Row],[resolucion_fecha]],16)</f>
        <v>15</v>
      </c>
      <c r="Q1123" s="93" t="str">
        <f>TEXT(Causas[[#This Row],[resolucion_fecha]],"MMMM")</f>
        <v>abril</v>
      </c>
      <c r="R1123" s="93" t="str">
        <f t="shared" si="28"/>
        <v>N</v>
      </c>
      <c r="S1123" s="93"/>
      <c r="T1123" s="98" t="s">
        <v>44</v>
      </c>
      <c r="U1123" s="94"/>
      <c r="V1123" s="93"/>
      <c r="W1123" s="93"/>
    </row>
    <row r="1124" spans="1:23" x14ac:dyDescent="0.25">
      <c r="A1124" s="90"/>
      <c r="B1124" s="90" t="s">
        <v>121</v>
      </c>
      <c r="C1124" s="90"/>
      <c r="D1124" t="s">
        <v>64</v>
      </c>
      <c r="E1124" s="91"/>
      <c r="F1124" s="90"/>
      <c r="G1124" t="s">
        <v>579</v>
      </c>
      <c r="H1124" s="97">
        <v>45390.615972222222</v>
      </c>
      <c r="I1124" s="117">
        <v>45390.615972222222</v>
      </c>
      <c r="J1124" s="97">
        <v>45390.679861111108</v>
      </c>
      <c r="K1124" s="117">
        <v>45390.679861111108</v>
      </c>
      <c r="L1124" s="95">
        <f>((Causas[[#This Row],[resolucion_fecha]]-Causas[[#This Row],[parada_fecha]])*60*60*24)</f>
        <v>5519.9999997625127</v>
      </c>
      <c r="M1124" s="92">
        <f>Causas[[#This Row],[parada_duracion]]/60</f>
        <v>91.999999996041879</v>
      </c>
      <c r="N1124" s="18" t="s">
        <v>44</v>
      </c>
      <c r="O1124" s="98" t="s">
        <v>44</v>
      </c>
      <c r="P1124" s="93">
        <f>WEEKNUM(Causas[[#This Row],[resolucion_fecha]],16)</f>
        <v>15</v>
      </c>
      <c r="Q1124" s="93" t="str">
        <f>TEXT(Causas[[#This Row],[resolucion_fecha]],"MMMM")</f>
        <v>abril</v>
      </c>
      <c r="R1124" s="93" t="str">
        <f t="shared" si="28"/>
        <v>N</v>
      </c>
      <c r="S1124" s="93"/>
      <c r="T1124" s="98" t="s">
        <v>44</v>
      </c>
      <c r="U1124" s="94"/>
      <c r="V1124" s="93"/>
      <c r="W1124" s="93"/>
    </row>
    <row r="1125" spans="1:23" x14ac:dyDescent="0.25">
      <c r="A1125" s="90"/>
      <c r="B1125" s="90" t="s">
        <v>136</v>
      </c>
      <c r="C1125" s="90"/>
      <c r="D1125" t="s">
        <v>52</v>
      </c>
      <c r="E1125" s="91"/>
      <c r="F1125" s="90"/>
      <c r="G1125" t="s">
        <v>579</v>
      </c>
      <c r="H1125" s="97">
        <v>45390.620138888888</v>
      </c>
      <c r="I1125" s="117">
        <v>45390.620138888888</v>
      </c>
      <c r="J1125" s="97">
        <v>45390.670138888891</v>
      </c>
      <c r="K1125" s="117">
        <v>45390.670138888891</v>
      </c>
      <c r="L1125" s="95">
        <f>((Causas[[#This Row],[resolucion_fecha]]-Causas[[#This Row],[parada_fecha]])*60*60*24)</f>
        <v>4320.0000002514571</v>
      </c>
      <c r="M1125" s="92">
        <f>Causas[[#This Row],[parada_duracion]]/60</f>
        <v>72.000000004190952</v>
      </c>
      <c r="N1125" s="18" t="s">
        <v>44</v>
      </c>
      <c r="O1125" s="98" t="s">
        <v>44</v>
      </c>
      <c r="P1125" s="93">
        <f>WEEKNUM(Causas[[#This Row],[resolucion_fecha]],16)</f>
        <v>15</v>
      </c>
      <c r="Q1125" s="93" t="str">
        <f>TEXT(Causas[[#This Row],[resolucion_fecha]],"MMMM")</f>
        <v>abril</v>
      </c>
      <c r="R1125" s="93" t="str">
        <f t="shared" si="28"/>
        <v>N</v>
      </c>
      <c r="S1125" s="93"/>
      <c r="T1125" s="98" t="s">
        <v>44</v>
      </c>
      <c r="U1125" s="94"/>
      <c r="V1125" s="93"/>
      <c r="W1125" s="93"/>
    </row>
    <row r="1126" spans="1:23" x14ac:dyDescent="0.25">
      <c r="A1126" s="90"/>
      <c r="B1126" s="90" t="s">
        <v>181</v>
      </c>
      <c r="C1126" s="90"/>
      <c r="D1126" t="s">
        <v>47</v>
      </c>
      <c r="E1126" s="91"/>
      <c r="F1126" s="90"/>
      <c r="G1126" t="s">
        <v>580</v>
      </c>
      <c r="H1126" s="97">
        <v>45390.624305555553</v>
      </c>
      <c r="I1126" s="117">
        <v>45390.624305555553</v>
      </c>
      <c r="J1126" s="97">
        <v>45390.668749999997</v>
      </c>
      <c r="K1126" s="117">
        <v>45390.668749999997</v>
      </c>
      <c r="L1126" s="95">
        <f>((Causas[[#This Row],[resolucion_fecha]]-Causas[[#This Row],[parada_fecha]])*60*60*24)</f>
        <v>3839.9999999441206</v>
      </c>
      <c r="M1126" s="92">
        <f>Causas[[#This Row],[parada_duracion]]/60</f>
        <v>63.999999999068677</v>
      </c>
      <c r="N1126" s="18" t="s">
        <v>44</v>
      </c>
      <c r="O1126" s="98" t="s">
        <v>44</v>
      </c>
      <c r="P1126" s="93">
        <f>WEEKNUM(Causas[[#This Row],[resolucion_fecha]],16)</f>
        <v>15</v>
      </c>
      <c r="Q1126" s="93" t="str">
        <f>TEXT(Causas[[#This Row],[resolucion_fecha]],"MMMM")</f>
        <v>abril</v>
      </c>
      <c r="R1126" s="93" t="str">
        <f t="shared" si="28"/>
        <v>N</v>
      </c>
      <c r="S1126" s="93"/>
      <c r="T1126" s="98" t="s">
        <v>44</v>
      </c>
      <c r="U1126" s="94"/>
      <c r="V1126" s="93"/>
      <c r="W1126" s="93"/>
    </row>
    <row r="1127" spans="1:23" x14ac:dyDescent="0.25">
      <c r="A1127" s="90"/>
      <c r="B1127" s="90" t="s">
        <v>136</v>
      </c>
      <c r="C1127" s="90"/>
      <c r="D1127" t="s">
        <v>52</v>
      </c>
      <c r="E1127" s="91"/>
      <c r="F1127" s="90"/>
      <c r="G1127" t="s">
        <v>579</v>
      </c>
      <c r="H1127" s="97">
        <v>45390.70416666667</v>
      </c>
      <c r="I1127" s="117">
        <v>45390.70416666667</v>
      </c>
      <c r="J1127" s="97">
        <v>45390.710416666669</v>
      </c>
      <c r="K1127" s="117">
        <v>45390.710416666669</v>
      </c>
      <c r="L1127" s="95">
        <f>((Causas[[#This Row],[resolucion_fecha]]-Causas[[#This Row],[parada_fecha]])*60*60*24)</f>
        <v>539.99999987427145</v>
      </c>
      <c r="M1127" s="92">
        <f>Causas[[#This Row],[parada_duracion]]/60</f>
        <v>8.9999999979045242</v>
      </c>
      <c r="N1127" s="18" t="s">
        <v>125</v>
      </c>
      <c r="O1127" s="98" t="s">
        <v>125</v>
      </c>
      <c r="P1127" s="93">
        <f>WEEKNUM(Causas[[#This Row],[resolucion_fecha]],16)</f>
        <v>15</v>
      </c>
      <c r="Q1127" s="93" t="str">
        <f>TEXT(Causas[[#This Row],[resolucion_fecha]],"MMMM")</f>
        <v>abril</v>
      </c>
      <c r="R1127" s="93" t="str">
        <f t="shared" si="28"/>
        <v>N</v>
      </c>
      <c r="S1127" s="93"/>
      <c r="T1127" s="98" t="s">
        <v>125</v>
      </c>
      <c r="U1127" s="94"/>
      <c r="V1127" s="93"/>
      <c r="W1127" s="93"/>
    </row>
    <row r="1128" spans="1:23" x14ac:dyDescent="0.25">
      <c r="A1128" s="90"/>
      <c r="B1128" s="90" t="s">
        <v>116</v>
      </c>
      <c r="C1128" s="90"/>
      <c r="D1128" t="s">
        <v>43</v>
      </c>
      <c r="E1128" s="91"/>
      <c r="F1128" s="90"/>
      <c r="G1128" t="s">
        <v>579</v>
      </c>
      <c r="H1128" s="97">
        <v>45390.712500000001</v>
      </c>
      <c r="I1128" s="117">
        <v>45390.712500000001</v>
      </c>
      <c r="J1128" s="97">
        <v>45390.754166666666</v>
      </c>
      <c r="K1128" s="117">
        <v>45390.754166666666</v>
      </c>
      <c r="L1128" s="95">
        <f>((Causas[[#This Row],[resolucion_fecha]]-Causas[[#This Row],[parada_fecha]])*60*60*24)</f>
        <v>3599.9999997904524</v>
      </c>
      <c r="M1128" s="92">
        <f>Causas[[#This Row],[parada_duracion]]/60</f>
        <v>59.99999999650754</v>
      </c>
      <c r="N1128" s="18" t="s">
        <v>44</v>
      </c>
      <c r="O1128" s="98" t="s">
        <v>44</v>
      </c>
      <c r="P1128" s="93">
        <f>WEEKNUM(Causas[[#This Row],[resolucion_fecha]],16)</f>
        <v>15</v>
      </c>
      <c r="Q1128" s="93" t="str">
        <f>TEXT(Causas[[#This Row],[resolucion_fecha]],"MMMM")</f>
        <v>abril</v>
      </c>
      <c r="R1128" s="93" t="str">
        <f t="shared" si="28"/>
        <v>N</v>
      </c>
      <c r="S1128" s="93"/>
      <c r="T1128" s="98" t="s">
        <v>44</v>
      </c>
      <c r="U1128" s="94"/>
      <c r="V1128" s="93"/>
      <c r="W1128" s="93"/>
    </row>
    <row r="1129" spans="1:23" x14ac:dyDescent="0.25">
      <c r="A1129" s="90"/>
      <c r="B1129" s="90" t="s">
        <v>136</v>
      </c>
      <c r="C1129" s="90"/>
      <c r="D1129" t="s">
        <v>52</v>
      </c>
      <c r="E1129" s="91"/>
      <c r="F1129" s="90"/>
      <c r="G1129" t="s">
        <v>579</v>
      </c>
      <c r="H1129" s="97">
        <v>45390.71875</v>
      </c>
      <c r="I1129" s="117">
        <v>45390.71875</v>
      </c>
      <c r="J1129" s="97">
        <v>45390.731944444444</v>
      </c>
      <c r="K1129" s="117">
        <v>45390.731944444444</v>
      </c>
      <c r="L1129" s="95">
        <f>((Causas[[#This Row],[resolucion_fecha]]-Causas[[#This Row],[parada_fecha]])*60*60*24)</f>
        <v>1139.9999999441206</v>
      </c>
      <c r="M1129" s="92">
        <f>Causas[[#This Row],[parada_duracion]]/60</f>
        <v>18.999999999068677</v>
      </c>
      <c r="N1129" s="18" t="s">
        <v>192</v>
      </c>
      <c r="O1129" s="98" t="s">
        <v>383</v>
      </c>
      <c r="P1129" s="93">
        <f>WEEKNUM(Causas[[#This Row],[resolucion_fecha]],16)</f>
        <v>15</v>
      </c>
      <c r="Q1129" s="93" t="str">
        <f>TEXT(Causas[[#This Row],[resolucion_fecha]],"MMMM")</f>
        <v>abril</v>
      </c>
      <c r="R1129" s="93" t="str">
        <f t="shared" si="28"/>
        <v>N</v>
      </c>
      <c r="S1129" s="93"/>
      <c r="T1129" s="98" t="s">
        <v>132</v>
      </c>
      <c r="U1129" s="94"/>
      <c r="V1129" s="93"/>
      <c r="W1129" s="93"/>
    </row>
    <row r="1130" spans="1:23" x14ac:dyDescent="0.25">
      <c r="A1130" s="90"/>
      <c r="B1130" s="90" t="s">
        <v>120</v>
      </c>
      <c r="C1130" s="90"/>
      <c r="D1130" t="s">
        <v>57</v>
      </c>
      <c r="E1130" s="91"/>
      <c r="F1130" s="90"/>
      <c r="G1130" t="s">
        <v>579</v>
      </c>
      <c r="H1130" s="97">
        <v>45390.734722222223</v>
      </c>
      <c r="I1130" s="117">
        <v>45390.734722222223</v>
      </c>
      <c r="J1130" s="97">
        <v>45390.80972222222</v>
      </c>
      <c r="K1130" s="117">
        <v>45390.80972222222</v>
      </c>
      <c r="L1130" s="95">
        <f>((Causas[[#This Row],[resolucion_fecha]]-Causas[[#This Row],[parada_fecha]])*60*60*24)</f>
        <v>6479.9999997485429</v>
      </c>
      <c r="M1130" s="92">
        <f>Causas[[#This Row],[parada_duracion]]/60</f>
        <v>107.99999999580905</v>
      </c>
      <c r="N1130" s="18" t="s">
        <v>44</v>
      </c>
      <c r="O1130" s="98" t="s">
        <v>44</v>
      </c>
      <c r="P1130" s="93">
        <f>WEEKNUM(Causas[[#This Row],[resolucion_fecha]],16)</f>
        <v>15</v>
      </c>
      <c r="Q1130" s="93" t="str">
        <f>TEXT(Causas[[#This Row],[resolucion_fecha]],"MMMM")</f>
        <v>abril</v>
      </c>
      <c r="R1130" s="93" t="str">
        <f t="shared" si="28"/>
        <v>N</v>
      </c>
      <c r="S1130" s="93"/>
      <c r="T1130" s="98" t="s">
        <v>44</v>
      </c>
      <c r="U1130" s="94"/>
      <c r="V1130" s="93"/>
      <c r="W1130" s="93"/>
    </row>
    <row r="1131" spans="1:23" x14ac:dyDescent="0.25">
      <c r="A1131" s="90"/>
      <c r="B1131" s="90" t="s">
        <v>120</v>
      </c>
      <c r="C1131" s="90"/>
      <c r="D1131" t="s">
        <v>63</v>
      </c>
      <c r="E1131" s="91"/>
      <c r="F1131" s="90"/>
      <c r="G1131" t="s">
        <v>580</v>
      </c>
      <c r="H1131" s="97">
        <v>45390.737500000003</v>
      </c>
      <c r="I1131" s="117">
        <v>45390.737500000003</v>
      </c>
      <c r="J1131" s="97">
        <v>45390.741666666669</v>
      </c>
      <c r="K1131" s="117">
        <v>45390.741666666669</v>
      </c>
      <c r="L1131" s="95">
        <f>((Causas[[#This Row],[resolucion_fecha]]-Causas[[#This Row],[parada_fecha]])*60*60*24)</f>
        <v>359.99999991618097</v>
      </c>
      <c r="M1131" s="92">
        <f>Causas[[#This Row],[parada_duracion]]/60</f>
        <v>5.9999999986030161</v>
      </c>
      <c r="N1131" s="18" t="s">
        <v>125</v>
      </c>
      <c r="O1131" s="98" t="s">
        <v>125</v>
      </c>
      <c r="P1131" s="93">
        <f>WEEKNUM(Causas[[#This Row],[resolucion_fecha]],16)</f>
        <v>15</v>
      </c>
      <c r="Q1131" s="93" t="str">
        <f>TEXT(Causas[[#This Row],[resolucion_fecha]],"MMMM")</f>
        <v>abril</v>
      </c>
      <c r="R1131" s="93" t="str">
        <f t="shared" si="28"/>
        <v>N</v>
      </c>
      <c r="S1131" s="93"/>
      <c r="T1131" s="98" t="s">
        <v>125</v>
      </c>
      <c r="U1131" s="94"/>
      <c r="V1131" s="93"/>
      <c r="W1131" s="93"/>
    </row>
    <row r="1132" spans="1:23" x14ac:dyDescent="0.25">
      <c r="A1132" s="90"/>
      <c r="B1132" s="90" t="s">
        <v>120</v>
      </c>
      <c r="C1132" s="90"/>
      <c r="D1132" t="s">
        <v>62</v>
      </c>
      <c r="E1132" s="91"/>
      <c r="F1132" s="90"/>
      <c r="G1132" t="s">
        <v>579</v>
      </c>
      <c r="H1132" s="97">
        <v>45390.76458333333</v>
      </c>
      <c r="I1132" s="117">
        <v>45390.76458333333</v>
      </c>
      <c r="J1132" s="97">
        <v>45390.836805555555</v>
      </c>
      <c r="K1132" s="117">
        <v>45390.836805555555</v>
      </c>
      <c r="L1132" s="95">
        <f>((Causas[[#This Row],[resolucion_fecha]]-Causas[[#This Row],[parada_fecha]])*60*60*24)</f>
        <v>6240.0000002235174</v>
      </c>
      <c r="M1132" s="92">
        <f>Causas[[#This Row],[parada_duracion]]/60</f>
        <v>104.00000000372529</v>
      </c>
      <c r="N1132" s="18" t="s">
        <v>44</v>
      </c>
      <c r="O1132" s="98" t="s">
        <v>44</v>
      </c>
      <c r="P1132" s="93">
        <f>WEEKNUM(Causas[[#This Row],[resolucion_fecha]],16)</f>
        <v>15</v>
      </c>
      <c r="Q1132" s="93" t="str">
        <f>TEXT(Causas[[#This Row],[resolucion_fecha]],"MMMM")</f>
        <v>abril</v>
      </c>
      <c r="R1132" s="93" t="str">
        <f t="shared" si="28"/>
        <v>N</v>
      </c>
      <c r="S1132" s="93"/>
      <c r="T1132" s="98" t="s">
        <v>44</v>
      </c>
      <c r="U1132" s="94"/>
      <c r="V1132" s="93"/>
      <c r="W1132" s="93"/>
    </row>
    <row r="1133" spans="1:23" x14ac:dyDescent="0.25">
      <c r="A1133" s="90"/>
      <c r="B1133" s="90" t="s">
        <v>136</v>
      </c>
      <c r="C1133" s="90"/>
      <c r="D1133" t="s">
        <v>52</v>
      </c>
      <c r="E1133" s="91"/>
      <c r="F1133" s="90"/>
      <c r="G1133" t="s">
        <v>579</v>
      </c>
      <c r="H1133" s="97">
        <v>45390.805555555555</v>
      </c>
      <c r="I1133" s="117">
        <v>45390.805555555555</v>
      </c>
      <c r="J1133" s="97">
        <v>45390.824999999997</v>
      </c>
      <c r="K1133" s="117">
        <v>45390.824999999997</v>
      </c>
      <c r="L1133" s="95">
        <f>((Causas[[#This Row],[resolucion_fecha]]-Causas[[#This Row],[parada_fecha]])*60*60*24)</f>
        <v>1679.9999998183921</v>
      </c>
      <c r="M1133" s="92">
        <f>Causas[[#This Row],[parada_duracion]]/60</f>
        <v>27.999999996973202</v>
      </c>
      <c r="N1133" s="18" t="s">
        <v>44</v>
      </c>
      <c r="O1133" s="98" t="s">
        <v>44</v>
      </c>
      <c r="P1133" s="93">
        <f>WEEKNUM(Causas[[#This Row],[resolucion_fecha]],16)</f>
        <v>15</v>
      </c>
      <c r="Q1133" s="93" t="str">
        <f>TEXT(Causas[[#This Row],[resolucion_fecha]],"MMMM")</f>
        <v>abril</v>
      </c>
      <c r="R1133" s="93" t="str">
        <f t="shared" si="28"/>
        <v>N</v>
      </c>
      <c r="S1133" s="93"/>
      <c r="T1133" s="98" t="s">
        <v>44</v>
      </c>
      <c r="U1133" s="94"/>
      <c r="V1133" s="93"/>
      <c r="W1133" s="93"/>
    </row>
    <row r="1134" spans="1:23" x14ac:dyDescent="0.25">
      <c r="A1134" s="95"/>
      <c r="B1134" s="95" t="s">
        <v>486</v>
      </c>
      <c r="C1134" s="95"/>
      <c r="D1134" t="s">
        <v>63</v>
      </c>
      <c r="E1134" s="96"/>
      <c r="F1134" s="95"/>
      <c r="G1134" t="s">
        <v>580</v>
      </c>
      <c r="H1134" s="97">
        <v>45390.820138888892</v>
      </c>
      <c r="I1134" s="117">
        <v>45390.820138888892</v>
      </c>
      <c r="J1134" s="97">
        <v>45390.906944444447</v>
      </c>
      <c r="K1134" s="117">
        <v>45390.906944444447</v>
      </c>
      <c r="L1134" s="95">
        <f>((Causas[[#This Row],[resolucion_fecha]]-Causas[[#This Row],[parada_fecha]])*60*60*24)</f>
        <v>7499.9999999301508</v>
      </c>
      <c r="M1134" s="23">
        <f>Causas[[#This Row],[parada_duracion]]/60</f>
        <v>124.99999999883585</v>
      </c>
      <c r="N1134" s="18" t="s">
        <v>44</v>
      </c>
      <c r="O1134" s="99" t="s">
        <v>44</v>
      </c>
      <c r="P1134" s="16">
        <f>WEEKNUM(Causas[[#This Row],[resolucion_fecha]],16)</f>
        <v>15</v>
      </c>
      <c r="Q1134" s="16" t="str">
        <f>TEXT(Causas[[#This Row],[resolucion_fecha]],"MMMM")</f>
        <v>abril</v>
      </c>
      <c r="R1134" s="16" t="str">
        <f t="shared" si="28"/>
        <v>N</v>
      </c>
      <c r="S1134" s="16"/>
      <c r="T1134" s="99" t="s">
        <v>44</v>
      </c>
      <c r="U1134" s="94"/>
      <c r="V1134" s="16"/>
      <c r="W1134" s="16"/>
    </row>
    <row r="1135" spans="1:23" x14ac:dyDescent="0.25">
      <c r="A1135" s="90"/>
      <c r="B1135" s="90" t="s">
        <v>121</v>
      </c>
      <c r="C1135" s="90"/>
      <c r="D1135" t="s">
        <v>57</v>
      </c>
      <c r="E1135" s="91"/>
      <c r="F1135" s="90"/>
      <c r="G1135" t="s">
        <v>579</v>
      </c>
      <c r="H1135" s="97">
        <v>45391.031944444447</v>
      </c>
      <c r="I1135" s="117">
        <v>45391.031944444447</v>
      </c>
      <c r="J1135" s="97">
        <v>45391.056250000001</v>
      </c>
      <c r="K1135" s="117">
        <v>45391.056250000001</v>
      </c>
      <c r="L1135" s="95">
        <f>((Causas[[#This Row],[resolucion_fecha]]-Causas[[#This Row],[parada_fecha]])*60*60*24)</f>
        <v>2099.9999999301508</v>
      </c>
      <c r="M1135" s="92">
        <f>Causas[[#This Row],[parada_duracion]]/60</f>
        <v>34.999999998835847</v>
      </c>
      <c r="N1135" s="18" t="s">
        <v>44</v>
      </c>
      <c r="O1135" s="98" t="s">
        <v>44</v>
      </c>
      <c r="P1135" s="93">
        <f>WEEKNUM(Causas[[#This Row],[resolucion_fecha]],16)</f>
        <v>15</v>
      </c>
      <c r="Q1135" s="93" t="str">
        <f>TEXT(Causas[[#This Row],[resolucion_fecha]],"MMMM")</f>
        <v>abril</v>
      </c>
      <c r="R1135" s="93" t="str">
        <f t="shared" si="28"/>
        <v>N</v>
      </c>
      <c r="S1135" s="93"/>
      <c r="T1135" s="98" t="s">
        <v>44</v>
      </c>
      <c r="U1135" s="16"/>
      <c r="V1135" s="93"/>
      <c r="W1135" s="93"/>
    </row>
    <row r="1136" spans="1:23" x14ac:dyDescent="0.25">
      <c r="A1136" s="90"/>
      <c r="B1136" s="90" t="s">
        <v>121</v>
      </c>
      <c r="C1136" s="90"/>
      <c r="D1136" t="s">
        <v>64</v>
      </c>
      <c r="E1136" s="91"/>
      <c r="F1136" s="90"/>
      <c r="G1136" t="s">
        <v>579</v>
      </c>
      <c r="H1136" s="97">
        <v>45391.26458333333</v>
      </c>
      <c r="I1136" s="117">
        <v>45391.26458333333</v>
      </c>
      <c r="J1136" s="97">
        <v>45391.287499999999</v>
      </c>
      <c r="K1136" s="117">
        <v>45391.287499999999</v>
      </c>
      <c r="L1136" s="95">
        <f>((Causas[[#This Row],[resolucion_fecha]]-Causas[[#This Row],[parada_fecha]])*60*60*24)</f>
        <v>1980.0000001676381</v>
      </c>
      <c r="M1136" s="92">
        <f>Causas[[#This Row],[parada_duracion]]/60</f>
        <v>33.000000002793968</v>
      </c>
      <c r="N1136" s="18" t="s">
        <v>44</v>
      </c>
      <c r="O1136" s="98" t="s">
        <v>44</v>
      </c>
      <c r="P1136" s="93">
        <f>WEEKNUM(Causas[[#This Row],[resolucion_fecha]],16)</f>
        <v>15</v>
      </c>
      <c r="Q1136" s="93" t="str">
        <f>TEXT(Causas[[#This Row],[resolucion_fecha]],"MMMM")</f>
        <v>abril</v>
      </c>
      <c r="R1136" s="93" t="str">
        <f t="shared" si="28"/>
        <v>N</v>
      </c>
      <c r="S1136" s="93"/>
      <c r="T1136" s="98" t="s">
        <v>44</v>
      </c>
      <c r="U1136" s="94"/>
      <c r="V1136" s="93"/>
      <c r="W1136" s="93"/>
    </row>
    <row r="1137" spans="1:23" x14ac:dyDescent="0.25">
      <c r="A1137" s="90"/>
      <c r="B1137" s="90" t="s">
        <v>116</v>
      </c>
      <c r="C1137" s="90"/>
      <c r="D1137" t="s">
        <v>56</v>
      </c>
      <c r="E1137" s="91"/>
      <c r="F1137" s="90"/>
      <c r="G1137" t="s">
        <v>579</v>
      </c>
      <c r="H1137" s="97">
        <v>45391.287499999999</v>
      </c>
      <c r="I1137" s="117">
        <v>45391.287499999999</v>
      </c>
      <c r="J1137" s="97">
        <v>45391.36041666667</v>
      </c>
      <c r="K1137" s="117">
        <v>45391.36041666667</v>
      </c>
      <c r="L1137" s="95">
        <f>((Causas[[#This Row],[resolucion_fecha]]-Causas[[#This Row],[parada_fecha]])*60*60*24)</f>
        <v>6300.0000004190952</v>
      </c>
      <c r="M1137" s="92">
        <f>Causas[[#This Row],[parada_duracion]]/60</f>
        <v>105.00000000698492</v>
      </c>
      <c r="N1137" s="18" t="s">
        <v>696</v>
      </c>
      <c r="O1137" s="98" t="s">
        <v>383</v>
      </c>
      <c r="P1137" s="93">
        <f>WEEKNUM(Causas[[#This Row],[resolucion_fecha]],16)</f>
        <v>15</v>
      </c>
      <c r="Q1137" s="93" t="str">
        <f>TEXT(Causas[[#This Row],[resolucion_fecha]],"MMMM")</f>
        <v>abril</v>
      </c>
      <c r="R1137" s="93" t="str">
        <f t="shared" si="28"/>
        <v>N</v>
      </c>
      <c r="S1137" s="93"/>
      <c r="T1137" s="98" t="s">
        <v>132</v>
      </c>
      <c r="U1137" s="94"/>
      <c r="V1137" s="93"/>
      <c r="W1137" s="93"/>
    </row>
    <row r="1138" spans="1:23" x14ac:dyDescent="0.25">
      <c r="A1138" s="90"/>
      <c r="B1138" s="90" t="s">
        <v>152</v>
      </c>
      <c r="C1138" s="90"/>
      <c r="D1138" t="s">
        <v>55</v>
      </c>
      <c r="E1138" s="91"/>
      <c r="F1138" s="90"/>
      <c r="G1138" t="s">
        <v>580</v>
      </c>
      <c r="H1138" s="97">
        <v>45391.364583333336</v>
      </c>
      <c r="I1138" s="117">
        <v>45391.364583333336</v>
      </c>
      <c r="J1138" s="97">
        <v>45391.373611111114</v>
      </c>
      <c r="K1138" s="117">
        <v>45391.373611111114</v>
      </c>
      <c r="L1138" s="95">
        <f>((Causas[[#This Row],[resolucion_fecha]]-Causas[[#This Row],[parada_fecha]])*60*60*24)</f>
        <v>780.00000002793968</v>
      </c>
      <c r="M1138" s="92">
        <f>Causas[[#This Row],[parada_duracion]]/60</f>
        <v>13.000000000465661</v>
      </c>
      <c r="N1138" s="18" t="s">
        <v>44</v>
      </c>
      <c r="O1138" s="98" t="s">
        <v>44</v>
      </c>
      <c r="P1138" s="93">
        <f>WEEKNUM(Causas[[#This Row],[resolucion_fecha]],16)</f>
        <v>15</v>
      </c>
      <c r="Q1138" s="93" t="str">
        <f>TEXT(Causas[[#This Row],[resolucion_fecha]],"MMMM")</f>
        <v>abril</v>
      </c>
      <c r="R1138" s="93" t="str">
        <f t="shared" si="28"/>
        <v>N</v>
      </c>
      <c r="S1138" s="93"/>
      <c r="T1138" s="98" t="s">
        <v>44</v>
      </c>
      <c r="U1138" s="94"/>
      <c r="V1138" s="93"/>
      <c r="W1138" s="93"/>
    </row>
    <row r="1139" spans="1:23" x14ac:dyDescent="0.25">
      <c r="A1139" s="90"/>
      <c r="B1139" s="90" t="s">
        <v>233</v>
      </c>
      <c r="C1139" s="90"/>
      <c r="D1139" t="s">
        <v>50</v>
      </c>
      <c r="E1139" s="91"/>
      <c r="F1139" s="90"/>
      <c r="G1139" t="s">
        <v>580</v>
      </c>
      <c r="H1139" s="97">
        <v>45391.381249999999</v>
      </c>
      <c r="I1139" s="117">
        <v>45391.381249999999</v>
      </c>
      <c r="J1139" s="97">
        <v>45391.38958333333</v>
      </c>
      <c r="K1139" s="117">
        <v>45391.38958333333</v>
      </c>
      <c r="L1139" s="95">
        <f>((Causas[[#This Row],[resolucion_fecha]]-Causas[[#This Row],[parada_fecha]])*60*60*24)</f>
        <v>719.99999983236194</v>
      </c>
      <c r="M1139" s="92">
        <f>Causas[[#This Row],[parada_duracion]]/60</f>
        <v>11.999999997206032</v>
      </c>
      <c r="N1139" s="18" t="s">
        <v>697</v>
      </c>
      <c r="O1139" s="98" t="s">
        <v>383</v>
      </c>
      <c r="P1139" s="93">
        <f>WEEKNUM(Causas[[#This Row],[resolucion_fecha]],16)</f>
        <v>15</v>
      </c>
      <c r="Q1139" s="93" t="str">
        <f>TEXT(Causas[[#This Row],[resolucion_fecha]],"MMMM")</f>
        <v>abril</v>
      </c>
      <c r="R1139" s="93" t="str">
        <f t="shared" si="28"/>
        <v>N</v>
      </c>
      <c r="S1139" s="93"/>
      <c r="T1139" s="98" t="s">
        <v>132</v>
      </c>
      <c r="U1139" s="94"/>
      <c r="V1139" s="93"/>
      <c r="W1139" s="93"/>
    </row>
    <row r="1140" spans="1:23" x14ac:dyDescent="0.25">
      <c r="A1140" s="90"/>
      <c r="B1140" s="90" t="s">
        <v>124</v>
      </c>
      <c r="C1140" s="90"/>
      <c r="D1140" t="s">
        <v>55</v>
      </c>
      <c r="E1140" s="91"/>
      <c r="F1140" s="90"/>
      <c r="G1140" t="s">
        <v>580</v>
      </c>
      <c r="H1140" s="97">
        <v>45391.438194444447</v>
      </c>
      <c r="I1140" s="117">
        <v>45391.438194444447</v>
      </c>
      <c r="J1140" s="97">
        <v>45391.457638888889</v>
      </c>
      <c r="K1140" s="117">
        <v>45391.457638888889</v>
      </c>
      <c r="L1140" s="95">
        <f>((Causas[[#This Row],[resolucion_fecha]]-Causas[[#This Row],[parada_fecha]])*60*60*24)</f>
        <v>1679.9999998183921</v>
      </c>
      <c r="M1140" s="92">
        <f>Causas[[#This Row],[parada_duracion]]/60</f>
        <v>27.999999996973202</v>
      </c>
      <c r="N1140" s="18" t="s">
        <v>695</v>
      </c>
      <c r="O1140" s="98" t="s">
        <v>383</v>
      </c>
      <c r="P1140" s="93">
        <f>WEEKNUM(Causas[[#This Row],[resolucion_fecha]],16)</f>
        <v>15</v>
      </c>
      <c r="Q1140" s="93" t="str">
        <f>TEXT(Causas[[#This Row],[resolucion_fecha]],"MMMM")</f>
        <v>abril</v>
      </c>
      <c r="R1140" s="93" t="str">
        <f t="shared" si="28"/>
        <v>N</v>
      </c>
      <c r="S1140" s="93"/>
      <c r="T1140" s="98" t="s">
        <v>132</v>
      </c>
      <c r="U1140" s="94"/>
      <c r="V1140" s="93"/>
      <c r="W1140" s="93"/>
    </row>
    <row r="1141" spans="1:23" ht="45" x14ac:dyDescent="0.25">
      <c r="A1141" s="90"/>
      <c r="B1141" s="90" t="s">
        <v>181</v>
      </c>
      <c r="C1141" s="90"/>
      <c r="D1141" t="s">
        <v>47</v>
      </c>
      <c r="E1141" s="91"/>
      <c r="F1141" s="90"/>
      <c r="G1141" t="s">
        <v>580</v>
      </c>
      <c r="H1141" s="97">
        <v>45391.609722222223</v>
      </c>
      <c r="I1141" s="117">
        <v>45391.609722222223</v>
      </c>
      <c r="J1141" s="97">
        <v>45391.657638888886</v>
      </c>
      <c r="K1141" s="117">
        <v>45391.657638888886</v>
      </c>
      <c r="L1141" s="95">
        <f>((Causas[[#This Row],[resolucion_fecha]]-Causas[[#This Row],[parada_fecha]])*60*60*24)</f>
        <v>4139.9999996647239</v>
      </c>
      <c r="M1141" s="92">
        <f>Causas[[#This Row],[parada_duracion]]/60</f>
        <v>68.999999994412065</v>
      </c>
      <c r="N1141" s="18" t="s">
        <v>698</v>
      </c>
      <c r="O1141" s="98" t="s">
        <v>383</v>
      </c>
      <c r="P1141" s="93">
        <f>WEEKNUM(Causas[[#This Row],[resolucion_fecha]],16)</f>
        <v>15</v>
      </c>
      <c r="Q1141" s="93" t="str">
        <f>TEXT(Causas[[#This Row],[resolucion_fecha]],"MMMM")</f>
        <v>abril</v>
      </c>
      <c r="R1141" s="93" t="str">
        <f t="shared" si="28"/>
        <v>N</v>
      </c>
      <c r="S1141" s="93"/>
      <c r="T1141" s="98" t="s">
        <v>132</v>
      </c>
      <c r="U1141" s="94"/>
      <c r="V1141" s="93"/>
      <c r="W1141" s="93"/>
    </row>
    <row r="1142" spans="1:23" x14ac:dyDescent="0.25">
      <c r="A1142" s="90"/>
      <c r="B1142" s="90" t="s">
        <v>487</v>
      </c>
      <c r="C1142" s="90"/>
      <c r="D1142" t="s">
        <v>60</v>
      </c>
      <c r="E1142" s="91"/>
      <c r="F1142" s="90"/>
      <c r="G1142" t="s">
        <v>580</v>
      </c>
      <c r="H1142" s="97">
        <v>45391.632638888892</v>
      </c>
      <c r="I1142" s="117">
        <v>45391.632638888892</v>
      </c>
      <c r="J1142" s="97">
        <v>45391.645138888889</v>
      </c>
      <c r="K1142" s="117">
        <v>45391.645138888889</v>
      </c>
      <c r="L1142" s="95">
        <f>((Causas[[#This Row],[resolucion_fecha]]-Causas[[#This Row],[parada_fecha]])*60*60*24)</f>
        <v>1079.9999997485429</v>
      </c>
      <c r="M1142" s="92">
        <f>Causas[[#This Row],[parada_duracion]]/60</f>
        <v>17.999999995809048</v>
      </c>
      <c r="N1142" s="18" t="s">
        <v>44</v>
      </c>
      <c r="O1142" s="98" t="s">
        <v>44</v>
      </c>
      <c r="P1142" s="93">
        <f>WEEKNUM(Causas[[#This Row],[resolucion_fecha]],16)</f>
        <v>15</v>
      </c>
      <c r="Q1142" s="93" t="str">
        <f>TEXT(Causas[[#This Row],[resolucion_fecha]],"MMMM")</f>
        <v>abril</v>
      </c>
      <c r="R1142" s="93" t="str">
        <f t="shared" si="28"/>
        <v>N</v>
      </c>
      <c r="S1142" s="93"/>
      <c r="T1142" s="98" t="s">
        <v>44</v>
      </c>
      <c r="U1142" s="94"/>
      <c r="V1142" s="93"/>
      <c r="W1142" s="93"/>
    </row>
    <row r="1143" spans="1:23" x14ac:dyDescent="0.25">
      <c r="A1143" s="90"/>
      <c r="B1143" s="90" t="s">
        <v>120</v>
      </c>
      <c r="C1143" s="90"/>
      <c r="D1143" t="s">
        <v>57</v>
      </c>
      <c r="E1143" s="91"/>
      <c r="F1143" s="90"/>
      <c r="G1143" t="s">
        <v>579</v>
      </c>
      <c r="H1143" s="97">
        <v>45391.63958333333</v>
      </c>
      <c r="I1143" s="117">
        <v>45391.63958333333</v>
      </c>
      <c r="J1143" s="97">
        <v>45391.645138888889</v>
      </c>
      <c r="K1143" s="117">
        <v>45391.645138888889</v>
      </c>
      <c r="L1143" s="95">
        <f>((Causas[[#This Row],[resolucion_fecha]]-Causas[[#This Row],[parada_fecha]])*60*60*24)</f>
        <v>480.00000030733645</v>
      </c>
      <c r="M1143" s="92">
        <f>Causas[[#This Row],[parada_duracion]]/60</f>
        <v>8.0000000051222742</v>
      </c>
      <c r="N1143" s="18" t="s">
        <v>125</v>
      </c>
      <c r="O1143" s="98" t="s">
        <v>125</v>
      </c>
      <c r="P1143" s="93">
        <f>WEEKNUM(Causas[[#This Row],[resolucion_fecha]],16)</f>
        <v>15</v>
      </c>
      <c r="Q1143" s="93" t="str">
        <f>TEXT(Causas[[#This Row],[resolucion_fecha]],"MMMM")</f>
        <v>abril</v>
      </c>
      <c r="R1143" s="93" t="str">
        <f t="shared" si="28"/>
        <v>N</v>
      </c>
      <c r="S1143" s="93"/>
      <c r="T1143" s="98" t="s">
        <v>125</v>
      </c>
      <c r="U1143" s="94"/>
      <c r="V1143" s="93"/>
      <c r="W1143" s="93"/>
    </row>
    <row r="1144" spans="1:23" x14ac:dyDescent="0.25">
      <c r="A1144" s="90"/>
      <c r="B1144" s="90" t="s">
        <v>119</v>
      </c>
      <c r="C1144" s="90"/>
      <c r="D1144" t="s">
        <v>49</v>
      </c>
      <c r="E1144" s="91"/>
      <c r="F1144" s="90"/>
      <c r="G1144" t="s">
        <v>580</v>
      </c>
      <c r="H1144" s="97">
        <v>45391.742361111108</v>
      </c>
      <c r="I1144" s="117">
        <v>45391.742361111108</v>
      </c>
      <c r="J1144" s="97">
        <v>45391.743750000001</v>
      </c>
      <c r="K1144" s="117">
        <v>45391.743750000001</v>
      </c>
      <c r="L1144" s="95">
        <f>((Causas[[#This Row],[resolucion_fecha]]-Causas[[#This Row],[parada_fecha]])*60*60*24)</f>
        <v>120.00000039115548</v>
      </c>
      <c r="M1144" s="92">
        <f>Causas[[#This Row],[parada_duracion]]/60</f>
        <v>2.000000006519258</v>
      </c>
      <c r="N1144" s="18" t="s">
        <v>125</v>
      </c>
      <c r="O1144" s="98" t="s">
        <v>125</v>
      </c>
      <c r="P1144" s="93">
        <f>WEEKNUM(Causas[[#This Row],[resolucion_fecha]],16)</f>
        <v>15</v>
      </c>
      <c r="Q1144" s="93" t="str">
        <f>TEXT(Causas[[#This Row],[resolucion_fecha]],"MMMM")</f>
        <v>abril</v>
      </c>
      <c r="R1144" s="93" t="str">
        <f t="shared" si="28"/>
        <v>N</v>
      </c>
      <c r="S1144" s="93"/>
      <c r="T1144" s="98" t="s">
        <v>125</v>
      </c>
      <c r="U1144" s="94"/>
      <c r="V1144" s="93"/>
      <c r="W1144" s="93"/>
    </row>
    <row r="1145" spans="1:23" x14ac:dyDescent="0.25">
      <c r="A1145" s="90"/>
      <c r="B1145" s="90" t="s">
        <v>121</v>
      </c>
      <c r="C1145" s="90"/>
      <c r="D1145" t="s">
        <v>57</v>
      </c>
      <c r="E1145" s="91"/>
      <c r="F1145" s="90"/>
      <c r="G1145" t="s">
        <v>579</v>
      </c>
      <c r="H1145" s="97">
        <v>45391.826388888891</v>
      </c>
      <c r="I1145" s="117">
        <v>45391.826388888891</v>
      </c>
      <c r="J1145" s="97">
        <v>45391.871527777781</v>
      </c>
      <c r="K1145" s="117">
        <v>45391.871527777781</v>
      </c>
      <c r="L1145" s="95">
        <f>((Causas[[#This Row],[resolucion_fecha]]-Causas[[#This Row],[parada_fecha]])*60*60*24)</f>
        <v>3900.0000001396984</v>
      </c>
      <c r="M1145" s="92">
        <f>Causas[[#This Row],[parada_duracion]]/60</f>
        <v>65.000000002328306</v>
      </c>
      <c r="N1145" s="18" t="s">
        <v>699</v>
      </c>
      <c r="O1145" s="98" t="s">
        <v>384</v>
      </c>
      <c r="P1145" s="93">
        <f>WEEKNUM(Causas[[#This Row],[resolucion_fecha]],16)</f>
        <v>15</v>
      </c>
      <c r="Q1145" s="93" t="str">
        <f>TEXT(Causas[[#This Row],[resolucion_fecha]],"MMMM")</f>
        <v>abril</v>
      </c>
      <c r="R1145" s="93" t="str">
        <f t="shared" si="28"/>
        <v>N</v>
      </c>
      <c r="S1145" s="93"/>
      <c r="T1145" s="98" t="s">
        <v>133</v>
      </c>
      <c r="U1145" s="94"/>
      <c r="V1145" s="93"/>
      <c r="W1145" s="93"/>
    </row>
    <row r="1146" spans="1:23" x14ac:dyDescent="0.25">
      <c r="A1146" s="90"/>
      <c r="B1146" s="90" t="s">
        <v>110</v>
      </c>
      <c r="C1146" s="90"/>
      <c r="D1146" t="s">
        <v>49</v>
      </c>
      <c r="E1146" s="91"/>
      <c r="F1146" s="90"/>
      <c r="G1146" t="s">
        <v>579</v>
      </c>
      <c r="H1146" s="97">
        <v>45391.843055555553</v>
      </c>
      <c r="I1146" s="117">
        <v>45391.843055555553</v>
      </c>
      <c r="J1146" s="97">
        <v>45391.853472222225</v>
      </c>
      <c r="K1146" s="117">
        <v>45391.853472222225</v>
      </c>
      <c r="L1146" s="95">
        <f>((Causas[[#This Row],[resolucion_fecha]]-Causas[[#This Row],[parada_fecha]])*60*60*24)</f>
        <v>900.00000041909516</v>
      </c>
      <c r="M1146" s="92">
        <f>Causas[[#This Row],[parada_duracion]]/60</f>
        <v>15.000000006984919</v>
      </c>
      <c r="N1146" s="18" t="s">
        <v>44</v>
      </c>
      <c r="O1146" s="98" t="s">
        <v>44</v>
      </c>
      <c r="P1146" s="93">
        <f>WEEKNUM(Causas[[#This Row],[resolucion_fecha]],16)</f>
        <v>15</v>
      </c>
      <c r="Q1146" s="93" t="str">
        <f>TEXT(Causas[[#This Row],[resolucion_fecha]],"MMMM")</f>
        <v>abril</v>
      </c>
      <c r="R1146" s="93" t="str">
        <f t="shared" si="28"/>
        <v>N</v>
      </c>
      <c r="S1146" s="93"/>
      <c r="T1146" s="98" t="s">
        <v>44</v>
      </c>
      <c r="U1146" s="94"/>
      <c r="V1146" s="93"/>
      <c r="W1146" s="93"/>
    </row>
    <row r="1147" spans="1:23" x14ac:dyDescent="0.25">
      <c r="A1147" s="90"/>
      <c r="B1147" s="90" t="s">
        <v>557</v>
      </c>
      <c r="C1147" s="90"/>
      <c r="D1147" t="s">
        <v>50</v>
      </c>
      <c r="E1147" s="91"/>
      <c r="F1147" s="90"/>
      <c r="G1147" t="s">
        <v>579</v>
      </c>
      <c r="H1147" s="97">
        <v>45391.86041666667</v>
      </c>
      <c r="I1147" s="117">
        <v>45391.86041666667</v>
      </c>
      <c r="J1147" s="97">
        <v>45391.879861111112</v>
      </c>
      <c r="K1147" s="117">
        <v>45391.879861111112</v>
      </c>
      <c r="L1147" s="95">
        <f>((Causas[[#This Row],[resolucion_fecha]]-Causas[[#This Row],[parada_fecha]])*60*60*24)</f>
        <v>1679.9999998183921</v>
      </c>
      <c r="M1147" s="92">
        <f>Causas[[#This Row],[parada_duracion]]/60</f>
        <v>27.999999996973202</v>
      </c>
      <c r="N1147" s="18" t="s">
        <v>44</v>
      </c>
      <c r="O1147" s="98" t="s">
        <v>44</v>
      </c>
      <c r="P1147" s="93">
        <f>WEEKNUM(Causas[[#This Row],[resolucion_fecha]],16)</f>
        <v>15</v>
      </c>
      <c r="Q1147" s="93" t="str">
        <f>TEXT(Causas[[#This Row],[resolucion_fecha]],"MMMM")</f>
        <v>abril</v>
      </c>
      <c r="R1147" s="93" t="str">
        <f t="shared" si="28"/>
        <v>N</v>
      </c>
      <c r="S1147" s="93"/>
      <c r="T1147" s="98" t="s">
        <v>44</v>
      </c>
      <c r="U1147" s="94"/>
      <c r="V1147" s="93"/>
      <c r="W1147" s="93"/>
    </row>
    <row r="1148" spans="1:23" x14ac:dyDescent="0.25">
      <c r="A1148" s="90"/>
      <c r="B1148" s="90" t="s">
        <v>152</v>
      </c>
      <c r="C1148" s="90"/>
      <c r="D1148" t="s">
        <v>53</v>
      </c>
      <c r="E1148" s="91"/>
      <c r="F1148" s="90"/>
      <c r="G1148" t="s">
        <v>579</v>
      </c>
      <c r="H1148" s="97">
        <v>45391.873611111114</v>
      </c>
      <c r="I1148" s="117">
        <v>45391.873611111114</v>
      </c>
      <c r="J1148" s="97">
        <v>45391.893750000003</v>
      </c>
      <c r="K1148" s="117">
        <v>45391.893750000003</v>
      </c>
      <c r="L1148" s="95">
        <f>((Causas[[#This Row],[resolucion_fecha]]-Causas[[#This Row],[parada_fecha]])*60*60*24)</f>
        <v>1740.0000000139698</v>
      </c>
      <c r="M1148" s="92">
        <f>Causas[[#This Row],[parada_duracion]]/60</f>
        <v>29.000000000232831</v>
      </c>
      <c r="N1148" s="18" t="s">
        <v>44</v>
      </c>
      <c r="O1148" s="98" t="s">
        <v>44</v>
      </c>
      <c r="P1148" s="93">
        <f>WEEKNUM(Causas[[#This Row],[resolucion_fecha]],16)</f>
        <v>15</v>
      </c>
      <c r="Q1148" s="93" t="str">
        <f>TEXT(Causas[[#This Row],[resolucion_fecha]],"MMMM")</f>
        <v>abril</v>
      </c>
      <c r="R1148" s="93" t="str">
        <f t="shared" si="28"/>
        <v>N</v>
      </c>
      <c r="S1148" s="93"/>
      <c r="T1148" s="98" t="s">
        <v>44</v>
      </c>
      <c r="U1148" s="94"/>
      <c r="V1148" s="93"/>
      <c r="W1148" s="93"/>
    </row>
    <row r="1149" spans="1:23" x14ac:dyDescent="0.25">
      <c r="A1149" s="90"/>
      <c r="B1149" s="90" t="s">
        <v>120</v>
      </c>
      <c r="C1149" s="90"/>
      <c r="D1149" t="s">
        <v>57</v>
      </c>
      <c r="E1149" s="91"/>
      <c r="F1149" s="90"/>
      <c r="G1149" t="s">
        <v>579</v>
      </c>
      <c r="H1149" s="97">
        <v>45391.976388888892</v>
      </c>
      <c r="I1149" s="117">
        <v>45391.976388888892</v>
      </c>
      <c r="J1149" s="97">
        <v>45391.995833333334</v>
      </c>
      <c r="K1149" s="117">
        <v>45391.995833333334</v>
      </c>
      <c r="L1149" s="95">
        <f>((Causas[[#This Row],[resolucion_fecha]]-Causas[[#This Row],[parada_fecha]])*60*60*24)</f>
        <v>1679.9999998183921</v>
      </c>
      <c r="M1149" s="92">
        <f>Causas[[#This Row],[parada_duracion]]/60</f>
        <v>27.999999996973202</v>
      </c>
      <c r="N1149" s="18" t="s">
        <v>44</v>
      </c>
      <c r="O1149" s="98" t="s">
        <v>44</v>
      </c>
      <c r="P1149" s="93">
        <f>WEEKNUM(Causas[[#This Row],[resolucion_fecha]],16)</f>
        <v>15</v>
      </c>
      <c r="Q1149" s="93" t="str">
        <f>TEXT(Causas[[#This Row],[resolucion_fecha]],"MMMM")</f>
        <v>abril</v>
      </c>
      <c r="R1149" s="93" t="str">
        <f t="shared" si="28"/>
        <v>N</v>
      </c>
      <c r="S1149" s="93"/>
      <c r="T1149" s="98" t="s">
        <v>44</v>
      </c>
      <c r="U1149" s="94"/>
      <c r="V1149" s="93"/>
      <c r="W1149" s="93"/>
    </row>
    <row r="1150" spans="1:23" x14ac:dyDescent="0.25">
      <c r="A1150" s="90"/>
      <c r="B1150" s="90" t="s">
        <v>152</v>
      </c>
      <c r="C1150" s="90"/>
      <c r="D1150" t="s">
        <v>64</v>
      </c>
      <c r="E1150" s="91"/>
      <c r="F1150" s="90"/>
      <c r="G1150" t="s">
        <v>580</v>
      </c>
      <c r="H1150" s="97">
        <v>45392.26458333333</v>
      </c>
      <c r="I1150" s="117">
        <v>45392.26458333333</v>
      </c>
      <c r="J1150" s="97">
        <v>45392.275000000001</v>
      </c>
      <c r="K1150" s="117">
        <v>45392.275000000001</v>
      </c>
      <c r="L1150" s="95">
        <f>((Causas[[#This Row],[resolucion_fecha]]-Causas[[#This Row],[parada_fecha]])*60*60*24)</f>
        <v>900.00000041909516</v>
      </c>
      <c r="M1150" s="92">
        <f>Causas[[#This Row],[parada_duracion]]/60</f>
        <v>15.000000006984919</v>
      </c>
      <c r="N1150" s="18" t="s">
        <v>700</v>
      </c>
      <c r="O1150" s="98" t="s">
        <v>383</v>
      </c>
      <c r="P1150" s="93">
        <f>WEEKNUM(Causas[[#This Row],[resolucion_fecha]],16)</f>
        <v>15</v>
      </c>
      <c r="Q1150" s="93" t="str">
        <f>TEXT(Causas[[#This Row],[resolucion_fecha]],"MMMM")</f>
        <v>abril</v>
      </c>
      <c r="R1150" s="93" t="str">
        <f t="shared" si="28"/>
        <v>N</v>
      </c>
      <c r="S1150" s="93"/>
      <c r="T1150" s="98" t="s">
        <v>132</v>
      </c>
      <c r="U1150" s="94"/>
      <c r="V1150" s="93"/>
      <c r="W1150" s="93"/>
    </row>
    <row r="1151" spans="1:23" x14ac:dyDescent="0.25">
      <c r="A1151" s="90"/>
      <c r="B1151" s="90" t="s">
        <v>120</v>
      </c>
      <c r="C1151" s="90"/>
      <c r="D1151" t="s">
        <v>53</v>
      </c>
      <c r="E1151" s="91"/>
      <c r="F1151" s="90"/>
      <c r="G1151" t="s">
        <v>580</v>
      </c>
      <c r="H1151" s="97">
        <v>45392.296527777777</v>
      </c>
      <c r="I1151" s="117">
        <v>45392.296527777777</v>
      </c>
      <c r="J1151" s="97">
        <v>45392.319444444445</v>
      </c>
      <c r="K1151" s="117">
        <v>45392.319444444445</v>
      </c>
      <c r="L1151" s="95">
        <f>((Causas[[#This Row],[resolucion_fecha]]-Causas[[#This Row],[parada_fecha]])*60*60*24)</f>
        <v>1980.0000001676381</v>
      </c>
      <c r="M1151" s="92">
        <f>Causas[[#This Row],[parada_duracion]]/60</f>
        <v>33.000000002793968</v>
      </c>
      <c r="N1151" s="18" t="s">
        <v>44</v>
      </c>
      <c r="O1151" s="98" t="s">
        <v>44</v>
      </c>
      <c r="P1151" s="93">
        <f>WEEKNUM(Causas[[#This Row],[resolucion_fecha]],16)</f>
        <v>15</v>
      </c>
      <c r="Q1151" s="93" t="str">
        <f>TEXT(Causas[[#This Row],[resolucion_fecha]],"MMMM")</f>
        <v>abril</v>
      </c>
      <c r="R1151" s="93" t="str">
        <f t="shared" si="28"/>
        <v>N</v>
      </c>
      <c r="S1151" s="93"/>
      <c r="T1151" s="98" t="s">
        <v>44</v>
      </c>
      <c r="U1151" s="94"/>
      <c r="V1151" s="93"/>
      <c r="W1151" s="93"/>
    </row>
    <row r="1152" spans="1:23" x14ac:dyDescent="0.25">
      <c r="A1152" s="90"/>
      <c r="B1152" s="90" t="s">
        <v>146</v>
      </c>
      <c r="C1152" s="90"/>
      <c r="D1152" t="s">
        <v>50</v>
      </c>
      <c r="E1152" s="91"/>
      <c r="F1152" s="90"/>
      <c r="G1152" t="s">
        <v>580</v>
      </c>
      <c r="H1152" s="97">
        <v>45392.301388888889</v>
      </c>
      <c r="I1152" s="117">
        <v>45392.301388888889</v>
      </c>
      <c r="J1152" s="97">
        <v>45392.314583333333</v>
      </c>
      <c r="K1152" s="117">
        <v>45392.314583333333</v>
      </c>
      <c r="L1152" s="95">
        <f>((Causas[[#This Row],[resolucion_fecha]]-Causas[[#This Row],[parada_fecha]])*60*60*24)</f>
        <v>1139.9999999441206</v>
      </c>
      <c r="M1152" s="92">
        <f>Causas[[#This Row],[parada_duracion]]/60</f>
        <v>18.999999999068677</v>
      </c>
      <c r="N1152" s="18" t="s">
        <v>145</v>
      </c>
      <c r="O1152" s="98" t="s">
        <v>383</v>
      </c>
      <c r="P1152" s="93">
        <f>WEEKNUM(Causas[[#This Row],[resolucion_fecha]],16)</f>
        <v>15</v>
      </c>
      <c r="Q1152" s="93" t="str">
        <f>TEXT(Causas[[#This Row],[resolucion_fecha]],"MMMM")</f>
        <v>abril</v>
      </c>
      <c r="R1152" s="93" t="str">
        <f t="shared" si="28"/>
        <v>N</v>
      </c>
      <c r="S1152" s="93"/>
      <c r="T1152" s="98" t="s">
        <v>132</v>
      </c>
      <c r="U1152" s="94"/>
      <c r="V1152" s="93"/>
      <c r="W1152" s="93"/>
    </row>
    <row r="1153" spans="1:23" x14ac:dyDescent="0.25">
      <c r="A1153" s="90"/>
      <c r="B1153" s="90" t="s">
        <v>124</v>
      </c>
      <c r="C1153" s="90"/>
      <c r="D1153" t="s">
        <v>234</v>
      </c>
      <c r="E1153" s="91"/>
      <c r="F1153" s="90"/>
      <c r="G1153" t="s">
        <v>579</v>
      </c>
      <c r="H1153" s="97">
        <v>45392.320833333331</v>
      </c>
      <c r="I1153" s="117">
        <v>45392.320833333331</v>
      </c>
      <c r="J1153" s="97">
        <v>45392.393750000003</v>
      </c>
      <c r="K1153" s="117">
        <v>45392.393750000003</v>
      </c>
      <c r="L1153" s="95">
        <f>((Causas[[#This Row],[resolucion_fecha]]-Causas[[#This Row],[parada_fecha]])*60*60*24)</f>
        <v>6300.0000004190952</v>
      </c>
      <c r="M1153" s="92">
        <f>Causas[[#This Row],[parada_duracion]]/60</f>
        <v>105.00000000698492</v>
      </c>
      <c r="N1153" s="18" t="s">
        <v>44</v>
      </c>
      <c r="O1153" s="98" t="s">
        <v>44</v>
      </c>
      <c r="P1153" s="93">
        <f>WEEKNUM(Causas[[#This Row],[resolucion_fecha]],16)</f>
        <v>15</v>
      </c>
      <c r="Q1153" s="93" t="str">
        <f>TEXT(Causas[[#This Row],[resolucion_fecha]],"MMMM")</f>
        <v>abril</v>
      </c>
      <c r="R1153" s="93" t="str">
        <f t="shared" si="28"/>
        <v>N</v>
      </c>
      <c r="S1153" s="93"/>
      <c r="T1153" s="98" t="s">
        <v>44</v>
      </c>
      <c r="U1153" s="94"/>
      <c r="V1153" s="93"/>
      <c r="W1153" s="93"/>
    </row>
    <row r="1154" spans="1:23" x14ac:dyDescent="0.25">
      <c r="A1154" s="90"/>
      <c r="B1154" s="90" t="s">
        <v>137</v>
      </c>
      <c r="C1154" s="90"/>
      <c r="D1154" t="s">
        <v>64</v>
      </c>
      <c r="E1154" s="91"/>
      <c r="F1154" s="90"/>
      <c r="G1154" t="s">
        <v>580</v>
      </c>
      <c r="H1154" s="97">
        <v>45392.37777777778</v>
      </c>
      <c r="I1154" s="117">
        <v>45392.37777777778</v>
      </c>
      <c r="J1154" s="97">
        <v>45392.382638888892</v>
      </c>
      <c r="K1154" s="117">
        <v>45392.382638888892</v>
      </c>
      <c r="L1154" s="95">
        <f>((Causas[[#This Row],[resolucion_fecha]]-Causas[[#This Row],[parada_fecha]])*60*60*24)</f>
        <v>420.00000011175871</v>
      </c>
      <c r="M1154" s="92">
        <f>Causas[[#This Row],[parada_duracion]]/60</f>
        <v>7.0000000018626451</v>
      </c>
      <c r="N1154" s="18" t="s">
        <v>125</v>
      </c>
      <c r="O1154" s="98" t="s">
        <v>125</v>
      </c>
      <c r="P1154" s="93">
        <f>WEEKNUM(Causas[[#This Row],[resolucion_fecha]],16)</f>
        <v>15</v>
      </c>
      <c r="Q1154" s="93" t="str">
        <f>TEXT(Causas[[#This Row],[resolucion_fecha]],"MMMM")</f>
        <v>abril</v>
      </c>
      <c r="R1154" s="93" t="str">
        <f t="shared" si="28"/>
        <v>N</v>
      </c>
      <c r="S1154" s="93"/>
      <c r="T1154" s="98" t="s">
        <v>125</v>
      </c>
      <c r="U1154" s="94"/>
      <c r="V1154" s="93"/>
      <c r="W1154" s="93"/>
    </row>
    <row r="1155" spans="1:23" x14ac:dyDescent="0.25">
      <c r="A1155" s="90"/>
      <c r="B1155" s="90" t="s">
        <v>146</v>
      </c>
      <c r="C1155" s="90"/>
      <c r="D1155" t="s">
        <v>50</v>
      </c>
      <c r="E1155" s="91"/>
      <c r="F1155" s="90"/>
      <c r="G1155" t="s">
        <v>579</v>
      </c>
      <c r="H1155" s="97">
        <v>45392.392361111109</v>
      </c>
      <c r="I1155" s="117">
        <v>45392.392361111109</v>
      </c>
      <c r="J1155" s="97">
        <v>45392.395833333336</v>
      </c>
      <c r="K1155" s="117">
        <v>45392.395833333336</v>
      </c>
      <c r="L1155" s="95">
        <f>((Causas[[#This Row],[resolucion_fecha]]-Causas[[#This Row],[parada_fecha]])*60*60*24)</f>
        <v>300.00000034924597</v>
      </c>
      <c r="M1155" s="92">
        <f>Causas[[#This Row],[parada_duracion]]/60</f>
        <v>5.0000000058207661</v>
      </c>
      <c r="N1155" s="18" t="s">
        <v>125</v>
      </c>
      <c r="O1155" s="98" t="s">
        <v>125</v>
      </c>
      <c r="P1155" s="93">
        <f>WEEKNUM(Causas[[#This Row],[resolucion_fecha]],16)</f>
        <v>15</v>
      </c>
      <c r="Q1155" s="93" t="str">
        <f>TEXT(Causas[[#This Row],[resolucion_fecha]],"MMMM")</f>
        <v>abril</v>
      </c>
      <c r="R1155" s="93" t="str">
        <f t="shared" si="28"/>
        <v>N</v>
      </c>
      <c r="S1155" s="93"/>
      <c r="T1155" s="98" t="s">
        <v>125</v>
      </c>
      <c r="U1155" s="94"/>
      <c r="V1155" s="93"/>
      <c r="W1155" s="93"/>
    </row>
    <row r="1156" spans="1:23" x14ac:dyDescent="0.25">
      <c r="A1156" s="90"/>
      <c r="B1156" s="90" t="s">
        <v>142</v>
      </c>
      <c r="C1156" s="90"/>
      <c r="D1156" t="s">
        <v>61</v>
      </c>
      <c r="E1156" s="91"/>
      <c r="F1156" s="90"/>
      <c r="G1156" t="s">
        <v>579</v>
      </c>
      <c r="H1156" s="97">
        <v>45392.411111111112</v>
      </c>
      <c r="I1156" s="117">
        <v>45392.411111111112</v>
      </c>
      <c r="J1156" s="97">
        <v>45392.461111111108</v>
      </c>
      <c r="K1156" s="117">
        <v>45392.461111111108</v>
      </c>
      <c r="L1156" s="95">
        <f>((Causas[[#This Row],[resolucion_fecha]]-Causas[[#This Row],[parada_fecha]])*60*60*24)</f>
        <v>4319.9999996228144</v>
      </c>
      <c r="M1156" s="92">
        <f>Causas[[#This Row],[parada_duracion]]/60</f>
        <v>71.999999993713573</v>
      </c>
      <c r="N1156" s="18" t="s">
        <v>701</v>
      </c>
      <c r="O1156" s="98" t="s">
        <v>384</v>
      </c>
      <c r="P1156" s="93">
        <f>WEEKNUM(Causas[[#This Row],[resolucion_fecha]],16)</f>
        <v>15</v>
      </c>
      <c r="Q1156" s="93" t="str">
        <f>TEXT(Causas[[#This Row],[resolucion_fecha]],"MMMM")</f>
        <v>abril</v>
      </c>
      <c r="R1156" s="93" t="str">
        <f t="shared" si="28"/>
        <v>N</v>
      </c>
      <c r="S1156" s="93"/>
      <c r="T1156" s="98" t="s">
        <v>133</v>
      </c>
      <c r="U1156" s="94"/>
      <c r="V1156" s="93"/>
      <c r="W1156" s="93"/>
    </row>
    <row r="1157" spans="1:23" x14ac:dyDescent="0.25">
      <c r="A1157" s="90"/>
      <c r="B1157" s="90" t="s">
        <v>124</v>
      </c>
      <c r="C1157" s="90"/>
      <c r="D1157" t="s">
        <v>234</v>
      </c>
      <c r="E1157" s="91"/>
      <c r="F1157" s="90"/>
      <c r="G1157" t="s">
        <v>580</v>
      </c>
      <c r="H1157" s="97">
        <v>45392.459027777775</v>
      </c>
      <c r="I1157" s="117">
        <v>45392.459027777775</v>
      </c>
      <c r="J1157" s="97">
        <v>45392.556250000001</v>
      </c>
      <c r="K1157" s="117">
        <v>45392.556250000001</v>
      </c>
      <c r="L1157" s="95">
        <f>((Causas[[#This Row],[resolucion_fecha]]-Causas[[#This Row],[parada_fecha]])*60*60*24)</f>
        <v>8400.000000349246</v>
      </c>
      <c r="M1157" s="92">
        <f>Causas[[#This Row],[parada_duracion]]/60</f>
        <v>140.00000000582077</v>
      </c>
      <c r="N1157" s="18" t="s">
        <v>44</v>
      </c>
      <c r="O1157" s="98" t="s">
        <v>44</v>
      </c>
      <c r="P1157" s="93">
        <f>WEEKNUM(Causas[[#This Row],[resolucion_fecha]],16)</f>
        <v>15</v>
      </c>
      <c r="Q1157" s="93" t="str">
        <f>TEXT(Causas[[#This Row],[resolucion_fecha]],"MMMM")</f>
        <v>abril</v>
      </c>
      <c r="R1157" s="93" t="str">
        <f t="shared" si="28"/>
        <v>N</v>
      </c>
      <c r="S1157" s="93"/>
      <c r="T1157" s="98" t="s">
        <v>44</v>
      </c>
      <c r="U1157" s="94"/>
      <c r="V1157" s="93"/>
      <c r="W1157" s="93"/>
    </row>
    <row r="1158" spans="1:23" x14ac:dyDescent="0.25">
      <c r="A1158" s="90"/>
      <c r="B1158" s="90" t="s">
        <v>486</v>
      </c>
      <c r="C1158" s="90"/>
      <c r="D1158" t="s">
        <v>63</v>
      </c>
      <c r="E1158" s="91"/>
      <c r="F1158" s="90"/>
      <c r="G1158" t="s">
        <v>580</v>
      </c>
      <c r="H1158" s="97">
        <v>45392.504166666666</v>
      </c>
      <c r="I1158" s="117">
        <v>45392.504166666666</v>
      </c>
      <c r="J1158" s="97">
        <v>45392.522916666669</v>
      </c>
      <c r="K1158" s="117">
        <v>45392.522916666669</v>
      </c>
      <c r="L1158" s="95">
        <f>((Causas[[#This Row],[resolucion_fecha]]-Causas[[#This Row],[parada_fecha]])*60*60*24)</f>
        <v>1620.0000002514571</v>
      </c>
      <c r="M1158" s="92">
        <f>Causas[[#This Row],[parada_duracion]]/60</f>
        <v>27.000000004190952</v>
      </c>
      <c r="N1158" s="18" t="s">
        <v>702</v>
      </c>
      <c r="O1158" s="98" t="s">
        <v>383</v>
      </c>
      <c r="P1158" s="93">
        <f>WEEKNUM(Causas[[#This Row],[resolucion_fecha]],16)</f>
        <v>15</v>
      </c>
      <c r="Q1158" s="93" t="str">
        <f>TEXT(Causas[[#This Row],[resolucion_fecha]],"MMMM")</f>
        <v>abril</v>
      </c>
      <c r="R1158" s="93" t="str">
        <f t="shared" si="28"/>
        <v>N</v>
      </c>
      <c r="S1158" s="93"/>
      <c r="T1158" s="98" t="s">
        <v>132</v>
      </c>
      <c r="U1158" s="94"/>
      <c r="V1158" s="93"/>
      <c r="W1158" s="93"/>
    </row>
    <row r="1159" spans="1:23" x14ac:dyDescent="0.25">
      <c r="A1159" s="90"/>
      <c r="B1159" s="90" t="s">
        <v>120</v>
      </c>
      <c r="C1159" s="90"/>
      <c r="D1159" t="s">
        <v>63</v>
      </c>
      <c r="E1159" s="91"/>
      <c r="F1159" s="90"/>
      <c r="G1159" t="s">
        <v>580</v>
      </c>
      <c r="H1159" s="97">
        <v>45392.637499999997</v>
      </c>
      <c r="I1159" s="117">
        <v>45392.637499999997</v>
      </c>
      <c r="J1159" s="97">
        <v>45392.646527777775</v>
      </c>
      <c r="K1159" s="117">
        <v>45392.646527777775</v>
      </c>
      <c r="L1159" s="95">
        <f>((Causas[[#This Row],[resolucion_fecha]]-Causas[[#This Row],[parada_fecha]])*60*60*24)</f>
        <v>780.00000002793968</v>
      </c>
      <c r="M1159" s="92">
        <f>Causas[[#This Row],[parada_duracion]]/60</f>
        <v>13.000000000465661</v>
      </c>
      <c r="N1159" s="18" t="s">
        <v>145</v>
      </c>
      <c r="O1159" s="98" t="s">
        <v>383</v>
      </c>
      <c r="P1159" s="93">
        <f>WEEKNUM(Causas[[#This Row],[resolucion_fecha]],16)</f>
        <v>15</v>
      </c>
      <c r="Q1159" s="93" t="str">
        <f>TEXT(Causas[[#This Row],[resolucion_fecha]],"MMMM")</f>
        <v>abril</v>
      </c>
      <c r="R1159" s="93" t="str">
        <f t="shared" si="28"/>
        <v>N</v>
      </c>
      <c r="S1159" s="93"/>
      <c r="T1159" s="98" t="s">
        <v>132</v>
      </c>
      <c r="U1159" s="94"/>
      <c r="V1159" s="93"/>
      <c r="W1159" s="93"/>
    </row>
    <row r="1160" spans="1:23" x14ac:dyDescent="0.25">
      <c r="A1160" s="90"/>
      <c r="B1160" s="90" t="s">
        <v>120</v>
      </c>
      <c r="C1160" s="90"/>
      <c r="D1160" t="s">
        <v>57</v>
      </c>
      <c r="E1160" s="91"/>
      <c r="F1160" s="90"/>
      <c r="G1160" t="s">
        <v>579</v>
      </c>
      <c r="H1160" s="97">
        <v>45392.703472222223</v>
      </c>
      <c r="I1160" s="117">
        <v>45392.703472222223</v>
      </c>
      <c r="J1160" s="97">
        <v>45392.720833333333</v>
      </c>
      <c r="K1160" s="117">
        <v>45392.720833333333</v>
      </c>
      <c r="L1160" s="95">
        <f>((Causas[[#This Row],[resolucion_fecha]]-Causas[[#This Row],[parada_fecha]])*60*60*24)</f>
        <v>1499.9999998603016</v>
      </c>
      <c r="M1160" s="92">
        <f>Causas[[#This Row],[parada_duracion]]/60</f>
        <v>24.999999997671694</v>
      </c>
      <c r="N1160" s="18" t="s">
        <v>44</v>
      </c>
      <c r="O1160" s="98" t="s">
        <v>44</v>
      </c>
      <c r="P1160" s="93">
        <f>WEEKNUM(Causas[[#This Row],[resolucion_fecha]],16)</f>
        <v>15</v>
      </c>
      <c r="Q1160" s="93" t="str">
        <f>TEXT(Causas[[#This Row],[resolucion_fecha]],"MMMM")</f>
        <v>abril</v>
      </c>
      <c r="R1160" s="93" t="str">
        <f t="shared" si="28"/>
        <v>N</v>
      </c>
      <c r="S1160" s="93"/>
      <c r="T1160" s="98" t="s">
        <v>44</v>
      </c>
      <c r="U1160" s="94"/>
      <c r="V1160" s="93"/>
      <c r="W1160" s="93"/>
    </row>
    <row r="1161" spans="1:23" x14ac:dyDescent="0.25">
      <c r="A1161" s="90"/>
      <c r="B1161" s="90" t="s">
        <v>120</v>
      </c>
      <c r="C1161" s="90"/>
      <c r="D1161" t="s">
        <v>47</v>
      </c>
      <c r="E1161" s="91"/>
      <c r="F1161" s="90"/>
      <c r="G1161" t="s">
        <v>579</v>
      </c>
      <c r="H1161" s="97">
        <v>45393.324305555558</v>
      </c>
      <c r="I1161" s="117">
        <v>45393.324305555558</v>
      </c>
      <c r="J1161" s="97">
        <v>45393.406944444447</v>
      </c>
      <c r="K1161" s="117">
        <v>45393.406944444447</v>
      </c>
      <c r="L1161" s="95">
        <f>((Causas[[#This Row],[resolucion_fecha]]-Causas[[#This Row],[parada_fecha]])*60*60*24)</f>
        <v>7140.0000000139698</v>
      </c>
      <c r="M1161" s="92">
        <f>Causas[[#This Row],[parada_duracion]]/60</f>
        <v>119.00000000023283</v>
      </c>
      <c r="N1161" s="18" t="s">
        <v>706</v>
      </c>
      <c r="O1161" s="98" t="s">
        <v>384</v>
      </c>
      <c r="P1161" s="93">
        <f>WEEKNUM(Causas[[#This Row],[resolucion_fecha]],16)</f>
        <v>15</v>
      </c>
      <c r="Q1161" s="93" t="str">
        <f>TEXT(Causas[[#This Row],[resolucion_fecha]],"MMMM")</f>
        <v>abril</v>
      </c>
      <c r="R1161" s="93" t="str">
        <f t="shared" si="28"/>
        <v>N</v>
      </c>
      <c r="S1161" s="93"/>
      <c r="T1161" s="98" t="s">
        <v>132</v>
      </c>
      <c r="U1161" s="94"/>
      <c r="V1161" s="93"/>
      <c r="W1161" s="93"/>
    </row>
    <row r="1162" spans="1:23" ht="45" x14ac:dyDescent="0.25">
      <c r="A1162" s="90"/>
      <c r="B1162" s="90" t="s">
        <v>116</v>
      </c>
      <c r="C1162" s="90"/>
      <c r="D1162" t="s">
        <v>50</v>
      </c>
      <c r="E1162" s="91"/>
      <c r="F1162" s="90"/>
      <c r="G1162" t="s">
        <v>579</v>
      </c>
      <c r="H1162" s="97">
        <v>45393.399305555555</v>
      </c>
      <c r="I1162" s="117">
        <v>45393.399305555555</v>
      </c>
      <c r="J1162" s="97">
        <v>45393.452777777777</v>
      </c>
      <c r="K1162" s="117">
        <v>45393.452777777777</v>
      </c>
      <c r="L1162" s="95">
        <f>((Causas[[#This Row],[resolucion_fecha]]-Causas[[#This Row],[parada_fecha]])*60*60*24)</f>
        <v>4619.9999999720603</v>
      </c>
      <c r="M1162" s="92">
        <f>Causas[[#This Row],[parada_duracion]]/60</f>
        <v>76.999999999534339</v>
      </c>
      <c r="N1162" s="18" t="s">
        <v>704</v>
      </c>
      <c r="O1162" s="98" t="s">
        <v>384</v>
      </c>
      <c r="P1162" s="93">
        <f>WEEKNUM(Causas[[#This Row],[resolucion_fecha]],16)</f>
        <v>15</v>
      </c>
      <c r="Q1162" s="93" t="str">
        <f>TEXT(Causas[[#This Row],[resolucion_fecha]],"MMMM")</f>
        <v>abril</v>
      </c>
      <c r="R1162" s="93" t="str">
        <f t="shared" si="28"/>
        <v>N</v>
      </c>
      <c r="S1162" s="93"/>
      <c r="T1162" s="98" t="s">
        <v>133</v>
      </c>
      <c r="U1162" s="94"/>
      <c r="V1162" s="93"/>
      <c r="W1162" s="93"/>
    </row>
    <row r="1163" spans="1:23" x14ac:dyDescent="0.25">
      <c r="A1163" s="90"/>
      <c r="B1163" s="90" t="s">
        <v>124</v>
      </c>
      <c r="C1163" s="90"/>
      <c r="D1163" t="s">
        <v>55</v>
      </c>
      <c r="E1163" s="91"/>
      <c r="F1163" s="90"/>
      <c r="G1163" t="s">
        <v>579</v>
      </c>
      <c r="H1163" s="97">
        <v>45393.422222222223</v>
      </c>
      <c r="I1163" s="117">
        <v>45393.422222222223</v>
      </c>
      <c r="J1163" s="97">
        <v>45393.45208333333</v>
      </c>
      <c r="K1163" s="117">
        <v>45393.45208333333</v>
      </c>
      <c r="L1163" s="95">
        <f>((Causas[[#This Row],[resolucion_fecha]]-Causas[[#This Row],[parada_fecha]])*60*60*24)</f>
        <v>2579.9999996088445</v>
      </c>
      <c r="M1163" s="92">
        <f>Causas[[#This Row],[parada_duracion]]/60</f>
        <v>42.999999993480742</v>
      </c>
      <c r="N1163" s="18" t="s">
        <v>44</v>
      </c>
      <c r="O1163" s="98" t="s">
        <v>44</v>
      </c>
      <c r="P1163" s="93">
        <f>WEEKNUM(Causas[[#This Row],[resolucion_fecha]],16)</f>
        <v>15</v>
      </c>
      <c r="Q1163" s="93" t="str">
        <f>TEXT(Causas[[#This Row],[resolucion_fecha]],"MMMM")</f>
        <v>abril</v>
      </c>
      <c r="R1163" s="93" t="str">
        <f t="shared" si="28"/>
        <v>N</v>
      </c>
      <c r="S1163" s="93"/>
      <c r="T1163" s="98" t="s">
        <v>44</v>
      </c>
      <c r="U1163" s="94"/>
      <c r="V1163" s="93"/>
      <c r="W1163" s="93"/>
    </row>
    <row r="1164" spans="1:23" ht="30" x14ac:dyDescent="0.25">
      <c r="A1164" s="90"/>
      <c r="B1164" s="90" t="s">
        <v>136</v>
      </c>
      <c r="C1164" s="90"/>
      <c r="D1164" t="s">
        <v>52</v>
      </c>
      <c r="E1164" s="91"/>
      <c r="F1164" s="90"/>
      <c r="G1164" t="s">
        <v>579</v>
      </c>
      <c r="H1164" s="97">
        <v>45393.423611111109</v>
      </c>
      <c r="I1164" s="117">
        <v>45393.423611111109</v>
      </c>
      <c r="J1164" s="97">
        <v>45393.443055555559</v>
      </c>
      <c r="K1164" s="117">
        <v>45393.443055555559</v>
      </c>
      <c r="L1164" s="95">
        <f>((Causas[[#This Row],[resolucion_fecha]]-Causas[[#This Row],[parada_fecha]])*60*60*24)</f>
        <v>1680.0000004470348</v>
      </c>
      <c r="M1164" s="92">
        <f>Causas[[#This Row],[parada_duracion]]/60</f>
        <v>28.000000007450581</v>
      </c>
      <c r="N1164" s="18" t="s">
        <v>705</v>
      </c>
      <c r="O1164" s="98" t="s">
        <v>9</v>
      </c>
      <c r="P1164" s="93">
        <f>WEEKNUM(Causas[[#This Row],[resolucion_fecha]],16)</f>
        <v>15</v>
      </c>
      <c r="Q1164" s="93" t="str">
        <f>TEXT(Causas[[#This Row],[resolucion_fecha]],"MMMM")</f>
        <v>abril</v>
      </c>
      <c r="R1164" s="93" t="str">
        <f t="shared" si="28"/>
        <v>N</v>
      </c>
      <c r="S1164" s="93"/>
      <c r="T1164" s="98" t="s">
        <v>9</v>
      </c>
      <c r="U1164" s="94"/>
      <c r="V1164" s="93"/>
      <c r="W1164" s="93"/>
    </row>
    <row r="1165" spans="1:23" x14ac:dyDescent="0.25">
      <c r="A1165" s="90"/>
      <c r="B1165" s="90" t="s">
        <v>136</v>
      </c>
      <c r="C1165" s="90"/>
      <c r="D1165" t="s">
        <v>52</v>
      </c>
      <c r="E1165" s="91"/>
      <c r="F1165" s="90"/>
      <c r="G1165" t="s">
        <v>579</v>
      </c>
      <c r="H1165" s="97">
        <v>45393.445138888892</v>
      </c>
      <c r="I1165" s="117">
        <v>45393.445138888892</v>
      </c>
      <c r="J1165" s="97">
        <v>45393.445833333331</v>
      </c>
      <c r="K1165" s="117">
        <v>45393.445833333331</v>
      </c>
      <c r="L1165" s="95">
        <f>((Causas[[#This Row],[resolucion_fecha]]-Causas[[#This Row],[parada_fecha]])*60*60*24)</f>
        <v>59.999999566935003</v>
      </c>
      <c r="M1165" s="92">
        <f>Causas[[#This Row],[parada_duracion]]/60</f>
        <v>0.99999999278225005</v>
      </c>
      <c r="N1165" s="18" t="s">
        <v>125</v>
      </c>
      <c r="O1165" s="98" t="s">
        <v>125</v>
      </c>
      <c r="P1165" s="93">
        <f>WEEKNUM(Causas[[#This Row],[resolucion_fecha]],16)</f>
        <v>15</v>
      </c>
      <c r="Q1165" s="93" t="str">
        <f>TEXT(Causas[[#This Row],[resolucion_fecha]],"MMMM")</f>
        <v>abril</v>
      </c>
      <c r="R1165" s="93" t="str">
        <f t="shared" si="28"/>
        <v>N</v>
      </c>
      <c r="S1165" s="93"/>
      <c r="T1165" s="98" t="s">
        <v>125</v>
      </c>
      <c r="U1165" s="94"/>
      <c r="V1165" s="93"/>
      <c r="W1165" s="93"/>
    </row>
    <row r="1166" spans="1:23" x14ac:dyDescent="0.25">
      <c r="A1166" s="90"/>
      <c r="B1166" s="90" t="s">
        <v>121</v>
      </c>
      <c r="C1166" s="90"/>
      <c r="D1166" t="s">
        <v>64</v>
      </c>
      <c r="E1166" s="91"/>
      <c r="F1166" s="90"/>
      <c r="G1166" t="s">
        <v>579</v>
      </c>
      <c r="H1166" s="97">
        <v>45393.465277777781</v>
      </c>
      <c r="I1166" s="117">
        <v>45393.465277777781</v>
      </c>
      <c r="J1166" s="97">
        <v>45393.522916666669</v>
      </c>
      <c r="K1166" s="117">
        <v>45393.522916666669</v>
      </c>
      <c r="L1166" s="95">
        <f>((Causas[[#This Row],[resolucion_fecha]]-Causas[[#This Row],[parada_fecha]])*60*60*24)</f>
        <v>4979.9999998882413</v>
      </c>
      <c r="M1166" s="92">
        <f>Causas[[#This Row],[parada_duracion]]/60</f>
        <v>82.999999998137355</v>
      </c>
      <c r="N1166" s="18" t="s">
        <v>44</v>
      </c>
      <c r="O1166" s="98" t="s">
        <v>44</v>
      </c>
      <c r="P1166" s="93">
        <f>WEEKNUM(Causas[[#This Row],[resolucion_fecha]],16)</f>
        <v>15</v>
      </c>
      <c r="Q1166" s="93" t="str">
        <f>TEXT(Causas[[#This Row],[resolucion_fecha]],"MMMM")</f>
        <v>abril</v>
      </c>
      <c r="R1166" s="93" t="str">
        <f t="shared" si="28"/>
        <v>N</v>
      </c>
      <c r="S1166" s="93"/>
      <c r="T1166" s="98" t="s">
        <v>44</v>
      </c>
      <c r="U1166" s="94"/>
      <c r="V1166" s="93"/>
      <c r="W1166" s="93"/>
    </row>
    <row r="1167" spans="1:23" x14ac:dyDescent="0.25">
      <c r="A1167" s="90"/>
      <c r="B1167" s="90" t="s">
        <v>116</v>
      </c>
      <c r="C1167" s="90"/>
      <c r="D1167" t="s">
        <v>50</v>
      </c>
      <c r="E1167" s="91"/>
      <c r="F1167" s="90"/>
      <c r="G1167" t="s">
        <v>579</v>
      </c>
      <c r="H1167" s="97">
        <v>45393.504166666666</v>
      </c>
      <c r="I1167" s="117">
        <v>45393.504166666666</v>
      </c>
      <c r="J1167" s="97">
        <v>45393.522916666669</v>
      </c>
      <c r="K1167" s="117">
        <v>45393.522916666669</v>
      </c>
      <c r="L1167" s="95">
        <f>((Causas[[#This Row],[resolucion_fecha]]-Causas[[#This Row],[parada_fecha]])*60*60*24)</f>
        <v>1620.0000002514571</v>
      </c>
      <c r="M1167" s="92">
        <f>Causas[[#This Row],[parada_duracion]]/60</f>
        <v>27.000000004190952</v>
      </c>
      <c r="N1167" s="18" t="s">
        <v>703</v>
      </c>
      <c r="O1167" s="98" t="s">
        <v>384</v>
      </c>
      <c r="P1167" s="93">
        <f>WEEKNUM(Causas[[#This Row],[resolucion_fecha]],16)</f>
        <v>15</v>
      </c>
      <c r="Q1167" s="93" t="str">
        <f>TEXT(Causas[[#This Row],[resolucion_fecha]],"MMMM")</f>
        <v>abril</v>
      </c>
      <c r="R1167" s="93" t="str">
        <f t="shared" si="28"/>
        <v>N</v>
      </c>
      <c r="S1167" s="93"/>
      <c r="T1167" s="98" t="s">
        <v>133</v>
      </c>
      <c r="U1167" s="94"/>
      <c r="V1167" s="93"/>
      <c r="W1167" s="93"/>
    </row>
    <row r="1168" spans="1:23" x14ac:dyDescent="0.25">
      <c r="A1168" s="90"/>
      <c r="B1168" s="90" t="s">
        <v>116</v>
      </c>
      <c r="C1168" s="90"/>
      <c r="D1168" t="s">
        <v>50</v>
      </c>
      <c r="E1168" s="91"/>
      <c r="F1168" s="90"/>
      <c r="G1168" t="s">
        <v>580</v>
      </c>
      <c r="H1168" s="97">
        <v>45393.527083333334</v>
      </c>
      <c r="I1168" s="117">
        <v>45393.527083333334</v>
      </c>
      <c r="J1168" s="97">
        <v>45393.532638888886</v>
      </c>
      <c r="K1168" s="117">
        <v>45393.532638888886</v>
      </c>
      <c r="L1168" s="95">
        <f>((Causas[[#This Row],[resolucion_fecha]]-Causas[[#This Row],[parada_fecha]])*60*60*24)</f>
        <v>479.99999967869371</v>
      </c>
      <c r="M1168" s="92">
        <f>Causas[[#This Row],[parada_duracion]]/60</f>
        <v>7.9999999946448952</v>
      </c>
      <c r="N1168" s="18" t="s">
        <v>125</v>
      </c>
      <c r="O1168" s="98" t="s">
        <v>125</v>
      </c>
      <c r="P1168" s="93">
        <f>WEEKNUM(Causas[[#This Row],[resolucion_fecha]],16)</f>
        <v>15</v>
      </c>
      <c r="Q1168" s="93" t="str">
        <f>TEXT(Causas[[#This Row],[resolucion_fecha]],"MMMM")</f>
        <v>abril</v>
      </c>
      <c r="R1168" s="93" t="str">
        <f t="shared" si="28"/>
        <v>N</v>
      </c>
      <c r="S1168" s="93"/>
      <c r="T1168" s="98" t="s">
        <v>125</v>
      </c>
      <c r="U1168" s="94"/>
      <c r="V1168" s="93"/>
      <c r="W1168" s="93"/>
    </row>
    <row r="1169" spans="1:23" x14ac:dyDescent="0.25">
      <c r="A1169" s="90"/>
      <c r="B1169" s="90" t="s">
        <v>116</v>
      </c>
      <c r="C1169" s="90"/>
      <c r="D1169" t="s">
        <v>50</v>
      </c>
      <c r="E1169" s="91"/>
      <c r="F1169" s="90"/>
      <c r="G1169" t="s">
        <v>580</v>
      </c>
      <c r="H1169" s="97">
        <v>45393.527083333334</v>
      </c>
      <c r="I1169" s="117">
        <v>45393.527083333334</v>
      </c>
      <c r="J1169" s="97">
        <v>45393.533333333333</v>
      </c>
      <c r="K1169" s="117">
        <v>45393.533333333333</v>
      </c>
      <c r="L1169" s="95">
        <f>((Causas[[#This Row],[resolucion_fecha]]-Causas[[#This Row],[parada_fecha]])*60*60*24)</f>
        <v>539.99999987427145</v>
      </c>
      <c r="M1169" s="92">
        <f>Causas[[#This Row],[parada_duracion]]/60</f>
        <v>8.9999999979045242</v>
      </c>
      <c r="N1169" s="18" t="s">
        <v>125</v>
      </c>
      <c r="O1169" s="98" t="s">
        <v>125</v>
      </c>
      <c r="P1169" s="93">
        <f>WEEKNUM(Causas[[#This Row],[resolucion_fecha]],16)</f>
        <v>15</v>
      </c>
      <c r="Q1169" s="93" t="str">
        <f>TEXT(Causas[[#This Row],[resolucion_fecha]],"MMMM")</f>
        <v>abril</v>
      </c>
      <c r="R1169" s="93" t="str">
        <f t="shared" si="28"/>
        <v>N</v>
      </c>
      <c r="S1169" s="93"/>
      <c r="T1169" s="98" t="s">
        <v>125</v>
      </c>
      <c r="U1169" s="94"/>
      <c r="V1169" s="93"/>
      <c r="W1169" s="93"/>
    </row>
    <row r="1170" spans="1:23" x14ac:dyDescent="0.25">
      <c r="A1170" s="90"/>
      <c r="B1170" s="90" t="s">
        <v>136</v>
      </c>
      <c r="C1170" s="90"/>
      <c r="D1170" t="s">
        <v>52</v>
      </c>
      <c r="E1170" s="91"/>
      <c r="F1170" s="90"/>
      <c r="G1170" t="s">
        <v>579</v>
      </c>
      <c r="H1170" s="97">
        <v>45393.625694444447</v>
      </c>
      <c r="I1170" s="117">
        <v>45393.625694444447</v>
      </c>
      <c r="J1170" s="97">
        <v>45393.636111111111</v>
      </c>
      <c r="K1170" s="117">
        <v>45393.636111111111</v>
      </c>
      <c r="L1170" s="95">
        <f>((Causas[[#This Row],[resolucion_fecha]]-Causas[[#This Row],[parada_fecha]])*60*60*24)</f>
        <v>899.99999979045242</v>
      </c>
      <c r="M1170" s="92">
        <f>Causas[[#This Row],[parada_duracion]]/60</f>
        <v>14.99999999650754</v>
      </c>
      <c r="N1170" s="18" t="s">
        <v>44</v>
      </c>
      <c r="O1170" s="98" t="s">
        <v>44</v>
      </c>
      <c r="P1170" s="93">
        <f>WEEKNUM(Causas[[#This Row],[resolucion_fecha]],16)</f>
        <v>15</v>
      </c>
      <c r="Q1170" s="93" t="str">
        <f>TEXT(Causas[[#This Row],[resolucion_fecha]],"MMMM")</f>
        <v>abril</v>
      </c>
      <c r="R1170" s="93" t="str">
        <f t="shared" ref="R1170:R1233" si="29">IF(I6661&gt;TIME(22,0,0),"N",IF(I6661&lt;TIME(6,0,0),"N",IF(I6661&gt;TIME(14,0,0),"T",IF(I6661&gt;=TIME(6,0,0),"M","-"))))</f>
        <v>N</v>
      </c>
      <c r="S1170" s="93"/>
      <c r="T1170" s="98" t="s">
        <v>44</v>
      </c>
      <c r="U1170" s="94"/>
      <c r="V1170" s="93"/>
      <c r="W1170" s="93"/>
    </row>
    <row r="1171" spans="1:23" x14ac:dyDescent="0.25">
      <c r="A1171" s="90"/>
      <c r="B1171" s="90" t="s">
        <v>110</v>
      </c>
      <c r="C1171" s="90"/>
      <c r="D1171" t="s">
        <v>49</v>
      </c>
      <c r="E1171" s="91"/>
      <c r="F1171" s="90"/>
      <c r="G1171" t="s">
        <v>579</v>
      </c>
      <c r="H1171" s="97">
        <v>45393.636111111111</v>
      </c>
      <c r="I1171" s="117">
        <v>45393.636111111111</v>
      </c>
      <c r="J1171" s="97">
        <v>45393.686111111114</v>
      </c>
      <c r="K1171" s="117">
        <v>45393.686111111114</v>
      </c>
      <c r="L1171" s="95">
        <f>((Causas[[#This Row],[resolucion_fecha]]-Causas[[#This Row],[parada_fecha]])*60*60*24)</f>
        <v>4320.0000002514571</v>
      </c>
      <c r="M1171" s="92">
        <f>Causas[[#This Row],[parada_duracion]]/60</f>
        <v>72.000000004190952</v>
      </c>
      <c r="N1171" s="18" t="s">
        <v>44</v>
      </c>
      <c r="O1171" s="98" t="s">
        <v>44</v>
      </c>
      <c r="P1171" s="93">
        <f>WEEKNUM(Causas[[#This Row],[resolucion_fecha]],16)</f>
        <v>15</v>
      </c>
      <c r="Q1171" s="93" t="str">
        <f>TEXT(Causas[[#This Row],[resolucion_fecha]],"MMMM")</f>
        <v>abril</v>
      </c>
      <c r="R1171" s="93" t="str">
        <f t="shared" si="29"/>
        <v>N</v>
      </c>
      <c r="S1171" s="93"/>
      <c r="T1171" s="98" t="s">
        <v>44</v>
      </c>
      <c r="U1171" s="94"/>
      <c r="V1171" s="93"/>
      <c r="W1171" s="93"/>
    </row>
    <row r="1172" spans="1:23" x14ac:dyDescent="0.25">
      <c r="A1172" s="90"/>
      <c r="B1172" s="90" t="s">
        <v>136</v>
      </c>
      <c r="C1172" s="90"/>
      <c r="D1172" t="s">
        <v>52</v>
      </c>
      <c r="E1172" s="91"/>
      <c r="F1172" s="90"/>
      <c r="G1172" t="s">
        <v>579</v>
      </c>
      <c r="H1172" s="97">
        <v>45393.680555555555</v>
      </c>
      <c r="I1172" s="117">
        <v>45393.680555555555</v>
      </c>
      <c r="J1172" s="97">
        <v>45393.695138888892</v>
      </c>
      <c r="K1172" s="117">
        <v>45393.695138888892</v>
      </c>
      <c r="L1172" s="95">
        <f>((Causas[[#This Row],[resolucion_fecha]]-Causas[[#This Row],[parada_fecha]])*60*60*24)</f>
        <v>1260.0000003352761</v>
      </c>
      <c r="M1172" s="92">
        <f>Causas[[#This Row],[parada_duracion]]/60</f>
        <v>21.000000005587935</v>
      </c>
      <c r="N1172" s="18" t="s">
        <v>44</v>
      </c>
      <c r="O1172" s="98" t="s">
        <v>44</v>
      </c>
      <c r="P1172" s="93">
        <f>WEEKNUM(Causas[[#This Row],[resolucion_fecha]],16)</f>
        <v>15</v>
      </c>
      <c r="Q1172" s="93" t="str">
        <f>TEXT(Causas[[#This Row],[resolucion_fecha]],"MMMM")</f>
        <v>abril</v>
      </c>
      <c r="R1172" s="93" t="str">
        <f t="shared" si="29"/>
        <v>N</v>
      </c>
      <c r="S1172" s="93"/>
      <c r="T1172" s="98" t="s">
        <v>44</v>
      </c>
      <c r="U1172" s="94"/>
      <c r="V1172" s="93"/>
      <c r="W1172" s="93"/>
    </row>
    <row r="1173" spans="1:23" x14ac:dyDescent="0.25">
      <c r="A1173" s="90"/>
      <c r="B1173" s="90" t="s">
        <v>120</v>
      </c>
      <c r="C1173" s="90"/>
      <c r="D1173" t="s">
        <v>54</v>
      </c>
      <c r="E1173" s="91"/>
      <c r="F1173" s="90"/>
      <c r="G1173" t="s">
        <v>579</v>
      </c>
      <c r="H1173" s="97">
        <v>45393.69027777778</v>
      </c>
      <c r="I1173" s="117">
        <v>45393.69027777778</v>
      </c>
      <c r="J1173" s="97">
        <v>45393.756944444445</v>
      </c>
      <c r="K1173" s="117">
        <v>45393.756944444445</v>
      </c>
      <c r="L1173" s="95">
        <f>((Causas[[#This Row],[resolucion_fecha]]-Causas[[#This Row],[parada_fecha]])*60*60*24)</f>
        <v>5759.999999916181</v>
      </c>
      <c r="M1173" s="92">
        <f>Causas[[#This Row],[parada_duracion]]/60</f>
        <v>95.999999998603016</v>
      </c>
      <c r="N1173" s="18" t="s">
        <v>44</v>
      </c>
      <c r="O1173" s="98" t="s">
        <v>44</v>
      </c>
      <c r="P1173" s="93">
        <f>WEEKNUM(Causas[[#This Row],[resolucion_fecha]],16)</f>
        <v>15</v>
      </c>
      <c r="Q1173" s="93" t="str">
        <f>TEXT(Causas[[#This Row],[resolucion_fecha]],"MMMM")</f>
        <v>abril</v>
      </c>
      <c r="R1173" s="93" t="str">
        <f t="shared" si="29"/>
        <v>N</v>
      </c>
      <c r="S1173" s="93"/>
      <c r="T1173" s="98" t="s">
        <v>44</v>
      </c>
      <c r="U1173" s="94"/>
      <c r="V1173" s="93"/>
      <c r="W1173" s="93"/>
    </row>
    <row r="1174" spans="1:23" x14ac:dyDescent="0.25">
      <c r="A1174" s="90"/>
      <c r="B1174" s="90" t="s">
        <v>146</v>
      </c>
      <c r="C1174" s="90"/>
      <c r="D1174" t="s">
        <v>63</v>
      </c>
      <c r="E1174" s="91"/>
      <c r="F1174" s="90"/>
      <c r="G1174" t="s">
        <v>579</v>
      </c>
      <c r="H1174" s="97">
        <v>45393.695833333331</v>
      </c>
      <c r="I1174" s="117">
        <v>45393.695833333331</v>
      </c>
      <c r="J1174" s="97">
        <v>45393.831250000003</v>
      </c>
      <c r="K1174" s="117">
        <v>45393.831250000003</v>
      </c>
      <c r="L1174" s="95">
        <f>((Causas[[#This Row],[resolucion_fecha]]-Causas[[#This Row],[parada_fecha]])*60*60*24)</f>
        <v>11700.000000419095</v>
      </c>
      <c r="M1174" s="92">
        <f>Causas[[#This Row],[parada_duracion]]/60</f>
        <v>195.00000000698492</v>
      </c>
      <c r="N1174" s="18" t="s">
        <v>44</v>
      </c>
      <c r="O1174" s="98" t="s">
        <v>44</v>
      </c>
      <c r="P1174" s="93">
        <f>WEEKNUM(Causas[[#This Row],[resolucion_fecha]],16)</f>
        <v>15</v>
      </c>
      <c r="Q1174" s="93" t="str">
        <f>TEXT(Causas[[#This Row],[resolucion_fecha]],"MMMM")</f>
        <v>abril</v>
      </c>
      <c r="R1174" s="93" t="str">
        <f t="shared" si="29"/>
        <v>N</v>
      </c>
      <c r="S1174" s="93"/>
      <c r="T1174" s="98" t="s">
        <v>44</v>
      </c>
      <c r="U1174" s="94"/>
      <c r="V1174" s="93"/>
      <c r="W1174" s="93"/>
    </row>
    <row r="1175" spans="1:23" x14ac:dyDescent="0.25">
      <c r="A1175" s="90"/>
      <c r="B1175" s="90" t="s">
        <v>136</v>
      </c>
      <c r="C1175" s="90"/>
      <c r="D1175" t="s">
        <v>52</v>
      </c>
      <c r="E1175" s="91"/>
      <c r="F1175" s="90"/>
      <c r="G1175" t="s">
        <v>579</v>
      </c>
      <c r="H1175" s="97">
        <v>45393.705555555556</v>
      </c>
      <c r="I1175" s="117">
        <v>45393.705555555556</v>
      </c>
      <c r="J1175" s="97">
        <v>45393.772222222222</v>
      </c>
      <c r="K1175" s="117">
        <v>45393.772222222222</v>
      </c>
      <c r="L1175" s="95">
        <f>((Causas[[#This Row],[resolucion_fecha]]-Causas[[#This Row],[parada_fecha]])*60*60*24)</f>
        <v>5759.999999916181</v>
      </c>
      <c r="M1175" s="92">
        <f>Causas[[#This Row],[parada_duracion]]/60</f>
        <v>95.999999998603016</v>
      </c>
      <c r="N1175" s="18" t="s">
        <v>44</v>
      </c>
      <c r="O1175" s="98" t="s">
        <v>44</v>
      </c>
      <c r="P1175" s="93">
        <f>WEEKNUM(Causas[[#This Row],[resolucion_fecha]],16)</f>
        <v>15</v>
      </c>
      <c r="Q1175" s="93" t="str">
        <f>TEXT(Causas[[#This Row],[resolucion_fecha]],"MMMM")</f>
        <v>abril</v>
      </c>
      <c r="R1175" s="93" t="str">
        <f t="shared" si="29"/>
        <v>N</v>
      </c>
      <c r="S1175" s="93"/>
      <c r="T1175" s="98" t="s">
        <v>44</v>
      </c>
      <c r="U1175" s="94"/>
      <c r="V1175" s="93"/>
      <c r="W1175" s="93"/>
    </row>
    <row r="1176" spans="1:23" x14ac:dyDescent="0.25">
      <c r="A1176" s="90"/>
      <c r="B1176" s="90" t="s">
        <v>137</v>
      </c>
      <c r="C1176" s="90"/>
      <c r="D1176" t="s">
        <v>46</v>
      </c>
      <c r="E1176" s="91"/>
      <c r="F1176" s="90"/>
      <c r="G1176" t="s">
        <v>579</v>
      </c>
      <c r="H1176" s="97">
        <v>45393.756944444445</v>
      </c>
      <c r="I1176" s="117">
        <v>45393.756944444445</v>
      </c>
      <c r="J1176" s="97">
        <v>45393.822916666664</v>
      </c>
      <c r="K1176" s="117">
        <v>45393.822916666664</v>
      </c>
      <c r="L1176" s="95">
        <f>((Causas[[#This Row],[resolucion_fecha]]-Causas[[#This Row],[parada_fecha]])*60*60*24)</f>
        <v>5699.9999997206032</v>
      </c>
      <c r="M1176" s="92">
        <f>Causas[[#This Row],[parada_duracion]]/60</f>
        <v>94.999999995343387</v>
      </c>
      <c r="N1176" s="18" t="s">
        <v>44</v>
      </c>
      <c r="O1176" s="98" t="s">
        <v>44</v>
      </c>
      <c r="P1176" s="93">
        <f>WEEKNUM(Causas[[#This Row],[resolucion_fecha]],16)</f>
        <v>15</v>
      </c>
      <c r="Q1176" s="93" t="str">
        <f>TEXT(Causas[[#This Row],[resolucion_fecha]],"MMMM")</f>
        <v>abril</v>
      </c>
      <c r="R1176" s="93" t="str">
        <f t="shared" si="29"/>
        <v>N</v>
      </c>
      <c r="S1176" s="93"/>
      <c r="T1176" s="98" t="s">
        <v>44</v>
      </c>
      <c r="U1176" s="94"/>
      <c r="V1176" s="93"/>
      <c r="W1176" s="93"/>
    </row>
    <row r="1177" spans="1:23" x14ac:dyDescent="0.25">
      <c r="A1177" s="90"/>
      <c r="B1177" s="90" t="s">
        <v>120</v>
      </c>
      <c r="C1177" s="90"/>
      <c r="D1177" t="s">
        <v>54</v>
      </c>
      <c r="E1177" s="91"/>
      <c r="F1177" s="90"/>
      <c r="G1177" t="s">
        <v>579</v>
      </c>
      <c r="H1177" s="97">
        <v>45393.80972222222</v>
      </c>
      <c r="I1177" s="117">
        <v>45393.80972222222</v>
      </c>
      <c r="J1177" s="97">
        <v>45393.813888888886</v>
      </c>
      <c r="K1177" s="117">
        <v>45393.813888888886</v>
      </c>
      <c r="L1177" s="95">
        <f>((Causas[[#This Row],[resolucion_fecha]]-Causas[[#This Row],[parada_fecha]])*60*60*24)</f>
        <v>359.99999991618097</v>
      </c>
      <c r="M1177" s="92">
        <f>Causas[[#This Row],[parada_duracion]]/60</f>
        <v>5.9999999986030161</v>
      </c>
      <c r="N1177" s="18" t="s">
        <v>125</v>
      </c>
      <c r="O1177" s="98" t="s">
        <v>125</v>
      </c>
      <c r="P1177" s="93">
        <f>WEEKNUM(Causas[[#This Row],[resolucion_fecha]],16)</f>
        <v>15</v>
      </c>
      <c r="Q1177" s="93" t="str">
        <f>TEXT(Causas[[#This Row],[resolucion_fecha]],"MMMM")</f>
        <v>abril</v>
      </c>
      <c r="R1177" s="93" t="str">
        <f t="shared" si="29"/>
        <v>N</v>
      </c>
      <c r="S1177" s="93"/>
      <c r="T1177" s="98" t="s">
        <v>125</v>
      </c>
      <c r="U1177" s="94"/>
      <c r="V1177" s="93"/>
      <c r="W1177" s="93"/>
    </row>
    <row r="1178" spans="1:23" x14ac:dyDescent="0.25">
      <c r="A1178" s="90"/>
      <c r="B1178" s="90" t="s">
        <v>142</v>
      </c>
      <c r="C1178" s="90"/>
      <c r="D1178" t="s">
        <v>61</v>
      </c>
      <c r="E1178" s="91"/>
      <c r="F1178" s="90"/>
      <c r="G1178" t="s">
        <v>579</v>
      </c>
      <c r="H1178" s="97">
        <v>45393.832638888889</v>
      </c>
      <c r="I1178" s="117">
        <v>45393.832638888889</v>
      </c>
      <c r="J1178" s="97">
        <v>45393.913888888892</v>
      </c>
      <c r="K1178" s="117">
        <v>45393.913888888892</v>
      </c>
      <c r="L1178" s="95">
        <f>((Causas[[#This Row],[resolucion_fecha]]-Causas[[#This Row],[parada_fecha]])*60*60*24)</f>
        <v>7020.0000002514571</v>
      </c>
      <c r="M1178" s="92">
        <f>Causas[[#This Row],[parada_duracion]]/60</f>
        <v>117.00000000419095</v>
      </c>
      <c r="N1178" s="18" t="s">
        <v>44</v>
      </c>
      <c r="O1178" s="98" t="s">
        <v>44</v>
      </c>
      <c r="P1178" s="93">
        <f>WEEKNUM(Causas[[#This Row],[resolucion_fecha]],16)</f>
        <v>15</v>
      </c>
      <c r="Q1178" s="93" t="str">
        <f>TEXT(Causas[[#This Row],[resolucion_fecha]],"MMMM")</f>
        <v>abril</v>
      </c>
      <c r="R1178" s="93" t="str">
        <f t="shared" si="29"/>
        <v>N</v>
      </c>
      <c r="S1178" s="93"/>
      <c r="T1178" s="98" t="s">
        <v>44</v>
      </c>
      <c r="U1178" s="94"/>
      <c r="V1178" s="93"/>
      <c r="W1178" s="93"/>
    </row>
    <row r="1179" spans="1:23" x14ac:dyDescent="0.25">
      <c r="A1179" s="90"/>
      <c r="B1179" s="90" t="s">
        <v>136</v>
      </c>
      <c r="C1179" s="90"/>
      <c r="D1179" t="s">
        <v>52</v>
      </c>
      <c r="E1179" s="91"/>
      <c r="F1179" s="90"/>
      <c r="G1179" t="s">
        <v>579</v>
      </c>
      <c r="H1179" s="97">
        <v>45393.837500000001</v>
      </c>
      <c r="I1179" s="117">
        <v>45393.837500000001</v>
      </c>
      <c r="J1179" s="97">
        <v>45393.852777777778</v>
      </c>
      <c r="K1179" s="117">
        <v>45393.852777777778</v>
      </c>
      <c r="L1179" s="95">
        <f>((Causas[[#This Row],[resolucion_fecha]]-Causas[[#This Row],[parada_fecha]])*60*60*24)</f>
        <v>1319.9999999022111</v>
      </c>
      <c r="M1179" s="92">
        <f>Causas[[#This Row],[parada_duracion]]/60</f>
        <v>21.999999998370185</v>
      </c>
      <c r="N1179" s="18" t="s">
        <v>44</v>
      </c>
      <c r="O1179" s="98" t="s">
        <v>44</v>
      </c>
      <c r="P1179" s="93">
        <f>WEEKNUM(Causas[[#This Row],[resolucion_fecha]],16)</f>
        <v>15</v>
      </c>
      <c r="Q1179" s="93" t="str">
        <f>TEXT(Causas[[#This Row],[resolucion_fecha]],"MMMM")</f>
        <v>abril</v>
      </c>
      <c r="R1179" s="93" t="str">
        <f t="shared" si="29"/>
        <v>N</v>
      </c>
      <c r="S1179" s="93"/>
      <c r="T1179" s="98" t="s">
        <v>44</v>
      </c>
      <c r="U1179" s="94"/>
      <c r="V1179" s="93"/>
      <c r="W1179" s="93"/>
    </row>
    <row r="1180" spans="1:23" x14ac:dyDescent="0.25">
      <c r="A1180" s="90"/>
      <c r="B1180" s="90" t="s">
        <v>121</v>
      </c>
      <c r="C1180" s="90"/>
      <c r="D1180" t="s">
        <v>46</v>
      </c>
      <c r="E1180" s="91"/>
      <c r="F1180" s="90"/>
      <c r="G1180" t="s">
        <v>579</v>
      </c>
      <c r="H1180" s="97">
        <v>45393.84652777778</v>
      </c>
      <c r="I1180" s="117">
        <v>45393.84652777778</v>
      </c>
      <c r="J1180" s="97">
        <v>45393.884027777778</v>
      </c>
      <c r="K1180" s="117">
        <v>45393.884027777778</v>
      </c>
      <c r="L1180" s="95">
        <f>((Causas[[#This Row],[resolucion_fecha]]-Causas[[#This Row],[parada_fecha]])*60*60*24)</f>
        <v>3239.9999998742715</v>
      </c>
      <c r="M1180" s="92">
        <f>Causas[[#This Row],[parada_duracion]]/60</f>
        <v>53.999999997904524</v>
      </c>
      <c r="N1180" s="18" t="s">
        <v>44</v>
      </c>
      <c r="O1180" s="98" t="s">
        <v>44</v>
      </c>
      <c r="P1180" s="93">
        <f>WEEKNUM(Causas[[#This Row],[resolucion_fecha]],16)</f>
        <v>15</v>
      </c>
      <c r="Q1180" s="93" t="str">
        <f>TEXT(Causas[[#This Row],[resolucion_fecha]],"MMMM")</f>
        <v>abril</v>
      </c>
      <c r="R1180" s="93" t="str">
        <f t="shared" si="29"/>
        <v>N</v>
      </c>
      <c r="S1180" s="93"/>
      <c r="T1180" s="98" t="s">
        <v>44</v>
      </c>
      <c r="U1180" s="94"/>
      <c r="V1180" s="93"/>
      <c r="W1180" s="93"/>
    </row>
    <row r="1181" spans="1:23" x14ac:dyDescent="0.25">
      <c r="A1181" s="90"/>
      <c r="B1181" s="90" t="s">
        <v>136</v>
      </c>
      <c r="C1181" s="90"/>
      <c r="D1181" t="s">
        <v>52</v>
      </c>
      <c r="E1181" s="91"/>
      <c r="F1181" s="90"/>
      <c r="G1181" t="s">
        <v>579</v>
      </c>
      <c r="H1181" s="97">
        <v>45393.854861111111</v>
      </c>
      <c r="I1181" s="117">
        <v>45393.854861111111</v>
      </c>
      <c r="J1181" s="97">
        <v>45393.885416666664</v>
      </c>
      <c r="K1181" s="117">
        <v>45393.885416666664</v>
      </c>
      <c r="L1181" s="95">
        <f>((Causas[[#This Row],[resolucion_fecha]]-Causas[[#This Row],[parada_fecha]])*60*60*24)</f>
        <v>2639.9999998044223</v>
      </c>
      <c r="M1181" s="92">
        <f>Causas[[#This Row],[parada_duracion]]/60</f>
        <v>43.999999996740371</v>
      </c>
      <c r="N1181" s="18" t="s">
        <v>44</v>
      </c>
      <c r="O1181" s="98" t="s">
        <v>44</v>
      </c>
      <c r="P1181" s="93">
        <f>WEEKNUM(Causas[[#This Row],[resolucion_fecha]],16)</f>
        <v>15</v>
      </c>
      <c r="Q1181" s="93" t="str">
        <f>TEXT(Causas[[#This Row],[resolucion_fecha]],"MMMM")</f>
        <v>abril</v>
      </c>
      <c r="R1181" s="93" t="str">
        <f t="shared" si="29"/>
        <v>N</v>
      </c>
      <c r="S1181" s="93"/>
      <c r="T1181" s="98" t="s">
        <v>44</v>
      </c>
      <c r="U1181" s="94"/>
      <c r="V1181" s="93"/>
      <c r="W1181" s="93"/>
    </row>
    <row r="1182" spans="1:23" x14ac:dyDescent="0.25">
      <c r="A1182" s="90"/>
      <c r="B1182" s="90" t="s">
        <v>116</v>
      </c>
      <c r="C1182" s="90"/>
      <c r="D1182" t="s">
        <v>50</v>
      </c>
      <c r="E1182" s="91"/>
      <c r="F1182" s="90"/>
      <c r="G1182" t="s">
        <v>579</v>
      </c>
      <c r="H1182" s="97">
        <v>45393.859722222223</v>
      </c>
      <c r="I1182" s="117">
        <v>45393.859722222223</v>
      </c>
      <c r="J1182" s="97">
        <v>45393.870138888888</v>
      </c>
      <c r="K1182" s="117">
        <v>45393.870138888888</v>
      </c>
      <c r="L1182" s="95">
        <f>((Causas[[#This Row],[resolucion_fecha]]-Causas[[#This Row],[parada_fecha]])*60*60*24)</f>
        <v>899.99999979045242</v>
      </c>
      <c r="M1182" s="92">
        <f>Causas[[#This Row],[parada_duracion]]/60</f>
        <v>14.99999999650754</v>
      </c>
      <c r="N1182" s="18" t="s">
        <v>145</v>
      </c>
      <c r="O1182" s="98" t="s">
        <v>383</v>
      </c>
      <c r="P1182" s="93">
        <f>WEEKNUM(Causas[[#This Row],[resolucion_fecha]],16)</f>
        <v>15</v>
      </c>
      <c r="Q1182" s="93" t="str">
        <f>TEXT(Causas[[#This Row],[resolucion_fecha]],"MMMM")</f>
        <v>abril</v>
      </c>
      <c r="R1182" s="93" t="str">
        <f t="shared" si="29"/>
        <v>N</v>
      </c>
      <c r="S1182" s="93"/>
      <c r="T1182" s="98" t="s">
        <v>132</v>
      </c>
      <c r="U1182" s="94"/>
      <c r="V1182" s="93"/>
      <c r="W1182" s="93"/>
    </row>
    <row r="1183" spans="1:23" x14ac:dyDescent="0.25">
      <c r="A1183" s="90"/>
      <c r="B1183" s="90" t="s">
        <v>120</v>
      </c>
      <c r="C1183" s="90"/>
      <c r="D1183" t="s">
        <v>46</v>
      </c>
      <c r="E1183" s="91"/>
      <c r="F1183" s="90"/>
      <c r="G1183" t="s">
        <v>579</v>
      </c>
      <c r="H1183" s="97">
        <v>45394.265972222223</v>
      </c>
      <c r="I1183" s="117">
        <v>45394.265972222223</v>
      </c>
      <c r="J1183" s="97">
        <v>45394.277777777781</v>
      </c>
      <c r="K1183" s="117">
        <v>45394.277777777781</v>
      </c>
      <c r="L1183" s="95">
        <f>((Causas[[#This Row],[resolucion_fecha]]-Causas[[#This Row],[parada_fecha]])*60*60*24)</f>
        <v>1020.0000001816079</v>
      </c>
      <c r="M1183" s="92">
        <f>Causas[[#This Row],[parada_duracion]]/60</f>
        <v>17.000000003026798</v>
      </c>
      <c r="N1183" s="18" t="s">
        <v>44</v>
      </c>
      <c r="O1183" s="98" t="s">
        <v>44</v>
      </c>
      <c r="P1183" s="93">
        <f>WEEKNUM(Causas[[#This Row],[resolucion_fecha]],16)</f>
        <v>15</v>
      </c>
      <c r="Q1183" s="93" t="str">
        <f>TEXT(Causas[[#This Row],[resolucion_fecha]],"MMMM")</f>
        <v>abril</v>
      </c>
      <c r="R1183" s="93" t="str">
        <f t="shared" si="29"/>
        <v>N</v>
      </c>
      <c r="S1183" s="93"/>
      <c r="T1183" s="98" t="s">
        <v>44</v>
      </c>
      <c r="U1183" s="94"/>
      <c r="V1183" s="93"/>
      <c r="W1183" s="93"/>
    </row>
    <row r="1184" spans="1:23" x14ac:dyDescent="0.25">
      <c r="A1184" s="90"/>
      <c r="B1184" s="90" t="s">
        <v>151</v>
      </c>
      <c r="C1184" s="90"/>
      <c r="D1184" t="s">
        <v>56</v>
      </c>
      <c r="E1184" s="91"/>
      <c r="F1184" s="90"/>
      <c r="G1184" t="s">
        <v>580</v>
      </c>
      <c r="H1184" s="97">
        <v>45394.272222222222</v>
      </c>
      <c r="I1184" s="117">
        <v>45394.272222222222</v>
      </c>
      <c r="J1184" s="97">
        <v>45394.277083333334</v>
      </c>
      <c r="K1184" s="117">
        <v>45394.277083333334</v>
      </c>
      <c r="L1184" s="95">
        <f>((Causas[[#This Row],[resolucion_fecha]]-Causas[[#This Row],[parada_fecha]])*60*60*24)</f>
        <v>420.00000011175871</v>
      </c>
      <c r="M1184" s="92">
        <f>Causas[[#This Row],[parada_duracion]]/60</f>
        <v>7.0000000018626451</v>
      </c>
      <c r="N1184" s="18" t="s">
        <v>125</v>
      </c>
      <c r="O1184" s="98" t="s">
        <v>125</v>
      </c>
      <c r="P1184" s="93">
        <f>WEEKNUM(Causas[[#This Row],[resolucion_fecha]],16)</f>
        <v>15</v>
      </c>
      <c r="Q1184" s="93" t="str">
        <f>TEXT(Causas[[#This Row],[resolucion_fecha]],"MMMM")</f>
        <v>abril</v>
      </c>
      <c r="R1184" s="93" t="str">
        <f t="shared" si="29"/>
        <v>N</v>
      </c>
      <c r="S1184" s="93"/>
      <c r="T1184" s="98" t="s">
        <v>125</v>
      </c>
      <c r="U1184" s="94"/>
      <c r="V1184" s="93"/>
      <c r="W1184" s="93"/>
    </row>
    <row r="1185" spans="1:23" x14ac:dyDescent="0.25">
      <c r="A1185" s="90"/>
      <c r="B1185" s="90" t="s">
        <v>151</v>
      </c>
      <c r="C1185" s="90"/>
      <c r="D1185" t="s">
        <v>56</v>
      </c>
      <c r="E1185" s="91"/>
      <c r="F1185" s="90"/>
      <c r="G1185" t="s">
        <v>579</v>
      </c>
      <c r="H1185" s="97">
        <v>45394.27847222222</v>
      </c>
      <c r="I1185" s="117">
        <v>45394.27847222222</v>
      </c>
      <c r="J1185" s="97">
        <v>45394.299305555556</v>
      </c>
      <c r="K1185" s="117">
        <v>45394.299305555556</v>
      </c>
      <c r="L1185" s="95">
        <f>((Causas[[#This Row],[resolucion_fecha]]-Causas[[#This Row],[parada_fecha]])*60*60*24)</f>
        <v>1800.0000002095476</v>
      </c>
      <c r="M1185" s="92">
        <f>Causas[[#This Row],[parada_duracion]]/60</f>
        <v>30.00000000349246</v>
      </c>
      <c r="N1185" s="18" t="s">
        <v>707</v>
      </c>
      <c r="O1185" s="98" t="s">
        <v>384</v>
      </c>
      <c r="P1185" s="93">
        <f>WEEKNUM(Causas[[#This Row],[resolucion_fecha]],16)</f>
        <v>15</v>
      </c>
      <c r="Q1185" s="93" t="str">
        <f>TEXT(Causas[[#This Row],[resolucion_fecha]],"MMMM")</f>
        <v>abril</v>
      </c>
      <c r="R1185" s="93" t="str">
        <f t="shared" si="29"/>
        <v>N</v>
      </c>
      <c r="S1185" s="93"/>
      <c r="T1185" s="98" t="s">
        <v>133</v>
      </c>
      <c r="U1185" s="94"/>
      <c r="V1185" s="93"/>
      <c r="W1185" s="93"/>
    </row>
    <row r="1186" spans="1:23" x14ac:dyDescent="0.25">
      <c r="A1186" s="90"/>
      <c r="B1186" s="90" t="s">
        <v>136</v>
      </c>
      <c r="C1186" s="90"/>
      <c r="D1186" t="s">
        <v>52</v>
      </c>
      <c r="E1186" s="91"/>
      <c r="F1186" s="90"/>
      <c r="G1186" t="s">
        <v>579</v>
      </c>
      <c r="H1186" s="97">
        <v>45394.279166666667</v>
      </c>
      <c r="I1186" s="117">
        <v>45394.279166666667</v>
      </c>
      <c r="J1186" s="97">
        <v>45394.284722222219</v>
      </c>
      <c r="K1186" s="117">
        <v>45394.284722222219</v>
      </c>
      <c r="L1186" s="95">
        <f>((Causas[[#This Row],[resolucion_fecha]]-Causas[[#This Row],[parada_fecha]])*60*60*24)</f>
        <v>479.99999967869371</v>
      </c>
      <c r="M1186" s="92">
        <f>Causas[[#This Row],[parada_duracion]]/60</f>
        <v>7.9999999946448952</v>
      </c>
      <c r="N1186" s="18" t="s">
        <v>125</v>
      </c>
      <c r="O1186" s="98" t="s">
        <v>125</v>
      </c>
      <c r="P1186" s="93">
        <f>WEEKNUM(Causas[[#This Row],[resolucion_fecha]],16)</f>
        <v>15</v>
      </c>
      <c r="Q1186" s="93" t="str">
        <f>TEXT(Causas[[#This Row],[resolucion_fecha]],"MMMM")</f>
        <v>abril</v>
      </c>
      <c r="R1186" s="93" t="str">
        <f t="shared" si="29"/>
        <v>N</v>
      </c>
      <c r="S1186" s="93"/>
      <c r="T1186" s="98" t="s">
        <v>125</v>
      </c>
      <c r="U1186" s="94"/>
      <c r="V1186" s="93"/>
      <c r="W1186" s="93"/>
    </row>
    <row r="1187" spans="1:23" x14ac:dyDescent="0.25">
      <c r="A1187" s="90"/>
      <c r="B1187" s="90" t="s">
        <v>136</v>
      </c>
      <c r="C1187" s="90"/>
      <c r="D1187" t="s">
        <v>52</v>
      </c>
      <c r="E1187" s="91"/>
      <c r="F1187" s="90"/>
      <c r="G1187" t="s">
        <v>580</v>
      </c>
      <c r="H1187" s="97">
        <v>45394.284722222219</v>
      </c>
      <c r="I1187" s="117">
        <v>45394.284722222219</v>
      </c>
      <c r="J1187" s="97">
        <v>45394.340277777781</v>
      </c>
      <c r="K1187" s="117">
        <v>45394.340277777781</v>
      </c>
      <c r="L1187" s="95">
        <f>((Causas[[#This Row],[resolucion_fecha]]-Causas[[#This Row],[parada_fecha]])*60*60*24)</f>
        <v>4800.0000005587935</v>
      </c>
      <c r="M1187" s="92">
        <f>Causas[[#This Row],[parada_duracion]]/60</f>
        <v>80.000000009313226</v>
      </c>
      <c r="N1187" s="18" t="s">
        <v>709</v>
      </c>
      <c r="O1187" s="98" t="s">
        <v>383</v>
      </c>
      <c r="P1187" s="93">
        <f>WEEKNUM(Causas[[#This Row],[resolucion_fecha]],16)</f>
        <v>15</v>
      </c>
      <c r="Q1187" s="93" t="str">
        <f>TEXT(Causas[[#This Row],[resolucion_fecha]],"MMMM")</f>
        <v>abril</v>
      </c>
      <c r="R1187" s="93" t="str">
        <f t="shared" si="29"/>
        <v>N</v>
      </c>
      <c r="S1187" s="93"/>
      <c r="T1187" s="98" t="s">
        <v>132</v>
      </c>
      <c r="U1187" s="94"/>
      <c r="V1187" s="93"/>
      <c r="W1187" s="93"/>
    </row>
    <row r="1188" spans="1:23" x14ac:dyDescent="0.25">
      <c r="A1188" s="90"/>
      <c r="B1188" s="90" t="s">
        <v>137</v>
      </c>
      <c r="C1188" s="90"/>
      <c r="D1188" t="s">
        <v>54</v>
      </c>
      <c r="E1188" s="91"/>
      <c r="F1188" s="90"/>
      <c r="G1188" t="s">
        <v>580</v>
      </c>
      <c r="H1188" s="97">
        <v>45394.305555555555</v>
      </c>
      <c r="I1188" s="117">
        <v>45394.305555555555</v>
      </c>
      <c r="J1188" s="97">
        <v>45394.320833333331</v>
      </c>
      <c r="K1188" s="117">
        <v>45394.320833333331</v>
      </c>
      <c r="L1188" s="95">
        <f>((Causas[[#This Row],[resolucion_fecha]]-Causas[[#This Row],[parada_fecha]])*60*60*24)</f>
        <v>1319.9999999022111</v>
      </c>
      <c r="M1188" s="92">
        <f>Causas[[#This Row],[parada_duracion]]/60</f>
        <v>21.999999998370185</v>
      </c>
      <c r="N1188" s="18" t="s">
        <v>708</v>
      </c>
      <c r="O1188" s="98" t="s">
        <v>383</v>
      </c>
      <c r="P1188" s="93">
        <f>WEEKNUM(Causas[[#This Row],[resolucion_fecha]],16)</f>
        <v>15</v>
      </c>
      <c r="Q1188" s="93" t="str">
        <f>TEXT(Causas[[#This Row],[resolucion_fecha]],"MMMM")</f>
        <v>abril</v>
      </c>
      <c r="R1188" s="93" t="str">
        <f t="shared" si="29"/>
        <v>N</v>
      </c>
      <c r="S1188" s="93"/>
      <c r="T1188" s="98" t="s">
        <v>132</v>
      </c>
      <c r="U1188" s="94"/>
      <c r="V1188" s="93"/>
      <c r="W1188" s="93"/>
    </row>
    <row r="1189" spans="1:23" x14ac:dyDescent="0.25">
      <c r="A1189" s="90"/>
      <c r="B1189" s="90" t="s">
        <v>181</v>
      </c>
      <c r="C1189" s="90"/>
      <c r="D1189" t="s">
        <v>47</v>
      </c>
      <c r="E1189" s="91"/>
      <c r="F1189" s="90"/>
      <c r="G1189" t="s">
        <v>580</v>
      </c>
      <c r="H1189" s="97">
        <v>45394.3125</v>
      </c>
      <c r="I1189" s="117">
        <v>45394.3125</v>
      </c>
      <c r="J1189" s="97">
        <v>45394.410416666666</v>
      </c>
      <c r="K1189" s="117">
        <v>45394.410416666666</v>
      </c>
      <c r="L1189" s="95">
        <f>((Causas[[#This Row],[resolucion_fecha]]-Causas[[#This Row],[parada_fecha]])*60*60*24)</f>
        <v>8459.999999916181</v>
      </c>
      <c r="M1189" s="92">
        <f>Causas[[#This Row],[parada_duracion]]/60</f>
        <v>140.99999999860302</v>
      </c>
      <c r="N1189" s="18" t="s">
        <v>710</v>
      </c>
      <c r="O1189" s="98" t="s">
        <v>383</v>
      </c>
      <c r="P1189" s="93">
        <f>WEEKNUM(Causas[[#This Row],[resolucion_fecha]],16)</f>
        <v>15</v>
      </c>
      <c r="Q1189" s="93" t="str">
        <f>TEXT(Causas[[#This Row],[resolucion_fecha]],"MMMM")</f>
        <v>abril</v>
      </c>
      <c r="R1189" s="93" t="str">
        <f t="shared" si="29"/>
        <v>N</v>
      </c>
      <c r="S1189" s="93"/>
      <c r="T1189" s="98" t="s">
        <v>132</v>
      </c>
      <c r="U1189" s="94"/>
      <c r="V1189" s="93"/>
      <c r="W1189" s="93"/>
    </row>
    <row r="1190" spans="1:23" ht="30" x14ac:dyDescent="0.25">
      <c r="A1190" s="90"/>
      <c r="B1190" s="90" t="s">
        <v>116</v>
      </c>
      <c r="C1190" s="90"/>
      <c r="D1190" t="s">
        <v>50</v>
      </c>
      <c r="E1190" s="91"/>
      <c r="F1190" s="90"/>
      <c r="G1190" t="s">
        <v>579</v>
      </c>
      <c r="H1190" s="97">
        <v>45394.324999999997</v>
      </c>
      <c r="I1190" s="117">
        <v>45394.324999999997</v>
      </c>
      <c r="J1190" s="97">
        <v>45394.386111111111</v>
      </c>
      <c r="K1190" s="117">
        <v>45394.386111111111</v>
      </c>
      <c r="L1190" s="95">
        <f>((Causas[[#This Row],[resolucion_fecha]]-Causas[[#This Row],[parada_fecha]])*60*60*24)</f>
        <v>5280.0000002374873</v>
      </c>
      <c r="M1190" s="92">
        <f>Causas[[#This Row],[parada_duracion]]/60</f>
        <v>88.000000003958121</v>
      </c>
      <c r="N1190" s="18" t="s">
        <v>712</v>
      </c>
      <c r="O1190" s="98" t="s">
        <v>384</v>
      </c>
      <c r="P1190" s="93">
        <f>WEEKNUM(Causas[[#This Row],[resolucion_fecha]],16)</f>
        <v>15</v>
      </c>
      <c r="Q1190" s="93" t="str">
        <f>TEXT(Causas[[#This Row],[resolucion_fecha]],"MMMM")</f>
        <v>abril</v>
      </c>
      <c r="R1190" s="93" t="str">
        <f t="shared" si="29"/>
        <v>N</v>
      </c>
      <c r="S1190" s="93"/>
      <c r="T1190" s="98" t="s">
        <v>133</v>
      </c>
      <c r="U1190" s="94"/>
      <c r="V1190" s="93"/>
      <c r="W1190" s="93"/>
    </row>
    <row r="1191" spans="1:23" x14ac:dyDescent="0.25">
      <c r="A1191" s="90"/>
      <c r="B1191" s="90" t="s">
        <v>179</v>
      </c>
      <c r="C1191" s="90"/>
      <c r="D1191" t="s">
        <v>56</v>
      </c>
      <c r="E1191" s="91"/>
      <c r="F1191" s="90"/>
      <c r="G1191" t="s">
        <v>579</v>
      </c>
      <c r="H1191" s="97">
        <v>45394.35833333333</v>
      </c>
      <c r="I1191" s="117">
        <v>45394.35833333333</v>
      </c>
      <c r="J1191" s="97">
        <v>45394.364583333336</v>
      </c>
      <c r="K1191" s="117">
        <v>45394.364583333336</v>
      </c>
      <c r="L1191" s="95">
        <f>((Causas[[#This Row],[resolucion_fecha]]-Causas[[#This Row],[parada_fecha]])*60*60*24)</f>
        <v>540.00000050291419</v>
      </c>
      <c r="M1191" s="92">
        <f>Causas[[#This Row],[parada_duracion]]/60</f>
        <v>9.0000000083819032</v>
      </c>
      <c r="N1191" s="18" t="s">
        <v>125</v>
      </c>
      <c r="O1191" s="98" t="s">
        <v>125</v>
      </c>
      <c r="P1191" s="93">
        <f>WEEKNUM(Causas[[#This Row],[resolucion_fecha]],16)</f>
        <v>15</v>
      </c>
      <c r="Q1191" s="93" t="str">
        <f>TEXT(Causas[[#This Row],[resolucion_fecha]],"MMMM")</f>
        <v>abril</v>
      </c>
      <c r="R1191" s="93" t="str">
        <f t="shared" si="29"/>
        <v>N</v>
      </c>
      <c r="S1191" s="93"/>
      <c r="T1191" s="98" t="s">
        <v>125</v>
      </c>
      <c r="U1191" s="94"/>
      <c r="V1191" s="93"/>
      <c r="W1191" s="93"/>
    </row>
    <row r="1192" spans="1:23" x14ac:dyDescent="0.25">
      <c r="A1192" s="90"/>
      <c r="B1192" s="90" t="s">
        <v>116</v>
      </c>
      <c r="C1192" s="90"/>
      <c r="D1192" t="s">
        <v>50</v>
      </c>
      <c r="E1192" s="91"/>
      <c r="F1192" s="90"/>
      <c r="G1192" t="s">
        <v>579</v>
      </c>
      <c r="H1192" s="97">
        <v>45394.393750000003</v>
      </c>
      <c r="I1192" s="117">
        <v>45394.393750000003</v>
      </c>
      <c r="J1192" s="97">
        <v>45394.413888888892</v>
      </c>
      <c r="K1192" s="117">
        <v>45394.413888888892</v>
      </c>
      <c r="L1192" s="95">
        <f>((Causas[[#This Row],[resolucion_fecha]]-Causas[[#This Row],[parada_fecha]])*60*60*24)</f>
        <v>1740.0000000139698</v>
      </c>
      <c r="M1192" s="92">
        <f>Causas[[#This Row],[parada_duracion]]/60</f>
        <v>29.000000000232831</v>
      </c>
      <c r="N1192" s="18" t="s">
        <v>713</v>
      </c>
      <c r="O1192" s="98" t="s">
        <v>383</v>
      </c>
      <c r="P1192" s="93">
        <f>WEEKNUM(Causas[[#This Row],[resolucion_fecha]],16)</f>
        <v>15</v>
      </c>
      <c r="Q1192" s="93" t="str">
        <f>TEXT(Causas[[#This Row],[resolucion_fecha]],"MMMM")</f>
        <v>abril</v>
      </c>
      <c r="R1192" s="93" t="str">
        <f t="shared" si="29"/>
        <v>N</v>
      </c>
      <c r="S1192" s="93"/>
      <c r="T1192" s="98" t="s">
        <v>132</v>
      </c>
      <c r="U1192" s="94"/>
      <c r="V1192" s="93"/>
      <c r="W1192" s="93"/>
    </row>
    <row r="1193" spans="1:23" x14ac:dyDescent="0.25">
      <c r="A1193" s="90"/>
      <c r="B1193" s="90" t="s">
        <v>116</v>
      </c>
      <c r="C1193" s="90"/>
      <c r="D1193" t="s">
        <v>50</v>
      </c>
      <c r="E1193" s="91"/>
      <c r="F1193" s="90"/>
      <c r="G1193" t="s">
        <v>579</v>
      </c>
      <c r="H1193" s="97">
        <v>45394.393750000003</v>
      </c>
      <c r="I1193" s="117">
        <v>45394.393750000003</v>
      </c>
      <c r="J1193" s="97">
        <v>45394.431250000001</v>
      </c>
      <c r="K1193" s="117">
        <v>45394.431250000001</v>
      </c>
      <c r="L1193" s="95">
        <f>((Causas[[#This Row],[resolucion_fecha]]-Causas[[#This Row],[parada_fecha]])*60*60*24)</f>
        <v>3239.9999998742715</v>
      </c>
      <c r="M1193" s="92">
        <f>Causas[[#This Row],[parada_duracion]]/60</f>
        <v>53.999999997904524</v>
      </c>
      <c r="N1193" s="18" t="s">
        <v>633</v>
      </c>
      <c r="O1193" s="98" t="s">
        <v>9</v>
      </c>
      <c r="P1193" s="93">
        <f>WEEKNUM(Causas[[#This Row],[resolucion_fecha]],16)</f>
        <v>15</v>
      </c>
      <c r="Q1193" s="93" t="str">
        <f>TEXT(Causas[[#This Row],[resolucion_fecha]],"MMMM")</f>
        <v>abril</v>
      </c>
      <c r="R1193" s="93" t="str">
        <f t="shared" si="29"/>
        <v>N</v>
      </c>
      <c r="S1193" s="93"/>
      <c r="T1193" s="98" t="s">
        <v>9</v>
      </c>
      <c r="U1193" s="94"/>
      <c r="V1193" s="93"/>
      <c r="W1193" s="93"/>
    </row>
    <row r="1194" spans="1:23" x14ac:dyDescent="0.25">
      <c r="A1194" s="90"/>
      <c r="B1194" s="90" t="s">
        <v>116</v>
      </c>
      <c r="C1194" s="90"/>
      <c r="D1194" t="s">
        <v>56</v>
      </c>
      <c r="E1194" s="91"/>
      <c r="F1194" s="90"/>
      <c r="G1194" t="s">
        <v>579</v>
      </c>
      <c r="H1194" s="97">
        <v>45394.396527777775</v>
      </c>
      <c r="I1194" s="117">
        <v>45394.396527777775</v>
      </c>
      <c r="J1194" s="97">
        <v>45394.423611111109</v>
      </c>
      <c r="K1194" s="117">
        <v>45394.423611111109</v>
      </c>
      <c r="L1194" s="95">
        <f>((Causas[[#This Row],[resolucion_fecha]]-Causas[[#This Row],[parada_fecha]])*60*60*24)</f>
        <v>2340.000000083819</v>
      </c>
      <c r="M1194" s="92">
        <f>Causas[[#This Row],[parada_duracion]]/60</f>
        <v>39.000000001396984</v>
      </c>
      <c r="N1194" s="18" t="s">
        <v>44</v>
      </c>
      <c r="O1194" s="98" t="s">
        <v>44</v>
      </c>
      <c r="P1194" s="93">
        <f>WEEKNUM(Causas[[#This Row],[resolucion_fecha]],16)</f>
        <v>15</v>
      </c>
      <c r="Q1194" s="93" t="str">
        <f>TEXT(Causas[[#This Row],[resolucion_fecha]],"MMMM")</f>
        <v>abril</v>
      </c>
      <c r="R1194" s="93" t="str">
        <f t="shared" si="29"/>
        <v>N</v>
      </c>
      <c r="S1194" s="93"/>
      <c r="T1194" s="98" t="s">
        <v>44</v>
      </c>
      <c r="U1194" s="94"/>
      <c r="V1194" s="93"/>
      <c r="W1194" s="93"/>
    </row>
    <row r="1195" spans="1:23" x14ac:dyDescent="0.25">
      <c r="A1195" s="90"/>
      <c r="B1195" s="90" t="s">
        <v>181</v>
      </c>
      <c r="C1195" s="90"/>
      <c r="D1195" t="s">
        <v>47</v>
      </c>
      <c r="E1195" s="91"/>
      <c r="F1195" s="90"/>
      <c r="G1195" t="s">
        <v>580</v>
      </c>
      <c r="H1195" s="97">
        <v>45394.427083333336</v>
      </c>
      <c r="I1195" s="117">
        <v>45394.427083333336</v>
      </c>
      <c r="J1195" s="97">
        <v>45394.456944444442</v>
      </c>
      <c r="K1195" s="117">
        <v>45394.456944444442</v>
      </c>
      <c r="L1195" s="95">
        <f>((Causas[[#This Row],[resolucion_fecha]]-Causas[[#This Row],[parada_fecha]])*60*60*24)</f>
        <v>2579.9999996088445</v>
      </c>
      <c r="M1195" s="92">
        <f>Causas[[#This Row],[parada_duracion]]/60</f>
        <v>42.999999993480742</v>
      </c>
      <c r="N1195" s="18" t="s">
        <v>711</v>
      </c>
      <c r="O1195" s="98" t="s">
        <v>383</v>
      </c>
      <c r="P1195" s="93">
        <f>WEEKNUM(Causas[[#This Row],[resolucion_fecha]],16)</f>
        <v>15</v>
      </c>
      <c r="Q1195" s="93" t="str">
        <f>TEXT(Causas[[#This Row],[resolucion_fecha]],"MMMM")</f>
        <v>abril</v>
      </c>
      <c r="R1195" s="93" t="str">
        <f t="shared" si="29"/>
        <v>N</v>
      </c>
      <c r="S1195" s="93"/>
      <c r="T1195" s="98" t="s">
        <v>132</v>
      </c>
      <c r="U1195" s="94"/>
      <c r="V1195" s="93"/>
      <c r="W1195" s="93"/>
    </row>
    <row r="1196" spans="1:23" x14ac:dyDescent="0.25">
      <c r="A1196" s="90"/>
      <c r="B1196" s="90" t="s">
        <v>120</v>
      </c>
      <c r="C1196" s="90"/>
      <c r="D1196" t="s">
        <v>59</v>
      </c>
      <c r="E1196" s="91"/>
      <c r="F1196" s="90"/>
      <c r="G1196" t="s">
        <v>580</v>
      </c>
      <c r="H1196" s="97">
        <v>45394.475694444445</v>
      </c>
      <c r="I1196" s="117">
        <v>45394.475694444445</v>
      </c>
      <c r="J1196" s="97">
        <v>45394.497916666667</v>
      </c>
      <c r="K1196" s="117">
        <v>45394.497916666667</v>
      </c>
      <c r="L1196" s="95">
        <f>((Causas[[#This Row],[resolucion_fecha]]-Causas[[#This Row],[parada_fecha]])*60*60*24)</f>
        <v>1919.9999999720603</v>
      </c>
      <c r="M1196" s="92">
        <f>Causas[[#This Row],[parada_duracion]]/60</f>
        <v>31.999999999534339</v>
      </c>
      <c r="N1196" s="18" t="s">
        <v>44</v>
      </c>
      <c r="O1196" s="98" t="s">
        <v>44</v>
      </c>
      <c r="P1196" s="93">
        <f>WEEKNUM(Causas[[#This Row],[resolucion_fecha]],16)</f>
        <v>15</v>
      </c>
      <c r="Q1196" s="93" t="str">
        <f>TEXT(Causas[[#This Row],[resolucion_fecha]],"MMMM")</f>
        <v>abril</v>
      </c>
      <c r="R1196" s="93" t="str">
        <f t="shared" si="29"/>
        <v>N</v>
      </c>
      <c r="S1196" s="93"/>
      <c r="T1196" s="98" t="s">
        <v>44</v>
      </c>
      <c r="U1196" s="94"/>
      <c r="V1196" s="93"/>
      <c r="W1196" s="93"/>
    </row>
    <row r="1197" spans="1:23" x14ac:dyDescent="0.25">
      <c r="A1197" s="90"/>
      <c r="B1197" s="90" t="s">
        <v>181</v>
      </c>
      <c r="C1197" s="90"/>
      <c r="D1197" t="s">
        <v>47</v>
      </c>
      <c r="E1197" s="91"/>
      <c r="F1197" s="90"/>
      <c r="G1197" t="s">
        <v>580</v>
      </c>
      <c r="H1197" s="97">
        <v>45394.477083333331</v>
      </c>
      <c r="I1197" s="117">
        <v>45394.477083333331</v>
      </c>
      <c r="J1197" s="97">
        <v>45394.490972222222</v>
      </c>
      <c r="K1197" s="117">
        <v>45394.490972222222</v>
      </c>
      <c r="L1197" s="95">
        <f>((Causas[[#This Row],[resolucion_fecha]]-Causas[[#This Row],[parada_fecha]])*60*60*24)</f>
        <v>1200.0000001396984</v>
      </c>
      <c r="M1197" s="92">
        <f>Causas[[#This Row],[parada_duracion]]/60</f>
        <v>20.000000002328306</v>
      </c>
      <c r="N1197" s="18" t="s">
        <v>44</v>
      </c>
      <c r="O1197" s="98" t="s">
        <v>44</v>
      </c>
      <c r="P1197" s="93">
        <f>WEEKNUM(Causas[[#This Row],[resolucion_fecha]],16)</f>
        <v>15</v>
      </c>
      <c r="Q1197" s="93" t="str">
        <f>TEXT(Causas[[#This Row],[resolucion_fecha]],"MMMM")</f>
        <v>abril</v>
      </c>
      <c r="R1197" s="93" t="str">
        <f t="shared" si="29"/>
        <v>N</v>
      </c>
      <c r="S1197" s="93"/>
      <c r="T1197" s="98" t="s">
        <v>44</v>
      </c>
      <c r="U1197" s="94"/>
      <c r="V1197" s="93"/>
      <c r="W1197" s="93"/>
    </row>
    <row r="1198" spans="1:23" x14ac:dyDescent="0.25">
      <c r="A1198" s="90"/>
      <c r="B1198" s="90" t="s">
        <v>124</v>
      </c>
      <c r="C1198" s="90"/>
      <c r="D1198" t="s">
        <v>234</v>
      </c>
      <c r="E1198" s="91"/>
      <c r="F1198" s="90"/>
      <c r="G1198" t="s">
        <v>579</v>
      </c>
      <c r="H1198" s="97">
        <v>45394.477777777778</v>
      </c>
      <c r="I1198" s="117">
        <v>45394.477777777778</v>
      </c>
      <c r="J1198" s="97">
        <v>45394.487500000003</v>
      </c>
      <c r="K1198" s="117">
        <v>45394.487500000003</v>
      </c>
      <c r="L1198" s="95">
        <f>((Causas[[#This Row],[resolucion_fecha]]-Causas[[#This Row],[parada_fecha]])*60*60*24)</f>
        <v>840.00000022351742</v>
      </c>
      <c r="M1198" s="92">
        <f>Causas[[#This Row],[parada_duracion]]/60</f>
        <v>14.00000000372529</v>
      </c>
      <c r="N1198" s="18" t="s">
        <v>145</v>
      </c>
      <c r="O1198" s="98" t="s">
        <v>383</v>
      </c>
      <c r="P1198" s="93">
        <f>WEEKNUM(Causas[[#This Row],[resolucion_fecha]],16)</f>
        <v>15</v>
      </c>
      <c r="Q1198" s="93" t="str">
        <f>TEXT(Causas[[#This Row],[resolucion_fecha]],"MMMM")</f>
        <v>abril</v>
      </c>
      <c r="R1198" s="93" t="str">
        <f t="shared" si="29"/>
        <v>N</v>
      </c>
      <c r="S1198" s="93"/>
      <c r="T1198" s="98" t="s">
        <v>132</v>
      </c>
      <c r="U1198" s="94"/>
      <c r="V1198" s="93"/>
      <c r="W1198" s="93"/>
    </row>
    <row r="1199" spans="1:23" x14ac:dyDescent="0.25">
      <c r="A1199" s="90"/>
      <c r="B1199" s="90" t="s">
        <v>146</v>
      </c>
      <c r="C1199" s="90"/>
      <c r="D1199" t="s">
        <v>50</v>
      </c>
      <c r="E1199" s="91"/>
      <c r="F1199" s="90"/>
      <c r="G1199" t="s">
        <v>579</v>
      </c>
      <c r="H1199" s="97">
        <v>45394.553472222222</v>
      </c>
      <c r="I1199" s="117">
        <v>45394.553472222222</v>
      </c>
      <c r="J1199" s="97">
        <v>45394.558333333334</v>
      </c>
      <c r="K1199" s="117">
        <v>45394.558333333334</v>
      </c>
      <c r="L1199" s="95">
        <f>((Causas[[#This Row],[resolucion_fecha]]-Causas[[#This Row],[parada_fecha]])*60*60*24)</f>
        <v>420.00000011175871</v>
      </c>
      <c r="M1199" s="92">
        <f>Causas[[#This Row],[parada_duracion]]/60</f>
        <v>7.0000000018626451</v>
      </c>
      <c r="N1199" s="18" t="s">
        <v>125</v>
      </c>
      <c r="O1199" s="98" t="s">
        <v>125</v>
      </c>
      <c r="P1199" s="93">
        <f>WEEKNUM(Causas[[#This Row],[resolucion_fecha]],16)</f>
        <v>15</v>
      </c>
      <c r="Q1199" s="93" t="str">
        <f>TEXT(Causas[[#This Row],[resolucion_fecha]],"MMMM")</f>
        <v>abril</v>
      </c>
      <c r="R1199" s="93" t="str">
        <f t="shared" si="29"/>
        <v>N</v>
      </c>
      <c r="S1199" s="93"/>
      <c r="T1199" s="98" t="s">
        <v>125</v>
      </c>
      <c r="U1199" s="94"/>
      <c r="V1199" s="93"/>
      <c r="W1199" s="93"/>
    </row>
    <row r="1200" spans="1:23" x14ac:dyDescent="0.25">
      <c r="A1200" s="90"/>
      <c r="B1200" s="90" t="s">
        <v>121</v>
      </c>
      <c r="C1200" s="90"/>
      <c r="D1200" t="s">
        <v>64</v>
      </c>
      <c r="E1200" s="91"/>
      <c r="F1200" s="90"/>
      <c r="G1200" t="s">
        <v>580</v>
      </c>
      <c r="H1200" s="97">
        <v>45394.611805555556</v>
      </c>
      <c r="I1200" s="117">
        <v>45394.611805555556</v>
      </c>
      <c r="J1200" s="97">
        <v>45394.612500000003</v>
      </c>
      <c r="K1200" s="117">
        <v>45394.612500000003</v>
      </c>
      <c r="L1200" s="95">
        <f>((Causas[[#This Row],[resolucion_fecha]]-Causas[[#This Row],[parada_fecha]])*60*60*24)</f>
        <v>60.000000195577741</v>
      </c>
      <c r="M1200" s="92">
        <f>Causas[[#This Row],[parada_duracion]]/60</f>
        <v>1.000000003259629</v>
      </c>
      <c r="N1200" s="18" t="s">
        <v>125</v>
      </c>
      <c r="O1200" s="98" t="s">
        <v>125</v>
      </c>
      <c r="P1200" s="93">
        <f>WEEKNUM(Causas[[#This Row],[resolucion_fecha]],16)</f>
        <v>15</v>
      </c>
      <c r="Q1200" s="93" t="str">
        <f>TEXT(Causas[[#This Row],[resolucion_fecha]],"MMMM")</f>
        <v>abril</v>
      </c>
      <c r="R1200" s="93" t="str">
        <f t="shared" si="29"/>
        <v>N</v>
      </c>
      <c r="S1200" s="93"/>
      <c r="T1200" s="98" t="s">
        <v>125</v>
      </c>
      <c r="U1200" s="94"/>
      <c r="V1200" s="93"/>
      <c r="W1200" s="93"/>
    </row>
    <row r="1201" spans="1:23" x14ac:dyDescent="0.25">
      <c r="A1201" s="90"/>
      <c r="B1201" s="90" t="s">
        <v>162</v>
      </c>
      <c r="C1201" s="90"/>
      <c r="D1201" t="s">
        <v>64</v>
      </c>
      <c r="E1201" s="91"/>
      <c r="F1201" s="90"/>
      <c r="G1201" t="s">
        <v>579</v>
      </c>
      <c r="H1201" s="97">
        <v>45394.629861111112</v>
      </c>
      <c r="I1201" s="117">
        <v>45394.629861111112</v>
      </c>
      <c r="J1201" s="97">
        <v>45394.680555555555</v>
      </c>
      <c r="K1201" s="117">
        <v>45394.680555555555</v>
      </c>
      <c r="L1201" s="95">
        <f>((Causas[[#This Row],[resolucion_fecha]]-Causas[[#This Row],[parada_fecha]])*60*60*24)</f>
        <v>4379.9999998183921</v>
      </c>
      <c r="M1201" s="92">
        <f>Causas[[#This Row],[parada_duracion]]/60</f>
        <v>72.999999996973202</v>
      </c>
      <c r="N1201" s="18" t="s">
        <v>44</v>
      </c>
      <c r="O1201" s="98" t="s">
        <v>44</v>
      </c>
      <c r="P1201" s="93">
        <f>WEEKNUM(Causas[[#This Row],[resolucion_fecha]],16)</f>
        <v>15</v>
      </c>
      <c r="Q1201" s="93" t="str">
        <f>TEXT(Causas[[#This Row],[resolucion_fecha]],"MMMM")</f>
        <v>abril</v>
      </c>
      <c r="R1201" s="93" t="str">
        <f t="shared" si="29"/>
        <v>N</v>
      </c>
      <c r="S1201" s="93"/>
      <c r="T1201" s="98" t="s">
        <v>44</v>
      </c>
      <c r="U1201" s="94"/>
      <c r="V1201" s="93"/>
      <c r="W1201" s="93"/>
    </row>
    <row r="1202" spans="1:23" x14ac:dyDescent="0.25">
      <c r="A1202" s="90"/>
      <c r="B1202" s="90" t="s">
        <v>121</v>
      </c>
      <c r="C1202" s="90"/>
      <c r="D1202" t="s">
        <v>57</v>
      </c>
      <c r="E1202" s="91"/>
      <c r="F1202" s="90"/>
      <c r="G1202" t="s">
        <v>579</v>
      </c>
      <c r="H1202" s="97">
        <v>45394.633333333331</v>
      </c>
      <c r="I1202" s="117">
        <v>45394.633333333331</v>
      </c>
      <c r="J1202" s="97">
        <v>45394.703472222223</v>
      </c>
      <c r="K1202" s="117">
        <v>45394.703472222223</v>
      </c>
      <c r="L1202" s="95">
        <f>((Causas[[#This Row],[resolucion_fecha]]-Causas[[#This Row],[parada_fecha]])*60*60*24)</f>
        <v>6060.0000002654269</v>
      </c>
      <c r="M1202" s="92">
        <f>Causas[[#This Row],[parada_duracion]]/60</f>
        <v>101.00000000442378</v>
      </c>
      <c r="N1202" s="18" t="s">
        <v>44</v>
      </c>
      <c r="O1202" s="98" t="s">
        <v>44</v>
      </c>
      <c r="P1202" s="93">
        <f>WEEKNUM(Causas[[#This Row],[resolucion_fecha]],16)</f>
        <v>15</v>
      </c>
      <c r="Q1202" s="93" t="str">
        <f>TEXT(Causas[[#This Row],[resolucion_fecha]],"MMMM")</f>
        <v>abril</v>
      </c>
      <c r="R1202" s="93" t="str">
        <f t="shared" si="29"/>
        <v>N</v>
      </c>
      <c r="S1202" s="93"/>
      <c r="T1202" s="98" t="s">
        <v>44</v>
      </c>
      <c r="U1202" s="94"/>
      <c r="V1202" s="93"/>
      <c r="W1202" s="93"/>
    </row>
    <row r="1203" spans="1:23" x14ac:dyDescent="0.25">
      <c r="A1203" s="90"/>
      <c r="B1203" s="90" t="s">
        <v>124</v>
      </c>
      <c r="C1203" s="90"/>
      <c r="D1203" t="s">
        <v>234</v>
      </c>
      <c r="E1203" s="91"/>
      <c r="F1203" s="90"/>
      <c r="G1203" t="s">
        <v>579</v>
      </c>
      <c r="H1203" s="97">
        <v>45394.645138888889</v>
      </c>
      <c r="I1203" s="117">
        <v>45394.645138888889</v>
      </c>
      <c r="J1203" s="97">
        <v>45394.695833333331</v>
      </c>
      <c r="K1203" s="117">
        <v>45394.695833333331</v>
      </c>
      <c r="L1203" s="95">
        <f>((Causas[[#This Row],[resolucion_fecha]]-Causas[[#This Row],[parada_fecha]])*60*60*24)</f>
        <v>4379.9999998183921</v>
      </c>
      <c r="M1203" s="92">
        <f>Causas[[#This Row],[parada_duracion]]/60</f>
        <v>72.999999996973202</v>
      </c>
      <c r="N1203" s="18" t="s">
        <v>44</v>
      </c>
      <c r="O1203" s="98" t="s">
        <v>44</v>
      </c>
      <c r="P1203" s="93">
        <f>WEEKNUM(Causas[[#This Row],[resolucion_fecha]],16)</f>
        <v>15</v>
      </c>
      <c r="Q1203" s="93" t="str">
        <f>TEXT(Causas[[#This Row],[resolucion_fecha]],"MMMM")</f>
        <v>abril</v>
      </c>
      <c r="R1203" s="93" t="str">
        <f t="shared" si="29"/>
        <v>N</v>
      </c>
      <c r="S1203" s="93"/>
      <c r="T1203" s="98" t="s">
        <v>44</v>
      </c>
      <c r="U1203" s="94"/>
      <c r="V1203" s="93"/>
      <c r="W1203" s="93"/>
    </row>
    <row r="1204" spans="1:23" x14ac:dyDescent="0.25">
      <c r="A1204" s="90"/>
      <c r="B1204" s="90" t="s">
        <v>137</v>
      </c>
      <c r="C1204" s="90"/>
      <c r="D1204" t="s">
        <v>64</v>
      </c>
      <c r="E1204" s="91"/>
      <c r="F1204" s="90"/>
      <c r="G1204" t="s">
        <v>580</v>
      </c>
      <c r="H1204" s="97">
        <v>45394.681250000001</v>
      </c>
      <c r="I1204" s="117">
        <v>45394.681250000001</v>
      </c>
      <c r="J1204" s="97">
        <v>45394.690972222219</v>
      </c>
      <c r="K1204" s="117">
        <v>45394.690972222219</v>
      </c>
      <c r="L1204" s="95">
        <f>((Causas[[#This Row],[resolucion_fecha]]-Causas[[#This Row],[parada_fecha]])*60*60*24)</f>
        <v>839.99999959487468</v>
      </c>
      <c r="M1204" s="92">
        <f>Causas[[#This Row],[parada_duracion]]/60</f>
        <v>13.999999993247911</v>
      </c>
      <c r="N1204" s="18" t="s">
        <v>145</v>
      </c>
      <c r="O1204" s="98" t="s">
        <v>383</v>
      </c>
      <c r="P1204" s="93">
        <f>WEEKNUM(Causas[[#This Row],[resolucion_fecha]],16)</f>
        <v>15</v>
      </c>
      <c r="Q1204" s="93" t="str">
        <f>TEXT(Causas[[#This Row],[resolucion_fecha]],"MMMM")</f>
        <v>abril</v>
      </c>
      <c r="R1204" s="93" t="str">
        <f t="shared" si="29"/>
        <v>N</v>
      </c>
      <c r="S1204" s="93"/>
      <c r="T1204" s="98" t="s">
        <v>132</v>
      </c>
      <c r="U1204" s="94"/>
      <c r="V1204" s="93"/>
      <c r="W1204" s="93"/>
    </row>
    <row r="1205" spans="1:23" x14ac:dyDescent="0.25">
      <c r="A1205" s="90"/>
      <c r="B1205" s="90" t="s">
        <v>124</v>
      </c>
      <c r="C1205" s="90"/>
      <c r="D1205" t="s">
        <v>234</v>
      </c>
      <c r="E1205" s="91"/>
      <c r="F1205" s="90"/>
      <c r="G1205" t="s">
        <v>579</v>
      </c>
      <c r="H1205" s="97">
        <v>45394.695833333331</v>
      </c>
      <c r="I1205" s="117">
        <v>45394.695833333331</v>
      </c>
      <c r="J1205" s="97">
        <v>45394.723611111112</v>
      </c>
      <c r="K1205" s="117">
        <v>45394.723611111112</v>
      </c>
      <c r="L1205" s="95">
        <f>((Causas[[#This Row],[resolucion_fecha]]-Causas[[#This Row],[parada_fecha]])*60*60*24)</f>
        <v>2400.0000002793968</v>
      </c>
      <c r="M1205" s="92">
        <f>Causas[[#This Row],[parada_duracion]]/60</f>
        <v>40.000000004656613</v>
      </c>
      <c r="N1205" s="18" t="s">
        <v>44</v>
      </c>
      <c r="O1205" s="98" t="s">
        <v>44</v>
      </c>
      <c r="P1205" s="93">
        <f>WEEKNUM(Causas[[#This Row],[resolucion_fecha]],16)</f>
        <v>15</v>
      </c>
      <c r="Q1205" s="93" t="str">
        <f>TEXT(Causas[[#This Row],[resolucion_fecha]],"MMMM")</f>
        <v>abril</v>
      </c>
      <c r="R1205" s="93" t="str">
        <f t="shared" si="29"/>
        <v>N</v>
      </c>
      <c r="S1205" s="93"/>
      <c r="T1205" s="98" t="s">
        <v>44</v>
      </c>
      <c r="U1205" s="94"/>
      <c r="V1205" s="93"/>
      <c r="W1205" s="93"/>
    </row>
    <row r="1206" spans="1:23" x14ac:dyDescent="0.25">
      <c r="A1206" s="90"/>
      <c r="B1206" s="90" t="s">
        <v>162</v>
      </c>
      <c r="C1206" s="90"/>
      <c r="D1206" t="s">
        <v>64</v>
      </c>
      <c r="E1206" s="91"/>
      <c r="F1206" s="90"/>
      <c r="G1206" t="s">
        <v>579</v>
      </c>
      <c r="H1206" s="97">
        <v>45394.70208333333</v>
      </c>
      <c r="I1206" s="117">
        <v>45394.70208333333</v>
      </c>
      <c r="J1206" s="97">
        <v>45394.719444444447</v>
      </c>
      <c r="K1206" s="117">
        <v>45394.719444444447</v>
      </c>
      <c r="L1206" s="95">
        <f>((Causas[[#This Row],[resolucion_fecha]]-Causas[[#This Row],[parada_fecha]])*60*60*24)</f>
        <v>1500.0000004889444</v>
      </c>
      <c r="M1206" s="92">
        <f>Causas[[#This Row],[parada_duracion]]/60</f>
        <v>25.000000008149073</v>
      </c>
      <c r="N1206" s="18" t="s">
        <v>44</v>
      </c>
      <c r="O1206" s="98" t="s">
        <v>44</v>
      </c>
      <c r="P1206" s="93">
        <f>WEEKNUM(Causas[[#This Row],[resolucion_fecha]],16)</f>
        <v>15</v>
      </c>
      <c r="Q1206" s="93" t="str">
        <f>TEXT(Causas[[#This Row],[resolucion_fecha]],"MMMM")</f>
        <v>abril</v>
      </c>
      <c r="R1206" s="93" t="str">
        <f t="shared" si="29"/>
        <v>N</v>
      </c>
      <c r="S1206" s="93"/>
      <c r="T1206" s="98" t="s">
        <v>44</v>
      </c>
      <c r="U1206" s="94"/>
      <c r="V1206" s="93"/>
      <c r="W1206" s="93"/>
    </row>
    <row r="1207" spans="1:23" x14ac:dyDescent="0.25">
      <c r="A1207" s="90"/>
      <c r="B1207" s="90" t="s">
        <v>162</v>
      </c>
      <c r="C1207" s="90"/>
      <c r="D1207" t="s">
        <v>64</v>
      </c>
      <c r="E1207" s="91"/>
      <c r="F1207" s="90"/>
      <c r="G1207" t="s">
        <v>579</v>
      </c>
      <c r="H1207" s="97">
        <v>45394.70208333333</v>
      </c>
      <c r="I1207" s="117">
        <v>45394.70208333333</v>
      </c>
      <c r="J1207" s="97">
        <v>45394.726388888892</v>
      </c>
      <c r="K1207" s="117">
        <v>45394.726388888892</v>
      </c>
      <c r="L1207" s="95">
        <f>((Causas[[#This Row],[resolucion_fecha]]-Causas[[#This Row],[parada_fecha]])*60*60*24)</f>
        <v>2100.0000005587935</v>
      </c>
      <c r="M1207" s="92">
        <f>Causas[[#This Row],[parada_duracion]]/60</f>
        <v>35.000000009313226</v>
      </c>
      <c r="N1207" s="18" t="s">
        <v>633</v>
      </c>
      <c r="O1207" s="98" t="s">
        <v>9</v>
      </c>
      <c r="P1207" s="93">
        <f>WEEKNUM(Causas[[#This Row],[resolucion_fecha]],16)</f>
        <v>15</v>
      </c>
      <c r="Q1207" s="93" t="str">
        <f>TEXT(Causas[[#This Row],[resolucion_fecha]],"MMMM")</f>
        <v>abril</v>
      </c>
      <c r="R1207" s="93" t="str">
        <f t="shared" si="29"/>
        <v>N</v>
      </c>
      <c r="S1207" s="93"/>
      <c r="T1207" s="98" t="s">
        <v>9</v>
      </c>
      <c r="U1207" s="94"/>
      <c r="V1207" s="93"/>
      <c r="W1207" s="93"/>
    </row>
    <row r="1208" spans="1:23" x14ac:dyDescent="0.25">
      <c r="A1208" s="90"/>
      <c r="B1208" s="90" t="s">
        <v>121</v>
      </c>
      <c r="C1208" s="90"/>
      <c r="D1208" t="s">
        <v>57</v>
      </c>
      <c r="E1208" s="91"/>
      <c r="F1208" s="90"/>
      <c r="G1208" t="s">
        <v>579</v>
      </c>
      <c r="H1208" s="97">
        <v>45394.71597222222</v>
      </c>
      <c r="I1208" s="117">
        <v>45394.71597222222</v>
      </c>
      <c r="J1208" s="97">
        <v>45394.734722222223</v>
      </c>
      <c r="K1208" s="117">
        <v>45394.734722222223</v>
      </c>
      <c r="L1208" s="95">
        <f>((Causas[[#This Row],[resolucion_fecha]]-Causas[[#This Row],[parada_fecha]])*60*60*24)</f>
        <v>1620.0000002514571</v>
      </c>
      <c r="M1208" s="92">
        <f>Causas[[#This Row],[parada_duracion]]/60</f>
        <v>27.000000004190952</v>
      </c>
      <c r="N1208" s="18" t="s">
        <v>44</v>
      </c>
      <c r="O1208" s="98" t="s">
        <v>44</v>
      </c>
      <c r="P1208" s="93">
        <f>WEEKNUM(Causas[[#This Row],[resolucion_fecha]],16)</f>
        <v>15</v>
      </c>
      <c r="Q1208" s="93" t="str">
        <f>TEXT(Causas[[#This Row],[resolucion_fecha]],"MMMM")</f>
        <v>abril</v>
      </c>
      <c r="R1208" s="93" t="str">
        <f t="shared" si="29"/>
        <v>N</v>
      </c>
      <c r="S1208" s="93"/>
      <c r="T1208" s="98" t="s">
        <v>44</v>
      </c>
      <c r="U1208" s="94"/>
      <c r="V1208" s="93"/>
      <c r="W1208" s="93"/>
    </row>
    <row r="1209" spans="1:23" x14ac:dyDescent="0.25">
      <c r="A1209" s="90"/>
      <c r="B1209" s="90" t="s">
        <v>116</v>
      </c>
      <c r="C1209" s="90"/>
      <c r="D1209" t="s">
        <v>50</v>
      </c>
      <c r="E1209" s="91"/>
      <c r="F1209" s="90"/>
      <c r="G1209" t="s">
        <v>579</v>
      </c>
      <c r="H1209" s="97">
        <v>45394.720833333333</v>
      </c>
      <c r="I1209" s="117">
        <v>45394.720833333333</v>
      </c>
      <c r="J1209" s="97">
        <v>45394.72152777778</v>
      </c>
      <c r="K1209" s="117">
        <v>45394.72152777778</v>
      </c>
      <c r="L1209" s="95">
        <f>((Causas[[#This Row],[resolucion_fecha]]-Causas[[#This Row],[parada_fecha]])*60*60*24)</f>
        <v>60.000000195577741</v>
      </c>
      <c r="M1209" s="92">
        <f>Causas[[#This Row],[parada_duracion]]/60</f>
        <v>1.000000003259629</v>
      </c>
      <c r="N1209" s="18" t="s">
        <v>125</v>
      </c>
      <c r="O1209" s="98" t="s">
        <v>125</v>
      </c>
      <c r="P1209" s="93">
        <f>WEEKNUM(Causas[[#This Row],[resolucion_fecha]],16)</f>
        <v>15</v>
      </c>
      <c r="Q1209" s="93" t="str">
        <f>TEXT(Causas[[#This Row],[resolucion_fecha]],"MMMM")</f>
        <v>abril</v>
      </c>
      <c r="R1209" s="93" t="str">
        <f t="shared" si="29"/>
        <v>N</v>
      </c>
      <c r="S1209" s="93"/>
      <c r="T1209" s="98" t="s">
        <v>125</v>
      </c>
      <c r="U1209" s="94"/>
      <c r="V1209" s="93"/>
      <c r="W1209" s="93"/>
    </row>
    <row r="1210" spans="1:23" x14ac:dyDescent="0.25">
      <c r="A1210" s="90"/>
      <c r="B1210" s="90" t="s">
        <v>120</v>
      </c>
      <c r="C1210" s="90"/>
      <c r="D1210" t="s">
        <v>48</v>
      </c>
      <c r="E1210" s="91"/>
      <c r="F1210" s="90"/>
      <c r="G1210" t="s">
        <v>580</v>
      </c>
      <c r="H1210" s="97">
        <v>45394.734722222223</v>
      </c>
      <c r="I1210" s="117">
        <v>45394.734722222223</v>
      </c>
      <c r="J1210" s="97">
        <v>45394.740277777775</v>
      </c>
      <c r="K1210" s="117">
        <v>45394.740277777775</v>
      </c>
      <c r="L1210" s="95">
        <f>((Causas[[#This Row],[resolucion_fecha]]-Causas[[#This Row],[parada_fecha]])*60*60*24)</f>
        <v>479.99999967869371</v>
      </c>
      <c r="M1210" s="92">
        <f>Causas[[#This Row],[parada_duracion]]/60</f>
        <v>7.9999999946448952</v>
      </c>
      <c r="N1210" s="18" t="s">
        <v>125</v>
      </c>
      <c r="O1210" s="98" t="s">
        <v>125</v>
      </c>
      <c r="P1210" s="93">
        <f>WEEKNUM(Causas[[#This Row],[resolucion_fecha]],16)</f>
        <v>15</v>
      </c>
      <c r="Q1210" s="93" t="str">
        <f>TEXT(Causas[[#This Row],[resolucion_fecha]],"MMMM")</f>
        <v>abril</v>
      </c>
      <c r="R1210" s="93" t="str">
        <f t="shared" si="29"/>
        <v>N</v>
      </c>
      <c r="S1210" s="93"/>
      <c r="T1210" s="98" t="s">
        <v>125</v>
      </c>
      <c r="U1210" s="94"/>
      <c r="V1210" s="93"/>
      <c r="W1210" s="93"/>
    </row>
    <row r="1211" spans="1:23" x14ac:dyDescent="0.25">
      <c r="A1211" s="90"/>
      <c r="B1211" s="90" t="s">
        <v>121</v>
      </c>
      <c r="C1211" s="90"/>
      <c r="D1211" t="s">
        <v>57</v>
      </c>
      <c r="E1211" s="91"/>
      <c r="F1211" s="90"/>
      <c r="G1211" t="s">
        <v>579</v>
      </c>
      <c r="H1211" s="97">
        <v>45394.754861111112</v>
      </c>
      <c r="I1211" s="117">
        <v>45394.754861111112</v>
      </c>
      <c r="J1211" s="97">
        <v>45394.832638888889</v>
      </c>
      <c r="K1211" s="117">
        <v>45394.832638888889</v>
      </c>
      <c r="L1211" s="95">
        <f>((Causas[[#This Row],[resolucion_fecha]]-Causas[[#This Row],[parada_fecha]])*60*60*24)</f>
        <v>6719.9999999022111</v>
      </c>
      <c r="M1211" s="92">
        <f>Causas[[#This Row],[parada_duracion]]/60</f>
        <v>111.99999999837019</v>
      </c>
      <c r="N1211" s="18" t="s">
        <v>44</v>
      </c>
      <c r="O1211" s="98" t="s">
        <v>44</v>
      </c>
      <c r="P1211" s="93">
        <f>WEEKNUM(Causas[[#This Row],[resolucion_fecha]],16)</f>
        <v>15</v>
      </c>
      <c r="Q1211" s="93" t="str">
        <f>TEXT(Causas[[#This Row],[resolucion_fecha]],"MMMM")</f>
        <v>abril</v>
      </c>
      <c r="R1211" s="93" t="str">
        <f t="shared" si="29"/>
        <v>N</v>
      </c>
      <c r="S1211" s="93"/>
      <c r="T1211" s="98" t="s">
        <v>44</v>
      </c>
      <c r="U1211" s="94"/>
      <c r="V1211" s="93"/>
      <c r="W1211" s="93"/>
    </row>
    <row r="1212" spans="1:23" x14ac:dyDescent="0.25">
      <c r="A1212" s="90"/>
      <c r="B1212" s="90" t="s">
        <v>136</v>
      </c>
      <c r="C1212" s="90"/>
      <c r="D1212" t="s">
        <v>52</v>
      </c>
      <c r="E1212" s="91"/>
      <c r="F1212" s="90"/>
      <c r="G1212" t="s">
        <v>579</v>
      </c>
      <c r="H1212" s="97">
        <v>45394.765277777777</v>
      </c>
      <c r="I1212" s="117">
        <v>45394.765277777777</v>
      </c>
      <c r="J1212" s="97">
        <v>45394.767361111109</v>
      </c>
      <c r="K1212" s="117">
        <v>45394.767361111109</v>
      </c>
      <c r="L1212" s="95">
        <f>((Causas[[#This Row],[resolucion_fecha]]-Causas[[#This Row],[parada_fecha]])*60*60*24)</f>
        <v>179.99999995809048</v>
      </c>
      <c r="M1212" s="92">
        <f>Causas[[#This Row],[parada_duracion]]/60</f>
        <v>2.9999999993015081</v>
      </c>
      <c r="N1212" s="18" t="s">
        <v>125</v>
      </c>
      <c r="O1212" s="98" t="s">
        <v>125</v>
      </c>
      <c r="P1212" s="93">
        <f>WEEKNUM(Causas[[#This Row],[resolucion_fecha]],16)</f>
        <v>15</v>
      </c>
      <c r="Q1212" s="93" t="str">
        <f>TEXT(Causas[[#This Row],[resolucion_fecha]],"MMMM")</f>
        <v>abril</v>
      </c>
      <c r="R1212" s="93" t="str">
        <f t="shared" si="29"/>
        <v>N</v>
      </c>
      <c r="S1212" s="93"/>
      <c r="T1212" s="98" t="s">
        <v>125</v>
      </c>
      <c r="U1212" s="94"/>
      <c r="V1212" s="93"/>
      <c r="W1212" s="93"/>
    </row>
    <row r="1213" spans="1:23" x14ac:dyDescent="0.25">
      <c r="A1213" s="90"/>
      <c r="B1213" s="90" t="s">
        <v>136</v>
      </c>
      <c r="C1213" s="90"/>
      <c r="D1213" t="s">
        <v>52</v>
      </c>
      <c r="E1213" s="91"/>
      <c r="F1213" s="90"/>
      <c r="G1213" t="s">
        <v>579</v>
      </c>
      <c r="H1213" s="97">
        <v>45394.816666666666</v>
      </c>
      <c r="I1213" s="117">
        <v>45394.816666666666</v>
      </c>
      <c r="J1213" s="97">
        <v>45394.842361111114</v>
      </c>
      <c r="K1213" s="117">
        <v>45394.842361111114</v>
      </c>
      <c r="L1213" s="95">
        <f>((Causas[[#This Row],[resolucion_fecha]]-Causas[[#This Row],[parada_fecha]])*60*60*24)</f>
        <v>2220.0000003213063</v>
      </c>
      <c r="M1213" s="92">
        <f>Causas[[#This Row],[parada_duracion]]/60</f>
        <v>37.000000005355105</v>
      </c>
      <c r="N1213" s="18" t="s">
        <v>44</v>
      </c>
      <c r="O1213" s="98" t="s">
        <v>44</v>
      </c>
      <c r="P1213" s="93">
        <f>WEEKNUM(Causas[[#This Row],[resolucion_fecha]],16)</f>
        <v>15</v>
      </c>
      <c r="Q1213" s="93" t="str">
        <f>TEXT(Causas[[#This Row],[resolucion_fecha]],"MMMM")</f>
        <v>abril</v>
      </c>
      <c r="R1213" s="93" t="str">
        <f t="shared" si="29"/>
        <v>N</v>
      </c>
      <c r="S1213" s="93"/>
      <c r="T1213" s="98" t="s">
        <v>44</v>
      </c>
      <c r="U1213" s="94"/>
      <c r="V1213" s="93"/>
      <c r="W1213" s="93"/>
    </row>
    <row r="1214" spans="1:23" x14ac:dyDescent="0.25">
      <c r="A1214" s="90"/>
      <c r="B1214" s="90" t="s">
        <v>121</v>
      </c>
      <c r="C1214" s="90"/>
      <c r="D1214" t="s">
        <v>57</v>
      </c>
      <c r="E1214" s="91"/>
      <c r="F1214" s="90"/>
      <c r="G1214" t="s">
        <v>579</v>
      </c>
      <c r="H1214" s="97">
        <v>45394.837500000001</v>
      </c>
      <c r="I1214" s="117">
        <v>45394.837500000001</v>
      </c>
      <c r="J1214" s="97">
        <v>45394.905555555553</v>
      </c>
      <c r="K1214" s="117">
        <v>45394.905555555553</v>
      </c>
      <c r="L1214" s="95">
        <f>((Causas[[#This Row],[resolucion_fecha]]-Causas[[#This Row],[parada_fecha]])*60*60*24)</f>
        <v>5879.9999996786937</v>
      </c>
      <c r="M1214" s="92">
        <f>Causas[[#This Row],[parada_duracion]]/60</f>
        <v>97.999999994644895</v>
      </c>
      <c r="N1214" s="18" t="s">
        <v>44</v>
      </c>
      <c r="O1214" s="98" t="s">
        <v>44</v>
      </c>
      <c r="P1214" s="93">
        <f>WEEKNUM(Causas[[#This Row],[resolucion_fecha]],16)</f>
        <v>15</v>
      </c>
      <c r="Q1214" s="93" t="str">
        <f>TEXT(Causas[[#This Row],[resolucion_fecha]],"MMMM")</f>
        <v>abril</v>
      </c>
      <c r="R1214" s="93" t="str">
        <f t="shared" si="29"/>
        <v>N</v>
      </c>
      <c r="S1214" s="93"/>
      <c r="T1214" s="98" t="s">
        <v>44</v>
      </c>
      <c r="U1214" s="94"/>
      <c r="V1214" s="93"/>
      <c r="W1214" s="93"/>
    </row>
    <row r="1215" spans="1:23" x14ac:dyDescent="0.25">
      <c r="A1215" s="90"/>
      <c r="B1215" s="90" t="s">
        <v>162</v>
      </c>
      <c r="C1215" s="90"/>
      <c r="D1215" t="s">
        <v>64</v>
      </c>
      <c r="E1215" s="91"/>
      <c r="F1215" s="90"/>
      <c r="G1215" t="s">
        <v>579</v>
      </c>
      <c r="H1215" s="97">
        <v>45394.844444444447</v>
      </c>
      <c r="I1215" s="117">
        <v>45394.844444444447</v>
      </c>
      <c r="J1215" s="97">
        <v>45394.904166666667</v>
      </c>
      <c r="K1215" s="117">
        <v>45394.904166666667</v>
      </c>
      <c r="L1215" s="95">
        <f>((Causas[[#This Row],[resolucion_fecha]]-Causas[[#This Row],[parada_fecha]])*60*60*24)</f>
        <v>5159.9999998463318</v>
      </c>
      <c r="M1215" s="92">
        <f>Causas[[#This Row],[parada_duracion]]/60</f>
        <v>85.999999997438863</v>
      </c>
      <c r="N1215" s="18" t="s">
        <v>44</v>
      </c>
      <c r="O1215" s="98" t="s">
        <v>44</v>
      </c>
      <c r="P1215" s="93">
        <f>WEEKNUM(Causas[[#This Row],[resolucion_fecha]],16)</f>
        <v>15</v>
      </c>
      <c r="Q1215" s="93" t="str">
        <f>TEXT(Causas[[#This Row],[resolucion_fecha]],"MMMM")</f>
        <v>abril</v>
      </c>
      <c r="R1215" s="93" t="str">
        <f t="shared" si="29"/>
        <v>N</v>
      </c>
      <c r="S1215" s="93"/>
      <c r="T1215" s="98" t="s">
        <v>44</v>
      </c>
      <c r="U1215" s="94"/>
      <c r="V1215" s="93"/>
      <c r="W1215" s="93"/>
    </row>
    <row r="1216" spans="1:23" x14ac:dyDescent="0.25">
      <c r="A1216" s="95"/>
      <c r="B1216" s="95" t="s">
        <v>136</v>
      </c>
      <c r="C1216" s="95"/>
      <c r="D1216" t="s">
        <v>52</v>
      </c>
      <c r="E1216" s="96"/>
      <c r="F1216" s="95"/>
      <c r="G1216" t="s">
        <v>579</v>
      </c>
      <c r="H1216" s="97">
        <v>45394.856249999997</v>
      </c>
      <c r="I1216" s="117">
        <v>45394.856249999997</v>
      </c>
      <c r="J1216" s="97">
        <v>45394.9</v>
      </c>
      <c r="K1216" s="117">
        <v>45394.9</v>
      </c>
      <c r="L1216" s="95">
        <f>((Causas[[#This Row],[resolucion_fecha]]-Causas[[#This Row],[parada_fecha]])*60*60*24)</f>
        <v>3780.0000003771856</v>
      </c>
      <c r="M1216" s="23">
        <f>Causas[[#This Row],[parada_duracion]]/60</f>
        <v>63.000000006286427</v>
      </c>
      <c r="N1216" s="18" t="s">
        <v>44</v>
      </c>
      <c r="O1216" s="98" t="s">
        <v>44</v>
      </c>
      <c r="P1216" s="16">
        <f>WEEKNUM(Causas[[#This Row],[resolucion_fecha]],16)</f>
        <v>15</v>
      </c>
      <c r="Q1216" s="16" t="str">
        <f>TEXT(Causas[[#This Row],[resolucion_fecha]],"MMMM")</f>
        <v>abril</v>
      </c>
      <c r="R1216" s="16" t="str">
        <f t="shared" si="29"/>
        <v>N</v>
      </c>
      <c r="S1216" s="16"/>
      <c r="T1216" s="98" t="s">
        <v>44</v>
      </c>
      <c r="U1216" s="94"/>
      <c r="V1216" s="16"/>
      <c r="W1216" s="16"/>
    </row>
    <row r="1217" spans="1:23" x14ac:dyDescent="0.25">
      <c r="A1217" s="90"/>
      <c r="B1217" s="90" t="s">
        <v>146</v>
      </c>
      <c r="C1217" s="90"/>
      <c r="D1217" t="s">
        <v>49</v>
      </c>
      <c r="E1217" s="91"/>
      <c r="F1217" s="90"/>
      <c r="G1217" t="s">
        <v>580</v>
      </c>
      <c r="H1217" s="97">
        <v>45397.313888888886</v>
      </c>
      <c r="I1217" s="117">
        <v>45397.313888888886</v>
      </c>
      <c r="J1217" s="97">
        <v>45397.338888888888</v>
      </c>
      <c r="K1217" s="117">
        <v>45397.338888888888</v>
      </c>
      <c r="L1217" s="95">
        <f>((Causas[[#This Row],[resolucion_fecha]]-Causas[[#This Row],[parada_fecha]])*60*60*24)</f>
        <v>2160.0000001257285</v>
      </c>
      <c r="M1217" s="92">
        <f>Causas[[#This Row],[parada_duracion]]/60</f>
        <v>36.000000002095476</v>
      </c>
      <c r="N1217" s="18" t="s">
        <v>716</v>
      </c>
      <c r="O1217" s="98" t="s">
        <v>383</v>
      </c>
      <c r="P1217" s="93">
        <f>WEEKNUM(Causas[[#This Row],[resolucion_fecha]],16)</f>
        <v>16</v>
      </c>
      <c r="Q1217" s="93" t="str">
        <f>TEXT(Causas[[#This Row],[resolucion_fecha]],"MMMM")</f>
        <v>abril</v>
      </c>
      <c r="R1217" s="93" t="str">
        <f t="shared" si="29"/>
        <v>N</v>
      </c>
      <c r="S1217" s="93"/>
      <c r="T1217" s="98" t="s">
        <v>132</v>
      </c>
      <c r="U1217" s="16"/>
      <c r="V1217" s="93"/>
      <c r="W1217" s="93"/>
    </row>
    <row r="1218" spans="1:23" x14ac:dyDescent="0.25">
      <c r="A1218" s="90"/>
      <c r="B1218" s="90" t="s">
        <v>146</v>
      </c>
      <c r="C1218" s="90"/>
      <c r="D1218" t="s">
        <v>50</v>
      </c>
      <c r="E1218" s="91"/>
      <c r="F1218" s="90"/>
      <c r="G1218" t="s">
        <v>579</v>
      </c>
      <c r="H1218" s="97">
        <v>45397.317361111112</v>
      </c>
      <c r="I1218" s="117">
        <v>45397.317361111112</v>
      </c>
      <c r="J1218" s="97">
        <v>45397.331944444442</v>
      </c>
      <c r="K1218" s="117">
        <v>45397.331944444442</v>
      </c>
      <c r="L1218" s="95">
        <f>((Causas[[#This Row],[resolucion_fecha]]-Causas[[#This Row],[parada_fecha]])*60*60*24)</f>
        <v>1259.9999997066334</v>
      </c>
      <c r="M1218" s="92">
        <f>Causas[[#This Row],[parada_duracion]]/60</f>
        <v>20.999999995110556</v>
      </c>
      <c r="N1218" s="18" t="s">
        <v>44</v>
      </c>
      <c r="O1218" s="98" t="s">
        <v>44</v>
      </c>
      <c r="P1218" s="93">
        <f>WEEKNUM(Causas[[#This Row],[resolucion_fecha]],16)</f>
        <v>16</v>
      </c>
      <c r="Q1218" s="93" t="str">
        <f>TEXT(Causas[[#This Row],[resolucion_fecha]],"MMMM")</f>
        <v>abril</v>
      </c>
      <c r="R1218" s="93" t="str">
        <f t="shared" si="29"/>
        <v>N</v>
      </c>
      <c r="S1218" s="93"/>
      <c r="T1218" s="98" t="s">
        <v>44</v>
      </c>
      <c r="U1218" s="94"/>
      <c r="V1218" s="93"/>
      <c r="W1218" s="93"/>
    </row>
    <row r="1219" spans="1:23" x14ac:dyDescent="0.25">
      <c r="A1219" s="90"/>
      <c r="B1219" s="90" t="s">
        <v>146</v>
      </c>
      <c r="C1219" s="90"/>
      <c r="D1219" t="s">
        <v>49</v>
      </c>
      <c r="E1219" s="91"/>
      <c r="F1219" s="90"/>
      <c r="G1219" t="s">
        <v>580</v>
      </c>
      <c r="H1219" s="97">
        <v>45397.378472222219</v>
      </c>
      <c r="I1219" s="117">
        <v>45397.378472222219</v>
      </c>
      <c r="J1219" s="97">
        <v>45397.379166666666</v>
      </c>
      <c r="K1219" s="117">
        <v>45397.379166666666</v>
      </c>
      <c r="L1219" s="95">
        <f>((Causas[[#This Row],[resolucion_fecha]]-Causas[[#This Row],[parada_fecha]])*60*60*24)</f>
        <v>60.000000195577741</v>
      </c>
      <c r="M1219" s="92">
        <f>Causas[[#This Row],[parada_duracion]]/60</f>
        <v>1.000000003259629</v>
      </c>
      <c r="N1219" s="18" t="s">
        <v>125</v>
      </c>
      <c r="O1219" s="98" t="s">
        <v>125</v>
      </c>
      <c r="P1219" s="93">
        <f>WEEKNUM(Causas[[#This Row],[resolucion_fecha]],16)</f>
        <v>16</v>
      </c>
      <c r="Q1219" s="93" t="str">
        <f>TEXT(Causas[[#This Row],[resolucion_fecha]],"MMMM")</f>
        <v>abril</v>
      </c>
      <c r="R1219" s="93" t="str">
        <f t="shared" si="29"/>
        <v>N</v>
      </c>
      <c r="S1219" s="93"/>
      <c r="T1219" s="98" t="s">
        <v>125</v>
      </c>
      <c r="U1219" s="94"/>
      <c r="V1219" s="93"/>
      <c r="W1219" s="93"/>
    </row>
    <row r="1220" spans="1:23" ht="30" x14ac:dyDescent="0.25">
      <c r="A1220" s="90"/>
      <c r="B1220" s="90" t="s">
        <v>153</v>
      </c>
      <c r="C1220" s="90"/>
      <c r="D1220" t="s">
        <v>55</v>
      </c>
      <c r="E1220" s="91"/>
      <c r="F1220" s="90"/>
      <c r="G1220" t="s">
        <v>580</v>
      </c>
      <c r="H1220" s="97">
        <v>45397.625</v>
      </c>
      <c r="I1220" s="117">
        <v>45397.625</v>
      </c>
      <c r="J1220" s="97">
        <v>45397.739583333336</v>
      </c>
      <c r="K1220" s="117">
        <v>45397.739583333336</v>
      </c>
      <c r="L1220" s="95">
        <f>((Causas[[#This Row],[resolucion_fecha]]-Causas[[#This Row],[parada_fecha]])*60*60*24)</f>
        <v>9900.0000002095476</v>
      </c>
      <c r="M1220" s="92">
        <f>Causas[[#This Row],[parada_duracion]]/60</f>
        <v>165.00000000349246</v>
      </c>
      <c r="N1220" s="18" t="s">
        <v>717</v>
      </c>
      <c r="O1220" s="98" t="s">
        <v>384</v>
      </c>
      <c r="P1220" s="93">
        <f>WEEKNUM(Causas[[#This Row],[resolucion_fecha]],16)</f>
        <v>16</v>
      </c>
      <c r="Q1220" s="93" t="str">
        <f>TEXT(Causas[[#This Row],[resolucion_fecha]],"MMMM")</f>
        <v>abril</v>
      </c>
      <c r="R1220" s="93" t="str">
        <f t="shared" si="29"/>
        <v>N</v>
      </c>
      <c r="S1220" s="93"/>
      <c r="T1220" s="98" t="s">
        <v>133</v>
      </c>
      <c r="U1220" s="94"/>
      <c r="V1220" s="93"/>
      <c r="W1220" s="93"/>
    </row>
    <row r="1221" spans="1:23" x14ac:dyDescent="0.25">
      <c r="A1221" s="90"/>
      <c r="B1221" s="90" t="s">
        <v>117</v>
      </c>
      <c r="C1221" s="90"/>
      <c r="D1221" t="s">
        <v>50</v>
      </c>
      <c r="E1221" s="91"/>
      <c r="F1221" s="90"/>
      <c r="G1221" t="s">
        <v>579</v>
      </c>
      <c r="H1221" s="97">
        <v>45397.645138888889</v>
      </c>
      <c r="I1221" s="117">
        <v>45397.645138888889</v>
      </c>
      <c r="J1221" s="97">
        <v>45397.690972222219</v>
      </c>
      <c r="K1221" s="117">
        <v>45397.690972222219</v>
      </c>
      <c r="L1221" s="95">
        <f>((Causas[[#This Row],[resolucion_fecha]]-Causas[[#This Row],[parada_fecha]])*60*60*24)</f>
        <v>3959.9999997066334</v>
      </c>
      <c r="M1221" s="92">
        <f>Causas[[#This Row],[parada_duracion]]/60</f>
        <v>65.999999995110556</v>
      </c>
      <c r="N1221" s="18" t="s">
        <v>44</v>
      </c>
      <c r="O1221" s="98" t="s">
        <v>44</v>
      </c>
      <c r="P1221" s="93">
        <f>WEEKNUM(Causas[[#This Row],[resolucion_fecha]],16)</f>
        <v>16</v>
      </c>
      <c r="Q1221" s="93" t="str">
        <f>TEXT(Causas[[#This Row],[resolucion_fecha]],"MMMM")</f>
        <v>abril</v>
      </c>
      <c r="R1221" s="93" t="str">
        <f t="shared" si="29"/>
        <v>N</v>
      </c>
      <c r="S1221" s="93"/>
      <c r="T1221" s="98" t="s">
        <v>44</v>
      </c>
      <c r="U1221" s="94"/>
      <c r="V1221" s="93"/>
      <c r="W1221" s="93"/>
    </row>
    <row r="1222" spans="1:23" x14ac:dyDescent="0.25">
      <c r="A1222" s="90"/>
      <c r="B1222" s="90" t="s">
        <v>162</v>
      </c>
      <c r="C1222" s="90"/>
      <c r="D1222" t="s">
        <v>64</v>
      </c>
      <c r="E1222" s="91"/>
      <c r="F1222" s="90"/>
      <c r="G1222" t="s">
        <v>579</v>
      </c>
      <c r="H1222" s="97">
        <v>45397.686111111114</v>
      </c>
      <c r="I1222" s="117">
        <v>45397.686111111114</v>
      </c>
      <c r="J1222" s="97">
        <v>45397.794444444444</v>
      </c>
      <c r="K1222" s="117">
        <v>45397.794444444444</v>
      </c>
      <c r="L1222" s="95">
        <f>((Causas[[#This Row],[resolucion_fecha]]-Causas[[#This Row],[parada_fecha]])*60*60*24)</f>
        <v>9359.9999997066334</v>
      </c>
      <c r="M1222" s="92">
        <f>Causas[[#This Row],[parada_duracion]]/60</f>
        <v>155.99999999511056</v>
      </c>
      <c r="N1222" s="18" t="s">
        <v>44</v>
      </c>
      <c r="O1222" s="98" t="s">
        <v>44</v>
      </c>
      <c r="P1222" s="93">
        <f>WEEKNUM(Causas[[#This Row],[resolucion_fecha]],16)</f>
        <v>16</v>
      </c>
      <c r="Q1222" s="93" t="str">
        <f>TEXT(Causas[[#This Row],[resolucion_fecha]],"MMMM")</f>
        <v>abril</v>
      </c>
      <c r="R1222" s="93" t="str">
        <f t="shared" si="29"/>
        <v>N</v>
      </c>
      <c r="S1222" s="93"/>
      <c r="T1222" s="98" t="s">
        <v>44</v>
      </c>
      <c r="U1222" s="94"/>
      <c r="V1222" s="93"/>
      <c r="W1222" s="93"/>
    </row>
    <row r="1223" spans="1:23" x14ac:dyDescent="0.25">
      <c r="A1223" s="90"/>
      <c r="B1223" s="90" t="s">
        <v>114</v>
      </c>
      <c r="C1223" s="90"/>
      <c r="D1223" t="s">
        <v>50</v>
      </c>
      <c r="E1223" s="91"/>
      <c r="F1223" s="90"/>
      <c r="G1223" t="s">
        <v>579</v>
      </c>
      <c r="H1223" s="97">
        <v>45397.767361111109</v>
      </c>
      <c r="I1223" s="117">
        <v>45397.767361111109</v>
      </c>
      <c r="J1223" s="97">
        <v>45397.770833333336</v>
      </c>
      <c r="K1223" s="117">
        <v>45397.770833333336</v>
      </c>
      <c r="L1223" s="95">
        <f>((Causas[[#This Row],[resolucion_fecha]]-Causas[[#This Row],[parada_fecha]])*60*60*24)</f>
        <v>300.00000034924597</v>
      </c>
      <c r="M1223" s="92">
        <f>Causas[[#This Row],[parada_duracion]]/60</f>
        <v>5.0000000058207661</v>
      </c>
      <c r="N1223" s="18" t="s">
        <v>125</v>
      </c>
      <c r="O1223" s="98" t="s">
        <v>125</v>
      </c>
      <c r="P1223" s="93">
        <f>WEEKNUM(Causas[[#This Row],[resolucion_fecha]],16)</f>
        <v>16</v>
      </c>
      <c r="Q1223" s="93" t="str">
        <f>TEXT(Causas[[#This Row],[resolucion_fecha]],"MMMM")</f>
        <v>abril</v>
      </c>
      <c r="R1223" s="93" t="str">
        <f t="shared" si="29"/>
        <v>N</v>
      </c>
      <c r="S1223" s="93"/>
      <c r="T1223" s="98" t="s">
        <v>125</v>
      </c>
      <c r="U1223" s="94"/>
      <c r="V1223" s="93"/>
      <c r="W1223" s="93"/>
    </row>
    <row r="1224" spans="1:23" x14ac:dyDescent="0.25">
      <c r="A1224" s="90"/>
      <c r="B1224" s="90" t="s">
        <v>714</v>
      </c>
      <c r="C1224" s="90"/>
      <c r="D1224" t="s">
        <v>43</v>
      </c>
      <c r="E1224" s="91"/>
      <c r="F1224" s="90"/>
      <c r="G1224" t="s">
        <v>579</v>
      </c>
      <c r="H1224" s="97">
        <v>45397.77847222222</v>
      </c>
      <c r="I1224" s="117">
        <v>45397.77847222222</v>
      </c>
      <c r="J1224" s="97">
        <v>45397.78402777778</v>
      </c>
      <c r="K1224" s="117">
        <v>45397.78402777778</v>
      </c>
      <c r="L1224" s="95">
        <f>((Causas[[#This Row],[resolucion_fecha]]-Causas[[#This Row],[parada_fecha]])*60*60*24)</f>
        <v>480.00000030733645</v>
      </c>
      <c r="M1224" s="92">
        <f>Causas[[#This Row],[parada_duracion]]/60</f>
        <v>8.0000000051222742</v>
      </c>
      <c r="N1224" s="18" t="s">
        <v>125</v>
      </c>
      <c r="O1224" s="98" t="s">
        <v>125</v>
      </c>
      <c r="P1224" s="93">
        <f>WEEKNUM(Causas[[#This Row],[resolucion_fecha]],16)</f>
        <v>16</v>
      </c>
      <c r="Q1224" s="93" t="str">
        <f>TEXT(Causas[[#This Row],[resolucion_fecha]],"MMMM")</f>
        <v>abril</v>
      </c>
      <c r="R1224" s="93" t="str">
        <f t="shared" si="29"/>
        <v>N</v>
      </c>
      <c r="S1224" s="93"/>
      <c r="T1224" s="98" t="s">
        <v>125</v>
      </c>
      <c r="U1224" s="94"/>
      <c r="V1224" s="93"/>
      <c r="W1224" s="93"/>
    </row>
    <row r="1225" spans="1:23" x14ac:dyDescent="0.25">
      <c r="A1225" s="90"/>
      <c r="B1225" s="90" t="s">
        <v>162</v>
      </c>
      <c r="C1225" s="90"/>
      <c r="D1225" t="s">
        <v>64</v>
      </c>
      <c r="E1225" s="91"/>
      <c r="F1225" s="90"/>
      <c r="G1225" t="s">
        <v>579</v>
      </c>
      <c r="H1225" s="97">
        <v>45397.826388888891</v>
      </c>
      <c r="I1225" s="117">
        <v>45397.826388888891</v>
      </c>
      <c r="J1225" s="97">
        <v>45397.906944444447</v>
      </c>
      <c r="K1225" s="117">
        <v>45397.906944444447</v>
      </c>
      <c r="L1225" s="95">
        <f>((Causas[[#This Row],[resolucion_fecha]]-Causas[[#This Row],[parada_fecha]])*60*60*24)</f>
        <v>6960.0000000558794</v>
      </c>
      <c r="M1225" s="92">
        <f>Causas[[#This Row],[parada_duracion]]/60</f>
        <v>116.00000000093132</v>
      </c>
      <c r="N1225" s="18" t="s">
        <v>44</v>
      </c>
      <c r="O1225" s="98" t="s">
        <v>44</v>
      </c>
      <c r="P1225" s="93">
        <f>WEEKNUM(Causas[[#This Row],[resolucion_fecha]],16)</f>
        <v>16</v>
      </c>
      <c r="Q1225" s="93" t="str">
        <f>TEXT(Causas[[#This Row],[resolucion_fecha]],"MMMM")</f>
        <v>abril</v>
      </c>
      <c r="R1225" s="93" t="str">
        <f t="shared" si="29"/>
        <v>N</v>
      </c>
      <c r="S1225" s="93"/>
      <c r="T1225" s="98" t="s">
        <v>44</v>
      </c>
      <c r="U1225" s="94"/>
      <c r="V1225" s="93"/>
      <c r="W1225" s="93"/>
    </row>
    <row r="1226" spans="1:23" x14ac:dyDescent="0.25">
      <c r="A1226" s="90"/>
      <c r="B1226" s="90" t="s">
        <v>116</v>
      </c>
      <c r="C1226" s="90"/>
      <c r="D1226" t="s">
        <v>50</v>
      </c>
      <c r="E1226" s="91"/>
      <c r="F1226" s="90"/>
      <c r="G1226" t="s">
        <v>579</v>
      </c>
      <c r="H1226" s="97">
        <v>45397.840277777781</v>
      </c>
      <c r="I1226" s="117">
        <v>45397.840277777781</v>
      </c>
      <c r="J1226" s="97">
        <v>45397.844444444447</v>
      </c>
      <c r="K1226" s="117">
        <v>45397.844444444447</v>
      </c>
      <c r="L1226" s="95">
        <f>((Causas[[#This Row],[resolucion_fecha]]-Causas[[#This Row],[parada_fecha]])*60*60*24)</f>
        <v>359.99999991618097</v>
      </c>
      <c r="M1226" s="92">
        <f>Causas[[#This Row],[parada_duracion]]/60</f>
        <v>5.9999999986030161</v>
      </c>
      <c r="N1226" s="18" t="s">
        <v>125</v>
      </c>
      <c r="O1226" s="98" t="s">
        <v>125</v>
      </c>
      <c r="P1226" s="93">
        <f>WEEKNUM(Causas[[#This Row],[resolucion_fecha]],16)</f>
        <v>16</v>
      </c>
      <c r="Q1226" s="93" t="str">
        <f>TEXT(Causas[[#This Row],[resolucion_fecha]],"MMMM")</f>
        <v>abril</v>
      </c>
      <c r="R1226" s="93" t="str">
        <f t="shared" si="29"/>
        <v>N</v>
      </c>
      <c r="S1226" s="93"/>
      <c r="T1226" s="98" t="s">
        <v>125</v>
      </c>
      <c r="U1226" s="94"/>
      <c r="V1226" s="93"/>
      <c r="W1226" s="93"/>
    </row>
    <row r="1227" spans="1:23" x14ac:dyDescent="0.25">
      <c r="A1227" s="90"/>
      <c r="B1227" s="90" t="s">
        <v>114</v>
      </c>
      <c r="C1227" s="90"/>
      <c r="D1227" t="s">
        <v>50</v>
      </c>
      <c r="E1227" s="91"/>
      <c r="F1227" s="90"/>
      <c r="G1227" t="s">
        <v>580</v>
      </c>
      <c r="H1227" s="97">
        <v>45397.863888888889</v>
      </c>
      <c r="I1227" s="117">
        <v>45397.863888888889</v>
      </c>
      <c r="J1227" s="97">
        <v>45397.866666666669</v>
      </c>
      <c r="K1227" s="117">
        <v>45397.866666666669</v>
      </c>
      <c r="L1227" s="95">
        <f>((Causas[[#This Row],[resolucion_fecha]]-Causas[[#This Row],[parada_fecha]])*60*60*24)</f>
        <v>240.00000015366822</v>
      </c>
      <c r="M1227" s="92">
        <f>Causas[[#This Row],[parada_duracion]]/60</f>
        <v>4.0000000025611371</v>
      </c>
      <c r="N1227" s="18" t="s">
        <v>125</v>
      </c>
      <c r="O1227" s="98" t="s">
        <v>125</v>
      </c>
      <c r="P1227" s="93">
        <f>WEEKNUM(Causas[[#This Row],[resolucion_fecha]],16)</f>
        <v>16</v>
      </c>
      <c r="Q1227" s="93" t="str">
        <f>TEXT(Causas[[#This Row],[resolucion_fecha]],"MMMM")</f>
        <v>abril</v>
      </c>
      <c r="R1227" s="93" t="str">
        <f t="shared" si="29"/>
        <v>N</v>
      </c>
      <c r="S1227" s="93"/>
      <c r="T1227" s="98" t="s">
        <v>125</v>
      </c>
      <c r="U1227" s="94"/>
      <c r="V1227" s="93"/>
      <c r="W1227" s="93"/>
    </row>
    <row r="1228" spans="1:23" x14ac:dyDescent="0.25">
      <c r="A1228" s="90"/>
      <c r="B1228" s="90" t="s">
        <v>120</v>
      </c>
      <c r="C1228" s="90"/>
      <c r="D1228" t="s">
        <v>57</v>
      </c>
      <c r="E1228" s="91"/>
      <c r="F1228" s="90"/>
      <c r="G1228" t="s">
        <v>580</v>
      </c>
      <c r="H1228" s="97">
        <v>45397.896527777775</v>
      </c>
      <c r="I1228" s="117">
        <v>45397.896527777775</v>
      </c>
      <c r="J1228" s="97">
        <v>45397.907638888886</v>
      </c>
      <c r="K1228" s="117">
        <v>45397.907638888886</v>
      </c>
      <c r="L1228" s="95">
        <f>((Causas[[#This Row],[resolucion_fecha]]-Causas[[#This Row],[parada_fecha]])*60*60*24)</f>
        <v>959.99999998603016</v>
      </c>
      <c r="M1228" s="92">
        <f>Causas[[#This Row],[parada_duracion]]/60</f>
        <v>15.999999999767169</v>
      </c>
      <c r="N1228" s="18" t="s">
        <v>44</v>
      </c>
      <c r="O1228" s="98" t="s">
        <v>44</v>
      </c>
      <c r="P1228" s="93">
        <f>WEEKNUM(Causas[[#This Row],[resolucion_fecha]],16)</f>
        <v>16</v>
      </c>
      <c r="Q1228" s="93" t="str">
        <f>TEXT(Causas[[#This Row],[resolucion_fecha]],"MMMM")</f>
        <v>abril</v>
      </c>
      <c r="R1228" s="93" t="str">
        <f t="shared" si="29"/>
        <v>N</v>
      </c>
      <c r="S1228" s="93"/>
      <c r="T1228" s="98" t="s">
        <v>44</v>
      </c>
      <c r="U1228" s="94"/>
      <c r="V1228" s="93"/>
      <c r="W1228" s="93"/>
    </row>
    <row r="1229" spans="1:23" x14ac:dyDescent="0.25">
      <c r="A1229" s="90"/>
      <c r="B1229" s="90" t="s">
        <v>152</v>
      </c>
      <c r="C1229" s="90"/>
      <c r="D1229" t="s">
        <v>61</v>
      </c>
      <c r="E1229" s="91"/>
      <c r="F1229" s="90"/>
      <c r="G1229" t="s">
        <v>579</v>
      </c>
      <c r="H1229" s="97">
        <v>45398.336111111108</v>
      </c>
      <c r="I1229" s="117">
        <v>45398.336111111108</v>
      </c>
      <c r="J1229" s="97">
        <v>45398.368750000001</v>
      </c>
      <c r="K1229" s="117">
        <v>45398.368750000001</v>
      </c>
      <c r="L1229" s="95">
        <f>((Causas[[#This Row],[resolucion_fecha]]-Causas[[#This Row],[parada_fecha]])*60*60*24)</f>
        <v>2820.0000003911555</v>
      </c>
      <c r="M1229" s="92">
        <f>Causas[[#This Row],[parada_duracion]]/60</f>
        <v>47.000000006519258</v>
      </c>
      <c r="N1229" s="18" t="s">
        <v>718</v>
      </c>
      <c r="O1229" s="98" t="s">
        <v>383</v>
      </c>
      <c r="P1229" s="93">
        <f>WEEKNUM(Causas[[#This Row],[resolucion_fecha]],16)</f>
        <v>16</v>
      </c>
      <c r="Q1229" s="93" t="str">
        <f>TEXT(Causas[[#This Row],[resolucion_fecha]],"MMMM")</f>
        <v>abril</v>
      </c>
      <c r="R1229" s="93" t="str">
        <f t="shared" si="29"/>
        <v>N</v>
      </c>
      <c r="S1229" s="93"/>
      <c r="T1229" s="98" t="s">
        <v>132</v>
      </c>
      <c r="U1229" s="94"/>
      <c r="V1229" s="93"/>
      <c r="W1229" s="93"/>
    </row>
    <row r="1230" spans="1:23" x14ac:dyDescent="0.25">
      <c r="A1230" s="90"/>
      <c r="B1230" s="90" t="s">
        <v>137</v>
      </c>
      <c r="C1230" s="90"/>
      <c r="D1230" t="s">
        <v>54</v>
      </c>
      <c r="E1230" s="91"/>
      <c r="F1230" s="90"/>
      <c r="G1230" t="s">
        <v>580</v>
      </c>
      <c r="H1230" s="97">
        <v>45398.404861111114</v>
      </c>
      <c r="I1230" s="117">
        <v>45398.404861111114</v>
      </c>
      <c r="J1230" s="97">
        <v>45398.415277777778</v>
      </c>
      <c r="K1230" s="117">
        <v>45398.415277777778</v>
      </c>
      <c r="L1230" s="95">
        <f>((Causas[[#This Row],[resolucion_fecha]]-Causas[[#This Row],[parada_fecha]])*60*60*24)</f>
        <v>899.99999979045242</v>
      </c>
      <c r="M1230" s="92">
        <f>Causas[[#This Row],[parada_duracion]]/60</f>
        <v>14.99999999650754</v>
      </c>
      <c r="N1230" s="18" t="s">
        <v>719</v>
      </c>
      <c r="O1230" s="98" t="s">
        <v>383</v>
      </c>
      <c r="P1230" s="93">
        <f>WEEKNUM(Causas[[#This Row],[resolucion_fecha]],16)</f>
        <v>16</v>
      </c>
      <c r="Q1230" s="93" t="str">
        <f>TEXT(Causas[[#This Row],[resolucion_fecha]],"MMMM")</f>
        <v>abril</v>
      </c>
      <c r="R1230" s="93" t="str">
        <f t="shared" si="29"/>
        <v>N</v>
      </c>
      <c r="S1230" s="93"/>
      <c r="T1230" s="98" t="s">
        <v>132</v>
      </c>
      <c r="U1230" s="94"/>
      <c r="V1230" s="93"/>
      <c r="W1230" s="93"/>
    </row>
    <row r="1231" spans="1:23" x14ac:dyDescent="0.25">
      <c r="A1231" s="90"/>
      <c r="B1231" s="90" t="s">
        <v>137</v>
      </c>
      <c r="C1231" s="90"/>
      <c r="D1231" t="s">
        <v>54</v>
      </c>
      <c r="E1231" s="91"/>
      <c r="F1231" s="90"/>
      <c r="G1231" t="s">
        <v>580</v>
      </c>
      <c r="H1231" s="97">
        <v>45398.427777777775</v>
      </c>
      <c r="I1231" s="117">
        <v>45398.427777777775</v>
      </c>
      <c r="J1231" s="97">
        <v>45398.436805555553</v>
      </c>
      <c r="K1231" s="117">
        <v>45398.436805555553</v>
      </c>
      <c r="L1231" s="95">
        <f>((Causas[[#This Row],[resolucion_fecha]]-Causas[[#This Row],[parada_fecha]])*60*60*24)</f>
        <v>780.00000002793968</v>
      </c>
      <c r="M1231" s="92">
        <f>Causas[[#This Row],[parada_duracion]]/60</f>
        <v>13.000000000465661</v>
      </c>
      <c r="N1231" s="18" t="s">
        <v>719</v>
      </c>
      <c r="O1231" s="98" t="s">
        <v>383</v>
      </c>
      <c r="P1231" s="93">
        <f>WEEKNUM(Causas[[#This Row],[resolucion_fecha]],16)</f>
        <v>16</v>
      </c>
      <c r="Q1231" s="93" t="str">
        <f>TEXT(Causas[[#This Row],[resolucion_fecha]],"MMMM")</f>
        <v>abril</v>
      </c>
      <c r="R1231" s="93" t="str">
        <f t="shared" si="29"/>
        <v>N</v>
      </c>
      <c r="S1231" s="93"/>
      <c r="T1231" s="98" t="s">
        <v>132</v>
      </c>
      <c r="U1231" s="94"/>
      <c r="V1231" s="93"/>
      <c r="W1231" s="93"/>
    </row>
    <row r="1232" spans="1:23" x14ac:dyDescent="0.25">
      <c r="A1232" s="90"/>
      <c r="B1232" s="90" t="s">
        <v>137</v>
      </c>
      <c r="C1232" s="90"/>
      <c r="D1232" t="s">
        <v>54</v>
      </c>
      <c r="E1232" s="91"/>
      <c r="F1232" s="90"/>
      <c r="G1232" t="s">
        <v>580</v>
      </c>
      <c r="H1232" s="97">
        <v>45398.45</v>
      </c>
      <c r="I1232" s="117">
        <v>45398.45</v>
      </c>
      <c r="J1232" s="97">
        <v>45398.455555555556</v>
      </c>
      <c r="K1232" s="117">
        <v>45398.455555555556</v>
      </c>
      <c r="L1232" s="95">
        <f>((Causas[[#This Row],[resolucion_fecha]]-Causas[[#This Row],[parada_fecha]])*60*60*24)</f>
        <v>480.00000030733645</v>
      </c>
      <c r="M1232" s="92">
        <f>Causas[[#This Row],[parada_duracion]]/60</f>
        <v>8.0000000051222742</v>
      </c>
      <c r="N1232" s="18" t="s">
        <v>125</v>
      </c>
      <c r="O1232" s="98" t="s">
        <v>125</v>
      </c>
      <c r="P1232" s="93">
        <f>WEEKNUM(Causas[[#This Row],[resolucion_fecha]],16)</f>
        <v>16</v>
      </c>
      <c r="Q1232" s="93" t="str">
        <f>TEXT(Causas[[#This Row],[resolucion_fecha]],"MMMM")</f>
        <v>abril</v>
      </c>
      <c r="R1232" s="93" t="str">
        <f t="shared" si="29"/>
        <v>N</v>
      </c>
      <c r="S1232" s="93"/>
      <c r="T1232" s="98" t="s">
        <v>125</v>
      </c>
      <c r="U1232" s="94"/>
      <c r="V1232" s="93"/>
      <c r="W1232" s="93"/>
    </row>
    <row r="1233" spans="1:23" x14ac:dyDescent="0.25">
      <c r="A1233" s="90"/>
      <c r="B1233" s="90" t="s">
        <v>137</v>
      </c>
      <c r="C1233" s="90"/>
      <c r="D1233" t="s">
        <v>54</v>
      </c>
      <c r="E1233" s="91"/>
      <c r="F1233" s="90"/>
      <c r="G1233" t="s">
        <v>580</v>
      </c>
      <c r="H1233" s="97">
        <v>45398.46597222222</v>
      </c>
      <c r="I1233" s="117">
        <v>45398.46597222222</v>
      </c>
      <c r="J1233" s="97">
        <v>45398.487500000003</v>
      </c>
      <c r="K1233" s="117">
        <v>45398.487500000003</v>
      </c>
      <c r="L1233" s="95">
        <f>((Causas[[#This Row],[resolucion_fecha]]-Causas[[#This Row],[parada_fecha]])*60*60*24)</f>
        <v>1860.0000004051253</v>
      </c>
      <c r="M1233" s="92">
        <f>Causas[[#This Row],[parada_duracion]]/60</f>
        <v>31.000000006752089</v>
      </c>
      <c r="N1233" s="18" t="s">
        <v>720</v>
      </c>
      <c r="O1233" s="98" t="s">
        <v>383</v>
      </c>
      <c r="P1233" s="93">
        <f>WEEKNUM(Causas[[#This Row],[resolucion_fecha]],16)</f>
        <v>16</v>
      </c>
      <c r="Q1233" s="93" t="str">
        <f>TEXT(Causas[[#This Row],[resolucion_fecha]],"MMMM")</f>
        <v>abril</v>
      </c>
      <c r="R1233" s="93" t="str">
        <f t="shared" si="29"/>
        <v>N</v>
      </c>
      <c r="S1233" s="93"/>
      <c r="T1233" s="98" t="s">
        <v>132</v>
      </c>
      <c r="U1233" s="94"/>
      <c r="V1233" s="93"/>
      <c r="W1233" s="93"/>
    </row>
    <row r="1234" spans="1:23" x14ac:dyDescent="0.25">
      <c r="A1234" s="90"/>
      <c r="B1234" s="90" t="s">
        <v>152</v>
      </c>
      <c r="C1234" s="90"/>
      <c r="D1234" t="s">
        <v>54</v>
      </c>
      <c r="E1234" s="91"/>
      <c r="F1234" s="90"/>
      <c r="G1234" t="s">
        <v>579</v>
      </c>
      <c r="H1234" s="97">
        <v>45398.515972222223</v>
      </c>
      <c r="I1234" s="117">
        <v>45398.515972222223</v>
      </c>
      <c r="J1234" s="97">
        <v>45398.535416666666</v>
      </c>
      <c r="K1234" s="117">
        <v>45398.535416666666</v>
      </c>
      <c r="L1234" s="95">
        <f>((Causas[[#This Row],[resolucion_fecha]]-Causas[[#This Row],[parada_fecha]])*60*60*24)</f>
        <v>1679.9999998183921</v>
      </c>
      <c r="M1234" s="92">
        <f>Causas[[#This Row],[parada_duracion]]/60</f>
        <v>27.999999996973202</v>
      </c>
      <c r="N1234" s="18" t="s">
        <v>722</v>
      </c>
      <c r="O1234" s="98" t="s">
        <v>383</v>
      </c>
      <c r="P1234" s="93">
        <f>WEEKNUM(Causas[[#This Row],[resolucion_fecha]],16)</f>
        <v>16</v>
      </c>
      <c r="Q1234" s="93" t="str">
        <f>TEXT(Causas[[#This Row],[resolucion_fecha]],"MMMM")</f>
        <v>abril</v>
      </c>
      <c r="R1234" s="93" t="str">
        <f t="shared" ref="R1234:R1297" si="30">IF(I6725&gt;TIME(22,0,0),"N",IF(I6725&lt;TIME(6,0,0),"N",IF(I6725&gt;TIME(14,0,0),"T",IF(I6725&gt;=TIME(6,0,0),"M","-"))))</f>
        <v>N</v>
      </c>
      <c r="S1234" s="93"/>
      <c r="T1234" s="98" t="s">
        <v>132</v>
      </c>
      <c r="U1234" s="94"/>
      <c r="V1234" s="93"/>
      <c r="W1234" s="93"/>
    </row>
    <row r="1235" spans="1:23" ht="30" x14ac:dyDescent="0.25">
      <c r="A1235" s="90"/>
      <c r="B1235" s="90" t="s">
        <v>137</v>
      </c>
      <c r="C1235" s="90"/>
      <c r="D1235" t="s">
        <v>46</v>
      </c>
      <c r="E1235" s="91"/>
      <c r="F1235" s="90"/>
      <c r="G1235" t="s">
        <v>580</v>
      </c>
      <c r="H1235" s="97">
        <v>45398.6</v>
      </c>
      <c r="I1235" s="117">
        <v>45398.6</v>
      </c>
      <c r="J1235" s="97">
        <v>45398.615277777775</v>
      </c>
      <c r="K1235" s="117">
        <v>45398.615277777775</v>
      </c>
      <c r="L1235" s="95">
        <f>((Causas[[#This Row],[resolucion_fecha]]-Causas[[#This Row],[parada_fecha]])*60*60*24)</f>
        <v>1319.9999999022111</v>
      </c>
      <c r="M1235" s="92">
        <f>Causas[[#This Row],[parada_duracion]]/60</f>
        <v>21.999999998370185</v>
      </c>
      <c r="N1235" s="18" t="s">
        <v>721</v>
      </c>
      <c r="O1235" s="98" t="s">
        <v>383</v>
      </c>
      <c r="P1235" s="93">
        <f>WEEKNUM(Causas[[#This Row],[resolucion_fecha]],16)</f>
        <v>16</v>
      </c>
      <c r="Q1235" s="93" t="str">
        <f>TEXT(Causas[[#This Row],[resolucion_fecha]],"MMMM")</f>
        <v>abril</v>
      </c>
      <c r="R1235" s="93" t="str">
        <f t="shared" si="30"/>
        <v>N</v>
      </c>
      <c r="S1235" s="93"/>
      <c r="T1235" s="98" t="s">
        <v>132</v>
      </c>
      <c r="U1235" s="94"/>
      <c r="V1235" s="93"/>
      <c r="W1235" s="93"/>
    </row>
    <row r="1236" spans="1:23" x14ac:dyDescent="0.25">
      <c r="A1236" s="90"/>
      <c r="B1236" s="90" t="s">
        <v>121</v>
      </c>
      <c r="C1236" s="90"/>
      <c r="D1236" t="s">
        <v>46</v>
      </c>
      <c r="E1236" s="91"/>
      <c r="F1236" s="90"/>
      <c r="G1236" t="s">
        <v>579</v>
      </c>
      <c r="H1236" s="97">
        <v>45398.616666666669</v>
      </c>
      <c r="I1236" s="117">
        <v>45398.616666666669</v>
      </c>
      <c r="J1236" s="97">
        <v>45398.64166666667</v>
      </c>
      <c r="K1236" s="117">
        <v>45398.64166666667</v>
      </c>
      <c r="L1236" s="95">
        <f>((Causas[[#This Row],[resolucion_fecha]]-Causas[[#This Row],[parada_fecha]])*60*60*24)</f>
        <v>2160.0000001257285</v>
      </c>
      <c r="M1236" s="92">
        <f>Causas[[#This Row],[parada_duracion]]/60</f>
        <v>36.000000002095476</v>
      </c>
      <c r="N1236" s="18" t="s">
        <v>723</v>
      </c>
      <c r="O1236" s="98" t="s">
        <v>384</v>
      </c>
      <c r="P1236" s="93">
        <f>WEEKNUM(Causas[[#This Row],[resolucion_fecha]],16)</f>
        <v>16</v>
      </c>
      <c r="Q1236" s="93" t="str">
        <f>TEXT(Causas[[#This Row],[resolucion_fecha]],"MMMM")</f>
        <v>abril</v>
      </c>
      <c r="R1236" s="93" t="str">
        <f t="shared" si="30"/>
        <v>N</v>
      </c>
      <c r="S1236" s="93"/>
      <c r="T1236" s="98" t="s">
        <v>133</v>
      </c>
      <c r="U1236" s="94"/>
      <c r="V1236" s="93"/>
      <c r="W1236" s="93"/>
    </row>
    <row r="1237" spans="1:23" x14ac:dyDescent="0.25">
      <c r="A1237" s="90"/>
      <c r="B1237" s="90" t="s">
        <v>180</v>
      </c>
      <c r="C1237" s="90"/>
      <c r="D1237" t="s">
        <v>42</v>
      </c>
      <c r="E1237" s="91"/>
      <c r="F1237" s="90"/>
      <c r="G1237" t="s">
        <v>580</v>
      </c>
      <c r="H1237" s="97">
        <v>45398.634027777778</v>
      </c>
      <c r="I1237" s="117">
        <v>45398.634027777778</v>
      </c>
      <c r="J1237" s="97">
        <v>45398.65625</v>
      </c>
      <c r="K1237" s="117">
        <v>45398.65625</v>
      </c>
      <c r="L1237" s="95">
        <f>((Causas[[#This Row],[resolucion_fecha]]-Causas[[#This Row],[parada_fecha]])*60*60*24)</f>
        <v>1919.9999999720603</v>
      </c>
      <c r="M1237" s="92">
        <f>Causas[[#This Row],[parada_duracion]]/60</f>
        <v>31.999999999534339</v>
      </c>
      <c r="N1237" s="18" t="s">
        <v>724</v>
      </c>
      <c r="O1237" s="98" t="s">
        <v>383</v>
      </c>
      <c r="P1237" s="93">
        <f>WEEKNUM(Causas[[#This Row],[resolucion_fecha]],16)</f>
        <v>16</v>
      </c>
      <c r="Q1237" s="93" t="str">
        <f>TEXT(Causas[[#This Row],[resolucion_fecha]],"MMMM")</f>
        <v>abril</v>
      </c>
      <c r="R1237" s="93" t="str">
        <f t="shared" si="30"/>
        <v>N</v>
      </c>
      <c r="S1237" s="93"/>
      <c r="T1237" s="98" t="s">
        <v>132</v>
      </c>
      <c r="U1237" s="94"/>
      <c r="V1237" s="93"/>
      <c r="W1237" s="93"/>
    </row>
    <row r="1238" spans="1:23" ht="30" x14ac:dyDescent="0.25">
      <c r="A1238" s="90"/>
      <c r="B1238" s="90" t="s">
        <v>121</v>
      </c>
      <c r="C1238" s="90"/>
      <c r="D1238" t="s">
        <v>64</v>
      </c>
      <c r="E1238" s="91"/>
      <c r="F1238" s="90"/>
      <c r="G1238" t="s">
        <v>579</v>
      </c>
      <c r="H1238" s="97">
        <v>45398.688888888886</v>
      </c>
      <c r="I1238" s="117">
        <v>45398.688888888886</v>
      </c>
      <c r="J1238" s="97">
        <v>45398.738194444442</v>
      </c>
      <c r="K1238" s="117">
        <v>45398.738194444442</v>
      </c>
      <c r="L1238" s="95">
        <f>((Causas[[#This Row],[resolucion_fecha]]-Causas[[#This Row],[parada_fecha]])*60*60*24)</f>
        <v>4260.0000000558794</v>
      </c>
      <c r="M1238" s="92">
        <f>Causas[[#This Row],[parada_duracion]]/60</f>
        <v>71.000000000931323</v>
      </c>
      <c r="N1238" s="18" t="s">
        <v>725</v>
      </c>
      <c r="O1238" s="98" t="s">
        <v>384</v>
      </c>
      <c r="P1238" s="93">
        <f>WEEKNUM(Causas[[#This Row],[resolucion_fecha]],16)</f>
        <v>16</v>
      </c>
      <c r="Q1238" s="93" t="str">
        <f>TEXT(Causas[[#This Row],[resolucion_fecha]],"MMMM")</f>
        <v>abril</v>
      </c>
      <c r="R1238" s="93" t="str">
        <f t="shared" si="30"/>
        <v>N</v>
      </c>
      <c r="S1238" s="93"/>
      <c r="T1238" s="98" t="s">
        <v>132</v>
      </c>
      <c r="U1238" s="94"/>
      <c r="V1238" s="93"/>
      <c r="W1238" s="93"/>
    </row>
    <row r="1239" spans="1:23" ht="45" x14ac:dyDescent="0.25">
      <c r="A1239" s="90"/>
      <c r="B1239" s="90" t="s">
        <v>116</v>
      </c>
      <c r="C1239" s="90"/>
      <c r="D1239" t="s">
        <v>50</v>
      </c>
      <c r="E1239" s="91"/>
      <c r="F1239" s="90"/>
      <c r="G1239" t="s">
        <v>579</v>
      </c>
      <c r="H1239" s="97">
        <v>45398.702777777777</v>
      </c>
      <c r="I1239" s="117">
        <v>45398.702777777777</v>
      </c>
      <c r="J1239" s="97">
        <v>45398.772916666669</v>
      </c>
      <c r="K1239" s="117">
        <v>45398.772916666669</v>
      </c>
      <c r="L1239" s="95">
        <f>((Causas[[#This Row],[resolucion_fecha]]-Causas[[#This Row],[parada_fecha]])*60*60*24)</f>
        <v>6060.0000002654269</v>
      </c>
      <c r="M1239" s="92">
        <f>Causas[[#This Row],[parada_duracion]]/60</f>
        <v>101.00000000442378</v>
      </c>
      <c r="N1239" s="18" t="s">
        <v>726</v>
      </c>
      <c r="O1239" s="98" t="s">
        <v>384</v>
      </c>
      <c r="P1239" s="93">
        <f>WEEKNUM(Causas[[#This Row],[resolucion_fecha]],16)</f>
        <v>16</v>
      </c>
      <c r="Q1239" s="93" t="str">
        <f>TEXT(Causas[[#This Row],[resolucion_fecha]],"MMMM")</f>
        <v>abril</v>
      </c>
      <c r="R1239" s="93" t="str">
        <f t="shared" si="30"/>
        <v>N</v>
      </c>
      <c r="S1239" s="93"/>
      <c r="T1239" s="98" t="s">
        <v>133</v>
      </c>
      <c r="U1239" s="94"/>
      <c r="V1239" s="93"/>
      <c r="W1239" s="93"/>
    </row>
    <row r="1240" spans="1:23" x14ac:dyDescent="0.25">
      <c r="A1240" s="90"/>
      <c r="B1240" s="90" t="s">
        <v>124</v>
      </c>
      <c r="C1240" s="90"/>
      <c r="D1240" t="s">
        <v>46</v>
      </c>
      <c r="E1240" s="91"/>
      <c r="F1240" s="90"/>
      <c r="G1240" t="s">
        <v>579</v>
      </c>
      <c r="H1240" s="97">
        <v>45398.715277777781</v>
      </c>
      <c r="I1240" s="117">
        <v>45398.715277777781</v>
      </c>
      <c r="J1240" s="97">
        <v>45398.71875</v>
      </c>
      <c r="K1240" s="117">
        <v>45398.71875</v>
      </c>
      <c r="L1240" s="95">
        <f>((Causas[[#This Row],[resolucion_fecha]]-Causas[[#This Row],[parada_fecha]])*60*60*24)</f>
        <v>299.99999972060323</v>
      </c>
      <c r="M1240" s="92">
        <f>Causas[[#This Row],[parada_duracion]]/60</f>
        <v>4.9999999953433871</v>
      </c>
      <c r="N1240" s="18" t="s">
        <v>125</v>
      </c>
      <c r="O1240" s="98" t="s">
        <v>125</v>
      </c>
      <c r="P1240" s="93">
        <f>WEEKNUM(Causas[[#This Row],[resolucion_fecha]],16)</f>
        <v>16</v>
      </c>
      <c r="Q1240" s="93" t="str">
        <f>TEXT(Causas[[#This Row],[resolucion_fecha]],"MMMM")</f>
        <v>abril</v>
      </c>
      <c r="R1240" s="93" t="str">
        <f t="shared" si="30"/>
        <v>N</v>
      </c>
      <c r="S1240" s="93"/>
      <c r="T1240" s="98" t="s">
        <v>125</v>
      </c>
      <c r="U1240" s="94"/>
      <c r="V1240" s="93"/>
      <c r="W1240" s="93"/>
    </row>
    <row r="1241" spans="1:23" x14ac:dyDescent="0.25">
      <c r="A1241" s="90"/>
      <c r="B1241" s="90" t="s">
        <v>137</v>
      </c>
      <c r="C1241" s="90"/>
      <c r="D1241" t="s">
        <v>46</v>
      </c>
      <c r="E1241" s="91"/>
      <c r="F1241" s="90"/>
      <c r="G1241" t="s">
        <v>579</v>
      </c>
      <c r="H1241" s="97">
        <v>45398.748611111114</v>
      </c>
      <c r="I1241" s="117">
        <v>45398.748611111114</v>
      </c>
      <c r="J1241" s="97">
        <v>45398.785416666666</v>
      </c>
      <c r="K1241" s="117">
        <v>45398.785416666666</v>
      </c>
      <c r="L1241" s="95">
        <f>((Causas[[#This Row],[resolucion_fecha]]-Causas[[#This Row],[parada_fecha]])*60*60*24)</f>
        <v>3179.9999996786937</v>
      </c>
      <c r="M1241" s="92">
        <f>Causas[[#This Row],[parada_duracion]]/60</f>
        <v>52.999999994644895</v>
      </c>
      <c r="N1241" s="18" t="s">
        <v>727</v>
      </c>
      <c r="O1241" s="98" t="s">
        <v>384</v>
      </c>
      <c r="P1241" s="93">
        <f>WEEKNUM(Causas[[#This Row],[resolucion_fecha]],16)</f>
        <v>16</v>
      </c>
      <c r="Q1241" s="93" t="str">
        <f>TEXT(Causas[[#This Row],[resolucion_fecha]],"MMMM")</f>
        <v>abril</v>
      </c>
      <c r="R1241" s="93" t="str">
        <f t="shared" si="30"/>
        <v>N</v>
      </c>
      <c r="S1241" s="93"/>
      <c r="T1241" s="98" t="s">
        <v>132</v>
      </c>
      <c r="U1241" s="94"/>
      <c r="V1241" s="93"/>
      <c r="W1241" s="93"/>
    </row>
    <row r="1242" spans="1:23" x14ac:dyDescent="0.25">
      <c r="A1242" s="90"/>
      <c r="B1242" s="90" t="s">
        <v>121</v>
      </c>
      <c r="C1242" s="90"/>
      <c r="D1242" t="s">
        <v>64</v>
      </c>
      <c r="E1242" s="91"/>
      <c r="F1242" s="90"/>
      <c r="G1242" t="s">
        <v>579</v>
      </c>
      <c r="H1242" s="97">
        <v>45398.824305555558</v>
      </c>
      <c r="I1242" s="117">
        <v>45398.824305555558</v>
      </c>
      <c r="J1242" s="97">
        <v>45398.841666666667</v>
      </c>
      <c r="K1242" s="117">
        <v>45398.841666666667</v>
      </c>
      <c r="L1242" s="95">
        <f>((Causas[[#This Row],[resolucion_fecha]]-Causas[[#This Row],[parada_fecha]])*60*60*24)</f>
        <v>1499.9999998603016</v>
      </c>
      <c r="M1242" s="92">
        <f>Causas[[#This Row],[parada_duracion]]/60</f>
        <v>24.999999997671694</v>
      </c>
      <c r="N1242" s="18" t="s">
        <v>728</v>
      </c>
      <c r="O1242" s="98" t="s">
        <v>383</v>
      </c>
      <c r="P1242" s="93">
        <f>WEEKNUM(Causas[[#This Row],[resolucion_fecha]],16)</f>
        <v>16</v>
      </c>
      <c r="Q1242" s="93" t="str">
        <f>TEXT(Causas[[#This Row],[resolucion_fecha]],"MMMM")</f>
        <v>abril</v>
      </c>
      <c r="R1242" s="93" t="str">
        <f t="shared" si="30"/>
        <v>N</v>
      </c>
      <c r="S1242" s="93"/>
      <c r="T1242" s="98" t="s">
        <v>132</v>
      </c>
      <c r="U1242" s="94"/>
      <c r="V1242" s="93"/>
      <c r="W1242" s="93"/>
    </row>
    <row r="1243" spans="1:23" x14ac:dyDescent="0.25">
      <c r="A1243" s="90"/>
      <c r="B1243" s="90" t="s">
        <v>116</v>
      </c>
      <c r="C1243" s="90"/>
      <c r="D1243" t="s">
        <v>50</v>
      </c>
      <c r="E1243" s="91"/>
      <c r="F1243" s="90"/>
      <c r="G1243" t="s">
        <v>579</v>
      </c>
      <c r="H1243" s="97">
        <v>45398.842361111114</v>
      </c>
      <c r="I1243" s="117">
        <v>45398.842361111114</v>
      </c>
      <c r="J1243" s="97">
        <v>45398.847222222219</v>
      </c>
      <c r="K1243" s="117">
        <v>45398.847222222219</v>
      </c>
      <c r="L1243" s="95">
        <f>((Causas[[#This Row],[resolucion_fecha]]-Causas[[#This Row],[parada_fecha]])*60*60*24)</f>
        <v>419.99999948311597</v>
      </c>
      <c r="M1243" s="92">
        <f>Causas[[#This Row],[parada_duracion]]/60</f>
        <v>6.9999999913852662</v>
      </c>
      <c r="N1243" s="18" t="s">
        <v>125</v>
      </c>
      <c r="O1243" s="98" t="s">
        <v>125</v>
      </c>
      <c r="P1243" s="93">
        <f>WEEKNUM(Causas[[#This Row],[resolucion_fecha]],16)</f>
        <v>16</v>
      </c>
      <c r="Q1243" s="93" t="str">
        <f>TEXT(Causas[[#This Row],[resolucion_fecha]],"MMMM")</f>
        <v>abril</v>
      </c>
      <c r="R1243" s="93" t="str">
        <f t="shared" si="30"/>
        <v>N</v>
      </c>
      <c r="S1243" s="93"/>
      <c r="T1243" s="98" t="s">
        <v>125</v>
      </c>
      <c r="U1243" s="94"/>
      <c r="V1243" s="93"/>
      <c r="W1243" s="93"/>
    </row>
    <row r="1244" spans="1:23" x14ac:dyDescent="0.25">
      <c r="A1244" s="90"/>
      <c r="B1244" s="90" t="s">
        <v>116</v>
      </c>
      <c r="C1244" s="90"/>
      <c r="D1244" t="s">
        <v>50</v>
      </c>
      <c r="E1244" s="91"/>
      <c r="F1244" s="90"/>
      <c r="G1244" t="s">
        <v>580</v>
      </c>
      <c r="H1244" s="97">
        <v>45398.847222222219</v>
      </c>
      <c r="I1244" s="117">
        <v>45398.847222222219</v>
      </c>
      <c r="J1244" s="97">
        <v>45398.887499999997</v>
      </c>
      <c r="K1244" s="117">
        <v>45398.887499999997</v>
      </c>
      <c r="L1244" s="95">
        <f>((Causas[[#This Row],[resolucion_fecha]]-Causas[[#This Row],[parada_fecha]])*60*60*24)</f>
        <v>3480.0000000279397</v>
      </c>
      <c r="M1244" s="92">
        <f>Causas[[#This Row],[parada_duracion]]/60</f>
        <v>58.000000000465661</v>
      </c>
      <c r="N1244" s="18" t="s">
        <v>729</v>
      </c>
      <c r="O1244" s="98" t="s">
        <v>384</v>
      </c>
      <c r="P1244" s="93">
        <f>WEEKNUM(Causas[[#This Row],[resolucion_fecha]],16)</f>
        <v>16</v>
      </c>
      <c r="Q1244" s="93" t="str">
        <f>TEXT(Causas[[#This Row],[resolucion_fecha]],"MMMM")</f>
        <v>abril</v>
      </c>
      <c r="R1244" s="93" t="str">
        <f t="shared" si="30"/>
        <v>N</v>
      </c>
      <c r="S1244" s="93"/>
      <c r="T1244" s="98" t="s">
        <v>132</v>
      </c>
      <c r="U1244" s="94"/>
      <c r="V1244" s="93"/>
      <c r="W1244" s="93"/>
    </row>
    <row r="1245" spans="1:23" x14ac:dyDescent="0.25">
      <c r="A1245" s="90"/>
      <c r="B1245" s="90" t="s">
        <v>121</v>
      </c>
      <c r="C1245" s="90"/>
      <c r="D1245" t="s">
        <v>46</v>
      </c>
      <c r="E1245" s="91"/>
      <c r="F1245" s="90"/>
      <c r="G1245" t="s">
        <v>579</v>
      </c>
      <c r="H1245" s="97">
        <v>45398.852777777778</v>
      </c>
      <c r="I1245" s="117">
        <v>45398.852777777778</v>
      </c>
      <c r="J1245" s="97">
        <v>45398.90625</v>
      </c>
      <c r="K1245" s="117">
        <v>45398.90625</v>
      </c>
      <c r="L1245" s="95">
        <f>((Causas[[#This Row],[resolucion_fecha]]-Causas[[#This Row],[parada_fecha]])*60*60*24)</f>
        <v>4619.9999999720603</v>
      </c>
      <c r="M1245" s="92">
        <f>Causas[[#This Row],[parada_duracion]]/60</f>
        <v>76.999999999534339</v>
      </c>
      <c r="N1245" s="18" t="s">
        <v>730</v>
      </c>
      <c r="O1245" s="98" t="s">
        <v>384</v>
      </c>
      <c r="P1245" s="93">
        <f>WEEKNUM(Causas[[#This Row],[resolucion_fecha]],16)</f>
        <v>16</v>
      </c>
      <c r="Q1245" s="93" t="str">
        <f>TEXT(Causas[[#This Row],[resolucion_fecha]],"MMMM")</f>
        <v>abril</v>
      </c>
      <c r="R1245" s="93" t="str">
        <f t="shared" si="30"/>
        <v>N</v>
      </c>
      <c r="S1245" s="93"/>
      <c r="T1245" s="98" t="s">
        <v>133</v>
      </c>
      <c r="U1245" s="94"/>
      <c r="V1245" s="93"/>
      <c r="W1245" s="93"/>
    </row>
    <row r="1246" spans="1:23" x14ac:dyDescent="0.25">
      <c r="A1246" s="90"/>
      <c r="B1246" s="90" t="s">
        <v>120</v>
      </c>
      <c r="C1246" s="90"/>
      <c r="D1246" t="s">
        <v>48</v>
      </c>
      <c r="E1246" s="91"/>
      <c r="F1246" s="90"/>
      <c r="G1246" t="s">
        <v>580</v>
      </c>
      <c r="H1246" s="97">
        <v>45399.273611111108</v>
      </c>
      <c r="I1246" s="117">
        <v>45399.273611111108</v>
      </c>
      <c r="J1246" s="97">
        <v>45399.275694444441</v>
      </c>
      <c r="K1246" s="117">
        <v>45399.275694444441</v>
      </c>
      <c r="L1246" s="95">
        <f>((Causas[[#This Row],[resolucion_fecha]]-Causas[[#This Row],[parada_fecha]])*60*60*24)</f>
        <v>179.99999995809048</v>
      </c>
      <c r="M1246" s="92">
        <f>Causas[[#This Row],[parada_duracion]]/60</f>
        <v>2.9999999993015081</v>
      </c>
      <c r="N1246" s="18" t="s">
        <v>125</v>
      </c>
      <c r="O1246" s="98" t="s">
        <v>125</v>
      </c>
      <c r="P1246" s="93">
        <f>WEEKNUM(Causas[[#This Row],[resolucion_fecha]],16)</f>
        <v>16</v>
      </c>
      <c r="Q1246" s="93" t="str">
        <f>TEXT(Causas[[#This Row],[resolucion_fecha]],"MMMM")</f>
        <v>abril</v>
      </c>
      <c r="R1246" s="93" t="str">
        <f t="shared" si="30"/>
        <v>N</v>
      </c>
      <c r="S1246" s="93"/>
      <c r="T1246" s="98" t="s">
        <v>125</v>
      </c>
      <c r="U1246" s="94"/>
      <c r="V1246" s="93"/>
      <c r="W1246" s="93"/>
    </row>
    <row r="1247" spans="1:23" x14ac:dyDescent="0.25">
      <c r="A1247" s="90"/>
      <c r="B1247" s="90" t="s">
        <v>487</v>
      </c>
      <c r="C1247" s="90"/>
      <c r="D1247" t="s">
        <v>55</v>
      </c>
      <c r="E1247" s="91"/>
      <c r="F1247" s="90"/>
      <c r="G1247" t="s">
        <v>580</v>
      </c>
      <c r="H1247" s="97">
        <v>45399.47152777778</v>
      </c>
      <c r="I1247" s="117">
        <v>45399.47152777778</v>
      </c>
      <c r="J1247" s="97">
        <v>45399.481944444444</v>
      </c>
      <c r="K1247" s="117">
        <v>45399.481944444444</v>
      </c>
      <c r="L1247" s="95">
        <f>((Causas[[#This Row],[resolucion_fecha]]-Causas[[#This Row],[parada_fecha]])*60*60*24)</f>
        <v>899.99999979045242</v>
      </c>
      <c r="M1247" s="92">
        <f>Causas[[#This Row],[parada_duracion]]/60</f>
        <v>14.99999999650754</v>
      </c>
      <c r="N1247" s="18" t="s">
        <v>44</v>
      </c>
      <c r="O1247" s="98" t="s">
        <v>44</v>
      </c>
      <c r="P1247" s="93">
        <f>WEEKNUM(Causas[[#This Row],[resolucion_fecha]],16)</f>
        <v>16</v>
      </c>
      <c r="Q1247" s="93" t="str">
        <f>TEXT(Causas[[#This Row],[resolucion_fecha]],"MMMM")</f>
        <v>abril</v>
      </c>
      <c r="R1247" s="93" t="str">
        <f t="shared" si="30"/>
        <v>N</v>
      </c>
      <c r="S1247" s="93"/>
      <c r="T1247" s="98" t="s">
        <v>44</v>
      </c>
      <c r="U1247" s="94"/>
      <c r="V1247" s="93"/>
      <c r="W1247" s="93"/>
    </row>
    <row r="1248" spans="1:23" ht="30" x14ac:dyDescent="0.25">
      <c r="A1248" s="90"/>
      <c r="B1248" s="90" t="s">
        <v>122</v>
      </c>
      <c r="C1248" s="90"/>
      <c r="D1248" t="s">
        <v>46</v>
      </c>
      <c r="E1248" s="91"/>
      <c r="F1248" s="90"/>
      <c r="G1248" t="s">
        <v>579</v>
      </c>
      <c r="H1248" s="97">
        <v>45399.499305555553</v>
      </c>
      <c r="I1248" s="117">
        <v>45399.499305555553</v>
      </c>
      <c r="J1248" s="97">
        <v>45399.509027777778</v>
      </c>
      <c r="K1248" s="117">
        <v>45399.509027777778</v>
      </c>
      <c r="L1248" s="95">
        <f>((Causas[[#This Row],[resolucion_fecha]]-Causas[[#This Row],[parada_fecha]])*60*60*24)</f>
        <v>840.00000022351742</v>
      </c>
      <c r="M1248" s="92">
        <f>Causas[[#This Row],[parada_duracion]]/60</f>
        <v>14.00000000372529</v>
      </c>
      <c r="N1248" s="18" t="s">
        <v>731</v>
      </c>
      <c r="O1248" s="98" t="s">
        <v>383</v>
      </c>
      <c r="P1248" s="93">
        <f>WEEKNUM(Causas[[#This Row],[resolucion_fecha]],16)</f>
        <v>16</v>
      </c>
      <c r="Q1248" s="93" t="str">
        <f>TEXT(Causas[[#This Row],[resolucion_fecha]],"MMMM")</f>
        <v>abril</v>
      </c>
      <c r="R1248" s="93" t="str">
        <f t="shared" si="30"/>
        <v>N</v>
      </c>
      <c r="S1248" s="93"/>
      <c r="T1248" s="98" t="s">
        <v>132</v>
      </c>
      <c r="U1248" s="94"/>
      <c r="V1248" s="93"/>
      <c r="W1248" s="93"/>
    </row>
    <row r="1249" spans="1:23" ht="30" x14ac:dyDescent="0.25">
      <c r="A1249" s="90"/>
      <c r="B1249" s="90" t="s">
        <v>122</v>
      </c>
      <c r="C1249" s="90"/>
      <c r="D1249" t="s">
        <v>46</v>
      </c>
      <c r="E1249" s="91"/>
      <c r="F1249" s="90"/>
      <c r="G1249" t="s">
        <v>579</v>
      </c>
      <c r="H1249" s="97">
        <v>45399.509722222225</v>
      </c>
      <c r="I1249" s="117">
        <v>45399.509722222225</v>
      </c>
      <c r="J1249" s="97">
        <v>45399.532638888886</v>
      </c>
      <c r="K1249" s="117">
        <v>45399.532638888886</v>
      </c>
      <c r="L1249" s="95">
        <f>((Causas[[#This Row],[resolucion_fecha]]-Causas[[#This Row],[parada_fecha]])*60*60*24)</f>
        <v>1979.9999995389953</v>
      </c>
      <c r="M1249" s="92">
        <f>Causas[[#This Row],[parada_duracion]]/60</f>
        <v>32.999999992316589</v>
      </c>
      <c r="N1249" s="18" t="s">
        <v>733</v>
      </c>
      <c r="O1249" s="98" t="s">
        <v>383</v>
      </c>
      <c r="P1249" s="93">
        <f>WEEKNUM(Causas[[#This Row],[resolucion_fecha]],16)</f>
        <v>16</v>
      </c>
      <c r="Q1249" s="93" t="str">
        <f>TEXT(Causas[[#This Row],[resolucion_fecha]],"MMMM")</f>
        <v>abril</v>
      </c>
      <c r="R1249" s="93" t="str">
        <f t="shared" si="30"/>
        <v>N</v>
      </c>
      <c r="S1249" s="93"/>
      <c r="T1249" s="98" t="s">
        <v>132</v>
      </c>
      <c r="U1249" s="94"/>
      <c r="V1249" s="93"/>
      <c r="W1249" s="93"/>
    </row>
    <row r="1250" spans="1:23" x14ac:dyDescent="0.25">
      <c r="A1250" s="90"/>
      <c r="B1250" s="90" t="s">
        <v>121</v>
      </c>
      <c r="C1250" s="90"/>
      <c r="D1250" t="s">
        <v>64</v>
      </c>
      <c r="E1250" s="91"/>
      <c r="F1250" s="90"/>
      <c r="G1250" t="s">
        <v>579</v>
      </c>
      <c r="H1250" s="97">
        <v>45399.525000000001</v>
      </c>
      <c r="I1250" s="117">
        <v>45399.525000000001</v>
      </c>
      <c r="J1250" s="97">
        <v>45399.540972222225</v>
      </c>
      <c r="K1250" s="117">
        <v>45399.540972222225</v>
      </c>
      <c r="L1250" s="95">
        <f>((Causas[[#This Row],[resolucion_fecha]]-Causas[[#This Row],[parada_fecha]])*60*60*24)</f>
        <v>1380.0000000977889</v>
      </c>
      <c r="M1250" s="92">
        <f>Causas[[#This Row],[parada_duracion]]/60</f>
        <v>23.000000001629815</v>
      </c>
      <c r="N1250" s="18" t="s">
        <v>44</v>
      </c>
      <c r="O1250" s="98" t="s">
        <v>44</v>
      </c>
      <c r="P1250" s="93">
        <f>WEEKNUM(Causas[[#This Row],[resolucion_fecha]],16)</f>
        <v>16</v>
      </c>
      <c r="Q1250" s="93" t="str">
        <f>TEXT(Causas[[#This Row],[resolucion_fecha]],"MMMM")</f>
        <v>abril</v>
      </c>
      <c r="R1250" s="93" t="str">
        <f t="shared" si="30"/>
        <v>N</v>
      </c>
      <c r="S1250" s="93"/>
      <c r="T1250" s="98" t="s">
        <v>44</v>
      </c>
      <c r="U1250" s="94"/>
      <c r="V1250" s="93"/>
      <c r="W1250" s="93"/>
    </row>
    <row r="1251" spans="1:23" x14ac:dyDescent="0.25">
      <c r="A1251" s="90"/>
      <c r="B1251" s="90" t="s">
        <v>121</v>
      </c>
      <c r="C1251" s="90"/>
      <c r="D1251" t="s">
        <v>64</v>
      </c>
      <c r="E1251" s="91"/>
      <c r="F1251" s="90"/>
      <c r="G1251" t="s">
        <v>579</v>
      </c>
      <c r="H1251" s="97">
        <v>45399.547222222223</v>
      </c>
      <c r="I1251" s="117">
        <v>45399.547222222223</v>
      </c>
      <c r="J1251" s="97">
        <v>45399.55972222222</v>
      </c>
      <c r="K1251" s="117">
        <v>45399.55972222222</v>
      </c>
      <c r="L1251" s="95">
        <f>((Causas[[#This Row],[resolucion_fecha]]-Causas[[#This Row],[parada_fecha]])*60*60*24)</f>
        <v>1079.9999997485429</v>
      </c>
      <c r="M1251" s="92">
        <f>Causas[[#This Row],[parada_duracion]]/60</f>
        <v>17.999999995809048</v>
      </c>
      <c r="N1251" s="18" t="s">
        <v>732</v>
      </c>
      <c r="O1251" s="98" t="s">
        <v>384</v>
      </c>
      <c r="P1251" s="93">
        <f>WEEKNUM(Causas[[#This Row],[resolucion_fecha]],16)</f>
        <v>16</v>
      </c>
      <c r="Q1251" s="93" t="str">
        <f>TEXT(Causas[[#This Row],[resolucion_fecha]],"MMMM")</f>
        <v>abril</v>
      </c>
      <c r="R1251" s="93" t="str">
        <f t="shared" si="30"/>
        <v>N</v>
      </c>
      <c r="S1251" s="93"/>
      <c r="T1251" s="98" t="s">
        <v>133</v>
      </c>
      <c r="U1251" s="94"/>
      <c r="V1251" s="93"/>
      <c r="W1251" s="93"/>
    </row>
    <row r="1252" spans="1:23" x14ac:dyDescent="0.25">
      <c r="A1252" s="90"/>
      <c r="B1252" s="90" t="s">
        <v>122</v>
      </c>
      <c r="C1252" s="90"/>
      <c r="D1252" t="s">
        <v>46</v>
      </c>
      <c r="E1252" s="91"/>
      <c r="F1252" s="90"/>
      <c r="G1252" t="s">
        <v>579</v>
      </c>
      <c r="H1252" s="97">
        <v>45399.551388888889</v>
      </c>
      <c r="I1252" s="117">
        <v>45399.551388888889</v>
      </c>
      <c r="J1252" s="97">
        <v>45399.559027777781</v>
      </c>
      <c r="K1252" s="117">
        <v>45399.559027777781</v>
      </c>
      <c r="L1252" s="95">
        <f>((Causas[[#This Row],[resolucion_fecha]]-Causas[[#This Row],[parada_fecha]])*60*60*24)</f>
        <v>660.00000026542693</v>
      </c>
      <c r="M1252" s="92">
        <f>Causas[[#This Row],[parada_duracion]]/60</f>
        <v>11.000000004423782</v>
      </c>
      <c r="N1252" s="18" t="s">
        <v>44</v>
      </c>
      <c r="O1252" s="98" t="s">
        <v>44</v>
      </c>
      <c r="P1252" s="93">
        <f>WEEKNUM(Causas[[#This Row],[resolucion_fecha]],16)</f>
        <v>16</v>
      </c>
      <c r="Q1252" s="93" t="str">
        <f>TEXT(Causas[[#This Row],[resolucion_fecha]],"MMMM")</f>
        <v>abril</v>
      </c>
      <c r="R1252" s="93" t="str">
        <f t="shared" si="30"/>
        <v>N</v>
      </c>
      <c r="S1252" s="93"/>
      <c r="T1252" s="98" t="s">
        <v>44</v>
      </c>
      <c r="U1252" s="94"/>
      <c r="V1252" s="93"/>
      <c r="W1252" s="93"/>
    </row>
    <row r="1253" spans="1:23" x14ac:dyDescent="0.25">
      <c r="A1253" s="90"/>
      <c r="B1253" s="90" t="s">
        <v>121</v>
      </c>
      <c r="C1253" s="90"/>
      <c r="D1253" t="s">
        <v>64</v>
      </c>
      <c r="E1253" s="91"/>
      <c r="F1253" s="90"/>
      <c r="G1253" t="s">
        <v>579</v>
      </c>
      <c r="H1253" s="97">
        <v>45399.604861111111</v>
      </c>
      <c r="I1253" s="117">
        <v>45399.604861111111</v>
      </c>
      <c r="J1253" s="97">
        <v>45399.646527777775</v>
      </c>
      <c r="K1253" s="117">
        <v>45399.646527777775</v>
      </c>
      <c r="L1253" s="95">
        <f>((Causas[[#This Row],[resolucion_fecha]]-Causas[[#This Row],[parada_fecha]])*60*60*24)</f>
        <v>3599.9999997904524</v>
      </c>
      <c r="M1253" s="92">
        <f>Causas[[#This Row],[parada_duracion]]/60</f>
        <v>59.99999999650754</v>
      </c>
      <c r="N1253" s="18" t="s">
        <v>734</v>
      </c>
      <c r="O1253" s="98" t="s">
        <v>384</v>
      </c>
      <c r="P1253" s="93">
        <f>WEEKNUM(Causas[[#This Row],[resolucion_fecha]],16)</f>
        <v>16</v>
      </c>
      <c r="Q1253" s="93" t="str">
        <f>TEXT(Causas[[#This Row],[resolucion_fecha]],"MMMM")</f>
        <v>abril</v>
      </c>
      <c r="R1253" s="93" t="str">
        <f t="shared" si="30"/>
        <v>N</v>
      </c>
      <c r="S1253" s="93"/>
      <c r="T1253" s="98" t="s">
        <v>133</v>
      </c>
      <c r="U1253" s="94"/>
      <c r="V1253" s="93"/>
      <c r="W1253" s="93"/>
    </row>
    <row r="1254" spans="1:23" ht="30" x14ac:dyDescent="0.25">
      <c r="A1254" s="90"/>
      <c r="B1254" s="90" t="s">
        <v>116</v>
      </c>
      <c r="C1254" s="90"/>
      <c r="D1254" t="s">
        <v>48</v>
      </c>
      <c r="E1254" s="91"/>
      <c r="F1254" s="90"/>
      <c r="G1254" t="s">
        <v>579</v>
      </c>
      <c r="H1254" s="97">
        <v>45399.699305555558</v>
      </c>
      <c r="I1254" s="117">
        <v>45399.699305555558</v>
      </c>
      <c r="J1254" s="97">
        <v>45399.738888888889</v>
      </c>
      <c r="K1254" s="117">
        <v>45399.738888888889</v>
      </c>
      <c r="L1254" s="95">
        <f>((Causas[[#This Row],[resolucion_fecha]]-Causas[[#This Row],[parada_fecha]])*60*60*24)</f>
        <v>3419.9999998323619</v>
      </c>
      <c r="M1254" s="92">
        <f>Causas[[#This Row],[parada_duracion]]/60</f>
        <v>56.999999997206032</v>
      </c>
      <c r="N1254" s="18" t="s">
        <v>735</v>
      </c>
      <c r="O1254" s="98" t="s">
        <v>383</v>
      </c>
      <c r="P1254" s="93">
        <f>WEEKNUM(Causas[[#This Row],[resolucion_fecha]],16)</f>
        <v>16</v>
      </c>
      <c r="Q1254" s="93" t="str">
        <f>TEXT(Causas[[#This Row],[resolucion_fecha]],"MMMM")</f>
        <v>abril</v>
      </c>
      <c r="R1254" s="93" t="str">
        <f t="shared" si="30"/>
        <v>N</v>
      </c>
      <c r="S1254" s="93"/>
      <c r="T1254" s="98" t="s">
        <v>132</v>
      </c>
      <c r="U1254" s="94"/>
      <c r="V1254" s="93"/>
      <c r="W1254" s="93"/>
    </row>
    <row r="1255" spans="1:23" x14ac:dyDescent="0.25">
      <c r="A1255" s="90"/>
      <c r="B1255" s="90" t="s">
        <v>124</v>
      </c>
      <c r="C1255" s="90"/>
      <c r="D1255" t="s">
        <v>57</v>
      </c>
      <c r="E1255" s="91"/>
      <c r="F1255" s="90"/>
      <c r="G1255" t="s">
        <v>579</v>
      </c>
      <c r="H1255" s="97">
        <v>45399.759722222225</v>
      </c>
      <c r="I1255" s="117">
        <v>45399.759722222225</v>
      </c>
      <c r="J1255" s="97">
        <v>45399.791666666664</v>
      </c>
      <c r="K1255" s="117">
        <v>45399.791666666664</v>
      </c>
      <c r="L1255" s="95">
        <f>((Causas[[#This Row],[resolucion_fecha]]-Causas[[#This Row],[parada_fecha]])*60*60*24)</f>
        <v>2759.999999566935</v>
      </c>
      <c r="M1255" s="92">
        <f>Causas[[#This Row],[parada_duracion]]/60</f>
        <v>45.99999999278225</v>
      </c>
      <c r="N1255" s="18" t="s">
        <v>736</v>
      </c>
      <c r="O1255" s="98" t="s">
        <v>383</v>
      </c>
      <c r="P1255" s="93">
        <f>WEEKNUM(Causas[[#This Row],[resolucion_fecha]],16)</f>
        <v>16</v>
      </c>
      <c r="Q1255" s="93" t="str">
        <f>TEXT(Causas[[#This Row],[resolucion_fecha]],"MMMM")</f>
        <v>abril</v>
      </c>
      <c r="R1255" s="93" t="str">
        <f t="shared" si="30"/>
        <v>N</v>
      </c>
      <c r="S1255" s="93"/>
      <c r="T1255" s="98" t="s">
        <v>132</v>
      </c>
      <c r="U1255" s="94"/>
      <c r="V1255" s="93"/>
      <c r="W1255" s="93"/>
    </row>
    <row r="1256" spans="1:23" x14ac:dyDescent="0.25">
      <c r="A1256" s="95"/>
      <c r="B1256" s="95" t="s">
        <v>136</v>
      </c>
      <c r="C1256" s="95"/>
      <c r="D1256" t="s">
        <v>52</v>
      </c>
      <c r="E1256" s="96"/>
      <c r="F1256" s="95"/>
      <c r="G1256" t="s">
        <v>579</v>
      </c>
      <c r="H1256" s="97">
        <v>45399.87222222222</v>
      </c>
      <c r="I1256" s="117">
        <v>45399.87222222222</v>
      </c>
      <c r="J1256" s="97">
        <v>45399.884027777778</v>
      </c>
      <c r="K1256" s="117">
        <v>45399.884027777778</v>
      </c>
      <c r="L1256" s="95">
        <f>((Causas[[#This Row],[resolucion_fecha]]-Causas[[#This Row],[parada_fecha]])*60*60*24)</f>
        <v>1020.0000001816079</v>
      </c>
      <c r="M1256" s="23">
        <f>Causas[[#This Row],[parada_duracion]]/60</f>
        <v>17.000000003026798</v>
      </c>
      <c r="N1256" s="19" t="s">
        <v>737</v>
      </c>
      <c r="O1256" s="99" t="s">
        <v>383</v>
      </c>
      <c r="P1256" s="16">
        <f>WEEKNUM(Causas[[#This Row],[resolucion_fecha]],16)</f>
        <v>16</v>
      </c>
      <c r="Q1256" s="16" t="str">
        <f>TEXT(Causas[[#This Row],[resolucion_fecha]],"MMMM")</f>
        <v>abril</v>
      </c>
      <c r="R1256" s="16" t="str">
        <f t="shared" si="30"/>
        <v>N</v>
      </c>
      <c r="S1256" s="16"/>
      <c r="T1256" s="99" t="s">
        <v>132</v>
      </c>
      <c r="U1256" s="94"/>
      <c r="V1256" s="16"/>
      <c r="W1256" s="16"/>
    </row>
    <row r="1257" spans="1:23" x14ac:dyDescent="0.25">
      <c r="A1257" s="90"/>
      <c r="B1257" s="90" t="s">
        <v>120</v>
      </c>
      <c r="C1257" s="90"/>
      <c r="D1257" t="s">
        <v>64</v>
      </c>
      <c r="E1257" s="91"/>
      <c r="F1257" s="90"/>
      <c r="G1257" t="s">
        <v>580</v>
      </c>
      <c r="H1257" s="97">
        <v>45400.274305555555</v>
      </c>
      <c r="I1257" s="117">
        <v>45400.274305555555</v>
      </c>
      <c r="J1257" s="97">
        <v>45400.28402777778</v>
      </c>
      <c r="K1257" s="117">
        <v>45400.28402777778</v>
      </c>
      <c r="L1257" s="95">
        <f>((Causas[[#This Row],[resolucion_fecha]]-Causas[[#This Row],[parada_fecha]])*60*60*24)</f>
        <v>840.00000022351742</v>
      </c>
      <c r="M1257" s="92">
        <f>Causas[[#This Row],[parada_duracion]]/60</f>
        <v>14.00000000372529</v>
      </c>
      <c r="N1257" s="18" t="s">
        <v>44</v>
      </c>
      <c r="O1257" s="98" t="s">
        <v>44</v>
      </c>
      <c r="P1257" s="93">
        <f>WEEKNUM(Causas[[#This Row],[resolucion_fecha]],16)</f>
        <v>16</v>
      </c>
      <c r="Q1257" s="93" t="str">
        <f>TEXT(Causas[[#This Row],[resolucion_fecha]],"MMMM")</f>
        <v>abril</v>
      </c>
      <c r="R1257" s="93" t="str">
        <f t="shared" si="30"/>
        <v>N</v>
      </c>
      <c r="S1257" s="93"/>
      <c r="T1257" s="98" t="s">
        <v>44</v>
      </c>
      <c r="U1257" s="16"/>
      <c r="V1257" s="93"/>
      <c r="W1257" s="93"/>
    </row>
    <row r="1258" spans="1:23" x14ac:dyDescent="0.25">
      <c r="A1258" s="90"/>
      <c r="B1258" s="90" t="s">
        <v>209</v>
      </c>
      <c r="C1258" s="90"/>
      <c r="D1258" t="s">
        <v>56</v>
      </c>
      <c r="E1258" s="91"/>
      <c r="F1258" s="90"/>
      <c r="G1258" t="s">
        <v>580</v>
      </c>
      <c r="H1258" s="97">
        <v>45400.306944444441</v>
      </c>
      <c r="I1258" s="117">
        <v>45400.306944444441</v>
      </c>
      <c r="J1258" s="97">
        <v>45400.355555555558</v>
      </c>
      <c r="K1258" s="117">
        <v>45400.355555555558</v>
      </c>
      <c r="L1258" s="95">
        <f>((Causas[[#This Row],[resolucion_fecha]]-Causas[[#This Row],[parada_fecha]])*60*60*24)</f>
        <v>4200.0000004889444</v>
      </c>
      <c r="M1258" s="92">
        <f>Causas[[#This Row],[parada_duracion]]/60</f>
        <v>70.000000008149073</v>
      </c>
      <c r="N1258" s="18" t="s">
        <v>44</v>
      </c>
      <c r="O1258" s="98" t="s">
        <v>44</v>
      </c>
      <c r="P1258" s="93">
        <f>WEEKNUM(Causas[[#This Row],[resolucion_fecha]],16)</f>
        <v>16</v>
      </c>
      <c r="Q1258" s="93" t="str">
        <f>TEXT(Causas[[#This Row],[resolucion_fecha]],"MMMM")</f>
        <v>abril</v>
      </c>
      <c r="R1258" s="93" t="str">
        <f t="shared" si="30"/>
        <v>N</v>
      </c>
      <c r="S1258" s="93"/>
      <c r="T1258" s="98" t="s">
        <v>44</v>
      </c>
      <c r="U1258" s="94"/>
      <c r="V1258" s="93"/>
      <c r="W1258" s="93"/>
    </row>
    <row r="1259" spans="1:23" x14ac:dyDescent="0.25">
      <c r="A1259" s="90"/>
      <c r="B1259" s="90" t="s">
        <v>120</v>
      </c>
      <c r="C1259" s="90"/>
      <c r="D1259" t="s">
        <v>64</v>
      </c>
      <c r="E1259" s="91"/>
      <c r="F1259" s="90"/>
      <c r="G1259" t="s">
        <v>579</v>
      </c>
      <c r="H1259" s="97">
        <v>45400.364583333336</v>
      </c>
      <c r="I1259" s="117">
        <v>45400.364583333336</v>
      </c>
      <c r="J1259" s="97">
        <v>45400.385416666664</v>
      </c>
      <c r="K1259" s="117">
        <v>45400.385416666664</v>
      </c>
      <c r="L1259" s="95">
        <f>((Causas[[#This Row],[resolucion_fecha]]-Causas[[#This Row],[parada_fecha]])*60*60*24)</f>
        <v>1799.9999995809048</v>
      </c>
      <c r="M1259" s="92">
        <f>Causas[[#This Row],[parada_duracion]]/60</f>
        <v>29.999999993015081</v>
      </c>
      <c r="N1259" s="18" t="s">
        <v>44</v>
      </c>
      <c r="O1259" s="98" t="s">
        <v>44</v>
      </c>
      <c r="P1259" s="93">
        <f>WEEKNUM(Causas[[#This Row],[resolucion_fecha]],16)</f>
        <v>16</v>
      </c>
      <c r="Q1259" s="93" t="str">
        <f>TEXT(Causas[[#This Row],[resolucion_fecha]],"MMMM")</f>
        <v>abril</v>
      </c>
      <c r="R1259" s="93" t="str">
        <f t="shared" si="30"/>
        <v>N</v>
      </c>
      <c r="S1259" s="93"/>
      <c r="T1259" s="98" t="s">
        <v>44</v>
      </c>
      <c r="U1259" s="94"/>
      <c r="V1259" s="93"/>
      <c r="W1259" s="93"/>
    </row>
    <row r="1260" spans="1:23" ht="30" x14ac:dyDescent="0.25">
      <c r="A1260" s="90"/>
      <c r="B1260" s="90" t="s">
        <v>120</v>
      </c>
      <c r="C1260" s="90"/>
      <c r="D1260" t="s">
        <v>53</v>
      </c>
      <c r="E1260" s="91"/>
      <c r="F1260" s="90"/>
      <c r="G1260" t="s">
        <v>579</v>
      </c>
      <c r="H1260" s="97">
        <v>45400.410416666666</v>
      </c>
      <c r="I1260" s="117">
        <v>45400.410416666666</v>
      </c>
      <c r="J1260" s="97">
        <v>45400.469444444447</v>
      </c>
      <c r="K1260" s="117">
        <v>45400.469444444447</v>
      </c>
      <c r="L1260" s="95">
        <f>((Causas[[#This Row],[resolucion_fecha]]-Causas[[#This Row],[parada_fecha]])*60*60*24)</f>
        <v>5100.0000002793968</v>
      </c>
      <c r="M1260" s="92">
        <f>Causas[[#This Row],[parada_duracion]]/60</f>
        <v>85.000000004656613</v>
      </c>
      <c r="N1260" s="18" t="s">
        <v>738</v>
      </c>
      <c r="O1260" s="98" t="s">
        <v>383</v>
      </c>
      <c r="P1260" s="93">
        <f>WEEKNUM(Causas[[#This Row],[resolucion_fecha]],16)</f>
        <v>16</v>
      </c>
      <c r="Q1260" s="93" t="str">
        <f>TEXT(Causas[[#This Row],[resolucion_fecha]],"MMMM")</f>
        <v>abril</v>
      </c>
      <c r="R1260" s="93" t="str">
        <f t="shared" si="30"/>
        <v>N</v>
      </c>
      <c r="S1260" s="93"/>
      <c r="T1260" s="98" t="s">
        <v>132</v>
      </c>
      <c r="U1260" s="94"/>
      <c r="V1260" s="93"/>
      <c r="W1260" s="93"/>
    </row>
    <row r="1261" spans="1:23" x14ac:dyDescent="0.25">
      <c r="A1261" s="90"/>
      <c r="B1261" s="90" t="s">
        <v>120</v>
      </c>
      <c r="C1261" s="90"/>
      <c r="D1261" t="s">
        <v>63</v>
      </c>
      <c r="E1261" s="91"/>
      <c r="F1261" s="90"/>
      <c r="G1261" t="s">
        <v>579</v>
      </c>
      <c r="H1261" s="97">
        <v>45400.413194444445</v>
      </c>
      <c r="I1261" s="117">
        <v>45400.413194444445</v>
      </c>
      <c r="J1261" s="97">
        <v>45400.4375</v>
      </c>
      <c r="K1261" s="117">
        <v>45400.4375</v>
      </c>
      <c r="L1261" s="95">
        <f>((Causas[[#This Row],[resolucion_fecha]]-Causas[[#This Row],[parada_fecha]])*60*60*24)</f>
        <v>2099.9999999301508</v>
      </c>
      <c r="M1261" s="92">
        <f>Causas[[#This Row],[parada_duracion]]/60</f>
        <v>34.999999998835847</v>
      </c>
      <c r="N1261" s="18" t="s">
        <v>740</v>
      </c>
      <c r="O1261" s="98" t="s">
        <v>384</v>
      </c>
      <c r="P1261" s="93">
        <f>WEEKNUM(Causas[[#This Row],[resolucion_fecha]],16)</f>
        <v>16</v>
      </c>
      <c r="Q1261" s="93" t="str">
        <f>TEXT(Causas[[#This Row],[resolucion_fecha]],"MMMM")</f>
        <v>abril</v>
      </c>
      <c r="R1261" s="93" t="str">
        <f t="shared" si="30"/>
        <v>N</v>
      </c>
      <c r="S1261" s="93"/>
      <c r="T1261" s="98" t="s">
        <v>133</v>
      </c>
      <c r="U1261" s="94"/>
      <c r="V1261" s="93"/>
      <c r="W1261" s="93"/>
    </row>
    <row r="1262" spans="1:23" ht="30" x14ac:dyDescent="0.25">
      <c r="A1262" s="90"/>
      <c r="B1262" s="90" t="s">
        <v>116</v>
      </c>
      <c r="C1262" s="90"/>
      <c r="D1262" t="s">
        <v>47</v>
      </c>
      <c r="E1262" s="91"/>
      <c r="F1262" s="90"/>
      <c r="G1262" t="s">
        <v>579</v>
      </c>
      <c r="H1262" s="97">
        <v>45400.424305555556</v>
      </c>
      <c r="I1262" s="117">
        <v>45400.424305555556</v>
      </c>
      <c r="J1262" s="97">
        <v>45400.461111111108</v>
      </c>
      <c r="K1262" s="117">
        <v>45400.461111111108</v>
      </c>
      <c r="L1262" s="95">
        <f>((Causas[[#This Row],[resolucion_fecha]]-Causas[[#This Row],[parada_fecha]])*60*60*24)</f>
        <v>3179.9999996786937</v>
      </c>
      <c r="M1262" s="92">
        <f>Causas[[#This Row],[parada_duracion]]/60</f>
        <v>52.999999994644895</v>
      </c>
      <c r="N1262" s="18" t="s">
        <v>739</v>
      </c>
      <c r="O1262" s="98" t="s">
        <v>384</v>
      </c>
      <c r="P1262" s="93">
        <f>WEEKNUM(Causas[[#This Row],[resolucion_fecha]],16)</f>
        <v>16</v>
      </c>
      <c r="Q1262" s="93" t="str">
        <f>TEXT(Causas[[#This Row],[resolucion_fecha]],"MMMM")</f>
        <v>abril</v>
      </c>
      <c r="R1262" s="93" t="str">
        <f t="shared" si="30"/>
        <v>N</v>
      </c>
      <c r="S1262" s="93"/>
      <c r="T1262" s="98" t="s">
        <v>133</v>
      </c>
      <c r="U1262" s="94"/>
      <c r="V1262" s="93"/>
      <c r="W1262" s="93"/>
    </row>
    <row r="1263" spans="1:23" x14ac:dyDescent="0.25">
      <c r="A1263" s="90"/>
      <c r="B1263" s="90" t="s">
        <v>146</v>
      </c>
      <c r="C1263" s="90"/>
      <c r="D1263" t="s">
        <v>60</v>
      </c>
      <c r="E1263" s="91"/>
      <c r="F1263" s="90"/>
      <c r="G1263" t="s">
        <v>579</v>
      </c>
      <c r="H1263" s="97">
        <v>45400.431250000001</v>
      </c>
      <c r="I1263" s="117">
        <v>45400.431250000001</v>
      </c>
      <c r="J1263" s="97">
        <v>45400.443749999999</v>
      </c>
      <c r="K1263" s="117">
        <v>45400.443749999999</v>
      </c>
      <c r="L1263" s="95">
        <f>((Causas[[#This Row],[resolucion_fecha]]-Causas[[#This Row],[parada_fecha]])*60*60*24)</f>
        <v>1079.9999997485429</v>
      </c>
      <c r="M1263" s="92">
        <f>Causas[[#This Row],[parada_duracion]]/60</f>
        <v>17.999999995809048</v>
      </c>
      <c r="N1263" s="18" t="s">
        <v>44</v>
      </c>
      <c r="O1263" s="98" t="s">
        <v>44</v>
      </c>
      <c r="P1263" s="93">
        <f>WEEKNUM(Causas[[#This Row],[resolucion_fecha]],16)</f>
        <v>16</v>
      </c>
      <c r="Q1263" s="93" t="str">
        <f>TEXT(Causas[[#This Row],[resolucion_fecha]],"MMMM")</f>
        <v>abril</v>
      </c>
      <c r="R1263" s="93" t="str">
        <f t="shared" si="30"/>
        <v>N</v>
      </c>
      <c r="S1263" s="93"/>
      <c r="T1263" s="98" t="s">
        <v>44</v>
      </c>
      <c r="U1263" s="94"/>
      <c r="V1263" s="93"/>
      <c r="W1263" s="93"/>
    </row>
    <row r="1264" spans="1:23" x14ac:dyDescent="0.25">
      <c r="A1264" s="90"/>
      <c r="B1264" s="90" t="s">
        <v>152</v>
      </c>
      <c r="C1264" s="90"/>
      <c r="D1264" t="s">
        <v>55</v>
      </c>
      <c r="E1264" s="91"/>
      <c r="F1264" s="90"/>
      <c r="G1264" t="s">
        <v>580</v>
      </c>
      <c r="H1264" s="97">
        <v>45400.45416666667</v>
      </c>
      <c r="I1264" s="117">
        <v>45400.45416666667</v>
      </c>
      <c r="J1264" s="97">
        <v>45400.459722222222</v>
      </c>
      <c r="K1264" s="117">
        <v>45400.459722222222</v>
      </c>
      <c r="L1264" s="95">
        <f>((Causas[[#This Row],[resolucion_fecha]]-Causas[[#This Row],[parada_fecha]])*60*60*24)</f>
        <v>479.99999967869371</v>
      </c>
      <c r="M1264" s="92">
        <f>Causas[[#This Row],[parada_duracion]]/60</f>
        <v>7.9999999946448952</v>
      </c>
      <c r="N1264" s="18" t="s">
        <v>125</v>
      </c>
      <c r="O1264" s="98" t="s">
        <v>125</v>
      </c>
      <c r="P1264" s="93">
        <f>WEEKNUM(Causas[[#This Row],[resolucion_fecha]],16)</f>
        <v>16</v>
      </c>
      <c r="Q1264" s="93" t="str">
        <f>TEXT(Causas[[#This Row],[resolucion_fecha]],"MMMM")</f>
        <v>abril</v>
      </c>
      <c r="R1264" s="93" t="str">
        <f t="shared" si="30"/>
        <v>N</v>
      </c>
      <c r="S1264" s="93"/>
      <c r="T1264" s="98" t="s">
        <v>125</v>
      </c>
      <c r="U1264" s="94"/>
      <c r="V1264" s="93"/>
      <c r="W1264" s="93"/>
    </row>
    <row r="1265" spans="1:23" x14ac:dyDescent="0.25">
      <c r="A1265" s="90"/>
      <c r="B1265" s="90" t="s">
        <v>137</v>
      </c>
      <c r="C1265" s="90"/>
      <c r="D1265" t="s">
        <v>46</v>
      </c>
      <c r="E1265" s="91"/>
      <c r="F1265" s="90"/>
      <c r="G1265" t="s">
        <v>579</v>
      </c>
      <c r="H1265" s="97">
        <v>45400.618055555555</v>
      </c>
      <c r="I1265" s="117">
        <v>45400.618055555555</v>
      </c>
      <c r="J1265" s="97">
        <v>45400.658333333333</v>
      </c>
      <c r="K1265" s="117">
        <v>45400.658333333333</v>
      </c>
      <c r="L1265" s="95">
        <f>((Causas[[#This Row],[resolucion_fecha]]-Causas[[#This Row],[parada_fecha]])*60*60*24)</f>
        <v>3480.0000000279397</v>
      </c>
      <c r="M1265" s="92">
        <f>Causas[[#This Row],[parada_duracion]]/60</f>
        <v>58.000000000465661</v>
      </c>
      <c r="N1265" s="18" t="s">
        <v>742</v>
      </c>
      <c r="O1265" s="98" t="s">
        <v>383</v>
      </c>
      <c r="P1265" s="93">
        <f>WEEKNUM(Causas[[#This Row],[resolucion_fecha]],16)</f>
        <v>16</v>
      </c>
      <c r="Q1265" s="93" t="str">
        <f>TEXT(Causas[[#This Row],[resolucion_fecha]],"MMMM")</f>
        <v>abril</v>
      </c>
      <c r="R1265" s="93" t="str">
        <f t="shared" si="30"/>
        <v>N</v>
      </c>
      <c r="S1265" s="93"/>
      <c r="T1265" s="98" t="s">
        <v>132</v>
      </c>
      <c r="U1265" s="94"/>
      <c r="V1265" s="93"/>
      <c r="W1265" s="93"/>
    </row>
    <row r="1266" spans="1:23" x14ac:dyDescent="0.25">
      <c r="A1266" s="90"/>
      <c r="B1266" s="90" t="s">
        <v>120</v>
      </c>
      <c r="C1266" s="90"/>
      <c r="D1266" t="s">
        <v>57</v>
      </c>
      <c r="E1266" s="91"/>
      <c r="F1266" s="90"/>
      <c r="G1266" t="s">
        <v>580</v>
      </c>
      <c r="H1266" s="97">
        <v>45400.638194444444</v>
      </c>
      <c r="I1266" s="117">
        <v>45400.638194444444</v>
      </c>
      <c r="J1266" s="97">
        <v>45400.645138888889</v>
      </c>
      <c r="K1266" s="117">
        <v>45400.645138888889</v>
      </c>
      <c r="L1266" s="95">
        <f>((Causas[[#This Row],[resolucion_fecha]]-Causas[[#This Row],[parada_fecha]])*60*60*24)</f>
        <v>600.00000006984919</v>
      </c>
      <c r="M1266" s="92">
        <f>Causas[[#This Row],[parada_duracion]]/60</f>
        <v>10.000000001164153</v>
      </c>
      <c r="N1266" s="18" t="s">
        <v>743</v>
      </c>
      <c r="O1266" s="98" t="s">
        <v>383</v>
      </c>
      <c r="P1266" s="93">
        <f>WEEKNUM(Causas[[#This Row],[resolucion_fecha]],16)</f>
        <v>16</v>
      </c>
      <c r="Q1266" s="93" t="str">
        <f>TEXT(Causas[[#This Row],[resolucion_fecha]],"MMMM")</f>
        <v>abril</v>
      </c>
      <c r="R1266" s="93" t="str">
        <f t="shared" si="30"/>
        <v>N</v>
      </c>
      <c r="S1266" s="93"/>
      <c r="T1266" s="98" t="s">
        <v>132</v>
      </c>
      <c r="U1266" s="94"/>
      <c r="V1266" s="93"/>
      <c r="W1266" s="93"/>
    </row>
    <row r="1267" spans="1:23" ht="30" x14ac:dyDescent="0.25">
      <c r="A1267" s="90"/>
      <c r="B1267" s="90" t="s">
        <v>114</v>
      </c>
      <c r="C1267" s="90"/>
      <c r="D1267" t="s">
        <v>50</v>
      </c>
      <c r="E1267" s="91"/>
      <c r="F1267" s="90"/>
      <c r="G1267" t="s">
        <v>580</v>
      </c>
      <c r="H1267" s="97">
        <v>45400.65625</v>
      </c>
      <c r="I1267" s="117">
        <v>45400.65625</v>
      </c>
      <c r="J1267" s="97">
        <v>45400.717361111114</v>
      </c>
      <c r="K1267" s="117">
        <v>45400.717361111114</v>
      </c>
      <c r="L1267" s="95">
        <f>((Causas[[#This Row],[resolucion_fecha]]-Causas[[#This Row],[parada_fecha]])*60*60*24)</f>
        <v>5280.0000002374873</v>
      </c>
      <c r="M1267" s="92">
        <f>Causas[[#This Row],[parada_duracion]]/60</f>
        <v>88.000000003958121</v>
      </c>
      <c r="N1267" s="18" t="s">
        <v>741</v>
      </c>
      <c r="O1267" s="98" t="s">
        <v>384</v>
      </c>
      <c r="P1267" s="93">
        <f>WEEKNUM(Causas[[#This Row],[resolucion_fecha]],16)</f>
        <v>16</v>
      </c>
      <c r="Q1267" s="93" t="str">
        <f>TEXT(Causas[[#This Row],[resolucion_fecha]],"MMMM")</f>
        <v>abril</v>
      </c>
      <c r="R1267" s="93" t="str">
        <f t="shared" si="30"/>
        <v>N</v>
      </c>
      <c r="S1267" s="93"/>
      <c r="T1267" s="98" t="s">
        <v>133</v>
      </c>
      <c r="U1267" s="94"/>
      <c r="V1267" s="93"/>
      <c r="W1267" s="93"/>
    </row>
    <row r="1268" spans="1:23" x14ac:dyDescent="0.25">
      <c r="A1268" s="90"/>
      <c r="B1268" s="90" t="s">
        <v>121</v>
      </c>
      <c r="C1268" s="90"/>
      <c r="D1268" t="s">
        <v>46</v>
      </c>
      <c r="E1268" s="91"/>
      <c r="F1268" s="90"/>
      <c r="G1268" t="s">
        <v>579</v>
      </c>
      <c r="H1268" s="97">
        <v>45400.658333333333</v>
      </c>
      <c r="I1268" s="117">
        <v>45400.658333333333</v>
      </c>
      <c r="J1268" s="97">
        <v>45400.686805555553</v>
      </c>
      <c r="K1268" s="117">
        <v>45400.686805555553</v>
      </c>
      <c r="L1268" s="95">
        <f>((Causas[[#This Row],[resolucion_fecha]]-Causas[[#This Row],[parada_fecha]])*60*60*24)</f>
        <v>2459.9999998463318</v>
      </c>
      <c r="M1268" s="92">
        <f>Causas[[#This Row],[parada_duracion]]/60</f>
        <v>40.999999997438863</v>
      </c>
      <c r="N1268" s="18" t="s">
        <v>745</v>
      </c>
      <c r="O1268" s="98" t="s">
        <v>383</v>
      </c>
      <c r="P1268" s="93">
        <f>WEEKNUM(Causas[[#This Row],[resolucion_fecha]],16)</f>
        <v>16</v>
      </c>
      <c r="Q1268" s="93" t="str">
        <f>TEXT(Causas[[#This Row],[resolucion_fecha]],"MMMM")</f>
        <v>abril</v>
      </c>
      <c r="R1268" s="93" t="str">
        <f t="shared" si="30"/>
        <v>N</v>
      </c>
      <c r="S1268" s="93"/>
      <c r="T1268" s="98" t="s">
        <v>132</v>
      </c>
      <c r="U1268" s="94"/>
      <c r="V1268" s="93"/>
      <c r="W1268" s="93"/>
    </row>
    <row r="1269" spans="1:23" x14ac:dyDescent="0.25">
      <c r="A1269" s="90"/>
      <c r="B1269" s="90" t="s">
        <v>121</v>
      </c>
      <c r="C1269" s="90"/>
      <c r="D1269" t="s">
        <v>57</v>
      </c>
      <c r="E1269" s="91"/>
      <c r="F1269" s="90"/>
      <c r="G1269" t="s">
        <v>579</v>
      </c>
      <c r="H1269" s="97">
        <v>45400.695833333331</v>
      </c>
      <c r="I1269" s="117">
        <v>45400.695833333331</v>
      </c>
      <c r="J1269" s="97">
        <v>45400.774305555555</v>
      </c>
      <c r="K1269" s="117">
        <v>45400.774305555555</v>
      </c>
      <c r="L1269" s="95">
        <f>((Causas[[#This Row],[resolucion_fecha]]-Causas[[#This Row],[parada_fecha]])*60*60*24)</f>
        <v>6780.0000000977889</v>
      </c>
      <c r="M1269" s="92">
        <f>Causas[[#This Row],[parada_duracion]]/60</f>
        <v>113.00000000162981</v>
      </c>
      <c r="N1269" s="18" t="s">
        <v>750</v>
      </c>
      <c r="O1269" s="98" t="s">
        <v>384</v>
      </c>
      <c r="P1269" s="93">
        <f>WEEKNUM(Causas[[#This Row],[resolucion_fecha]],16)</f>
        <v>16</v>
      </c>
      <c r="Q1269" s="93" t="str">
        <f>TEXT(Causas[[#This Row],[resolucion_fecha]],"MMMM")</f>
        <v>abril</v>
      </c>
      <c r="R1269" s="93" t="str">
        <f t="shared" si="30"/>
        <v>N</v>
      </c>
      <c r="S1269" s="93"/>
      <c r="T1269" s="98" t="s">
        <v>133</v>
      </c>
      <c r="U1269" s="94"/>
      <c r="V1269" s="93"/>
      <c r="W1269" s="93"/>
    </row>
    <row r="1270" spans="1:23" x14ac:dyDescent="0.25">
      <c r="A1270" s="90"/>
      <c r="B1270" s="90" t="s">
        <v>120</v>
      </c>
      <c r="C1270" s="90"/>
      <c r="D1270" t="s">
        <v>50</v>
      </c>
      <c r="E1270" s="91"/>
      <c r="F1270" s="90"/>
      <c r="G1270" t="s">
        <v>580</v>
      </c>
      <c r="H1270" s="97">
        <v>45400.724305555559</v>
      </c>
      <c r="I1270" s="117">
        <v>45400.724305555559</v>
      </c>
      <c r="J1270" s="97">
        <v>45400.731944444444</v>
      </c>
      <c r="K1270" s="117">
        <v>45400.731944444444</v>
      </c>
      <c r="L1270" s="95">
        <f>((Causas[[#This Row],[resolucion_fecha]]-Causas[[#This Row],[parada_fecha]])*60*60*24)</f>
        <v>659.9999996367842</v>
      </c>
      <c r="M1270" s="92">
        <f>Causas[[#This Row],[parada_duracion]]/60</f>
        <v>10.999999993946403</v>
      </c>
      <c r="N1270" s="18" t="s">
        <v>44</v>
      </c>
      <c r="O1270" s="98" t="s">
        <v>44</v>
      </c>
      <c r="P1270" s="93">
        <f>WEEKNUM(Causas[[#This Row],[resolucion_fecha]],16)</f>
        <v>16</v>
      </c>
      <c r="Q1270" s="93" t="str">
        <f>TEXT(Causas[[#This Row],[resolucion_fecha]],"MMMM")</f>
        <v>abril</v>
      </c>
      <c r="R1270" s="93" t="str">
        <f t="shared" si="30"/>
        <v>N</v>
      </c>
      <c r="S1270" s="93"/>
      <c r="T1270" s="98" t="s">
        <v>44</v>
      </c>
      <c r="U1270" s="94"/>
      <c r="V1270" s="93"/>
      <c r="W1270" s="93"/>
    </row>
    <row r="1271" spans="1:23" x14ac:dyDescent="0.25">
      <c r="A1271" s="90"/>
      <c r="B1271" s="90" t="s">
        <v>114</v>
      </c>
      <c r="C1271" s="90"/>
      <c r="D1271" t="s">
        <v>50</v>
      </c>
      <c r="E1271" s="91"/>
      <c r="F1271" s="90"/>
      <c r="G1271" t="s">
        <v>580</v>
      </c>
      <c r="H1271" s="97">
        <v>45400.762499999997</v>
      </c>
      <c r="I1271" s="117">
        <v>45400.762499999997</v>
      </c>
      <c r="J1271" s="97">
        <v>45400.782638888886</v>
      </c>
      <c r="K1271" s="117">
        <v>45400.782638888886</v>
      </c>
      <c r="L1271" s="95">
        <f>((Causas[[#This Row],[resolucion_fecha]]-Causas[[#This Row],[parada_fecha]])*60*60*24)</f>
        <v>1740.0000000139698</v>
      </c>
      <c r="M1271" s="92">
        <f>Causas[[#This Row],[parada_duracion]]/60</f>
        <v>29.000000000232831</v>
      </c>
      <c r="N1271" s="18" t="s">
        <v>744</v>
      </c>
      <c r="O1271" s="98" t="s">
        <v>383</v>
      </c>
      <c r="P1271" s="93">
        <f>WEEKNUM(Causas[[#This Row],[resolucion_fecha]],16)</f>
        <v>16</v>
      </c>
      <c r="Q1271" s="93" t="str">
        <f>TEXT(Causas[[#This Row],[resolucion_fecha]],"MMMM")</f>
        <v>abril</v>
      </c>
      <c r="R1271" s="93" t="str">
        <f t="shared" si="30"/>
        <v>N</v>
      </c>
      <c r="S1271" s="93"/>
      <c r="T1271" s="98" t="s">
        <v>132</v>
      </c>
      <c r="U1271" s="94"/>
      <c r="V1271" s="93"/>
      <c r="W1271" s="93"/>
    </row>
    <row r="1272" spans="1:23" x14ac:dyDescent="0.25">
      <c r="A1272" s="90"/>
      <c r="B1272" s="90" t="s">
        <v>121</v>
      </c>
      <c r="C1272" s="90"/>
      <c r="D1272" t="s">
        <v>64</v>
      </c>
      <c r="E1272" s="91"/>
      <c r="F1272" s="90"/>
      <c r="G1272" t="s">
        <v>579</v>
      </c>
      <c r="H1272" s="97">
        <v>45400.85833333333</v>
      </c>
      <c r="I1272" s="117">
        <v>45400.85833333333</v>
      </c>
      <c r="J1272" s="97">
        <v>45400.880555555559</v>
      </c>
      <c r="K1272" s="117">
        <v>45400.880555555559</v>
      </c>
      <c r="L1272" s="95">
        <f>((Causas[[#This Row],[resolucion_fecha]]-Causas[[#This Row],[parada_fecha]])*60*60*24)</f>
        <v>1920.0000006007031</v>
      </c>
      <c r="M1272" s="92">
        <f>Causas[[#This Row],[parada_duracion]]/60</f>
        <v>32.000000010011718</v>
      </c>
      <c r="N1272" s="18" t="s">
        <v>746</v>
      </c>
      <c r="O1272" s="98" t="s">
        <v>383</v>
      </c>
      <c r="P1272" s="93">
        <f>WEEKNUM(Causas[[#This Row],[resolucion_fecha]],16)</f>
        <v>16</v>
      </c>
      <c r="Q1272" s="93" t="str">
        <f>TEXT(Causas[[#This Row],[resolucion_fecha]],"MMMM")</f>
        <v>abril</v>
      </c>
      <c r="R1272" s="93" t="str">
        <f t="shared" si="30"/>
        <v>N</v>
      </c>
      <c r="S1272" s="93"/>
      <c r="T1272" s="98" t="s">
        <v>132</v>
      </c>
      <c r="U1272" s="94"/>
      <c r="V1272" s="93"/>
      <c r="W1272" s="93"/>
    </row>
    <row r="1273" spans="1:23" x14ac:dyDescent="0.25">
      <c r="A1273" s="90"/>
      <c r="B1273" s="90" t="s">
        <v>121</v>
      </c>
      <c r="C1273" s="90"/>
      <c r="D1273" t="s">
        <v>57</v>
      </c>
      <c r="E1273" s="91"/>
      <c r="F1273" s="90"/>
      <c r="G1273" t="s">
        <v>579</v>
      </c>
      <c r="H1273" s="97">
        <v>45400.861805555556</v>
      </c>
      <c r="I1273" s="117">
        <v>45400.861805555556</v>
      </c>
      <c r="J1273" s="97">
        <v>45400.880555555559</v>
      </c>
      <c r="K1273" s="117">
        <v>45400.880555555559</v>
      </c>
      <c r="L1273" s="95">
        <f>((Causas[[#This Row],[resolucion_fecha]]-Causas[[#This Row],[parada_fecha]])*60*60*24)</f>
        <v>1620.0000002514571</v>
      </c>
      <c r="M1273" s="92">
        <f>Causas[[#This Row],[parada_duracion]]/60</f>
        <v>27.000000004190952</v>
      </c>
      <c r="N1273" s="18" t="s">
        <v>747</v>
      </c>
      <c r="O1273" s="98" t="s">
        <v>383</v>
      </c>
      <c r="P1273" s="93">
        <f>WEEKNUM(Causas[[#This Row],[resolucion_fecha]],16)</f>
        <v>16</v>
      </c>
      <c r="Q1273" s="93" t="str">
        <f>TEXT(Causas[[#This Row],[resolucion_fecha]],"MMMM")</f>
        <v>abril</v>
      </c>
      <c r="R1273" s="93" t="str">
        <f t="shared" si="30"/>
        <v>N</v>
      </c>
      <c r="S1273" s="93"/>
      <c r="T1273" s="98" t="s">
        <v>132</v>
      </c>
      <c r="U1273" s="94"/>
      <c r="V1273" s="93"/>
      <c r="W1273" s="93"/>
    </row>
    <row r="1274" spans="1:23" x14ac:dyDescent="0.25">
      <c r="A1274" s="90"/>
      <c r="B1274" s="90" t="s">
        <v>120</v>
      </c>
      <c r="C1274" s="90"/>
      <c r="D1274" t="s">
        <v>46</v>
      </c>
      <c r="E1274" s="91"/>
      <c r="F1274" s="90"/>
      <c r="G1274" t="s">
        <v>579</v>
      </c>
      <c r="H1274" s="97">
        <v>45400.876388888886</v>
      </c>
      <c r="I1274" s="117">
        <v>45400.876388888886</v>
      </c>
      <c r="J1274" s="97">
        <v>45400.892361111109</v>
      </c>
      <c r="K1274" s="117">
        <v>45400.892361111109</v>
      </c>
      <c r="L1274" s="95">
        <f>((Causas[[#This Row],[resolucion_fecha]]-Causas[[#This Row],[parada_fecha]])*60*60*24)</f>
        <v>1380.0000000977889</v>
      </c>
      <c r="M1274" s="92">
        <f>Causas[[#This Row],[parada_duracion]]/60</f>
        <v>23.000000001629815</v>
      </c>
      <c r="N1274" s="18" t="s">
        <v>44</v>
      </c>
      <c r="O1274" s="98" t="s">
        <v>44</v>
      </c>
      <c r="P1274" s="93">
        <f>WEEKNUM(Causas[[#This Row],[resolucion_fecha]],16)</f>
        <v>16</v>
      </c>
      <c r="Q1274" s="93" t="str">
        <f>TEXT(Causas[[#This Row],[resolucion_fecha]],"MMMM")</f>
        <v>abril</v>
      </c>
      <c r="R1274" s="93" t="str">
        <f t="shared" si="30"/>
        <v>N</v>
      </c>
      <c r="S1274" s="93"/>
      <c r="T1274" s="98" t="s">
        <v>44</v>
      </c>
      <c r="U1274" s="94"/>
      <c r="V1274" s="93"/>
      <c r="W1274" s="93"/>
    </row>
    <row r="1275" spans="1:23" x14ac:dyDescent="0.25">
      <c r="A1275" s="90"/>
      <c r="B1275" s="90" t="s">
        <v>120</v>
      </c>
      <c r="C1275" s="90"/>
      <c r="D1275" t="s">
        <v>64</v>
      </c>
      <c r="E1275" s="91"/>
      <c r="F1275" s="90"/>
      <c r="G1275" t="s">
        <v>579</v>
      </c>
      <c r="H1275" s="97">
        <v>45401.260416666664</v>
      </c>
      <c r="I1275" s="117">
        <v>45401.260416666664</v>
      </c>
      <c r="J1275" s="97">
        <v>45401.265972222223</v>
      </c>
      <c r="K1275" s="117">
        <v>45401.265972222223</v>
      </c>
      <c r="L1275" s="95">
        <f>((Causas[[#This Row],[resolucion_fecha]]-Causas[[#This Row],[parada_fecha]])*60*60*24)</f>
        <v>480.00000030733645</v>
      </c>
      <c r="M1275" s="92">
        <f>Causas[[#This Row],[parada_duracion]]/60</f>
        <v>8.0000000051222742</v>
      </c>
      <c r="N1275" s="18" t="s">
        <v>125</v>
      </c>
      <c r="O1275" s="98" t="s">
        <v>125</v>
      </c>
      <c r="P1275" s="93">
        <f>WEEKNUM(Causas[[#This Row],[resolucion_fecha]],16)</f>
        <v>16</v>
      </c>
      <c r="Q1275" s="93" t="str">
        <f>TEXT(Causas[[#This Row],[resolucion_fecha]],"MMMM")</f>
        <v>abril</v>
      </c>
      <c r="R1275" s="93" t="str">
        <f t="shared" si="30"/>
        <v>N</v>
      </c>
      <c r="S1275" s="93"/>
      <c r="T1275" s="98" t="s">
        <v>125</v>
      </c>
      <c r="U1275" s="94"/>
      <c r="V1275" s="93"/>
      <c r="W1275" s="93"/>
    </row>
    <row r="1276" spans="1:23" x14ac:dyDescent="0.25">
      <c r="A1276" s="90"/>
      <c r="B1276" s="90" t="s">
        <v>152</v>
      </c>
      <c r="C1276" s="90"/>
      <c r="D1276" t="s">
        <v>55</v>
      </c>
      <c r="E1276" s="91"/>
      <c r="F1276" s="90"/>
      <c r="G1276" t="s">
        <v>580</v>
      </c>
      <c r="H1276" s="97">
        <v>45401.28402777778</v>
      </c>
      <c r="I1276" s="117">
        <v>45401.28402777778</v>
      </c>
      <c r="J1276" s="97">
        <v>45401.313194444447</v>
      </c>
      <c r="K1276" s="117">
        <v>45401.313194444447</v>
      </c>
      <c r="L1276" s="95">
        <f>((Causas[[#This Row],[resolucion_fecha]]-Causas[[#This Row],[parada_fecha]])*60*60*24)</f>
        <v>2520.0000000419095</v>
      </c>
      <c r="M1276" s="92">
        <f>Causas[[#This Row],[parada_duracion]]/60</f>
        <v>42.000000000698492</v>
      </c>
      <c r="N1276" s="18" t="s">
        <v>748</v>
      </c>
      <c r="O1276" s="98" t="s">
        <v>383</v>
      </c>
      <c r="P1276" s="93">
        <f>WEEKNUM(Causas[[#This Row],[resolucion_fecha]],16)</f>
        <v>16</v>
      </c>
      <c r="Q1276" s="93" t="str">
        <f>TEXT(Causas[[#This Row],[resolucion_fecha]],"MMMM")</f>
        <v>abril</v>
      </c>
      <c r="R1276" s="93" t="str">
        <f t="shared" si="30"/>
        <v>N</v>
      </c>
      <c r="S1276" s="93"/>
      <c r="T1276" s="98" t="s">
        <v>132</v>
      </c>
      <c r="U1276" s="94"/>
      <c r="V1276" s="93"/>
      <c r="W1276" s="93"/>
    </row>
    <row r="1277" spans="1:23" x14ac:dyDescent="0.25">
      <c r="A1277" s="90"/>
      <c r="B1277" s="90" t="s">
        <v>122</v>
      </c>
      <c r="C1277" s="90"/>
      <c r="D1277" t="s">
        <v>46</v>
      </c>
      <c r="E1277" s="91"/>
      <c r="F1277" s="90"/>
      <c r="G1277" t="s">
        <v>579</v>
      </c>
      <c r="H1277" s="97">
        <v>45401.326388888891</v>
      </c>
      <c r="I1277" s="117">
        <v>45401.326388888891</v>
      </c>
      <c r="J1277" s="97">
        <v>45401.388888888891</v>
      </c>
      <c r="K1277" s="117">
        <v>45401.388888888891</v>
      </c>
      <c r="L1277" s="95">
        <f>((Causas[[#This Row],[resolucion_fecha]]-Causas[[#This Row],[parada_fecha]])*60*60*24)</f>
        <v>5400</v>
      </c>
      <c r="M1277" s="92">
        <f>Causas[[#This Row],[parada_duracion]]/60</f>
        <v>90</v>
      </c>
      <c r="N1277" s="18" t="s">
        <v>44</v>
      </c>
      <c r="O1277" s="98" t="s">
        <v>44</v>
      </c>
      <c r="P1277" s="93">
        <f>WEEKNUM(Causas[[#This Row],[resolucion_fecha]],16)</f>
        <v>16</v>
      </c>
      <c r="Q1277" s="93" t="str">
        <f>TEXT(Causas[[#This Row],[resolucion_fecha]],"MMMM")</f>
        <v>abril</v>
      </c>
      <c r="R1277" s="93" t="str">
        <f t="shared" si="30"/>
        <v>N</v>
      </c>
      <c r="S1277" s="93"/>
      <c r="T1277" s="98" t="s">
        <v>44</v>
      </c>
      <c r="U1277" s="94"/>
      <c r="V1277" s="93"/>
      <c r="W1277" s="93"/>
    </row>
    <row r="1278" spans="1:23" x14ac:dyDescent="0.25">
      <c r="A1278" s="90"/>
      <c r="B1278" s="90" t="s">
        <v>137</v>
      </c>
      <c r="C1278" s="90"/>
      <c r="D1278" t="s">
        <v>64</v>
      </c>
      <c r="E1278" s="91"/>
      <c r="F1278" s="90"/>
      <c r="G1278" t="s">
        <v>580</v>
      </c>
      <c r="H1278" s="97">
        <v>45401.372916666667</v>
      </c>
      <c r="I1278" s="117">
        <v>45401.372916666667</v>
      </c>
      <c r="J1278" s="97">
        <v>45401.400694444441</v>
      </c>
      <c r="K1278" s="117">
        <v>45401.400694444441</v>
      </c>
      <c r="L1278" s="95">
        <f>((Causas[[#This Row],[resolucion_fecha]]-Causas[[#This Row],[parada_fecha]])*60*60*24)</f>
        <v>2399.999999650754</v>
      </c>
      <c r="M1278" s="92">
        <f>Causas[[#This Row],[parada_duracion]]/60</f>
        <v>39.999999994179234</v>
      </c>
      <c r="N1278" s="18" t="s">
        <v>749</v>
      </c>
      <c r="O1278" s="98" t="s">
        <v>384</v>
      </c>
      <c r="P1278" s="93">
        <f>WEEKNUM(Causas[[#This Row],[resolucion_fecha]],16)</f>
        <v>16</v>
      </c>
      <c r="Q1278" s="93" t="str">
        <f>TEXT(Causas[[#This Row],[resolucion_fecha]],"MMMM")</f>
        <v>abril</v>
      </c>
      <c r="R1278" s="93" t="str">
        <f t="shared" si="30"/>
        <v>N</v>
      </c>
      <c r="S1278" s="93"/>
      <c r="T1278" s="98" t="s">
        <v>133</v>
      </c>
      <c r="U1278" s="94"/>
      <c r="V1278" s="93"/>
      <c r="W1278" s="93"/>
    </row>
    <row r="1279" spans="1:23" x14ac:dyDescent="0.25">
      <c r="A1279" s="90"/>
      <c r="B1279" s="90" t="s">
        <v>152</v>
      </c>
      <c r="C1279" s="90"/>
      <c r="D1279" t="s">
        <v>55</v>
      </c>
      <c r="E1279" s="91"/>
      <c r="F1279" s="90"/>
      <c r="G1279" t="s">
        <v>580</v>
      </c>
      <c r="H1279" s="97">
        <v>45401.400694444441</v>
      </c>
      <c r="I1279" s="117">
        <v>45401.400694444441</v>
      </c>
      <c r="J1279" s="97">
        <v>45401.405555555553</v>
      </c>
      <c r="K1279" s="117">
        <v>45401.405555555553</v>
      </c>
      <c r="L1279" s="95">
        <f>((Causas[[#This Row],[resolucion_fecha]]-Causas[[#This Row],[parada_fecha]])*60*60*24)</f>
        <v>420.00000011175871</v>
      </c>
      <c r="M1279" s="92">
        <f>Causas[[#This Row],[parada_duracion]]/60</f>
        <v>7.0000000018626451</v>
      </c>
      <c r="N1279" s="18" t="s">
        <v>125</v>
      </c>
      <c r="O1279" s="98" t="s">
        <v>125</v>
      </c>
      <c r="P1279" s="93">
        <f>WEEKNUM(Causas[[#This Row],[resolucion_fecha]],16)</f>
        <v>16</v>
      </c>
      <c r="Q1279" s="93" t="str">
        <f>TEXT(Causas[[#This Row],[resolucion_fecha]],"MMMM")</f>
        <v>abril</v>
      </c>
      <c r="R1279" s="93" t="str">
        <f t="shared" si="30"/>
        <v>N</v>
      </c>
      <c r="S1279" s="93"/>
      <c r="T1279" s="98" t="s">
        <v>125</v>
      </c>
      <c r="U1279" s="94"/>
      <c r="V1279" s="93"/>
      <c r="W1279" s="93"/>
    </row>
    <row r="1280" spans="1:23" x14ac:dyDescent="0.25">
      <c r="A1280" s="90"/>
      <c r="B1280" s="90" t="s">
        <v>146</v>
      </c>
      <c r="C1280" s="90"/>
      <c r="D1280" t="s">
        <v>50</v>
      </c>
      <c r="E1280" s="91"/>
      <c r="F1280" s="90"/>
      <c r="G1280" t="s">
        <v>579</v>
      </c>
      <c r="H1280" s="97">
        <v>45401.477083333331</v>
      </c>
      <c r="I1280" s="117">
        <v>45401.477083333331</v>
      </c>
      <c r="J1280" s="97">
        <v>45401.481944444444</v>
      </c>
      <c r="K1280" s="117">
        <v>45401.481944444444</v>
      </c>
      <c r="L1280" s="95">
        <f>((Causas[[#This Row],[resolucion_fecha]]-Causas[[#This Row],[parada_fecha]])*60*60*24)</f>
        <v>420.00000011175871</v>
      </c>
      <c r="M1280" s="92">
        <f>Causas[[#This Row],[parada_duracion]]/60</f>
        <v>7.0000000018626451</v>
      </c>
      <c r="N1280" s="18" t="s">
        <v>125</v>
      </c>
      <c r="O1280" s="98" t="s">
        <v>125</v>
      </c>
      <c r="P1280" s="93">
        <f>WEEKNUM(Causas[[#This Row],[resolucion_fecha]],16)</f>
        <v>16</v>
      </c>
      <c r="Q1280" s="93" t="str">
        <f>TEXT(Causas[[#This Row],[resolucion_fecha]],"MMMM")</f>
        <v>abril</v>
      </c>
      <c r="R1280" s="93" t="str">
        <f t="shared" si="30"/>
        <v>N</v>
      </c>
      <c r="S1280" s="93"/>
      <c r="T1280" s="98" t="s">
        <v>125</v>
      </c>
      <c r="U1280" s="94"/>
      <c r="V1280" s="93"/>
      <c r="W1280" s="93"/>
    </row>
    <row r="1281" spans="1:23" x14ac:dyDescent="0.25">
      <c r="A1281" s="90"/>
      <c r="B1281" s="90" t="s">
        <v>114</v>
      </c>
      <c r="C1281" s="90"/>
      <c r="D1281" t="s">
        <v>50</v>
      </c>
      <c r="E1281" s="91"/>
      <c r="F1281" s="90"/>
      <c r="G1281" t="s">
        <v>580</v>
      </c>
      <c r="H1281" s="97">
        <v>45401.611805555556</v>
      </c>
      <c r="I1281" s="117">
        <v>45401.611805555556</v>
      </c>
      <c r="J1281" s="97">
        <v>45401.62222222222</v>
      </c>
      <c r="K1281" s="117">
        <v>45401.62222222222</v>
      </c>
      <c r="L1281" s="95">
        <f>((Causas[[#This Row],[resolucion_fecha]]-Causas[[#This Row],[parada_fecha]])*60*60*24)</f>
        <v>899.99999979045242</v>
      </c>
      <c r="M1281" s="92">
        <f>Causas[[#This Row],[parada_duracion]]/60</f>
        <v>14.99999999650754</v>
      </c>
      <c r="N1281" s="18" t="s">
        <v>44</v>
      </c>
      <c r="O1281" s="98" t="s">
        <v>44</v>
      </c>
      <c r="P1281" s="93">
        <f>WEEKNUM(Causas[[#This Row],[resolucion_fecha]],16)</f>
        <v>16</v>
      </c>
      <c r="Q1281" s="93" t="str">
        <f>TEXT(Causas[[#This Row],[resolucion_fecha]],"MMMM")</f>
        <v>abril</v>
      </c>
      <c r="R1281" s="93" t="str">
        <f t="shared" si="30"/>
        <v>N</v>
      </c>
      <c r="S1281" s="93"/>
      <c r="T1281" s="98" t="s">
        <v>44</v>
      </c>
      <c r="U1281" s="94"/>
      <c r="V1281" s="93"/>
      <c r="W1281" s="93"/>
    </row>
    <row r="1282" spans="1:23" x14ac:dyDescent="0.25">
      <c r="A1282" s="90"/>
      <c r="B1282" s="90" t="s">
        <v>146</v>
      </c>
      <c r="C1282" s="90"/>
      <c r="D1282" t="s">
        <v>63</v>
      </c>
      <c r="E1282" s="91"/>
      <c r="F1282" s="90"/>
      <c r="G1282" t="s">
        <v>580</v>
      </c>
      <c r="H1282" s="97">
        <v>45401.618055555555</v>
      </c>
      <c r="I1282" s="117">
        <v>45401.618055555555</v>
      </c>
      <c r="J1282" s="97">
        <v>45401.620833333334</v>
      </c>
      <c r="K1282" s="117">
        <v>45401.620833333334</v>
      </c>
      <c r="L1282" s="95">
        <f>((Causas[[#This Row],[resolucion_fecha]]-Causas[[#This Row],[parada_fecha]])*60*60*24)</f>
        <v>240.00000015366822</v>
      </c>
      <c r="M1282" s="92">
        <f>Causas[[#This Row],[parada_duracion]]/60</f>
        <v>4.0000000025611371</v>
      </c>
      <c r="N1282" s="18" t="s">
        <v>125</v>
      </c>
      <c r="O1282" s="98" t="s">
        <v>125</v>
      </c>
      <c r="P1282" s="93">
        <f>WEEKNUM(Causas[[#This Row],[resolucion_fecha]],16)</f>
        <v>16</v>
      </c>
      <c r="Q1282" s="93" t="str">
        <f>TEXT(Causas[[#This Row],[resolucion_fecha]],"MMMM")</f>
        <v>abril</v>
      </c>
      <c r="R1282" s="93" t="str">
        <f t="shared" si="30"/>
        <v>N</v>
      </c>
      <c r="S1282" s="93"/>
      <c r="T1282" s="98" t="s">
        <v>125</v>
      </c>
      <c r="U1282" s="94"/>
      <c r="V1282" s="93"/>
      <c r="W1282" s="93"/>
    </row>
    <row r="1283" spans="1:23" x14ac:dyDescent="0.25">
      <c r="A1283" s="90"/>
      <c r="B1283" s="90" t="s">
        <v>121</v>
      </c>
      <c r="C1283" s="90"/>
      <c r="D1283" t="s">
        <v>46</v>
      </c>
      <c r="E1283" s="91"/>
      <c r="F1283" s="90"/>
      <c r="G1283" t="s">
        <v>579</v>
      </c>
      <c r="H1283" s="97">
        <v>45401.620833333334</v>
      </c>
      <c r="I1283" s="117">
        <v>45401.620833333334</v>
      </c>
      <c r="J1283" s="97">
        <v>45401.625694444447</v>
      </c>
      <c r="K1283" s="117">
        <v>45401.625694444447</v>
      </c>
      <c r="L1283" s="95">
        <f>((Causas[[#This Row],[resolucion_fecha]]-Causas[[#This Row],[parada_fecha]])*60*60*24)</f>
        <v>420.00000011175871</v>
      </c>
      <c r="M1283" s="92">
        <f>Causas[[#This Row],[parada_duracion]]/60</f>
        <v>7.0000000018626451</v>
      </c>
      <c r="N1283" s="18" t="s">
        <v>125</v>
      </c>
      <c r="O1283" s="98" t="s">
        <v>125</v>
      </c>
      <c r="P1283" s="93">
        <f>WEEKNUM(Causas[[#This Row],[resolucion_fecha]],16)</f>
        <v>16</v>
      </c>
      <c r="Q1283" s="93" t="str">
        <f>TEXT(Causas[[#This Row],[resolucion_fecha]],"MMMM")</f>
        <v>abril</v>
      </c>
      <c r="R1283" s="93" t="str">
        <f t="shared" si="30"/>
        <v>N</v>
      </c>
      <c r="S1283" s="93"/>
      <c r="T1283" s="98" t="s">
        <v>125</v>
      </c>
      <c r="U1283" s="94"/>
      <c r="V1283" s="93"/>
      <c r="W1283" s="93"/>
    </row>
    <row r="1284" spans="1:23" x14ac:dyDescent="0.25">
      <c r="A1284" s="90"/>
      <c r="B1284" s="90" t="s">
        <v>137</v>
      </c>
      <c r="C1284" s="90"/>
      <c r="D1284" t="s">
        <v>52</v>
      </c>
      <c r="E1284" s="91"/>
      <c r="F1284" s="90"/>
      <c r="G1284" t="s">
        <v>579</v>
      </c>
      <c r="H1284" s="97">
        <v>45401.649305555555</v>
      </c>
      <c r="I1284" s="117">
        <v>45401.649305555555</v>
      </c>
      <c r="J1284" s="97">
        <v>45401.668055555558</v>
      </c>
      <c r="K1284" s="117">
        <v>45401.668055555558</v>
      </c>
      <c r="L1284" s="95">
        <f>((Causas[[#This Row],[resolucion_fecha]]-Causas[[#This Row],[parada_fecha]])*60*60*24)</f>
        <v>1620.0000002514571</v>
      </c>
      <c r="M1284" s="92">
        <f>Causas[[#This Row],[parada_duracion]]/60</f>
        <v>27.000000004190952</v>
      </c>
      <c r="N1284" s="18" t="s">
        <v>44</v>
      </c>
      <c r="O1284" s="98" t="s">
        <v>44</v>
      </c>
      <c r="P1284" s="93">
        <f>WEEKNUM(Causas[[#This Row],[resolucion_fecha]],16)</f>
        <v>16</v>
      </c>
      <c r="Q1284" s="93" t="str">
        <f>TEXT(Causas[[#This Row],[resolucion_fecha]],"MMMM")</f>
        <v>abril</v>
      </c>
      <c r="R1284" s="93" t="str">
        <f t="shared" si="30"/>
        <v>N</v>
      </c>
      <c r="S1284" s="93"/>
      <c r="T1284" s="98" t="s">
        <v>44</v>
      </c>
      <c r="U1284" s="94"/>
      <c r="V1284" s="93"/>
      <c r="W1284" s="93"/>
    </row>
    <row r="1285" spans="1:23" x14ac:dyDescent="0.25">
      <c r="A1285" s="90"/>
      <c r="B1285" s="90" t="s">
        <v>122</v>
      </c>
      <c r="C1285" s="90"/>
      <c r="D1285" t="s">
        <v>46</v>
      </c>
      <c r="E1285" s="91"/>
      <c r="F1285" s="90"/>
      <c r="G1285" t="s">
        <v>579</v>
      </c>
      <c r="H1285" s="97">
        <v>45401.683333333334</v>
      </c>
      <c r="I1285" s="117">
        <v>45401.683333333334</v>
      </c>
      <c r="J1285" s="97">
        <v>45401.695833333331</v>
      </c>
      <c r="K1285" s="117">
        <v>45401.695833333331</v>
      </c>
      <c r="L1285" s="95">
        <f>((Causas[[#This Row],[resolucion_fecha]]-Causas[[#This Row],[parada_fecha]])*60*60*24)</f>
        <v>1079.9999997485429</v>
      </c>
      <c r="M1285" s="92">
        <f>Causas[[#This Row],[parada_duracion]]/60</f>
        <v>17.999999995809048</v>
      </c>
      <c r="N1285" s="18" t="s">
        <v>44</v>
      </c>
      <c r="O1285" s="98" t="s">
        <v>44</v>
      </c>
      <c r="P1285" s="93">
        <f>WEEKNUM(Causas[[#This Row],[resolucion_fecha]],16)</f>
        <v>16</v>
      </c>
      <c r="Q1285" s="93" t="str">
        <f>TEXT(Causas[[#This Row],[resolucion_fecha]],"MMMM")</f>
        <v>abril</v>
      </c>
      <c r="R1285" s="93" t="str">
        <f t="shared" si="30"/>
        <v>N</v>
      </c>
      <c r="S1285" s="93"/>
      <c r="T1285" s="98" t="s">
        <v>44</v>
      </c>
      <c r="U1285" s="94"/>
      <c r="V1285" s="93"/>
      <c r="W1285" s="93"/>
    </row>
    <row r="1286" spans="1:23" x14ac:dyDescent="0.25">
      <c r="A1286" s="90"/>
      <c r="B1286" s="90" t="s">
        <v>137</v>
      </c>
      <c r="C1286" s="90"/>
      <c r="D1286" t="s">
        <v>52</v>
      </c>
      <c r="E1286" s="91"/>
      <c r="F1286" s="90"/>
      <c r="G1286" t="s">
        <v>579</v>
      </c>
      <c r="H1286" s="97">
        <v>45401.685416666667</v>
      </c>
      <c r="I1286" s="117">
        <v>45401.685416666667</v>
      </c>
      <c r="J1286" s="97">
        <v>45401.69027777778</v>
      </c>
      <c r="K1286" s="117">
        <v>45401.69027777778</v>
      </c>
      <c r="L1286" s="95">
        <f>((Causas[[#This Row],[resolucion_fecha]]-Causas[[#This Row],[parada_fecha]])*60*60*24)</f>
        <v>420.00000011175871</v>
      </c>
      <c r="M1286" s="92">
        <f>Causas[[#This Row],[parada_duracion]]/60</f>
        <v>7.0000000018626451</v>
      </c>
      <c r="N1286" s="18" t="s">
        <v>125</v>
      </c>
      <c r="O1286" s="98" t="s">
        <v>125</v>
      </c>
      <c r="P1286" s="93">
        <f>WEEKNUM(Causas[[#This Row],[resolucion_fecha]],16)</f>
        <v>16</v>
      </c>
      <c r="Q1286" s="93" t="str">
        <f>TEXT(Causas[[#This Row],[resolucion_fecha]],"MMMM")</f>
        <v>abril</v>
      </c>
      <c r="R1286" s="93" t="str">
        <f t="shared" si="30"/>
        <v>N</v>
      </c>
      <c r="S1286" s="93"/>
      <c r="T1286" s="98" t="s">
        <v>125</v>
      </c>
      <c r="U1286" s="94"/>
      <c r="V1286" s="93"/>
      <c r="W1286" s="93"/>
    </row>
    <row r="1287" spans="1:23" x14ac:dyDescent="0.25">
      <c r="A1287" s="90"/>
      <c r="B1287" s="90" t="s">
        <v>142</v>
      </c>
      <c r="C1287" s="90"/>
      <c r="D1287" t="s">
        <v>53</v>
      </c>
      <c r="E1287" s="91"/>
      <c r="F1287" s="90"/>
      <c r="G1287" t="s">
        <v>580</v>
      </c>
      <c r="H1287" s="97">
        <v>45401.720833333333</v>
      </c>
      <c r="I1287" s="117">
        <v>45401.720833333333</v>
      </c>
      <c r="J1287" s="97">
        <v>45401.732638888891</v>
      </c>
      <c r="K1287" s="117">
        <v>45401.732638888891</v>
      </c>
      <c r="L1287" s="95">
        <f>((Causas[[#This Row],[resolucion_fecha]]-Causas[[#This Row],[parada_fecha]])*60*60*24)</f>
        <v>1020.0000001816079</v>
      </c>
      <c r="M1287" s="92">
        <f>Causas[[#This Row],[parada_duracion]]/60</f>
        <v>17.000000003026798</v>
      </c>
      <c r="N1287" s="18" t="s">
        <v>44</v>
      </c>
      <c r="O1287" s="98" t="s">
        <v>44</v>
      </c>
      <c r="P1287" s="93">
        <f>WEEKNUM(Causas[[#This Row],[resolucion_fecha]],16)</f>
        <v>16</v>
      </c>
      <c r="Q1287" s="93" t="str">
        <f>TEXT(Causas[[#This Row],[resolucion_fecha]],"MMMM")</f>
        <v>abril</v>
      </c>
      <c r="R1287" s="93" t="str">
        <f t="shared" si="30"/>
        <v>N</v>
      </c>
      <c r="S1287" s="93"/>
      <c r="T1287" s="98" t="s">
        <v>44</v>
      </c>
      <c r="U1287" s="94"/>
      <c r="V1287" s="93"/>
      <c r="W1287" s="93"/>
    </row>
    <row r="1288" spans="1:23" x14ac:dyDescent="0.25">
      <c r="A1288" s="90"/>
      <c r="B1288" s="90" t="s">
        <v>120</v>
      </c>
      <c r="C1288" s="90"/>
      <c r="D1288" t="s">
        <v>50</v>
      </c>
      <c r="E1288" s="91"/>
      <c r="F1288" s="90"/>
      <c r="G1288" t="s">
        <v>579</v>
      </c>
      <c r="H1288" s="97">
        <v>45401.72152777778</v>
      </c>
      <c r="I1288" s="117">
        <v>45401.72152777778</v>
      </c>
      <c r="J1288" s="97">
        <v>45401.759722222225</v>
      </c>
      <c r="K1288" s="117">
        <v>45401.759722222225</v>
      </c>
      <c r="L1288" s="95">
        <f>((Causas[[#This Row],[resolucion_fecha]]-Causas[[#This Row],[parada_fecha]])*60*60*24)</f>
        <v>3300.0000000698492</v>
      </c>
      <c r="M1288" s="92">
        <f>Causas[[#This Row],[parada_duracion]]/60</f>
        <v>55.000000001164153</v>
      </c>
      <c r="N1288" s="18" t="s">
        <v>44</v>
      </c>
      <c r="O1288" s="98" t="s">
        <v>44</v>
      </c>
      <c r="P1288" s="93">
        <f>WEEKNUM(Causas[[#This Row],[resolucion_fecha]],16)</f>
        <v>16</v>
      </c>
      <c r="Q1288" s="93" t="str">
        <f>TEXT(Causas[[#This Row],[resolucion_fecha]],"MMMM")</f>
        <v>abril</v>
      </c>
      <c r="R1288" s="93" t="str">
        <f t="shared" si="30"/>
        <v>N</v>
      </c>
      <c r="S1288" s="93"/>
      <c r="T1288" s="98" t="s">
        <v>44</v>
      </c>
      <c r="U1288" s="94"/>
      <c r="V1288" s="93"/>
      <c r="W1288" s="93"/>
    </row>
    <row r="1289" spans="1:23" x14ac:dyDescent="0.25">
      <c r="A1289" s="90"/>
      <c r="B1289" s="90" t="s">
        <v>142</v>
      </c>
      <c r="C1289" s="90"/>
      <c r="D1289" t="s">
        <v>53</v>
      </c>
      <c r="E1289" s="91"/>
      <c r="F1289" s="90"/>
      <c r="G1289" t="s">
        <v>579</v>
      </c>
      <c r="H1289" s="97">
        <v>45401.745833333334</v>
      </c>
      <c r="I1289" s="117">
        <v>45401.745833333334</v>
      </c>
      <c r="J1289" s="97">
        <v>45401.774305555555</v>
      </c>
      <c r="K1289" s="117">
        <v>45401.774305555555</v>
      </c>
      <c r="L1289" s="95">
        <f>((Causas[[#This Row],[resolucion_fecha]]-Causas[[#This Row],[parada_fecha]])*60*60*24)</f>
        <v>2459.9999998463318</v>
      </c>
      <c r="M1289" s="92">
        <f>Causas[[#This Row],[parada_duracion]]/60</f>
        <v>40.999999997438863</v>
      </c>
      <c r="N1289" s="18" t="s">
        <v>44</v>
      </c>
      <c r="O1289" s="98" t="s">
        <v>44</v>
      </c>
      <c r="P1289" s="93">
        <f>WEEKNUM(Causas[[#This Row],[resolucion_fecha]],16)</f>
        <v>16</v>
      </c>
      <c r="Q1289" s="93" t="str">
        <f>TEXT(Causas[[#This Row],[resolucion_fecha]],"MMMM")</f>
        <v>abril</v>
      </c>
      <c r="R1289" s="93" t="str">
        <f t="shared" si="30"/>
        <v>N</v>
      </c>
      <c r="S1289" s="93"/>
      <c r="T1289" s="98" t="s">
        <v>44</v>
      </c>
      <c r="U1289" s="94"/>
      <c r="V1289" s="93"/>
      <c r="W1289" s="93"/>
    </row>
    <row r="1290" spans="1:23" x14ac:dyDescent="0.25">
      <c r="A1290" s="90"/>
      <c r="B1290" s="90" t="s">
        <v>136</v>
      </c>
      <c r="C1290" s="90"/>
      <c r="D1290" t="s">
        <v>52</v>
      </c>
      <c r="E1290" s="91"/>
      <c r="F1290" s="90"/>
      <c r="G1290" t="s">
        <v>579</v>
      </c>
      <c r="H1290" s="97">
        <v>45401.777083333334</v>
      </c>
      <c r="I1290" s="117">
        <v>45401.777083333334</v>
      </c>
      <c r="J1290" s="97">
        <v>45401.788888888892</v>
      </c>
      <c r="K1290" s="117">
        <v>45401.788888888892</v>
      </c>
      <c r="L1290" s="95">
        <f>((Causas[[#This Row],[resolucion_fecha]]-Causas[[#This Row],[parada_fecha]])*60*60*24)</f>
        <v>1020.0000001816079</v>
      </c>
      <c r="M1290" s="92">
        <f>Causas[[#This Row],[parada_duracion]]/60</f>
        <v>17.000000003026798</v>
      </c>
      <c r="N1290" s="18" t="s">
        <v>44</v>
      </c>
      <c r="O1290" s="98" t="s">
        <v>44</v>
      </c>
      <c r="P1290" s="93">
        <f>WEEKNUM(Causas[[#This Row],[resolucion_fecha]],16)</f>
        <v>16</v>
      </c>
      <c r="Q1290" s="93" t="str">
        <f>TEXT(Causas[[#This Row],[resolucion_fecha]],"MMMM")</f>
        <v>abril</v>
      </c>
      <c r="R1290" s="93" t="str">
        <f t="shared" si="30"/>
        <v>N</v>
      </c>
      <c r="S1290" s="93"/>
      <c r="T1290" s="98" t="s">
        <v>44</v>
      </c>
      <c r="U1290" s="94"/>
      <c r="V1290" s="93"/>
      <c r="W1290" s="93"/>
    </row>
    <row r="1291" spans="1:23" x14ac:dyDescent="0.25">
      <c r="A1291" s="90"/>
      <c r="B1291" s="90" t="s">
        <v>715</v>
      </c>
      <c r="C1291" s="90"/>
      <c r="D1291" t="s">
        <v>42</v>
      </c>
      <c r="E1291" s="91"/>
      <c r="F1291" s="90"/>
      <c r="G1291" t="s">
        <v>580</v>
      </c>
      <c r="H1291" s="97">
        <v>45401.829861111109</v>
      </c>
      <c r="I1291" s="117">
        <v>45401.829861111109</v>
      </c>
      <c r="J1291" s="97">
        <v>45401.839583333334</v>
      </c>
      <c r="K1291" s="117">
        <v>45401.839583333334</v>
      </c>
      <c r="L1291" s="95">
        <f>((Causas[[#This Row],[resolucion_fecha]]-Causas[[#This Row],[parada_fecha]])*60*60*24)</f>
        <v>840.00000022351742</v>
      </c>
      <c r="M1291" s="92">
        <f>Causas[[#This Row],[parada_duracion]]/60</f>
        <v>14.00000000372529</v>
      </c>
      <c r="N1291" s="18" t="s">
        <v>44</v>
      </c>
      <c r="O1291" s="98" t="s">
        <v>44</v>
      </c>
      <c r="P1291" s="93">
        <f>WEEKNUM(Causas[[#This Row],[resolucion_fecha]],16)</f>
        <v>16</v>
      </c>
      <c r="Q1291" s="93" t="str">
        <f>TEXT(Causas[[#This Row],[resolucion_fecha]],"MMMM")</f>
        <v>abril</v>
      </c>
      <c r="R1291" s="93" t="str">
        <f t="shared" si="30"/>
        <v>N</v>
      </c>
      <c r="S1291" s="93"/>
      <c r="T1291" s="98" t="s">
        <v>44</v>
      </c>
      <c r="U1291" s="94"/>
      <c r="V1291" s="93"/>
      <c r="W1291" s="93"/>
    </row>
    <row r="1292" spans="1:23" x14ac:dyDescent="0.25">
      <c r="A1292" s="95"/>
      <c r="B1292" s="95" t="s">
        <v>121</v>
      </c>
      <c r="C1292" s="95"/>
      <c r="D1292" t="s">
        <v>64</v>
      </c>
      <c r="E1292" s="96"/>
      <c r="F1292" s="95"/>
      <c r="G1292" t="s">
        <v>579</v>
      </c>
      <c r="H1292" s="97">
        <v>45401.867361111108</v>
      </c>
      <c r="I1292" s="117">
        <v>45401.867361111108</v>
      </c>
      <c r="J1292" s="97">
        <v>45401.872916666667</v>
      </c>
      <c r="K1292" s="117">
        <v>45401.872916666667</v>
      </c>
      <c r="L1292" s="95">
        <f>((Causas[[#This Row],[resolucion_fecha]]-Causas[[#This Row],[parada_fecha]])*60*60*24)</f>
        <v>480.00000030733645</v>
      </c>
      <c r="M1292" s="23">
        <f>Causas[[#This Row],[parada_duracion]]/60</f>
        <v>8.0000000051222742</v>
      </c>
      <c r="N1292" s="18" t="s">
        <v>125</v>
      </c>
      <c r="O1292" s="98" t="s">
        <v>125</v>
      </c>
      <c r="P1292" s="16">
        <f>WEEKNUM(Causas[[#This Row],[resolucion_fecha]],16)</f>
        <v>16</v>
      </c>
      <c r="Q1292" s="16" t="str">
        <f>TEXT(Causas[[#This Row],[resolucion_fecha]],"MMMM")</f>
        <v>abril</v>
      </c>
      <c r="R1292" s="16" t="str">
        <f t="shared" si="30"/>
        <v>N</v>
      </c>
      <c r="S1292" s="16"/>
      <c r="T1292" s="98" t="s">
        <v>125</v>
      </c>
      <c r="U1292" s="94"/>
      <c r="V1292" s="16"/>
      <c r="W1292" s="16"/>
    </row>
    <row r="1293" spans="1:23" x14ac:dyDescent="0.25">
      <c r="A1293" s="90"/>
      <c r="B1293" s="90" t="s">
        <v>121</v>
      </c>
      <c r="C1293" s="90"/>
      <c r="D1293" t="s">
        <v>57</v>
      </c>
      <c r="E1293" s="91"/>
      <c r="F1293" s="90"/>
      <c r="G1293" t="s">
        <v>579</v>
      </c>
      <c r="H1293" s="97">
        <v>45404.013194444444</v>
      </c>
      <c r="I1293" s="117">
        <v>45404.013194444444</v>
      </c>
      <c r="J1293" s="97">
        <v>45404.029166666667</v>
      </c>
      <c r="K1293" s="117">
        <v>45404.029166666667</v>
      </c>
      <c r="L1293" s="95">
        <f>((Causas[[#This Row],[resolucion_fecha]]-Causas[[#This Row],[parada_fecha]])*60*60*24)</f>
        <v>1380.0000000977889</v>
      </c>
      <c r="M1293" s="92">
        <f>Causas[[#This Row],[parada_duracion]]/60</f>
        <v>23.000000001629815</v>
      </c>
      <c r="N1293" s="18" t="s">
        <v>44</v>
      </c>
      <c r="O1293" s="98" t="s">
        <v>44</v>
      </c>
      <c r="P1293" s="93">
        <f>WEEKNUM(Causas[[#This Row],[resolucion_fecha]],16)</f>
        <v>17</v>
      </c>
      <c r="Q1293" s="93" t="str">
        <f>TEXT(Causas[[#This Row],[resolucion_fecha]],"MMMM")</f>
        <v>abril</v>
      </c>
      <c r="R1293" s="93" t="str">
        <f t="shared" si="30"/>
        <v>N</v>
      </c>
      <c r="S1293" s="93"/>
      <c r="T1293" s="98" t="s">
        <v>44</v>
      </c>
      <c r="U1293" s="16"/>
      <c r="V1293" s="93"/>
      <c r="W1293" s="93"/>
    </row>
    <row r="1294" spans="1:23" x14ac:dyDescent="0.25">
      <c r="A1294" s="90"/>
      <c r="B1294" s="90" t="s">
        <v>110</v>
      </c>
      <c r="C1294" s="90"/>
      <c r="D1294" t="s">
        <v>49</v>
      </c>
      <c r="E1294" s="91"/>
      <c r="F1294" s="90"/>
      <c r="G1294" t="s">
        <v>579</v>
      </c>
      <c r="H1294" s="97">
        <v>45404.26666666667</v>
      </c>
      <c r="I1294" s="117">
        <v>45404.26666666667</v>
      </c>
      <c r="J1294" s="97">
        <v>45404.27847222222</v>
      </c>
      <c r="K1294" s="117">
        <v>45404.27847222222</v>
      </c>
      <c r="L1294" s="95">
        <f>((Causas[[#This Row],[resolucion_fecha]]-Causas[[#This Row],[parada_fecha]])*60*60*24)</f>
        <v>1019.9999995529652</v>
      </c>
      <c r="M1294" s="92">
        <f>Causas[[#This Row],[parada_duracion]]/60</f>
        <v>16.999999992549419</v>
      </c>
      <c r="N1294" s="18" t="s">
        <v>44</v>
      </c>
      <c r="O1294" s="98" t="s">
        <v>44</v>
      </c>
      <c r="P1294" s="93">
        <f>WEEKNUM(Causas[[#This Row],[resolucion_fecha]],16)</f>
        <v>17</v>
      </c>
      <c r="Q1294" s="93" t="str">
        <f>TEXT(Causas[[#This Row],[resolucion_fecha]],"MMMM")</f>
        <v>abril</v>
      </c>
      <c r="R1294" s="93" t="str">
        <f t="shared" si="30"/>
        <v>N</v>
      </c>
      <c r="S1294" s="93"/>
      <c r="T1294" s="98" t="s">
        <v>44</v>
      </c>
      <c r="U1294" s="94"/>
      <c r="V1294" s="93"/>
      <c r="W1294" s="93"/>
    </row>
    <row r="1295" spans="1:23" x14ac:dyDescent="0.25">
      <c r="A1295" s="90"/>
      <c r="B1295" s="90" t="s">
        <v>179</v>
      </c>
      <c r="C1295" s="90"/>
      <c r="D1295" t="s">
        <v>49</v>
      </c>
      <c r="E1295" s="91"/>
      <c r="F1295" s="90"/>
      <c r="G1295" t="s">
        <v>580</v>
      </c>
      <c r="H1295" s="97">
        <v>45404.301388888889</v>
      </c>
      <c r="I1295" s="117">
        <v>45404.301388888889</v>
      </c>
      <c r="J1295" s="97">
        <v>45404.313194444447</v>
      </c>
      <c r="K1295" s="117">
        <v>45404.313194444447</v>
      </c>
      <c r="L1295" s="95">
        <f>((Causas[[#This Row],[resolucion_fecha]]-Causas[[#This Row],[parada_fecha]])*60*60*24)</f>
        <v>1020.0000001816079</v>
      </c>
      <c r="M1295" s="92">
        <f>Causas[[#This Row],[parada_duracion]]/60</f>
        <v>17.000000003026798</v>
      </c>
      <c r="N1295" s="18" t="s">
        <v>44</v>
      </c>
      <c r="O1295" s="98" t="s">
        <v>44</v>
      </c>
      <c r="P1295" s="93">
        <f>WEEKNUM(Causas[[#This Row],[resolucion_fecha]],16)</f>
        <v>17</v>
      </c>
      <c r="Q1295" s="93" t="str">
        <f>TEXT(Causas[[#This Row],[resolucion_fecha]],"MMMM")</f>
        <v>abril</v>
      </c>
      <c r="R1295" s="93" t="str">
        <f t="shared" si="30"/>
        <v>N</v>
      </c>
      <c r="S1295" s="93"/>
      <c r="T1295" s="98" t="s">
        <v>44</v>
      </c>
      <c r="U1295" s="94"/>
      <c r="V1295" s="93"/>
      <c r="W1295" s="93"/>
    </row>
    <row r="1296" spans="1:23" x14ac:dyDescent="0.25">
      <c r="A1296" s="90"/>
      <c r="B1296" s="90" t="s">
        <v>120</v>
      </c>
      <c r="C1296" s="90"/>
      <c r="D1296" t="s">
        <v>59</v>
      </c>
      <c r="E1296" s="91"/>
      <c r="F1296" s="90"/>
      <c r="G1296" t="s">
        <v>580</v>
      </c>
      <c r="H1296" s="97">
        <v>45404.304861111108</v>
      </c>
      <c r="I1296" s="117">
        <v>45404.304861111108</v>
      </c>
      <c r="J1296" s="97">
        <v>45404.348611111112</v>
      </c>
      <c r="K1296" s="117">
        <v>45404.348611111112</v>
      </c>
      <c r="L1296" s="95">
        <f>((Causas[[#This Row],[resolucion_fecha]]-Causas[[#This Row],[parada_fecha]])*60*60*24)</f>
        <v>3780.0000003771856</v>
      </c>
      <c r="M1296" s="92">
        <f>Causas[[#This Row],[parada_duracion]]/60</f>
        <v>63.000000006286427</v>
      </c>
      <c r="N1296" s="18" t="s">
        <v>44</v>
      </c>
      <c r="O1296" s="98" t="s">
        <v>44</v>
      </c>
      <c r="P1296" s="93">
        <f>WEEKNUM(Causas[[#This Row],[resolucion_fecha]],16)</f>
        <v>17</v>
      </c>
      <c r="Q1296" s="93" t="str">
        <f>TEXT(Causas[[#This Row],[resolucion_fecha]],"MMMM")</f>
        <v>abril</v>
      </c>
      <c r="R1296" s="93" t="str">
        <f t="shared" si="30"/>
        <v>N</v>
      </c>
      <c r="S1296" s="93"/>
      <c r="T1296" s="98" t="s">
        <v>44</v>
      </c>
      <c r="U1296" s="94"/>
      <c r="V1296" s="93"/>
      <c r="W1296" s="93"/>
    </row>
    <row r="1297" spans="1:23" x14ac:dyDescent="0.25">
      <c r="A1297" s="90"/>
      <c r="B1297" s="90" t="s">
        <v>114</v>
      </c>
      <c r="C1297" s="90"/>
      <c r="D1297" t="s">
        <v>50</v>
      </c>
      <c r="E1297" s="91"/>
      <c r="F1297" s="90"/>
      <c r="G1297" t="s">
        <v>580</v>
      </c>
      <c r="H1297" s="97">
        <v>45404.304861111108</v>
      </c>
      <c r="I1297" s="117">
        <v>45404.304861111108</v>
      </c>
      <c r="J1297" s="97">
        <v>45404.350694444445</v>
      </c>
      <c r="K1297" s="117">
        <v>45404.350694444445</v>
      </c>
      <c r="L1297" s="95">
        <f>((Causas[[#This Row],[resolucion_fecha]]-Causas[[#This Row],[parada_fecha]])*60*60*24)</f>
        <v>3960.0000003352761</v>
      </c>
      <c r="M1297" s="92">
        <f>Causas[[#This Row],[parada_duracion]]/60</f>
        <v>66.000000005587935</v>
      </c>
      <c r="N1297" s="18" t="s">
        <v>754</v>
      </c>
      <c r="O1297" s="98" t="s">
        <v>383</v>
      </c>
      <c r="P1297" s="93">
        <f>WEEKNUM(Causas[[#This Row],[resolucion_fecha]],16)</f>
        <v>17</v>
      </c>
      <c r="Q1297" s="93" t="str">
        <f>TEXT(Causas[[#This Row],[resolucion_fecha]],"MMMM")</f>
        <v>abril</v>
      </c>
      <c r="R1297" s="93" t="str">
        <f t="shared" si="30"/>
        <v>N</v>
      </c>
      <c r="S1297" s="93"/>
      <c r="T1297" s="98" t="s">
        <v>132</v>
      </c>
      <c r="U1297" s="94"/>
      <c r="V1297" s="93"/>
      <c r="W1297" s="93"/>
    </row>
    <row r="1298" spans="1:23" x14ac:dyDescent="0.25">
      <c r="A1298" s="90"/>
      <c r="B1298" s="90" t="s">
        <v>142</v>
      </c>
      <c r="C1298" s="90"/>
      <c r="D1298" t="s">
        <v>43</v>
      </c>
      <c r="E1298" s="91"/>
      <c r="F1298" s="90"/>
      <c r="G1298" t="s">
        <v>579</v>
      </c>
      <c r="H1298" s="97">
        <v>45404.316666666666</v>
      </c>
      <c r="I1298" s="117">
        <v>45404.316666666666</v>
      </c>
      <c r="J1298" s="97">
        <v>45404.32916666667</v>
      </c>
      <c r="K1298" s="117">
        <v>45404.32916666667</v>
      </c>
      <c r="L1298" s="95">
        <f>((Causas[[#This Row],[resolucion_fecha]]-Causas[[#This Row],[parada_fecha]])*60*60*24)</f>
        <v>1080.0000003771856</v>
      </c>
      <c r="M1298" s="92">
        <f>Causas[[#This Row],[parada_duracion]]/60</f>
        <v>18.000000006286427</v>
      </c>
      <c r="N1298" s="18" t="s">
        <v>755</v>
      </c>
      <c r="O1298" s="98" t="s">
        <v>383</v>
      </c>
      <c r="P1298" s="93">
        <f>WEEKNUM(Causas[[#This Row],[resolucion_fecha]],16)</f>
        <v>17</v>
      </c>
      <c r="Q1298" s="93" t="str">
        <f>TEXT(Causas[[#This Row],[resolucion_fecha]],"MMMM")</f>
        <v>abril</v>
      </c>
      <c r="R1298" s="93" t="str">
        <f t="shared" ref="R1298:R1361" si="31">IF(I6789&gt;TIME(22,0,0),"N",IF(I6789&lt;TIME(6,0,0),"N",IF(I6789&gt;TIME(14,0,0),"T",IF(I6789&gt;=TIME(6,0,0),"M","-"))))</f>
        <v>N</v>
      </c>
      <c r="S1298" s="93"/>
      <c r="T1298" s="98" t="s">
        <v>132</v>
      </c>
      <c r="U1298" s="94"/>
      <c r="V1298" s="93"/>
      <c r="W1298" s="93"/>
    </row>
    <row r="1299" spans="1:23" x14ac:dyDescent="0.25">
      <c r="A1299" s="90"/>
      <c r="B1299" s="90" t="s">
        <v>161</v>
      </c>
      <c r="C1299" s="90"/>
      <c r="D1299" t="s">
        <v>49</v>
      </c>
      <c r="E1299" s="91"/>
      <c r="F1299" s="90"/>
      <c r="G1299" t="s">
        <v>579</v>
      </c>
      <c r="H1299" s="97">
        <v>45404.332638888889</v>
      </c>
      <c r="I1299" s="117">
        <v>45404.332638888889</v>
      </c>
      <c r="J1299" s="97">
        <v>45404.359027777777</v>
      </c>
      <c r="K1299" s="117">
        <v>45404.359027777777</v>
      </c>
      <c r="L1299" s="95">
        <f>((Causas[[#This Row],[resolucion_fecha]]-Causas[[#This Row],[parada_fecha]])*60*60*24)</f>
        <v>2279.9999998882413</v>
      </c>
      <c r="M1299" s="92">
        <f>Causas[[#This Row],[parada_duracion]]/60</f>
        <v>37.999999998137355</v>
      </c>
      <c r="N1299" s="18" t="s">
        <v>752</v>
      </c>
      <c r="O1299" s="98" t="s">
        <v>383</v>
      </c>
      <c r="P1299" s="93">
        <f>WEEKNUM(Causas[[#This Row],[resolucion_fecha]],16)</f>
        <v>17</v>
      </c>
      <c r="Q1299" s="93" t="str">
        <f>TEXT(Causas[[#This Row],[resolucion_fecha]],"MMMM")</f>
        <v>abril</v>
      </c>
      <c r="R1299" s="93" t="str">
        <f t="shared" si="31"/>
        <v>N</v>
      </c>
      <c r="S1299" s="93"/>
      <c r="T1299" s="98" t="s">
        <v>132</v>
      </c>
      <c r="U1299" s="94"/>
      <c r="V1299" s="93"/>
      <c r="W1299" s="93"/>
    </row>
    <row r="1300" spans="1:23" x14ac:dyDescent="0.25">
      <c r="A1300" s="90"/>
      <c r="B1300" s="90" t="s">
        <v>121</v>
      </c>
      <c r="C1300" s="90"/>
      <c r="D1300" t="s">
        <v>57</v>
      </c>
      <c r="E1300" s="91"/>
      <c r="F1300" s="90"/>
      <c r="G1300" t="s">
        <v>579</v>
      </c>
      <c r="H1300" s="97">
        <v>45404.368750000001</v>
      </c>
      <c r="I1300" s="117">
        <v>45404.368750000001</v>
      </c>
      <c r="J1300" s="97">
        <v>45404.429861111108</v>
      </c>
      <c r="K1300" s="117">
        <v>45404.429861111108</v>
      </c>
      <c r="L1300" s="95">
        <f>((Causas[[#This Row],[resolucion_fecha]]-Causas[[#This Row],[parada_fecha]])*60*60*24)</f>
        <v>5279.9999996088445</v>
      </c>
      <c r="M1300" s="92">
        <f>Causas[[#This Row],[parada_duracion]]/60</f>
        <v>87.999999993480742</v>
      </c>
      <c r="N1300" s="18" t="s">
        <v>44</v>
      </c>
      <c r="O1300" s="98" t="s">
        <v>44</v>
      </c>
      <c r="P1300" s="93">
        <f>WEEKNUM(Causas[[#This Row],[resolucion_fecha]],16)</f>
        <v>17</v>
      </c>
      <c r="Q1300" s="93" t="str">
        <f>TEXT(Causas[[#This Row],[resolucion_fecha]],"MMMM")</f>
        <v>abril</v>
      </c>
      <c r="R1300" s="93" t="str">
        <f t="shared" si="31"/>
        <v>N</v>
      </c>
      <c r="S1300" s="93"/>
      <c r="T1300" s="98" t="s">
        <v>44</v>
      </c>
      <c r="U1300" s="94"/>
      <c r="V1300" s="93"/>
      <c r="W1300" s="93"/>
    </row>
    <row r="1301" spans="1:23" x14ac:dyDescent="0.25">
      <c r="A1301" s="90"/>
      <c r="B1301" s="90" t="s">
        <v>181</v>
      </c>
      <c r="C1301" s="90"/>
      <c r="D1301" t="s">
        <v>47</v>
      </c>
      <c r="E1301" s="91"/>
      <c r="F1301" s="90"/>
      <c r="G1301" t="s">
        <v>580</v>
      </c>
      <c r="H1301" s="97">
        <v>45404.376388888886</v>
      </c>
      <c r="I1301" s="117">
        <v>45404.376388888886</v>
      </c>
      <c r="J1301" s="97">
        <v>45404.401388888888</v>
      </c>
      <c r="K1301" s="117">
        <v>45404.401388888888</v>
      </c>
      <c r="L1301" s="95">
        <f>((Causas[[#This Row],[resolucion_fecha]]-Causas[[#This Row],[parada_fecha]])*60*60*24)</f>
        <v>2160.0000001257285</v>
      </c>
      <c r="M1301" s="92">
        <f>Causas[[#This Row],[parada_duracion]]/60</f>
        <v>36.000000002095476</v>
      </c>
      <c r="N1301" s="18" t="s">
        <v>756</v>
      </c>
      <c r="O1301" s="98" t="s">
        <v>383</v>
      </c>
      <c r="P1301" s="93">
        <f>WEEKNUM(Causas[[#This Row],[resolucion_fecha]],16)</f>
        <v>17</v>
      </c>
      <c r="Q1301" s="93" t="str">
        <f>TEXT(Causas[[#This Row],[resolucion_fecha]],"MMMM")</f>
        <v>abril</v>
      </c>
      <c r="R1301" s="93" t="str">
        <f t="shared" si="31"/>
        <v>N</v>
      </c>
      <c r="S1301" s="93"/>
      <c r="T1301" s="98" t="s">
        <v>132</v>
      </c>
      <c r="U1301" s="94"/>
      <c r="V1301" s="93"/>
      <c r="W1301" s="93"/>
    </row>
    <row r="1302" spans="1:23" x14ac:dyDescent="0.25">
      <c r="A1302" s="90"/>
      <c r="B1302" s="90" t="s">
        <v>161</v>
      </c>
      <c r="C1302" s="90"/>
      <c r="D1302" t="s">
        <v>49</v>
      </c>
      <c r="E1302" s="91"/>
      <c r="F1302" s="90"/>
      <c r="G1302" t="s">
        <v>579</v>
      </c>
      <c r="H1302" s="97">
        <v>45404.384027777778</v>
      </c>
      <c r="I1302" s="117">
        <v>45404.384027777778</v>
      </c>
      <c r="J1302" s="97">
        <v>45404.467361111114</v>
      </c>
      <c r="K1302" s="117">
        <v>45404.467361111114</v>
      </c>
      <c r="L1302" s="95">
        <f>((Causas[[#This Row],[resolucion_fecha]]-Causas[[#This Row],[parada_fecha]])*60*60*24)</f>
        <v>7200.0000002095476</v>
      </c>
      <c r="M1302" s="92">
        <f>Causas[[#This Row],[parada_duracion]]/60</f>
        <v>120.00000000349246</v>
      </c>
      <c r="N1302" s="18" t="s">
        <v>753</v>
      </c>
      <c r="O1302" s="98" t="s">
        <v>383</v>
      </c>
      <c r="P1302" s="93">
        <f>WEEKNUM(Causas[[#This Row],[resolucion_fecha]],16)</f>
        <v>17</v>
      </c>
      <c r="Q1302" s="93" t="str">
        <f>TEXT(Causas[[#This Row],[resolucion_fecha]],"MMMM")</f>
        <v>abril</v>
      </c>
      <c r="R1302" s="93" t="str">
        <f t="shared" si="31"/>
        <v>N</v>
      </c>
      <c r="S1302" s="93"/>
      <c r="T1302" s="98" t="s">
        <v>132</v>
      </c>
      <c r="U1302" s="94"/>
      <c r="V1302" s="93"/>
      <c r="W1302" s="93"/>
    </row>
    <row r="1303" spans="1:23" x14ac:dyDescent="0.25">
      <c r="A1303" s="90"/>
      <c r="B1303" s="90" t="s">
        <v>114</v>
      </c>
      <c r="C1303" s="90"/>
      <c r="D1303" t="s">
        <v>50</v>
      </c>
      <c r="E1303" s="91"/>
      <c r="F1303" s="90"/>
      <c r="G1303" t="s">
        <v>580</v>
      </c>
      <c r="H1303" s="97">
        <v>45404.404861111114</v>
      </c>
      <c r="I1303" s="117">
        <v>45404.404861111114</v>
      </c>
      <c r="J1303" s="97">
        <v>45404.418749999997</v>
      </c>
      <c r="K1303" s="117">
        <v>45404.418749999997</v>
      </c>
      <c r="L1303" s="95">
        <f>((Causas[[#This Row],[resolucion_fecha]]-Causas[[#This Row],[parada_fecha]])*60*60*24)</f>
        <v>1199.9999995110556</v>
      </c>
      <c r="M1303" s="92">
        <f>Causas[[#This Row],[parada_duracion]]/60</f>
        <v>19.999999991850927</v>
      </c>
      <c r="N1303" s="18" t="s">
        <v>44</v>
      </c>
      <c r="O1303" s="98" t="s">
        <v>44</v>
      </c>
      <c r="P1303" s="93">
        <f>WEEKNUM(Causas[[#This Row],[resolucion_fecha]],16)</f>
        <v>17</v>
      </c>
      <c r="Q1303" s="93" t="str">
        <f>TEXT(Causas[[#This Row],[resolucion_fecha]],"MMMM")</f>
        <v>abril</v>
      </c>
      <c r="R1303" s="93" t="str">
        <f t="shared" si="31"/>
        <v>N</v>
      </c>
      <c r="S1303" s="93"/>
      <c r="T1303" s="98" t="s">
        <v>44</v>
      </c>
      <c r="U1303" s="94"/>
      <c r="V1303" s="93"/>
      <c r="W1303" s="93"/>
    </row>
    <row r="1304" spans="1:23" x14ac:dyDescent="0.25">
      <c r="A1304" s="90"/>
      <c r="B1304" s="90" t="s">
        <v>114</v>
      </c>
      <c r="C1304" s="90"/>
      <c r="D1304" t="s">
        <v>50</v>
      </c>
      <c r="E1304" s="91"/>
      <c r="F1304" s="90"/>
      <c r="G1304" t="s">
        <v>580</v>
      </c>
      <c r="H1304" s="97">
        <v>45404.418749999997</v>
      </c>
      <c r="I1304" s="117">
        <v>45404.418749999997</v>
      </c>
      <c r="J1304" s="97">
        <v>45404.456944444442</v>
      </c>
      <c r="K1304" s="117">
        <v>45404.456944444442</v>
      </c>
      <c r="L1304" s="95">
        <f>((Causas[[#This Row],[resolucion_fecha]]-Causas[[#This Row],[parada_fecha]])*60*60*24)</f>
        <v>3300.0000000698492</v>
      </c>
      <c r="M1304" s="92">
        <f>Causas[[#This Row],[parada_duracion]]/60</f>
        <v>55.000000001164153</v>
      </c>
      <c r="N1304" s="18" t="s">
        <v>757</v>
      </c>
      <c r="O1304" s="98" t="s">
        <v>383</v>
      </c>
      <c r="P1304" s="93">
        <f>WEEKNUM(Causas[[#This Row],[resolucion_fecha]],16)</f>
        <v>17</v>
      </c>
      <c r="Q1304" s="93" t="str">
        <f>TEXT(Causas[[#This Row],[resolucion_fecha]],"MMMM")</f>
        <v>abril</v>
      </c>
      <c r="R1304" s="93" t="str">
        <f t="shared" si="31"/>
        <v>N</v>
      </c>
      <c r="S1304" s="93"/>
      <c r="T1304" s="98" t="s">
        <v>132</v>
      </c>
      <c r="U1304" s="94"/>
      <c r="V1304" s="93"/>
      <c r="W1304" s="93"/>
    </row>
    <row r="1305" spans="1:23" x14ac:dyDescent="0.25">
      <c r="A1305" s="90"/>
      <c r="B1305" s="90" t="s">
        <v>121</v>
      </c>
      <c r="C1305" s="90"/>
      <c r="D1305" t="s">
        <v>46</v>
      </c>
      <c r="E1305" s="91"/>
      <c r="F1305" s="90"/>
      <c r="G1305" t="s">
        <v>579</v>
      </c>
      <c r="H1305" s="97">
        <v>45404.53125</v>
      </c>
      <c r="I1305" s="117">
        <v>45404.53125</v>
      </c>
      <c r="J1305" s="97">
        <v>45404.54791666667</v>
      </c>
      <c r="K1305" s="117">
        <v>45404.54791666667</v>
      </c>
      <c r="L1305" s="95">
        <f>((Causas[[#This Row],[resolucion_fecha]]-Causas[[#This Row],[parada_fecha]])*60*60*24)</f>
        <v>1440.0000002933666</v>
      </c>
      <c r="M1305" s="92">
        <f>Causas[[#This Row],[parada_duracion]]/60</f>
        <v>24.000000004889444</v>
      </c>
      <c r="N1305" s="18" t="s">
        <v>44</v>
      </c>
      <c r="O1305" s="98" t="s">
        <v>44</v>
      </c>
      <c r="P1305" s="93">
        <f>WEEKNUM(Causas[[#This Row],[resolucion_fecha]],16)</f>
        <v>17</v>
      </c>
      <c r="Q1305" s="93" t="str">
        <f>TEXT(Causas[[#This Row],[resolucion_fecha]],"MMMM")</f>
        <v>abril</v>
      </c>
      <c r="R1305" s="93" t="str">
        <f t="shared" si="31"/>
        <v>N</v>
      </c>
      <c r="S1305" s="93"/>
      <c r="T1305" s="98" t="s">
        <v>44</v>
      </c>
      <c r="U1305" s="94"/>
      <c r="V1305" s="93"/>
      <c r="W1305" s="93"/>
    </row>
    <row r="1306" spans="1:23" x14ac:dyDescent="0.25">
      <c r="A1306" s="90"/>
      <c r="B1306" s="90" t="s">
        <v>120</v>
      </c>
      <c r="C1306" s="90"/>
      <c r="D1306" t="s">
        <v>57</v>
      </c>
      <c r="E1306" s="91"/>
      <c r="F1306" s="90"/>
      <c r="G1306" t="s">
        <v>580</v>
      </c>
      <c r="H1306" s="97">
        <v>45404.56527777778</v>
      </c>
      <c r="I1306" s="117">
        <v>45404.56527777778</v>
      </c>
      <c r="J1306" s="97">
        <v>45404.574305555558</v>
      </c>
      <c r="K1306" s="117">
        <v>45404.574305555558</v>
      </c>
      <c r="L1306" s="95">
        <f>((Causas[[#This Row],[resolucion_fecha]]-Causas[[#This Row],[parada_fecha]])*60*60*24)</f>
        <v>780.00000002793968</v>
      </c>
      <c r="M1306" s="92">
        <f>Causas[[#This Row],[parada_duracion]]/60</f>
        <v>13.000000000465661</v>
      </c>
      <c r="N1306" s="18" t="s">
        <v>44</v>
      </c>
      <c r="O1306" s="98" t="s">
        <v>44</v>
      </c>
      <c r="P1306" s="93">
        <f>WEEKNUM(Causas[[#This Row],[resolucion_fecha]],16)</f>
        <v>17</v>
      </c>
      <c r="Q1306" s="93" t="str">
        <f>TEXT(Causas[[#This Row],[resolucion_fecha]],"MMMM")</f>
        <v>abril</v>
      </c>
      <c r="R1306" s="93" t="str">
        <f t="shared" si="31"/>
        <v>N</v>
      </c>
      <c r="S1306" s="93"/>
      <c r="T1306" s="98" t="s">
        <v>44</v>
      </c>
      <c r="U1306" s="94"/>
      <c r="V1306" s="93"/>
      <c r="W1306" s="93"/>
    </row>
    <row r="1307" spans="1:23" x14ac:dyDescent="0.25">
      <c r="A1307" s="90"/>
      <c r="B1307" s="90" t="s">
        <v>120</v>
      </c>
      <c r="C1307" s="90"/>
      <c r="D1307" t="s">
        <v>57</v>
      </c>
      <c r="E1307" s="91"/>
      <c r="F1307" s="90"/>
      <c r="G1307" t="s">
        <v>580</v>
      </c>
      <c r="H1307" s="97">
        <v>45404.597916666666</v>
      </c>
      <c r="I1307" s="117">
        <v>45404.597916666666</v>
      </c>
      <c r="J1307" s="97">
        <v>45404.609722222223</v>
      </c>
      <c r="K1307" s="117">
        <v>45404.609722222223</v>
      </c>
      <c r="L1307" s="95">
        <f>((Causas[[#This Row],[resolucion_fecha]]-Causas[[#This Row],[parada_fecha]])*60*60*24)</f>
        <v>1020.0000001816079</v>
      </c>
      <c r="M1307" s="92">
        <f>Causas[[#This Row],[parada_duracion]]/60</f>
        <v>17.000000003026798</v>
      </c>
      <c r="N1307" s="18" t="s">
        <v>44</v>
      </c>
      <c r="O1307" s="98" t="s">
        <v>44</v>
      </c>
      <c r="P1307" s="93">
        <f>WEEKNUM(Causas[[#This Row],[resolucion_fecha]],16)</f>
        <v>17</v>
      </c>
      <c r="Q1307" s="93" t="str">
        <f>TEXT(Causas[[#This Row],[resolucion_fecha]],"MMMM")</f>
        <v>abril</v>
      </c>
      <c r="R1307" s="93" t="str">
        <f t="shared" si="31"/>
        <v>N</v>
      </c>
      <c r="S1307" s="93"/>
      <c r="T1307" s="98" t="s">
        <v>44</v>
      </c>
      <c r="U1307" s="94"/>
      <c r="V1307" s="93"/>
      <c r="W1307" s="93"/>
    </row>
    <row r="1308" spans="1:23" x14ac:dyDescent="0.25">
      <c r="A1308" s="90"/>
      <c r="B1308" s="90" t="s">
        <v>120</v>
      </c>
      <c r="C1308" s="90"/>
      <c r="D1308" t="s">
        <v>58</v>
      </c>
      <c r="E1308" s="91"/>
      <c r="F1308" s="90"/>
      <c r="G1308" t="s">
        <v>579</v>
      </c>
      <c r="H1308" s="97">
        <v>45404.630555555559</v>
      </c>
      <c r="I1308" s="117">
        <v>45404.630555555559</v>
      </c>
      <c r="J1308" s="97">
        <v>45404.684027777781</v>
      </c>
      <c r="K1308" s="117">
        <v>45404.684027777781</v>
      </c>
      <c r="L1308" s="95">
        <f>((Causas[[#This Row],[resolucion_fecha]]-Causas[[#This Row],[parada_fecha]])*60*60*24)</f>
        <v>4619.9999999720603</v>
      </c>
      <c r="M1308" s="92">
        <f>Causas[[#This Row],[parada_duracion]]/60</f>
        <v>76.999999999534339</v>
      </c>
      <c r="N1308" s="18" t="s">
        <v>760</v>
      </c>
      <c r="O1308" s="98" t="s">
        <v>384</v>
      </c>
      <c r="P1308" s="93">
        <f>WEEKNUM(Causas[[#This Row],[resolucion_fecha]],16)</f>
        <v>17</v>
      </c>
      <c r="Q1308" s="93" t="str">
        <f>TEXT(Causas[[#This Row],[resolucion_fecha]],"MMMM")</f>
        <v>abril</v>
      </c>
      <c r="R1308" s="93" t="str">
        <f t="shared" si="31"/>
        <v>N</v>
      </c>
      <c r="S1308" s="93"/>
      <c r="T1308" s="98" t="s">
        <v>132</v>
      </c>
      <c r="U1308" s="94"/>
      <c r="V1308" s="93"/>
      <c r="W1308" s="93"/>
    </row>
    <row r="1309" spans="1:23" x14ac:dyDescent="0.25">
      <c r="A1309" s="90"/>
      <c r="B1309" s="90" t="s">
        <v>209</v>
      </c>
      <c r="C1309" s="90"/>
      <c r="D1309" t="s">
        <v>48</v>
      </c>
      <c r="E1309" s="91"/>
      <c r="F1309" s="90"/>
      <c r="G1309" t="s">
        <v>580</v>
      </c>
      <c r="H1309" s="97">
        <v>45404.635416666664</v>
      </c>
      <c r="I1309" s="117">
        <v>45404.635416666664</v>
      </c>
      <c r="J1309" s="97">
        <v>45404.643750000003</v>
      </c>
      <c r="K1309" s="117">
        <v>45404.643750000003</v>
      </c>
      <c r="L1309" s="95">
        <f>((Causas[[#This Row],[resolucion_fecha]]-Causas[[#This Row],[parada_fecha]])*60*60*24)</f>
        <v>720.00000046100467</v>
      </c>
      <c r="M1309" s="92">
        <f>Causas[[#This Row],[parada_duracion]]/60</f>
        <v>12.000000007683411</v>
      </c>
      <c r="N1309" s="18" t="s">
        <v>44</v>
      </c>
      <c r="O1309" s="98" t="s">
        <v>44</v>
      </c>
      <c r="P1309" s="93">
        <f>WEEKNUM(Causas[[#This Row],[resolucion_fecha]],16)</f>
        <v>17</v>
      </c>
      <c r="Q1309" s="93" t="str">
        <f>TEXT(Causas[[#This Row],[resolucion_fecha]],"MMMM")</f>
        <v>abril</v>
      </c>
      <c r="R1309" s="93" t="str">
        <f t="shared" si="31"/>
        <v>N</v>
      </c>
      <c r="S1309" s="93"/>
      <c r="T1309" s="98" t="s">
        <v>44</v>
      </c>
      <c r="U1309" s="94"/>
      <c r="V1309" s="93"/>
      <c r="W1309" s="93"/>
    </row>
    <row r="1310" spans="1:23" x14ac:dyDescent="0.25">
      <c r="A1310" s="90"/>
      <c r="B1310" s="90" t="s">
        <v>120</v>
      </c>
      <c r="C1310" s="90"/>
      <c r="D1310" t="s">
        <v>55</v>
      </c>
      <c r="E1310" s="91"/>
      <c r="F1310" s="90"/>
      <c r="G1310" t="s">
        <v>579</v>
      </c>
      <c r="H1310" s="97">
        <v>45404.638888888891</v>
      </c>
      <c r="I1310" s="117">
        <v>45404.638888888891</v>
      </c>
      <c r="J1310" s="97">
        <v>45404.660416666666</v>
      </c>
      <c r="K1310" s="117">
        <v>45404.660416666666</v>
      </c>
      <c r="L1310" s="95">
        <f>((Causas[[#This Row],[resolucion_fecha]]-Causas[[#This Row],[parada_fecha]])*60*60*24)</f>
        <v>1859.9999997764826</v>
      </c>
      <c r="M1310" s="92">
        <f>Causas[[#This Row],[parada_duracion]]/60</f>
        <v>30.99999999627471</v>
      </c>
      <c r="N1310" s="18" t="s">
        <v>762</v>
      </c>
      <c r="O1310" s="98" t="s">
        <v>383</v>
      </c>
      <c r="P1310" s="93">
        <f>WEEKNUM(Causas[[#This Row],[resolucion_fecha]],16)</f>
        <v>17</v>
      </c>
      <c r="Q1310" s="93" t="str">
        <f>TEXT(Causas[[#This Row],[resolucion_fecha]],"MMMM")</f>
        <v>abril</v>
      </c>
      <c r="R1310" s="93" t="str">
        <f t="shared" si="31"/>
        <v>N</v>
      </c>
      <c r="S1310" s="93"/>
      <c r="T1310" s="98" t="s">
        <v>132</v>
      </c>
      <c r="U1310" s="94"/>
      <c r="V1310" s="93"/>
      <c r="W1310" s="93"/>
    </row>
    <row r="1311" spans="1:23" ht="45" x14ac:dyDescent="0.25">
      <c r="A1311" s="90"/>
      <c r="B1311" s="90" t="s">
        <v>119</v>
      </c>
      <c r="C1311" s="90"/>
      <c r="D1311" t="s">
        <v>50</v>
      </c>
      <c r="E1311" s="91"/>
      <c r="F1311" s="90"/>
      <c r="G1311" t="s">
        <v>579</v>
      </c>
      <c r="H1311" s="97">
        <v>45404.640972222223</v>
      </c>
      <c r="I1311" s="117">
        <v>45404.640972222223</v>
      </c>
      <c r="J1311" s="97">
        <v>45404.65347222222</v>
      </c>
      <c r="K1311" s="117">
        <v>45404.65347222222</v>
      </c>
      <c r="L1311" s="95">
        <f>((Causas[[#This Row],[resolucion_fecha]]-Causas[[#This Row],[parada_fecha]])*60*60*24)</f>
        <v>1079.9999997485429</v>
      </c>
      <c r="M1311" s="92">
        <f>Causas[[#This Row],[parada_duracion]]/60</f>
        <v>17.999999995809048</v>
      </c>
      <c r="N1311" s="18" t="s">
        <v>761</v>
      </c>
      <c r="O1311" s="98" t="s">
        <v>383</v>
      </c>
      <c r="P1311" s="93">
        <f>WEEKNUM(Causas[[#This Row],[resolucion_fecha]],16)</f>
        <v>17</v>
      </c>
      <c r="Q1311" s="93" t="str">
        <f>TEXT(Causas[[#This Row],[resolucion_fecha]],"MMMM")</f>
        <v>abril</v>
      </c>
      <c r="R1311" s="93" t="str">
        <f t="shared" si="31"/>
        <v>N</v>
      </c>
      <c r="S1311" s="93"/>
      <c r="T1311" s="98" t="s">
        <v>132</v>
      </c>
      <c r="U1311" s="94"/>
      <c r="V1311" s="93"/>
      <c r="W1311" s="93"/>
    </row>
    <row r="1312" spans="1:23" ht="30" x14ac:dyDescent="0.25">
      <c r="A1312" s="90"/>
      <c r="B1312" s="90" t="s">
        <v>110</v>
      </c>
      <c r="C1312" s="90"/>
      <c r="D1312" t="s">
        <v>49</v>
      </c>
      <c r="E1312" s="91"/>
      <c r="F1312" s="90"/>
      <c r="G1312" t="s">
        <v>580</v>
      </c>
      <c r="H1312" s="97">
        <v>45404.699305555558</v>
      </c>
      <c r="I1312" s="117">
        <v>45404.699305555558</v>
      </c>
      <c r="J1312" s="97">
        <v>45404.708333333336</v>
      </c>
      <c r="K1312" s="117">
        <v>45404.708333333336</v>
      </c>
      <c r="L1312" s="95">
        <f>((Causas[[#This Row],[resolucion_fecha]]-Causas[[#This Row],[parada_fecha]])*60*60*24)</f>
        <v>780.00000002793968</v>
      </c>
      <c r="M1312" s="92">
        <f>Causas[[#This Row],[parada_duracion]]/60</f>
        <v>13.000000000465661</v>
      </c>
      <c r="N1312" s="18" t="s">
        <v>764</v>
      </c>
      <c r="O1312" s="98" t="s">
        <v>383</v>
      </c>
      <c r="P1312" s="93">
        <f>WEEKNUM(Causas[[#This Row],[resolucion_fecha]],16)</f>
        <v>17</v>
      </c>
      <c r="Q1312" s="93" t="str">
        <f>TEXT(Causas[[#This Row],[resolucion_fecha]],"MMMM")</f>
        <v>abril</v>
      </c>
      <c r="R1312" s="93" t="str">
        <f t="shared" si="31"/>
        <v>N</v>
      </c>
      <c r="S1312" s="93"/>
      <c r="T1312" s="98" t="s">
        <v>132</v>
      </c>
      <c r="U1312" s="94"/>
      <c r="V1312" s="93"/>
      <c r="W1312" s="93"/>
    </row>
    <row r="1313" spans="1:23" ht="30" x14ac:dyDescent="0.25">
      <c r="A1313" s="90"/>
      <c r="B1313" s="90" t="s">
        <v>120</v>
      </c>
      <c r="C1313" s="90"/>
      <c r="D1313" t="s">
        <v>57</v>
      </c>
      <c r="E1313" s="91"/>
      <c r="F1313" s="90"/>
      <c r="G1313" t="s">
        <v>579</v>
      </c>
      <c r="H1313" s="97">
        <v>45404.716666666667</v>
      </c>
      <c r="I1313" s="117">
        <v>45404.716666666667</v>
      </c>
      <c r="J1313" s="97">
        <v>45404.728472222225</v>
      </c>
      <c r="K1313" s="117">
        <v>45404.728472222225</v>
      </c>
      <c r="L1313" s="95">
        <f>((Causas[[#This Row],[resolucion_fecha]]-Causas[[#This Row],[parada_fecha]])*60*60*24)</f>
        <v>1020.0000001816079</v>
      </c>
      <c r="M1313" s="92">
        <f>Causas[[#This Row],[parada_duracion]]/60</f>
        <v>17.000000003026798</v>
      </c>
      <c r="N1313" s="18" t="s">
        <v>758</v>
      </c>
      <c r="O1313" s="98" t="s">
        <v>383</v>
      </c>
      <c r="P1313" s="93">
        <f>WEEKNUM(Causas[[#This Row],[resolucion_fecha]],16)</f>
        <v>17</v>
      </c>
      <c r="Q1313" s="93" t="str">
        <f>TEXT(Causas[[#This Row],[resolucion_fecha]],"MMMM")</f>
        <v>abril</v>
      </c>
      <c r="R1313" s="93" t="str">
        <f t="shared" si="31"/>
        <v>N</v>
      </c>
      <c r="S1313" s="93"/>
      <c r="T1313" s="98" t="s">
        <v>132</v>
      </c>
      <c r="U1313" s="94"/>
      <c r="V1313" s="93"/>
      <c r="W1313" s="93"/>
    </row>
    <row r="1314" spans="1:23" ht="30" x14ac:dyDescent="0.25">
      <c r="A1314" s="90"/>
      <c r="B1314" s="90" t="s">
        <v>120</v>
      </c>
      <c r="C1314" s="90"/>
      <c r="D1314" t="s">
        <v>57</v>
      </c>
      <c r="E1314" s="91"/>
      <c r="F1314" s="90"/>
      <c r="G1314" t="s">
        <v>580</v>
      </c>
      <c r="H1314" s="97">
        <v>45404.754166666666</v>
      </c>
      <c r="I1314" s="117">
        <v>45404.754166666666</v>
      </c>
      <c r="J1314" s="97">
        <v>45404.824305555558</v>
      </c>
      <c r="K1314" s="117">
        <v>45404.824305555558</v>
      </c>
      <c r="L1314" s="95">
        <f>((Causas[[#This Row],[resolucion_fecha]]-Causas[[#This Row],[parada_fecha]])*60*60*24)</f>
        <v>6060.0000002654269</v>
      </c>
      <c r="M1314" s="92">
        <f>Causas[[#This Row],[parada_duracion]]/60</f>
        <v>101.00000000442378</v>
      </c>
      <c r="N1314" s="18" t="s">
        <v>759</v>
      </c>
      <c r="O1314" s="98" t="s">
        <v>383</v>
      </c>
      <c r="P1314" s="93">
        <f>WEEKNUM(Causas[[#This Row],[resolucion_fecha]],16)</f>
        <v>17</v>
      </c>
      <c r="Q1314" s="93" t="str">
        <f>TEXT(Causas[[#This Row],[resolucion_fecha]],"MMMM")</f>
        <v>abril</v>
      </c>
      <c r="R1314" s="93" t="str">
        <f t="shared" si="31"/>
        <v>N</v>
      </c>
      <c r="S1314" s="93"/>
      <c r="T1314" s="98" t="s">
        <v>132</v>
      </c>
      <c r="U1314" s="94"/>
      <c r="V1314" s="93"/>
      <c r="W1314" s="93"/>
    </row>
    <row r="1315" spans="1:23" x14ac:dyDescent="0.25">
      <c r="A1315" s="90"/>
      <c r="B1315" s="90" t="s">
        <v>120</v>
      </c>
      <c r="C1315" s="90"/>
      <c r="D1315" t="s">
        <v>46</v>
      </c>
      <c r="E1315" s="91"/>
      <c r="F1315" s="90"/>
      <c r="G1315" t="s">
        <v>579</v>
      </c>
      <c r="H1315" s="97">
        <v>45404.756944444445</v>
      </c>
      <c r="I1315" s="117">
        <v>45404.756944444445</v>
      </c>
      <c r="J1315" s="97">
        <v>45404.762499999997</v>
      </c>
      <c r="K1315" s="117">
        <v>45404.762499999997</v>
      </c>
      <c r="L1315" s="95">
        <f>((Causas[[#This Row],[resolucion_fecha]]-Causas[[#This Row],[parada_fecha]])*60*60*24)</f>
        <v>479.99999967869371</v>
      </c>
      <c r="M1315" s="92">
        <f>Causas[[#This Row],[parada_duracion]]/60</f>
        <v>7.9999999946448952</v>
      </c>
      <c r="N1315" s="18" t="s">
        <v>125</v>
      </c>
      <c r="O1315" s="98" t="s">
        <v>125</v>
      </c>
      <c r="P1315" s="93">
        <f>WEEKNUM(Causas[[#This Row],[resolucion_fecha]],16)</f>
        <v>17</v>
      </c>
      <c r="Q1315" s="93" t="str">
        <f>TEXT(Causas[[#This Row],[resolucion_fecha]],"MMMM")</f>
        <v>abril</v>
      </c>
      <c r="R1315" s="93" t="str">
        <f t="shared" si="31"/>
        <v>N</v>
      </c>
      <c r="S1315" s="93"/>
      <c r="T1315" s="98" t="s">
        <v>125</v>
      </c>
      <c r="U1315" s="94"/>
      <c r="V1315" s="93"/>
      <c r="W1315" s="93"/>
    </row>
    <row r="1316" spans="1:23" x14ac:dyDescent="0.25">
      <c r="A1316" s="90"/>
      <c r="B1316" s="90" t="s">
        <v>146</v>
      </c>
      <c r="C1316" s="90"/>
      <c r="D1316" t="s">
        <v>50</v>
      </c>
      <c r="E1316" s="91"/>
      <c r="F1316" s="90"/>
      <c r="G1316" t="s">
        <v>579</v>
      </c>
      <c r="H1316" s="97">
        <v>45404.808333333334</v>
      </c>
      <c r="I1316" s="117">
        <v>45404.808333333334</v>
      </c>
      <c r="J1316" s="97">
        <v>45404.819444444445</v>
      </c>
      <c r="K1316" s="117">
        <v>45404.819444444445</v>
      </c>
      <c r="L1316" s="95">
        <f>((Causas[[#This Row],[resolucion_fecha]]-Causas[[#This Row],[parada_fecha]])*60*60*24)</f>
        <v>959.99999998603016</v>
      </c>
      <c r="M1316" s="92">
        <f>Causas[[#This Row],[parada_duracion]]/60</f>
        <v>15.999999999767169</v>
      </c>
      <c r="N1316" s="18" t="s">
        <v>763</v>
      </c>
      <c r="O1316" s="98" t="s">
        <v>383</v>
      </c>
      <c r="P1316" s="93">
        <f>WEEKNUM(Causas[[#This Row],[resolucion_fecha]],16)</f>
        <v>17</v>
      </c>
      <c r="Q1316" s="93" t="str">
        <f>TEXT(Causas[[#This Row],[resolucion_fecha]],"MMMM")</f>
        <v>abril</v>
      </c>
      <c r="R1316" s="93" t="str">
        <f t="shared" si="31"/>
        <v>N</v>
      </c>
      <c r="S1316" s="93"/>
      <c r="T1316" s="98" t="s">
        <v>132</v>
      </c>
      <c r="U1316" s="94"/>
      <c r="V1316" s="93"/>
      <c r="W1316" s="93"/>
    </row>
    <row r="1317" spans="1:23" x14ac:dyDescent="0.25">
      <c r="A1317" s="90"/>
      <c r="B1317" s="90" t="s">
        <v>142</v>
      </c>
      <c r="C1317" s="90"/>
      <c r="D1317" t="s">
        <v>48</v>
      </c>
      <c r="E1317" s="91"/>
      <c r="F1317" s="90"/>
      <c r="G1317" t="s">
        <v>580</v>
      </c>
      <c r="H1317" s="97">
        <v>45404.821527777778</v>
      </c>
      <c r="I1317" s="117">
        <v>45404.821527777778</v>
      </c>
      <c r="J1317" s="97">
        <v>45404.826388888891</v>
      </c>
      <c r="K1317" s="117">
        <v>45404.826388888891</v>
      </c>
      <c r="L1317" s="95">
        <f>((Causas[[#This Row],[resolucion_fecha]]-Causas[[#This Row],[parada_fecha]])*60*60*24)</f>
        <v>420.00000011175871</v>
      </c>
      <c r="M1317" s="92">
        <f>Causas[[#This Row],[parada_duracion]]/60</f>
        <v>7.0000000018626451</v>
      </c>
      <c r="N1317" s="18" t="s">
        <v>125</v>
      </c>
      <c r="O1317" s="98" t="s">
        <v>125</v>
      </c>
      <c r="P1317" s="93">
        <f>WEEKNUM(Causas[[#This Row],[resolucion_fecha]],16)</f>
        <v>17</v>
      </c>
      <c r="Q1317" s="93" t="str">
        <f>TEXT(Causas[[#This Row],[resolucion_fecha]],"MMMM")</f>
        <v>abril</v>
      </c>
      <c r="R1317" s="93" t="str">
        <f t="shared" si="31"/>
        <v>N</v>
      </c>
      <c r="S1317" s="93"/>
      <c r="T1317" s="98" t="s">
        <v>125</v>
      </c>
      <c r="U1317" s="94"/>
      <c r="V1317" s="93"/>
      <c r="W1317" s="93"/>
    </row>
    <row r="1318" spans="1:23" ht="60" x14ac:dyDescent="0.25">
      <c r="A1318" s="90"/>
      <c r="B1318" s="90" t="s">
        <v>119</v>
      </c>
      <c r="C1318" s="90"/>
      <c r="D1318" t="s">
        <v>50</v>
      </c>
      <c r="E1318" s="91"/>
      <c r="F1318" s="90"/>
      <c r="G1318" t="s">
        <v>580</v>
      </c>
      <c r="H1318" s="97">
        <v>45404.864583333336</v>
      </c>
      <c r="I1318" s="117">
        <v>45404.864583333336</v>
      </c>
      <c r="J1318" s="97">
        <v>45404.876388888886</v>
      </c>
      <c r="K1318" s="117">
        <v>45404.876388888886</v>
      </c>
      <c r="L1318" s="95">
        <f>((Causas[[#This Row],[resolucion_fecha]]-Causas[[#This Row],[parada_fecha]])*60*60*24)</f>
        <v>1019.9999995529652</v>
      </c>
      <c r="M1318" s="92">
        <f>Causas[[#This Row],[parada_duracion]]/60</f>
        <v>16.999999992549419</v>
      </c>
      <c r="N1318" s="18" t="s">
        <v>765</v>
      </c>
      <c r="O1318" s="98" t="s">
        <v>383</v>
      </c>
      <c r="P1318" s="93">
        <f>WEEKNUM(Causas[[#This Row],[resolucion_fecha]],16)</f>
        <v>17</v>
      </c>
      <c r="Q1318" s="93" t="str">
        <f>TEXT(Causas[[#This Row],[resolucion_fecha]],"MMMM")</f>
        <v>abril</v>
      </c>
      <c r="R1318" s="93" t="str">
        <f t="shared" si="31"/>
        <v>N</v>
      </c>
      <c r="S1318" s="93"/>
      <c r="T1318" s="98" t="s">
        <v>132</v>
      </c>
      <c r="U1318" s="94"/>
      <c r="V1318" s="93"/>
      <c r="W1318" s="93"/>
    </row>
    <row r="1319" spans="1:23" x14ac:dyDescent="0.25">
      <c r="A1319" s="90"/>
      <c r="B1319" s="90" t="s">
        <v>121</v>
      </c>
      <c r="C1319" s="90"/>
      <c r="D1319" t="s">
        <v>64</v>
      </c>
      <c r="E1319" s="91"/>
      <c r="F1319" s="90"/>
      <c r="G1319" t="s">
        <v>579</v>
      </c>
      <c r="H1319" s="97">
        <v>45405.322916666664</v>
      </c>
      <c r="I1319" s="117">
        <v>45405.322916666664</v>
      </c>
      <c r="J1319" s="97">
        <v>45405.32916666667</v>
      </c>
      <c r="K1319" s="117">
        <v>45405.32916666667</v>
      </c>
      <c r="L1319" s="95">
        <f>((Causas[[#This Row],[resolucion_fecha]]-Causas[[#This Row],[parada_fecha]])*60*60*24)</f>
        <v>540.00000050291419</v>
      </c>
      <c r="M1319" s="92">
        <f>Causas[[#This Row],[parada_duracion]]/60</f>
        <v>9.0000000083819032</v>
      </c>
      <c r="N1319" s="18" t="s">
        <v>125</v>
      </c>
      <c r="O1319" s="98" t="s">
        <v>125</v>
      </c>
      <c r="P1319" s="93">
        <f>WEEKNUM(Causas[[#This Row],[resolucion_fecha]],16)</f>
        <v>17</v>
      </c>
      <c r="Q1319" s="93" t="str">
        <f>TEXT(Causas[[#This Row],[resolucion_fecha]],"MMMM")</f>
        <v>abril</v>
      </c>
      <c r="R1319" s="93" t="str">
        <f t="shared" si="31"/>
        <v>N</v>
      </c>
      <c r="S1319" s="93"/>
      <c r="T1319" s="98" t="s">
        <v>125</v>
      </c>
      <c r="U1319" s="94"/>
      <c r="V1319" s="93"/>
      <c r="W1319" s="93"/>
    </row>
    <row r="1320" spans="1:23" x14ac:dyDescent="0.25">
      <c r="A1320" s="90"/>
      <c r="B1320" s="90" t="s">
        <v>124</v>
      </c>
      <c r="C1320" s="90"/>
      <c r="D1320" t="s">
        <v>58</v>
      </c>
      <c r="E1320" s="91"/>
      <c r="F1320" s="90"/>
      <c r="G1320" t="s">
        <v>579</v>
      </c>
      <c r="H1320" s="97">
        <v>45405.350694444445</v>
      </c>
      <c r="I1320" s="117">
        <v>45405.350694444445</v>
      </c>
      <c r="J1320" s="97">
        <v>45405.372916666667</v>
      </c>
      <c r="K1320" s="117">
        <v>45405.372916666667</v>
      </c>
      <c r="L1320" s="95">
        <f>((Causas[[#This Row],[resolucion_fecha]]-Causas[[#This Row],[parada_fecha]])*60*60*24)</f>
        <v>1919.9999999720603</v>
      </c>
      <c r="M1320" s="92">
        <f>Causas[[#This Row],[parada_duracion]]/60</f>
        <v>31.999999999534339</v>
      </c>
      <c r="N1320" s="18" t="s">
        <v>125</v>
      </c>
      <c r="O1320" s="98" t="s">
        <v>125</v>
      </c>
      <c r="P1320" s="93">
        <f>WEEKNUM(Causas[[#This Row],[resolucion_fecha]],16)</f>
        <v>17</v>
      </c>
      <c r="Q1320" s="93" t="str">
        <f>TEXT(Causas[[#This Row],[resolucion_fecha]],"MMMM")</f>
        <v>abril</v>
      </c>
      <c r="R1320" s="93" t="str">
        <f t="shared" si="31"/>
        <v>N</v>
      </c>
      <c r="S1320" s="93"/>
      <c r="T1320" s="98" t="s">
        <v>125</v>
      </c>
      <c r="U1320" s="94"/>
      <c r="V1320" s="93"/>
      <c r="W1320" s="93"/>
    </row>
    <row r="1321" spans="1:23" ht="30" x14ac:dyDescent="0.25">
      <c r="A1321" s="90"/>
      <c r="B1321" s="90" t="s">
        <v>114</v>
      </c>
      <c r="C1321" s="90"/>
      <c r="D1321" t="s">
        <v>50</v>
      </c>
      <c r="E1321" s="91"/>
      <c r="F1321" s="90"/>
      <c r="G1321" t="s">
        <v>580</v>
      </c>
      <c r="H1321" s="97">
        <v>45405.397916666669</v>
      </c>
      <c r="I1321" s="117">
        <v>45405.397916666669</v>
      </c>
      <c r="J1321" s="97">
        <v>45405.420138888891</v>
      </c>
      <c r="K1321" s="117">
        <v>45405.420138888891</v>
      </c>
      <c r="L1321" s="95">
        <f>((Causas[[#This Row],[resolucion_fecha]]-Causas[[#This Row],[parada_fecha]])*60*60*24)</f>
        <v>1919.9999999720603</v>
      </c>
      <c r="M1321" s="92">
        <f>Causas[[#This Row],[parada_duracion]]/60</f>
        <v>31.999999999534339</v>
      </c>
      <c r="N1321" s="18" t="s">
        <v>766</v>
      </c>
      <c r="O1321" s="98" t="s">
        <v>383</v>
      </c>
      <c r="P1321" s="93">
        <f>WEEKNUM(Causas[[#This Row],[resolucion_fecha]],16)</f>
        <v>17</v>
      </c>
      <c r="Q1321" s="93" t="str">
        <f>TEXT(Causas[[#This Row],[resolucion_fecha]],"MMMM")</f>
        <v>abril</v>
      </c>
      <c r="R1321" s="93" t="str">
        <f t="shared" si="31"/>
        <v>N</v>
      </c>
      <c r="S1321" s="93"/>
      <c r="T1321" s="98" t="s">
        <v>132</v>
      </c>
      <c r="U1321" s="94"/>
      <c r="V1321" s="93"/>
      <c r="W1321" s="93"/>
    </row>
    <row r="1322" spans="1:23" x14ac:dyDescent="0.25">
      <c r="A1322" s="90"/>
      <c r="B1322" s="90" t="s">
        <v>120</v>
      </c>
      <c r="C1322" s="90"/>
      <c r="D1322" t="s">
        <v>64</v>
      </c>
      <c r="E1322" s="91"/>
      <c r="F1322" s="90"/>
      <c r="G1322" t="s">
        <v>580</v>
      </c>
      <c r="H1322" s="97">
        <v>45405.440972222219</v>
      </c>
      <c r="I1322" s="117">
        <v>45405.440972222219</v>
      </c>
      <c r="J1322" s="97">
        <v>45405.458333333336</v>
      </c>
      <c r="K1322" s="117">
        <v>45405.458333333336</v>
      </c>
      <c r="L1322" s="95">
        <f>((Causas[[#This Row],[resolucion_fecha]]-Causas[[#This Row],[parada_fecha]])*60*60*24)</f>
        <v>1500.0000004889444</v>
      </c>
      <c r="M1322" s="92">
        <f>Causas[[#This Row],[parada_duracion]]/60</f>
        <v>25.000000008149073</v>
      </c>
      <c r="N1322" s="18" t="s">
        <v>767</v>
      </c>
      <c r="O1322" s="98" t="s">
        <v>384</v>
      </c>
      <c r="P1322" s="93">
        <f>WEEKNUM(Causas[[#This Row],[resolucion_fecha]],16)</f>
        <v>17</v>
      </c>
      <c r="Q1322" s="93" t="str">
        <f>TEXT(Causas[[#This Row],[resolucion_fecha]],"MMMM")</f>
        <v>abril</v>
      </c>
      <c r="R1322" s="93" t="str">
        <f t="shared" si="31"/>
        <v>N</v>
      </c>
      <c r="S1322" s="93"/>
      <c r="T1322" s="98" t="s">
        <v>133</v>
      </c>
      <c r="U1322" s="94"/>
      <c r="V1322" s="93"/>
      <c r="W1322" s="93"/>
    </row>
    <row r="1323" spans="1:23" x14ac:dyDescent="0.25">
      <c r="A1323" s="90"/>
      <c r="B1323" s="90" t="s">
        <v>114</v>
      </c>
      <c r="C1323" s="90"/>
      <c r="D1323" t="s">
        <v>50</v>
      </c>
      <c r="E1323" s="91"/>
      <c r="F1323" s="90"/>
      <c r="G1323" t="s">
        <v>580</v>
      </c>
      <c r="H1323" s="97">
        <v>45405.48541666667</v>
      </c>
      <c r="I1323" s="117">
        <v>45405.48541666667</v>
      </c>
      <c r="J1323" s="97">
        <v>45405.500694444447</v>
      </c>
      <c r="K1323" s="117">
        <v>45405.500694444447</v>
      </c>
      <c r="L1323" s="95">
        <f>((Causas[[#This Row],[resolucion_fecha]]-Causas[[#This Row],[parada_fecha]])*60*60*24)</f>
        <v>1319.9999999022111</v>
      </c>
      <c r="M1323" s="92">
        <f>Causas[[#This Row],[parada_duracion]]/60</f>
        <v>21.999999998370185</v>
      </c>
      <c r="N1323" s="18" t="s">
        <v>768</v>
      </c>
      <c r="O1323" s="98" t="s">
        <v>383</v>
      </c>
      <c r="P1323" s="93">
        <f>WEEKNUM(Causas[[#This Row],[resolucion_fecha]],16)</f>
        <v>17</v>
      </c>
      <c r="Q1323" s="93" t="str">
        <f>TEXT(Causas[[#This Row],[resolucion_fecha]],"MMMM")</f>
        <v>abril</v>
      </c>
      <c r="R1323" s="93" t="str">
        <f t="shared" si="31"/>
        <v>N</v>
      </c>
      <c r="S1323" s="93"/>
      <c r="T1323" s="98" t="s">
        <v>132</v>
      </c>
      <c r="U1323" s="94"/>
      <c r="V1323" s="93"/>
      <c r="W1323" s="93"/>
    </row>
    <row r="1324" spans="1:23" x14ac:dyDescent="0.25">
      <c r="A1324" s="90"/>
      <c r="B1324" s="90" t="s">
        <v>121</v>
      </c>
      <c r="C1324" s="90"/>
      <c r="D1324" t="s">
        <v>57</v>
      </c>
      <c r="E1324" s="91"/>
      <c r="F1324" s="90"/>
      <c r="G1324" t="s">
        <v>579</v>
      </c>
      <c r="H1324" s="97">
        <v>45405.595138888886</v>
      </c>
      <c r="I1324" s="117">
        <v>45405.595138888886</v>
      </c>
      <c r="J1324" s="97">
        <v>45405.609027777777</v>
      </c>
      <c r="K1324" s="117">
        <v>45405.609027777777</v>
      </c>
      <c r="L1324" s="95">
        <f>((Causas[[#This Row],[resolucion_fecha]]-Causas[[#This Row],[parada_fecha]])*60*60*24)</f>
        <v>1200.0000001396984</v>
      </c>
      <c r="M1324" s="92">
        <f>Causas[[#This Row],[parada_duracion]]/60</f>
        <v>20.000000002328306</v>
      </c>
      <c r="N1324" s="18" t="s">
        <v>769</v>
      </c>
      <c r="O1324" s="98" t="s">
        <v>383</v>
      </c>
      <c r="P1324" s="93">
        <f>WEEKNUM(Causas[[#This Row],[resolucion_fecha]],16)</f>
        <v>17</v>
      </c>
      <c r="Q1324" s="93" t="str">
        <f>TEXT(Causas[[#This Row],[resolucion_fecha]],"MMMM")</f>
        <v>abril</v>
      </c>
      <c r="R1324" s="93" t="str">
        <f t="shared" si="31"/>
        <v>N</v>
      </c>
      <c r="S1324" s="93"/>
      <c r="T1324" s="98" t="s">
        <v>132</v>
      </c>
      <c r="U1324" s="94"/>
      <c r="V1324" s="93"/>
      <c r="W1324" s="93"/>
    </row>
    <row r="1325" spans="1:23" x14ac:dyDescent="0.25">
      <c r="A1325" s="90"/>
      <c r="B1325" s="90" t="s">
        <v>114</v>
      </c>
      <c r="C1325" s="90"/>
      <c r="D1325" t="s">
        <v>50</v>
      </c>
      <c r="E1325" s="91"/>
      <c r="F1325" s="90"/>
      <c r="G1325" t="s">
        <v>580</v>
      </c>
      <c r="H1325" s="97">
        <v>45405.601388888892</v>
      </c>
      <c r="I1325" s="117">
        <v>45405.601388888892</v>
      </c>
      <c r="J1325" s="97">
        <v>45405.60833333333</v>
      </c>
      <c r="K1325" s="117">
        <v>45405.60833333333</v>
      </c>
      <c r="L1325" s="95">
        <f>((Causas[[#This Row],[resolucion_fecha]]-Causas[[#This Row],[parada_fecha]])*60*60*24)</f>
        <v>599.99999944120646</v>
      </c>
      <c r="M1325" s="92">
        <f>Causas[[#This Row],[parada_duracion]]/60</f>
        <v>9.9999999906867743</v>
      </c>
      <c r="N1325" s="18" t="s">
        <v>125</v>
      </c>
      <c r="O1325" s="98" t="s">
        <v>125</v>
      </c>
      <c r="P1325" s="93">
        <f>WEEKNUM(Causas[[#This Row],[resolucion_fecha]],16)</f>
        <v>17</v>
      </c>
      <c r="Q1325" s="93" t="str">
        <f>TEXT(Causas[[#This Row],[resolucion_fecha]],"MMMM")</f>
        <v>abril</v>
      </c>
      <c r="R1325" s="93" t="str">
        <f t="shared" si="31"/>
        <v>N</v>
      </c>
      <c r="S1325" s="93"/>
      <c r="T1325" s="98" t="s">
        <v>125</v>
      </c>
      <c r="U1325" s="94"/>
      <c r="V1325" s="93"/>
      <c r="W1325" s="93"/>
    </row>
    <row r="1326" spans="1:23" x14ac:dyDescent="0.25">
      <c r="A1326" s="90"/>
      <c r="B1326" s="90" t="s">
        <v>152</v>
      </c>
      <c r="C1326" s="90"/>
      <c r="D1326" t="s">
        <v>54</v>
      </c>
      <c r="E1326" s="91"/>
      <c r="F1326" s="90"/>
      <c r="G1326" t="s">
        <v>579</v>
      </c>
      <c r="H1326" s="97">
        <v>45405.609027777777</v>
      </c>
      <c r="I1326" s="117">
        <v>45405.609027777777</v>
      </c>
      <c r="J1326" s="97">
        <v>45405.62222222222</v>
      </c>
      <c r="K1326" s="117">
        <v>45405.62222222222</v>
      </c>
      <c r="L1326" s="95">
        <f>((Causas[[#This Row],[resolucion_fecha]]-Causas[[#This Row],[parada_fecha]])*60*60*24)</f>
        <v>1139.9999999441206</v>
      </c>
      <c r="M1326" s="92">
        <f>Causas[[#This Row],[parada_duracion]]/60</f>
        <v>18.999999999068677</v>
      </c>
      <c r="N1326" s="18" t="s">
        <v>770</v>
      </c>
      <c r="O1326" s="98" t="s">
        <v>383</v>
      </c>
      <c r="P1326" s="93">
        <f>WEEKNUM(Causas[[#This Row],[resolucion_fecha]],16)</f>
        <v>17</v>
      </c>
      <c r="Q1326" s="93" t="str">
        <f>TEXT(Causas[[#This Row],[resolucion_fecha]],"MMMM")</f>
        <v>abril</v>
      </c>
      <c r="R1326" s="93" t="str">
        <f t="shared" si="31"/>
        <v>N</v>
      </c>
      <c r="S1326" s="93"/>
      <c r="T1326" s="98" t="s">
        <v>132</v>
      </c>
      <c r="U1326" s="94"/>
      <c r="V1326" s="93"/>
      <c r="W1326" s="93"/>
    </row>
    <row r="1327" spans="1:23" x14ac:dyDescent="0.25">
      <c r="A1327" s="90"/>
      <c r="B1327" s="90" t="s">
        <v>121</v>
      </c>
      <c r="C1327" s="90"/>
      <c r="D1327" t="s">
        <v>64</v>
      </c>
      <c r="E1327" s="91"/>
      <c r="F1327" s="90"/>
      <c r="G1327" t="s">
        <v>579</v>
      </c>
      <c r="H1327" s="97">
        <v>45405.68472222222</v>
      </c>
      <c r="I1327" s="117">
        <v>45405.68472222222</v>
      </c>
      <c r="J1327" s="97">
        <v>45405.689583333333</v>
      </c>
      <c r="K1327" s="117">
        <v>45405.689583333333</v>
      </c>
      <c r="L1327" s="95">
        <f>((Causas[[#This Row],[resolucion_fecha]]-Causas[[#This Row],[parada_fecha]])*60*60*24)</f>
        <v>420.00000011175871</v>
      </c>
      <c r="M1327" s="92">
        <f>Causas[[#This Row],[parada_duracion]]/60</f>
        <v>7.0000000018626451</v>
      </c>
      <c r="N1327" s="18" t="s">
        <v>125</v>
      </c>
      <c r="O1327" s="98" t="s">
        <v>125</v>
      </c>
      <c r="P1327" s="93">
        <f>WEEKNUM(Causas[[#This Row],[resolucion_fecha]],16)</f>
        <v>17</v>
      </c>
      <c r="Q1327" s="93" t="str">
        <f>TEXT(Causas[[#This Row],[resolucion_fecha]],"MMMM")</f>
        <v>abril</v>
      </c>
      <c r="R1327" s="93" t="str">
        <f t="shared" si="31"/>
        <v>N</v>
      </c>
      <c r="S1327" s="93"/>
      <c r="T1327" s="98" t="s">
        <v>125</v>
      </c>
      <c r="U1327" s="94"/>
      <c r="V1327" s="93"/>
      <c r="W1327" s="93"/>
    </row>
    <row r="1328" spans="1:23" x14ac:dyDescent="0.25">
      <c r="A1328" s="90"/>
      <c r="B1328" s="90" t="s">
        <v>122</v>
      </c>
      <c r="C1328" s="90"/>
      <c r="D1328" t="s">
        <v>54</v>
      </c>
      <c r="E1328" s="91"/>
      <c r="F1328" s="90"/>
      <c r="G1328" t="s">
        <v>580</v>
      </c>
      <c r="H1328" s="97">
        <v>45405.70208333333</v>
      </c>
      <c r="I1328" s="117">
        <v>45405.70208333333</v>
      </c>
      <c r="J1328" s="97">
        <v>45405.714583333334</v>
      </c>
      <c r="K1328" s="117">
        <v>45405.714583333334</v>
      </c>
      <c r="L1328" s="95">
        <f>((Causas[[#This Row],[resolucion_fecha]]-Causas[[#This Row],[parada_fecha]])*60*60*24)</f>
        <v>1080.0000003771856</v>
      </c>
      <c r="M1328" s="92">
        <f>Causas[[#This Row],[parada_duracion]]/60</f>
        <v>18.000000006286427</v>
      </c>
      <c r="N1328" s="18" t="s">
        <v>125</v>
      </c>
      <c r="O1328" s="98" t="s">
        <v>125</v>
      </c>
      <c r="P1328" s="93">
        <f>WEEKNUM(Causas[[#This Row],[resolucion_fecha]],16)</f>
        <v>17</v>
      </c>
      <c r="Q1328" s="93" t="str">
        <f>TEXT(Causas[[#This Row],[resolucion_fecha]],"MMMM")</f>
        <v>abril</v>
      </c>
      <c r="R1328" s="93" t="str">
        <f t="shared" si="31"/>
        <v>N</v>
      </c>
      <c r="S1328" s="93"/>
      <c r="T1328" s="98" t="s">
        <v>125</v>
      </c>
      <c r="U1328" s="94"/>
      <c r="V1328" s="93"/>
      <c r="W1328" s="93"/>
    </row>
    <row r="1329" spans="1:23" x14ac:dyDescent="0.25">
      <c r="A1329" s="90"/>
      <c r="B1329" s="90" t="s">
        <v>179</v>
      </c>
      <c r="C1329" s="90"/>
      <c r="D1329" t="s">
        <v>49</v>
      </c>
      <c r="E1329" s="91"/>
      <c r="F1329" s="90"/>
      <c r="G1329" t="s">
        <v>579</v>
      </c>
      <c r="H1329" s="97">
        <v>45405.710416666669</v>
      </c>
      <c r="I1329" s="117">
        <v>45405.710416666669</v>
      </c>
      <c r="J1329" s="97">
        <v>45405.826388888891</v>
      </c>
      <c r="K1329" s="117">
        <v>45405.826388888891</v>
      </c>
      <c r="L1329" s="95">
        <f>((Causas[[#This Row],[resolucion_fecha]]-Causas[[#This Row],[parada_fecha]])*60*60*24)</f>
        <v>10019.99999997206</v>
      </c>
      <c r="M1329" s="92">
        <f>Causas[[#This Row],[parada_duracion]]/60</f>
        <v>166.99999999953434</v>
      </c>
      <c r="N1329" s="18" t="s">
        <v>772</v>
      </c>
      <c r="O1329" s="98" t="s">
        <v>383</v>
      </c>
      <c r="P1329" s="93">
        <f>WEEKNUM(Causas[[#This Row],[resolucion_fecha]],16)</f>
        <v>17</v>
      </c>
      <c r="Q1329" s="93" t="str">
        <f>TEXT(Causas[[#This Row],[resolucion_fecha]],"MMMM")</f>
        <v>abril</v>
      </c>
      <c r="R1329" s="93" t="str">
        <f t="shared" si="31"/>
        <v>N</v>
      </c>
      <c r="S1329" s="93"/>
      <c r="T1329" s="98" t="s">
        <v>132</v>
      </c>
      <c r="U1329" s="94"/>
      <c r="V1329" s="93"/>
      <c r="W1329" s="93"/>
    </row>
    <row r="1330" spans="1:23" x14ac:dyDescent="0.25">
      <c r="A1330" s="90"/>
      <c r="B1330" s="90" t="s">
        <v>137</v>
      </c>
      <c r="C1330" s="90"/>
      <c r="D1330" t="s">
        <v>64</v>
      </c>
      <c r="E1330" s="91"/>
      <c r="F1330" s="90"/>
      <c r="G1330" t="s">
        <v>580</v>
      </c>
      <c r="H1330" s="97">
        <v>45405.711805555555</v>
      </c>
      <c r="I1330" s="117">
        <v>45405.711805555555</v>
      </c>
      <c r="J1330" s="97">
        <v>45405.713888888888</v>
      </c>
      <c r="K1330" s="117">
        <v>45405.713888888888</v>
      </c>
      <c r="L1330" s="95">
        <f>((Causas[[#This Row],[resolucion_fecha]]-Causas[[#This Row],[parada_fecha]])*60*60*24)</f>
        <v>179.99999995809048</v>
      </c>
      <c r="M1330" s="92">
        <f>Causas[[#This Row],[parada_duracion]]/60</f>
        <v>2.9999999993015081</v>
      </c>
      <c r="N1330" s="18" t="s">
        <v>125</v>
      </c>
      <c r="O1330" s="98" t="s">
        <v>125</v>
      </c>
      <c r="P1330" s="93">
        <f>WEEKNUM(Causas[[#This Row],[resolucion_fecha]],16)</f>
        <v>17</v>
      </c>
      <c r="Q1330" s="93" t="str">
        <f>TEXT(Causas[[#This Row],[resolucion_fecha]],"MMMM")</f>
        <v>abril</v>
      </c>
      <c r="R1330" s="93" t="str">
        <f t="shared" si="31"/>
        <v>N</v>
      </c>
      <c r="S1330" s="93"/>
      <c r="T1330" s="98" t="s">
        <v>125</v>
      </c>
      <c r="U1330" s="94"/>
      <c r="V1330" s="93"/>
      <c r="W1330" s="93"/>
    </row>
    <row r="1331" spans="1:23" x14ac:dyDescent="0.25">
      <c r="A1331" s="90"/>
      <c r="B1331" s="90" t="s">
        <v>120</v>
      </c>
      <c r="C1331" s="90"/>
      <c r="D1331" t="s">
        <v>59</v>
      </c>
      <c r="E1331" s="91"/>
      <c r="F1331" s="90"/>
      <c r="G1331" t="s">
        <v>579</v>
      </c>
      <c r="H1331" s="97">
        <v>45405.738888888889</v>
      </c>
      <c r="I1331" s="117">
        <v>45405.738888888889</v>
      </c>
      <c r="J1331" s="97">
        <v>45405.818749999999</v>
      </c>
      <c r="K1331" s="117">
        <v>45405.818749999999</v>
      </c>
      <c r="L1331" s="95">
        <f>((Causas[[#This Row],[resolucion_fecha]]-Causas[[#This Row],[parada_fecha]])*60*60*24)</f>
        <v>6899.9999998603016</v>
      </c>
      <c r="M1331" s="92">
        <f>Causas[[#This Row],[parada_duracion]]/60</f>
        <v>114.99999999767169</v>
      </c>
      <c r="N1331" s="18" t="s">
        <v>773</v>
      </c>
      <c r="O1331" s="98" t="s">
        <v>384</v>
      </c>
      <c r="P1331" s="93">
        <f>WEEKNUM(Causas[[#This Row],[resolucion_fecha]],16)</f>
        <v>17</v>
      </c>
      <c r="Q1331" s="93" t="str">
        <f>TEXT(Causas[[#This Row],[resolucion_fecha]],"MMMM")</f>
        <v>abril</v>
      </c>
      <c r="R1331" s="93" t="str">
        <f t="shared" si="31"/>
        <v>N</v>
      </c>
      <c r="S1331" s="93"/>
      <c r="T1331" s="98" t="s">
        <v>133</v>
      </c>
      <c r="U1331" s="94"/>
      <c r="V1331" s="93"/>
      <c r="W1331" s="93"/>
    </row>
    <row r="1332" spans="1:23" x14ac:dyDescent="0.25">
      <c r="A1332" s="90"/>
      <c r="B1332" s="90" t="s">
        <v>116</v>
      </c>
      <c r="C1332" s="90"/>
      <c r="D1332" t="s">
        <v>48</v>
      </c>
      <c r="E1332" s="91"/>
      <c r="F1332" s="90"/>
      <c r="G1332" t="s">
        <v>579</v>
      </c>
      <c r="H1332" s="97">
        <v>45405.75</v>
      </c>
      <c r="I1332" s="117">
        <v>45405.75</v>
      </c>
      <c r="J1332" s="97">
        <v>45405.763194444444</v>
      </c>
      <c r="K1332" s="117">
        <v>45405.763194444444</v>
      </c>
      <c r="L1332" s="95">
        <f>((Causas[[#This Row],[resolucion_fecha]]-Causas[[#This Row],[parada_fecha]])*60*60*24)</f>
        <v>1139.9999999441206</v>
      </c>
      <c r="M1332" s="92">
        <f>Causas[[#This Row],[parada_duracion]]/60</f>
        <v>18.999999999068677</v>
      </c>
      <c r="N1332" s="18" t="s">
        <v>125</v>
      </c>
      <c r="O1332" s="98" t="s">
        <v>125</v>
      </c>
      <c r="P1332" s="93">
        <f>WEEKNUM(Causas[[#This Row],[resolucion_fecha]],16)</f>
        <v>17</v>
      </c>
      <c r="Q1332" s="93" t="str">
        <f>TEXT(Causas[[#This Row],[resolucion_fecha]],"MMMM")</f>
        <v>abril</v>
      </c>
      <c r="R1332" s="93" t="str">
        <f t="shared" si="31"/>
        <v>N</v>
      </c>
      <c r="S1332" s="93"/>
      <c r="T1332" s="98" t="s">
        <v>125</v>
      </c>
      <c r="U1332" s="94"/>
      <c r="V1332" s="93"/>
      <c r="W1332" s="93"/>
    </row>
    <row r="1333" spans="1:23" x14ac:dyDescent="0.25">
      <c r="A1333" s="90"/>
      <c r="B1333" s="90" t="s">
        <v>233</v>
      </c>
      <c r="C1333" s="90"/>
      <c r="D1333" t="s">
        <v>50</v>
      </c>
      <c r="E1333" s="91"/>
      <c r="F1333" s="90"/>
      <c r="G1333" t="s">
        <v>580</v>
      </c>
      <c r="H1333" s="97">
        <v>45405.759027777778</v>
      </c>
      <c r="I1333" s="117">
        <v>45405.759027777778</v>
      </c>
      <c r="J1333" s="97">
        <v>45405.775000000001</v>
      </c>
      <c r="K1333" s="117">
        <v>45405.775000000001</v>
      </c>
      <c r="L1333" s="95">
        <f>((Causas[[#This Row],[resolucion_fecha]]-Causas[[#This Row],[parada_fecha]])*60*60*24)</f>
        <v>1380.0000000977889</v>
      </c>
      <c r="M1333" s="92">
        <f>Causas[[#This Row],[parada_duracion]]/60</f>
        <v>23.000000001629815</v>
      </c>
      <c r="N1333" s="18" t="s">
        <v>213</v>
      </c>
      <c r="O1333" s="98" t="s">
        <v>383</v>
      </c>
      <c r="P1333" s="93">
        <f>WEEKNUM(Causas[[#This Row],[resolucion_fecha]],16)</f>
        <v>17</v>
      </c>
      <c r="Q1333" s="93" t="str">
        <f>TEXT(Causas[[#This Row],[resolucion_fecha]],"MMMM")</f>
        <v>abril</v>
      </c>
      <c r="R1333" s="93" t="str">
        <f t="shared" si="31"/>
        <v>N</v>
      </c>
      <c r="S1333" s="93"/>
      <c r="T1333" s="98" t="s">
        <v>132</v>
      </c>
      <c r="U1333" s="94"/>
      <c r="V1333" s="93"/>
      <c r="W1333" s="93"/>
    </row>
    <row r="1334" spans="1:23" x14ac:dyDescent="0.25">
      <c r="A1334" s="90"/>
      <c r="B1334" s="90" t="s">
        <v>116</v>
      </c>
      <c r="C1334" s="90"/>
      <c r="D1334" t="s">
        <v>54</v>
      </c>
      <c r="E1334" s="91"/>
      <c r="F1334" s="90"/>
      <c r="G1334" t="s">
        <v>579</v>
      </c>
      <c r="H1334" s="97">
        <v>45405.76458333333</v>
      </c>
      <c r="I1334" s="117">
        <v>45405.76458333333</v>
      </c>
      <c r="J1334" s="97">
        <v>45405.8</v>
      </c>
      <c r="K1334" s="117">
        <v>45405.8</v>
      </c>
      <c r="L1334" s="95">
        <f>((Causas[[#This Row],[resolucion_fecha]]-Causas[[#This Row],[parada_fecha]])*60*60*24)</f>
        <v>3060.0000005448237</v>
      </c>
      <c r="M1334" s="92">
        <f>Causas[[#This Row],[parada_duracion]]/60</f>
        <v>51.000000009080395</v>
      </c>
      <c r="N1334" s="18" t="s">
        <v>771</v>
      </c>
      <c r="O1334" s="98" t="s">
        <v>384</v>
      </c>
      <c r="P1334" s="93">
        <f>WEEKNUM(Causas[[#This Row],[resolucion_fecha]],16)</f>
        <v>17</v>
      </c>
      <c r="Q1334" s="93" t="str">
        <f>TEXT(Causas[[#This Row],[resolucion_fecha]],"MMMM")</f>
        <v>abril</v>
      </c>
      <c r="R1334" s="93" t="str">
        <f t="shared" si="31"/>
        <v>N</v>
      </c>
      <c r="S1334" s="93"/>
      <c r="T1334" s="98" t="s">
        <v>133</v>
      </c>
      <c r="U1334" s="94"/>
      <c r="V1334" s="93"/>
      <c r="W1334" s="93"/>
    </row>
    <row r="1335" spans="1:23" x14ac:dyDescent="0.25">
      <c r="A1335" s="90"/>
      <c r="B1335" s="90" t="s">
        <v>171</v>
      </c>
      <c r="C1335" s="90"/>
      <c r="D1335" t="s">
        <v>64</v>
      </c>
      <c r="E1335" s="91"/>
      <c r="F1335" s="90"/>
      <c r="G1335" t="s">
        <v>579</v>
      </c>
      <c r="H1335" s="97">
        <v>45405.770833333336</v>
      </c>
      <c r="I1335" s="117">
        <v>45405.770833333336</v>
      </c>
      <c r="J1335" s="97">
        <v>45405.77847222222</v>
      </c>
      <c r="K1335" s="117">
        <v>45405.77847222222</v>
      </c>
      <c r="L1335" s="95">
        <f>((Causas[[#This Row],[resolucion_fecha]]-Causas[[#This Row],[parada_fecha]])*60*60*24)</f>
        <v>659.9999996367842</v>
      </c>
      <c r="M1335" s="92">
        <f>Causas[[#This Row],[parada_duracion]]/60</f>
        <v>10.999999993946403</v>
      </c>
      <c r="N1335" s="18" t="s">
        <v>213</v>
      </c>
      <c r="O1335" s="98" t="s">
        <v>383</v>
      </c>
      <c r="P1335" s="93">
        <f>WEEKNUM(Causas[[#This Row],[resolucion_fecha]],16)</f>
        <v>17</v>
      </c>
      <c r="Q1335" s="93" t="str">
        <f>TEXT(Causas[[#This Row],[resolucion_fecha]],"MMMM")</f>
        <v>abril</v>
      </c>
      <c r="R1335" s="93" t="str">
        <f t="shared" si="31"/>
        <v>N</v>
      </c>
      <c r="S1335" s="93"/>
      <c r="T1335" s="98" t="s">
        <v>132</v>
      </c>
      <c r="U1335" s="94"/>
      <c r="V1335" s="93"/>
      <c r="W1335" s="93"/>
    </row>
    <row r="1336" spans="1:23" x14ac:dyDescent="0.25">
      <c r="A1336" s="90"/>
      <c r="B1336" s="90" t="s">
        <v>116</v>
      </c>
      <c r="C1336" s="90"/>
      <c r="D1336" t="s">
        <v>48</v>
      </c>
      <c r="E1336" s="91"/>
      <c r="F1336" s="90"/>
      <c r="G1336" t="s">
        <v>579</v>
      </c>
      <c r="H1336" s="97">
        <v>45405.775000000001</v>
      </c>
      <c r="I1336" s="117">
        <v>45405.775000000001</v>
      </c>
      <c r="J1336" s="97">
        <v>45405.810416666667</v>
      </c>
      <c r="K1336" s="117">
        <v>45405.810416666667</v>
      </c>
      <c r="L1336" s="95">
        <f>((Causas[[#This Row],[resolucion_fecha]]-Causas[[#This Row],[parada_fecha]])*60*60*24)</f>
        <v>3059.999999916181</v>
      </c>
      <c r="M1336" s="92">
        <f>Causas[[#This Row],[parada_duracion]]/60</f>
        <v>50.999999998603016</v>
      </c>
      <c r="N1336" s="18" t="s">
        <v>125</v>
      </c>
      <c r="O1336" s="98" t="s">
        <v>125</v>
      </c>
      <c r="P1336" s="93">
        <f>WEEKNUM(Causas[[#This Row],[resolucion_fecha]],16)</f>
        <v>17</v>
      </c>
      <c r="Q1336" s="93" t="str">
        <f>TEXT(Causas[[#This Row],[resolucion_fecha]],"MMMM")</f>
        <v>abril</v>
      </c>
      <c r="R1336" s="93" t="str">
        <f t="shared" si="31"/>
        <v>N</v>
      </c>
      <c r="S1336" s="93"/>
      <c r="T1336" s="98" t="s">
        <v>125</v>
      </c>
      <c r="U1336" s="94"/>
      <c r="V1336" s="93"/>
      <c r="W1336" s="93"/>
    </row>
    <row r="1337" spans="1:23" x14ac:dyDescent="0.25">
      <c r="A1337" s="90"/>
      <c r="B1337" s="90" t="s">
        <v>121</v>
      </c>
      <c r="C1337" s="90"/>
      <c r="D1337" t="s">
        <v>57</v>
      </c>
      <c r="E1337" s="91"/>
      <c r="F1337" s="90"/>
      <c r="G1337" t="s">
        <v>579</v>
      </c>
      <c r="H1337" s="97">
        <v>45405.788194444445</v>
      </c>
      <c r="I1337" s="117">
        <v>45405.788194444445</v>
      </c>
      <c r="J1337" s="97">
        <v>45405.794444444444</v>
      </c>
      <c r="K1337" s="117">
        <v>45405.794444444444</v>
      </c>
      <c r="L1337" s="95">
        <f>((Causas[[#This Row],[resolucion_fecha]]-Causas[[#This Row],[parada_fecha]])*60*60*24)</f>
        <v>539.99999987427145</v>
      </c>
      <c r="M1337" s="92">
        <f>Causas[[#This Row],[parada_duracion]]/60</f>
        <v>8.9999999979045242</v>
      </c>
      <c r="N1337" s="18" t="s">
        <v>125</v>
      </c>
      <c r="O1337" s="98" t="s">
        <v>125</v>
      </c>
      <c r="P1337" s="93">
        <f>WEEKNUM(Causas[[#This Row],[resolucion_fecha]],16)</f>
        <v>17</v>
      </c>
      <c r="Q1337" s="93" t="str">
        <f>TEXT(Causas[[#This Row],[resolucion_fecha]],"MMMM")</f>
        <v>abril</v>
      </c>
      <c r="R1337" s="93" t="str">
        <f t="shared" si="31"/>
        <v>N</v>
      </c>
      <c r="S1337" s="93"/>
      <c r="T1337" s="98" t="s">
        <v>125</v>
      </c>
      <c r="U1337" s="94"/>
      <c r="V1337" s="93"/>
      <c r="W1337" s="93"/>
    </row>
    <row r="1338" spans="1:23" x14ac:dyDescent="0.25">
      <c r="A1338" s="90"/>
      <c r="B1338" s="90" t="s">
        <v>121</v>
      </c>
      <c r="C1338" s="90"/>
      <c r="D1338" t="s">
        <v>64</v>
      </c>
      <c r="E1338" s="91"/>
      <c r="F1338" s="90"/>
      <c r="G1338" t="s">
        <v>579</v>
      </c>
      <c r="H1338" s="97">
        <v>45405.8</v>
      </c>
      <c r="I1338" s="117">
        <v>45405.8</v>
      </c>
      <c r="J1338" s="97">
        <v>45405.827777777777</v>
      </c>
      <c r="K1338" s="117">
        <v>45405.827777777777</v>
      </c>
      <c r="L1338" s="95">
        <f>((Causas[[#This Row],[resolucion_fecha]]-Causas[[#This Row],[parada_fecha]])*60*60*24)</f>
        <v>2399.999999650754</v>
      </c>
      <c r="M1338" s="92">
        <f>Causas[[#This Row],[parada_duracion]]/60</f>
        <v>39.999999994179234</v>
      </c>
      <c r="N1338" s="18" t="s">
        <v>774</v>
      </c>
      <c r="O1338" s="98" t="s">
        <v>383</v>
      </c>
      <c r="P1338" s="93">
        <f>WEEKNUM(Causas[[#This Row],[resolucion_fecha]],16)</f>
        <v>17</v>
      </c>
      <c r="Q1338" s="93" t="str">
        <f>TEXT(Causas[[#This Row],[resolucion_fecha]],"MMMM")</f>
        <v>abril</v>
      </c>
      <c r="R1338" s="93" t="str">
        <f t="shared" si="31"/>
        <v>N</v>
      </c>
      <c r="S1338" s="93"/>
      <c r="T1338" s="98" t="s">
        <v>132</v>
      </c>
      <c r="U1338" s="94"/>
      <c r="V1338" s="93"/>
      <c r="W1338" s="93"/>
    </row>
    <row r="1339" spans="1:23" x14ac:dyDescent="0.25">
      <c r="A1339" s="90"/>
      <c r="B1339" s="90" t="s">
        <v>120</v>
      </c>
      <c r="C1339" s="90"/>
      <c r="D1339" t="s">
        <v>46</v>
      </c>
      <c r="E1339" s="91"/>
      <c r="F1339" s="90"/>
      <c r="G1339" t="s">
        <v>579</v>
      </c>
      <c r="H1339" s="97">
        <v>45405.822222222225</v>
      </c>
      <c r="I1339" s="117">
        <v>45405.822222222225</v>
      </c>
      <c r="J1339" s="97">
        <v>45405.835416666669</v>
      </c>
      <c r="K1339" s="117">
        <v>45405.835416666669</v>
      </c>
      <c r="L1339" s="95">
        <f>((Causas[[#This Row],[resolucion_fecha]]-Causas[[#This Row],[parada_fecha]])*60*60*24)</f>
        <v>1139.9999999441206</v>
      </c>
      <c r="M1339" s="92">
        <f>Causas[[#This Row],[parada_duracion]]/60</f>
        <v>18.999999999068677</v>
      </c>
      <c r="N1339" s="18" t="s">
        <v>125</v>
      </c>
      <c r="O1339" s="98" t="s">
        <v>125</v>
      </c>
      <c r="P1339" s="93">
        <f>WEEKNUM(Causas[[#This Row],[resolucion_fecha]],16)</f>
        <v>17</v>
      </c>
      <c r="Q1339" s="93" t="str">
        <f>TEXT(Causas[[#This Row],[resolucion_fecha]],"MMMM")</f>
        <v>abril</v>
      </c>
      <c r="R1339" s="93" t="str">
        <f t="shared" si="31"/>
        <v>N</v>
      </c>
      <c r="S1339" s="93"/>
      <c r="T1339" s="98" t="s">
        <v>125</v>
      </c>
      <c r="U1339" s="94"/>
      <c r="V1339" s="93"/>
      <c r="W1339" s="93"/>
    </row>
    <row r="1340" spans="1:23" ht="45" x14ac:dyDescent="0.25">
      <c r="A1340" s="90"/>
      <c r="B1340" s="90" t="s">
        <v>119</v>
      </c>
      <c r="C1340" s="90"/>
      <c r="D1340" t="s">
        <v>50</v>
      </c>
      <c r="E1340" s="91"/>
      <c r="F1340" s="90"/>
      <c r="G1340" t="s">
        <v>580</v>
      </c>
      <c r="H1340" s="97">
        <v>45405.832638888889</v>
      </c>
      <c r="I1340" s="117">
        <v>45405.832638888889</v>
      </c>
      <c r="J1340" s="97">
        <v>45405.878472222219</v>
      </c>
      <c r="K1340" s="117">
        <v>45405.878472222219</v>
      </c>
      <c r="L1340" s="95">
        <f>((Causas[[#This Row],[resolucion_fecha]]-Causas[[#This Row],[parada_fecha]])*60*60*24)</f>
        <v>3959.9999997066334</v>
      </c>
      <c r="M1340" s="92">
        <f>Causas[[#This Row],[parada_duracion]]/60</f>
        <v>65.999999995110556</v>
      </c>
      <c r="N1340" s="18" t="s">
        <v>775</v>
      </c>
      <c r="O1340" s="98" t="s">
        <v>384</v>
      </c>
      <c r="P1340" s="93">
        <f>WEEKNUM(Causas[[#This Row],[resolucion_fecha]],16)</f>
        <v>17</v>
      </c>
      <c r="Q1340" s="93" t="str">
        <f>TEXT(Causas[[#This Row],[resolucion_fecha]],"MMMM")</f>
        <v>abril</v>
      </c>
      <c r="R1340" s="93" t="str">
        <f t="shared" si="31"/>
        <v>N</v>
      </c>
      <c r="S1340" s="93"/>
      <c r="T1340" s="98" t="s">
        <v>133</v>
      </c>
      <c r="U1340" s="94"/>
      <c r="V1340" s="93"/>
      <c r="W1340" s="93"/>
    </row>
    <row r="1341" spans="1:23" x14ac:dyDescent="0.25">
      <c r="A1341" s="90"/>
      <c r="B1341" s="90" t="s">
        <v>150</v>
      </c>
      <c r="C1341" s="90"/>
      <c r="D1341" t="s">
        <v>46</v>
      </c>
      <c r="E1341" s="91"/>
      <c r="F1341" s="90"/>
      <c r="G1341" t="s">
        <v>579</v>
      </c>
      <c r="H1341" s="97">
        <v>45405.836111111108</v>
      </c>
      <c r="I1341" s="117">
        <v>45405.836111111108</v>
      </c>
      <c r="J1341" s="97">
        <v>45405.852777777778</v>
      </c>
      <c r="K1341" s="117">
        <v>45405.852777777778</v>
      </c>
      <c r="L1341" s="95">
        <f>((Causas[[#This Row],[resolucion_fecha]]-Causas[[#This Row],[parada_fecha]])*60*60*24)</f>
        <v>1440.0000002933666</v>
      </c>
      <c r="M1341" s="92">
        <f>Causas[[#This Row],[parada_duracion]]/60</f>
        <v>24.000000004889444</v>
      </c>
      <c r="N1341" s="18" t="s">
        <v>213</v>
      </c>
      <c r="O1341" s="98" t="s">
        <v>383</v>
      </c>
      <c r="P1341" s="93">
        <f>WEEKNUM(Causas[[#This Row],[resolucion_fecha]],16)</f>
        <v>17</v>
      </c>
      <c r="Q1341" s="93" t="str">
        <f>TEXT(Causas[[#This Row],[resolucion_fecha]],"MMMM")</f>
        <v>abril</v>
      </c>
      <c r="R1341" s="93" t="str">
        <f t="shared" si="31"/>
        <v>N</v>
      </c>
      <c r="S1341" s="93"/>
      <c r="T1341" s="98" t="s">
        <v>132</v>
      </c>
      <c r="U1341" s="94"/>
      <c r="V1341" s="93"/>
      <c r="W1341" s="93"/>
    </row>
    <row r="1342" spans="1:23" ht="30" x14ac:dyDescent="0.25">
      <c r="A1342" s="90"/>
      <c r="B1342" s="90" t="s">
        <v>137</v>
      </c>
      <c r="C1342" s="90"/>
      <c r="D1342" t="s">
        <v>46</v>
      </c>
      <c r="E1342" s="91"/>
      <c r="F1342" s="90"/>
      <c r="G1342" t="s">
        <v>579</v>
      </c>
      <c r="H1342" s="97">
        <v>45405.856944444444</v>
      </c>
      <c r="I1342" s="117">
        <v>45405.856944444444</v>
      </c>
      <c r="J1342" s="97">
        <v>45405.907638888886</v>
      </c>
      <c r="K1342" s="117">
        <v>45405.907638888886</v>
      </c>
      <c r="L1342" s="95">
        <f>((Causas[[#This Row],[resolucion_fecha]]-Causas[[#This Row],[parada_fecha]])*60*60*24)</f>
        <v>4379.9999998183921</v>
      </c>
      <c r="M1342" s="92">
        <f>Causas[[#This Row],[parada_duracion]]/60</f>
        <v>72.999999996973202</v>
      </c>
      <c r="N1342" s="18" t="s">
        <v>776</v>
      </c>
      <c r="O1342" s="98" t="s">
        <v>383</v>
      </c>
      <c r="P1342" s="93">
        <f>WEEKNUM(Causas[[#This Row],[resolucion_fecha]],16)</f>
        <v>17</v>
      </c>
      <c r="Q1342" s="93" t="str">
        <f>TEXT(Causas[[#This Row],[resolucion_fecha]],"MMMM")</f>
        <v>abril</v>
      </c>
      <c r="R1342" s="93" t="str">
        <f t="shared" si="31"/>
        <v>N</v>
      </c>
      <c r="S1342" s="93"/>
      <c r="T1342" s="98" t="s">
        <v>132</v>
      </c>
      <c r="U1342" s="94"/>
      <c r="V1342" s="93"/>
      <c r="W1342" s="93"/>
    </row>
    <row r="1343" spans="1:23" x14ac:dyDescent="0.25">
      <c r="A1343" s="90"/>
      <c r="B1343" s="90" t="s">
        <v>179</v>
      </c>
      <c r="C1343" s="90"/>
      <c r="D1343" t="s">
        <v>49</v>
      </c>
      <c r="E1343" s="91"/>
      <c r="F1343" s="90"/>
      <c r="G1343" t="s">
        <v>579</v>
      </c>
      <c r="H1343" s="97">
        <v>45406.259027777778</v>
      </c>
      <c r="I1343" s="117">
        <v>45406.259027777778</v>
      </c>
      <c r="J1343" s="97">
        <v>45406.287499999999</v>
      </c>
      <c r="K1343" s="117">
        <v>45406.287499999999</v>
      </c>
      <c r="L1343" s="95">
        <f>((Causas[[#This Row],[resolucion_fecha]]-Causas[[#This Row],[parada_fecha]])*60*60*24)</f>
        <v>2459.9999998463318</v>
      </c>
      <c r="M1343" s="92">
        <f>Causas[[#This Row],[parada_duracion]]/60</f>
        <v>40.999999997438863</v>
      </c>
      <c r="N1343" s="18" t="s">
        <v>778</v>
      </c>
      <c r="O1343" s="98" t="s">
        <v>383</v>
      </c>
      <c r="P1343" s="93">
        <f>WEEKNUM(Causas[[#This Row],[resolucion_fecha]],16)</f>
        <v>17</v>
      </c>
      <c r="Q1343" s="93" t="str">
        <f>TEXT(Causas[[#This Row],[resolucion_fecha]],"MMMM")</f>
        <v>abril</v>
      </c>
      <c r="R1343" s="93" t="str">
        <f t="shared" si="31"/>
        <v>N</v>
      </c>
      <c r="S1343" s="93"/>
      <c r="T1343" s="98" t="s">
        <v>132</v>
      </c>
      <c r="U1343" s="94"/>
      <c r="V1343" s="93"/>
      <c r="W1343" s="93"/>
    </row>
    <row r="1344" spans="1:23" x14ac:dyDescent="0.25">
      <c r="A1344" s="90"/>
      <c r="B1344" s="90" t="s">
        <v>179</v>
      </c>
      <c r="C1344" s="90"/>
      <c r="D1344" t="s">
        <v>49</v>
      </c>
      <c r="E1344" s="91"/>
      <c r="F1344" s="90"/>
      <c r="G1344" t="s">
        <v>579</v>
      </c>
      <c r="H1344" s="97">
        <v>45406.308333333334</v>
      </c>
      <c r="I1344" s="117">
        <v>45406.308333333334</v>
      </c>
      <c r="J1344" s="97">
        <v>45406.356249999997</v>
      </c>
      <c r="K1344" s="117">
        <v>45406.356249999997</v>
      </c>
      <c r="L1344" s="95">
        <f>((Causas[[#This Row],[resolucion_fecha]]-Causas[[#This Row],[parada_fecha]])*60*60*24)</f>
        <v>4139.9999996647239</v>
      </c>
      <c r="M1344" s="92">
        <f>Causas[[#This Row],[parada_duracion]]/60</f>
        <v>68.999999994412065</v>
      </c>
      <c r="N1344" s="18" t="s">
        <v>44</v>
      </c>
      <c r="O1344" s="98" t="s">
        <v>44</v>
      </c>
      <c r="P1344" s="93">
        <f>WEEKNUM(Causas[[#This Row],[resolucion_fecha]],16)</f>
        <v>17</v>
      </c>
      <c r="Q1344" s="93" t="str">
        <f>TEXT(Causas[[#This Row],[resolucion_fecha]],"MMMM")</f>
        <v>abril</v>
      </c>
      <c r="R1344" s="93" t="str">
        <f t="shared" si="31"/>
        <v>N</v>
      </c>
      <c r="S1344" s="93"/>
      <c r="T1344" s="98" t="s">
        <v>44</v>
      </c>
      <c r="U1344" s="94"/>
      <c r="V1344" s="93"/>
      <c r="W1344" s="93"/>
    </row>
    <row r="1345" spans="1:23" x14ac:dyDescent="0.25">
      <c r="A1345" s="90"/>
      <c r="B1345" s="90" t="s">
        <v>136</v>
      </c>
      <c r="C1345" s="90"/>
      <c r="D1345" t="s">
        <v>52</v>
      </c>
      <c r="E1345" s="91"/>
      <c r="F1345" s="90"/>
      <c r="G1345" t="s">
        <v>579</v>
      </c>
      <c r="H1345" s="97">
        <v>45406.337500000001</v>
      </c>
      <c r="I1345" s="117">
        <v>45406.337500000001</v>
      </c>
      <c r="J1345" s="97">
        <v>45406.355555555558</v>
      </c>
      <c r="K1345" s="117">
        <v>45406.355555555558</v>
      </c>
      <c r="L1345" s="95">
        <f>((Causas[[#This Row],[resolucion_fecha]]-Causas[[#This Row],[parada_fecha]])*60*60*24)</f>
        <v>1560.0000000558794</v>
      </c>
      <c r="M1345" s="92">
        <f>Causas[[#This Row],[parada_duracion]]/60</f>
        <v>26.000000000931323</v>
      </c>
      <c r="N1345" s="18" t="s">
        <v>44</v>
      </c>
      <c r="O1345" s="98" t="s">
        <v>44</v>
      </c>
      <c r="P1345" s="93">
        <f>WEEKNUM(Causas[[#This Row],[resolucion_fecha]],16)</f>
        <v>17</v>
      </c>
      <c r="Q1345" s="93" t="str">
        <f>TEXT(Causas[[#This Row],[resolucion_fecha]],"MMMM")</f>
        <v>abril</v>
      </c>
      <c r="R1345" s="93" t="str">
        <f t="shared" si="31"/>
        <v>N</v>
      </c>
      <c r="S1345" s="93"/>
      <c r="T1345" s="98" t="s">
        <v>44</v>
      </c>
      <c r="U1345" s="94"/>
      <c r="V1345" s="93"/>
      <c r="W1345" s="93"/>
    </row>
    <row r="1346" spans="1:23" x14ac:dyDescent="0.25">
      <c r="A1346" s="90"/>
      <c r="B1346" s="90" t="s">
        <v>233</v>
      </c>
      <c r="C1346" s="90"/>
      <c r="D1346" t="s">
        <v>50</v>
      </c>
      <c r="E1346" s="91"/>
      <c r="F1346" s="90"/>
      <c r="G1346" t="s">
        <v>580</v>
      </c>
      <c r="H1346" s="97">
        <v>45406.338194444441</v>
      </c>
      <c r="I1346" s="117">
        <v>45406.338194444441</v>
      </c>
      <c r="J1346" s="97">
        <v>45406.354861111111</v>
      </c>
      <c r="K1346" s="117">
        <v>45406.354861111111</v>
      </c>
      <c r="L1346" s="95">
        <f>((Causas[[#This Row],[resolucion_fecha]]-Causas[[#This Row],[parada_fecha]])*60*60*24)</f>
        <v>1440.0000002933666</v>
      </c>
      <c r="M1346" s="92">
        <f>Causas[[#This Row],[parada_duracion]]/60</f>
        <v>24.000000004889444</v>
      </c>
      <c r="N1346" s="18" t="s">
        <v>777</v>
      </c>
      <c r="O1346" s="98" t="s">
        <v>383</v>
      </c>
      <c r="P1346" s="93">
        <f>WEEKNUM(Causas[[#This Row],[resolucion_fecha]],16)</f>
        <v>17</v>
      </c>
      <c r="Q1346" s="93" t="str">
        <f>TEXT(Causas[[#This Row],[resolucion_fecha]],"MMMM")</f>
        <v>abril</v>
      </c>
      <c r="R1346" s="93" t="str">
        <f t="shared" si="31"/>
        <v>N</v>
      </c>
      <c r="S1346" s="93"/>
      <c r="T1346" s="98" t="s">
        <v>132</v>
      </c>
      <c r="U1346" s="94"/>
      <c r="V1346" s="93"/>
      <c r="W1346" s="93"/>
    </row>
    <row r="1347" spans="1:23" x14ac:dyDescent="0.25">
      <c r="A1347" s="90"/>
      <c r="B1347" s="90" t="s">
        <v>179</v>
      </c>
      <c r="C1347" s="90"/>
      <c r="D1347" t="s">
        <v>49</v>
      </c>
      <c r="E1347" s="91"/>
      <c r="F1347" s="90"/>
      <c r="G1347" t="s">
        <v>579</v>
      </c>
      <c r="H1347" s="97">
        <v>45406.375694444447</v>
      </c>
      <c r="I1347" s="117">
        <v>45406.375694444447</v>
      </c>
      <c r="J1347" s="97">
        <v>45406.444444444445</v>
      </c>
      <c r="K1347" s="117">
        <v>45406.444444444445</v>
      </c>
      <c r="L1347" s="95">
        <f>((Causas[[#This Row],[resolucion_fecha]]-Causas[[#This Row],[parada_fecha]])*60*60*24)</f>
        <v>5939.9999998742715</v>
      </c>
      <c r="M1347" s="92">
        <f>Causas[[#This Row],[parada_duracion]]/60</f>
        <v>98.999999997904524</v>
      </c>
      <c r="N1347" s="18" t="s">
        <v>44</v>
      </c>
      <c r="O1347" s="98" t="s">
        <v>44</v>
      </c>
      <c r="P1347" s="93">
        <f>WEEKNUM(Causas[[#This Row],[resolucion_fecha]],16)</f>
        <v>17</v>
      </c>
      <c r="Q1347" s="93" t="str">
        <f>TEXT(Causas[[#This Row],[resolucion_fecha]],"MMMM")</f>
        <v>abril</v>
      </c>
      <c r="R1347" s="93" t="str">
        <f t="shared" si="31"/>
        <v>N</v>
      </c>
      <c r="S1347" s="93"/>
      <c r="T1347" s="98" t="s">
        <v>44</v>
      </c>
      <c r="U1347" s="94"/>
      <c r="V1347" s="93"/>
      <c r="W1347" s="93"/>
    </row>
    <row r="1348" spans="1:23" x14ac:dyDescent="0.25">
      <c r="A1348" s="90"/>
      <c r="B1348" s="90" t="s">
        <v>136</v>
      </c>
      <c r="C1348" s="90"/>
      <c r="D1348" t="s">
        <v>52</v>
      </c>
      <c r="E1348" s="91"/>
      <c r="F1348" s="90"/>
      <c r="G1348" t="s">
        <v>579</v>
      </c>
      <c r="H1348" s="97">
        <v>45406.418749999997</v>
      </c>
      <c r="I1348" s="117">
        <v>45406.418749999997</v>
      </c>
      <c r="J1348" s="97">
        <v>45406.439583333333</v>
      </c>
      <c r="K1348" s="117">
        <v>45406.439583333333</v>
      </c>
      <c r="L1348" s="95">
        <f>((Causas[[#This Row],[resolucion_fecha]]-Causas[[#This Row],[parada_fecha]])*60*60*24)</f>
        <v>1800.0000002095476</v>
      </c>
      <c r="M1348" s="92">
        <f>Causas[[#This Row],[parada_duracion]]/60</f>
        <v>30.00000000349246</v>
      </c>
      <c r="N1348" s="18" t="s">
        <v>782</v>
      </c>
      <c r="O1348" s="98" t="s">
        <v>384</v>
      </c>
      <c r="P1348" s="93">
        <f>WEEKNUM(Causas[[#This Row],[resolucion_fecha]],16)</f>
        <v>17</v>
      </c>
      <c r="Q1348" s="93" t="str">
        <f>TEXT(Causas[[#This Row],[resolucion_fecha]],"MMMM")</f>
        <v>abril</v>
      </c>
      <c r="R1348" s="93" t="str">
        <f t="shared" si="31"/>
        <v>N</v>
      </c>
      <c r="S1348" s="93"/>
      <c r="T1348" s="98" t="s">
        <v>133</v>
      </c>
      <c r="U1348" s="94"/>
      <c r="V1348" s="93"/>
      <c r="W1348" s="93"/>
    </row>
    <row r="1349" spans="1:23" x14ac:dyDescent="0.25">
      <c r="A1349" s="90"/>
      <c r="B1349" s="90" t="s">
        <v>120</v>
      </c>
      <c r="C1349" s="90"/>
      <c r="D1349" t="s">
        <v>47</v>
      </c>
      <c r="E1349" s="91"/>
      <c r="F1349" s="90"/>
      <c r="G1349" t="s">
        <v>579</v>
      </c>
      <c r="H1349" s="97">
        <v>45406.436805555553</v>
      </c>
      <c r="I1349" s="117">
        <v>45406.436805555553</v>
      </c>
      <c r="J1349" s="97">
        <v>45406.455555555556</v>
      </c>
      <c r="K1349" s="117">
        <v>45406.455555555556</v>
      </c>
      <c r="L1349" s="95">
        <f>((Causas[[#This Row],[resolucion_fecha]]-Causas[[#This Row],[parada_fecha]])*60*60*24)</f>
        <v>1620.0000002514571</v>
      </c>
      <c r="M1349" s="92">
        <f>Causas[[#This Row],[parada_duracion]]/60</f>
        <v>27.000000004190952</v>
      </c>
      <c r="N1349" s="18" t="s">
        <v>779</v>
      </c>
      <c r="O1349" s="98" t="s">
        <v>383</v>
      </c>
      <c r="P1349" s="93">
        <f>WEEKNUM(Causas[[#This Row],[resolucion_fecha]],16)</f>
        <v>17</v>
      </c>
      <c r="Q1349" s="93" t="str">
        <f>TEXT(Causas[[#This Row],[resolucion_fecha]],"MMMM")</f>
        <v>abril</v>
      </c>
      <c r="R1349" s="93" t="str">
        <f t="shared" si="31"/>
        <v>N</v>
      </c>
      <c r="S1349" s="93"/>
      <c r="T1349" s="98" t="s">
        <v>132</v>
      </c>
      <c r="U1349" s="94"/>
      <c r="V1349" s="93"/>
      <c r="W1349" s="93"/>
    </row>
    <row r="1350" spans="1:23" x14ac:dyDescent="0.25">
      <c r="A1350" s="90"/>
      <c r="B1350" s="90" t="s">
        <v>142</v>
      </c>
      <c r="C1350" s="90"/>
      <c r="D1350" t="s">
        <v>43</v>
      </c>
      <c r="E1350" s="91"/>
      <c r="F1350" s="90"/>
      <c r="G1350" t="s">
        <v>579</v>
      </c>
      <c r="H1350" s="97">
        <v>45406.49722222222</v>
      </c>
      <c r="I1350" s="117">
        <v>45406.49722222222</v>
      </c>
      <c r="J1350" s="97">
        <v>45406.537499999999</v>
      </c>
      <c r="K1350" s="117">
        <v>45406.537499999999</v>
      </c>
      <c r="L1350" s="95">
        <f>((Causas[[#This Row],[resolucion_fecha]]-Causas[[#This Row],[parada_fecha]])*60*60*24)</f>
        <v>3480.0000000279397</v>
      </c>
      <c r="M1350" s="92">
        <f>Causas[[#This Row],[parada_duracion]]/60</f>
        <v>58.000000000465661</v>
      </c>
      <c r="N1350" s="18" t="s">
        <v>780</v>
      </c>
      <c r="O1350" s="98" t="s">
        <v>383</v>
      </c>
      <c r="P1350" s="93">
        <f>WEEKNUM(Causas[[#This Row],[resolucion_fecha]],16)</f>
        <v>17</v>
      </c>
      <c r="Q1350" s="93" t="str">
        <f>TEXT(Causas[[#This Row],[resolucion_fecha]],"MMMM")</f>
        <v>abril</v>
      </c>
      <c r="R1350" s="93" t="str">
        <f t="shared" si="31"/>
        <v>N</v>
      </c>
      <c r="S1350" s="93"/>
      <c r="T1350" s="98" t="s">
        <v>132</v>
      </c>
      <c r="U1350" s="94"/>
      <c r="V1350" s="93"/>
      <c r="W1350" s="93"/>
    </row>
    <row r="1351" spans="1:23" x14ac:dyDescent="0.25">
      <c r="A1351" s="90"/>
      <c r="B1351" s="90" t="s">
        <v>146</v>
      </c>
      <c r="C1351" s="90"/>
      <c r="D1351" t="s">
        <v>60</v>
      </c>
      <c r="E1351" s="91"/>
      <c r="F1351" s="90"/>
      <c r="G1351" t="s">
        <v>579</v>
      </c>
      <c r="H1351" s="97">
        <v>45406.520833333336</v>
      </c>
      <c r="I1351" s="117">
        <v>45406.520833333336</v>
      </c>
      <c r="J1351" s="97">
        <v>45406.522222222222</v>
      </c>
      <c r="K1351" s="117">
        <v>45406.522222222222</v>
      </c>
      <c r="L1351" s="95">
        <f>((Causas[[#This Row],[resolucion_fecha]]-Causas[[#This Row],[parada_fecha]])*60*60*24)</f>
        <v>119.99999976251274</v>
      </c>
      <c r="M1351" s="92">
        <f>Causas[[#This Row],[parada_duracion]]/60</f>
        <v>1.9999999960418791</v>
      </c>
      <c r="N1351" s="18" t="s">
        <v>125</v>
      </c>
      <c r="O1351" s="98" t="s">
        <v>125</v>
      </c>
      <c r="P1351" s="93">
        <f>WEEKNUM(Causas[[#This Row],[resolucion_fecha]],16)</f>
        <v>17</v>
      </c>
      <c r="Q1351" s="93" t="str">
        <f>TEXT(Causas[[#This Row],[resolucion_fecha]],"MMMM")</f>
        <v>abril</v>
      </c>
      <c r="R1351" s="93" t="str">
        <f t="shared" si="31"/>
        <v>N</v>
      </c>
      <c r="S1351" s="93"/>
      <c r="T1351" s="98" t="s">
        <v>125</v>
      </c>
      <c r="U1351" s="94"/>
      <c r="V1351" s="93"/>
      <c r="W1351" s="93"/>
    </row>
    <row r="1352" spans="1:23" x14ac:dyDescent="0.25">
      <c r="A1352" s="90"/>
      <c r="B1352" s="90" t="s">
        <v>142</v>
      </c>
      <c r="C1352" s="90"/>
      <c r="D1352" t="s">
        <v>43</v>
      </c>
      <c r="E1352" s="91"/>
      <c r="F1352" s="90"/>
      <c r="G1352" t="s">
        <v>579</v>
      </c>
      <c r="H1352" s="97">
        <v>45406.537499999999</v>
      </c>
      <c r="I1352" s="117">
        <v>45406.537499999999</v>
      </c>
      <c r="J1352" s="97">
        <v>45406.538194444445</v>
      </c>
      <c r="K1352" s="117">
        <v>45406.538194444445</v>
      </c>
      <c r="L1352" s="95">
        <f>((Causas[[#This Row],[resolucion_fecha]]-Causas[[#This Row],[parada_fecha]])*60*60*24)</f>
        <v>60.000000195577741</v>
      </c>
      <c r="M1352" s="92">
        <f>Causas[[#This Row],[parada_duracion]]/60</f>
        <v>1.000000003259629</v>
      </c>
      <c r="N1352" s="18" t="s">
        <v>125</v>
      </c>
      <c r="O1352" s="98" t="s">
        <v>125</v>
      </c>
      <c r="P1352" s="93">
        <f>WEEKNUM(Causas[[#This Row],[resolucion_fecha]],16)</f>
        <v>17</v>
      </c>
      <c r="Q1352" s="93" t="str">
        <f>TEXT(Causas[[#This Row],[resolucion_fecha]],"MMMM")</f>
        <v>abril</v>
      </c>
      <c r="R1352" s="93" t="str">
        <f t="shared" si="31"/>
        <v>N</v>
      </c>
      <c r="S1352" s="93"/>
      <c r="T1352" s="98" t="s">
        <v>125</v>
      </c>
      <c r="U1352" s="94"/>
      <c r="V1352" s="93"/>
      <c r="W1352" s="93"/>
    </row>
    <row r="1353" spans="1:23" ht="30" x14ac:dyDescent="0.25">
      <c r="A1353" s="90"/>
      <c r="B1353" s="90" t="s">
        <v>142</v>
      </c>
      <c r="C1353" s="90"/>
      <c r="D1353" t="s">
        <v>43</v>
      </c>
      <c r="E1353" s="91"/>
      <c r="F1353" s="90"/>
      <c r="G1353" t="s">
        <v>580</v>
      </c>
      <c r="H1353" s="97">
        <v>45406.538194444445</v>
      </c>
      <c r="I1353" s="117">
        <v>45406.538194444445</v>
      </c>
      <c r="J1353" s="97">
        <v>45406.571527777778</v>
      </c>
      <c r="K1353" s="117">
        <v>45406.571527777778</v>
      </c>
      <c r="L1353" s="95">
        <f>((Causas[[#This Row],[resolucion_fecha]]-Causas[[#This Row],[parada_fecha]])*60*60*24)</f>
        <v>2879.9999999580905</v>
      </c>
      <c r="M1353" s="92">
        <f>Causas[[#This Row],[parada_duracion]]/60</f>
        <v>47.999999999301508</v>
      </c>
      <c r="N1353" s="18" t="s">
        <v>781</v>
      </c>
      <c r="O1353" s="98" t="s">
        <v>383</v>
      </c>
      <c r="P1353" s="93">
        <f>WEEKNUM(Causas[[#This Row],[resolucion_fecha]],16)</f>
        <v>17</v>
      </c>
      <c r="Q1353" s="93" t="str">
        <f>TEXT(Causas[[#This Row],[resolucion_fecha]],"MMMM")</f>
        <v>abril</v>
      </c>
      <c r="R1353" s="93" t="str">
        <f t="shared" si="31"/>
        <v>N</v>
      </c>
      <c r="S1353" s="93"/>
      <c r="T1353" s="98" t="s">
        <v>132</v>
      </c>
      <c r="U1353" s="94"/>
      <c r="V1353" s="93"/>
      <c r="W1353" s="93"/>
    </row>
    <row r="1354" spans="1:23" x14ac:dyDescent="0.25">
      <c r="A1354" s="90"/>
      <c r="B1354" s="90" t="s">
        <v>142</v>
      </c>
      <c r="C1354" s="90"/>
      <c r="D1354" t="s">
        <v>43</v>
      </c>
      <c r="E1354" s="91"/>
      <c r="F1354" s="90"/>
      <c r="G1354" t="s">
        <v>579</v>
      </c>
      <c r="H1354" s="97">
        <v>45406.603472222225</v>
      </c>
      <c r="I1354" s="117">
        <v>45406.603472222225</v>
      </c>
      <c r="J1354" s="97">
        <v>45406.661805555559</v>
      </c>
      <c r="K1354" s="117">
        <v>45406.661805555559</v>
      </c>
      <c r="L1354" s="95">
        <f>((Causas[[#This Row],[resolucion_fecha]]-Causas[[#This Row],[parada_fecha]])*60*60*24)</f>
        <v>5040.000000083819</v>
      </c>
      <c r="M1354" s="92">
        <f>Causas[[#This Row],[parada_duracion]]/60</f>
        <v>84.000000001396984</v>
      </c>
      <c r="N1354" s="18" t="s">
        <v>783</v>
      </c>
      <c r="O1354" s="98" t="s">
        <v>383</v>
      </c>
      <c r="P1354" s="93">
        <f>WEEKNUM(Causas[[#This Row],[resolucion_fecha]],16)</f>
        <v>17</v>
      </c>
      <c r="Q1354" s="93" t="str">
        <f>TEXT(Causas[[#This Row],[resolucion_fecha]],"MMMM")</f>
        <v>abril</v>
      </c>
      <c r="R1354" s="93" t="str">
        <f t="shared" si="31"/>
        <v>N</v>
      </c>
      <c r="S1354" s="93"/>
      <c r="T1354" s="98" t="s">
        <v>132</v>
      </c>
      <c r="U1354" s="94"/>
      <c r="V1354" s="93"/>
      <c r="W1354" s="93"/>
    </row>
    <row r="1355" spans="1:23" x14ac:dyDescent="0.25">
      <c r="A1355" s="90"/>
      <c r="B1355" s="90" t="s">
        <v>114</v>
      </c>
      <c r="C1355" s="90"/>
      <c r="D1355" t="s">
        <v>50</v>
      </c>
      <c r="E1355" s="91"/>
      <c r="F1355" s="90"/>
      <c r="G1355" t="s">
        <v>580</v>
      </c>
      <c r="H1355" s="97">
        <v>45406.646527777775</v>
      </c>
      <c r="I1355" s="117">
        <v>45406.646527777775</v>
      </c>
      <c r="J1355" s="97">
        <v>45406.678472222222</v>
      </c>
      <c r="K1355" s="117">
        <v>45406.678472222222</v>
      </c>
      <c r="L1355" s="95">
        <f>((Causas[[#This Row],[resolucion_fecha]]-Causas[[#This Row],[parada_fecha]])*60*60*24)</f>
        <v>2760.0000001955777</v>
      </c>
      <c r="M1355" s="92">
        <f>Causas[[#This Row],[parada_duracion]]/60</f>
        <v>46.000000003259629</v>
      </c>
      <c r="N1355" s="18" t="s">
        <v>784</v>
      </c>
      <c r="O1355" s="98" t="s">
        <v>384</v>
      </c>
      <c r="P1355" s="93">
        <f>WEEKNUM(Causas[[#This Row],[resolucion_fecha]],16)</f>
        <v>17</v>
      </c>
      <c r="Q1355" s="93" t="str">
        <f>TEXT(Causas[[#This Row],[resolucion_fecha]],"MMMM")</f>
        <v>abril</v>
      </c>
      <c r="R1355" s="93" t="str">
        <f t="shared" si="31"/>
        <v>N</v>
      </c>
      <c r="S1355" s="93"/>
      <c r="T1355" s="98" t="s">
        <v>133</v>
      </c>
      <c r="U1355" s="94"/>
      <c r="V1355" s="93"/>
      <c r="W1355" s="93"/>
    </row>
    <row r="1356" spans="1:23" ht="30" x14ac:dyDescent="0.25">
      <c r="A1356" s="90"/>
      <c r="B1356" s="90" t="s">
        <v>179</v>
      </c>
      <c r="C1356" s="90"/>
      <c r="D1356" t="s">
        <v>49</v>
      </c>
      <c r="E1356" s="91"/>
      <c r="F1356" s="90"/>
      <c r="G1356" t="s">
        <v>579</v>
      </c>
      <c r="H1356" s="97">
        <v>45406.651388888888</v>
      </c>
      <c r="I1356" s="117">
        <v>45406.651388888888</v>
      </c>
      <c r="J1356" s="97">
        <v>45406.681250000001</v>
      </c>
      <c r="K1356" s="117">
        <v>45406.681250000001</v>
      </c>
      <c r="L1356" s="95">
        <f>((Causas[[#This Row],[resolucion_fecha]]-Causas[[#This Row],[parada_fecha]])*60*60*24)</f>
        <v>2580.0000002374873</v>
      </c>
      <c r="M1356" s="92">
        <f>Causas[[#This Row],[parada_duracion]]/60</f>
        <v>43.000000003958121</v>
      </c>
      <c r="N1356" s="18" t="s">
        <v>785</v>
      </c>
      <c r="O1356" s="98" t="s">
        <v>383</v>
      </c>
      <c r="P1356" s="93">
        <f>WEEKNUM(Causas[[#This Row],[resolucion_fecha]],16)</f>
        <v>17</v>
      </c>
      <c r="Q1356" s="93" t="str">
        <f>TEXT(Causas[[#This Row],[resolucion_fecha]],"MMMM")</f>
        <v>abril</v>
      </c>
      <c r="R1356" s="93" t="str">
        <f t="shared" si="31"/>
        <v>N</v>
      </c>
      <c r="S1356" s="93"/>
      <c r="T1356" s="98" t="s">
        <v>132</v>
      </c>
      <c r="U1356" s="94"/>
      <c r="V1356" s="93"/>
      <c r="W1356" s="93"/>
    </row>
    <row r="1357" spans="1:23" ht="30" x14ac:dyDescent="0.25">
      <c r="A1357" s="90"/>
      <c r="B1357" s="90" t="s">
        <v>142</v>
      </c>
      <c r="C1357" s="90"/>
      <c r="D1357" t="s">
        <v>43</v>
      </c>
      <c r="E1357" s="91"/>
      <c r="F1357" s="90"/>
      <c r="G1357" t="s">
        <v>579</v>
      </c>
      <c r="H1357" s="97">
        <v>45406.740972222222</v>
      </c>
      <c r="I1357" s="117">
        <v>45406.740972222222</v>
      </c>
      <c r="J1357" s="97">
        <v>45406.759027777778</v>
      </c>
      <c r="K1357" s="117">
        <v>45406.759027777778</v>
      </c>
      <c r="L1357" s="95">
        <f>((Causas[[#This Row],[resolucion_fecha]]-Causas[[#This Row],[parada_fecha]])*60*60*24)</f>
        <v>1560.0000000558794</v>
      </c>
      <c r="M1357" s="92">
        <f>Causas[[#This Row],[parada_duracion]]/60</f>
        <v>26.000000000931323</v>
      </c>
      <c r="N1357" s="18" t="s">
        <v>786</v>
      </c>
      <c r="O1357" s="98" t="s">
        <v>383</v>
      </c>
      <c r="P1357" s="93">
        <f>WEEKNUM(Causas[[#This Row],[resolucion_fecha]],16)</f>
        <v>17</v>
      </c>
      <c r="Q1357" s="93" t="str">
        <f>TEXT(Causas[[#This Row],[resolucion_fecha]],"MMMM")</f>
        <v>abril</v>
      </c>
      <c r="R1357" s="93" t="str">
        <f t="shared" si="31"/>
        <v>N</v>
      </c>
      <c r="S1357" s="93"/>
      <c r="T1357" s="98" t="s">
        <v>132</v>
      </c>
      <c r="U1357" s="94"/>
      <c r="V1357" s="93"/>
      <c r="W1357" s="93"/>
    </row>
    <row r="1358" spans="1:23" ht="30" x14ac:dyDescent="0.25">
      <c r="A1358" s="90"/>
      <c r="B1358" s="90" t="s">
        <v>120</v>
      </c>
      <c r="C1358" s="90"/>
      <c r="D1358" t="s">
        <v>59</v>
      </c>
      <c r="E1358" s="91"/>
      <c r="F1358" s="90"/>
      <c r="G1358" t="s">
        <v>579</v>
      </c>
      <c r="H1358" s="97">
        <v>45406.885416666664</v>
      </c>
      <c r="I1358" s="117">
        <v>45406.885416666664</v>
      </c>
      <c r="J1358" s="97">
        <v>45406.905555555553</v>
      </c>
      <c r="K1358" s="117">
        <v>45406.905555555553</v>
      </c>
      <c r="L1358" s="95">
        <f>((Causas[[#This Row],[resolucion_fecha]]-Causas[[#This Row],[parada_fecha]])*60*60*24)</f>
        <v>1740.0000000139698</v>
      </c>
      <c r="M1358" s="92">
        <f>Causas[[#This Row],[parada_duracion]]/60</f>
        <v>29.000000000232831</v>
      </c>
      <c r="N1358" s="18" t="s">
        <v>787</v>
      </c>
      <c r="O1358" s="98" t="s">
        <v>383</v>
      </c>
      <c r="P1358" s="93">
        <f>WEEKNUM(Causas[[#This Row],[resolucion_fecha]],16)</f>
        <v>17</v>
      </c>
      <c r="Q1358" s="93" t="str">
        <f>TEXT(Causas[[#This Row],[resolucion_fecha]],"MMMM")</f>
        <v>abril</v>
      </c>
      <c r="R1358" s="93" t="str">
        <f t="shared" si="31"/>
        <v>N</v>
      </c>
      <c r="S1358" s="93"/>
      <c r="T1358" s="98" t="s">
        <v>132</v>
      </c>
      <c r="U1358" s="94"/>
      <c r="V1358" s="93"/>
      <c r="W1358" s="93"/>
    </row>
    <row r="1359" spans="1:23" x14ac:dyDescent="0.25">
      <c r="A1359" s="90"/>
      <c r="B1359" s="90" t="s">
        <v>120</v>
      </c>
      <c r="C1359" s="90"/>
      <c r="D1359" t="s">
        <v>52</v>
      </c>
      <c r="E1359" s="91"/>
      <c r="F1359" s="90"/>
      <c r="G1359" t="s">
        <v>579</v>
      </c>
      <c r="H1359" s="97">
        <v>45407.263194444444</v>
      </c>
      <c r="I1359" s="117">
        <v>45407.263194444444</v>
      </c>
      <c r="J1359" s="97">
        <v>45407.3125</v>
      </c>
      <c r="K1359" s="117">
        <v>45407.3125</v>
      </c>
      <c r="L1359" s="95">
        <f>((Causas[[#This Row],[resolucion_fecha]]-Causas[[#This Row],[parada_fecha]])*60*60*24)</f>
        <v>4260.0000000558794</v>
      </c>
      <c r="M1359" s="92">
        <f>Causas[[#This Row],[parada_duracion]]/60</f>
        <v>71.000000000931323</v>
      </c>
      <c r="N1359" s="18" t="s">
        <v>788</v>
      </c>
      <c r="O1359" s="98" t="s">
        <v>383</v>
      </c>
      <c r="P1359" s="93">
        <f>WEEKNUM(Causas[[#This Row],[resolucion_fecha]],16)</f>
        <v>17</v>
      </c>
      <c r="Q1359" s="93" t="str">
        <f>TEXT(Causas[[#This Row],[resolucion_fecha]],"MMMM")</f>
        <v>abril</v>
      </c>
      <c r="R1359" s="93" t="str">
        <f t="shared" si="31"/>
        <v>N</v>
      </c>
      <c r="S1359" s="93"/>
      <c r="T1359" s="98" t="s">
        <v>132</v>
      </c>
      <c r="U1359" s="94"/>
      <c r="V1359" s="93"/>
      <c r="W1359" s="93"/>
    </row>
    <row r="1360" spans="1:23" x14ac:dyDescent="0.25">
      <c r="A1360" s="90"/>
      <c r="B1360" s="90" t="s">
        <v>161</v>
      </c>
      <c r="C1360" s="90"/>
      <c r="D1360" t="s">
        <v>49</v>
      </c>
      <c r="E1360" s="91"/>
      <c r="F1360" s="90"/>
      <c r="G1360" t="s">
        <v>579</v>
      </c>
      <c r="H1360" s="97">
        <v>45407.277083333334</v>
      </c>
      <c r="I1360" s="117">
        <v>45407.277083333334</v>
      </c>
      <c r="J1360" s="97">
        <v>45407.323611111111</v>
      </c>
      <c r="K1360" s="117">
        <v>45407.323611111111</v>
      </c>
      <c r="L1360" s="95">
        <f>((Causas[[#This Row],[resolucion_fecha]]-Causas[[#This Row],[parada_fecha]])*60*60*24)</f>
        <v>4019.9999999022111</v>
      </c>
      <c r="M1360" s="92">
        <f>Causas[[#This Row],[parada_duracion]]/60</f>
        <v>66.999999998370185</v>
      </c>
      <c r="N1360" s="18" t="s">
        <v>789</v>
      </c>
      <c r="O1360" s="98" t="s">
        <v>383</v>
      </c>
      <c r="P1360" s="93">
        <f>WEEKNUM(Causas[[#This Row],[resolucion_fecha]],16)</f>
        <v>17</v>
      </c>
      <c r="Q1360" s="93" t="str">
        <f>TEXT(Causas[[#This Row],[resolucion_fecha]],"MMMM")</f>
        <v>abril</v>
      </c>
      <c r="R1360" s="93" t="str">
        <f t="shared" si="31"/>
        <v>N</v>
      </c>
      <c r="S1360" s="93"/>
      <c r="T1360" s="98" t="s">
        <v>132</v>
      </c>
      <c r="U1360" s="94"/>
      <c r="V1360" s="93"/>
      <c r="W1360" s="93"/>
    </row>
    <row r="1361" spans="1:23" x14ac:dyDescent="0.25">
      <c r="A1361" s="90"/>
      <c r="B1361" s="90" t="s">
        <v>142</v>
      </c>
      <c r="C1361" s="90"/>
      <c r="D1361" t="s">
        <v>43</v>
      </c>
      <c r="E1361" s="91"/>
      <c r="F1361" s="90"/>
      <c r="G1361" t="s">
        <v>579</v>
      </c>
      <c r="H1361" s="97">
        <v>45407.303472222222</v>
      </c>
      <c r="I1361" s="117">
        <v>45407.303472222222</v>
      </c>
      <c r="J1361" s="97">
        <v>45407.305555555555</v>
      </c>
      <c r="K1361" s="117">
        <v>45407.305555555555</v>
      </c>
      <c r="L1361" s="95">
        <f>((Causas[[#This Row],[resolucion_fecha]]-Causas[[#This Row],[parada_fecha]])*60*60*24)</f>
        <v>179.99999995809048</v>
      </c>
      <c r="M1361" s="92">
        <f>Causas[[#This Row],[parada_duracion]]/60</f>
        <v>2.9999999993015081</v>
      </c>
      <c r="N1361" s="18" t="s">
        <v>125</v>
      </c>
      <c r="O1361" s="98" t="s">
        <v>125</v>
      </c>
      <c r="P1361" s="93">
        <f>WEEKNUM(Causas[[#This Row],[resolucion_fecha]],16)</f>
        <v>17</v>
      </c>
      <c r="Q1361" s="93" t="str">
        <f>TEXT(Causas[[#This Row],[resolucion_fecha]],"MMMM")</f>
        <v>abril</v>
      </c>
      <c r="R1361" s="93" t="str">
        <f t="shared" si="31"/>
        <v>N</v>
      </c>
      <c r="S1361" s="93"/>
      <c r="T1361" s="98" t="s">
        <v>125</v>
      </c>
      <c r="U1361" s="94"/>
      <c r="V1361" s="93"/>
      <c r="W1361" s="93"/>
    </row>
    <row r="1362" spans="1:23" x14ac:dyDescent="0.25">
      <c r="A1362" s="90"/>
      <c r="B1362" s="90" t="s">
        <v>142</v>
      </c>
      <c r="C1362" s="90"/>
      <c r="D1362" t="s">
        <v>43</v>
      </c>
      <c r="E1362" s="91"/>
      <c r="F1362" s="90"/>
      <c r="G1362" t="s">
        <v>580</v>
      </c>
      <c r="H1362" s="97">
        <v>45407.306250000001</v>
      </c>
      <c r="I1362" s="117">
        <v>45407.306250000001</v>
      </c>
      <c r="J1362" s="97">
        <v>45407.313194444447</v>
      </c>
      <c r="K1362" s="117">
        <v>45407.313194444447</v>
      </c>
      <c r="L1362" s="95">
        <f>((Causas[[#This Row],[resolucion_fecha]]-Causas[[#This Row],[parada_fecha]])*60*60*24)</f>
        <v>600.00000006984919</v>
      </c>
      <c r="M1362" s="92">
        <f>Causas[[#This Row],[parada_duracion]]/60</f>
        <v>10.000000001164153</v>
      </c>
      <c r="N1362" s="18" t="s">
        <v>790</v>
      </c>
      <c r="O1362" s="98" t="s">
        <v>9</v>
      </c>
      <c r="P1362" s="93">
        <f>WEEKNUM(Causas[[#This Row],[resolucion_fecha]],16)</f>
        <v>17</v>
      </c>
      <c r="Q1362" s="93" t="str">
        <f>TEXT(Causas[[#This Row],[resolucion_fecha]],"MMMM")</f>
        <v>abril</v>
      </c>
      <c r="R1362" s="93" t="str">
        <f t="shared" ref="R1362:R1425" si="32">IF(I6853&gt;TIME(22,0,0),"N",IF(I6853&lt;TIME(6,0,0),"N",IF(I6853&gt;TIME(14,0,0),"T",IF(I6853&gt;=TIME(6,0,0),"M","-"))))</f>
        <v>N</v>
      </c>
      <c r="S1362" s="93"/>
      <c r="T1362" s="98" t="s">
        <v>9</v>
      </c>
      <c r="U1362" s="94"/>
      <c r="V1362" s="93"/>
      <c r="W1362" s="93"/>
    </row>
    <row r="1363" spans="1:23" x14ac:dyDescent="0.25">
      <c r="A1363" s="90"/>
      <c r="B1363" s="90" t="s">
        <v>161</v>
      </c>
      <c r="C1363" s="90"/>
      <c r="D1363" t="s">
        <v>49</v>
      </c>
      <c r="E1363" s="91"/>
      <c r="F1363" s="90"/>
      <c r="G1363" t="s">
        <v>579</v>
      </c>
      <c r="H1363" s="97">
        <v>45407.336805555555</v>
      </c>
      <c r="I1363" s="117">
        <v>45407.336805555555</v>
      </c>
      <c r="J1363" s="97">
        <v>45407.343055555553</v>
      </c>
      <c r="K1363" s="117">
        <v>45407.343055555553</v>
      </c>
      <c r="L1363" s="95">
        <f>((Causas[[#This Row],[resolucion_fecha]]-Causas[[#This Row],[parada_fecha]])*60*60*24)</f>
        <v>539.99999987427145</v>
      </c>
      <c r="M1363" s="92">
        <f>Causas[[#This Row],[parada_duracion]]/60</f>
        <v>8.9999999979045242</v>
      </c>
      <c r="N1363" s="18" t="s">
        <v>125</v>
      </c>
      <c r="O1363" s="98" t="s">
        <v>125</v>
      </c>
      <c r="P1363" s="93">
        <f>WEEKNUM(Causas[[#This Row],[resolucion_fecha]],16)</f>
        <v>17</v>
      </c>
      <c r="Q1363" s="93" t="str">
        <f>TEXT(Causas[[#This Row],[resolucion_fecha]],"MMMM")</f>
        <v>abril</v>
      </c>
      <c r="R1363" s="93" t="str">
        <f t="shared" si="32"/>
        <v>N</v>
      </c>
      <c r="S1363" s="93"/>
      <c r="T1363" s="98" t="s">
        <v>125</v>
      </c>
      <c r="U1363" s="94"/>
      <c r="V1363" s="93"/>
      <c r="W1363" s="93"/>
    </row>
    <row r="1364" spans="1:23" x14ac:dyDescent="0.25">
      <c r="A1364" s="90"/>
      <c r="B1364" s="90" t="s">
        <v>120</v>
      </c>
      <c r="C1364" s="90"/>
      <c r="D1364" t="s">
        <v>54</v>
      </c>
      <c r="E1364" s="91"/>
      <c r="F1364" s="90"/>
      <c r="G1364" t="s">
        <v>579</v>
      </c>
      <c r="H1364" s="97">
        <v>45407.381249999999</v>
      </c>
      <c r="I1364" s="117">
        <v>45407.381249999999</v>
      </c>
      <c r="J1364" s="97">
        <v>45407.395833333336</v>
      </c>
      <c r="K1364" s="117">
        <v>45407.395833333336</v>
      </c>
      <c r="L1364" s="95">
        <f>((Causas[[#This Row],[resolucion_fecha]]-Causas[[#This Row],[parada_fecha]])*60*60*24)</f>
        <v>1260.0000003352761</v>
      </c>
      <c r="M1364" s="92">
        <f>Causas[[#This Row],[parada_duracion]]/60</f>
        <v>21.000000005587935</v>
      </c>
      <c r="N1364" s="18" t="s">
        <v>791</v>
      </c>
      <c r="O1364" s="98" t="s">
        <v>384</v>
      </c>
      <c r="P1364" s="93">
        <f>WEEKNUM(Causas[[#This Row],[resolucion_fecha]],16)</f>
        <v>17</v>
      </c>
      <c r="Q1364" s="93" t="str">
        <f>TEXT(Causas[[#This Row],[resolucion_fecha]],"MMMM")</f>
        <v>abril</v>
      </c>
      <c r="R1364" s="93" t="str">
        <f t="shared" si="32"/>
        <v>N</v>
      </c>
      <c r="S1364" s="93"/>
      <c r="T1364" s="98" t="s">
        <v>133</v>
      </c>
      <c r="U1364" s="94"/>
      <c r="V1364" s="93"/>
      <c r="W1364" s="93"/>
    </row>
    <row r="1365" spans="1:23" x14ac:dyDescent="0.25">
      <c r="A1365" s="90"/>
      <c r="B1365" s="90" t="s">
        <v>114</v>
      </c>
      <c r="C1365" s="90"/>
      <c r="D1365" t="s">
        <v>50</v>
      </c>
      <c r="E1365" s="91"/>
      <c r="F1365" s="90"/>
      <c r="G1365" t="s">
        <v>580</v>
      </c>
      <c r="H1365" s="97">
        <v>45407.393055555556</v>
      </c>
      <c r="I1365" s="117">
        <v>45407.393055555556</v>
      </c>
      <c r="J1365" s="97">
        <v>45407.415277777778</v>
      </c>
      <c r="K1365" s="117">
        <v>45407.415277777778</v>
      </c>
      <c r="L1365" s="95">
        <f>((Causas[[#This Row],[resolucion_fecha]]-Causas[[#This Row],[parada_fecha]])*60*60*24)</f>
        <v>1919.9999999720603</v>
      </c>
      <c r="M1365" s="92">
        <f>Causas[[#This Row],[parada_duracion]]/60</f>
        <v>31.999999999534339</v>
      </c>
      <c r="N1365" s="18" t="s">
        <v>792</v>
      </c>
      <c r="O1365" s="98" t="s">
        <v>383</v>
      </c>
      <c r="P1365" s="93">
        <f>WEEKNUM(Causas[[#This Row],[resolucion_fecha]],16)</f>
        <v>17</v>
      </c>
      <c r="Q1365" s="93" t="str">
        <f>TEXT(Causas[[#This Row],[resolucion_fecha]],"MMMM")</f>
        <v>abril</v>
      </c>
      <c r="R1365" s="93" t="str">
        <f t="shared" si="32"/>
        <v>N</v>
      </c>
      <c r="S1365" s="93"/>
      <c r="T1365" s="98" t="s">
        <v>132</v>
      </c>
      <c r="U1365" s="94"/>
      <c r="V1365" s="93"/>
      <c r="W1365" s="93"/>
    </row>
    <row r="1366" spans="1:23" x14ac:dyDescent="0.25">
      <c r="A1366" s="90"/>
      <c r="B1366" s="90" t="s">
        <v>142</v>
      </c>
      <c r="C1366" s="90"/>
      <c r="D1366" t="s">
        <v>43</v>
      </c>
      <c r="E1366" s="91"/>
      <c r="F1366" s="90"/>
      <c r="G1366" t="s">
        <v>579</v>
      </c>
      <c r="H1366" s="97">
        <v>45407.425694444442</v>
      </c>
      <c r="I1366" s="117">
        <v>45407.425694444442</v>
      </c>
      <c r="J1366" s="97">
        <v>45407.431944444441</v>
      </c>
      <c r="K1366" s="117">
        <v>45407.431944444441</v>
      </c>
      <c r="L1366" s="95">
        <f>((Causas[[#This Row],[resolucion_fecha]]-Causas[[#This Row],[parada_fecha]])*60*60*24)</f>
        <v>539.99999987427145</v>
      </c>
      <c r="M1366" s="92">
        <f>Causas[[#This Row],[parada_duracion]]/60</f>
        <v>8.9999999979045242</v>
      </c>
      <c r="N1366" s="18" t="s">
        <v>125</v>
      </c>
      <c r="O1366" s="98" t="s">
        <v>125</v>
      </c>
      <c r="P1366" s="93">
        <f>WEEKNUM(Causas[[#This Row],[resolucion_fecha]],16)</f>
        <v>17</v>
      </c>
      <c r="Q1366" s="93" t="str">
        <f>TEXT(Causas[[#This Row],[resolucion_fecha]],"MMMM")</f>
        <v>abril</v>
      </c>
      <c r="R1366" s="93" t="str">
        <f t="shared" si="32"/>
        <v>N</v>
      </c>
      <c r="S1366" s="93"/>
      <c r="T1366" s="98" t="s">
        <v>125</v>
      </c>
      <c r="U1366" s="94"/>
      <c r="V1366" s="93"/>
      <c r="W1366" s="93"/>
    </row>
    <row r="1367" spans="1:23" ht="30" x14ac:dyDescent="0.25">
      <c r="A1367" s="90"/>
      <c r="B1367" s="90" t="s">
        <v>142</v>
      </c>
      <c r="C1367" s="90"/>
      <c r="D1367" t="s">
        <v>43</v>
      </c>
      <c r="E1367" s="91"/>
      <c r="F1367" s="90"/>
      <c r="G1367" t="s">
        <v>580</v>
      </c>
      <c r="H1367" s="97">
        <v>45407.434027777781</v>
      </c>
      <c r="I1367" s="117">
        <v>45407.434027777781</v>
      </c>
      <c r="J1367" s="97">
        <v>45407.450694444444</v>
      </c>
      <c r="K1367" s="117">
        <v>45407.450694444444</v>
      </c>
      <c r="L1367" s="95">
        <f>((Causas[[#This Row],[resolucion_fecha]]-Causas[[#This Row],[parada_fecha]])*60*60*24)</f>
        <v>1439.9999996647239</v>
      </c>
      <c r="M1367" s="92">
        <f>Causas[[#This Row],[parada_duracion]]/60</f>
        <v>23.999999994412065</v>
      </c>
      <c r="N1367" s="18" t="s">
        <v>793</v>
      </c>
      <c r="O1367" s="98" t="s">
        <v>383</v>
      </c>
      <c r="P1367" s="93">
        <f>WEEKNUM(Causas[[#This Row],[resolucion_fecha]],16)</f>
        <v>17</v>
      </c>
      <c r="Q1367" s="93" t="str">
        <f>TEXT(Causas[[#This Row],[resolucion_fecha]],"MMMM")</f>
        <v>abril</v>
      </c>
      <c r="R1367" s="93" t="str">
        <f t="shared" si="32"/>
        <v>N</v>
      </c>
      <c r="S1367" s="93"/>
      <c r="T1367" s="98" t="s">
        <v>132</v>
      </c>
      <c r="U1367" s="94"/>
      <c r="V1367" s="93"/>
      <c r="W1367" s="93"/>
    </row>
    <row r="1368" spans="1:23" x14ac:dyDescent="0.25">
      <c r="A1368" s="90"/>
      <c r="B1368" s="90" t="s">
        <v>179</v>
      </c>
      <c r="C1368" s="90"/>
      <c r="D1368" t="s">
        <v>49</v>
      </c>
      <c r="E1368" s="91"/>
      <c r="F1368" s="90"/>
      <c r="G1368" t="s">
        <v>579</v>
      </c>
      <c r="H1368" s="97">
        <v>45407.470833333333</v>
      </c>
      <c r="I1368" s="117">
        <v>45407.470833333333</v>
      </c>
      <c r="J1368" s="97">
        <v>45407.481944444444</v>
      </c>
      <c r="K1368" s="117">
        <v>45407.481944444444</v>
      </c>
      <c r="L1368" s="95">
        <f>((Causas[[#This Row],[resolucion_fecha]]-Causas[[#This Row],[parada_fecha]])*60*60*24)</f>
        <v>959.99999998603016</v>
      </c>
      <c r="M1368" s="92">
        <f>Causas[[#This Row],[parada_duracion]]/60</f>
        <v>15.999999999767169</v>
      </c>
      <c r="N1368" s="18" t="s">
        <v>44</v>
      </c>
      <c r="O1368" s="98" t="s">
        <v>44</v>
      </c>
      <c r="P1368" s="93">
        <f>WEEKNUM(Causas[[#This Row],[resolucion_fecha]],16)</f>
        <v>17</v>
      </c>
      <c r="Q1368" s="93" t="str">
        <f>TEXT(Causas[[#This Row],[resolucion_fecha]],"MMMM")</f>
        <v>abril</v>
      </c>
      <c r="R1368" s="93" t="str">
        <f t="shared" si="32"/>
        <v>N</v>
      </c>
      <c r="S1368" s="93"/>
      <c r="T1368" s="98" t="s">
        <v>44</v>
      </c>
      <c r="U1368" s="94"/>
      <c r="V1368" s="93"/>
      <c r="W1368" s="93"/>
    </row>
    <row r="1369" spans="1:23" x14ac:dyDescent="0.25">
      <c r="A1369" s="90"/>
      <c r="B1369" s="90" t="s">
        <v>136</v>
      </c>
      <c r="C1369" s="90"/>
      <c r="D1369" t="s">
        <v>52</v>
      </c>
      <c r="E1369" s="91"/>
      <c r="F1369" s="90"/>
      <c r="G1369" t="s">
        <v>579</v>
      </c>
      <c r="H1369" s="97">
        <v>45407.487500000003</v>
      </c>
      <c r="I1369" s="117">
        <v>45407.487500000003</v>
      </c>
      <c r="J1369" s="97">
        <v>45407.561111111114</v>
      </c>
      <c r="K1369" s="117">
        <v>45407.561111111114</v>
      </c>
      <c r="L1369" s="95">
        <f>((Causas[[#This Row],[resolucion_fecha]]-Causas[[#This Row],[parada_fecha]])*60*60*24)</f>
        <v>6359.9999999860302</v>
      </c>
      <c r="M1369" s="92">
        <f>Causas[[#This Row],[parada_duracion]]/60</f>
        <v>105.99999999976717</v>
      </c>
      <c r="N1369" s="18" t="s">
        <v>794</v>
      </c>
      <c r="O1369" s="98" t="s">
        <v>383</v>
      </c>
      <c r="P1369" s="93">
        <f>WEEKNUM(Causas[[#This Row],[resolucion_fecha]],16)</f>
        <v>17</v>
      </c>
      <c r="Q1369" s="93" t="str">
        <f>TEXT(Causas[[#This Row],[resolucion_fecha]],"MMMM")</f>
        <v>abril</v>
      </c>
      <c r="R1369" s="93" t="str">
        <f t="shared" si="32"/>
        <v>N</v>
      </c>
      <c r="S1369" s="93"/>
      <c r="T1369" s="98" t="s">
        <v>132</v>
      </c>
      <c r="U1369" s="94"/>
      <c r="V1369" s="93"/>
      <c r="W1369" s="93"/>
    </row>
    <row r="1370" spans="1:23" x14ac:dyDescent="0.25">
      <c r="A1370" s="90"/>
      <c r="B1370" s="90" t="s">
        <v>209</v>
      </c>
      <c r="C1370" s="90"/>
      <c r="D1370" t="s">
        <v>49</v>
      </c>
      <c r="E1370" s="91"/>
      <c r="F1370" s="90"/>
      <c r="G1370" t="s">
        <v>580</v>
      </c>
      <c r="H1370" s="97">
        <v>45407.609027777777</v>
      </c>
      <c r="I1370" s="117">
        <v>45407.609027777777</v>
      </c>
      <c r="J1370" s="97">
        <v>45407.660416666666</v>
      </c>
      <c r="K1370" s="117">
        <v>45407.660416666666</v>
      </c>
      <c r="L1370" s="95">
        <f>((Causas[[#This Row],[resolucion_fecha]]-Causas[[#This Row],[parada_fecha]])*60*60*24)</f>
        <v>4440.0000000139698</v>
      </c>
      <c r="M1370" s="92">
        <f>Causas[[#This Row],[parada_duracion]]/60</f>
        <v>74.000000000232831</v>
      </c>
      <c r="N1370" s="18" t="s">
        <v>213</v>
      </c>
      <c r="O1370" s="98" t="s">
        <v>383</v>
      </c>
      <c r="P1370" s="93">
        <f>WEEKNUM(Causas[[#This Row],[resolucion_fecha]],16)</f>
        <v>17</v>
      </c>
      <c r="Q1370" s="93" t="str">
        <f>TEXT(Causas[[#This Row],[resolucion_fecha]],"MMMM")</f>
        <v>abril</v>
      </c>
      <c r="R1370" s="93" t="str">
        <f t="shared" si="32"/>
        <v>N</v>
      </c>
      <c r="S1370" s="93"/>
      <c r="T1370" s="98" t="s">
        <v>132</v>
      </c>
      <c r="U1370" s="94"/>
      <c r="V1370" s="93"/>
      <c r="W1370" s="93"/>
    </row>
    <row r="1371" spans="1:23" x14ac:dyDescent="0.25">
      <c r="A1371" s="90"/>
      <c r="B1371" s="90" t="s">
        <v>149</v>
      </c>
      <c r="C1371" s="90"/>
      <c r="D1371" t="s">
        <v>57</v>
      </c>
      <c r="E1371" s="91"/>
      <c r="F1371" s="90"/>
      <c r="G1371" t="s">
        <v>579</v>
      </c>
      <c r="H1371" s="97">
        <v>45407.636111111111</v>
      </c>
      <c r="I1371" s="117">
        <v>45407.636111111111</v>
      </c>
      <c r="J1371" s="97">
        <v>45407.69027777778</v>
      </c>
      <c r="K1371" s="117">
        <v>45407.69027777778</v>
      </c>
      <c r="L1371" s="95">
        <f>((Causas[[#This Row],[resolucion_fecha]]-Causas[[#This Row],[parada_fecha]])*60*60*24)</f>
        <v>4680.0000001676381</v>
      </c>
      <c r="M1371" s="92">
        <f>Causas[[#This Row],[parada_duracion]]/60</f>
        <v>78.000000002793968</v>
      </c>
      <c r="N1371" s="18" t="s">
        <v>44</v>
      </c>
      <c r="O1371" s="98" t="s">
        <v>44</v>
      </c>
      <c r="P1371" s="93">
        <f>WEEKNUM(Causas[[#This Row],[resolucion_fecha]],16)</f>
        <v>17</v>
      </c>
      <c r="Q1371" s="93" t="str">
        <f>TEXT(Causas[[#This Row],[resolucion_fecha]],"MMMM")</f>
        <v>abril</v>
      </c>
      <c r="R1371" s="93" t="str">
        <f t="shared" si="32"/>
        <v>N</v>
      </c>
      <c r="S1371" s="93"/>
      <c r="T1371" s="98" t="s">
        <v>44</v>
      </c>
      <c r="U1371" s="94"/>
      <c r="V1371" s="93"/>
      <c r="W1371" s="93"/>
    </row>
    <row r="1372" spans="1:23" x14ac:dyDescent="0.25">
      <c r="A1372" s="90"/>
      <c r="B1372" s="90" t="s">
        <v>142</v>
      </c>
      <c r="C1372" s="90"/>
      <c r="D1372" t="s">
        <v>43</v>
      </c>
      <c r="E1372" s="91"/>
      <c r="F1372" s="90"/>
      <c r="G1372" t="s">
        <v>580</v>
      </c>
      <c r="H1372" s="97">
        <v>45407.692361111112</v>
      </c>
      <c r="I1372" s="117">
        <v>45407.692361111112</v>
      </c>
      <c r="J1372" s="97">
        <v>45407.722222222219</v>
      </c>
      <c r="K1372" s="117">
        <v>45407.722222222219</v>
      </c>
      <c r="L1372" s="95">
        <f>((Causas[[#This Row],[resolucion_fecha]]-Causas[[#This Row],[parada_fecha]])*60*60*24)</f>
        <v>2579.9999996088445</v>
      </c>
      <c r="M1372" s="92">
        <f>Causas[[#This Row],[parada_duracion]]/60</f>
        <v>42.999999993480742</v>
      </c>
      <c r="N1372" s="18" t="s">
        <v>44</v>
      </c>
      <c r="O1372" s="98" t="s">
        <v>44</v>
      </c>
      <c r="P1372" s="93">
        <f>WEEKNUM(Causas[[#This Row],[resolucion_fecha]],16)</f>
        <v>17</v>
      </c>
      <c r="Q1372" s="93" t="str">
        <f>TEXT(Causas[[#This Row],[resolucion_fecha]],"MMMM")</f>
        <v>abril</v>
      </c>
      <c r="R1372" s="93" t="str">
        <f t="shared" si="32"/>
        <v>N</v>
      </c>
      <c r="S1372" s="93"/>
      <c r="T1372" s="98" t="s">
        <v>44</v>
      </c>
      <c r="U1372" s="94"/>
      <c r="V1372" s="93"/>
      <c r="W1372" s="93"/>
    </row>
    <row r="1373" spans="1:23" x14ac:dyDescent="0.25">
      <c r="A1373" s="90"/>
      <c r="B1373" s="90" t="s">
        <v>136</v>
      </c>
      <c r="C1373" s="90"/>
      <c r="D1373" t="s">
        <v>52</v>
      </c>
      <c r="E1373" s="91"/>
      <c r="F1373" s="90"/>
      <c r="G1373" t="s">
        <v>579</v>
      </c>
      <c r="H1373" s="97">
        <v>45407.727083333331</v>
      </c>
      <c r="I1373" s="117">
        <v>45407.727083333331</v>
      </c>
      <c r="J1373" s="97">
        <v>45407.738888888889</v>
      </c>
      <c r="K1373" s="117">
        <v>45407.738888888889</v>
      </c>
      <c r="L1373" s="95">
        <f>((Causas[[#This Row],[resolucion_fecha]]-Causas[[#This Row],[parada_fecha]])*60*60*24)</f>
        <v>1020.0000001816079</v>
      </c>
      <c r="M1373" s="92">
        <f>Causas[[#This Row],[parada_duracion]]/60</f>
        <v>17.000000003026798</v>
      </c>
      <c r="N1373" s="18" t="s">
        <v>44</v>
      </c>
      <c r="O1373" s="98" t="s">
        <v>44</v>
      </c>
      <c r="P1373" s="93">
        <f>WEEKNUM(Causas[[#This Row],[resolucion_fecha]],16)</f>
        <v>17</v>
      </c>
      <c r="Q1373" s="93" t="str">
        <f>TEXT(Causas[[#This Row],[resolucion_fecha]],"MMMM")</f>
        <v>abril</v>
      </c>
      <c r="R1373" s="93" t="str">
        <f t="shared" si="32"/>
        <v>N</v>
      </c>
      <c r="S1373" s="93"/>
      <c r="T1373" s="98" t="s">
        <v>44</v>
      </c>
      <c r="U1373" s="94"/>
      <c r="V1373" s="93"/>
      <c r="W1373" s="93"/>
    </row>
    <row r="1374" spans="1:23" x14ac:dyDescent="0.25">
      <c r="A1374" s="90"/>
      <c r="B1374" s="90" t="s">
        <v>161</v>
      </c>
      <c r="C1374" s="90"/>
      <c r="D1374" t="s">
        <v>49</v>
      </c>
      <c r="E1374" s="91"/>
      <c r="F1374" s="90"/>
      <c r="G1374" t="s">
        <v>579</v>
      </c>
      <c r="H1374" s="97">
        <v>45407.821527777778</v>
      </c>
      <c r="I1374" s="117">
        <v>45407.821527777778</v>
      </c>
      <c r="J1374" s="97">
        <v>45407.904166666667</v>
      </c>
      <c r="K1374" s="117">
        <v>45407.904166666667</v>
      </c>
      <c r="L1374" s="95">
        <f>((Causas[[#This Row],[resolucion_fecha]]-Causas[[#This Row],[parada_fecha]])*60*60*24)</f>
        <v>7140.0000000139698</v>
      </c>
      <c r="M1374" s="92">
        <f>Causas[[#This Row],[parada_duracion]]/60</f>
        <v>119.00000000023283</v>
      </c>
      <c r="N1374" s="18" t="s">
        <v>797</v>
      </c>
      <c r="O1374" s="98" t="s">
        <v>383</v>
      </c>
      <c r="P1374" s="93">
        <f>WEEKNUM(Causas[[#This Row],[resolucion_fecha]],16)</f>
        <v>17</v>
      </c>
      <c r="Q1374" s="93" t="str">
        <f>TEXT(Causas[[#This Row],[resolucion_fecha]],"MMMM")</f>
        <v>abril</v>
      </c>
      <c r="R1374" s="93" t="str">
        <f t="shared" si="32"/>
        <v>N</v>
      </c>
      <c r="S1374" s="93"/>
      <c r="T1374" s="98" t="s">
        <v>132</v>
      </c>
      <c r="U1374" s="94"/>
      <c r="V1374" s="93"/>
      <c r="W1374" s="93"/>
    </row>
    <row r="1375" spans="1:23" x14ac:dyDescent="0.25">
      <c r="A1375" s="90"/>
      <c r="B1375" s="90" t="s">
        <v>124</v>
      </c>
      <c r="C1375" s="90"/>
      <c r="D1375" t="s">
        <v>57</v>
      </c>
      <c r="E1375" s="91"/>
      <c r="F1375" s="90"/>
      <c r="G1375" t="s">
        <v>579</v>
      </c>
      <c r="H1375" s="97">
        <v>45407.856249999997</v>
      </c>
      <c r="I1375" s="117">
        <v>45407.856249999997</v>
      </c>
      <c r="J1375" s="97">
        <v>45407.869444444441</v>
      </c>
      <c r="K1375" s="117">
        <v>45407.869444444441</v>
      </c>
      <c r="L1375" s="95">
        <f>((Causas[[#This Row],[resolucion_fecha]]-Causas[[#This Row],[parada_fecha]])*60*60*24)</f>
        <v>1139.9999999441206</v>
      </c>
      <c r="M1375" s="92">
        <f>Causas[[#This Row],[parada_duracion]]/60</f>
        <v>18.999999999068677</v>
      </c>
      <c r="N1375" s="18" t="s">
        <v>796</v>
      </c>
      <c r="O1375" s="98" t="s">
        <v>383</v>
      </c>
      <c r="P1375" s="93">
        <f>WEEKNUM(Causas[[#This Row],[resolucion_fecha]],16)</f>
        <v>17</v>
      </c>
      <c r="Q1375" s="93" t="str">
        <f>TEXT(Causas[[#This Row],[resolucion_fecha]],"MMMM")</f>
        <v>abril</v>
      </c>
      <c r="R1375" s="93" t="str">
        <f t="shared" si="32"/>
        <v>N</v>
      </c>
      <c r="S1375" s="93"/>
      <c r="T1375" s="98" t="s">
        <v>132</v>
      </c>
      <c r="U1375" s="94"/>
      <c r="V1375" s="93"/>
      <c r="W1375" s="93"/>
    </row>
    <row r="1376" spans="1:23" x14ac:dyDescent="0.25">
      <c r="A1376" s="90"/>
      <c r="B1376" s="90" t="s">
        <v>137</v>
      </c>
      <c r="C1376" s="90"/>
      <c r="D1376" t="s">
        <v>46</v>
      </c>
      <c r="E1376" s="91"/>
      <c r="F1376" s="90"/>
      <c r="G1376" t="s">
        <v>579</v>
      </c>
      <c r="H1376" s="97">
        <v>45407.863194444442</v>
      </c>
      <c r="I1376" s="117">
        <v>45407.863194444442</v>
      </c>
      <c r="J1376" s="97">
        <v>45407.872916666667</v>
      </c>
      <c r="K1376" s="117">
        <v>45407.872916666667</v>
      </c>
      <c r="L1376" s="95">
        <f>((Causas[[#This Row],[resolucion_fecha]]-Causas[[#This Row],[parada_fecha]])*60*60*24)</f>
        <v>840.00000022351742</v>
      </c>
      <c r="M1376" s="92">
        <f>Causas[[#This Row],[parada_duracion]]/60</f>
        <v>14.00000000372529</v>
      </c>
      <c r="N1376" s="18" t="s">
        <v>795</v>
      </c>
      <c r="O1376" s="98" t="s">
        <v>383</v>
      </c>
      <c r="P1376" s="93">
        <f>WEEKNUM(Causas[[#This Row],[resolucion_fecha]],16)</f>
        <v>17</v>
      </c>
      <c r="Q1376" s="93" t="str">
        <f>TEXT(Causas[[#This Row],[resolucion_fecha]],"MMMM")</f>
        <v>abril</v>
      </c>
      <c r="R1376" s="93" t="str">
        <f t="shared" si="32"/>
        <v>N</v>
      </c>
      <c r="S1376" s="93"/>
      <c r="T1376" s="98" t="s">
        <v>132</v>
      </c>
      <c r="U1376" s="94"/>
      <c r="V1376" s="93"/>
      <c r="W1376" s="93"/>
    </row>
    <row r="1377" spans="1:23" x14ac:dyDescent="0.25">
      <c r="A1377" s="90"/>
      <c r="B1377" s="90" t="s">
        <v>114</v>
      </c>
      <c r="C1377" s="90"/>
      <c r="D1377" t="s">
        <v>50</v>
      </c>
      <c r="E1377" s="91"/>
      <c r="F1377" s="90"/>
      <c r="G1377" t="s">
        <v>580</v>
      </c>
      <c r="H1377" s="97">
        <v>45408.262499999997</v>
      </c>
      <c r="I1377" s="117">
        <v>45408.262499999997</v>
      </c>
      <c r="J1377" s="97">
        <v>45408.272222222222</v>
      </c>
      <c r="K1377" s="117">
        <v>45408.272222222222</v>
      </c>
      <c r="L1377" s="95">
        <f>((Causas[[#This Row],[resolucion_fecha]]-Causas[[#This Row],[parada_fecha]])*60*60*24)</f>
        <v>840.00000022351742</v>
      </c>
      <c r="M1377" s="92">
        <f>Causas[[#This Row],[parada_duracion]]/60</f>
        <v>14.00000000372529</v>
      </c>
      <c r="N1377" s="18" t="s">
        <v>798</v>
      </c>
      <c r="O1377" s="98" t="s">
        <v>383</v>
      </c>
      <c r="P1377" s="93">
        <f>WEEKNUM(Causas[[#This Row],[resolucion_fecha]],16)</f>
        <v>17</v>
      </c>
      <c r="Q1377" s="93" t="str">
        <f>TEXT(Causas[[#This Row],[resolucion_fecha]],"MMMM")</f>
        <v>abril</v>
      </c>
      <c r="R1377" s="93" t="str">
        <f t="shared" si="32"/>
        <v>N</v>
      </c>
      <c r="S1377" s="93"/>
      <c r="T1377" s="98" t="s">
        <v>132</v>
      </c>
      <c r="U1377" s="94"/>
      <c r="V1377" s="93"/>
      <c r="W1377" s="93"/>
    </row>
    <row r="1378" spans="1:23" x14ac:dyDescent="0.25">
      <c r="A1378" s="90"/>
      <c r="B1378" s="90" t="s">
        <v>161</v>
      </c>
      <c r="C1378" s="90"/>
      <c r="D1378" t="s">
        <v>49</v>
      </c>
      <c r="E1378" s="91"/>
      <c r="F1378" s="90"/>
      <c r="G1378" t="s">
        <v>579</v>
      </c>
      <c r="H1378" s="97">
        <v>45408.262499999997</v>
      </c>
      <c r="I1378" s="117">
        <v>45408.262499999997</v>
      </c>
      <c r="J1378" s="97">
        <v>45408.28125</v>
      </c>
      <c r="K1378" s="117">
        <v>45408.28125</v>
      </c>
      <c r="L1378" s="95">
        <f>((Causas[[#This Row],[resolucion_fecha]]-Causas[[#This Row],[parada_fecha]])*60*60*24)</f>
        <v>1620.0000002514571</v>
      </c>
      <c r="M1378" s="92">
        <f>Causas[[#This Row],[parada_duracion]]/60</f>
        <v>27.000000004190952</v>
      </c>
      <c r="N1378" s="18" t="s">
        <v>801</v>
      </c>
      <c r="O1378" s="98" t="s">
        <v>383</v>
      </c>
      <c r="P1378" s="93">
        <f>WEEKNUM(Causas[[#This Row],[resolucion_fecha]],16)</f>
        <v>17</v>
      </c>
      <c r="Q1378" s="93" t="str">
        <f>TEXT(Causas[[#This Row],[resolucion_fecha]],"MMMM")</f>
        <v>abril</v>
      </c>
      <c r="R1378" s="93" t="str">
        <f t="shared" si="32"/>
        <v>N</v>
      </c>
      <c r="S1378" s="93"/>
      <c r="T1378" s="98" t="s">
        <v>132</v>
      </c>
      <c r="U1378" s="94"/>
      <c r="V1378" s="93"/>
      <c r="W1378" s="93"/>
    </row>
    <row r="1379" spans="1:23" x14ac:dyDescent="0.25">
      <c r="A1379" s="90"/>
      <c r="B1379" s="90" t="s">
        <v>137</v>
      </c>
      <c r="C1379" s="90"/>
      <c r="D1379" t="s">
        <v>64</v>
      </c>
      <c r="E1379" s="91"/>
      <c r="F1379" s="90"/>
      <c r="G1379" t="s">
        <v>580</v>
      </c>
      <c r="H1379" s="97">
        <v>45408.272222222222</v>
      </c>
      <c r="I1379" s="117">
        <v>45408.272222222222</v>
      </c>
      <c r="J1379" s="97">
        <v>45408.280555555553</v>
      </c>
      <c r="K1379" s="117">
        <v>45408.280555555553</v>
      </c>
      <c r="L1379" s="95">
        <f>((Causas[[#This Row],[resolucion_fecha]]-Causas[[#This Row],[parada_fecha]])*60*60*24)</f>
        <v>719.99999983236194</v>
      </c>
      <c r="M1379" s="92">
        <f>Causas[[#This Row],[parada_duracion]]/60</f>
        <v>11.999999997206032</v>
      </c>
      <c r="N1379" s="18" t="s">
        <v>800</v>
      </c>
      <c r="O1379" s="98" t="s">
        <v>383</v>
      </c>
      <c r="P1379" s="93">
        <f>WEEKNUM(Causas[[#This Row],[resolucion_fecha]],16)</f>
        <v>17</v>
      </c>
      <c r="Q1379" s="93" t="str">
        <f>TEXT(Causas[[#This Row],[resolucion_fecha]],"MMMM")</f>
        <v>abril</v>
      </c>
      <c r="R1379" s="93" t="str">
        <f t="shared" si="32"/>
        <v>N</v>
      </c>
      <c r="S1379" s="93"/>
      <c r="T1379" s="98" t="s">
        <v>132</v>
      </c>
      <c r="U1379" s="94"/>
      <c r="V1379" s="93"/>
      <c r="W1379" s="93"/>
    </row>
    <row r="1380" spans="1:23" ht="30" x14ac:dyDescent="0.25">
      <c r="A1380" s="90"/>
      <c r="B1380" s="90" t="s">
        <v>116</v>
      </c>
      <c r="C1380" s="90"/>
      <c r="D1380" t="s">
        <v>50</v>
      </c>
      <c r="E1380" s="91"/>
      <c r="F1380" s="90"/>
      <c r="G1380" t="s">
        <v>579</v>
      </c>
      <c r="H1380" s="97">
        <v>45408.328472222223</v>
      </c>
      <c r="I1380" s="117">
        <v>45408.328472222223</v>
      </c>
      <c r="J1380" s="97">
        <v>45408.356249999997</v>
      </c>
      <c r="K1380" s="117">
        <v>45408.356249999997</v>
      </c>
      <c r="L1380" s="95">
        <f>((Causas[[#This Row],[resolucion_fecha]]-Causas[[#This Row],[parada_fecha]])*60*60*24)</f>
        <v>2399.999999650754</v>
      </c>
      <c r="M1380" s="92">
        <f>Causas[[#This Row],[parada_duracion]]/60</f>
        <v>39.999999994179234</v>
      </c>
      <c r="N1380" s="18" t="s">
        <v>799</v>
      </c>
      <c r="O1380" s="98" t="s">
        <v>383</v>
      </c>
      <c r="P1380" s="93">
        <f>WEEKNUM(Causas[[#This Row],[resolucion_fecha]],16)</f>
        <v>17</v>
      </c>
      <c r="Q1380" s="93" t="str">
        <f>TEXT(Causas[[#This Row],[resolucion_fecha]],"MMMM")</f>
        <v>abril</v>
      </c>
      <c r="R1380" s="93" t="str">
        <f t="shared" si="32"/>
        <v>N</v>
      </c>
      <c r="S1380" s="93"/>
      <c r="T1380" s="98" t="s">
        <v>132</v>
      </c>
      <c r="U1380" s="94"/>
      <c r="V1380" s="93"/>
      <c r="W1380" s="93"/>
    </row>
    <row r="1381" spans="1:23" x14ac:dyDescent="0.25">
      <c r="A1381" s="90"/>
      <c r="B1381" s="90" t="s">
        <v>121</v>
      </c>
      <c r="C1381" s="90"/>
      <c r="D1381" t="s">
        <v>46</v>
      </c>
      <c r="E1381" s="91"/>
      <c r="F1381" s="90"/>
      <c r="G1381" t="s">
        <v>579</v>
      </c>
      <c r="H1381" s="97">
        <v>45408.338194444441</v>
      </c>
      <c r="I1381" s="117">
        <v>45408.338194444441</v>
      </c>
      <c r="J1381" s="97">
        <v>45408.395833333336</v>
      </c>
      <c r="K1381" s="117">
        <v>45408.395833333336</v>
      </c>
      <c r="L1381" s="95">
        <f>((Causas[[#This Row],[resolucion_fecha]]-Causas[[#This Row],[parada_fecha]])*60*60*24)</f>
        <v>4980.000000516884</v>
      </c>
      <c r="M1381" s="92">
        <f>Causas[[#This Row],[parada_duracion]]/60</f>
        <v>83.000000008614734</v>
      </c>
      <c r="N1381" s="18" t="s">
        <v>802</v>
      </c>
      <c r="O1381" s="98" t="s">
        <v>383</v>
      </c>
      <c r="P1381" s="93">
        <f>WEEKNUM(Causas[[#This Row],[resolucion_fecha]],16)</f>
        <v>17</v>
      </c>
      <c r="Q1381" s="93" t="str">
        <f>TEXT(Causas[[#This Row],[resolucion_fecha]],"MMMM")</f>
        <v>abril</v>
      </c>
      <c r="R1381" s="93" t="str">
        <f t="shared" si="32"/>
        <v>N</v>
      </c>
      <c r="S1381" s="93"/>
      <c r="T1381" s="98" t="s">
        <v>132</v>
      </c>
      <c r="U1381" s="94"/>
      <c r="V1381" s="93"/>
      <c r="W1381" s="93"/>
    </row>
    <row r="1382" spans="1:23" x14ac:dyDescent="0.25">
      <c r="A1382" s="90"/>
      <c r="B1382" s="90" t="s">
        <v>116</v>
      </c>
      <c r="C1382" s="90"/>
      <c r="D1382" t="s">
        <v>49</v>
      </c>
      <c r="E1382" s="91"/>
      <c r="F1382" s="90"/>
      <c r="G1382" t="s">
        <v>579</v>
      </c>
      <c r="H1382" s="97">
        <v>45408.469444444447</v>
      </c>
      <c r="I1382" s="117">
        <v>45408.469444444447</v>
      </c>
      <c r="J1382" s="97">
        <v>45408.472916666666</v>
      </c>
      <c r="K1382" s="117">
        <v>45408.472916666666</v>
      </c>
      <c r="L1382" s="95">
        <f>((Causas[[#This Row],[resolucion_fecha]]-Causas[[#This Row],[parada_fecha]])*60*60*24)</f>
        <v>299.99999972060323</v>
      </c>
      <c r="M1382" s="92">
        <f>Causas[[#This Row],[parada_duracion]]/60</f>
        <v>4.9999999953433871</v>
      </c>
      <c r="N1382" s="18" t="s">
        <v>125</v>
      </c>
      <c r="O1382" s="98" t="s">
        <v>125</v>
      </c>
      <c r="P1382" s="93">
        <f>WEEKNUM(Causas[[#This Row],[resolucion_fecha]],16)</f>
        <v>17</v>
      </c>
      <c r="Q1382" s="93" t="str">
        <f>TEXT(Causas[[#This Row],[resolucion_fecha]],"MMMM")</f>
        <v>abril</v>
      </c>
      <c r="R1382" s="93" t="str">
        <f t="shared" si="32"/>
        <v>N</v>
      </c>
      <c r="S1382" s="93"/>
      <c r="T1382" s="98" t="s">
        <v>125</v>
      </c>
      <c r="U1382" s="94"/>
      <c r="V1382" s="93"/>
      <c r="W1382" s="93"/>
    </row>
    <row r="1383" spans="1:23" x14ac:dyDescent="0.25">
      <c r="A1383" s="90"/>
      <c r="B1383" s="90" t="s">
        <v>137</v>
      </c>
      <c r="C1383" s="90"/>
      <c r="D1383" t="s">
        <v>46</v>
      </c>
      <c r="E1383" s="91"/>
      <c r="F1383" s="90"/>
      <c r="G1383" t="s">
        <v>579</v>
      </c>
      <c r="H1383" s="97">
        <v>45408.481249999997</v>
      </c>
      <c r="I1383" s="117">
        <v>45408.481249999997</v>
      </c>
      <c r="J1383" s="97">
        <v>45408.490277777775</v>
      </c>
      <c r="K1383" s="117">
        <v>45408.490277777775</v>
      </c>
      <c r="L1383" s="95">
        <f>((Causas[[#This Row],[resolucion_fecha]]-Causas[[#This Row],[parada_fecha]])*60*60*24)</f>
        <v>780.00000002793968</v>
      </c>
      <c r="M1383" s="92">
        <f>Causas[[#This Row],[parada_duracion]]/60</f>
        <v>13.000000000465661</v>
      </c>
      <c r="N1383" s="18" t="s">
        <v>44</v>
      </c>
      <c r="O1383" s="98" t="s">
        <v>44</v>
      </c>
      <c r="P1383" s="93">
        <f>WEEKNUM(Causas[[#This Row],[resolucion_fecha]],16)</f>
        <v>17</v>
      </c>
      <c r="Q1383" s="93" t="str">
        <f>TEXT(Causas[[#This Row],[resolucion_fecha]],"MMMM")</f>
        <v>abril</v>
      </c>
      <c r="R1383" s="93" t="str">
        <f t="shared" si="32"/>
        <v>N</v>
      </c>
      <c r="S1383" s="93"/>
      <c r="T1383" s="98" t="s">
        <v>44</v>
      </c>
      <c r="U1383" s="94"/>
      <c r="V1383" s="93"/>
      <c r="W1383" s="93"/>
    </row>
    <row r="1384" spans="1:23" x14ac:dyDescent="0.25">
      <c r="A1384" s="90"/>
      <c r="B1384" s="90" t="s">
        <v>116</v>
      </c>
      <c r="C1384" s="90"/>
      <c r="D1384" t="s">
        <v>48</v>
      </c>
      <c r="E1384" s="91"/>
      <c r="F1384" s="90"/>
      <c r="G1384" t="s">
        <v>579</v>
      </c>
      <c r="H1384" s="97">
        <v>45408.61041666667</v>
      </c>
      <c r="I1384" s="117">
        <v>45408.61041666667</v>
      </c>
      <c r="J1384" s="97">
        <v>45408.619444444441</v>
      </c>
      <c r="K1384" s="117">
        <v>45408.619444444441</v>
      </c>
      <c r="L1384" s="95">
        <f>((Causas[[#This Row],[resolucion_fecha]]-Causas[[#This Row],[parada_fecha]])*60*60*24)</f>
        <v>779.99999939929694</v>
      </c>
      <c r="M1384" s="92">
        <f>Causas[[#This Row],[parada_duracion]]/60</f>
        <v>12.999999989988282</v>
      </c>
      <c r="N1384" s="18" t="s">
        <v>803</v>
      </c>
      <c r="O1384" s="98" t="s">
        <v>383</v>
      </c>
      <c r="P1384" s="93">
        <f>WEEKNUM(Causas[[#This Row],[resolucion_fecha]],16)</f>
        <v>17</v>
      </c>
      <c r="Q1384" s="93" t="str">
        <f>TEXT(Causas[[#This Row],[resolucion_fecha]],"MMMM")</f>
        <v>abril</v>
      </c>
      <c r="R1384" s="93" t="str">
        <f t="shared" si="32"/>
        <v>N</v>
      </c>
      <c r="S1384" s="93"/>
      <c r="T1384" s="98" t="s">
        <v>132</v>
      </c>
      <c r="U1384" s="94"/>
      <c r="V1384" s="93"/>
      <c r="W1384" s="93"/>
    </row>
    <row r="1385" spans="1:23" x14ac:dyDescent="0.25">
      <c r="A1385" s="90"/>
      <c r="B1385" s="90" t="s">
        <v>116</v>
      </c>
      <c r="C1385" s="90"/>
      <c r="D1385" t="s">
        <v>54</v>
      </c>
      <c r="E1385" s="91"/>
      <c r="F1385" s="90"/>
      <c r="G1385" t="s">
        <v>579</v>
      </c>
      <c r="H1385" s="97">
        <v>45408.611805555556</v>
      </c>
      <c r="I1385" s="117">
        <v>45408.611805555556</v>
      </c>
      <c r="J1385" s="97">
        <v>45408.624305555553</v>
      </c>
      <c r="K1385" s="117">
        <v>45408.624305555553</v>
      </c>
      <c r="L1385" s="95">
        <f>((Causas[[#This Row],[resolucion_fecha]]-Causas[[#This Row],[parada_fecha]])*60*60*24)</f>
        <v>1079.9999997485429</v>
      </c>
      <c r="M1385" s="92">
        <f>Causas[[#This Row],[parada_duracion]]/60</f>
        <v>17.999999995809048</v>
      </c>
      <c r="N1385" s="18" t="s">
        <v>804</v>
      </c>
      <c r="O1385" s="98" t="s">
        <v>383</v>
      </c>
      <c r="P1385" s="93">
        <f>WEEKNUM(Causas[[#This Row],[resolucion_fecha]],16)</f>
        <v>17</v>
      </c>
      <c r="Q1385" s="93" t="str">
        <f>TEXT(Causas[[#This Row],[resolucion_fecha]],"MMMM")</f>
        <v>abril</v>
      </c>
      <c r="R1385" s="93" t="str">
        <f t="shared" si="32"/>
        <v>N</v>
      </c>
      <c r="S1385" s="93"/>
      <c r="T1385" s="98" t="s">
        <v>132</v>
      </c>
      <c r="U1385" s="94"/>
      <c r="V1385" s="93"/>
      <c r="W1385" s="93"/>
    </row>
    <row r="1386" spans="1:23" x14ac:dyDescent="0.25">
      <c r="A1386" s="90"/>
      <c r="B1386" s="90" t="s">
        <v>142</v>
      </c>
      <c r="C1386" s="90"/>
      <c r="D1386" t="s">
        <v>61</v>
      </c>
      <c r="E1386" s="91"/>
      <c r="F1386" s="90"/>
      <c r="G1386" t="s">
        <v>579</v>
      </c>
      <c r="H1386" s="97">
        <v>45408.621527777781</v>
      </c>
      <c r="I1386" s="117">
        <v>45408.621527777781</v>
      </c>
      <c r="J1386" s="97">
        <v>45408.624305555553</v>
      </c>
      <c r="K1386" s="117">
        <v>45408.624305555553</v>
      </c>
      <c r="L1386" s="95">
        <f>((Causas[[#This Row],[resolucion_fecha]]-Causas[[#This Row],[parada_fecha]])*60*60*24)</f>
        <v>239.99999952502549</v>
      </c>
      <c r="M1386" s="92">
        <f>Causas[[#This Row],[parada_duracion]]/60</f>
        <v>3.9999999920837581</v>
      </c>
      <c r="N1386" s="18" t="s">
        <v>125</v>
      </c>
      <c r="O1386" s="98" t="s">
        <v>125</v>
      </c>
      <c r="P1386" s="93">
        <f>WEEKNUM(Causas[[#This Row],[resolucion_fecha]],16)</f>
        <v>17</v>
      </c>
      <c r="Q1386" s="93" t="str">
        <f>TEXT(Causas[[#This Row],[resolucion_fecha]],"MMMM")</f>
        <v>abril</v>
      </c>
      <c r="R1386" s="93" t="str">
        <f t="shared" si="32"/>
        <v>N</v>
      </c>
      <c r="S1386" s="93"/>
      <c r="T1386" s="98" t="s">
        <v>125</v>
      </c>
      <c r="U1386" s="94"/>
      <c r="V1386" s="93"/>
      <c r="W1386" s="93"/>
    </row>
    <row r="1387" spans="1:23" x14ac:dyDescent="0.25">
      <c r="A1387" s="90"/>
      <c r="B1387" s="90" t="s">
        <v>116</v>
      </c>
      <c r="C1387" s="90"/>
      <c r="D1387" t="s">
        <v>54</v>
      </c>
      <c r="E1387" s="91"/>
      <c r="F1387" s="90"/>
      <c r="G1387" t="s">
        <v>579</v>
      </c>
      <c r="H1387" s="97">
        <v>45408.68472222222</v>
      </c>
      <c r="I1387" s="117">
        <v>45408.68472222222</v>
      </c>
      <c r="J1387" s="97">
        <v>45408.769444444442</v>
      </c>
      <c r="K1387" s="117">
        <v>45408.769444444442</v>
      </c>
      <c r="L1387" s="95">
        <f>((Causas[[#This Row],[resolucion_fecha]]-Causas[[#This Row],[parada_fecha]])*60*60*24)</f>
        <v>7319.9999999720603</v>
      </c>
      <c r="M1387" s="92">
        <f>Causas[[#This Row],[parada_duracion]]/60</f>
        <v>121.99999999953434</v>
      </c>
      <c r="N1387" s="18" t="s">
        <v>805</v>
      </c>
      <c r="O1387" s="98" t="s">
        <v>384</v>
      </c>
      <c r="P1387" s="93">
        <f>WEEKNUM(Causas[[#This Row],[resolucion_fecha]],16)</f>
        <v>17</v>
      </c>
      <c r="Q1387" s="93" t="str">
        <f>TEXT(Causas[[#This Row],[resolucion_fecha]],"MMMM")</f>
        <v>abril</v>
      </c>
      <c r="R1387" s="93" t="str">
        <f t="shared" si="32"/>
        <v>N</v>
      </c>
      <c r="S1387" s="93"/>
      <c r="T1387" s="98" t="s">
        <v>133</v>
      </c>
      <c r="U1387" s="94"/>
      <c r="V1387" s="93"/>
      <c r="W1387" s="93"/>
    </row>
    <row r="1388" spans="1:23" x14ac:dyDescent="0.25">
      <c r="A1388" s="95"/>
      <c r="B1388" s="95" t="s">
        <v>120</v>
      </c>
      <c r="C1388" s="95"/>
      <c r="D1388" t="s">
        <v>54</v>
      </c>
      <c r="E1388" s="96"/>
      <c r="F1388" s="95"/>
      <c r="G1388" t="s">
        <v>579</v>
      </c>
      <c r="H1388" s="97">
        <v>45408.861111111109</v>
      </c>
      <c r="I1388" s="117">
        <v>45408.861111111109</v>
      </c>
      <c r="J1388" s="97">
        <v>45408.901388888888</v>
      </c>
      <c r="K1388" s="117">
        <v>45408.901388888888</v>
      </c>
      <c r="L1388" s="95">
        <f>((Causas[[#This Row],[resolucion_fecha]]-Causas[[#This Row],[parada_fecha]])*60*60*24)</f>
        <v>3480.0000000279397</v>
      </c>
      <c r="M1388" s="23">
        <f>Causas[[#This Row],[parada_duracion]]/60</f>
        <v>58.000000000465661</v>
      </c>
      <c r="N1388" s="19" t="s">
        <v>44</v>
      </c>
      <c r="O1388" s="99" t="s">
        <v>44</v>
      </c>
      <c r="P1388" s="16">
        <f>WEEKNUM(Causas[[#This Row],[resolucion_fecha]],16)</f>
        <v>17</v>
      </c>
      <c r="Q1388" s="16" t="str">
        <f>TEXT(Causas[[#This Row],[resolucion_fecha]],"MMMM")</f>
        <v>abril</v>
      </c>
      <c r="R1388" s="16" t="str">
        <f t="shared" si="32"/>
        <v>N</v>
      </c>
      <c r="S1388" s="16"/>
      <c r="T1388" s="99" t="s">
        <v>44</v>
      </c>
      <c r="U1388" s="94"/>
      <c r="V1388" s="16"/>
      <c r="W1388" s="16"/>
    </row>
    <row r="1389" spans="1:23" x14ac:dyDescent="0.25">
      <c r="A1389" s="90"/>
      <c r="B1389" s="90" t="s">
        <v>146</v>
      </c>
      <c r="C1389" s="90"/>
      <c r="D1389" t="s">
        <v>49</v>
      </c>
      <c r="E1389" s="91"/>
      <c r="F1389" s="90"/>
      <c r="G1389" t="s">
        <v>579</v>
      </c>
      <c r="H1389" s="97">
        <v>45411.255555555559</v>
      </c>
      <c r="I1389" s="117">
        <v>45411.255555555559</v>
      </c>
      <c r="J1389" s="97">
        <v>45411.286111111112</v>
      </c>
      <c r="K1389" s="117">
        <v>45411.286111111112</v>
      </c>
      <c r="L1389" s="95">
        <f>((Causas[[#This Row],[resolucion_fecha]]-Causas[[#This Row],[parada_fecha]])*60*60*24)</f>
        <v>2639.9999998044223</v>
      </c>
      <c r="M1389" s="92">
        <f>Causas[[#This Row],[parada_duracion]]/60</f>
        <v>43.999999996740371</v>
      </c>
      <c r="N1389" s="18" t="s">
        <v>44</v>
      </c>
      <c r="O1389" s="98" t="s">
        <v>44</v>
      </c>
      <c r="P1389" s="93">
        <f>WEEKNUM(Causas[[#This Row],[resolucion_fecha]],16)</f>
        <v>18</v>
      </c>
      <c r="Q1389" s="93" t="str">
        <f>TEXT(Causas[[#This Row],[resolucion_fecha]],"MMMM")</f>
        <v>abril</v>
      </c>
      <c r="R1389" s="93" t="str">
        <f t="shared" si="32"/>
        <v>N</v>
      </c>
      <c r="S1389" s="93"/>
      <c r="T1389" s="98" t="s">
        <v>44</v>
      </c>
      <c r="U1389" s="16"/>
      <c r="V1389" s="93"/>
      <c r="W1389" s="93"/>
    </row>
    <row r="1390" spans="1:23" x14ac:dyDescent="0.25">
      <c r="A1390" s="90"/>
      <c r="B1390" s="90" t="s">
        <v>120</v>
      </c>
      <c r="C1390" s="90"/>
      <c r="D1390" t="s">
        <v>46</v>
      </c>
      <c r="E1390" s="91"/>
      <c r="F1390" s="90"/>
      <c r="G1390" t="s">
        <v>580</v>
      </c>
      <c r="H1390" s="97">
        <v>45411.261805555558</v>
      </c>
      <c r="I1390" s="117">
        <v>45411.261805555558</v>
      </c>
      <c r="J1390" s="97">
        <v>45411.318055555559</v>
      </c>
      <c r="K1390" s="117">
        <v>45411.318055555559</v>
      </c>
      <c r="L1390" s="95">
        <f>((Causas[[#This Row],[resolucion_fecha]]-Causas[[#This Row],[parada_fecha]])*60*60*24)</f>
        <v>4860.0000001257285</v>
      </c>
      <c r="M1390" s="92">
        <f>Causas[[#This Row],[parada_duracion]]/60</f>
        <v>81.000000002095476</v>
      </c>
      <c r="N1390" s="18" t="s">
        <v>807</v>
      </c>
      <c r="O1390" s="98" t="s">
        <v>384</v>
      </c>
      <c r="P1390" s="93">
        <f>WEEKNUM(Causas[[#This Row],[resolucion_fecha]],16)</f>
        <v>18</v>
      </c>
      <c r="Q1390" s="93" t="str">
        <f>TEXT(Causas[[#This Row],[resolucion_fecha]],"MMMM")</f>
        <v>abril</v>
      </c>
      <c r="R1390" s="93" t="str">
        <f t="shared" si="32"/>
        <v>N</v>
      </c>
      <c r="S1390" s="93"/>
      <c r="T1390" s="98" t="s">
        <v>133</v>
      </c>
      <c r="U1390" s="94"/>
      <c r="V1390" s="93"/>
      <c r="W1390" s="93"/>
    </row>
    <row r="1391" spans="1:23" x14ac:dyDescent="0.25">
      <c r="A1391" s="90"/>
      <c r="B1391" s="90" t="s">
        <v>136</v>
      </c>
      <c r="C1391" s="90"/>
      <c r="D1391" t="s">
        <v>52</v>
      </c>
      <c r="E1391" s="91"/>
      <c r="F1391" s="90"/>
      <c r="G1391" t="s">
        <v>579</v>
      </c>
      <c r="H1391" s="97">
        <v>45411.302083333336</v>
      </c>
      <c r="I1391" s="117">
        <v>45411.302083333336</v>
      </c>
      <c r="J1391" s="97">
        <v>45411.320833333331</v>
      </c>
      <c r="K1391" s="117">
        <v>45411.320833333331</v>
      </c>
      <c r="L1391" s="95">
        <f>((Causas[[#This Row],[resolucion_fecha]]-Causas[[#This Row],[parada_fecha]])*60*60*24)</f>
        <v>1619.9999996228144</v>
      </c>
      <c r="M1391" s="92">
        <f>Causas[[#This Row],[parada_duracion]]/60</f>
        <v>26.999999993713573</v>
      </c>
      <c r="N1391" s="18" t="s">
        <v>808</v>
      </c>
      <c r="O1391" s="98" t="s">
        <v>9</v>
      </c>
      <c r="P1391" s="93">
        <f>WEEKNUM(Causas[[#This Row],[resolucion_fecha]],16)</f>
        <v>18</v>
      </c>
      <c r="Q1391" s="93" t="str">
        <f>TEXT(Causas[[#This Row],[resolucion_fecha]],"MMMM")</f>
        <v>abril</v>
      </c>
      <c r="R1391" s="93" t="str">
        <f t="shared" si="32"/>
        <v>N</v>
      </c>
      <c r="S1391" s="93"/>
      <c r="T1391" s="98" t="s">
        <v>9</v>
      </c>
      <c r="U1391" s="94"/>
      <c r="V1391" s="93"/>
      <c r="W1391" s="93"/>
    </row>
    <row r="1392" spans="1:23" x14ac:dyDescent="0.25">
      <c r="A1392" s="90"/>
      <c r="B1392" s="90" t="s">
        <v>161</v>
      </c>
      <c r="C1392" s="90"/>
      <c r="D1392" t="s">
        <v>49</v>
      </c>
      <c r="E1392" s="91"/>
      <c r="F1392" s="90"/>
      <c r="G1392" t="s">
        <v>580</v>
      </c>
      <c r="H1392" s="97">
        <v>45411.317361111112</v>
      </c>
      <c r="I1392" s="117">
        <v>45411.317361111112</v>
      </c>
      <c r="J1392" s="97">
        <v>45411.326388888891</v>
      </c>
      <c r="K1392" s="117">
        <v>45411.326388888891</v>
      </c>
      <c r="L1392" s="95">
        <f>((Causas[[#This Row],[resolucion_fecha]]-Causas[[#This Row],[parada_fecha]])*60*60*24)</f>
        <v>780.00000002793968</v>
      </c>
      <c r="M1392" s="92">
        <f>Causas[[#This Row],[parada_duracion]]/60</f>
        <v>13.000000000465661</v>
      </c>
      <c r="N1392" s="18" t="s">
        <v>44</v>
      </c>
      <c r="O1392" s="98" t="s">
        <v>44</v>
      </c>
      <c r="P1392" s="93">
        <f>WEEKNUM(Causas[[#This Row],[resolucion_fecha]],16)</f>
        <v>18</v>
      </c>
      <c r="Q1392" s="93" t="str">
        <f>TEXT(Causas[[#This Row],[resolucion_fecha]],"MMMM")</f>
        <v>abril</v>
      </c>
      <c r="R1392" s="93" t="str">
        <f t="shared" si="32"/>
        <v>N</v>
      </c>
      <c r="S1392" s="93"/>
      <c r="T1392" s="98" t="s">
        <v>44</v>
      </c>
      <c r="U1392" s="94"/>
      <c r="V1392" s="93"/>
      <c r="W1392" s="93"/>
    </row>
    <row r="1393" spans="1:23" x14ac:dyDescent="0.25">
      <c r="A1393" s="90"/>
      <c r="B1393" s="90" t="s">
        <v>136</v>
      </c>
      <c r="C1393" s="90"/>
      <c r="D1393" t="s">
        <v>52</v>
      </c>
      <c r="E1393" s="91"/>
      <c r="F1393" s="90"/>
      <c r="G1393" t="s">
        <v>579</v>
      </c>
      <c r="H1393" s="97">
        <v>45411.334027777775</v>
      </c>
      <c r="I1393" s="117">
        <v>45411.334027777775</v>
      </c>
      <c r="J1393" s="97">
        <v>45411.353472222225</v>
      </c>
      <c r="K1393" s="117">
        <v>45411.353472222225</v>
      </c>
      <c r="L1393" s="95">
        <f>((Causas[[#This Row],[resolucion_fecha]]-Causas[[#This Row],[parada_fecha]])*60*60*24)</f>
        <v>1680.0000004470348</v>
      </c>
      <c r="M1393" s="92">
        <f>Causas[[#This Row],[parada_duracion]]/60</f>
        <v>28.000000007450581</v>
      </c>
      <c r="N1393" s="18" t="s">
        <v>808</v>
      </c>
      <c r="O1393" s="98" t="s">
        <v>9</v>
      </c>
      <c r="P1393" s="93">
        <f>WEEKNUM(Causas[[#This Row],[resolucion_fecha]],16)</f>
        <v>18</v>
      </c>
      <c r="Q1393" s="93" t="str">
        <f>TEXT(Causas[[#This Row],[resolucion_fecha]],"MMMM")</f>
        <v>abril</v>
      </c>
      <c r="R1393" s="93" t="str">
        <f t="shared" si="32"/>
        <v>N</v>
      </c>
      <c r="S1393" s="93"/>
      <c r="T1393" s="98" t="s">
        <v>9</v>
      </c>
      <c r="U1393" s="94"/>
      <c r="V1393" s="93"/>
      <c r="W1393" s="93"/>
    </row>
    <row r="1394" spans="1:23" x14ac:dyDescent="0.25">
      <c r="A1394" s="90"/>
      <c r="B1394" s="90" t="s">
        <v>124</v>
      </c>
      <c r="C1394" s="90"/>
      <c r="D1394" t="s">
        <v>58</v>
      </c>
      <c r="E1394" s="91"/>
      <c r="F1394" s="90"/>
      <c r="G1394" t="s">
        <v>580</v>
      </c>
      <c r="H1394" s="97">
        <v>45411.365972222222</v>
      </c>
      <c r="I1394" s="117">
        <v>45411.365972222222</v>
      </c>
      <c r="J1394" s="97">
        <v>45411.384027777778</v>
      </c>
      <c r="K1394" s="117">
        <v>45411.384027777778</v>
      </c>
      <c r="L1394" s="95">
        <f>((Causas[[#This Row],[resolucion_fecha]]-Causas[[#This Row],[parada_fecha]])*60*60*24)</f>
        <v>1560.0000000558794</v>
      </c>
      <c r="M1394" s="92">
        <f>Causas[[#This Row],[parada_duracion]]/60</f>
        <v>26.000000000931323</v>
      </c>
      <c r="N1394" s="18" t="s">
        <v>806</v>
      </c>
      <c r="O1394" s="98" t="s">
        <v>383</v>
      </c>
      <c r="P1394" s="93">
        <f>WEEKNUM(Causas[[#This Row],[resolucion_fecha]],16)</f>
        <v>18</v>
      </c>
      <c r="Q1394" s="93" t="str">
        <f>TEXT(Causas[[#This Row],[resolucion_fecha]],"MMMM")</f>
        <v>abril</v>
      </c>
      <c r="R1394" s="93" t="str">
        <f t="shared" si="32"/>
        <v>N</v>
      </c>
      <c r="S1394" s="93"/>
      <c r="T1394" s="98" t="s">
        <v>132</v>
      </c>
      <c r="U1394" s="94"/>
      <c r="V1394" s="93"/>
      <c r="W1394" s="93"/>
    </row>
    <row r="1395" spans="1:23" x14ac:dyDescent="0.25">
      <c r="A1395" s="90"/>
      <c r="B1395" s="90" t="s">
        <v>161</v>
      </c>
      <c r="C1395" s="90"/>
      <c r="D1395" t="s">
        <v>49</v>
      </c>
      <c r="E1395" s="91"/>
      <c r="F1395" s="90"/>
      <c r="G1395" t="s">
        <v>579</v>
      </c>
      <c r="H1395" s="97">
        <v>45411.380555555559</v>
      </c>
      <c r="I1395" s="117">
        <v>45411.380555555559</v>
      </c>
      <c r="J1395" s="97">
        <v>45411.400694444441</v>
      </c>
      <c r="K1395" s="117">
        <v>45411.400694444441</v>
      </c>
      <c r="L1395" s="95">
        <f>((Causas[[#This Row],[resolucion_fecha]]-Causas[[#This Row],[parada_fecha]])*60*60*24)</f>
        <v>1739.9999993853271</v>
      </c>
      <c r="M1395" s="92">
        <f>Causas[[#This Row],[parada_duracion]]/60</f>
        <v>28.999999989755452</v>
      </c>
      <c r="N1395" s="18" t="s">
        <v>44</v>
      </c>
      <c r="O1395" s="98" t="s">
        <v>44</v>
      </c>
      <c r="P1395" s="93">
        <f>WEEKNUM(Causas[[#This Row],[resolucion_fecha]],16)</f>
        <v>18</v>
      </c>
      <c r="Q1395" s="93" t="str">
        <f>TEXT(Causas[[#This Row],[resolucion_fecha]],"MMMM")</f>
        <v>abril</v>
      </c>
      <c r="R1395" s="93" t="str">
        <f t="shared" si="32"/>
        <v>N</v>
      </c>
      <c r="S1395" s="93"/>
      <c r="T1395" s="98" t="s">
        <v>44</v>
      </c>
      <c r="U1395" s="94"/>
      <c r="V1395" s="93"/>
      <c r="W1395" s="93"/>
    </row>
    <row r="1396" spans="1:23" x14ac:dyDescent="0.25">
      <c r="A1396" s="90"/>
      <c r="B1396" s="90" t="s">
        <v>136</v>
      </c>
      <c r="C1396" s="90"/>
      <c r="D1396" t="s">
        <v>52</v>
      </c>
      <c r="E1396" s="91"/>
      <c r="F1396" s="90"/>
      <c r="G1396" t="s">
        <v>580</v>
      </c>
      <c r="H1396" s="97">
        <v>45411.38958333333</v>
      </c>
      <c r="I1396" s="117">
        <v>45411.38958333333</v>
      </c>
      <c r="J1396" s="97">
        <v>45411.392361111109</v>
      </c>
      <c r="K1396" s="117">
        <v>45411.392361111109</v>
      </c>
      <c r="L1396" s="95">
        <f>((Causas[[#This Row],[resolucion_fecha]]-Causas[[#This Row],[parada_fecha]])*60*60*24)</f>
        <v>240.00000015366822</v>
      </c>
      <c r="M1396" s="92">
        <f>Causas[[#This Row],[parada_duracion]]/60</f>
        <v>4.0000000025611371</v>
      </c>
      <c r="N1396" s="18" t="s">
        <v>125</v>
      </c>
      <c r="O1396" s="98" t="s">
        <v>125</v>
      </c>
      <c r="P1396" s="93">
        <f>WEEKNUM(Causas[[#This Row],[resolucion_fecha]],16)</f>
        <v>18</v>
      </c>
      <c r="Q1396" s="93" t="str">
        <f>TEXT(Causas[[#This Row],[resolucion_fecha]],"MMMM")</f>
        <v>abril</v>
      </c>
      <c r="R1396" s="93" t="str">
        <f t="shared" si="32"/>
        <v>N</v>
      </c>
      <c r="S1396" s="93"/>
      <c r="T1396" s="98" t="s">
        <v>125</v>
      </c>
      <c r="U1396" s="94"/>
      <c r="V1396" s="93"/>
      <c r="W1396" s="93"/>
    </row>
    <row r="1397" spans="1:23" x14ac:dyDescent="0.25">
      <c r="A1397" s="90"/>
      <c r="B1397" s="90" t="s">
        <v>116</v>
      </c>
      <c r="C1397" s="90"/>
      <c r="D1397" t="s">
        <v>49</v>
      </c>
      <c r="E1397" s="91"/>
      <c r="F1397" s="90"/>
      <c r="G1397" t="s">
        <v>579</v>
      </c>
      <c r="H1397" s="97">
        <v>45411.415277777778</v>
      </c>
      <c r="I1397" s="117">
        <v>45411.415277777778</v>
      </c>
      <c r="J1397" s="97">
        <v>45411.443749999999</v>
      </c>
      <c r="K1397" s="117">
        <v>45411.443749999999</v>
      </c>
      <c r="L1397" s="95">
        <f>((Causas[[#This Row],[resolucion_fecha]]-Causas[[#This Row],[parada_fecha]])*60*60*24)</f>
        <v>2459.9999998463318</v>
      </c>
      <c r="M1397" s="92">
        <f>Causas[[#This Row],[parada_duracion]]/60</f>
        <v>40.999999997438863</v>
      </c>
      <c r="N1397" s="18" t="s">
        <v>44</v>
      </c>
      <c r="O1397" s="98" t="s">
        <v>44</v>
      </c>
      <c r="P1397" s="93">
        <f>WEEKNUM(Causas[[#This Row],[resolucion_fecha]],16)</f>
        <v>18</v>
      </c>
      <c r="Q1397" s="93" t="str">
        <f>TEXT(Causas[[#This Row],[resolucion_fecha]],"MMMM")</f>
        <v>abril</v>
      </c>
      <c r="R1397" s="93" t="str">
        <f t="shared" si="32"/>
        <v>N</v>
      </c>
      <c r="S1397" s="93"/>
      <c r="T1397" s="98" t="s">
        <v>44</v>
      </c>
      <c r="U1397" s="94"/>
      <c r="V1397" s="93"/>
      <c r="W1397" s="93"/>
    </row>
    <row r="1398" spans="1:23" x14ac:dyDescent="0.25">
      <c r="A1398" s="90"/>
      <c r="B1398" s="90" t="s">
        <v>116</v>
      </c>
      <c r="C1398" s="90"/>
      <c r="D1398" t="s">
        <v>49</v>
      </c>
      <c r="E1398" s="91"/>
      <c r="F1398" s="90"/>
      <c r="G1398" t="s">
        <v>579</v>
      </c>
      <c r="H1398" s="97">
        <v>45411.457638888889</v>
      </c>
      <c r="I1398" s="117">
        <v>45411.457638888889</v>
      </c>
      <c r="J1398" s="97">
        <v>45411.486805555556</v>
      </c>
      <c r="K1398" s="117">
        <v>45411.486805555556</v>
      </c>
      <c r="L1398" s="95">
        <f>((Causas[[#This Row],[resolucion_fecha]]-Causas[[#This Row],[parada_fecha]])*60*60*24)</f>
        <v>2520.0000000419095</v>
      </c>
      <c r="M1398" s="92">
        <f>Causas[[#This Row],[parada_duracion]]/60</f>
        <v>42.000000000698492</v>
      </c>
      <c r="N1398" s="18" t="s">
        <v>44</v>
      </c>
      <c r="O1398" s="98" t="s">
        <v>44</v>
      </c>
      <c r="P1398" s="93">
        <f>WEEKNUM(Causas[[#This Row],[resolucion_fecha]],16)</f>
        <v>18</v>
      </c>
      <c r="Q1398" s="93" t="str">
        <f>TEXT(Causas[[#This Row],[resolucion_fecha]],"MMMM")</f>
        <v>abril</v>
      </c>
      <c r="R1398" s="93" t="str">
        <f t="shared" si="32"/>
        <v>N</v>
      </c>
      <c r="S1398" s="93"/>
      <c r="T1398" s="98" t="s">
        <v>44</v>
      </c>
      <c r="U1398" s="94"/>
      <c r="V1398" s="93"/>
      <c r="W1398" s="93"/>
    </row>
    <row r="1399" spans="1:23" x14ac:dyDescent="0.25">
      <c r="A1399" s="90"/>
      <c r="B1399" s="90" t="s">
        <v>114</v>
      </c>
      <c r="C1399" s="90"/>
      <c r="D1399" t="s">
        <v>50</v>
      </c>
      <c r="E1399" s="91"/>
      <c r="F1399" s="90"/>
      <c r="G1399" t="s">
        <v>579</v>
      </c>
      <c r="H1399" s="97">
        <v>45411.5</v>
      </c>
      <c r="I1399" s="117">
        <v>45411.5</v>
      </c>
      <c r="J1399" s="97">
        <v>45411.520833333336</v>
      </c>
      <c r="K1399" s="117">
        <v>45411.520833333336</v>
      </c>
      <c r="L1399" s="95">
        <f>((Causas[[#This Row],[resolucion_fecha]]-Causas[[#This Row],[parada_fecha]])*60*60*24)</f>
        <v>1800.0000002095476</v>
      </c>
      <c r="M1399" s="92">
        <f>Causas[[#This Row],[parada_duracion]]/60</f>
        <v>30.00000000349246</v>
      </c>
      <c r="N1399" s="18" t="s">
        <v>44</v>
      </c>
      <c r="O1399" s="98" t="s">
        <v>44</v>
      </c>
      <c r="P1399" s="93">
        <f>WEEKNUM(Causas[[#This Row],[resolucion_fecha]],16)</f>
        <v>18</v>
      </c>
      <c r="Q1399" s="93" t="str">
        <f>TEXT(Causas[[#This Row],[resolucion_fecha]],"MMMM")</f>
        <v>abril</v>
      </c>
      <c r="R1399" s="93" t="str">
        <f t="shared" si="32"/>
        <v>N</v>
      </c>
      <c r="S1399" s="93"/>
      <c r="T1399" s="98" t="s">
        <v>44</v>
      </c>
      <c r="U1399" s="94"/>
      <c r="V1399" s="93"/>
      <c r="W1399" s="93"/>
    </row>
    <row r="1400" spans="1:23" x14ac:dyDescent="0.25">
      <c r="A1400" s="90"/>
      <c r="B1400" s="90" t="s">
        <v>116</v>
      </c>
      <c r="C1400" s="90"/>
      <c r="D1400" t="s">
        <v>49</v>
      </c>
      <c r="E1400" s="91"/>
      <c r="F1400" s="90"/>
      <c r="G1400" t="s">
        <v>579</v>
      </c>
      <c r="H1400" s="97">
        <v>45411.502083333333</v>
      </c>
      <c r="I1400" s="117">
        <v>45411.502083333333</v>
      </c>
      <c r="J1400" s="97">
        <v>45411.538194444445</v>
      </c>
      <c r="K1400" s="117">
        <v>45411.538194444445</v>
      </c>
      <c r="L1400" s="95">
        <f>((Causas[[#This Row],[resolucion_fecha]]-Causas[[#This Row],[parada_fecha]])*60*60*24)</f>
        <v>3120.0000001117587</v>
      </c>
      <c r="M1400" s="92">
        <f>Causas[[#This Row],[parada_duracion]]/60</f>
        <v>52.000000001862645</v>
      </c>
      <c r="N1400" s="18" t="s">
        <v>44</v>
      </c>
      <c r="O1400" s="98" t="s">
        <v>44</v>
      </c>
      <c r="P1400" s="93">
        <f>WEEKNUM(Causas[[#This Row],[resolucion_fecha]],16)</f>
        <v>18</v>
      </c>
      <c r="Q1400" s="93" t="str">
        <f>TEXT(Causas[[#This Row],[resolucion_fecha]],"MMMM")</f>
        <v>abril</v>
      </c>
      <c r="R1400" s="93" t="str">
        <f t="shared" si="32"/>
        <v>N</v>
      </c>
      <c r="S1400" s="93"/>
      <c r="T1400" s="98" t="s">
        <v>44</v>
      </c>
      <c r="U1400" s="94"/>
      <c r="V1400" s="93"/>
      <c r="W1400" s="93"/>
    </row>
    <row r="1401" spans="1:23" x14ac:dyDescent="0.25">
      <c r="A1401" s="90"/>
      <c r="B1401" s="90" t="s">
        <v>120</v>
      </c>
      <c r="C1401" s="90"/>
      <c r="D1401" t="s">
        <v>58</v>
      </c>
      <c r="E1401" s="91"/>
      <c r="F1401" s="90"/>
      <c r="G1401" t="s">
        <v>580</v>
      </c>
      <c r="H1401" s="97">
        <v>45411.525000000001</v>
      </c>
      <c r="I1401" s="117">
        <v>45411.525000000001</v>
      </c>
      <c r="J1401" s="97">
        <v>45411.550694444442</v>
      </c>
      <c r="K1401" s="117">
        <v>45411.550694444442</v>
      </c>
      <c r="L1401" s="95">
        <f>((Causas[[#This Row],[resolucion_fecha]]-Causas[[#This Row],[parada_fecha]])*60*60*24)</f>
        <v>2219.9999996926636</v>
      </c>
      <c r="M1401" s="92">
        <f>Causas[[#This Row],[parada_duracion]]/60</f>
        <v>36.999999994877726</v>
      </c>
      <c r="N1401" s="18" t="s">
        <v>44</v>
      </c>
      <c r="O1401" s="98" t="s">
        <v>44</v>
      </c>
      <c r="P1401" s="93">
        <f>WEEKNUM(Causas[[#This Row],[resolucion_fecha]],16)</f>
        <v>18</v>
      </c>
      <c r="Q1401" s="93" t="str">
        <f>TEXT(Causas[[#This Row],[resolucion_fecha]],"MMMM")</f>
        <v>abril</v>
      </c>
      <c r="R1401" s="93" t="str">
        <f t="shared" si="32"/>
        <v>N</v>
      </c>
      <c r="S1401" s="93"/>
      <c r="T1401" s="98" t="s">
        <v>44</v>
      </c>
      <c r="U1401" s="94"/>
      <c r="V1401" s="93"/>
      <c r="W1401" s="93"/>
    </row>
    <row r="1402" spans="1:23" x14ac:dyDescent="0.25">
      <c r="A1402" s="90"/>
      <c r="B1402" s="90" t="s">
        <v>114</v>
      </c>
      <c r="C1402" s="90"/>
      <c r="D1402" t="s">
        <v>50</v>
      </c>
      <c r="E1402" s="91"/>
      <c r="F1402" s="90"/>
      <c r="G1402" t="s">
        <v>580</v>
      </c>
      <c r="H1402" s="97">
        <v>45411.545138888891</v>
      </c>
      <c r="I1402" s="117">
        <v>45411.545138888891</v>
      </c>
      <c r="J1402" s="97">
        <v>45411.557638888888</v>
      </c>
      <c r="K1402" s="117">
        <v>45411.557638888888</v>
      </c>
      <c r="L1402" s="95">
        <f>((Causas[[#This Row],[resolucion_fecha]]-Causas[[#This Row],[parada_fecha]])*60*60*24)</f>
        <v>1079.9999997485429</v>
      </c>
      <c r="M1402" s="92">
        <f>Causas[[#This Row],[parada_duracion]]/60</f>
        <v>17.999999995809048</v>
      </c>
      <c r="N1402" s="18" t="s">
        <v>44</v>
      </c>
      <c r="O1402" s="98" t="s">
        <v>44</v>
      </c>
      <c r="P1402" s="93">
        <f>WEEKNUM(Causas[[#This Row],[resolucion_fecha]],16)</f>
        <v>18</v>
      </c>
      <c r="Q1402" s="93" t="str">
        <f>TEXT(Causas[[#This Row],[resolucion_fecha]],"MMMM")</f>
        <v>abril</v>
      </c>
      <c r="R1402" s="93" t="str">
        <f t="shared" si="32"/>
        <v>N</v>
      </c>
      <c r="S1402" s="93"/>
      <c r="T1402" s="98" t="s">
        <v>44</v>
      </c>
      <c r="U1402" s="94"/>
      <c r="V1402" s="93"/>
      <c r="W1402" s="93"/>
    </row>
    <row r="1403" spans="1:23" x14ac:dyDescent="0.25">
      <c r="A1403" s="90"/>
      <c r="B1403" s="90" t="s">
        <v>120</v>
      </c>
      <c r="C1403" s="90"/>
      <c r="D1403" t="s">
        <v>48</v>
      </c>
      <c r="E1403" s="91"/>
      <c r="F1403" s="90"/>
      <c r="G1403" t="s">
        <v>579</v>
      </c>
      <c r="H1403" s="97">
        <v>45411.604861111111</v>
      </c>
      <c r="I1403" s="117">
        <v>45411.604861111111</v>
      </c>
      <c r="J1403" s="97">
        <v>45411.615972222222</v>
      </c>
      <c r="K1403" s="117">
        <v>45411.615972222222</v>
      </c>
      <c r="L1403" s="95">
        <f>((Causas[[#This Row],[resolucion_fecha]]-Causas[[#This Row],[parada_fecha]])*60*60*24)</f>
        <v>959.99999998603016</v>
      </c>
      <c r="M1403" s="92">
        <f>Causas[[#This Row],[parada_duracion]]/60</f>
        <v>15.999999999767169</v>
      </c>
      <c r="N1403" s="18" t="s">
        <v>809</v>
      </c>
      <c r="O1403" s="98" t="s">
        <v>384</v>
      </c>
      <c r="P1403" s="93">
        <f>WEEKNUM(Causas[[#This Row],[resolucion_fecha]],16)</f>
        <v>18</v>
      </c>
      <c r="Q1403" s="93" t="str">
        <f>TEXT(Causas[[#This Row],[resolucion_fecha]],"MMMM")</f>
        <v>abril</v>
      </c>
      <c r="R1403" s="93" t="str">
        <f t="shared" si="32"/>
        <v>N</v>
      </c>
      <c r="S1403" s="93"/>
      <c r="T1403" s="98" t="s">
        <v>133</v>
      </c>
      <c r="U1403" s="94"/>
      <c r="V1403" s="93"/>
      <c r="W1403" s="93"/>
    </row>
    <row r="1404" spans="1:23" x14ac:dyDescent="0.25">
      <c r="A1404" s="90"/>
      <c r="B1404" s="90" t="s">
        <v>161</v>
      </c>
      <c r="C1404" s="90"/>
      <c r="D1404" t="s">
        <v>49</v>
      </c>
      <c r="E1404" s="91"/>
      <c r="F1404" s="90"/>
      <c r="G1404" t="s">
        <v>579</v>
      </c>
      <c r="H1404" s="97">
        <v>45411.629861111112</v>
      </c>
      <c r="I1404" s="117">
        <v>45411.629861111112</v>
      </c>
      <c r="J1404" s="97">
        <v>45411.630555555559</v>
      </c>
      <c r="K1404" s="117">
        <v>45411.630555555559</v>
      </c>
      <c r="L1404" s="95">
        <f>((Causas[[#This Row],[resolucion_fecha]]-Causas[[#This Row],[parada_fecha]])*60*60*24)</f>
        <v>60.000000195577741</v>
      </c>
      <c r="M1404" s="92">
        <f>Causas[[#This Row],[parada_duracion]]/60</f>
        <v>1.000000003259629</v>
      </c>
      <c r="N1404" s="18" t="s">
        <v>125</v>
      </c>
      <c r="O1404" s="98" t="s">
        <v>125</v>
      </c>
      <c r="P1404" s="93">
        <f>WEEKNUM(Causas[[#This Row],[resolucion_fecha]],16)</f>
        <v>18</v>
      </c>
      <c r="Q1404" s="93" t="str">
        <f>TEXT(Causas[[#This Row],[resolucion_fecha]],"MMMM")</f>
        <v>abril</v>
      </c>
      <c r="R1404" s="93" t="str">
        <f t="shared" si="32"/>
        <v>N</v>
      </c>
      <c r="S1404" s="93"/>
      <c r="T1404" s="98" t="s">
        <v>125</v>
      </c>
      <c r="U1404" s="94"/>
      <c r="V1404" s="93"/>
      <c r="W1404" s="93"/>
    </row>
    <row r="1405" spans="1:23" x14ac:dyDescent="0.25">
      <c r="A1405" s="90"/>
      <c r="B1405" s="90" t="s">
        <v>161</v>
      </c>
      <c r="C1405" s="90"/>
      <c r="D1405" t="s">
        <v>49</v>
      </c>
      <c r="E1405" s="91"/>
      <c r="F1405" s="90"/>
      <c r="G1405" t="s">
        <v>579</v>
      </c>
      <c r="H1405" s="97">
        <v>45411.635416666664</v>
      </c>
      <c r="I1405" s="117">
        <v>45411.635416666664</v>
      </c>
      <c r="J1405" s="97">
        <v>45411.744444444441</v>
      </c>
      <c r="K1405" s="117">
        <v>45411.744444444441</v>
      </c>
      <c r="L1405" s="95">
        <f>((Causas[[#This Row],[resolucion_fecha]]-Causas[[#This Row],[parada_fecha]])*60*60*24)</f>
        <v>9419.9999999022111</v>
      </c>
      <c r="M1405" s="92">
        <f>Causas[[#This Row],[parada_duracion]]/60</f>
        <v>156.99999999837019</v>
      </c>
      <c r="N1405" s="18" t="s">
        <v>810</v>
      </c>
      <c r="O1405" s="98" t="s">
        <v>383</v>
      </c>
      <c r="P1405" s="93">
        <f>WEEKNUM(Causas[[#This Row],[resolucion_fecha]],16)</f>
        <v>18</v>
      </c>
      <c r="Q1405" s="93" t="str">
        <f>TEXT(Causas[[#This Row],[resolucion_fecha]],"MMMM")</f>
        <v>abril</v>
      </c>
      <c r="R1405" s="93" t="str">
        <f t="shared" si="32"/>
        <v>N</v>
      </c>
      <c r="S1405" s="93"/>
      <c r="T1405" s="98" t="s">
        <v>132</v>
      </c>
      <c r="U1405" s="94"/>
      <c r="V1405" s="93"/>
      <c r="W1405" s="93"/>
    </row>
    <row r="1406" spans="1:23" ht="30" x14ac:dyDescent="0.25">
      <c r="A1406" s="90"/>
      <c r="B1406" s="90" t="s">
        <v>120</v>
      </c>
      <c r="C1406" s="90"/>
      <c r="D1406" t="s">
        <v>57</v>
      </c>
      <c r="E1406" s="91"/>
      <c r="F1406" s="90"/>
      <c r="G1406" t="s">
        <v>579</v>
      </c>
      <c r="H1406" s="97">
        <v>45411.638194444444</v>
      </c>
      <c r="I1406" s="117">
        <v>45411.638194444444</v>
      </c>
      <c r="J1406" s="97">
        <v>45411.740972222222</v>
      </c>
      <c r="K1406" s="117">
        <v>45411.740972222222</v>
      </c>
      <c r="L1406" s="95">
        <f>((Causas[[#This Row],[resolucion_fecha]]-Causas[[#This Row],[parada_fecha]])*60*60*24)</f>
        <v>8880.0000000279397</v>
      </c>
      <c r="M1406" s="92">
        <f>Causas[[#This Row],[parada_duracion]]/60</f>
        <v>148.00000000046566</v>
      </c>
      <c r="N1406" s="18" t="s">
        <v>817</v>
      </c>
      <c r="O1406" s="98" t="s">
        <v>383</v>
      </c>
      <c r="P1406" s="93">
        <f>WEEKNUM(Causas[[#This Row],[resolucion_fecha]],16)</f>
        <v>18</v>
      </c>
      <c r="Q1406" s="93" t="str">
        <f>TEXT(Causas[[#This Row],[resolucion_fecha]],"MMMM")</f>
        <v>abril</v>
      </c>
      <c r="R1406" s="93" t="str">
        <f t="shared" si="32"/>
        <v>N</v>
      </c>
      <c r="S1406" s="93"/>
      <c r="T1406" s="98" t="s">
        <v>132</v>
      </c>
      <c r="U1406" s="94"/>
      <c r="V1406" s="93"/>
      <c r="W1406" s="93"/>
    </row>
    <row r="1407" spans="1:23" x14ac:dyDescent="0.25">
      <c r="A1407" s="90"/>
      <c r="B1407" s="90" t="s">
        <v>122</v>
      </c>
      <c r="C1407" s="90"/>
      <c r="D1407" t="s">
        <v>46</v>
      </c>
      <c r="E1407" s="91"/>
      <c r="F1407" s="90"/>
      <c r="G1407" t="s">
        <v>579</v>
      </c>
      <c r="H1407" s="97">
        <v>45411.689583333333</v>
      </c>
      <c r="I1407" s="117">
        <v>45411.689583333333</v>
      </c>
      <c r="J1407" s="97">
        <v>45411.731249999997</v>
      </c>
      <c r="K1407" s="117">
        <v>45411.731249999997</v>
      </c>
      <c r="L1407" s="95">
        <f>((Causas[[#This Row],[resolucion_fecha]]-Causas[[#This Row],[parada_fecha]])*60*60*24)</f>
        <v>3599.9999997904524</v>
      </c>
      <c r="M1407" s="92">
        <f>Causas[[#This Row],[parada_duracion]]/60</f>
        <v>59.99999999650754</v>
      </c>
      <c r="N1407" s="18" t="s">
        <v>812</v>
      </c>
      <c r="O1407" s="98" t="s">
        <v>383</v>
      </c>
      <c r="P1407" s="93">
        <f>WEEKNUM(Causas[[#This Row],[resolucion_fecha]],16)</f>
        <v>18</v>
      </c>
      <c r="Q1407" s="93" t="str">
        <f>TEXT(Causas[[#This Row],[resolucion_fecha]],"MMMM")</f>
        <v>abril</v>
      </c>
      <c r="R1407" s="93" t="str">
        <f t="shared" si="32"/>
        <v>N</v>
      </c>
      <c r="S1407" s="93"/>
      <c r="T1407" s="98" t="s">
        <v>132</v>
      </c>
      <c r="U1407" s="94"/>
      <c r="V1407" s="93"/>
      <c r="W1407" s="93"/>
    </row>
    <row r="1408" spans="1:23" x14ac:dyDescent="0.25">
      <c r="A1408" s="90"/>
      <c r="B1408" s="90" t="s">
        <v>122</v>
      </c>
      <c r="C1408" s="90"/>
      <c r="D1408" t="s">
        <v>46</v>
      </c>
      <c r="E1408" s="91"/>
      <c r="F1408" s="90"/>
      <c r="G1408" t="s">
        <v>579</v>
      </c>
      <c r="H1408" s="97">
        <v>45411.738888888889</v>
      </c>
      <c r="I1408" s="117">
        <v>45411.738888888889</v>
      </c>
      <c r="J1408" s="97">
        <v>45411.806250000001</v>
      </c>
      <c r="K1408" s="117">
        <v>45411.806250000001</v>
      </c>
      <c r="L1408" s="95">
        <f>((Causas[[#This Row],[resolucion_fecha]]-Causas[[#This Row],[parada_fecha]])*60*60*24)</f>
        <v>5820.0000001117587</v>
      </c>
      <c r="M1408" s="92">
        <f>Causas[[#This Row],[parada_duracion]]/60</f>
        <v>97.000000001862645</v>
      </c>
      <c r="N1408" s="18" t="s">
        <v>813</v>
      </c>
      <c r="O1408" s="98" t="s">
        <v>384</v>
      </c>
      <c r="P1408" s="93">
        <f>WEEKNUM(Causas[[#This Row],[resolucion_fecha]],16)</f>
        <v>18</v>
      </c>
      <c r="Q1408" s="93" t="str">
        <f>TEXT(Causas[[#This Row],[resolucion_fecha]],"MMMM")</f>
        <v>abril</v>
      </c>
      <c r="R1408" s="93" t="str">
        <f t="shared" si="32"/>
        <v>N</v>
      </c>
      <c r="S1408" s="93"/>
      <c r="T1408" s="98" t="s">
        <v>133</v>
      </c>
      <c r="U1408" s="94"/>
      <c r="V1408" s="93"/>
      <c r="W1408" s="93"/>
    </row>
    <row r="1409" spans="1:23" ht="30" x14ac:dyDescent="0.25">
      <c r="A1409" s="90"/>
      <c r="B1409" s="90" t="s">
        <v>271</v>
      </c>
      <c r="C1409" s="90"/>
      <c r="D1409" t="s">
        <v>57</v>
      </c>
      <c r="E1409" s="91"/>
      <c r="F1409" s="90"/>
      <c r="G1409" t="s">
        <v>579</v>
      </c>
      <c r="H1409" s="97">
        <v>45411.758333333331</v>
      </c>
      <c r="I1409" s="117">
        <v>45411.758333333331</v>
      </c>
      <c r="J1409" s="97">
        <v>45411.795138888891</v>
      </c>
      <c r="K1409" s="117">
        <v>45411.795138888891</v>
      </c>
      <c r="L1409" s="95">
        <f>((Causas[[#This Row],[resolucion_fecha]]-Causas[[#This Row],[parada_fecha]])*60*60*24)</f>
        <v>3180.0000003073364</v>
      </c>
      <c r="M1409" s="92">
        <f>Causas[[#This Row],[parada_duracion]]/60</f>
        <v>53.000000005122274</v>
      </c>
      <c r="N1409" s="18" t="s">
        <v>814</v>
      </c>
      <c r="O1409" s="98" t="s">
        <v>9</v>
      </c>
      <c r="P1409" s="93">
        <f>WEEKNUM(Causas[[#This Row],[resolucion_fecha]],16)</f>
        <v>18</v>
      </c>
      <c r="Q1409" s="93" t="str">
        <f>TEXT(Causas[[#This Row],[resolucion_fecha]],"MMMM")</f>
        <v>abril</v>
      </c>
      <c r="R1409" s="93" t="str">
        <f t="shared" si="32"/>
        <v>N</v>
      </c>
      <c r="S1409" s="93"/>
      <c r="T1409" s="98" t="s">
        <v>9</v>
      </c>
      <c r="U1409" s="94"/>
      <c r="V1409" s="93"/>
      <c r="W1409" s="93"/>
    </row>
    <row r="1410" spans="1:23" x14ac:dyDescent="0.25">
      <c r="A1410" s="90"/>
      <c r="B1410" s="90" t="s">
        <v>209</v>
      </c>
      <c r="C1410" s="90"/>
      <c r="D1410" t="s">
        <v>54</v>
      </c>
      <c r="E1410" s="91"/>
      <c r="F1410" s="90"/>
      <c r="G1410" t="s">
        <v>580</v>
      </c>
      <c r="H1410" s="97">
        <v>45411.813194444447</v>
      </c>
      <c r="I1410" s="117">
        <v>45411.813194444447</v>
      </c>
      <c r="J1410" s="97">
        <v>45411.820138888892</v>
      </c>
      <c r="K1410" s="117">
        <v>45411.820138888892</v>
      </c>
      <c r="L1410" s="95">
        <f>((Causas[[#This Row],[resolucion_fecha]]-Causas[[#This Row],[parada_fecha]])*60*60*24)</f>
        <v>600.00000006984919</v>
      </c>
      <c r="M1410" s="92">
        <f>Causas[[#This Row],[parada_duracion]]/60</f>
        <v>10.000000001164153</v>
      </c>
      <c r="N1410" s="18" t="s">
        <v>213</v>
      </c>
      <c r="O1410" s="98" t="s">
        <v>383</v>
      </c>
      <c r="P1410" s="93">
        <f>WEEKNUM(Causas[[#This Row],[resolucion_fecha]],16)</f>
        <v>18</v>
      </c>
      <c r="Q1410" s="93" t="str">
        <f>TEXT(Causas[[#This Row],[resolucion_fecha]],"MMMM")</f>
        <v>abril</v>
      </c>
      <c r="R1410" s="93" t="str">
        <f t="shared" si="32"/>
        <v>N</v>
      </c>
      <c r="S1410" s="93"/>
      <c r="T1410" s="98" t="s">
        <v>132</v>
      </c>
      <c r="U1410" s="94"/>
      <c r="V1410" s="93"/>
      <c r="W1410" s="93"/>
    </row>
    <row r="1411" spans="1:23" ht="30" x14ac:dyDescent="0.25">
      <c r="A1411" s="90"/>
      <c r="B1411" s="90" t="s">
        <v>120</v>
      </c>
      <c r="C1411" s="90"/>
      <c r="D1411" t="s">
        <v>54</v>
      </c>
      <c r="E1411" s="91"/>
      <c r="F1411" s="90"/>
      <c r="G1411" t="s">
        <v>580</v>
      </c>
      <c r="H1411" s="97">
        <v>45411.836805555555</v>
      </c>
      <c r="I1411" s="117">
        <v>45411.836805555555</v>
      </c>
      <c r="J1411" s="97">
        <v>45411.84375</v>
      </c>
      <c r="K1411" s="117">
        <v>45411.84375</v>
      </c>
      <c r="L1411" s="95">
        <f>((Causas[[#This Row],[resolucion_fecha]]-Causas[[#This Row],[parada_fecha]])*60*60*24)</f>
        <v>600.00000006984919</v>
      </c>
      <c r="M1411" s="92">
        <f>Causas[[#This Row],[parada_duracion]]/60</f>
        <v>10.000000001164153</v>
      </c>
      <c r="N1411" s="18" t="s">
        <v>811</v>
      </c>
      <c r="O1411" s="98" t="s">
        <v>383</v>
      </c>
      <c r="P1411" s="93">
        <f>WEEKNUM(Causas[[#This Row],[resolucion_fecha]],16)</f>
        <v>18</v>
      </c>
      <c r="Q1411" s="93" t="str">
        <f>TEXT(Causas[[#This Row],[resolucion_fecha]],"MMMM")</f>
        <v>abril</v>
      </c>
      <c r="R1411" s="93" t="str">
        <f t="shared" si="32"/>
        <v>N</v>
      </c>
      <c r="S1411" s="93"/>
      <c r="T1411" s="98" t="s">
        <v>132</v>
      </c>
      <c r="U1411" s="94"/>
      <c r="V1411" s="93"/>
      <c r="W1411" s="93"/>
    </row>
    <row r="1412" spans="1:23" x14ac:dyDescent="0.25">
      <c r="A1412" s="90"/>
      <c r="B1412" s="90" t="s">
        <v>120</v>
      </c>
      <c r="C1412" s="90"/>
      <c r="D1412" t="s">
        <v>58</v>
      </c>
      <c r="E1412" s="91"/>
      <c r="F1412" s="90"/>
      <c r="G1412" t="s">
        <v>580</v>
      </c>
      <c r="H1412" s="97">
        <v>45411.868055555555</v>
      </c>
      <c r="I1412" s="117">
        <v>45411.868055555555</v>
      </c>
      <c r="J1412" s="97">
        <v>45411.873611111114</v>
      </c>
      <c r="K1412" s="117">
        <v>45411.873611111114</v>
      </c>
      <c r="L1412" s="95">
        <f>((Causas[[#This Row],[resolucion_fecha]]-Causas[[#This Row],[parada_fecha]])*60*60*24)</f>
        <v>480.00000030733645</v>
      </c>
      <c r="M1412" s="92">
        <f>Causas[[#This Row],[parada_duracion]]/60</f>
        <v>8.0000000051222742</v>
      </c>
      <c r="N1412" s="18" t="s">
        <v>125</v>
      </c>
      <c r="O1412" s="98" t="s">
        <v>125</v>
      </c>
      <c r="P1412" s="93">
        <f>WEEKNUM(Causas[[#This Row],[resolucion_fecha]],16)</f>
        <v>18</v>
      </c>
      <c r="Q1412" s="93" t="str">
        <f>TEXT(Causas[[#This Row],[resolucion_fecha]],"MMMM")</f>
        <v>abril</v>
      </c>
      <c r="R1412" s="93" t="str">
        <f t="shared" si="32"/>
        <v>N</v>
      </c>
      <c r="S1412" s="93"/>
      <c r="T1412" s="98" t="s">
        <v>125</v>
      </c>
      <c r="U1412" s="94"/>
      <c r="V1412" s="93"/>
      <c r="W1412" s="93"/>
    </row>
    <row r="1413" spans="1:23" x14ac:dyDescent="0.25">
      <c r="A1413" s="90"/>
      <c r="B1413" s="90" t="s">
        <v>271</v>
      </c>
      <c r="C1413" s="90"/>
      <c r="D1413" t="s">
        <v>57</v>
      </c>
      <c r="E1413" s="91"/>
      <c r="F1413" s="90"/>
      <c r="G1413" t="s">
        <v>579</v>
      </c>
      <c r="H1413" s="97">
        <v>45411.888194444444</v>
      </c>
      <c r="I1413" s="117">
        <v>45411.888194444444</v>
      </c>
      <c r="J1413" s="97">
        <v>45411.896527777775</v>
      </c>
      <c r="K1413" s="117">
        <v>45411.896527777775</v>
      </c>
      <c r="L1413" s="95">
        <f>((Causas[[#This Row],[resolucion_fecha]]-Causas[[#This Row],[parada_fecha]])*60*60*24)</f>
        <v>719.99999983236194</v>
      </c>
      <c r="M1413" s="92">
        <f>Causas[[#This Row],[parada_duracion]]/60</f>
        <v>11.999999997206032</v>
      </c>
      <c r="N1413" s="18" t="s">
        <v>815</v>
      </c>
      <c r="O1413" s="98" t="s">
        <v>383</v>
      </c>
      <c r="P1413" s="93">
        <f>WEEKNUM(Causas[[#This Row],[resolucion_fecha]],16)</f>
        <v>18</v>
      </c>
      <c r="Q1413" s="93" t="str">
        <f>TEXT(Causas[[#This Row],[resolucion_fecha]],"MMMM")</f>
        <v>abril</v>
      </c>
      <c r="R1413" s="93" t="str">
        <f t="shared" si="32"/>
        <v>N</v>
      </c>
      <c r="S1413" s="93"/>
      <c r="T1413" s="98" t="s">
        <v>132</v>
      </c>
      <c r="U1413" s="94"/>
      <c r="V1413" s="93"/>
      <c r="W1413" s="93"/>
    </row>
    <row r="1414" spans="1:23" ht="30" x14ac:dyDescent="0.25">
      <c r="A1414" s="90"/>
      <c r="B1414" s="90" t="s">
        <v>271</v>
      </c>
      <c r="C1414" s="90"/>
      <c r="D1414" t="s">
        <v>57</v>
      </c>
      <c r="E1414" s="91"/>
      <c r="F1414" s="90"/>
      <c r="G1414" t="s">
        <v>579</v>
      </c>
      <c r="H1414" s="97">
        <v>45411.888194444444</v>
      </c>
      <c r="I1414" s="117">
        <v>45411.888194444444</v>
      </c>
      <c r="J1414" s="97">
        <v>45411.898611111108</v>
      </c>
      <c r="K1414" s="117">
        <v>45411.898611111108</v>
      </c>
      <c r="L1414" s="95">
        <f>((Causas[[#This Row],[resolucion_fecha]]-Causas[[#This Row],[parada_fecha]])*60*60*24)</f>
        <v>899.99999979045242</v>
      </c>
      <c r="M1414" s="92">
        <f>Causas[[#This Row],[parada_duracion]]/60</f>
        <v>14.99999999650754</v>
      </c>
      <c r="N1414" s="18" t="s">
        <v>816</v>
      </c>
      <c r="O1414" s="98" t="s">
        <v>383</v>
      </c>
      <c r="P1414" s="93">
        <f>WEEKNUM(Causas[[#This Row],[resolucion_fecha]],16)</f>
        <v>18</v>
      </c>
      <c r="Q1414" s="93" t="str">
        <f>TEXT(Causas[[#This Row],[resolucion_fecha]],"MMMM")</f>
        <v>abril</v>
      </c>
      <c r="R1414" s="93" t="str">
        <f t="shared" si="32"/>
        <v>N</v>
      </c>
      <c r="S1414" s="93"/>
      <c r="T1414" s="98" t="s">
        <v>132</v>
      </c>
      <c r="U1414" s="94"/>
      <c r="V1414" s="93"/>
      <c r="W1414" s="93"/>
    </row>
    <row r="1415" spans="1:23" x14ac:dyDescent="0.25">
      <c r="A1415" s="90"/>
      <c r="B1415" s="90" t="s">
        <v>120</v>
      </c>
      <c r="C1415" s="90"/>
      <c r="D1415" t="s">
        <v>58</v>
      </c>
      <c r="E1415" s="91"/>
      <c r="F1415" s="90"/>
      <c r="G1415" t="s">
        <v>580</v>
      </c>
      <c r="H1415" s="97">
        <v>45411.88958333333</v>
      </c>
      <c r="I1415" s="117">
        <v>45411.88958333333</v>
      </c>
      <c r="J1415" s="97">
        <v>45411.893055555556</v>
      </c>
      <c r="K1415" s="117">
        <v>45411.893055555556</v>
      </c>
      <c r="L1415" s="95">
        <f>((Causas[[#This Row],[resolucion_fecha]]-Causas[[#This Row],[parada_fecha]])*60*60*24)</f>
        <v>300.00000034924597</v>
      </c>
      <c r="M1415" s="92">
        <f>Causas[[#This Row],[parada_duracion]]/60</f>
        <v>5.0000000058207661</v>
      </c>
      <c r="N1415" s="18" t="s">
        <v>125</v>
      </c>
      <c r="O1415" s="98" t="s">
        <v>125</v>
      </c>
      <c r="P1415" s="93">
        <f>WEEKNUM(Causas[[#This Row],[resolucion_fecha]],16)</f>
        <v>18</v>
      </c>
      <c r="Q1415" s="93" t="str">
        <f>TEXT(Causas[[#This Row],[resolucion_fecha]],"MMMM")</f>
        <v>abril</v>
      </c>
      <c r="R1415" s="93" t="str">
        <f t="shared" si="32"/>
        <v>N</v>
      </c>
      <c r="S1415" s="93"/>
      <c r="T1415" s="98" t="s">
        <v>125</v>
      </c>
      <c r="U1415" s="94"/>
      <c r="V1415" s="93"/>
      <c r="W1415" s="93"/>
    </row>
    <row r="1416" spans="1:23" ht="30" x14ac:dyDescent="0.25">
      <c r="A1416" s="90"/>
      <c r="B1416" s="90" t="s">
        <v>120</v>
      </c>
      <c r="C1416" s="90"/>
      <c r="D1416" t="s">
        <v>57</v>
      </c>
      <c r="E1416" s="91"/>
      <c r="F1416" s="90"/>
      <c r="G1416" t="s">
        <v>579</v>
      </c>
      <c r="H1416" s="97">
        <v>45412.263888888891</v>
      </c>
      <c r="I1416" s="117">
        <v>45412.263888888891</v>
      </c>
      <c r="J1416" s="97">
        <v>45412.285416666666</v>
      </c>
      <c r="K1416" s="117">
        <v>45412.285416666666</v>
      </c>
      <c r="L1416" s="95">
        <f>((Causas[[#This Row],[resolucion_fecha]]-Causas[[#This Row],[parada_fecha]])*60*60*24)</f>
        <v>1859.9999997764826</v>
      </c>
      <c r="M1416" s="92">
        <f>Causas[[#This Row],[parada_duracion]]/60</f>
        <v>30.99999999627471</v>
      </c>
      <c r="N1416" s="18" t="s">
        <v>818</v>
      </c>
      <c r="O1416" s="98" t="s">
        <v>383</v>
      </c>
      <c r="P1416" s="93">
        <f>WEEKNUM(Causas[[#This Row],[resolucion_fecha]],16)</f>
        <v>18</v>
      </c>
      <c r="Q1416" s="93" t="str">
        <f>TEXT(Causas[[#This Row],[resolucion_fecha]],"MMMM")</f>
        <v>abril</v>
      </c>
      <c r="R1416" s="93" t="str">
        <f t="shared" si="32"/>
        <v>N</v>
      </c>
      <c r="S1416" s="93"/>
      <c r="T1416" s="98" t="s">
        <v>132</v>
      </c>
      <c r="U1416" s="94"/>
      <c r="V1416" s="93"/>
      <c r="W1416" s="93"/>
    </row>
    <row r="1417" spans="1:23" x14ac:dyDescent="0.25">
      <c r="A1417" s="90"/>
      <c r="B1417" s="90" t="s">
        <v>122</v>
      </c>
      <c r="C1417" s="90"/>
      <c r="D1417" t="s">
        <v>46</v>
      </c>
      <c r="E1417" s="91"/>
      <c r="F1417" s="90"/>
      <c r="G1417" t="s">
        <v>579</v>
      </c>
      <c r="H1417" s="97">
        <v>45412.265972222223</v>
      </c>
      <c r="I1417" s="117">
        <v>45412.265972222223</v>
      </c>
      <c r="J1417" s="97">
        <v>45412.29583333333</v>
      </c>
      <c r="K1417" s="117">
        <v>45412.29583333333</v>
      </c>
      <c r="L1417" s="95">
        <f>((Causas[[#This Row],[resolucion_fecha]]-Causas[[#This Row],[parada_fecha]])*60*60*24)</f>
        <v>2579.9999996088445</v>
      </c>
      <c r="M1417" s="92">
        <f>Causas[[#This Row],[parada_duracion]]/60</f>
        <v>42.999999993480742</v>
      </c>
      <c r="N1417" s="18" t="s">
        <v>44</v>
      </c>
      <c r="O1417" s="98" t="s">
        <v>44</v>
      </c>
      <c r="P1417" s="93">
        <f>WEEKNUM(Causas[[#This Row],[resolucion_fecha]],16)</f>
        <v>18</v>
      </c>
      <c r="Q1417" s="93" t="str">
        <f>TEXT(Causas[[#This Row],[resolucion_fecha]],"MMMM")</f>
        <v>abril</v>
      </c>
      <c r="R1417" s="93" t="str">
        <f t="shared" si="32"/>
        <v>N</v>
      </c>
      <c r="S1417" s="93"/>
      <c r="T1417" s="98" t="s">
        <v>44</v>
      </c>
      <c r="U1417" s="94"/>
      <c r="V1417" s="93"/>
      <c r="W1417" s="93"/>
    </row>
    <row r="1418" spans="1:23" x14ac:dyDescent="0.25">
      <c r="A1418" s="90"/>
      <c r="B1418" s="90" t="s">
        <v>161</v>
      </c>
      <c r="C1418" s="90"/>
      <c r="D1418" t="s">
        <v>49</v>
      </c>
      <c r="E1418" s="91"/>
      <c r="F1418" s="90"/>
      <c r="G1418" t="s">
        <v>579</v>
      </c>
      <c r="H1418" s="97">
        <v>45412.275000000001</v>
      </c>
      <c r="I1418" s="117">
        <v>45412.275000000001</v>
      </c>
      <c r="J1418" s="97">
        <v>45412.316666666666</v>
      </c>
      <c r="K1418" s="117">
        <v>45412.316666666666</v>
      </c>
      <c r="L1418" s="95">
        <f>((Causas[[#This Row],[resolucion_fecha]]-Causas[[#This Row],[parada_fecha]])*60*60*24)</f>
        <v>3599.9999997904524</v>
      </c>
      <c r="M1418" s="92">
        <f>Causas[[#This Row],[parada_duracion]]/60</f>
        <v>59.99999999650754</v>
      </c>
      <c r="N1418" s="18" t="s">
        <v>819</v>
      </c>
      <c r="O1418" s="98" t="s">
        <v>383</v>
      </c>
      <c r="P1418" s="93">
        <f>WEEKNUM(Causas[[#This Row],[resolucion_fecha]],16)</f>
        <v>18</v>
      </c>
      <c r="Q1418" s="93" t="str">
        <f>TEXT(Causas[[#This Row],[resolucion_fecha]],"MMMM")</f>
        <v>abril</v>
      </c>
      <c r="R1418" s="93" t="str">
        <f t="shared" si="32"/>
        <v>N</v>
      </c>
      <c r="S1418" s="93"/>
      <c r="T1418" s="98" t="s">
        <v>132</v>
      </c>
      <c r="U1418" s="94"/>
      <c r="V1418" s="93"/>
      <c r="W1418" s="93"/>
    </row>
    <row r="1419" spans="1:23" x14ac:dyDescent="0.25">
      <c r="A1419" s="90"/>
      <c r="B1419" s="90" t="s">
        <v>122</v>
      </c>
      <c r="C1419" s="90"/>
      <c r="D1419" t="s">
        <v>46</v>
      </c>
      <c r="E1419" s="91"/>
      <c r="F1419" s="90"/>
      <c r="G1419" t="s">
        <v>579</v>
      </c>
      <c r="H1419" s="97">
        <v>45412.310416666667</v>
      </c>
      <c r="I1419" s="117">
        <v>45412.310416666667</v>
      </c>
      <c r="J1419" s="97">
        <v>45412.474999999999</v>
      </c>
      <c r="K1419" s="117">
        <v>45412.474999999999</v>
      </c>
      <c r="L1419" s="95">
        <f>((Causas[[#This Row],[resolucion_fecha]]-Causas[[#This Row],[parada_fecha]])*60*60*24)</f>
        <v>14219.999999832362</v>
      </c>
      <c r="M1419" s="92">
        <f>Causas[[#This Row],[parada_duracion]]/60</f>
        <v>236.99999999720603</v>
      </c>
      <c r="N1419" s="18" t="s">
        <v>823</v>
      </c>
      <c r="O1419" s="98" t="s">
        <v>383</v>
      </c>
      <c r="P1419" s="93">
        <f>WEEKNUM(Causas[[#This Row],[resolucion_fecha]],16)</f>
        <v>18</v>
      </c>
      <c r="Q1419" s="93" t="str">
        <f>TEXT(Causas[[#This Row],[resolucion_fecha]],"MMMM")</f>
        <v>abril</v>
      </c>
      <c r="R1419" s="93" t="str">
        <f t="shared" si="32"/>
        <v>N</v>
      </c>
      <c r="S1419" s="93"/>
      <c r="T1419" s="98" t="s">
        <v>132</v>
      </c>
      <c r="U1419" s="94"/>
      <c r="V1419" s="93"/>
      <c r="W1419" s="93"/>
    </row>
    <row r="1420" spans="1:23" x14ac:dyDescent="0.25">
      <c r="A1420" s="90"/>
      <c r="B1420" s="90" t="s">
        <v>116</v>
      </c>
      <c r="C1420" s="90"/>
      <c r="D1420" t="s">
        <v>56</v>
      </c>
      <c r="E1420" s="91"/>
      <c r="F1420" s="90"/>
      <c r="G1420" t="s">
        <v>579</v>
      </c>
      <c r="H1420" s="97">
        <v>45412.40347222222</v>
      </c>
      <c r="I1420" s="117">
        <v>45412.40347222222</v>
      </c>
      <c r="J1420" s="97">
        <v>45412.426388888889</v>
      </c>
      <c r="K1420" s="117">
        <v>45412.426388888889</v>
      </c>
      <c r="L1420" s="95">
        <f>((Causas[[#This Row],[resolucion_fecha]]-Causas[[#This Row],[parada_fecha]])*60*60*24)</f>
        <v>1980.0000001676381</v>
      </c>
      <c r="M1420" s="92">
        <f>Causas[[#This Row],[parada_duracion]]/60</f>
        <v>33.000000002793968</v>
      </c>
      <c r="N1420" s="18" t="s">
        <v>820</v>
      </c>
      <c r="O1420" s="98" t="s">
        <v>384</v>
      </c>
      <c r="P1420" s="93">
        <f>WEEKNUM(Causas[[#This Row],[resolucion_fecha]],16)</f>
        <v>18</v>
      </c>
      <c r="Q1420" s="93" t="str">
        <f>TEXT(Causas[[#This Row],[resolucion_fecha]],"MMMM")</f>
        <v>abril</v>
      </c>
      <c r="R1420" s="93" t="str">
        <f t="shared" si="32"/>
        <v>N</v>
      </c>
      <c r="S1420" s="93"/>
      <c r="T1420" s="98" t="s">
        <v>133</v>
      </c>
      <c r="U1420" s="94"/>
      <c r="V1420" s="93"/>
      <c r="W1420" s="93"/>
    </row>
    <row r="1421" spans="1:23" x14ac:dyDescent="0.25">
      <c r="A1421" s="90"/>
      <c r="B1421" s="90" t="s">
        <v>136</v>
      </c>
      <c r="C1421" s="90"/>
      <c r="D1421" t="s">
        <v>52</v>
      </c>
      <c r="E1421" s="91"/>
      <c r="F1421" s="90"/>
      <c r="G1421" t="s">
        <v>579</v>
      </c>
      <c r="H1421" s="97">
        <v>45412.43472222222</v>
      </c>
      <c r="I1421" s="117">
        <v>45412.43472222222</v>
      </c>
      <c r="J1421" s="97">
        <v>45412.481944444444</v>
      </c>
      <c r="K1421" s="117">
        <v>45412.481944444444</v>
      </c>
      <c r="L1421" s="95">
        <f>((Causas[[#This Row],[resolucion_fecha]]-Causas[[#This Row],[parada_fecha]])*60*60*24)</f>
        <v>4080.0000000977889</v>
      </c>
      <c r="M1421" s="92">
        <f>Causas[[#This Row],[parada_duracion]]/60</f>
        <v>68.000000001629815</v>
      </c>
      <c r="N1421" s="18" t="s">
        <v>821</v>
      </c>
      <c r="O1421" s="98" t="s">
        <v>384</v>
      </c>
      <c r="P1421" s="93">
        <f>WEEKNUM(Causas[[#This Row],[resolucion_fecha]],16)</f>
        <v>18</v>
      </c>
      <c r="Q1421" s="93" t="str">
        <f>TEXT(Causas[[#This Row],[resolucion_fecha]],"MMMM")</f>
        <v>abril</v>
      </c>
      <c r="R1421" s="93" t="str">
        <f t="shared" si="32"/>
        <v>N</v>
      </c>
      <c r="S1421" s="93"/>
      <c r="T1421" s="98" t="s">
        <v>133</v>
      </c>
      <c r="U1421" s="94"/>
      <c r="V1421" s="93"/>
      <c r="W1421" s="93"/>
    </row>
    <row r="1422" spans="1:23" x14ac:dyDescent="0.25">
      <c r="A1422" s="90"/>
      <c r="B1422" s="90" t="s">
        <v>161</v>
      </c>
      <c r="C1422" s="90"/>
      <c r="D1422" t="s">
        <v>49</v>
      </c>
      <c r="E1422" s="91"/>
      <c r="F1422" s="90"/>
      <c r="G1422" t="s">
        <v>579</v>
      </c>
      <c r="H1422" s="97">
        <v>45412.45</v>
      </c>
      <c r="I1422" s="117">
        <v>45412.45</v>
      </c>
      <c r="J1422" s="97">
        <v>45412.459027777775</v>
      </c>
      <c r="K1422" s="117">
        <v>45412.459027777775</v>
      </c>
      <c r="L1422" s="95">
        <f>((Causas[[#This Row],[resolucion_fecha]]-Causas[[#This Row],[parada_fecha]])*60*60*24)</f>
        <v>780.00000002793968</v>
      </c>
      <c r="M1422" s="92">
        <f>Causas[[#This Row],[parada_duracion]]/60</f>
        <v>13.000000000465661</v>
      </c>
      <c r="N1422" s="18" t="s">
        <v>822</v>
      </c>
      <c r="O1422" s="98" t="s">
        <v>384</v>
      </c>
      <c r="P1422" s="93">
        <f>WEEKNUM(Causas[[#This Row],[resolucion_fecha]],16)</f>
        <v>18</v>
      </c>
      <c r="Q1422" s="93" t="str">
        <f>TEXT(Causas[[#This Row],[resolucion_fecha]],"MMMM")</f>
        <v>abril</v>
      </c>
      <c r="R1422" s="93" t="str">
        <f t="shared" si="32"/>
        <v>N</v>
      </c>
      <c r="S1422" s="93"/>
      <c r="T1422" s="98" t="s">
        <v>133</v>
      </c>
      <c r="U1422" s="94"/>
      <c r="V1422" s="93"/>
      <c r="W1422" s="93"/>
    </row>
    <row r="1423" spans="1:23" x14ac:dyDescent="0.25">
      <c r="A1423" s="90"/>
      <c r="B1423" s="90" t="s">
        <v>161</v>
      </c>
      <c r="C1423" s="90"/>
      <c r="D1423" t="s">
        <v>49</v>
      </c>
      <c r="E1423" s="91"/>
      <c r="F1423" s="90"/>
      <c r="G1423" t="s">
        <v>580</v>
      </c>
      <c r="H1423" s="97">
        <v>45412.476388888892</v>
      </c>
      <c r="I1423" s="117">
        <v>45412.476388888892</v>
      </c>
      <c r="J1423" s="97">
        <v>45412.479166666664</v>
      </c>
      <c r="K1423" s="117">
        <v>45412.479166666664</v>
      </c>
      <c r="L1423" s="95">
        <f>((Causas[[#This Row],[resolucion_fecha]]-Causas[[#This Row],[parada_fecha]])*60*60*24)</f>
        <v>239.99999952502549</v>
      </c>
      <c r="M1423" s="92">
        <f>Causas[[#This Row],[parada_duracion]]/60</f>
        <v>3.9999999920837581</v>
      </c>
      <c r="N1423" s="18" t="s">
        <v>125</v>
      </c>
      <c r="O1423" s="98" t="s">
        <v>125</v>
      </c>
      <c r="P1423" s="93">
        <f>WEEKNUM(Causas[[#This Row],[resolucion_fecha]],16)</f>
        <v>18</v>
      </c>
      <c r="Q1423" s="93" t="str">
        <f>TEXT(Causas[[#This Row],[resolucion_fecha]],"MMMM")</f>
        <v>abril</v>
      </c>
      <c r="R1423" s="93" t="str">
        <f t="shared" si="32"/>
        <v>N</v>
      </c>
      <c r="S1423" s="93"/>
      <c r="T1423" s="98" t="s">
        <v>125</v>
      </c>
      <c r="U1423" s="94"/>
      <c r="V1423" s="93"/>
      <c r="W1423" s="93"/>
    </row>
    <row r="1424" spans="1:23" x14ac:dyDescent="0.25">
      <c r="A1424" s="90"/>
      <c r="B1424" s="90" t="s">
        <v>122</v>
      </c>
      <c r="C1424" s="90"/>
      <c r="D1424" t="s">
        <v>46</v>
      </c>
      <c r="E1424" s="91"/>
      <c r="F1424" s="90"/>
      <c r="G1424" t="s">
        <v>579</v>
      </c>
      <c r="H1424" s="97">
        <v>45412.488888888889</v>
      </c>
      <c r="I1424" s="117">
        <v>45412.488888888889</v>
      </c>
      <c r="J1424" s="97">
        <v>45412.490277777775</v>
      </c>
      <c r="K1424" s="117">
        <v>45412.490277777775</v>
      </c>
      <c r="L1424" s="95">
        <f>((Causas[[#This Row],[resolucion_fecha]]-Causas[[#This Row],[parada_fecha]])*60*60*24)</f>
        <v>119.99999976251274</v>
      </c>
      <c r="M1424" s="92">
        <f>Causas[[#This Row],[parada_duracion]]/60</f>
        <v>1.9999999960418791</v>
      </c>
      <c r="N1424" s="18" t="s">
        <v>125</v>
      </c>
      <c r="O1424" s="98" t="s">
        <v>125</v>
      </c>
      <c r="P1424" s="93">
        <f>WEEKNUM(Causas[[#This Row],[resolucion_fecha]],16)</f>
        <v>18</v>
      </c>
      <c r="Q1424" s="93" t="str">
        <f>TEXT(Causas[[#This Row],[resolucion_fecha]],"MMMM")</f>
        <v>abril</v>
      </c>
      <c r="R1424" s="93" t="str">
        <f t="shared" si="32"/>
        <v>N</v>
      </c>
      <c r="S1424" s="93"/>
      <c r="T1424" s="98" t="s">
        <v>125</v>
      </c>
      <c r="U1424" s="94"/>
      <c r="V1424" s="93"/>
      <c r="W1424" s="93"/>
    </row>
    <row r="1425" spans="1:23" x14ac:dyDescent="0.25">
      <c r="A1425" s="90"/>
      <c r="B1425" s="90" t="s">
        <v>116</v>
      </c>
      <c r="C1425" s="90"/>
      <c r="D1425" t="s">
        <v>54</v>
      </c>
      <c r="E1425" s="91"/>
      <c r="F1425" s="90"/>
      <c r="G1425" t="s">
        <v>579</v>
      </c>
      <c r="H1425" s="97">
        <v>45412.504166666666</v>
      </c>
      <c r="I1425" s="117">
        <v>45412.504166666666</v>
      </c>
      <c r="J1425" s="97">
        <v>45412.540972222225</v>
      </c>
      <c r="K1425" s="117">
        <v>45412.540972222225</v>
      </c>
      <c r="L1425" s="95">
        <f>((Causas[[#This Row],[resolucion_fecha]]-Causas[[#This Row],[parada_fecha]])*60*60*24)</f>
        <v>3180.0000003073364</v>
      </c>
      <c r="M1425" s="92">
        <f>Causas[[#This Row],[parada_duracion]]/60</f>
        <v>53.000000005122274</v>
      </c>
      <c r="N1425" s="18" t="s">
        <v>44</v>
      </c>
      <c r="O1425" s="98" t="s">
        <v>44</v>
      </c>
      <c r="P1425" s="93">
        <f>WEEKNUM(Causas[[#This Row],[resolucion_fecha]],16)</f>
        <v>18</v>
      </c>
      <c r="Q1425" s="93" t="str">
        <f>TEXT(Causas[[#This Row],[resolucion_fecha]],"MMMM")</f>
        <v>abril</v>
      </c>
      <c r="R1425" s="93" t="str">
        <f t="shared" si="32"/>
        <v>N</v>
      </c>
      <c r="S1425" s="93"/>
      <c r="T1425" s="98" t="s">
        <v>44</v>
      </c>
      <c r="U1425" s="94"/>
      <c r="V1425" s="93"/>
      <c r="W1425" s="93"/>
    </row>
    <row r="1426" spans="1:23" x14ac:dyDescent="0.25">
      <c r="A1426" s="90"/>
      <c r="B1426" s="90" t="s">
        <v>182</v>
      </c>
      <c r="C1426" s="90"/>
      <c r="D1426" t="s">
        <v>56</v>
      </c>
      <c r="E1426" s="91"/>
      <c r="F1426" s="90"/>
      <c r="G1426" t="s">
        <v>580</v>
      </c>
      <c r="H1426" s="97">
        <v>45412.511111111111</v>
      </c>
      <c r="I1426" s="117">
        <v>45412.511111111111</v>
      </c>
      <c r="J1426" s="97">
        <v>45412.518055555556</v>
      </c>
      <c r="K1426" s="117">
        <v>45412.518055555556</v>
      </c>
      <c r="L1426" s="95">
        <f>((Causas[[#This Row],[resolucion_fecha]]-Causas[[#This Row],[parada_fecha]])*60*60*24)</f>
        <v>600.00000006984919</v>
      </c>
      <c r="M1426" s="92">
        <f>Causas[[#This Row],[parada_duracion]]/60</f>
        <v>10.000000001164153</v>
      </c>
      <c r="N1426" s="18" t="s">
        <v>824</v>
      </c>
      <c r="O1426" s="98" t="s">
        <v>383</v>
      </c>
      <c r="P1426" s="93">
        <f>WEEKNUM(Causas[[#This Row],[resolucion_fecha]],16)</f>
        <v>18</v>
      </c>
      <c r="Q1426" s="93" t="str">
        <f>TEXT(Causas[[#This Row],[resolucion_fecha]],"MMMM")</f>
        <v>abril</v>
      </c>
      <c r="R1426" s="93" t="str">
        <f t="shared" ref="R1426:R1489" si="33">IF(I6917&gt;TIME(22,0,0),"N",IF(I6917&lt;TIME(6,0,0),"N",IF(I6917&gt;TIME(14,0,0),"T",IF(I6917&gt;=TIME(6,0,0),"M","-"))))</f>
        <v>N</v>
      </c>
      <c r="S1426" s="93"/>
      <c r="T1426" s="98" t="s">
        <v>132</v>
      </c>
      <c r="U1426" s="94"/>
      <c r="V1426" s="93"/>
      <c r="W1426" s="93"/>
    </row>
    <row r="1427" spans="1:23" x14ac:dyDescent="0.25">
      <c r="A1427" s="90"/>
      <c r="B1427" s="90" t="s">
        <v>182</v>
      </c>
      <c r="C1427" s="90"/>
      <c r="D1427" t="s">
        <v>56</v>
      </c>
      <c r="E1427" s="91"/>
      <c r="F1427" s="90"/>
      <c r="G1427" t="s">
        <v>580</v>
      </c>
      <c r="H1427" s="97">
        <v>45412.525694444441</v>
      </c>
      <c r="I1427" s="117">
        <v>45412.525694444441</v>
      </c>
      <c r="J1427" s="97">
        <v>45412.539583333331</v>
      </c>
      <c r="K1427" s="117">
        <v>45412.539583333331</v>
      </c>
      <c r="L1427" s="95">
        <f>((Causas[[#This Row],[resolucion_fecha]]-Causas[[#This Row],[parada_fecha]])*60*60*24)</f>
        <v>1200.0000001396984</v>
      </c>
      <c r="M1427" s="92">
        <f>Causas[[#This Row],[parada_duracion]]/60</f>
        <v>20.000000002328306</v>
      </c>
      <c r="N1427" s="18" t="s">
        <v>824</v>
      </c>
      <c r="O1427" s="98" t="s">
        <v>383</v>
      </c>
      <c r="P1427" s="93">
        <f>WEEKNUM(Causas[[#This Row],[resolucion_fecha]],16)</f>
        <v>18</v>
      </c>
      <c r="Q1427" s="93" t="str">
        <f>TEXT(Causas[[#This Row],[resolucion_fecha]],"MMMM")</f>
        <v>abril</v>
      </c>
      <c r="R1427" s="93" t="str">
        <f t="shared" si="33"/>
        <v>N</v>
      </c>
      <c r="S1427" s="93"/>
      <c r="T1427" s="98" t="s">
        <v>132</v>
      </c>
      <c r="U1427" s="94"/>
      <c r="V1427" s="93"/>
      <c r="W1427" s="93"/>
    </row>
    <row r="1428" spans="1:23" x14ac:dyDescent="0.25">
      <c r="A1428" s="90"/>
      <c r="B1428" s="90" t="s">
        <v>121</v>
      </c>
      <c r="C1428" s="90"/>
      <c r="D1428" t="s">
        <v>54</v>
      </c>
      <c r="E1428" s="91"/>
      <c r="F1428" s="90"/>
      <c r="G1428" t="s">
        <v>579</v>
      </c>
      <c r="H1428" s="97">
        <v>45412.637499999997</v>
      </c>
      <c r="I1428" s="117">
        <v>45412.637499999997</v>
      </c>
      <c r="J1428" s="97">
        <v>45412.63958333333</v>
      </c>
      <c r="K1428" s="117">
        <v>45412.63958333333</v>
      </c>
      <c r="L1428" s="95">
        <f>((Causas[[#This Row],[resolucion_fecha]]-Causas[[#This Row],[parada_fecha]])*60*60*24)</f>
        <v>179.99999995809048</v>
      </c>
      <c r="M1428" s="92">
        <f>Causas[[#This Row],[parada_duracion]]/60</f>
        <v>2.9999999993015081</v>
      </c>
      <c r="N1428" s="18" t="s">
        <v>125</v>
      </c>
      <c r="O1428" s="98" t="s">
        <v>125</v>
      </c>
      <c r="P1428" s="93">
        <f>WEEKNUM(Causas[[#This Row],[resolucion_fecha]],16)</f>
        <v>18</v>
      </c>
      <c r="Q1428" s="93" t="str">
        <f>TEXT(Causas[[#This Row],[resolucion_fecha]],"MMMM")</f>
        <v>abril</v>
      </c>
      <c r="R1428" s="93" t="str">
        <f t="shared" si="33"/>
        <v>N</v>
      </c>
      <c r="S1428" s="93"/>
      <c r="T1428" s="98" t="s">
        <v>125</v>
      </c>
      <c r="U1428" s="94"/>
      <c r="V1428" s="93"/>
      <c r="W1428" s="93"/>
    </row>
    <row r="1429" spans="1:23" x14ac:dyDescent="0.25">
      <c r="A1429" s="90"/>
      <c r="B1429" s="90" t="s">
        <v>153</v>
      </c>
      <c r="C1429" s="90"/>
      <c r="D1429" t="s">
        <v>57</v>
      </c>
      <c r="E1429" s="91"/>
      <c r="F1429" s="90"/>
      <c r="G1429" t="s">
        <v>579</v>
      </c>
      <c r="H1429" s="97">
        <v>45412.7</v>
      </c>
      <c r="I1429" s="117">
        <v>45412.7</v>
      </c>
      <c r="J1429" s="97">
        <v>45412.740277777775</v>
      </c>
      <c r="K1429" s="117">
        <v>45412.740277777775</v>
      </c>
      <c r="L1429" s="95">
        <f>((Causas[[#This Row],[resolucion_fecha]]-Causas[[#This Row],[parada_fecha]])*60*60*24)</f>
        <v>3480.0000000279397</v>
      </c>
      <c r="M1429" s="92">
        <f>Causas[[#This Row],[parada_duracion]]/60</f>
        <v>58.000000000465661</v>
      </c>
      <c r="N1429" s="18" t="s">
        <v>825</v>
      </c>
      <c r="O1429" s="98" t="s">
        <v>383</v>
      </c>
      <c r="P1429" s="93">
        <f>WEEKNUM(Causas[[#This Row],[resolucion_fecha]],16)</f>
        <v>18</v>
      </c>
      <c r="Q1429" s="93" t="str">
        <f>TEXT(Causas[[#This Row],[resolucion_fecha]],"MMMM")</f>
        <v>abril</v>
      </c>
      <c r="R1429" s="93" t="str">
        <f t="shared" si="33"/>
        <v>N</v>
      </c>
      <c r="S1429" s="93"/>
      <c r="T1429" s="98" t="s">
        <v>132</v>
      </c>
      <c r="U1429" s="94"/>
      <c r="V1429" s="93"/>
      <c r="W1429" s="93"/>
    </row>
    <row r="1430" spans="1:23" ht="45" x14ac:dyDescent="0.25">
      <c r="A1430" s="90"/>
      <c r="B1430" s="90" t="s">
        <v>122</v>
      </c>
      <c r="C1430" s="90"/>
      <c r="D1430" t="s">
        <v>46</v>
      </c>
      <c r="E1430" s="91"/>
      <c r="F1430" s="90"/>
      <c r="G1430" t="s">
        <v>579</v>
      </c>
      <c r="H1430" s="97">
        <v>45412.727083333331</v>
      </c>
      <c r="I1430" s="117">
        <v>45412.727083333331</v>
      </c>
      <c r="J1430" s="97">
        <v>45412.832638888889</v>
      </c>
      <c r="K1430" s="117">
        <v>45412.832638888889</v>
      </c>
      <c r="L1430" s="95">
        <f>((Causas[[#This Row],[resolucion_fecha]]-Causas[[#This Row],[parada_fecha]])*60*60*24)</f>
        <v>9120.0000001816079</v>
      </c>
      <c r="M1430" s="92">
        <f>Causas[[#This Row],[parada_duracion]]/60</f>
        <v>152.0000000030268</v>
      </c>
      <c r="N1430" s="18" t="s">
        <v>826</v>
      </c>
      <c r="O1430" s="98" t="s">
        <v>383</v>
      </c>
      <c r="P1430" s="93">
        <f>WEEKNUM(Causas[[#This Row],[resolucion_fecha]],16)</f>
        <v>18</v>
      </c>
      <c r="Q1430" s="93" t="str">
        <f>TEXT(Causas[[#This Row],[resolucion_fecha]],"MMMM")</f>
        <v>abril</v>
      </c>
      <c r="R1430" s="93" t="str">
        <f t="shared" si="33"/>
        <v>N</v>
      </c>
      <c r="S1430" s="93"/>
      <c r="T1430" s="98" t="s">
        <v>132</v>
      </c>
      <c r="U1430" s="94"/>
      <c r="V1430" s="93"/>
      <c r="W1430" s="93"/>
    </row>
    <row r="1431" spans="1:23" x14ac:dyDescent="0.25">
      <c r="A1431" s="95"/>
      <c r="B1431" s="95" t="s">
        <v>233</v>
      </c>
      <c r="C1431" s="95"/>
      <c r="D1431" t="s">
        <v>50</v>
      </c>
      <c r="E1431" s="96"/>
      <c r="F1431" s="95"/>
      <c r="G1431" t="s">
        <v>580</v>
      </c>
      <c r="H1431" s="97">
        <v>45412.754861111112</v>
      </c>
      <c r="I1431" s="117">
        <v>45412.754861111112</v>
      </c>
      <c r="J1431" s="97">
        <v>45412.758333333331</v>
      </c>
      <c r="K1431" s="117">
        <v>45412.758333333331</v>
      </c>
      <c r="L1431" s="95">
        <f>((Causas[[#This Row],[resolucion_fecha]]-Causas[[#This Row],[parada_fecha]])*60*60*24)</f>
        <v>299.99999972060323</v>
      </c>
      <c r="M1431" s="23">
        <f>Causas[[#This Row],[parada_duracion]]/60</f>
        <v>4.9999999953433871</v>
      </c>
      <c r="N1431" s="19" t="s">
        <v>125</v>
      </c>
      <c r="O1431" s="99" t="s">
        <v>125</v>
      </c>
      <c r="P1431" s="16">
        <f>WEEKNUM(Causas[[#This Row],[resolucion_fecha]],16)</f>
        <v>18</v>
      </c>
      <c r="Q1431" s="16" t="str">
        <f>TEXT(Causas[[#This Row],[resolucion_fecha]],"MMMM")</f>
        <v>abril</v>
      </c>
      <c r="R1431" s="16" t="str">
        <f t="shared" si="33"/>
        <v>N</v>
      </c>
      <c r="S1431" s="16"/>
      <c r="T1431" s="99" t="s">
        <v>125</v>
      </c>
      <c r="U1431" s="94"/>
      <c r="V1431" s="16"/>
      <c r="W1431" s="16"/>
    </row>
    <row r="1432" spans="1:23" x14ac:dyDescent="0.25">
      <c r="A1432" s="90"/>
      <c r="B1432" s="90" t="s">
        <v>116</v>
      </c>
      <c r="C1432" s="90"/>
      <c r="D1432" t="s">
        <v>50</v>
      </c>
      <c r="E1432" s="91"/>
      <c r="F1432" s="90"/>
      <c r="G1432" t="s">
        <v>579</v>
      </c>
      <c r="H1432" s="97">
        <v>45414.26458333333</v>
      </c>
      <c r="I1432" s="100">
        <v>45414.26458333333</v>
      </c>
      <c r="J1432" s="97">
        <v>45414.293055555558</v>
      </c>
      <c r="K1432" s="100">
        <v>45414.293055555558</v>
      </c>
      <c r="L1432" s="95">
        <f>((Causas[[#This Row],[resolucion_fecha]]-Causas[[#This Row],[parada_fecha]])*60*60*24)</f>
        <v>2460.0000004749745</v>
      </c>
      <c r="M1432" s="92">
        <f>Causas[[#This Row],[parada_duracion]]/60</f>
        <v>41.000000007916242</v>
      </c>
      <c r="N1432" s="18" t="s">
        <v>44</v>
      </c>
      <c r="O1432" s="98" t="s">
        <v>44</v>
      </c>
      <c r="P1432" s="93">
        <f>WEEKNUM(Causas[[#This Row],[resolucion_fecha]],16)</f>
        <v>18</v>
      </c>
      <c r="Q1432" s="93" t="str">
        <f>TEXT(Causas[[#This Row],[resolucion_fecha]],"MMMM")</f>
        <v>mayo</v>
      </c>
      <c r="R1432" s="93" t="str">
        <f t="shared" si="33"/>
        <v>N</v>
      </c>
      <c r="S1432" s="93"/>
      <c r="T1432" s="98"/>
      <c r="U1432" s="16"/>
      <c r="V1432" s="93"/>
      <c r="W1432" s="93"/>
    </row>
    <row r="1433" spans="1:23" x14ac:dyDescent="0.25">
      <c r="A1433" s="90"/>
      <c r="B1433" s="90" t="s">
        <v>120</v>
      </c>
      <c r="C1433" s="90"/>
      <c r="D1433" t="s">
        <v>59</v>
      </c>
      <c r="E1433" s="91"/>
      <c r="F1433" s="90"/>
      <c r="G1433" t="s">
        <v>580</v>
      </c>
      <c r="H1433" s="97">
        <v>45414.371527777781</v>
      </c>
      <c r="I1433" s="100">
        <v>45414.371527777781</v>
      </c>
      <c r="J1433" s="97">
        <v>45414.429166666669</v>
      </c>
      <c r="K1433" s="100">
        <v>45414.429166666669</v>
      </c>
      <c r="L1433" s="95">
        <f>((Causas[[#This Row],[resolucion_fecha]]-Causas[[#This Row],[parada_fecha]])*60*60*24)</f>
        <v>4979.9999998882413</v>
      </c>
      <c r="M1433" s="92">
        <f>Causas[[#This Row],[parada_duracion]]/60</f>
        <v>82.999999998137355</v>
      </c>
      <c r="N1433" s="18" t="s">
        <v>828</v>
      </c>
      <c r="O1433" s="98" t="s">
        <v>383</v>
      </c>
      <c r="P1433" s="93">
        <f>WEEKNUM(Causas[[#This Row],[resolucion_fecha]],16)</f>
        <v>18</v>
      </c>
      <c r="Q1433" s="93" t="str">
        <f>TEXT(Causas[[#This Row],[resolucion_fecha]],"MMMM")</f>
        <v>mayo</v>
      </c>
      <c r="R1433" s="93" t="str">
        <f t="shared" si="33"/>
        <v>N</v>
      </c>
      <c r="S1433" s="93"/>
      <c r="T1433" s="98"/>
      <c r="U1433" s="94"/>
      <c r="V1433" s="93"/>
      <c r="W1433" s="93"/>
    </row>
    <row r="1434" spans="1:23" x14ac:dyDescent="0.25">
      <c r="A1434" s="90"/>
      <c r="B1434" s="90" t="s">
        <v>142</v>
      </c>
      <c r="C1434" s="90"/>
      <c r="D1434" t="s">
        <v>43</v>
      </c>
      <c r="E1434" s="91"/>
      <c r="F1434" s="90"/>
      <c r="G1434" t="s">
        <v>579</v>
      </c>
      <c r="H1434" s="97">
        <v>45414.395833333336</v>
      </c>
      <c r="I1434" s="100">
        <v>45414.395833333336</v>
      </c>
      <c r="J1434" s="97">
        <v>45414.455555555556</v>
      </c>
      <c r="K1434" s="100">
        <v>45414.455555555556</v>
      </c>
      <c r="L1434" s="95">
        <f>((Causas[[#This Row],[resolucion_fecha]]-Causas[[#This Row],[parada_fecha]])*60*60*24)</f>
        <v>5159.9999998463318</v>
      </c>
      <c r="M1434" s="92">
        <f>Causas[[#This Row],[parada_duracion]]/60</f>
        <v>85.999999997438863</v>
      </c>
      <c r="N1434" s="18" t="s">
        <v>44</v>
      </c>
      <c r="O1434" s="98" t="s">
        <v>44</v>
      </c>
      <c r="P1434" s="93">
        <f>WEEKNUM(Causas[[#This Row],[resolucion_fecha]],16)</f>
        <v>18</v>
      </c>
      <c r="Q1434" s="93" t="str">
        <f>TEXT(Causas[[#This Row],[resolucion_fecha]],"MMMM")</f>
        <v>mayo</v>
      </c>
      <c r="R1434" s="93" t="str">
        <f t="shared" si="33"/>
        <v>N</v>
      </c>
      <c r="S1434" s="93"/>
      <c r="T1434" s="98"/>
      <c r="U1434" s="94"/>
      <c r="V1434" s="93"/>
      <c r="W1434" s="93"/>
    </row>
    <row r="1435" spans="1:23" x14ac:dyDescent="0.25">
      <c r="A1435" s="90"/>
      <c r="B1435" s="90" t="s">
        <v>146</v>
      </c>
      <c r="C1435" s="90"/>
      <c r="D1435" t="s">
        <v>49</v>
      </c>
      <c r="E1435" s="91"/>
      <c r="F1435" s="90"/>
      <c r="G1435" t="s">
        <v>580</v>
      </c>
      <c r="H1435" s="97">
        <v>45414.431944444441</v>
      </c>
      <c r="I1435" s="100">
        <v>45414.431944444441</v>
      </c>
      <c r="J1435" s="97">
        <v>45414.452777777777</v>
      </c>
      <c r="K1435" s="100">
        <v>45414.452777777777</v>
      </c>
      <c r="L1435" s="95">
        <f>((Causas[[#This Row],[resolucion_fecha]]-Causas[[#This Row],[parada_fecha]])*60*60*24)</f>
        <v>1800.0000002095476</v>
      </c>
      <c r="M1435" s="92">
        <f>Causas[[#This Row],[parada_duracion]]/60</f>
        <v>30.00000000349246</v>
      </c>
      <c r="N1435" s="18" t="s">
        <v>827</v>
      </c>
      <c r="O1435" s="98" t="s">
        <v>383</v>
      </c>
      <c r="P1435" s="93">
        <f>WEEKNUM(Causas[[#This Row],[resolucion_fecha]],16)</f>
        <v>18</v>
      </c>
      <c r="Q1435" s="93" t="str">
        <f>TEXT(Causas[[#This Row],[resolucion_fecha]],"MMMM")</f>
        <v>mayo</v>
      </c>
      <c r="R1435" s="93" t="str">
        <f t="shared" si="33"/>
        <v>N</v>
      </c>
      <c r="S1435" s="93"/>
      <c r="T1435" s="98"/>
      <c r="U1435" s="94"/>
      <c r="V1435" s="93"/>
      <c r="W1435" s="93"/>
    </row>
    <row r="1436" spans="1:23" x14ac:dyDescent="0.25">
      <c r="A1436" s="90"/>
      <c r="B1436" s="90" t="s">
        <v>120</v>
      </c>
      <c r="C1436" s="90"/>
      <c r="D1436" t="s">
        <v>50</v>
      </c>
      <c r="E1436" s="91"/>
      <c r="F1436" s="90"/>
      <c r="G1436" t="s">
        <v>579</v>
      </c>
      <c r="H1436" s="97">
        <v>45414.452777777777</v>
      </c>
      <c r="I1436" s="100">
        <v>45414.452777777777</v>
      </c>
      <c r="J1436" s="97">
        <v>45414.456250000003</v>
      </c>
      <c r="K1436" s="100">
        <v>45414.456250000003</v>
      </c>
      <c r="L1436" s="95">
        <f>((Causas[[#This Row],[resolucion_fecha]]-Causas[[#This Row],[parada_fecha]])*60*60*24)</f>
        <v>300.00000034924597</v>
      </c>
      <c r="M1436" s="92">
        <f>Causas[[#This Row],[parada_duracion]]/60</f>
        <v>5.0000000058207661</v>
      </c>
      <c r="N1436" s="18" t="s">
        <v>125</v>
      </c>
      <c r="O1436" s="98" t="s">
        <v>125</v>
      </c>
      <c r="P1436" s="93">
        <f>WEEKNUM(Causas[[#This Row],[resolucion_fecha]],16)</f>
        <v>18</v>
      </c>
      <c r="Q1436" s="93" t="str">
        <f>TEXT(Causas[[#This Row],[resolucion_fecha]],"MMMM")</f>
        <v>mayo</v>
      </c>
      <c r="R1436" s="93" t="str">
        <f t="shared" si="33"/>
        <v>N</v>
      </c>
      <c r="S1436" s="93"/>
      <c r="T1436" s="98" t="s">
        <v>125</v>
      </c>
      <c r="U1436" s="94"/>
      <c r="V1436" s="93"/>
      <c r="W1436" s="93"/>
    </row>
    <row r="1437" spans="1:23" x14ac:dyDescent="0.25">
      <c r="A1437" s="90"/>
      <c r="B1437" s="90" t="s">
        <v>146</v>
      </c>
      <c r="C1437" s="90"/>
      <c r="D1437" t="s">
        <v>49</v>
      </c>
      <c r="E1437" s="91"/>
      <c r="F1437" s="90"/>
      <c r="G1437" t="s">
        <v>580</v>
      </c>
      <c r="H1437" s="97">
        <v>45414.455555555556</v>
      </c>
      <c r="I1437" s="100">
        <v>45414.455555555556</v>
      </c>
      <c r="J1437" s="97">
        <v>45414.475694444445</v>
      </c>
      <c r="K1437" s="100">
        <v>45414.475694444445</v>
      </c>
      <c r="L1437" s="95">
        <f>((Causas[[#This Row],[resolucion_fecha]]-Causas[[#This Row],[parada_fecha]])*60*60*24)</f>
        <v>1740.0000000139698</v>
      </c>
      <c r="M1437" s="92">
        <f>Causas[[#This Row],[parada_duracion]]/60</f>
        <v>29.000000000232831</v>
      </c>
      <c r="N1437" s="18" t="s">
        <v>44</v>
      </c>
      <c r="O1437" s="98" t="s">
        <v>44</v>
      </c>
      <c r="P1437" s="93">
        <f>WEEKNUM(Causas[[#This Row],[resolucion_fecha]],16)</f>
        <v>18</v>
      </c>
      <c r="Q1437" s="93" t="str">
        <f>TEXT(Causas[[#This Row],[resolucion_fecha]],"MMMM")</f>
        <v>mayo</v>
      </c>
      <c r="R1437" s="93" t="str">
        <f t="shared" si="33"/>
        <v>N</v>
      </c>
      <c r="S1437" s="93"/>
      <c r="T1437" s="98"/>
      <c r="U1437" s="94"/>
      <c r="V1437" s="93"/>
      <c r="W1437" s="93"/>
    </row>
    <row r="1438" spans="1:23" x14ac:dyDescent="0.25">
      <c r="A1438" s="90"/>
      <c r="B1438" s="90" t="s">
        <v>120</v>
      </c>
      <c r="C1438" s="90"/>
      <c r="D1438" t="s">
        <v>50</v>
      </c>
      <c r="E1438" s="91"/>
      <c r="F1438" s="90"/>
      <c r="G1438" t="s">
        <v>579</v>
      </c>
      <c r="H1438" s="97">
        <v>45414.46597222222</v>
      </c>
      <c r="I1438" s="100">
        <v>45414.46597222222</v>
      </c>
      <c r="J1438" s="97">
        <v>45414.468055555553</v>
      </c>
      <c r="K1438" s="100">
        <v>45414.468055555553</v>
      </c>
      <c r="L1438" s="95">
        <f>((Causas[[#This Row],[resolucion_fecha]]-Causas[[#This Row],[parada_fecha]])*60*60*24)</f>
        <v>179.99999995809048</v>
      </c>
      <c r="M1438" s="92">
        <f>Causas[[#This Row],[parada_duracion]]/60</f>
        <v>2.9999999993015081</v>
      </c>
      <c r="N1438" s="18" t="s">
        <v>125</v>
      </c>
      <c r="O1438" s="98" t="s">
        <v>125</v>
      </c>
      <c r="P1438" s="93">
        <f>WEEKNUM(Causas[[#This Row],[resolucion_fecha]],16)</f>
        <v>18</v>
      </c>
      <c r="Q1438" s="93" t="str">
        <f>TEXT(Causas[[#This Row],[resolucion_fecha]],"MMMM")</f>
        <v>mayo</v>
      </c>
      <c r="R1438" s="93" t="str">
        <f t="shared" si="33"/>
        <v>N</v>
      </c>
      <c r="S1438" s="93"/>
      <c r="T1438" s="98" t="s">
        <v>125</v>
      </c>
      <c r="U1438" s="94"/>
      <c r="V1438" s="93"/>
      <c r="W1438" s="93"/>
    </row>
    <row r="1439" spans="1:23" x14ac:dyDescent="0.25">
      <c r="A1439" s="90"/>
      <c r="B1439" s="90" t="s">
        <v>116</v>
      </c>
      <c r="C1439" s="90"/>
      <c r="D1439" t="s">
        <v>50</v>
      </c>
      <c r="E1439" s="91"/>
      <c r="F1439" s="90"/>
      <c r="G1439" t="s">
        <v>580</v>
      </c>
      <c r="H1439" s="97">
        <v>45414.493055555555</v>
      </c>
      <c r="I1439" s="100">
        <v>45414.493055555555</v>
      </c>
      <c r="J1439" s="97">
        <v>45414.503472222219</v>
      </c>
      <c r="K1439" s="100">
        <v>45414.503472222219</v>
      </c>
      <c r="L1439" s="95">
        <f>((Causas[[#This Row],[resolucion_fecha]]-Causas[[#This Row],[parada_fecha]])*60*60*24)</f>
        <v>899.99999979045242</v>
      </c>
      <c r="M1439" s="92">
        <f>Causas[[#This Row],[parada_duracion]]/60</f>
        <v>14.99999999650754</v>
      </c>
      <c r="N1439" s="18" t="s">
        <v>44</v>
      </c>
      <c r="O1439" s="98" t="s">
        <v>44</v>
      </c>
      <c r="P1439" s="93">
        <f>WEEKNUM(Causas[[#This Row],[resolucion_fecha]],16)</f>
        <v>18</v>
      </c>
      <c r="Q1439" s="93" t="str">
        <f>TEXT(Causas[[#This Row],[resolucion_fecha]],"MMMM")</f>
        <v>mayo</v>
      </c>
      <c r="R1439" s="93" t="str">
        <f t="shared" si="33"/>
        <v>N</v>
      </c>
      <c r="S1439" s="93"/>
      <c r="T1439" s="98"/>
      <c r="U1439" s="94"/>
      <c r="V1439" s="93"/>
      <c r="W1439" s="93"/>
    </row>
    <row r="1440" spans="1:23" x14ac:dyDescent="0.25">
      <c r="A1440" s="90"/>
      <c r="B1440" s="90" t="s">
        <v>146</v>
      </c>
      <c r="C1440" s="90"/>
      <c r="D1440" t="s">
        <v>49</v>
      </c>
      <c r="E1440" s="91"/>
      <c r="F1440" s="90"/>
      <c r="G1440" t="s">
        <v>579</v>
      </c>
      <c r="H1440" s="97">
        <v>45414.508333333331</v>
      </c>
      <c r="I1440" s="100">
        <v>45414.508333333331</v>
      </c>
      <c r="J1440" s="97">
        <v>45414.532638888886</v>
      </c>
      <c r="K1440" s="100">
        <v>45414.532638888886</v>
      </c>
      <c r="L1440" s="95">
        <f>((Causas[[#This Row],[resolucion_fecha]]-Causas[[#This Row],[parada_fecha]])*60*60*24)</f>
        <v>2099.9999999301508</v>
      </c>
      <c r="M1440" s="92">
        <f>Causas[[#This Row],[parada_duracion]]/60</f>
        <v>34.999999998835847</v>
      </c>
      <c r="N1440" s="18" t="s">
        <v>44</v>
      </c>
      <c r="O1440" s="98" t="s">
        <v>44</v>
      </c>
      <c r="P1440" s="93">
        <f>WEEKNUM(Causas[[#This Row],[resolucion_fecha]],16)</f>
        <v>18</v>
      </c>
      <c r="Q1440" s="93" t="str">
        <f>TEXT(Causas[[#This Row],[resolucion_fecha]],"MMMM")</f>
        <v>mayo</v>
      </c>
      <c r="R1440" s="93" t="str">
        <f t="shared" si="33"/>
        <v>N</v>
      </c>
      <c r="S1440" s="93"/>
      <c r="T1440" s="98"/>
      <c r="U1440" s="94"/>
      <c r="V1440" s="93"/>
      <c r="W1440" s="93"/>
    </row>
    <row r="1441" spans="1:23" x14ac:dyDescent="0.25">
      <c r="A1441" s="90"/>
      <c r="B1441" s="90" t="s">
        <v>114</v>
      </c>
      <c r="C1441" s="90"/>
      <c r="D1441" t="s">
        <v>50</v>
      </c>
      <c r="E1441" s="91"/>
      <c r="F1441" s="90"/>
      <c r="G1441" t="s">
        <v>580</v>
      </c>
      <c r="H1441" s="97">
        <v>45414.602083333331</v>
      </c>
      <c r="I1441" s="100">
        <v>45414.602083333331</v>
      </c>
      <c r="J1441" s="97">
        <v>45414.625</v>
      </c>
      <c r="K1441" s="100">
        <v>45414.625</v>
      </c>
      <c r="L1441" s="95">
        <f>((Causas[[#This Row],[resolucion_fecha]]-Causas[[#This Row],[parada_fecha]])*60*60*24)</f>
        <v>1980.0000001676381</v>
      </c>
      <c r="M1441" s="92">
        <f>Causas[[#This Row],[parada_duracion]]/60</f>
        <v>33.000000002793968</v>
      </c>
      <c r="N1441" s="18" t="s">
        <v>829</v>
      </c>
      <c r="O1441" s="98" t="s">
        <v>383</v>
      </c>
      <c r="P1441" s="93">
        <f>WEEKNUM(Causas[[#This Row],[resolucion_fecha]],16)</f>
        <v>18</v>
      </c>
      <c r="Q1441" s="93" t="str">
        <f>TEXT(Causas[[#This Row],[resolucion_fecha]],"MMMM")</f>
        <v>mayo</v>
      </c>
      <c r="R1441" s="93" t="str">
        <f t="shared" si="33"/>
        <v>N</v>
      </c>
      <c r="S1441" s="93"/>
      <c r="T1441" s="98"/>
      <c r="U1441" s="94"/>
      <c r="V1441" s="93"/>
      <c r="W1441" s="93"/>
    </row>
    <row r="1442" spans="1:23" x14ac:dyDescent="0.25">
      <c r="A1442" s="90"/>
      <c r="B1442" s="90" t="s">
        <v>161</v>
      </c>
      <c r="C1442" s="90"/>
      <c r="D1442" t="s">
        <v>49</v>
      </c>
      <c r="E1442" s="91"/>
      <c r="F1442" s="90"/>
      <c r="G1442" t="s">
        <v>579</v>
      </c>
      <c r="H1442" s="97">
        <v>45414.621527777781</v>
      </c>
      <c r="I1442" s="100">
        <v>45414.621527777781</v>
      </c>
      <c r="J1442" s="97">
        <v>45414.701388888891</v>
      </c>
      <c r="K1442" s="100">
        <v>45414.701388888891</v>
      </c>
      <c r="L1442" s="95">
        <f>((Causas[[#This Row],[resolucion_fecha]]-Causas[[#This Row],[parada_fecha]])*60*60*24)</f>
        <v>6899.9999998603016</v>
      </c>
      <c r="M1442" s="92">
        <f>Causas[[#This Row],[parada_duracion]]/60</f>
        <v>114.99999999767169</v>
      </c>
      <c r="N1442" s="18" t="s">
        <v>830</v>
      </c>
      <c r="O1442" s="98"/>
      <c r="P1442" s="93">
        <f>WEEKNUM(Causas[[#This Row],[resolucion_fecha]],16)</f>
        <v>18</v>
      </c>
      <c r="Q1442" s="93" t="str">
        <f>TEXT(Causas[[#This Row],[resolucion_fecha]],"MMMM")</f>
        <v>mayo</v>
      </c>
      <c r="R1442" s="93" t="str">
        <f t="shared" si="33"/>
        <v>N</v>
      </c>
      <c r="S1442" s="93"/>
      <c r="T1442" s="98"/>
      <c r="U1442" s="94"/>
      <c r="V1442" s="93"/>
      <c r="W1442" s="93"/>
    </row>
    <row r="1443" spans="1:23" ht="30" x14ac:dyDescent="0.25">
      <c r="A1443" s="90"/>
      <c r="B1443" s="90" t="s">
        <v>116</v>
      </c>
      <c r="C1443" s="90"/>
      <c r="D1443" t="s">
        <v>53</v>
      </c>
      <c r="E1443" s="91"/>
      <c r="F1443" s="90"/>
      <c r="G1443" t="s">
        <v>580</v>
      </c>
      <c r="H1443" s="97">
        <v>45414.629861111112</v>
      </c>
      <c r="I1443" s="100">
        <v>45414.629861111112</v>
      </c>
      <c r="J1443" s="97">
        <v>45414.669444444444</v>
      </c>
      <c r="K1443" s="100">
        <v>45414.669444444444</v>
      </c>
      <c r="L1443" s="95">
        <f>((Causas[[#This Row],[resolucion_fecha]]-Causas[[#This Row],[parada_fecha]])*60*60*24)</f>
        <v>3419.9999998323619</v>
      </c>
      <c r="M1443" s="92">
        <f>Causas[[#This Row],[parada_duracion]]/60</f>
        <v>56.999999997206032</v>
      </c>
      <c r="N1443" s="18" t="s">
        <v>831</v>
      </c>
      <c r="O1443" s="98" t="s">
        <v>383</v>
      </c>
      <c r="P1443" s="93">
        <f>WEEKNUM(Causas[[#This Row],[resolucion_fecha]],16)</f>
        <v>18</v>
      </c>
      <c r="Q1443" s="93" t="str">
        <f>TEXT(Causas[[#This Row],[resolucion_fecha]],"MMMM")</f>
        <v>mayo</v>
      </c>
      <c r="R1443" s="93" t="str">
        <f t="shared" si="33"/>
        <v>N</v>
      </c>
      <c r="S1443" s="93"/>
      <c r="T1443" s="98"/>
      <c r="U1443" s="94"/>
      <c r="V1443" s="93"/>
      <c r="W1443" s="93"/>
    </row>
    <row r="1444" spans="1:23" x14ac:dyDescent="0.25">
      <c r="A1444" s="90"/>
      <c r="B1444" s="90" t="s">
        <v>121</v>
      </c>
      <c r="C1444" s="90"/>
      <c r="D1444" t="s">
        <v>64</v>
      </c>
      <c r="E1444" s="91"/>
      <c r="F1444" s="90"/>
      <c r="G1444" t="s">
        <v>579</v>
      </c>
      <c r="H1444" s="97">
        <v>45414.64166666667</v>
      </c>
      <c r="I1444" s="100">
        <v>45414.64166666667</v>
      </c>
      <c r="J1444" s="97">
        <v>45414.672222222223</v>
      </c>
      <c r="K1444" s="100">
        <v>45414.672222222223</v>
      </c>
      <c r="L1444" s="95">
        <f>((Causas[[#This Row],[resolucion_fecha]]-Causas[[#This Row],[parada_fecha]])*60*60*24)</f>
        <v>2639.9999998044223</v>
      </c>
      <c r="M1444" s="92">
        <f>Causas[[#This Row],[parada_duracion]]/60</f>
        <v>43.999999996740371</v>
      </c>
      <c r="N1444" s="18" t="s">
        <v>832</v>
      </c>
      <c r="O1444" s="98"/>
      <c r="P1444" s="93">
        <f>WEEKNUM(Causas[[#This Row],[resolucion_fecha]],16)</f>
        <v>18</v>
      </c>
      <c r="Q1444" s="93" t="str">
        <f>TEXT(Causas[[#This Row],[resolucion_fecha]],"MMMM")</f>
        <v>mayo</v>
      </c>
      <c r="R1444" s="93" t="str">
        <f t="shared" si="33"/>
        <v>N</v>
      </c>
      <c r="S1444" s="93"/>
      <c r="T1444" s="98"/>
      <c r="U1444" s="94"/>
      <c r="V1444" s="93"/>
      <c r="W1444" s="93"/>
    </row>
    <row r="1445" spans="1:23" ht="45" x14ac:dyDescent="0.25">
      <c r="A1445" s="90"/>
      <c r="B1445" s="90" t="s">
        <v>149</v>
      </c>
      <c r="C1445" s="90"/>
      <c r="D1445" t="s">
        <v>57</v>
      </c>
      <c r="E1445" s="91"/>
      <c r="F1445" s="90"/>
      <c r="G1445" t="s">
        <v>580</v>
      </c>
      <c r="H1445" s="97">
        <v>45414.662499999999</v>
      </c>
      <c r="I1445" s="100">
        <v>45414.662499999999</v>
      </c>
      <c r="J1445" s="97">
        <v>45414.684027777781</v>
      </c>
      <c r="K1445" s="100">
        <v>45414.684027777781</v>
      </c>
      <c r="L1445" s="95">
        <f>((Causas[[#This Row],[resolucion_fecha]]-Causas[[#This Row],[parada_fecha]])*60*60*24)</f>
        <v>1860.0000004051253</v>
      </c>
      <c r="M1445" s="92">
        <f>Causas[[#This Row],[parada_duracion]]/60</f>
        <v>31.000000006752089</v>
      </c>
      <c r="N1445" s="18" t="s">
        <v>833</v>
      </c>
      <c r="O1445" s="98"/>
      <c r="P1445" s="93">
        <f>WEEKNUM(Causas[[#This Row],[resolucion_fecha]],16)</f>
        <v>18</v>
      </c>
      <c r="Q1445" s="93" t="str">
        <f>TEXT(Causas[[#This Row],[resolucion_fecha]],"MMMM")</f>
        <v>mayo</v>
      </c>
      <c r="R1445" s="93" t="str">
        <f t="shared" si="33"/>
        <v>N</v>
      </c>
      <c r="S1445" s="93"/>
      <c r="T1445" s="98"/>
      <c r="U1445" s="94"/>
      <c r="V1445" s="93"/>
      <c r="W1445" s="93"/>
    </row>
    <row r="1446" spans="1:23" x14ac:dyDescent="0.25">
      <c r="A1446" s="90"/>
      <c r="B1446" s="90" t="s">
        <v>136</v>
      </c>
      <c r="C1446" s="90"/>
      <c r="D1446" t="s">
        <v>52</v>
      </c>
      <c r="E1446" s="91"/>
      <c r="F1446" s="90"/>
      <c r="G1446" t="s">
        <v>579</v>
      </c>
      <c r="H1446" s="97">
        <v>45414.693749999999</v>
      </c>
      <c r="I1446" s="100">
        <v>45414.693749999999</v>
      </c>
      <c r="J1446" s="97">
        <v>45414.698611111111</v>
      </c>
      <c r="K1446" s="100">
        <v>45414.698611111111</v>
      </c>
      <c r="L1446" s="95">
        <f>((Causas[[#This Row],[resolucion_fecha]]-Causas[[#This Row],[parada_fecha]])*60*60*24)</f>
        <v>420.00000011175871</v>
      </c>
      <c r="M1446" s="92">
        <f>Causas[[#This Row],[parada_duracion]]/60</f>
        <v>7.0000000018626451</v>
      </c>
      <c r="N1446" s="18" t="s">
        <v>125</v>
      </c>
      <c r="O1446" s="98" t="s">
        <v>125</v>
      </c>
      <c r="P1446" s="93">
        <f>WEEKNUM(Causas[[#This Row],[resolucion_fecha]],16)</f>
        <v>18</v>
      </c>
      <c r="Q1446" s="93" t="str">
        <f>TEXT(Causas[[#This Row],[resolucion_fecha]],"MMMM")</f>
        <v>mayo</v>
      </c>
      <c r="R1446" s="93" t="str">
        <f t="shared" si="33"/>
        <v>N</v>
      </c>
      <c r="S1446" s="93"/>
      <c r="T1446" s="98" t="s">
        <v>125</v>
      </c>
      <c r="U1446" s="94"/>
      <c r="V1446" s="93"/>
      <c r="W1446" s="93"/>
    </row>
    <row r="1447" spans="1:23" x14ac:dyDescent="0.25">
      <c r="A1447" s="90"/>
      <c r="B1447" s="90" t="s">
        <v>121</v>
      </c>
      <c r="C1447" s="90"/>
      <c r="D1447" t="s">
        <v>54</v>
      </c>
      <c r="E1447" s="91"/>
      <c r="F1447" s="90"/>
      <c r="G1447" t="s">
        <v>579</v>
      </c>
      <c r="H1447" s="97">
        <v>45414.696527777778</v>
      </c>
      <c r="I1447" s="100">
        <v>45414.696527777778</v>
      </c>
      <c r="J1447" s="97">
        <v>45414.71875</v>
      </c>
      <c r="K1447" s="100">
        <v>45414.71875</v>
      </c>
      <c r="L1447" s="95">
        <f>((Causas[[#This Row],[resolucion_fecha]]-Causas[[#This Row],[parada_fecha]])*60*60*24)</f>
        <v>1919.9999999720603</v>
      </c>
      <c r="M1447" s="92">
        <f>Causas[[#This Row],[parada_duracion]]/60</f>
        <v>31.999999999534339</v>
      </c>
      <c r="N1447" s="18" t="s">
        <v>834</v>
      </c>
      <c r="O1447" s="98" t="s">
        <v>383</v>
      </c>
      <c r="P1447" s="93">
        <f>WEEKNUM(Causas[[#This Row],[resolucion_fecha]],16)</f>
        <v>18</v>
      </c>
      <c r="Q1447" s="93" t="str">
        <f>TEXT(Causas[[#This Row],[resolucion_fecha]],"MMMM")</f>
        <v>mayo</v>
      </c>
      <c r="R1447" s="93" t="str">
        <f t="shared" si="33"/>
        <v>N</v>
      </c>
      <c r="S1447" s="93"/>
      <c r="T1447" s="98"/>
      <c r="U1447" s="94"/>
      <c r="V1447" s="93"/>
      <c r="W1447" s="93"/>
    </row>
    <row r="1448" spans="1:23" x14ac:dyDescent="0.25">
      <c r="A1448" s="90"/>
      <c r="B1448" s="90" t="s">
        <v>121</v>
      </c>
      <c r="C1448" s="90"/>
      <c r="D1448" t="s">
        <v>64</v>
      </c>
      <c r="E1448" s="91"/>
      <c r="F1448" s="90"/>
      <c r="G1448" t="s">
        <v>579</v>
      </c>
      <c r="H1448" s="97">
        <v>45414.729861111111</v>
      </c>
      <c r="I1448" s="100">
        <v>45414.729861111111</v>
      </c>
      <c r="J1448" s="97">
        <v>45414.752083333333</v>
      </c>
      <c r="K1448" s="100">
        <v>45414.752083333333</v>
      </c>
      <c r="L1448" s="95">
        <f>((Causas[[#This Row],[resolucion_fecha]]-Causas[[#This Row],[parada_fecha]])*60*60*24)</f>
        <v>1919.9999999720603</v>
      </c>
      <c r="M1448" s="92">
        <f>Causas[[#This Row],[parada_duracion]]/60</f>
        <v>31.999999999534339</v>
      </c>
      <c r="N1448" s="18" t="s">
        <v>835</v>
      </c>
      <c r="O1448" s="98" t="s">
        <v>383</v>
      </c>
      <c r="P1448" s="93">
        <f>WEEKNUM(Causas[[#This Row],[resolucion_fecha]],16)</f>
        <v>18</v>
      </c>
      <c r="Q1448" s="93" t="str">
        <f>TEXT(Causas[[#This Row],[resolucion_fecha]],"MMMM")</f>
        <v>mayo</v>
      </c>
      <c r="R1448" s="93" t="str">
        <f t="shared" si="33"/>
        <v>N</v>
      </c>
      <c r="S1448" s="93"/>
      <c r="T1448" s="98"/>
      <c r="U1448" s="94"/>
      <c r="V1448" s="93"/>
      <c r="W1448" s="93"/>
    </row>
    <row r="1449" spans="1:23" ht="30" x14ac:dyDescent="0.25">
      <c r="A1449" s="90"/>
      <c r="B1449" s="90" t="s">
        <v>121</v>
      </c>
      <c r="C1449" s="90"/>
      <c r="D1449" t="s">
        <v>64</v>
      </c>
      <c r="E1449" s="91"/>
      <c r="F1449" s="90"/>
      <c r="G1449" t="s">
        <v>579</v>
      </c>
      <c r="H1449" s="97">
        <v>45414.752083333333</v>
      </c>
      <c r="I1449" s="100">
        <v>45414.752083333333</v>
      </c>
      <c r="J1449" s="97">
        <v>45414.836111111108</v>
      </c>
      <c r="K1449" s="100">
        <v>45414.836111111108</v>
      </c>
      <c r="L1449" s="95">
        <f>((Causas[[#This Row],[resolucion_fecha]]-Causas[[#This Row],[parada_fecha]])*60*60*24)</f>
        <v>7259.9999997764826</v>
      </c>
      <c r="M1449" s="92">
        <f>Causas[[#This Row],[parada_duracion]]/60</f>
        <v>120.99999999627471</v>
      </c>
      <c r="N1449" s="18" t="s">
        <v>838</v>
      </c>
      <c r="O1449" s="98" t="s">
        <v>383</v>
      </c>
      <c r="P1449" s="93">
        <f>WEEKNUM(Causas[[#This Row],[resolucion_fecha]],16)</f>
        <v>18</v>
      </c>
      <c r="Q1449" s="93" t="str">
        <f>TEXT(Causas[[#This Row],[resolucion_fecha]],"MMMM")</f>
        <v>mayo</v>
      </c>
      <c r="R1449" s="93" t="str">
        <f t="shared" si="33"/>
        <v>N</v>
      </c>
      <c r="S1449" s="93"/>
      <c r="T1449" s="98"/>
      <c r="U1449" s="94"/>
      <c r="V1449" s="93"/>
      <c r="W1449" s="93"/>
    </row>
    <row r="1450" spans="1:23" x14ac:dyDescent="0.25">
      <c r="A1450" s="90"/>
      <c r="B1450" s="90" t="s">
        <v>153</v>
      </c>
      <c r="C1450" s="90"/>
      <c r="D1450" t="s">
        <v>57</v>
      </c>
      <c r="E1450" s="91"/>
      <c r="F1450" s="90"/>
      <c r="G1450" t="s">
        <v>579</v>
      </c>
      <c r="H1450" s="97">
        <v>45414.772222222222</v>
      </c>
      <c r="I1450" s="100">
        <v>45414.772222222222</v>
      </c>
      <c r="J1450" s="97">
        <v>45414.806944444441</v>
      </c>
      <c r="K1450" s="100">
        <v>45414.806944444441</v>
      </c>
      <c r="L1450" s="95">
        <f>((Causas[[#This Row],[resolucion_fecha]]-Causas[[#This Row],[parada_fecha]])*60*60*24)</f>
        <v>2999.9999997206032</v>
      </c>
      <c r="M1450" s="92">
        <f>Causas[[#This Row],[parada_duracion]]/60</f>
        <v>49.999999995343387</v>
      </c>
      <c r="N1450" s="18" t="s">
        <v>836</v>
      </c>
      <c r="O1450" s="98" t="s">
        <v>383</v>
      </c>
      <c r="P1450" s="93">
        <f>WEEKNUM(Causas[[#This Row],[resolucion_fecha]],16)</f>
        <v>18</v>
      </c>
      <c r="Q1450" s="93" t="str">
        <f>TEXT(Causas[[#This Row],[resolucion_fecha]],"MMMM")</f>
        <v>mayo</v>
      </c>
      <c r="R1450" s="93" t="str">
        <f t="shared" si="33"/>
        <v>N</v>
      </c>
      <c r="S1450" s="93"/>
      <c r="T1450" s="98"/>
      <c r="U1450" s="94"/>
      <c r="V1450" s="93"/>
      <c r="W1450" s="93"/>
    </row>
    <row r="1451" spans="1:23" x14ac:dyDescent="0.25">
      <c r="A1451" s="90"/>
      <c r="B1451" s="90" t="s">
        <v>161</v>
      </c>
      <c r="C1451" s="90"/>
      <c r="D1451" t="s">
        <v>49</v>
      </c>
      <c r="E1451" s="91"/>
      <c r="F1451" s="90"/>
      <c r="G1451" t="s">
        <v>580</v>
      </c>
      <c r="H1451" s="97">
        <v>45414.822222222225</v>
      </c>
      <c r="I1451" s="100">
        <v>45414.822222222225</v>
      </c>
      <c r="J1451" s="97">
        <v>45414.824305555558</v>
      </c>
      <c r="K1451" s="100">
        <v>45414.824305555558</v>
      </c>
      <c r="L1451" s="95">
        <f>((Causas[[#This Row],[resolucion_fecha]]-Causas[[#This Row],[parada_fecha]])*60*60*24)</f>
        <v>179.99999995809048</v>
      </c>
      <c r="M1451" s="92">
        <f>Causas[[#This Row],[parada_duracion]]/60</f>
        <v>2.9999999993015081</v>
      </c>
      <c r="N1451" s="18" t="s">
        <v>125</v>
      </c>
      <c r="O1451" s="98" t="s">
        <v>125</v>
      </c>
      <c r="P1451" s="93">
        <f>WEEKNUM(Causas[[#This Row],[resolucion_fecha]],16)</f>
        <v>18</v>
      </c>
      <c r="Q1451" s="93" t="str">
        <f>TEXT(Causas[[#This Row],[resolucion_fecha]],"MMMM")</f>
        <v>mayo</v>
      </c>
      <c r="R1451" s="93" t="str">
        <f t="shared" si="33"/>
        <v>N</v>
      </c>
      <c r="S1451" s="93"/>
      <c r="T1451" s="98" t="s">
        <v>125</v>
      </c>
      <c r="U1451" s="94"/>
      <c r="V1451" s="93"/>
      <c r="W1451" s="93"/>
    </row>
    <row r="1452" spans="1:23" x14ac:dyDescent="0.25">
      <c r="A1452" s="90"/>
      <c r="B1452" s="90" t="s">
        <v>161</v>
      </c>
      <c r="C1452" s="90"/>
      <c r="D1452" t="s">
        <v>49</v>
      </c>
      <c r="E1452" s="91"/>
      <c r="F1452" s="90"/>
      <c r="G1452" t="s">
        <v>580</v>
      </c>
      <c r="H1452" s="97">
        <v>45414.836111111108</v>
      </c>
      <c r="I1452" s="100">
        <v>45414.836111111108</v>
      </c>
      <c r="J1452" s="97">
        <v>45414.902083333334</v>
      </c>
      <c r="K1452" s="100">
        <v>45414.902083333334</v>
      </c>
      <c r="L1452" s="95">
        <f>((Causas[[#This Row],[resolucion_fecha]]-Causas[[#This Row],[parada_fecha]])*60*60*24)</f>
        <v>5700.000000349246</v>
      </c>
      <c r="M1452" s="92">
        <f>Causas[[#This Row],[parada_duracion]]/60</f>
        <v>95.000000005820766</v>
      </c>
      <c r="N1452" s="18" t="s">
        <v>837</v>
      </c>
      <c r="O1452" s="98" t="s">
        <v>383</v>
      </c>
      <c r="P1452" s="93">
        <f>WEEKNUM(Causas[[#This Row],[resolucion_fecha]],16)</f>
        <v>18</v>
      </c>
      <c r="Q1452" s="93" t="str">
        <f>TEXT(Causas[[#This Row],[resolucion_fecha]],"MMMM")</f>
        <v>mayo</v>
      </c>
      <c r="R1452" s="93" t="str">
        <f t="shared" si="33"/>
        <v>N</v>
      </c>
      <c r="S1452" s="93"/>
      <c r="T1452" s="98"/>
      <c r="U1452" s="94"/>
      <c r="V1452" s="93"/>
      <c r="W1452" s="93"/>
    </row>
    <row r="1453" spans="1:23" ht="45" x14ac:dyDescent="0.25">
      <c r="A1453" s="90"/>
      <c r="B1453" s="90" t="s">
        <v>116</v>
      </c>
      <c r="C1453" s="90"/>
      <c r="D1453" t="s">
        <v>54</v>
      </c>
      <c r="E1453" s="91"/>
      <c r="F1453" s="90"/>
      <c r="G1453" t="s">
        <v>579</v>
      </c>
      <c r="H1453" s="97">
        <v>45414.838194444441</v>
      </c>
      <c r="I1453" s="100">
        <v>45414.838194444441</v>
      </c>
      <c r="J1453" s="97">
        <v>45414.863194444442</v>
      </c>
      <c r="K1453" s="100">
        <v>45414.863194444442</v>
      </c>
      <c r="L1453" s="95">
        <f>((Causas[[#This Row],[resolucion_fecha]]-Causas[[#This Row],[parada_fecha]])*60*60*24)</f>
        <v>2160.0000001257285</v>
      </c>
      <c r="M1453" s="92">
        <f>Causas[[#This Row],[parada_duracion]]/60</f>
        <v>36.000000002095476</v>
      </c>
      <c r="N1453" s="18" t="s">
        <v>839</v>
      </c>
      <c r="O1453" s="98" t="s">
        <v>383</v>
      </c>
      <c r="P1453" s="93">
        <f>WEEKNUM(Causas[[#This Row],[resolucion_fecha]],16)</f>
        <v>18</v>
      </c>
      <c r="Q1453" s="93" t="str">
        <f>TEXT(Causas[[#This Row],[resolucion_fecha]],"MMMM")</f>
        <v>mayo</v>
      </c>
      <c r="R1453" s="93" t="str">
        <f t="shared" si="33"/>
        <v>N</v>
      </c>
      <c r="S1453" s="93"/>
      <c r="T1453" s="98"/>
      <c r="U1453" s="94"/>
      <c r="V1453" s="93"/>
      <c r="W1453" s="93"/>
    </row>
    <row r="1454" spans="1:23" x14ac:dyDescent="0.25">
      <c r="A1454" s="90"/>
      <c r="B1454" s="90" t="s">
        <v>153</v>
      </c>
      <c r="C1454" s="90"/>
      <c r="D1454" t="s">
        <v>57</v>
      </c>
      <c r="E1454" s="91"/>
      <c r="F1454" s="90"/>
      <c r="G1454" t="s">
        <v>579</v>
      </c>
      <c r="H1454" s="97">
        <v>45414.865277777775</v>
      </c>
      <c r="I1454" s="100">
        <v>45414.865277777775</v>
      </c>
      <c r="J1454" s="97">
        <v>45414.868750000001</v>
      </c>
      <c r="K1454" s="100">
        <v>45414.868750000001</v>
      </c>
      <c r="L1454" s="95">
        <f>((Causas[[#This Row],[resolucion_fecha]]-Causas[[#This Row],[parada_fecha]])*60*60*24)</f>
        <v>300.00000034924597</v>
      </c>
      <c r="M1454" s="92">
        <f>Causas[[#This Row],[parada_duracion]]/60</f>
        <v>5.0000000058207661</v>
      </c>
      <c r="N1454" s="18" t="s">
        <v>125</v>
      </c>
      <c r="O1454" s="98" t="s">
        <v>125</v>
      </c>
      <c r="P1454" s="93">
        <f>WEEKNUM(Causas[[#This Row],[resolucion_fecha]],16)</f>
        <v>18</v>
      </c>
      <c r="Q1454" s="93" t="str">
        <f>TEXT(Causas[[#This Row],[resolucion_fecha]],"MMMM")</f>
        <v>mayo</v>
      </c>
      <c r="R1454" s="93" t="str">
        <f t="shared" si="33"/>
        <v>N</v>
      </c>
      <c r="S1454" s="93"/>
      <c r="T1454" s="98" t="s">
        <v>125</v>
      </c>
      <c r="U1454" s="94"/>
      <c r="V1454" s="93"/>
      <c r="W1454" s="93"/>
    </row>
    <row r="1455" spans="1:23" x14ac:dyDescent="0.25">
      <c r="A1455" s="90"/>
      <c r="B1455" s="90" t="s">
        <v>117</v>
      </c>
      <c r="C1455" s="90"/>
      <c r="D1455" t="s">
        <v>43</v>
      </c>
      <c r="E1455" s="91"/>
      <c r="F1455" s="90"/>
      <c r="G1455" t="s">
        <v>580</v>
      </c>
      <c r="H1455" s="97">
        <v>45414.900694444441</v>
      </c>
      <c r="I1455" s="100">
        <v>45414.900694444441</v>
      </c>
      <c r="J1455" s="97">
        <v>45414.90347222222</v>
      </c>
      <c r="K1455" s="100">
        <v>45414.90347222222</v>
      </c>
      <c r="L1455" s="95">
        <f>((Causas[[#This Row],[resolucion_fecha]]-Causas[[#This Row],[parada_fecha]])*60*60*24)</f>
        <v>240.00000015366822</v>
      </c>
      <c r="M1455" s="92">
        <f>Causas[[#This Row],[parada_duracion]]/60</f>
        <v>4.0000000025611371</v>
      </c>
      <c r="N1455" s="18" t="s">
        <v>125</v>
      </c>
      <c r="O1455" s="98" t="s">
        <v>125</v>
      </c>
      <c r="P1455" s="93">
        <f>WEEKNUM(Causas[[#This Row],[resolucion_fecha]],16)</f>
        <v>18</v>
      </c>
      <c r="Q1455" s="93" t="str">
        <f>TEXT(Causas[[#This Row],[resolucion_fecha]],"MMMM")</f>
        <v>mayo</v>
      </c>
      <c r="R1455" s="93" t="str">
        <f t="shared" si="33"/>
        <v>N</v>
      </c>
      <c r="S1455" s="93"/>
      <c r="T1455" s="98" t="s">
        <v>125</v>
      </c>
      <c r="U1455" s="94"/>
      <c r="V1455" s="93"/>
      <c r="W1455" s="93"/>
    </row>
    <row r="1456" spans="1:23" x14ac:dyDescent="0.25">
      <c r="A1456" s="90"/>
      <c r="B1456" s="90" t="s">
        <v>557</v>
      </c>
      <c r="C1456" s="90"/>
      <c r="D1456" t="s">
        <v>50</v>
      </c>
      <c r="E1456" s="91"/>
      <c r="F1456" s="90"/>
      <c r="G1456" t="s">
        <v>579</v>
      </c>
      <c r="H1456" s="97">
        <v>45415.263888888891</v>
      </c>
      <c r="I1456" s="100">
        <v>45415.263888888891</v>
      </c>
      <c r="J1456" s="97">
        <v>45415.280555555553</v>
      </c>
      <c r="K1456" s="100">
        <v>45415.280555555553</v>
      </c>
      <c r="L1456" s="95">
        <f>((Causas[[#This Row],[resolucion_fecha]]-Causas[[#This Row],[parada_fecha]])*60*60*24)</f>
        <v>1439.9999996647239</v>
      </c>
      <c r="M1456" s="92">
        <f>Causas[[#This Row],[parada_duracion]]/60</f>
        <v>23.999999994412065</v>
      </c>
      <c r="N1456" s="18" t="s">
        <v>44</v>
      </c>
      <c r="O1456" s="98" t="s">
        <v>44</v>
      </c>
      <c r="P1456" s="93">
        <f>WEEKNUM(Causas[[#This Row],[resolucion_fecha]],16)</f>
        <v>18</v>
      </c>
      <c r="Q1456" s="93" t="str">
        <f>TEXT(Causas[[#This Row],[resolucion_fecha]],"MMMM")</f>
        <v>mayo</v>
      </c>
      <c r="R1456" s="93" t="str">
        <f t="shared" si="33"/>
        <v>N</v>
      </c>
      <c r="S1456" s="93"/>
      <c r="T1456" s="98"/>
      <c r="U1456" s="94"/>
      <c r="V1456" s="93"/>
      <c r="W1456" s="93"/>
    </row>
    <row r="1457" spans="1:23" ht="30" x14ac:dyDescent="0.25">
      <c r="A1457" s="90"/>
      <c r="B1457" s="90" t="s">
        <v>116</v>
      </c>
      <c r="C1457" s="90"/>
      <c r="D1457" t="s">
        <v>54</v>
      </c>
      <c r="E1457" s="91"/>
      <c r="F1457" s="90"/>
      <c r="G1457" t="s">
        <v>579</v>
      </c>
      <c r="H1457" s="97">
        <v>45415.335416666669</v>
      </c>
      <c r="I1457" s="100">
        <v>45415.335416666669</v>
      </c>
      <c r="J1457" s="97">
        <v>45415.343055555553</v>
      </c>
      <c r="K1457" s="100">
        <v>45415.343055555553</v>
      </c>
      <c r="L1457" s="95">
        <f>((Causas[[#This Row],[resolucion_fecha]]-Causas[[#This Row],[parada_fecha]])*60*60*24)</f>
        <v>659.9999996367842</v>
      </c>
      <c r="M1457" s="92">
        <f>Causas[[#This Row],[parada_duracion]]/60</f>
        <v>10.999999993946403</v>
      </c>
      <c r="N1457" s="18" t="s">
        <v>840</v>
      </c>
      <c r="O1457" s="98" t="s">
        <v>383</v>
      </c>
      <c r="P1457" s="93">
        <f>WEEKNUM(Causas[[#This Row],[resolucion_fecha]],16)</f>
        <v>18</v>
      </c>
      <c r="Q1457" s="93" t="str">
        <f>TEXT(Causas[[#This Row],[resolucion_fecha]],"MMMM")</f>
        <v>mayo</v>
      </c>
      <c r="R1457" s="93" t="str">
        <f t="shared" si="33"/>
        <v>N</v>
      </c>
      <c r="S1457" s="93"/>
      <c r="T1457" s="98"/>
      <c r="U1457" s="94"/>
      <c r="V1457" s="93"/>
      <c r="W1457" s="93"/>
    </row>
    <row r="1458" spans="1:23" ht="30" x14ac:dyDescent="0.25">
      <c r="A1458" s="90"/>
      <c r="B1458" s="90" t="s">
        <v>116</v>
      </c>
      <c r="C1458" s="90"/>
      <c r="D1458" t="s">
        <v>54</v>
      </c>
      <c r="E1458" s="91"/>
      <c r="F1458" s="90"/>
      <c r="G1458" t="s">
        <v>579</v>
      </c>
      <c r="H1458" s="97">
        <v>45415.365277777775</v>
      </c>
      <c r="I1458" s="100">
        <v>45415.365277777775</v>
      </c>
      <c r="J1458" s="97">
        <v>45415.441666666666</v>
      </c>
      <c r="K1458" s="100">
        <v>45415.441666666666</v>
      </c>
      <c r="L1458" s="95">
        <f>((Causas[[#This Row],[resolucion_fecha]]-Causas[[#This Row],[parada_fecha]])*60*60*24)</f>
        <v>6600.0000001396984</v>
      </c>
      <c r="M1458" s="92">
        <f>Causas[[#This Row],[parada_duracion]]/60</f>
        <v>110.00000000232831</v>
      </c>
      <c r="N1458" s="18" t="s">
        <v>840</v>
      </c>
      <c r="O1458" s="98" t="s">
        <v>383</v>
      </c>
      <c r="P1458" s="93">
        <f>WEEKNUM(Causas[[#This Row],[resolucion_fecha]],16)</f>
        <v>18</v>
      </c>
      <c r="Q1458" s="93" t="str">
        <f>TEXT(Causas[[#This Row],[resolucion_fecha]],"MMMM")</f>
        <v>mayo</v>
      </c>
      <c r="R1458" s="93" t="str">
        <f t="shared" si="33"/>
        <v>N</v>
      </c>
      <c r="S1458" s="93"/>
      <c r="T1458" s="98"/>
      <c r="U1458" s="94"/>
      <c r="V1458" s="93"/>
      <c r="W1458" s="93"/>
    </row>
    <row r="1459" spans="1:23" x14ac:dyDescent="0.25">
      <c r="A1459" s="90"/>
      <c r="B1459" s="90" t="s">
        <v>152</v>
      </c>
      <c r="C1459" s="90"/>
      <c r="D1459" t="s">
        <v>64</v>
      </c>
      <c r="E1459" s="91"/>
      <c r="F1459" s="90"/>
      <c r="G1459" t="s">
        <v>580</v>
      </c>
      <c r="H1459" s="97">
        <v>45415.386111111111</v>
      </c>
      <c r="I1459" s="100">
        <v>45415.386111111111</v>
      </c>
      <c r="J1459" s="97">
        <v>45415.393750000003</v>
      </c>
      <c r="K1459" s="100">
        <v>45415.393750000003</v>
      </c>
      <c r="L1459" s="95">
        <f>((Causas[[#This Row],[resolucion_fecha]]-Causas[[#This Row],[parada_fecha]])*60*60*24)</f>
        <v>660.00000026542693</v>
      </c>
      <c r="M1459" s="92">
        <f>Causas[[#This Row],[parada_duracion]]/60</f>
        <v>11.000000004423782</v>
      </c>
      <c r="N1459" s="18" t="s">
        <v>44</v>
      </c>
      <c r="O1459" s="98" t="s">
        <v>44</v>
      </c>
      <c r="P1459" s="93">
        <f>WEEKNUM(Causas[[#This Row],[resolucion_fecha]],16)</f>
        <v>18</v>
      </c>
      <c r="Q1459" s="93" t="str">
        <f>TEXT(Causas[[#This Row],[resolucion_fecha]],"MMMM")</f>
        <v>mayo</v>
      </c>
      <c r="R1459" s="93" t="str">
        <f t="shared" si="33"/>
        <v>N</v>
      </c>
      <c r="S1459" s="93"/>
      <c r="T1459" s="98"/>
      <c r="U1459" s="94"/>
      <c r="V1459" s="93"/>
      <c r="W1459" s="93"/>
    </row>
    <row r="1460" spans="1:23" x14ac:dyDescent="0.25">
      <c r="A1460" s="90"/>
      <c r="B1460" s="90" t="s">
        <v>124</v>
      </c>
      <c r="C1460" s="90"/>
      <c r="D1460" t="s">
        <v>46</v>
      </c>
      <c r="E1460" s="91"/>
      <c r="F1460" s="90"/>
      <c r="G1460" t="s">
        <v>579</v>
      </c>
      <c r="H1460" s="97">
        <v>45415.38958333333</v>
      </c>
      <c r="I1460" s="100">
        <v>45415.38958333333</v>
      </c>
      <c r="J1460" s="97">
        <v>45415.560416666667</v>
      </c>
      <c r="K1460" s="100">
        <v>45415.560416666667</v>
      </c>
      <c r="L1460" s="95">
        <f>((Causas[[#This Row],[resolucion_fecha]]-Causas[[#This Row],[parada_fecha]])*60*60*24)</f>
        <v>14760.000000335276</v>
      </c>
      <c r="M1460" s="92">
        <f>Causas[[#This Row],[parada_duracion]]/60</f>
        <v>246.00000000558794</v>
      </c>
      <c r="N1460" s="18" t="s">
        <v>44</v>
      </c>
      <c r="O1460" s="98" t="s">
        <v>44</v>
      </c>
      <c r="P1460" s="93">
        <f>WEEKNUM(Causas[[#This Row],[resolucion_fecha]],16)</f>
        <v>18</v>
      </c>
      <c r="Q1460" s="93" t="str">
        <f>TEXT(Causas[[#This Row],[resolucion_fecha]],"MMMM")</f>
        <v>mayo</v>
      </c>
      <c r="R1460" s="93" t="str">
        <f t="shared" si="33"/>
        <v>N</v>
      </c>
      <c r="S1460" s="93"/>
      <c r="T1460" s="98"/>
      <c r="U1460" s="94"/>
      <c r="V1460" s="93"/>
      <c r="W1460" s="93"/>
    </row>
    <row r="1461" spans="1:23" x14ac:dyDescent="0.25">
      <c r="A1461" s="90"/>
      <c r="B1461" s="90" t="s">
        <v>152</v>
      </c>
      <c r="C1461" s="90"/>
      <c r="D1461" t="s">
        <v>64</v>
      </c>
      <c r="E1461" s="91"/>
      <c r="F1461" s="90"/>
      <c r="G1461" t="s">
        <v>580</v>
      </c>
      <c r="H1461" s="97">
        <v>45415.398611111108</v>
      </c>
      <c r="I1461" s="100">
        <v>45415.398611111108</v>
      </c>
      <c r="J1461" s="97">
        <v>45415.44027777778</v>
      </c>
      <c r="K1461" s="100">
        <v>45415.44027777778</v>
      </c>
      <c r="L1461" s="95">
        <f>((Causas[[#This Row],[resolucion_fecha]]-Causas[[#This Row],[parada_fecha]])*60*60*24)</f>
        <v>3600.0000004190952</v>
      </c>
      <c r="M1461" s="92">
        <f>Causas[[#This Row],[parada_duracion]]/60</f>
        <v>60.000000006984919</v>
      </c>
      <c r="N1461" s="18" t="s">
        <v>44</v>
      </c>
      <c r="O1461" s="98" t="s">
        <v>44</v>
      </c>
      <c r="P1461" s="93">
        <f>WEEKNUM(Causas[[#This Row],[resolucion_fecha]],16)</f>
        <v>18</v>
      </c>
      <c r="Q1461" s="93" t="str">
        <f>TEXT(Causas[[#This Row],[resolucion_fecha]],"MMMM")</f>
        <v>mayo</v>
      </c>
      <c r="R1461" s="93" t="str">
        <f t="shared" si="33"/>
        <v>N</v>
      </c>
      <c r="S1461" s="93"/>
      <c r="T1461" s="98"/>
      <c r="U1461" s="94"/>
      <c r="V1461" s="93"/>
      <c r="W1461" s="93"/>
    </row>
    <row r="1462" spans="1:23" x14ac:dyDescent="0.25">
      <c r="A1462" s="90"/>
      <c r="B1462" s="90" t="s">
        <v>120</v>
      </c>
      <c r="C1462" s="90"/>
      <c r="D1462" t="s">
        <v>57</v>
      </c>
      <c r="E1462" s="91"/>
      <c r="F1462" s="90"/>
      <c r="G1462" t="s">
        <v>579</v>
      </c>
      <c r="H1462" s="97">
        <v>45415.410416666666</v>
      </c>
      <c r="I1462" s="100">
        <v>45415.410416666666</v>
      </c>
      <c r="J1462" s="97">
        <v>45415.418749999997</v>
      </c>
      <c r="K1462" s="100">
        <v>45415.418749999997</v>
      </c>
      <c r="L1462" s="95">
        <f>((Causas[[#This Row],[resolucion_fecha]]-Causas[[#This Row],[parada_fecha]])*60*60*24)</f>
        <v>719.99999983236194</v>
      </c>
      <c r="M1462" s="92">
        <f>Causas[[#This Row],[parada_duracion]]/60</f>
        <v>11.999999997206032</v>
      </c>
      <c r="N1462" s="18" t="s">
        <v>841</v>
      </c>
      <c r="O1462" s="98" t="s">
        <v>383</v>
      </c>
      <c r="P1462" s="93">
        <f>WEEKNUM(Causas[[#This Row],[resolucion_fecha]],16)</f>
        <v>18</v>
      </c>
      <c r="Q1462" s="93" t="str">
        <f>TEXT(Causas[[#This Row],[resolucion_fecha]],"MMMM")</f>
        <v>mayo</v>
      </c>
      <c r="R1462" s="93" t="str">
        <f t="shared" si="33"/>
        <v>N</v>
      </c>
      <c r="S1462" s="93"/>
      <c r="T1462" s="98"/>
      <c r="U1462" s="94"/>
      <c r="V1462" s="93"/>
      <c r="W1462" s="93"/>
    </row>
    <row r="1463" spans="1:23" x14ac:dyDescent="0.25">
      <c r="A1463" s="90"/>
      <c r="B1463" s="90" t="s">
        <v>182</v>
      </c>
      <c r="C1463" s="90"/>
      <c r="D1463" t="s">
        <v>56</v>
      </c>
      <c r="E1463" s="91"/>
      <c r="F1463" s="90"/>
      <c r="G1463" t="s">
        <v>580</v>
      </c>
      <c r="H1463" s="97">
        <v>45415.431944444441</v>
      </c>
      <c r="I1463" s="100">
        <v>45415.431944444441</v>
      </c>
      <c r="J1463" s="97">
        <v>45415.445833333331</v>
      </c>
      <c r="K1463" s="100">
        <v>45415.445833333331</v>
      </c>
      <c r="L1463" s="95">
        <f>((Causas[[#This Row],[resolucion_fecha]]-Causas[[#This Row],[parada_fecha]])*60*60*24)</f>
        <v>1200.0000001396984</v>
      </c>
      <c r="M1463" s="92">
        <f>Causas[[#This Row],[parada_duracion]]/60</f>
        <v>20.000000002328306</v>
      </c>
      <c r="N1463" s="18" t="s">
        <v>44</v>
      </c>
      <c r="O1463" s="98" t="s">
        <v>44</v>
      </c>
      <c r="P1463" s="93">
        <f>WEEKNUM(Causas[[#This Row],[resolucion_fecha]],16)</f>
        <v>18</v>
      </c>
      <c r="Q1463" s="93" t="str">
        <f>TEXT(Causas[[#This Row],[resolucion_fecha]],"MMMM")</f>
        <v>mayo</v>
      </c>
      <c r="R1463" s="93" t="str">
        <f t="shared" si="33"/>
        <v>N</v>
      </c>
      <c r="S1463" s="93"/>
      <c r="T1463" s="98"/>
      <c r="U1463" s="94"/>
      <c r="V1463" s="93"/>
      <c r="W1463" s="93"/>
    </row>
    <row r="1464" spans="1:23" x14ac:dyDescent="0.25">
      <c r="A1464" s="90"/>
      <c r="B1464" s="90" t="s">
        <v>152</v>
      </c>
      <c r="C1464" s="90"/>
      <c r="D1464" t="s">
        <v>58</v>
      </c>
      <c r="E1464" s="91"/>
      <c r="F1464" s="90"/>
      <c r="G1464" t="s">
        <v>580</v>
      </c>
      <c r="H1464" s="97">
        <v>45415.436805555553</v>
      </c>
      <c r="I1464" s="100">
        <v>45415.436805555553</v>
      </c>
      <c r="J1464" s="97">
        <v>45415.474305555559</v>
      </c>
      <c r="K1464" s="100">
        <v>45415.474305555559</v>
      </c>
      <c r="L1464" s="95">
        <f>((Causas[[#This Row],[resolucion_fecha]]-Causas[[#This Row],[parada_fecha]])*60*60*24)</f>
        <v>3240.0000005029142</v>
      </c>
      <c r="M1464" s="92">
        <f>Causas[[#This Row],[parada_duracion]]/60</f>
        <v>54.000000008381903</v>
      </c>
      <c r="N1464" s="18" t="s">
        <v>44</v>
      </c>
      <c r="O1464" s="98" t="s">
        <v>44</v>
      </c>
      <c r="P1464" s="93">
        <f>WEEKNUM(Causas[[#This Row],[resolucion_fecha]],16)</f>
        <v>18</v>
      </c>
      <c r="Q1464" s="93" t="str">
        <f>TEXT(Causas[[#This Row],[resolucion_fecha]],"MMMM")</f>
        <v>mayo</v>
      </c>
      <c r="R1464" s="93" t="str">
        <f t="shared" si="33"/>
        <v>N</v>
      </c>
      <c r="S1464" s="93"/>
      <c r="T1464" s="98"/>
      <c r="U1464" s="94"/>
      <c r="V1464" s="93"/>
      <c r="W1464" s="93"/>
    </row>
    <row r="1465" spans="1:23" x14ac:dyDescent="0.25">
      <c r="A1465" s="90"/>
      <c r="B1465" s="90" t="s">
        <v>151</v>
      </c>
      <c r="C1465" s="90"/>
      <c r="D1465" t="s">
        <v>56</v>
      </c>
      <c r="E1465" s="91"/>
      <c r="F1465" s="90"/>
      <c r="G1465" t="s">
        <v>579</v>
      </c>
      <c r="H1465" s="97">
        <v>45415.447222222225</v>
      </c>
      <c r="I1465" s="100">
        <v>45415.447222222225</v>
      </c>
      <c r="J1465" s="97">
        <v>45415.453472222223</v>
      </c>
      <c r="K1465" s="100">
        <v>45415.453472222223</v>
      </c>
      <c r="L1465" s="95">
        <f>((Causas[[#This Row],[resolucion_fecha]]-Causas[[#This Row],[parada_fecha]])*60*60*24)</f>
        <v>539.99999987427145</v>
      </c>
      <c r="M1465" s="92">
        <f>Causas[[#This Row],[parada_duracion]]/60</f>
        <v>8.9999999979045242</v>
      </c>
      <c r="N1465" s="18" t="s">
        <v>125</v>
      </c>
      <c r="O1465" s="98" t="s">
        <v>125</v>
      </c>
      <c r="P1465" s="93">
        <f>WEEKNUM(Causas[[#This Row],[resolucion_fecha]],16)</f>
        <v>18</v>
      </c>
      <c r="Q1465" s="93" t="str">
        <f>TEXT(Causas[[#This Row],[resolucion_fecha]],"MMMM")</f>
        <v>mayo</v>
      </c>
      <c r="R1465" s="93" t="str">
        <f t="shared" si="33"/>
        <v>N</v>
      </c>
      <c r="S1465" s="93"/>
      <c r="T1465" s="98" t="s">
        <v>125</v>
      </c>
      <c r="U1465" s="94"/>
      <c r="V1465" s="93"/>
      <c r="W1465" s="93"/>
    </row>
    <row r="1466" spans="1:23" x14ac:dyDescent="0.25">
      <c r="A1466" s="90"/>
      <c r="B1466" s="90" t="s">
        <v>110</v>
      </c>
      <c r="C1466" s="90"/>
      <c r="D1466" t="s">
        <v>49</v>
      </c>
      <c r="E1466" s="91"/>
      <c r="F1466" s="90"/>
      <c r="G1466" t="s">
        <v>579</v>
      </c>
      <c r="H1466" s="97">
        <v>45415.458333333336</v>
      </c>
      <c r="I1466" s="100">
        <v>45415.458333333336</v>
      </c>
      <c r="J1466" s="97">
        <v>45415.48541666667</v>
      </c>
      <c r="K1466" s="100">
        <v>45415.48541666667</v>
      </c>
      <c r="L1466" s="95">
        <f>((Causas[[#This Row],[resolucion_fecha]]-Causas[[#This Row],[parada_fecha]])*60*60*24)</f>
        <v>2340.000000083819</v>
      </c>
      <c r="M1466" s="92">
        <f>Causas[[#This Row],[parada_duracion]]/60</f>
        <v>39.000000001396984</v>
      </c>
      <c r="N1466" s="18" t="s">
        <v>44</v>
      </c>
      <c r="O1466" s="98" t="s">
        <v>44</v>
      </c>
      <c r="P1466" s="93">
        <f>WEEKNUM(Causas[[#This Row],[resolucion_fecha]],16)</f>
        <v>18</v>
      </c>
      <c r="Q1466" s="93" t="str">
        <f>TEXT(Causas[[#This Row],[resolucion_fecha]],"MMMM")</f>
        <v>mayo</v>
      </c>
      <c r="R1466" s="93" t="str">
        <f t="shared" si="33"/>
        <v>N</v>
      </c>
      <c r="S1466" s="93"/>
      <c r="T1466" s="98"/>
      <c r="U1466" s="94"/>
      <c r="V1466" s="93"/>
      <c r="W1466" s="93"/>
    </row>
    <row r="1467" spans="1:23" x14ac:dyDescent="0.25">
      <c r="A1467" s="90"/>
      <c r="B1467" s="90" t="s">
        <v>154</v>
      </c>
      <c r="C1467" s="90"/>
      <c r="D1467" t="s">
        <v>57</v>
      </c>
      <c r="E1467" s="91"/>
      <c r="F1467" s="90"/>
      <c r="G1467" t="s">
        <v>579</v>
      </c>
      <c r="H1467" s="97">
        <v>45415.504861111112</v>
      </c>
      <c r="I1467" s="100">
        <v>45415.504861111112</v>
      </c>
      <c r="J1467" s="97">
        <v>45415.525000000001</v>
      </c>
      <c r="K1467" s="100">
        <v>45415.525000000001</v>
      </c>
      <c r="L1467" s="95">
        <f>((Causas[[#This Row],[resolucion_fecha]]-Causas[[#This Row],[parada_fecha]])*60*60*24)</f>
        <v>1740.0000000139698</v>
      </c>
      <c r="M1467" s="92">
        <f>Causas[[#This Row],[parada_duracion]]/60</f>
        <v>29.000000000232831</v>
      </c>
      <c r="N1467" s="18" t="s">
        <v>44</v>
      </c>
      <c r="O1467" s="98" t="s">
        <v>44</v>
      </c>
      <c r="P1467" s="93">
        <f>WEEKNUM(Causas[[#This Row],[resolucion_fecha]],16)</f>
        <v>18</v>
      </c>
      <c r="Q1467" s="93" t="str">
        <f>TEXT(Causas[[#This Row],[resolucion_fecha]],"MMMM")</f>
        <v>mayo</v>
      </c>
      <c r="R1467" s="93" t="str">
        <f t="shared" si="33"/>
        <v>N</v>
      </c>
      <c r="S1467" s="93"/>
      <c r="T1467" s="98"/>
      <c r="U1467" s="94"/>
      <c r="V1467" s="93"/>
      <c r="W1467" s="93"/>
    </row>
    <row r="1468" spans="1:23" x14ac:dyDescent="0.25">
      <c r="A1468" s="90"/>
      <c r="B1468" s="90" t="s">
        <v>116</v>
      </c>
      <c r="C1468" s="90"/>
      <c r="D1468" t="s">
        <v>54</v>
      </c>
      <c r="E1468" s="91"/>
      <c r="F1468" s="90"/>
      <c r="G1468" t="s">
        <v>579</v>
      </c>
      <c r="H1468" s="97">
        <v>45415.613888888889</v>
      </c>
      <c r="I1468" s="100">
        <v>45415.613888888889</v>
      </c>
      <c r="J1468" s="97">
        <v>45415.632638888892</v>
      </c>
      <c r="K1468" s="100">
        <v>45415.632638888892</v>
      </c>
      <c r="L1468" s="95">
        <f>((Causas[[#This Row],[resolucion_fecha]]-Causas[[#This Row],[parada_fecha]])*60*60*24)</f>
        <v>1620.0000002514571</v>
      </c>
      <c r="M1468" s="92">
        <f>Causas[[#This Row],[parada_duracion]]/60</f>
        <v>27.000000004190952</v>
      </c>
      <c r="N1468" s="18" t="s">
        <v>44</v>
      </c>
      <c r="O1468" s="98" t="s">
        <v>44</v>
      </c>
      <c r="P1468" s="93">
        <f>WEEKNUM(Causas[[#This Row],[resolucion_fecha]],16)</f>
        <v>18</v>
      </c>
      <c r="Q1468" s="93" t="str">
        <f>TEXT(Causas[[#This Row],[resolucion_fecha]],"MMMM")</f>
        <v>mayo</v>
      </c>
      <c r="R1468" s="93" t="str">
        <f t="shared" si="33"/>
        <v>N</v>
      </c>
      <c r="S1468" s="93"/>
      <c r="T1468" s="98"/>
      <c r="U1468" s="94"/>
      <c r="V1468" s="93"/>
      <c r="W1468" s="93"/>
    </row>
    <row r="1469" spans="1:23" ht="45" x14ac:dyDescent="0.25">
      <c r="A1469" s="90"/>
      <c r="B1469" s="90" t="s">
        <v>116</v>
      </c>
      <c r="C1469" s="90"/>
      <c r="D1469" t="s">
        <v>50</v>
      </c>
      <c r="E1469" s="91"/>
      <c r="F1469" s="90"/>
      <c r="G1469" t="s">
        <v>579</v>
      </c>
      <c r="H1469" s="97">
        <v>45415.613888888889</v>
      </c>
      <c r="I1469" s="100">
        <v>45415.613888888889</v>
      </c>
      <c r="J1469" s="97">
        <v>45415.679166666669</v>
      </c>
      <c r="K1469" s="100">
        <v>45415.679166666669</v>
      </c>
      <c r="L1469" s="95">
        <f>((Causas[[#This Row],[resolucion_fecha]]-Causas[[#This Row],[parada_fecha]])*60*60*24)</f>
        <v>5640.0000001536682</v>
      </c>
      <c r="M1469" s="92">
        <f>Causas[[#This Row],[parada_duracion]]/60</f>
        <v>94.000000002561137</v>
      </c>
      <c r="N1469" s="18" t="s">
        <v>847</v>
      </c>
      <c r="O1469" s="98" t="s">
        <v>383</v>
      </c>
      <c r="P1469" s="93">
        <f>WEEKNUM(Causas[[#This Row],[resolucion_fecha]],16)</f>
        <v>18</v>
      </c>
      <c r="Q1469" s="93" t="str">
        <f>TEXT(Causas[[#This Row],[resolucion_fecha]],"MMMM")</f>
        <v>mayo</v>
      </c>
      <c r="R1469" s="93" t="str">
        <f t="shared" si="33"/>
        <v>N</v>
      </c>
      <c r="S1469" s="93"/>
      <c r="T1469" s="98"/>
      <c r="U1469" s="94"/>
      <c r="V1469" s="93"/>
      <c r="W1469" s="93"/>
    </row>
    <row r="1470" spans="1:23" x14ac:dyDescent="0.25">
      <c r="A1470" s="90"/>
      <c r="B1470" s="90" t="s">
        <v>209</v>
      </c>
      <c r="C1470" s="90"/>
      <c r="D1470" t="s">
        <v>61</v>
      </c>
      <c r="E1470" s="91"/>
      <c r="F1470" s="90"/>
      <c r="G1470" t="s">
        <v>580</v>
      </c>
      <c r="H1470" s="97">
        <v>45415.620138888888</v>
      </c>
      <c r="I1470" s="100">
        <v>45415.620138888888</v>
      </c>
      <c r="J1470" s="97">
        <v>45415.624305555553</v>
      </c>
      <c r="K1470" s="100">
        <v>45415.624305555553</v>
      </c>
      <c r="L1470" s="95">
        <f>((Causas[[#This Row],[resolucion_fecha]]-Causas[[#This Row],[parada_fecha]])*60*60*24)</f>
        <v>359.99999991618097</v>
      </c>
      <c r="M1470" s="92">
        <f>Causas[[#This Row],[parada_duracion]]/60</f>
        <v>5.9999999986030161</v>
      </c>
      <c r="N1470" s="18" t="s">
        <v>125</v>
      </c>
      <c r="O1470" s="98" t="s">
        <v>125</v>
      </c>
      <c r="P1470" s="93">
        <f>WEEKNUM(Causas[[#This Row],[resolucion_fecha]],16)</f>
        <v>18</v>
      </c>
      <c r="Q1470" s="93" t="str">
        <f>TEXT(Causas[[#This Row],[resolucion_fecha]],"MMMM")</f>
        <v>mayo</v>
      </c>
      <c r="R1470" s="93" t="str">
        <f t="shared" si="33"/>
        <v>N</v>
      </c>
      <c r="S1470" s="93"/>
      <c r="T1470" s="98" t="s">
        <v>125</v>
      </c>
      <c r="U1470" s="94"/>
      <c r="V1470" s="93"/>
      <c r="W1470" s="93"/>
    </row>
    <row r="1471" spans="1:23" x14ac:dyDescent="0.25">
      <c r="A1471" s="90"/>
      <c r="B1471" s="90" t="s">
        <v>142</v>
      </c>
      <c r="C1471" s="90"/>
      <c r="D1471" t="s">
        <v>53</v>
      </c>
      <c r="E1471" s="91"/>
      <c r="F1471" s="90"/>
      <c r="G1471" t="s">
        <v>580</v>
      </c>
      <c r="H1471" s="97">
        <v>45415.625</v>
      </c>
      <c r="I1471" s="100">
        <v>45415.625</v>
      </c>
      <c r="J1471" s="97">
        <v>45415.654166666667</v>
      </c>
      <c r="K1471" s="100">
        <v>45415.654166666667</v>
      </c>
      <c r="L1471" s="95">
        <f>((Causas[[#This Row],[resolucion_fecha]]-Causas[[#This Row],[parada_fecha]])*60*60*24)</f>
        <v>2520.0000000419095</v>
      </c>
      <c r="M1471" s="92">
        <f>Causas[[#This Row],[parada_duracion]]/60</f>
        <v>42.000000000698492</v>
      </c>
      <c r="N1471" s="18" t="s">
        <v>846</v>
      </c>
      <c r="O1471" s="98" t="s">
        <v>383</v>
      </c>
      <c r="P1471" s="93">
        <f>WEEKNUM(Causas[[#This Row],[resolucion_fecha]],16)</f>
        <v>18</v>
      </c>
      <c r="Q1471" s="93" t="str">
        <f>TEXT(Causas[[#This Row],[resolucion_fecha]],"MMMM")</f>
        <v>mayo</v>
      </c>
      <c r="R1471" s="93" t="str">
        <f t="shared" si="33"/>
        <v>N</v>
      </c>
      <c r="S1471" s="93"/>
      <c r="T1471" s="98"/>
      <c r="U1471" s="94"/>
      <c r="V1471" s="93"/>
      <c r="W1471" s="93"/>
    </row>
    <row r="1472" spans="1:23" ht="45" x14ac:dyDescent="0.25">
      <c r="A1472" s="90"/>
      <c r="B1472" s="90" t="s">
        <v>116</v>
      </c>
      <c r="C1472" s="90"/>
      <c r="D1472" t="s">
        <v>56</v>
      </c>
      <c r="E1472" s="91"/>
      <c r="F1472" s="90"/>
      <c r="G1472" t="s">
        <v>579</v>
      </c>
      <c r="H1472" s="97">
        <v>45415.65625</v>
      </c>
      <c r="I1472" s="100">
        <v>45415.65625</v>
      </c>
      <c r="J1472" s="97">
        <v>45415.688888888886</v>
      </c>
      <c r="K1472" s="100">
        <v>45415.688888888886</v>
      </c>
      <c r="L1472" s="95">
        <f>((Causas[[#This Row],[resolucion_fecha]]-Causas[[#This Row],[parada_fecha]])*60*60*24)</f>
        <v>2819.9999997625127</v>
      </c>
      <c r="M1472" s="92">
        <f>Causas[[#This Row],[parada_duracion]]/60</f>
        <v>46.999999996041879</v>
      </c>
      <c r="N1472" s="18" t="s">
        <v>842</v>
      </c>
      <c r="O1472" s="98" t="s">
        <v>383</v>
      </c>
      <c r="P1472" s="93">
        <f>WEEKNUM(Causas[[#This Row],[resolucion_fecha]],16)</f>
        <v>18</v>
      </c>
      <c r="Q1472" s="93" t="str">
        <f>TEXT(Causas[[#This Row],[resolucion_fecha]],"MMMM")</f>
        <v>mayo</v>
      </c>
      <c r="R1472" s="93" t="str">
        <f t="shared" si="33"/>
        <v>N</v>
      </c>
      <c r="S1472" s="93"/>
      <c r="T1472" s="98"/>
      <c r="U1472" s="94"/>
      <c r="V1472" s="93"/>
      <c r="W1472" s="93"/>
    </row>
    <row r="1473" spans="1:23" x14ac:dyDescent="0.25">
      <c r="A1473" s="90"/>
      <c r="B1473" s="90" t="s">
        <v>146</v>
      </c>
      <c r="C1473" s="90"/>
      <c r="D1473" t="s">
        <v>49</v>
      </c>
      <c r="E1473" s="91"/>
      <c r="F1473" s="90"/>
      <c r="G1473" t="s">
        <v>580</v>
      </c>
      <c r="H1473" s="97">
        <v>45415.664583333331</v>
      </c>
      <c r="I1473" s="100">
        <v>45415.664583333331</v>
      </c>
      <c r="J1473" s="97">
        <v>45415.674305555556</v>
      </c>
      <c r="K1473" s="100">
        <v>45415.674305555556</v>
      </c>
      <c r="L1473" s="95">
        <f>((Causas[[#This Row],[resolucion_fecha]]-Causas[[#This Row],[parada_fecha]])*60*60*24)</f>
        <v>840.00000022351742</v>
      </c>
      <c r="M1473" s="92">
        <f>Causas[[#This Row],[parada_duracion]]/60</f>
        <v>14.00000000372529</v>
      </c>
      <c r="N1473" s="18" t="s">
        <v>844</v>
      </c>
      <c r="O1473" s="98" t="s">
        <v>383</v>
      </c>
      <c r="P1473" s="93">
        <f>WEEKNUM(Causas[[#This Row],[resolucion_fecha]],16)</f>
        <v>18</v>
      </c>
      <c r="Q1473" s="93" t="str">
        <f>TEXT(Causas[[#This Row],[resolucion_fecha]],"MMMM")</f>
        <v>mayo</v>
      </c>
      <c r="R1473" s="93" t="str">
        <f t="shared" si="33"/>
        <v>N</v>
      </c>
      <c r="S1473" s="93"/>
      <c r="T1473" s="98"/>
      <c r="U1473" s="94"/>
      <c r="V1473" s="93"/>
      <c r="W1473" s="93"/>
    </row>
    <row r="1474" spans="1:23" ht="30" x14ac:dyDescent="0.25">
      <c r="A1474" s="90"/>
      <c r="B1474" s="90" t="s">
        <v>116</v>
      </c>
      <c r="C1474" s="90"/>
      <c r="D1474" t="s">
        <v>56</v>
      </c>
      <c r="E1474" s="91"/>
      <c r="F1474" s="90"/>
      <c r="G1474" t="s">
        <v>579</v>
      </c>
      <c r="H1474" s="97">
        <v>45415.689583333333</v>
      </c>
      <c r="I1474" s="100">
        <v>45415.689583333333</v>
      </c>
      <c r="J1474" s="97">
        <v>45415.743750000001</v>
      </c>
      <c r="K1474" s="100">
        <v>45415.743750000001</v>
      </c>
      <c r="L1474" s="95">
        <f>((Causas[[#This Row],[resolucion_fecha]]-Causas[[#This Row],[parada_fecha]])*60*60*24)</f>
        <v>4680.0000001676381</v>
      </c>
      <c r="M1474" s="92">
        <f>Causas[[#This Row],[parada_duracion]]/60</f>
        <v>78.000000002793968</v>
      </c>
      <c r="N1474" s="18" t="s">
        <v>843</v>
      </c>
      <c r="O1474" s="98" t="s">
        <v>383</v>
      </c>
      <c r="P1474" s="93">
        <f>WEEKNUM(Causas[[#This Row],[resolucion_fecha]],16)</f>
        <v>18</v>
      </c>
      <c r="Q1474" s="93" t="str">
        <f>TEXT(Causas[[#This Row],[resolucion_fecha]],"MMMM")</f>
        <v>mayo</v>
      </c>
      <c r="R1474" s="93" t="str">
        <f t="shared" si="33"/>
        <v>N</v>
      </c>
      <c r="S1474" s="93"/>
      <c r="T1474" s="98"/>
      <c r="U1474" s="94"/>
      <c r="V1474" s="93"/>
      <c r="W1474" s="93"/>
    </row>
    <row r="1475" spans="1:23" ht="45" x14ac:dyDescent="0.25">
      <c r="A1475" s="90"/>
      <c r="B1475" s="90" t="s">
        <v>142</v>
      </c>
      <c r="C1475" s="90"/>
      <c r="D1475" t="s">
        <v>53</v>
      </c>
      <c r="E1475" s="91"/>
      <c r="F1475" s="90"/>
      <c r="G1475" t="s">
        <v>579</v>
      </c>
      <c r="H1475" s="97">
        <v>45415.703472222223</v>
      </c>
      <c r="I1475" s="100">
        <v>45415.703472222223</v>
      </c>
      <c r="J1475" s="97">
        <v>45415.773611111108</v>
      </c>
      <c r="K1475" s="100">
        <v>45415.773611111108</v>
      </c>
      <c r="L1475" s="95">
        <f>((Causas[[#This Row],[resolucion_fecha]]-Causas[[#This Row],[parada_fecha]])*60*60*24)</f>
        <v>6059.9999996367842</v>
      </c>
      <c r="M1475" s="92">
        <f>Causas[[#This Row],[parada_duracion]]/60</f>
        <v>100.9999999939464</v>
      </c>
      <c r="N1475" s="18" t="s">
        <v>845</v>
      </c>
      <c r="O1475" s="98" t="s">
        <v>383</v>
      </c>
      <c r="P1475" s="93">
        <f>WEEKNUM(Causas[[#This Row],[resolucion_fecha]],16)</f>
        <v>18</v>
      </c>
      <c r="Q1475" s="93" t="str">
        <f>TEXT(Causas[[#This Row],[resolucion_fecha]],"MMMM")</f>
        <v>mayo</v>
      </c>
      <c r="R1475" s="93" t="str">
        <f t="shared" si="33"/>
        <v>N</v>
      </c>
      <c r="S1475" s="93"/>
      <c r="T1475" s="98"/>
      <c r="U1475" s="94"/>
      <c r="V1475" s="93"/>
      <c r="W1475" s="93"/>
    </row>
    <row r="1476" spans="1:23" ht="30" x14ac:dyDescent="0.25">
      <c r="A1476" s="90"/>
      <c r="B1476" s="90" t="s">
        <v>153</v>
      </c>
      <c r="C1476" s="90"/>
      <c r="D1476" t="s">
        <v>57</v>
      </c>
      <c r="E1476" s="91"/>
      <c r="F1476" s="90"/>
      <c r="G1476" t="s">
        <v>579</v>
      </c>
      <c r="H1476" s="97">
        <v>45415.736111111109</v>
      </c>
      <c r="I1476" s="100">
        <v>45415.736111111109</v>
      </c>
      <c r="J1476" s="97">
        <v>45415.773611111108</v>
      </c>
      <c r="K1476" s="100">
        <v>45415.773611111108</v>
      </c>
      <c r="L1476" s="95">
        <f>((Causas[[#This Row],[resolucion_fecha]]-Causas[[#This Row],[parada_fecha]])*60*60*24)</f>
        <v>3239.9999998742715</v>
      </c>
      <c r="M1476" s="92">
        <f>Causas[[#This Row],[parada_duracion]]/60</f>
        <v>53.999999997904524</v>
      </c>
      <c r="N1476" s="18" t="s">
        <v>848</v>
      </c>
      <c r="O1476" s="98" t="s">
        <v>9</v>
      </c>
      <c r="P1476" s="93">
        <f>WEEKNUM(Causas[[#This Row],[resolucion_fecha]],16)</f>
        <v>18</v>
      </c>
      <c r="Q1476" s="93" t="str">
        <f>TEXT(Causas[[#This Row],[resolucion_fecha]],"MMMM")</f>
        <v>mayo</v>
      </c>
      <c r="R1476" s="93" t="str">
        <f t="shared" si="33"/>
        <v>N</v>
      </c>
      <c r="S1476" s="93"/>
      <c r="T1476" s="98"/>
      <c r="U1476" s="94"/>
      <c r="V1476" s="93"/>
      <c r="W1476" s="93"/>
    </row>
    <row r="1477" spans="1:23" x14ac:dyDescent="0.25">
      <c r="A1477" s="95"/>
      <c r="B1477" s="95" t="s">
        <v>116</v>
      </c>
      <c r="C1477" s="95"/>
      <c r="D1477" t="s">
        <v>56</v>
      </c>
      <c r="E1477" s="96"/>
      <c r="F1477" s="95"/>
      <c r="G1477" t="s">
        <v>579</v>
      </c>
      <c r="H1477" s="97">
        <v>45415.762499999997</v>
      </c>
      <c r="I1477" s="100">
        <v>45415.762499999997</v>
      </c>
      <c r="J1477" s="97">
        <v>45415.78125</v>
      </c>
      <c r="K1477" s="100">
        <v>45415.78125</v>
      </c>
      <c r="L1477" s="95">
        <f>((Causas[[#This Row],[resolucion_fecha]]-Causas[[#This Row],[parada_fecha]])*60*60*24)</f>
        <v>1620.0000002514571</v>
      </c>
      <c r="M1477" s="23">
        <f>Causas[[#This Row],[parada_duracion]]/60</f>
        <v>27.000000004190952</v>
      </c>
      <c r="N1477" s="19" t="s">
        <v>44</v>
      </c>
      <c r="O1477" s="99" t="s">
        <v>44</v>
      </c>
      <c r="P1477" s="16">
        <f>WEEKNUM(Causas[[#This Row],[resolucion_fecha]],16)</f>
        <v>18</v>
      </c>
      <c r="Q1477" s="16" t="str">
        <f>TEXT(Causas[[#This Row],[resolucion_fecha]],"MMMM")</f>
        <v>mayo</v>
      </c>
      <c r="R1477" s="16" t="str">
        <f t="shared" si="33"/>
        <v>N</v>
      </c>
      <c r="S1477" s="16"/>
      <c r="T1477" s="99"/>
      <c r="U1477" s="94"/>
      <c r="V1477" s="16"/>
      <c r="W1477" s="16"/>
    </row>
    <row r="1478" spans="1:23" x14ac:dyDescent="0.25">
      <c r="A1478" s="90"/>
      <c r="B1478" s="90" t="s">
        <v>135</v>
      </c>
      <c r="C1478" s="90"/>
      <c r="D1478" t="s">
        <v>56</v>
      </c>
      <c r="E1478" s="91"/>
      <c r="F1478" s="90"/>
      <c r="G1478" t="s">
        <v>580</v>
      </c>
      <c r="H1478" s="97">
        <v>45418.293055555558</v>
      </c>
      <c r="I1478" s="100">
        <v>45418.293055555558</v>
      </c>
      <c r="J1478" s="97">
        <v>45418.393750000003</v>
      </c>
      <c r="K1478" s="100">
        <v>45418.393750000003</v>
      </c>
      <c r="L1478" s="95">
        <f>((Causas[[#This Row],[resolucion_fecha]]-Causas[[#This Row],[parada_fecha]])*60*60*24)</f>
        <v>8700.0000000698492</v>
      </c>
      <c r="M1478" s="92">
        <f>Causas[[#This Row],[parada_duracion]]/60</f>
        <v>145.00000000116415</v>
      </c>
      <c r="N1478" s="18" t="s">
        <v>44</v>
      </c>
      <c r="O1478" s="98"/>
      <c r="P1478" s="93">
        <f>WEEKNUM(Causas[[#This Row],[resolucion_fecha]],16)</f>
        <v>19</v>
      </c>
      <c r="Q1478" s="93" t="str">
        <f>TEXT(Causas[[#This Row],[resolucion_fecha]],"MMMM")</f>
        <v>mayo</v>
      </c>
      <c r="R1478" s="93" t="str">
        <f t="shared" si="33"/>
        <v>N</v>
      </c>
      <c r="S1478" s="93"/>
      <c r="T1478" s="98"/>
      <c r="U1478" s="16"/>
      <c r="V1478" s="93"/>
      <c r="W1478" s="93"/>
    </row>
    <row r="1479" spans="1:23" x14ac:dyDescent="0.25">
      <c r="A1479" s="90"/>
      <c r="B1479" s="90" t="s">
        <v>233</v>
      </c>
      <c r="C1479" s="90"/>
      <c r="D1479" t="s">
        <v>50</v>
      </c>
      <c r="E1479" s="91"/>
      <c r="F1479" s="90"/>
      <c r="G1479" t="s">
        <v>580</v>
      </c>
      <c r="H1479" s="97">
        <v>45418.302083333336</v>
      </c>
      <c r="I1479" s="100">
        <v>45418.302083333336</v>
      </c>
      <c r="J1479" s="97">
        <v>45418.396527777775</v>
      </c>
      <c r="K1479" s="100">
        <v>45418.396527777775</v>
      </c>
      <c r="L1479" s="95">
        <f>((Causas[[#This Row],[resolucion_fecha]]-Causas[[#This Row],[parada_fecha]])*60*60*24)</f>
        <v>8159.999999566935</v>
      </c>
      <c r="M1479" s="92">
        <f>Causas[[#This Row],[parada_duracion]]/60</f>
        <v>135.99999999278225</v>
      </c>
      <c r="N1479" s="18" t="s">
        <v>44</v>
      </c>
      <c r="O1479" s="98"/>
      <c r="P1479" s="93">
        <f>WEEKNUM(Causas[[#This Row],[resolucion_fecha]],16)</f>
        <v>19</v>
      </c>
      <c r="Q1479" s="93" t="str">
        <f>TEXT(Causas[[#This Row],[resolucion_fecha]],"MMMM")</f>
        <v>mayo</v>
      </c>
      <c r="R1479" s="93" t="str">
        <f t="shared" si="33"/>
        <v>N</v>
      </c>
      <c r="S1479" s="93"/>
      <c r="T1479" s="98"/>
      <c r="U1479" s="94"/>
      <c r="V1479" s="93"/>
      <c r="W1479" s="93"/>
    </row>
    <row r="1480" spans="1:23" x14ac:dyDescent="0.25">
      <c r="A1480" s="90"/>
      <c r="B1480" s="90" t="s">
        <v>116</v>
      </c>
      <c r="C1480" s="90"/>
      <c r="D1480" t="s">
        <v>49</v>
      </c>
      <c r="E1480" s="91"/>
      <c r="F1480" s="90"/>
      <c r="G1480" t="s">
        <v>579</v>
      </c>
      <c r="H1480" s="97">
        <v>45418.32708333333</v>
      </c>
      <c r="I1480" s="100">
        <v>45418.32708333333</v>
      </c>
      <c r="J1480" s="97">
        <v>45418.386805555558</v>
      </c>
      <c r="K1480" s="100">
        <v>45418.386805555558</v>
      </c>
      <c r="L1480" s="95">
        <f>((Causas[[#This Row],[resolucion_fecha]]-Causas[[#This Row],[parada_fecha]])*60*60*24)</f>
        <v>5160.0000004749745</v>
      </c>
      <c r="M1480" s="92">
        <f>Causas[[#This Row],[parada_duracion]]/60</f>
        <v>86.000000007916242</v>
      </c>
      <c r="N1480" s="18" t="s">
        <v>44</v>
      </c>
      <c r="O1480" s="98"/>
      <c r="P1480" s="93">
        <f>WEEKNUM(Causas[[#This Row],[resolucion_fecha]],16)</f>
        <v>19</v>
      </c>
      <c r="Q1480" s="93" t="str">
        <f>TEXT(Causas[[#This Row],[resolucion_fecha]],"MMMM")</f>
        <v>mayo</v>
      </c>
      <c r="R1480" s="93" t="str">
        <f t="shared" si="33"/>
        <v>N</v>
      </c>
      <c r="S1480" s="93"/>
      <c r="T1480" s="98"/>
      <c r="U1480" s="94"/>
      <c r="V1480" s="93"/>
      <c r="W1480" s="93"/>
    </row>
    <row r="1481" spans="1:23" x14ac:dyDescent="0.25">
      <c r="A1481" s="90"/>
      <c r="B1481" s="90" t="s">
        <v>114</v>
      </c>
      <c r="C1481" s="90"/>
      <c r="D1481" t="s">
        <v>50</v>
      </c>
      <c r="E1481" s="91"/>
      <c r="F1481" s="90"/>
      <c r="G1481" t="s">
        <v>580</v>
      </c>
      <c r="H1481" s="97">
        <v>45418.40347222222</v>
      </c>
      <c r="I1481" s="100">
        <v>45418.40347222222</v>
      </c>
      <c r="J1481" s="97">
        <v>45418.410416666666</v>
      </c>
      <c r="K1481" s="100">
        <v>45418.410416666666</v>
      </c>
      <c r="L1481" s="95">
        <f>((Causas[[#This Row],[resolucion_fecha]]-Causas[[#This Row],[parada_fecha]])*60*60*24)</f>
        <v>600.00000006984919</v>
      </c>
      <c r="M1481" s="92">
        <f>Causas[[#This Row],[parada_duracion]]/60</f>
        <v>10.000000001164153</v>
      </c>
      <c r="N1481" s="18" t="s">
        <v>145</v>
      </c>
      <c r="O1481" s="98"/>
      <c r="P1481" s="93">
        <f>WEEKNUM(Causas[[#This Row],[resolucion_fecha]],16)</f>
        <v>19</v>
      </c>
      <c r="Q1481" s="93" t="str">
        <f>TEXT(Causas[[#This Row],[resolucion_fecha]],"MMMM")</f>
        <v>mayo</v>
      </c>
      <c r="R1481" s="93" t="str">
        <f t="shared" si="33"/>
        <v>N</v>
      </c>
      <c r="S1481" s="93"/>
      <c r="T1481" s="98"/>
      <c r="U1481" s="94"/>
      <c r="V1481" s="93"/>
      <c r="W1481" s="93"/>
    </row>
    <row r="1482" spans="1:23" x14ac:dyDescent="0.25">
      <c r="A1482" s="90"/>
      <c r="B1482" s="90" t="s">
        <v>120</v>
      </c>
      <c r="C1482" s="90"/>
      <c r="D1482" t="s">
        <v>55</v>
      </c>
      <c r="E1482" s="91"/>
      <c r="F1482" s="90"/>
      <c r="G1482" t="s">
        <v>580</v>
      </c>
      <c r="H1482" s="97">
        <v>45418.414583333331</v>
      </c>
      <c r="I1482" s="100">
        <v>45418.414583333331</v>
      </c>
      <c r="J1482" s="97">
        <v>45418.415972222225</v>
      </c>
      <c r="K1482" s="100">
        <v>45418.415972222225</v>
      </c>
      <c r="L1482" s="95">
        <f>((Causas[[#This Row],[resolucion_fecha]]-Causas[[#This Row],[parada_fecha]])*60*60*24)</f>
        <v>120.00000039115548</v>
      </c>
      <c r="M1482" s="92">
        <f>Causas[[#This Row],[parada_duracion]]/60</f>
        <v>2.000000006519258</v>
      </c>
      <c r="N1482" s="18" t="s">
        <v>125</v>
      </c>
      <c r="O1482" s="98" t="s">
        <v>125</v>
      </c>
      <c r="P1482" s="93">
        <f>WEEKNUM(Causas[[#This Row],[resolucion_fecha]],16)</f>
        <v>19</v>
      </c>
      <c r="Q1482" s="93" t="str">
        <f>TEXT(Causas[[#This Row],[resolucion_fecha]],"MMMM")</f>
        <v>mayo</v>
      </c>
      <c r="R1482" s="93" t="str">
        <f t="shared" si="33"/>
        <v>N</v>
      </c>
      <c r="S1482" s="93"/>
      <c r="T1482" s="98" t="s">
        <v>125</v>
      </c>
      <c r="U1482" s="94"/>
      <c r="V1482" s="93"/>
      <c r="W1482" s="93"/>
    </row>
    <row r="1483" spans="1:23" x14ac:dyDescent="0.25">
      <c r="A1483" s="90"/>
      <c r="B1483" s="90" t="s">
        <v>120</v>
      </c>
      <c r="C1483" s="90"/>
      <c r="D1483" t="s">
        <v>54</v>
      </c>
      <c r="E1483" s="91"/>
      <c r="F1483" s="90"/>
      <c r="G1483" t="s">
        <v>579</v>
      </c>
      <c r="H1483" s="97">
        <v>45418.414583333331</v>
      </c>
      <c r="I1483" s="100">
        <v>45418.414583333331</v>
      </c>
      <c r="J1483" s="97">
        <v>45418.446527777778</v>
      </c>
      <c r="K1483" s="100">
        <v>45418.446527777778</v>
      </c>
      <c r="L1483" s="95">
        <f>((Causas[[#This Row],[resolucion_fecha]]-Causas[[#This Row],[parada_fecha]])*60*60*24)</f>
        <v>2760.0000001955777</v>
      </c>
      <c r="M1483" s="92">
        <f>Causas[[#This Row],[parada_duracion]]/60</f>
        <v>46.000000003259629</v>
      </c>
      <c r="N1483" s="18" t="s">
        <v>44</v>
      </c>
      <c r="O1483" s="98"/>
      <c r="P1483" s="93">
        <f>WEEKNUM(Causas[[#This Row],[resolucion_fecha]],16)</f>
        <v>19</v>
      </c>
      <c r="Q1483" s="93" t="str">
        <f>TEXT(Causas[[#This Row],[resolucion_fecha]],"MMMM")</f>
        <v>mayo</v>
      </c>
      <c r="R1483" s="93" t="str">
        <f t="shared" si="33"/>
        <v>N</v>
      </c>
      <c r="S1483" s="93"/>
      <c r="T1483" s="98"/>
      <c r="U1483" s="94"/>
      <c r="V1483" s="93"/>
      <c r="W1483" s="93"/>
    </row>
    <row r="1484" spans="1:23" x14ac:dyDescent="0.25">
      <c r="A1484" s="90"/>
      <c r="B1484" s="90" t="s">
        <v>149</v>
      </c>
      <c r="C1484" s="90"/>
      <c r="D1484" t="s">
        <v>56</v>
      </c>
      <c r="E1484" s="91"/>
      <c r="F1484" s="90"/>
      <c r="G1484" t="s">
        <v>579</v>
      </c>
      <c r="H1484" s="97">
        <v>45418.421527777777</v>
      </c>
      <c r="I1484" s="100">
        <v>45418.421527777777</v>
      </c>
      <c r="J1484" s="97">
        <v>45418.431250000001</v>
      </c>
      <c r="K1484" s="100">
        <v>45418.431250000001</v>
      </c>
      <c r="L1484" s="95">
        <f>((Causas[[#This Row],[resolucion_fecha]]-Causas[[#This Row],[parada_fecha]])*60*60*24)</f>
        <v>840.00000022351742</v>
      </c>
      <c r="M1484" s="92">
        <f>Causas[[#This Row],[parada_duracion]]/60</f>
        <v>14.00000000372529</v>
      </c>
      <c r="N1484" s="18" t="s">
        <v>850</v>
      </c>
      <c r="O1484" s="98"/>
      <c r="P1484" s="93">
        <f>WEEKNUM(Causas[[#This Row],[resolucion_fecha]],16)</f>
        <v>19</v>
      </c>
      <c r="Q1484" s="93" t="str">
        <f>TEXT(Causas[[#This Row],[resolucion_fecha]],"MMMM")</f>
        <v>mayo</v>
      </c>
      <c r="R1484" s="93" t="str">
        <f t="shared" si="33"/>
        <v>N</v>
      </c>
      <c r="S1484" s="93"/>
      <c r="T1484" s="98"/>
      <c r="U1484" s="94"/>
      <c r="V1484" s="93"/>
      <c r="W1484" s="93"/>
    </row>
    <row r="1485" spans="1:23" x14ac:dyDescent="0.25">
      <c r="A1485" s="90"/>
      <c r="B1485" s="90" t="s">
        <v>161</v>
      </c>
      <c r="C1485" s="90"/>
      <c r="D1485" t="s">
        <v>49</v>
      </c>
      <c r="E1485" s="91"/>
      <c r="F1485" s="90"/>
      <c r="G1485" t="s">
        <v>579</v>
      </c>
      <c r="H1485" s="97">
        <v>45418.492361111108</v>
      </c>
      <c r="I1485" s="100">
        <v>45418.492361111108</v>
      </c>
      <c r="J1485" s="97">
        <v>45418.506944444445</v>
      </c>
      <c r="K1485" s="100">
        <v>45418.506944444445</v>
      </c>
      <c r="L1485" s="95">
        <f>((Causas[[#This Row],[resolucion_fecha]]-Causas[[#This Row],[parada_fecha]])*60*60*24)</f>
        <v>1260.0000003352761</v>
      </c>
      <c r="M1485" s="92">
        <f>Causas[[#This Row],[parada_duracion]]/60</f>
        <v>21.000000005587935</v>
      </c>
      <c r="N1485" s="18" t="s">
        <v>851</v>
      </c>
      <c r="O1485" s="98"/>
      <c r="P1485" s="93">
        <f>WEEKNUM(Causas[[#This Row],[resolucion_fecha]],16)</f>
        <v>19</v>
      </c>
      <c r="Q1485" s="93" t="str">
        <f>TEXT(Causas[[#This Row],[resolucion_fecha]],"MMMM")</f>
        <v>mayo</v>
      </c>
      <c r="R1485" s="93" t="str">
        <f t="shared" si="33"/>
        <v>N</v>
      </c>
      <c r="S1485" s="93"/>
      <c r="T1485" s="98"/>
      <c r="U1485" s="94"/>
      <c r="V1485" s="93"/>
      <c r="W1485" s="93"/>
    </row>
    <row r="1486" spans="1:23" x14ac:dyDescent="0.25">
      <c r="A1486" s="90"/>
      <c r="B1486" s="90" t="s">
        <v>120</v>
      </c>
      <c r="C1486" s="90"/>
      <c r="D1486" t="s">
        <v>54</v>
      </c>
      <c r="E1486" s="91"/>
      <c r="F1486" s="90"/>
      <c r="G1486" t="s">
        <v>579</v>
      </c>
      <c r="H1486" s="97">
        <v>45418.509722222225</v>
      </c>
      <c r="I1486" s="100">
        <v>45418.509722222225</v>
      </c>
      <c r="J1486" s="97">
        <v>45418.513194444444</v>
      </c>
      <c r="K1486" s="100">
        <v>45418.513194444444</v>
      </c>
      <c r="L1486" s="95">
        <f>((Causas[[#This Row],[resolucion_fecha]]-Causas[[#This Row],[parada_fecha]])*60*60*24)</f>
        <v>299.99999972060323</v>
      </c>
      <c r="M1486" s="92">
        <f>Causas[[#This Row],[parada_duracion]]/60</f>
        <v>4.9999999953433871</v>
      </c>
      <c r="N1486" s="18" t="s">
        <v>125</v>
      </c>
      <c r="O1486" s="98" t="s">
        <v>125</v>
      </c>
      <c r="P1486" s="93">
        <f>WEEKNUM(Causas[[#This Row],[resolucion_fecha]],16)</f>
        <v>19</v>
      </c>
      <c r="Q1486" s="93" t="str">
        <f>TEXT(Causas[[#This Row],[resolucion_fecha]],"MMMM")</f>
        <v>mayo</v>
      </c>
      <c r="R1486" s="93" t="str">
        <f t="shared" si="33"/>
        <v>N</v>
      </c>
      <c r="S1486" s="93"/>
      <c r="T1486" s="98" t="s">
        <v>125</v>
      </c>
      <c r="U1486" s="94"/>
      <c r="V1486" s="93"/>
      <c r="W1486" s="93"/>
    </row>
    <row r="1487" spans="1:23" x14ac:dyDescent="0.25">
      <c r="A1487" s="90"/>
      <c r="B1487" s="90" t="s">
        <v>161</v>
      </c>
      <c r="C1487" s="90"/>
      <c r="D1487" t="s">
        <v>49</v>
      </c>
      <c r="E1487" s="91"/>
      <c r="F1487" s="90"/>
      <c r="G1487" t="s">
        <v>579</v>
      </c>
      <c r="H1487" s="97">
        <v>45418.635416666664</v>
      </c>
      <c r="I1487" s="100">
        <v>45418.635416666664</v>
      </c>
      <c r="J1487" s="97">
        <v>45418.663888888892</v>
      </c>
      <c r="K1487" s="100">
        <v>45418.663888888892</v>
      </c>
      <c r="L1487" s="95">
        <f>((Causas[[#This Row],[resolucion_fecha]]-Causas[[#This Row],[parada_fecha]])*60*60*24)</f>
        <v>2460.0000004749745</v>
      </c>
      <c r="M1487" s="92">
        <f>Causas[[#This Row],[parada_duracion]]/60</f>
        <v>41.000000007916242</v>
      </c>
      <c r="N1487" s="18" t="s">
        <v>854</v>
      </c>
      <c r="O1487" s="98"/>
      <c r="P1487" s="93">
        <f>WEEKNUM(Causas[[#This Row],[resolucion_fecha]],16)</f>
        <v>19</v>
      </c>
      <c r="Q1487" s="93" t="str">
        <f>TEXT(Causas[[#This Row],[resolucion_fecha]],"MMMM")</f>
        <v>mayo</v>
      </c>
      <c r="R1487" s="93" t="str">
        <f t="shared" si="33"/>
        <v>N</v>
      </c>
      <c r="S1487" s="93"/>
      <c r="T1487" s="98"/>
      <c r="U1487" s="94"/>
      <c r="V1487" s="93"/>
      <c r="W1487" s="93"/>
    </row>
    <row r="1488" spans="1:23" ht="30" x14ac:dyDescent="0.25">
      <c r="A1488" s="90"/>
      <c r="B1488" s="90" t="s">
        <v>142</v>
      </c>
      <c r="C1488" s="90"/>
      <c r="D1488" t="s">
        <v>60</v>
      </c>
      <c r="E1488" s="91"/>
      <c r="F1488" s="90"/>
      <c r="G1488" t="s">
        <v>579</v>
      </c>
      <c r="H1488" s="97">
        <v>45418.65</v>
      </c>
      <c r="I1488" s="100">
        <v>45418.65</v>
      </c>
      <c r="J1488" s="97">
        <v>45418.70208333333</v>
      </c>
      <c r="K1488" s="100">
        <v>45418.70208333333</v>
      </c>
      <c r="L1488" s="95">
        <f>((Causas[[#This Row],[resolucion_fecha]]-Causas[[#This Row],[parada_fecha]])*60*60*24)</f>
        <v>4499.9999995809048</v>
      </c>
      <c r="M1488" s="92">
        <f>Causas[[#This Row],[parada_duracion]]/60</f>
        <v>74.999999993015081</v>
      </c>
      <c r="N1488" s="18" t="s">
        <v>855</v>
      </c>
      <c r="O1488" s="98"/>
      <c r="P1488" s="93">
        <f>WEEKNUM(Causas[[#This Row],[resolucion_fecha]],16)</f>
        <v>19</v>
      </c>
      <c r="Q1488" s="93" t="str">
        <f>TEXT(Causas[[#This Row],[resolucion_fecha]],"MMMM")</f>
        <v>mayo</v>
      </c>
      <c r="R1488" s="93" t="str">
        <f t="shared" si="33"/>
        <v>N</v>
      </c>
      <c r="S1488" s="93"/>
      <c r="T1488" s="98"/>
      <c r="U1488" s="94"/>
      <c r="V1488" s="93"/>
      <c r="W1488" s="93"/>
    </row>
    <row r="1489" spans="1:23" x14ac:dyDescent="0.25">
      <c r="A1489" s="90"/>
      <c r="B1489" s="90" t="s">
        <v>116</v>
      </c>
      <c r="C1489" s="90"/>
      <c r="D1489" t="s">
        <v>54</v>
      </c>
      <c r="E1489" s="91"/>
      <c r="F1489" s="90"/>
      <c r="G1489" t="s">
        <v>579</v>
      </c>
      <c r="H1489" s="97">
        <v>45418.768750000003</v>
      </c>
      <c r="I1489" s="100">
        <v>45418.768750000003</v>
      </c>
      <c r="J1489" s="97">
        <v>45418.773611111108</v>
      </c>
      <c r="K1489" s="100">
        <v>45418.773611111108</v>
      </c>
      <c r="L1489" s="95">
        <f>((Causas[[#This Row],[resolucion_fecha]]-Causas[[#This Row],[parada_fecha]])*60*60*24)</f>
        <v>419.99999948311597</v>
      </c>
      <c r="M1489" s="92">
        <f>Causas[[#This Row],[parada_duracion]]/60</f>
        <v>6.9999999913852662</v>
      </c>
      <c r="N1489" s="18" t="s">
        <v>125</v>
      </c>
      <c r="O1489" s="98" t="s">
        <v>125</v>
      </c>
      <c r="P1489" s="93">
        <f>WEEKNUM(Causas[[#This Row],[resolucion_fecha]],16)</f>
        <v>19</v>
      </c>
      <c r="Q1489" s="93" t="str">
        <f>TEXT(Causas[[#This Row],[resolucion_fecha]],"MMMM")</f>
        <v>mayo</v>
      </c>
      <c r="R1489" s="93" t="str">
        <f t="shared" si="33"/>
        <v>N</v>
      </c>
      <c r="S1489" s="93"/>
      <c r="T1489" s="98" t="s">
        <v>125</v>
      </c>
      <c r="U1489" s="94"/>
      <c r="V1489" s="93"/>
      <c r="W1489" s="93"/>
    </row>
    <row r="1490" spans="1:23" x14ac:dyDescent="0.25">
      <c r="A1490" s="90"/>
      <c r="B1490" s="90" t="s">
        <v>116</v>
      </c>
      <c r="C1490" s="90"/>
      <c r="D1490" t="s">
        <v>54</v>
      </c>
      <c r="E1490" s="91"/>
      <c r="F1490" s="90"/>
      <c r="G1490" t="s">
        <v>579</v>
      </c>
      <c r="H1490" s="97">
        <v>45418.792361111111</v>
      </c>
      <c r="I1490" s="100">
        <v>45418.792361111111</v>
      </c>
      <c r="J1490" s="97">
        <v>45418.839583333334</v>
      </c>
      <c r="K1490" s="100">
        <v>45418.839583333334</v>
      </c>
      <c r="L1490" s="95">
        <f>((Causas[[#This Row],[resolucion_fecha]]-Causas[[#This Row],[parada_fecha]])*60*60*24)</f>
        <v>4080.0000000977889</v>
      </c>
      <c r="M1490" s="92">
        <f>Causas[[#This Row],[parada_duracion]]/60</f>
        <v>68.000000001629815</v>
      </c>
      <c r="N1490" s="18" t="s">
        <v>852</v>
      </c>
      <c r="O1490" s="98"/>
      <c r="P1490" s="93">
        <f>WEEKNUM(Causas[[#This Row],[resolucion_fecha]],16)</f>
        <v>19</v>
      </c>
      <c r="Q1490" s="93" t="str">
        <f>TEXT(Causas[[#This Row],[resolucion_fecha]],"MMMM")</f>
        <v>mayo</v>
      </c>
      <c r="R1490" s="93" t="str">
        <f>IF(I6981&gt;TIME(22,0,0),"N",IF(I6981&lt;TIME(6,0,0),"N",IF(I6981&gt;TIME(14,0,0),"T",IF(I6981&gt;=TIME(6,0,0),"M","-"))))</f>
        <v>N</v>
      </c>
      <c r="S1490" s="93"/>
      <c r="T1490" s="98"/>
      <c r="U1490" s="94"/>
      <c r="V1490" s="93"/>
      <c r="W1490" s="93"/>
    </row>
    <row r="1491" spans="1:23" x14ac:dyDescent="0.25">
      <c r="A1491" s="90"/>
      <c r="B1491" s="90" t="s">
        <v>135</v>
      </c>
      <c r="C1491" s="90"/>
      <c r="D1491" t="s">
        <v>56</v>
      </c>
      <c r="E1491" s="91"/>
      <c r="F1491" s="90"/>
      <c r="G1491" t="s">
        <v>580</v>
      </c>
      <c r="H1491" s="97">
        <v>45418.827777777777</v>
      </c>
      <c r="I1491" s="100">
        <v>45418.827777777777</v>
      </c>
      <c r="J1491" s="97">
        <v>45418.843055555553</v>
      </c>
      <c r="K1491" s="100">
        <v>45418.843055555553</v>
      </c>
      <c r="L1491" s="95">
        <f>((Causas[[#This Row],[resolucion_fecha]]-Causas[[#This Row],[parada_fecha]])*60*60*24)</f>
        <v>1319.9999999022111</v>
      </c>
      <c r="M1491" s="92">
        <f>Causas[[#This Row],[parada_duracion]]/60</f>
        <v>21.999999998370185</v>
      </c>
      <c r="N1491" s="18" t="s">
        <v>853</v>
      </c>
      <c r="O1491" s="98"/>
      <c r="P1491" s="93">
        <f>WEEKNUM(Causas[[#This Row],[resolucion_fecha]],16)</f>
        <v>19</v>
      </c>
      <c r="Q1491" s="93" t="str">
        <f>TEXT(Causas[[#This Row],[resolucion_fecha]],"MMMM")</f>
        <v>mayo</v>
      </c>
      <c r="R1491" s="93" t="str">
        <f>IF(I6982&gt;TIME(22,0,0),"N",IF(I6982&lt;TIME(6,0,0),"N",IF(I6982&gt;TIME(14,0,0),"T",IF(I6982&gt;=TIME(6,0,0),"M","-"))))</f>
        <v>N</v>
      </c>
      <c r="S1491" s="93"/>
      <c r="T1491" s="98"/>
      <c r="U1491" s="94"/>
      <c r="V1491" s="93"/>
      <c r="W1491" s="93"/>
    </row>
    <row r="1492" spans="1:23" x14ac:dyDescent="0.25">
      <c r="A1492" s="107"/>
      <c r="B1492" s="107" t="s">
        <v>136</v>
      </c>
      <c r="C1492" s="107"/>
      <c r="D1492" t="s">
        <v>52</v>
      </c>
      <c r="E1492" s="91"/>
      <c r="F1492" s="107"/>
      <c r="G1492" t="s">
        <v>579</v>
      </c>
      <c r="H1492" s="97">
        <v>45419.303472222222</v>
      </c>
      <c r="I1492" s="117">
        <v>45419.303472222222</v>
      </c>
      <c r="J1492" s="97">
        <v>45419.309027777781</v>
      </c>
      <c r="K1492" s="117">
        <v>45419.309027777781</v>
      </c>
      <c r="L1492" s="95">
        <f>((Causas[[#This Row],[resolucion_fecha]]-Causas[[#This Row],[parada_fecha]])*60*60*24)</f>
        <v>480.00000030733645</v>
      </c>
      <c r="M1492" s="108">
        <f>Causas[[#This Row],[parada_duracion]]/60</f>
        <v>8.0000000051222742</v>
      </c>
      <c r="N1492" s="19" t="s">
        <v>125</v>
      </c>
      <c r="O1492" s="99" t="s">
        <v>125</v>
      </c>
      <c r="P1492" s="109">
        <f>WEEKNUM(Causas[[#This Row],[resolucion_fecha]],16)</f>
        <v>19</v>
      </c>
      <c r="Q1492" s="109" t="str">
        <f>TEXT(Causas[[#This Row],[resolucion_fecha]],"MMMM")</f>
        <v>mayo</v>
      </c>
      <c r="R1492" s="109" t="str">
        <f t="shared" ref="R1492:R1511" si="34">IF(I7048&gt;TIME(22,0,0),"N",IF(I7048&lt;TIME(6,0,0),"N",IF(I7048&gt;TIME(14,0,0),"T",IF(I7048&gt;=TIME(6,0,0),"M","-"))))</f>
        <v>N</v>
      </c>
      <c r="S1492" s="93"/>
      <c r="T1492" s="99" t="s">
        <v>125</v>
      </c>
      <c r="U1492" s="112"/>
      <c r="V1492" s="109"/>
      <c r="W1492" s="109"/>
    </row>
    <row r="1493" spans="1:23" x14ac:dyDescent="0.25">
      <c r="A1493" s="107"/>
      <c r="B1493" s="107" t="s">
        <v>136</v>
      </c>
      <c r="C1493" s="107"/>
      <c r="D1493" t="s">
        <v>52</v>
      </c>
      <c r="E1493" s="91"/>
      <c r="F1493" s="107"/>
      <c r="G1493" t="s">
        <v>579</v>
      </c>
      <c r="H1493" s="97">
        <v>45419.343055555553</v>
      </c>
      <c r="I1493" s="117">
        <v>45419.343055555553</v>
      </c>
      <c r="J1493" s="97">
        <v>45419.384027777778</v>
      </c>
      <c r="K1493" s="117">
        <v>45419.384027777778</v>
      </c>
      <c r="L1493" s="95">
        <f>((Causas[[#This Row],[resolucion_fecha]]-Causas[[#This Row],[parada_fecha]])*60*60*24)</f>
        <v>3540.0000002235174</v>
      </c>
      <c r="M1493" s="108">
        <f>Causas[[#This Row],[parada_duracion]]/60</f>
        <v>59.00000000372529</v>
      </c>
      <c r="N1493" s="18" t="s">
        <v>44</v>
      </c>
      <c r="O1493" s="98" t="s">
        <v>44</v>
      </c>
      <c r="P1493" s="109">
        <f>WEEKNUM(Causas[[#This Row],[resolucion_fecha]],16)</f>
        <v>19</v>
      </c>
      <c r="Q1493" s="109" t="str">
        <f>TEXT(Causas[[#This Row],[resolucion_fecha]],"MMMM")</f>
        <v>mayo</v>
      </c>
      <c r="R1493" s="109" t="str">
        <f t="shared" si="34"/>
        <v>N</v>
      </c>
      <c r="S1493" s="93"/>
      <c r="T1493" s="110"/>
      <c r="U1493" s="112"/>
      <c r="V1493" s="109"/>
      <c r="W1493" s="109"/>
    </row>
    <row r="1494" spans="1:23" x14ac:dyDescent="0.25">
      <c r="A1494" s="107"/>
      <c r="B1494" s="107" t="s">
        <v>751</v>
      </c>
      <c r="C1494" s="107"/>
      <c r="D1494" t="s">
        <v>56</v>
      </c>
      <c r="E1494" s="91"/>
      <c r="F1494" s="107"/>
      <c r="G1494" t="s">
        <v>579</v>
      </c>
      <c r="H1494" s="97">
        <v>45419.345138888886</v>
      </c>
      <c r="I1494" s="117">
        <v>45419.345138888886</v>
      </c>
      <c r="J1494" s="97">
        <v>45419.359027777777</v>
      </c>
      <c r="K1494" s="117">
        <v>45419.359027777777</v>
      </c>
      <c r="L1494" s="95">
        <f>((Causas[[#This Row],[resolucion_fecha]]-Causas[[#This Row],[parada_fecha]])*60*60*24)</f>
        <v>1200.0000001396984</v>
      </c>
      <c r="M1494" s="108">
        <f>Causas[[#This Row],[parada_duracion]]/60</f>
        <v>20.000000002328306</v>
      </c>
      <c r="N1494" s="18" t="s">
        <v>44</v>
      </c>
      <c r="O1494" s="98" t="s">
        <v>44</v>
      </c>
      <c r="P1494" s="109">
        <f>WEEKNUM(Causas[[#This Row],[resolucion_fecha]],16)</f>
        <v>19</v>
      </c>
      <c r="Q1494" s="109" t="str">
        <f>TEXT(Causas[[#This Row],[resolucion_fecha]],"MMMM")</f>
        <v>mayo</v>
      </c>
      <c r="R1494" s="109" t="str">
        <f t="shared" si="34"/>
        <v>N</v>
      </c>
      <c r="S1494" s="93"/>
      <c r="T1494" s="110"/>
      <c r="U1494" s="112"/>
      <c r="V1494" s="109"/>
      <c r="W1494" s="109"/>
    </row>
    <row r="1495" spans="1:23" x14ac:dyDescent="0.25">
      <c r="A1495" s="107"/>
      <c r="B1495" s="107" t="s">
        <v>121</v>
      </c>
      <c r="C1495" s="107"/>
      <c r="D1495" t="s">
        <v>54</v>
      </c>
      <c r="E1495" s="91"/>
      <c r="F1495" s="107"/>
      <c r="G1495" t="s">
        <v>579</v>
      </c>
      <c r="H1495" s="97">
        <v>45419.418749999997</v>
      </c>
      <c r="I1495" s="117">
        <v>45419.418749999997</v>
      </c>
      <c r="J1495" s="97">
        <v>45419.456250000003</v>
      </c>
      <c r="K1495" s="117">
        <v>45419.456250000003</v>
      </c>
      <c r="L1495" s="95">
        <f>((Causas[[#This Row],[resolucion_fecha]]-Causas[[#This Row],[parada_fecha]])*60*60*24)</f>
        <v>3240.0000005029142</v>
      </c>
      <c r="M1495" s="108">
        <f>Causas[[#This Row],[parada_duracion]]/60</f>
        <v>54.000000008381903</v>
      </c>
      <c r="N1495" s="18" t="s">
        <v>44</v>
      </c>
      <c r="O1495" s="98" t="s">
        <v>44</v>
      </c>
      <c r="P1495" s="109">
        <f>WEEKNUM(Causas[[#This Row],[resolucion_fecha]],16)</f>
        <v>19</v>
      </c>
      <c r="Q1495" s="109" t="str">
        <f>TEXT(Causas[[#This Row],[resolucion_fecha]],"MMMM")</f>
        <v>mayo</v>
      </c>
      <c r="R1495" s="109" t="str">
        <f t="shared" si="34"/>
        <v>N</v>
      </c>
      <c r="S1495" s="93"/>
      <c r="T1495" s="110"/>
      <c r="U1495" s="112"/>
      <c r="V1495" s="109"/>
      <c r="W1495" s="109"/>
    </row>
    <row r="1496" spans="1:23" x14ac:dyDescent="0.25">
      <c r="A1496" s="107"/>
      <c r="B1496" s="107" t="s">
        <v>751</v>
      </c>
      <c r="C1496" s="107"/>
      <c r="D1496" t="s">
        <v>56</v>
      </c>
      <c r="E1496" s="91"/>
      <c r="F1496" s="107"/>
      <c r="G1496" t="s">
        <v>579</v>
      </c>
      <c r="H1496" s="97">
        <v>45419.42083333333</v>
      </c>
      <c r="I1496" s="117">
        <v>45419.42083333333</v>
      </c>
      <c r="J1496" s="97">
        <v>45419.428472222222</v>
      </c>
      <c r="K1496" s="117">
        <v>45419.428472222222</v>
      </c>
      <c r="L1496" s="95">
        <f>((Causas[[#This Row],[resolucion_fecha]]-Causas[[#This Row],[parada_fecha]])*60*60*24)</f>
        <v>660.00000026542693</v>
      </c>
      <c r="M1496" s="108">
        <f>Causas[[#This Row],[parada_duracion]]/60</f>
        <v>11.000000004423782</v>
      </c>
      <c r="N1496" s="18" t="s">
        <v>44</v>
      </c>
      <c r="O1496" s="98" t="s">
        <v>44</v>
      </c>
      <c r="P1496" s="109">
        <f>WEEKNUM(Causas[[#This Row],[resolucion_fecha]],16)</f>
        <v>19</v>
      </c>
      <c r="Q1496" s="109" t="str">
        <f>TEXT(Causas[[#This Row],[resolucion_fecha]],"MMMM")</f>
        <v>mayo</v>
      </c>
      <c r="R1496" s="109" t="str">
        <f t="shared" si="34"/>
        <v>N</v>
      </c>
      <c r="S1496" s="93"/>
      <c r="T1496" s="110"/>
      <c r="U1496" s="112"/>
      <c r="V1496" s="109"/>
      <c r="W1496" s="109"/>
    </row>
    <row r="1497" spans="1:23" x14ac:dyDescent="0.25">
      <c r="A1497" s="107"/>
      <c r="B1497" s="107" t="s">
        <v>121</v>
      </c>
      <c r="C1497" s="107"/>
      <c r="D1497" t="s">
        <v>57</v>
      </c>
      <c r="E1497" s="91"/>
      <c r="F1497" s="107"/>
      <c r="G1497" t="s">
        <v>579</v>
      </c>
      <c r="H1497" s="97">
        <v>45419.428472222222</v>
      </c>
      <c r="I1497" s="117">
        <v>45419.428472222222</v>
      </c>
      <c r="J1497" s="97">
        <v>45419.442361111112</v>
      </c>
      <c r="K1497" s="117">
        <v>45419.442361111112</v>
      </c>
      <c r="L1497" s="95">
        <f>((Causas[[#This Row],[resolucion_fecha]]-Causas[[#This Row],[parada_fecha]])*60*60*24)</f>
        <v>1200.0000001396984</v>
      </c>
      <c r="M1497" s="108">
        <f>Causas[[#This Row],[parada_duracion]]/60</f>
        <v>20.000000002328306</v>
      </c>
      <c r="N1497" s="18" t="s">
        <v>44</v>
      </c>
      <c r="O1497" s="98" t="s">
        <v>44</v>
      </c>
      <c r="P1497" s="109">
        <f>WEEKNUM(Causas[[#This Row],[resolucion_fecha]],16)</f>
        <v>19</v>
      </c>
      <c r="Q1497" s="109" t="str">
        <f>TEXT(Causas[[#This Row],[resolucion_fecha]],"MMMM")</f>
        <v>mayo</v>
      </c>
      <c r="R1497" s="109" t="str">
        <f t="shared" si="34"/>
        <v>N</v>
      </c>
      <c r="S1497" s="93"/>
      <c r="T1497" s="110"/>
      <c r="U1497" s="112"/>
      <c r="V1497" s="109"/>
      <c r="W1497" s="109"/>
    </row>
    <row r="1498" spans="1:23" x14ac:dyDescent="0.25">
      <c r="A1498" s="107"/>
      <c r="B1498" s="107" t="s">
        <v>151</v>
      </c>
      <c r="C1498" s="107"/>
      <c r="D1498" t="s">
        <v>56</v>
      </c>
      <c r="E1498" s="91"/>
      <c r="F1498" s="107"/>
      <c r="G1498" t="s">
        <v>579</v>
      </c>
      <c r="H1498" s="97">
        <v>45419.429166666669</v>
      </c>
      <c r="I1498" s="117">
        <v>45419.429166666669</v>
      </c>
      <c r="J1498" s="97">
        <v>45419.434027777781</v>
      </c>
      <c r="K1498" s="117">
        <v>45419.434027777781</v>
      </c>
      <c r="L1498" s="95">
        <f>((Causas[[#This Row],[resolucion_fecha]]-Causas[[#This Row],[parada_fecha]])*60*60*24)</f>
        <v>420.00000011175871</v>
      </c>
      <c r="M1498" s="108">
        <f>Causas[[#This Row],[parada_duracion]]/60</f>
        <v>7.0000000018626451</v>
      </c>
      <c r="N1498" s="19" t="s">
        <v>125</v>
      </c>
      <c r="O1498" s="99" t="s">
        <v>125</v>
      </c>
      <c r="P1498" s="109">
        <f>WEEKNUM(Causas[[#This Row],[resolucion_fecha]],16)</f>
        <v>19</v>
      </c>
      <c r="Q1498" s="109" t="str">
        <f>TEXT(Causas[[#This Row],[resolucion_fecha]],"MMMM")</f>
        <v>mayo</v>
      </c>
      <c r="R1498" s="109" t="str">
        <f t="shared" si="34"/>
        <v>N</v>
      </c>
      <c r="S1498" s="93"/>
      <c r="T1498" s="99" t="s">
        <v>125</v>
      </c>
      <c r="U1498" s="112"/>
      <c r="V1498" s="109"/>
      <c r="W1498" s="109"/>
    </row>
    <row r="1499" spans="1:23" x14ac:dyDescent="0.25">
      <c r="A1499" s="107"/>
      <c r="B1499" s="107" t="s">
        <v>137</v>
      </c>
      <c r="C1499" s="107"/>
      <c r="D1499" t="s">
        <v>46</v>
      </c>
      <c r="E1499" s="91"/>
      <c r="F1499" s="107"/>
      <c r="G1499" t="s">
        <v>579</v>
      </c>
      <c r="H1499" s="97">
        <v>45419.634722222225</v>
      </c>
      <c r="I1499" s="117">
        <v>45419.634722222225</v>
      </c>
      <c r="J1499" s="97">
        <v>45419.643055555556</v>
      </c>
      <c r="K1499" s="117">
        <v>45419.643055555556</v>
      </c>
      <c r="L1499" s="95">
        <f>((Causas[[#This Row],[resolucion_fecha]]-Causas[[#This Row],[parada_fecha]])*60*60*24)</f>
        <v>719.99999983236194</v>
      </c>
      <c r="M1499" s="108">
        <f>Causas[[#This Row],[parada_duracion]]/60</f>
        <v>11.999999997206032</v>
      </c>
      <c r="N1499" s="18" t="s">
        <v>856</v>
      </c>
      <c r="O1499" s="98" t="s">
        <v>383</v>
      </c>
      <c r="P1499" s="109">
        <f>WEEKNUM(Causas[[#This Row],[resolucion_fecha]],16)</f>
        <v>19</v>
      </c>
      <c r="Q1499" s="109" t="str">
        <f>TEXT(Causas[[#This Row],[resolucion_fecha]],"MMMM")</f>
        <v>mayo</v>
      </c>
      <c r="R1499" s="109" t="str">
        <f t="shared" si="34"/>
        <v>N</v>
      </c>
      <c r="S1499" s="93"/>
      <c r="T1499" s="110"/>
      <c r="U1499" s="112"/>
      <c r="V1499" s="109"/>
      <c r="W1499" s="109"/>
    </row>
    <row r="1500" spans="1:23" x14ac:dyDescent="0.25">
      <c r="A1500" s="107"/>
      <c r="B1500" s="107" t="s">
        <v>142</v>
      </c>
      <c r="C1500" s="107"/>
      <c r="D1500" t="s">
        <v>60</v>
      </c>
      <c r="E1500" s="91"/>
      <c r="F1500" s="107"/>
      <c r="G1500" t="s">
        <v>579</v>
      </c>
      <c r="H1500" s="97">
        <v>45419.706250000003</v>
      </c>
      <c r="I1500" s="117">
        <v>45419.706250000003</v>
      </c>
      <c r="J1500" s="97">
        <v>45419.750694444447</v>
      </c>
      <c r="K1500" s="117">
        <v>45419.750694444447</v>
      </c>
      <c r="L1500" s="95">
        <f>((Causas[[#This Row],[resolucion_fecha]]-Causas[[#This Row],[parada_fecha]])*60*60*24)</f>
        <v>3839.9999999441206</v>
      </c>
      <c r="M1500" s="108">
        <f>Causas[[#This Row],[parada_duracion]]/60</f>
        <v>63.999999999068677</v>
      </c>
      <c r="N1500" s="18" t="s">
        <v>858</v>
      </c>
      <c r="O1500" s="98" t="s">
        <v>384</v>
      </c>
      <c r="P1500" s="109">
        <f>WEEKNUM(Causas[[#This Row],[resolucion_fecha]],16)</f>
        <v>19</v>
      </c>
      <c r="Q1500" s="109" t="str">
        <f>TEXT(Causas[[#This Row],[resolucion_fecha]],"MMMM")</f>
        <v>mayo</v>
      </c>
      <c r="R1500" s="109" t="str">
        <f t="shared" si="34"/>
        <v>N</v>
      </c>
      <c r="S1500" s="93"/>
      <c r="T1500" s="110"/>
      <c r="U1500" s="112"/>
      <c r="V1500" s="109"/>
      <c r="W1500" s="109"/>
    </row>
    <row r="1501" spans="1:23" x14ac:dyDescent="0.25">
      <c r="A1501" s="107"/>
      <c r="B1501" s="107" t="s">
        <v>142</v>
      </c>
      <c r="C1501" s="107"/>
      <c r="D1501" t="s">
        <v>54</v>
      </c>
      <c r="E1501" s="91"/>
      <c r="F1501" s="107"/>
      <c r="G1501" t="s">
        <v>580</v>
      </c>
      <c r="H1501" s="97">
        <v>45419.725694444445</v>
      </c>
      <c r="I1501" s="117">
        <v>45419.725694444445</v>
      </c>
      <c r="J1501" s="97">
        <v>45419.731944444444</v>
      </c>
      <c r="K1501" s="117">
        <v>45419.731944444444</v>
      </c>
      <c r="L1501" s="95">
        <f>((Causas[[#This Row],[resolucion_fecha]]-Causas[[#This Row],[parada_fecha]])*60*60*24)</f>
        <v>539.99999987427145</v>
      </c>
      <c r="M1501" s="108">
        <f>Causas[[#This Row],[parada_duracion]]/60</f>
        <v>8.9999999979045242</v>
      </c>
      <c r="N1501" s="19" t="s">
        <v>125</v>
      </c>
      <c r="O1501" s="99" t="s">
        <v>125</v>
      </c>
      <c r="P1501" s="109">
        <f>WEEKNUM(Causas[[#This Row],[resolucion_fecha]],16)</f>
        <v>19</v>
      </c>
      <c r="Q1501" s="109" t="str">
        <f>TEXT(Causas[[#This Row],[resolucion_fecha]],"MMMM")</f>
        <v>mayo</v>
      </c>
      <c r="R1501" s="109" t="str">
        <f t="shared" si="34"/>
        <v>N</v>
      </c>
      <c r="S1501" s="93"/>
      <c r="T1501" s="99" t="s">
        <v>125</v>
      </c>
      <c r="U1501" s="112"/>
      <c r="V1501" s="109"/>
      <c r="W1501" s="109"/>
    </row>
    <row r="1502" spans="1:23" x14ac:dyDescent="0.25">
      <c r="A1502" s="107"/>
      <c r="B1502" s="107" t="s">
        <v>137</v>
      </c>
      <c r="C1502" s="107"/>
      <c r="D1502" t="s">
        <v>46</v>
      </c>
      <c r="E1502" s="91"/>
      <c r="F1502" s="107"/>
      <c r="G1502" t="s">
        <v>579</v>
      </c>
      <c r="H1502" s="97">
        <v>45419.731249999997</v>
      </c>
      <c r="I1502" s="117">
        <v>45419.731249999997</v>
      </c>
      <c r="J1502" s="97">
        <v>45419.751388888886</v>
      </c>
      <c r="K1502" s="117">
        <v>45419.751388888886</v>
      </c>
      <c r="L1502" s="95">
        <f>((Causas[[#This Row],[resolucion_fecha]]-Causas[[#This Row],[parada_fecha]])*60*60*24)</f>
        <v>1740.0000000139698</v>
      </c>
      <c r="M1502" s="108">
        <f>Causas[[#This Row],[parada_duracion]]/60</f>
        <v>29.000000000232831</v>
      </c>
      <c r="N1502" s="18" t="s">
        <v>44</v>
      </c>
      <c r="O1502" s="98" t="s">
        <v>44</v>
      </c>
      <c r="P1502" s="109">
        <f>WEEKNUM(Causas[[#This Row],[resolucion_fecha]],16)</f>
        <v>19</v>
      </c>
      <c r="Q1502" s="109" t="str">
        <f>TEXT(Causas[[#This Row],[resolucion_fecha]],"MMMM")</f>
        <v>mayo</v>
      </c>
      <c r="R1502" s="109" t="str">
        <f t="shared" si="34"/>
        <v>N</v>
      </c>
      <c r="S1502" s="93"/>
      <c r="T1502" s="110"/>
      <c r="U1502" s="112"/>
      <c r="V1502" s="109"/>
      <c r="W1502" s="109"/>
    </row>
    <row r="1503" spans="1:23" x14ac:dyDescent="0.25">
      <c r="A1503" s="107"/>
      <c r="B1503" s="107" t="s">
        <v>487</v>
      </c>
      <c r="C1503" s="107"/>
      <c r="D1503" t="s">
        <v>57</v>
      </c>
      <c r="E1503" s="91"/>
      <c r="F1503" s="107"/>
      <c r="G1503" t="s">
        <v>579</v>
      </c>
      <c r="H1503" s="97">
        <v>45419.731249999997</v>
      </c>
      <c r="I1503" s="117">
        <v>45419.731249999997</v>
      </c>
      <c r="J1503" s="97">
        <v>45419.800694444442</v>
      </c>
      <c r="K1503" s="117">
        <v>45419.800694444442</v>
      </c>
      <c r="L1503" s="95">
        <f>((Causas[[#This Row],[resolucion_fecha]]-Causas[[#This Row],[parada_fecha]])*60*60*24)</f>
        <v>6000.0000000698492</v>
      </c>
      <c r="M1503" s="108">
        <f>Causas[[#This Row],[parada_duracion]]/60</f>
        <v>100.00000000116415</v>
      </c>
      <c r="N1503" s="18" t="s">
        <v>857</v>
      </c>
      <c r="O1503" s="98" t="s">
        <v>383</v>
      </c>
      <c r="P1503" s="109">
        <f>WEEKNUM(Causas[[#This Row],[resolucion_fecha]],16)</f>
        <v>19</v>
      </c>
      <c r="Q1503" s="109" t="str">
        <f>TEXT(Causas[[#This Row],[resolucion_fecha]],"MMMM")</f>
        <v>mayo</v>
      </c>
      <c r="R1503" s="109" t="str">
        <f t="shared" si="34"/>
        <v>N</v>
      </c>
      <c r="S1503" s="93"/>
      <c r="T1503" s="110"/>
      <c r="U1503" s="112"/>
      <c r="V1503" s="109"/>
      <c r="W1503" s="109"/>
    </row>
    <row r="1504" spans="1:23" x14ac:dyDescent="0.25">
      <c r="A1504" s="107"/>
      <c r="B1504" s="107" t="s">
        <v>137</v>
      </c>
      <c r="C1504" s="107"/>
      <c r="D1504" t="s">
        <v>46</v>
      </c>
      <c r="E1504" s="91"/>
      <c r="F1504" s="107"/>
      <c r="G1504" t="s">
        <v>579</v>
      </c>
      <c r="H1504" s="97">
        <v>45419.765972222223</v>
      </c>
      <c r="I1504" s="117">
        <v>45419.765972222223</v>
      </c>
      <c r="J1504" s="97">
        <v>45419.82916666667</v>
      </c>
      <c r="K1504" s="117">
        <v>45419.82916666667</v>
      </c>
      <c r="L1504" s="95">
        <f>((Causas[[#This Row],[resolucion_fecha]]-Causas[[#This Row],[parada_fecha]])*60*60*24)</f>
        <v>5460.0000001955777</v>
      </c>
      <c r="M1504" s="108">
        <f>Causas[[#This Row],[parada_duracion]]/60</f>
        <v>91.000000003259629</v>
      </c>
      <c r="N1504" s="18" t="s">
        <v>859</v>
      </c>
      <c r="O1504" s="98" t="s">
        <v>383</v>
      </c>
      <c r="P1504" s="109">
        <f>WEEKNUM(Causas[[#This Row],[resolucion_fecha]],16)</f>
        <v>19</v>
      </c>
      <c r="Q1504" s="109" t="str">
        <f>TEXT(Causas[[#This Row],[resolucion_fecha]],"MMMM")</f>
        <v>mayo</v>
      </c>
      <c r="R1504" s="109" t="str">
        <f t="shared" si="34"/>
        <v>N</v>
      </c>
      <c r="S1504" s="93"/>
      <c r="T1504" s="110"/>
      <c r="U1504" s="112"/>
      <c r="V1504" s="109"/>
      <c r="W1504" s="109"/>
    </row>
    <row r="1505" spans="1:23" x14ac:dyDescent="0.25">
      <c r="A1505" s="107"/>
      <c r="B1505" s="107" t="s">
        <v>487</v>
      </c>
      <c r="C1505" s="107"/>
      <c r="D1505" t="s">
        <v>57</v>
      </c>
      <c r="E1505" s="91"/>
      <c r="F1505" s="107"/>
      <c r="G1505" t="s">
        <v>579</v>
      </c>
      <c r="H1505" s="97">
        <v>45419.824305555558</v>
      </c>
      <c r="I1505" s="117">
        <v>45419.824305555558</v>
      </c>
      <c r="J1505" s="97">
        <v>45419.825694444444</v>
      </c>
      <c r="K1505" s="117">
        <v>45419.825694444444</v>
      </c>
      <c r="L1505" s="95">
        <f>((Causas[[#This Row],[resolucion_fecha]]-Causas[[#This Row],[parada_fecha]])*60*60*24)</f>
        <v>119.99999976251274</v>
      </c>
      <c r="M1505" s="108">
        <f>Causas[[#This Row],[parada_duracion]]/60</f>
        <v>1.9999999960418791</v>
      </c>
      <c r="N1505" s="19" t="s">
        <v>125</v>
      </c>
      <c r="O1505" s="99" t="s">
        <v>125</v>
      </c>
      <c r="P1505" s="109">
        <f>WEEKNUM(Causas[[#This Row],[resolucion_fecha]],16)</f>
        <v>19</v>
      </c>
      <c r="Q1505" s="109" t="str">
        <f>TEXT(Causas[[#This Row],[resolucion_fecha]],"MMMM")</f>
        <v>mayo</v>
      </c>
      <c r="R1505" s="109" t="str">
        <f t="shared" si="34"/>
        <v>N</v>
      </c>
      <c r="S1505" s="93"/>
      <c r="T1505" s="99" t="s">
        <v>125</v>
      </c>
      <c r="U1505" s="112"/>
      <c r="V1505" s="109"/>
      <c r="W1505" s="109"/>
    </row>
    <row r="1506" spans="1:23" x14ac:dyDescent="0.25">
      <c r="A1506" s="107"/>
      <c r="B1506" s="107" t="s">
        <v>122</v>
      </c>
      <c r="C1506" s="107"/>
      <c r="D1506" t="s">
        <v>64</v>
      </c>
      <c r="E1506" s="91"/>
      <c r="F1506" s="107"/>
      <c r="G1506" t="s">
        <v>579</v>
      </c>
      <c r="H1506" s="97">
        <v>45419.82708333333</v>
      </c>
      <c r="I1506" s="117">
        <v>45419.82708333333</v>
      </c>
      <c r="J1506" s="97">
        <v>45419.854166666664</v>
      </c>
      <c r="K1506" s="117">
        <v>45419.854166666664</v>
      </c>
      <c r="L1506" s="95">
        <f>((Causas[[#This Row],[resolucion_fecha]]-Causas[[#This Row],[parada_fecha]])*60*60*24)</f>
        <v>2340.000000083819</v>
      </c>
      <c r="M1506" s="108">
        <f>Causas[[#This Row],[parada_duracion]]/60</f>
        <v>39.000000001396984</v>
      </c>
      <c r="N1506" s="18" t="s">
        <v>44</v>
      </c>
      <c r="O1506" s="98" t="s">
        <v>44</v>
      </c>
      <c r="P1506" s="109">
        <f>WEEKNUM(Causas[[#This Row],[resolucion_fecha]],16)</f>
        <v>19</v>
      </c>
      <c r="Q1506" s="109" t="str">
        <f>TEXT(Causas[[#This Row],[resolucion_fecha]],"MMMM")</f>
        <v>mayo</v>
      </c>
      <c r="R1506" s="109" t="str">
        <f t="shared" si="34"/>
        <v>N</v>
      </c>
      <c r="S1506" s="93"/>
      <c r="T1506" s="110"/>
      <c r="U1506" s="112"/>
      <c r="V1506" s="109"/>
      <c r="W1506" s="109"/>
    </row>
    <row r="1507" spans="1:23" x14ac:dyDescent="0.25">
      <c r="A1507" s="107"/>
      <c r="B1507" s="107" t="s">
        <v>151</v>
      </c>
      <c r="C1507" s="107"/>
      <c r="D1507" t="s">
        <v>56</v>
      </c>
      <c r="E1507" s="91"/>
      <c r="F1507" s="107"/>
      <c r="G1507" t="s">
        <v>579</v>
      </c>
      <c r="H1507" s="97">
        <v>45419.82916666667</v>
      </c>
      <c r="I1507" s="117">
        <v>45419.82916666667</v>
      </c>
      <c r="J1507" s="97">
        <v>45419.847222222219</v>
      </c>
      <c r="K1507" s="117">
        <v>45419.847222222219</v>
      </c>
      <c r="L1507" s="95">
        <f>((Causas[[#This Row],[resolucion_fecha]]-Causas[[#This Row],[parada_fecha]])*60*60*24)</f>
        <v>1559.9999994272366</v>
      </c>
      <c r="M1507" s="108">
        <f>Causas[[#This Row],[parada_duracion]]/60</f>
        <v>25.999999990453944</v>
      </c>
      <c r="N1507" s="18" t="s">
        <v>861</v>
      </c>
      <c r="O1507" s="98" t="s">
        <v>384</v>
      </c>
      <c r="P1507" s="109">
        <f>WEEKNUM(Causas[[#This Row],[resolucion_fecha]],16)</f>
        <v>19</v>
      </c>
      <c r="Q1507" s="109" t="str">
        <f>TEXT(Causas[[#This Row],[resolucion_fecha]],"MMMM")</f>
        <v>mayo</v>
      </c>
      <c r="R1507" s="109" t="str">
        <f t="shared" si="34"/>
        <v>N</v>
      </c>
      <c r="S1507" s="93"/>
      <c r="T1507" s="110"/>
      <c r="U1507" s="112"/>
      <c r="V1507" s="109"/>
      <c r="W1507" s="109"/>
    </row>
    <row r="1508" spans="1:23" x14ac:dyDescent="0.25">
      <c r="A1508" s="107"/>
      <c r="B1508" s="107" t="s">
        <v>120</v>
      </c>
      <c r="C1508" s="107"/>
      <c r="D1508" t="s">
        <v>43</v>
      </c>
      <c r="E1508" s="91"/>
      <c r="F1508" s="107"/>
      <c r="G1508" t="s">
        <v>580</v>
      </c>
      <c r="H1508" s="97">
        <v>45419.873611111114</v>
      </c>
      <c r="I1508" s="117">
        <v>45419.873611111114</v>
      </c>
      <c r="J1508" s="97">
        <v>45419.887499999997</v>
      </c>
      <c r="K1508" s="117">
        <v>45419.887499999997</v>
      </c>
      <c r="L1508" s="95">
        <f>((Causas[[#This Row],[resolucion_fecha]]-Causas[[#This Row],[parada_fecha]])*60*60*24)</f>
        <v>1199.9999995110556</v>
      </c>
      <c r="M1508" s="108">
        <f>Causas[[#This Row],[parada_duracion]]/60</f>
        <v>19.999999991850927</v>
      </c>
      <c r="N1508" s="18" t="s">
        <v>860</v>
      </c>
      <c r="O1508" s="98" t="s">
        <v>383</v>
      </c>
      <c r="P1508" s="109">
        <f>WEEKNUM(Causas[[#This Row],[resolucion_fecha]],16)</f>
        <v>19</v>
      </c>
      <c r="Q1508" s="109" t="str">
        <f>TEXT(Causas[[#This Row],[resolucion_fecha]],"MMMM")</f>
        <v>mayo</v>
      </c>
      <c r="R1508" s="109" t="str">
        <f t="shared" si="34"/>
        <v>N</v>
      </c>
      <c r="S1508" s="93"/>
      <c r="T1508" s="110"/>
      <c r="U1508" s="112"/>
      <c r="V1508" s="109"/>
      <c r="W1508" s="109"/>
    </row>
    <row r="1509" spans="1:23" x14ac:dyDescent="0.25">
      <c r="A1509" s="107"/>
      <c r="B1509" s="107" t="s">
        <v>137</v>
      </c>
      <c r="C1509" s="107"/>
      <c r="D1509" t="s">
        <v>50</v>
      </c>
      <c r="E1509" s="91"/>
      <c r="F1509" s="107"/>
      <c r="G1509" t="s">
        <v>580</v>
      </c>
      <c r="H1509" s="97">
        <v>45420.288194444445</v>
      </c>
      <c r="I1509" s="117">
        <v>45420.288194444445</v>
      </c>
      <c r="J1509" s="97">
        <v>45420.348611111112</v>
      </c>
      <c r="K1509" s="117">
        <v>45420.348611111112</v>
      </c>
      <c r="L1509" s="95">
        <f>((Causas[[#This Row],[resolucion_fecha]]-Causas[[#This Row],[parada_fecha]])*60*60*24)</f>
        <v>5220.0000000419095</v>
      </c>
      <c r="M1509" s="108">
        <f>Causas[[#This Row],[parada_duracion]]/60</f>
        <v>87.000000000698492</v>
      </c>
      <c r="N1509" s="18" t="s">
        <v>44</v>
      </c>
      <c r="O1509" s="98" t="s">
        <v>44</v>
      </c>
      <c r="P1509" s="109">
        <f>WEEKNUM(Causas[[#This Row],[resolucion_fecha]],16)</f>
        <v>19</v>
      </c>
      <c r="Q1509" s="109" t="str">
        <f>TEXT(Causas[[#This Row],[resolucion_fecha]],"MMMM")</f>
        <v>mayo</v>
      </c>
      <c r="R1509" s="109" t="str">
        <f t="shared" si="34"/>
        <v>N</v>
      </c>
      <c r="S1509" s="93"/>
      <c r="T1509" s="110"/>
      <c r="U1509" s="112"/>
      <c r="V1509" s="109"/>
      <c r="W1509" s="109"/>
    </row>
    <row r="1510" spans="1:23" x14ac:dyDescent="0.25">
      <c r="A1510" s="107"/>
      <c r="B1510" s="107" t="s">
        <v>120</v>
      </c>
      <c r="C1510" s="107"/>
      <c r="D1510" t="s">
        <v>57</v>
      </c>
      <c r="E1510" s="91"/>
      <c r="F1510" s="107"/>
      <c r="G1510" t="s">
        <v>580</v>
      </c>
      <c r="H1510" s="97">
        <v>45420.291666666664</v>
      </c>
      <c r="I1510" s="117">
        <v>45420.291666666664</v>
      </c>
      <c r="J1510" s="97">
        <v>45420.397916666669</v>
      </c>
      <c r="K1510" s="117">
        <v>45420.397916666669</v>
      </c>
      <c r="L1510" s="95">
        <f>((Causas[[#This Row],[resolucion_fecha]]-Causas[[#This Row],[parada_fecha]])*60*60*24)</f>
        <v>9180.0000003771856</v>
      </c>
      <c r="M1510" s="108">
        <f>Causas[[#This Row],[parada_duracion]]/60</f>
        <v>153.00000000628643</v>
      </c>
      <c r="N1510" s="18" t="s">
        <v>44</v>
      </c>
      <c r="O1510" s="98" t="s">
        <v>44</v>
      </c>
      <c r="P1510" s="109">
        <f>WEEKNUM(Causas[[#This Row],[resolucion_fecha]],16)</f>
        <v>19</v>
      </c>
      <c r="Q1510" s="109" t="str">
        <f>TEXT(Causas[[#This Row],[resolucion_fecha]],"MMMM")</f>
        <v>mayo</v>
      </c>
      <c r="R1510" s="109" t="str">
        <f t="shared" si="34"/>
        <v>N</v>
      </c>
      <c r="S1510" s="93"/>
      <c r="T1510" s="110"/>
      <c r="U1510" s="112"/>
      <c r="V1510" s="109"/>
      <c r="W1510" s="109"/>
    </row>
    <row r="1511" spans="1:23" x14ac:dyDescent="0.25">
      <c r="A1511" s="107"/>
      <c r="B1511" s="107" t="s">
        <v>116</v>
      </c>
      <c r="C1511" s="107"/>
      <c r="D1511" t="s">
        <v>50</v>
      </c>
      <c r="E1511" s="91"/>
      <c r="F1511" s="107"/>
      <c r="G1511" t="s">
        <v>579</v>
      </c>
      <c r="H1511" s="97">
        <v>45420.348611111112</v>
      </c>
      <c r="I1511" s="117">
        <v>45420.348611111112</v>
      </c>
      <c r="J1511" s="97">
        <v>45420.404861111114</v>
      </c>
      <c r="K1511" s="117">
        <v>45420.404861111114</v>
      </c>
      <c r="L1511" s="95">
        <f>((Causas[[#This Row],[resolucion_fecha]]-Causas[[#This Row],[parada_fecha]])*60*60*24)</f>
        <v>4860.0000001257285</v>
      </c>
      <c r="M1511" s="108">
        <f>Causas[[#This Row],[parada_duracion]]/60</f>
        <v>81.000000002095476</v>
      </c>
      <c r="N1511" s="18" t="s">
        <v>44</v>
      </c>
      <c r="O1511" s="98" t="s">
        <v>44</v>
      </c>
      <c r="P1511" s="109">
        <f>WEEKNUM(Causas[[#This Row],[resolucion_fecha]],16)</f>
        <v>19</v>
      </c>
      <c r="Q1511" s="109" t="str">
        <f>TEXT(Causas[[#This Row],[resolucion_fecha]],"MMMM")</f>
        <v>mayo</v>
      </c>
      <c r="R1511" s="109" t="str">
        <f t="shared" si="34"/>
        <v>N</v>
      </c>
      <c r="S1511" s="93"/>
      <c r="T1511" s="110"/>
      <c r="U1511" s="112"/>
      <c r="V1511" s="109"/>
      <c r="W1511" s="109"/>
    </row>
    <row r="1512" spans="1:23" x14ac:dyDescent="0.25">
      <c r="A1512" s="107"/>
      <c r="B1512" s="107" t="s">
        <v>179</v>
      </c>
      <c r="C1512" s="107"/>
      <c r="D1512" t="s">
        <v>49</v>
      </c>
      <c r="E1512" s="91"/>
      <c r="F1512" s="107"/>
      <c r="G1512" t="s">
        <v>579</v>
      </c>
      <c r="H1512" s="97">
        <v>45420.404166666667</v>
      </c>
      <c r="I1512" s="117">
        <v>45420.404166666667</v>
      </c>
      <c r="J1512" s="97">
        <v>45420.425000000003</v>
      </c>
      <c r="K1512" s="117">
        <v>45420.425000000003</v>
      </c>
      <c r="L1512" s="95">
        <f>((Causas[[#This Row],[resolucion_fecha]]-Causas[[#This Row],[parada_fecha]])*60*60*24)</f>
        <v>1800.0000002095476</v>
      </c>
      <c r="M1512" s="108">
        <f>Causas[[#This Row],[parada_duracion]]/60</f>
        <v>30.00000000349246</v>
      </c>
      <c r="N1512" s="18" t="s">
        <v>44</v>
      </c>
      <c r="O1512" s="98" t="s">
        <v>44</v>
      </c>
      <c r="P1512" s="109">
        <f>WEEKNUM(Causas[[#This Row],[resolucion_fecha]],16)</f>
        <v>19</v>
      </c>
      <c r="Q1512" s="109" t="str">
        <f>TEXT(Causas[[#This Row],[resolucion_fecha]],"MMMM")</f>
        <v>mayo</v>
      </c>
      <c r="R1512" s="109" t="str">
        <f t="shared" ref="R1512:R1543" si="35">IF(I7068&gt;TIME(22,0,0),"N",IF(I7068&lt;TIME(6,0,0),"N",IF(I7068&gt;TIME(14,0,0),"T",IF(I7068&gt;=TIME(6,0,0),"M","-"))))</f>
        <v>N</v>
      </c>
      <c r="S1512" s="93"/>
      <c r="T1512" s="110"/>
      <c r="U1512" s="112"/>
      <c r="V1512" s="109"/>
      <c r="W1512" s="109"/>
    </row>
    <row r="1513" spans="1:23" x14ac:dyDescent="0.25">
      <c r="A1513" s="107"/>
      <c r="B1513" s="107" t="s">
        <v>179</v>
      </c>
      <c r="C1513" s="107"/>
      <c r="D1513" t="s">
        <v>49</v>
      </c>
      <c r="E1513" s="91"/>
      <c r="F1513" s="107"/>
      <c r="G1513" t="s">
        <v>579</v>
      </c>
      <c r="H1513" s="97">
        <v>45420.433333333334</v>
      </c>
      <c r="I1513" s="117">
        <v>45420.433333333334</v>
      </c>
      <c r="J1513" s="97">
        <v>45420.479166666664</v>
      </c>
      <c r="K1513" s="117">
        <v>45420.479166666664</v>
      </c>
      <c r="L1513" s="95">
        <f>((Causas[[#This Row],[resolucion_fecha]]-Causas[[#This Row],[parada_fecha]])*60*60*24)</f>
        <v>3959.9999997066334</v>
      </c>
      <c r="M1513" s="108">
        <f>Causas[[#This Row],[parada_duracion]]/60</f>
        <v>65.999999995110556</v>
      </c>
      <c r="N1513" s="18" t="s">
        <v>44</v>
      </c>
      <c r="O1513" s="98" t="s">
        <v>44</v>
      </c>
      <c r="P1513" s="109">
        <f>WEEKNUM(Causas[[#This Row],[resolucion_fecha]],16)</f>
        <v>19</v>
      </c>
      <c r="Q1513" s="109" t="str">
        <f>TEXT(Causas[[#This Row],[resolucion_fecha]],"MMMM")</f>
        <v>mayo</v>
      </c>
      <c r="R1513" s="109" t="str">
        <f t="shared" si="35"/>
        <v>N</v>
      </c>
      <c r="S1513" s="93"/>
      <c r="T1513" s="110"/>
      <c r="U1513" s="112"/>
      <c r="V1513" s="109"/>
      <c r="W1513" s="109"/>
    </row>
    <row r="1514" spans="1:23" x14ac:dyDescent="0.25">
      <c r="A1514" s="107"/>
      <c r="B1514" s="107" t="s">
        <v>114</v>
      </c>
      <c r="C1514" s="107"/>
      <c r="D1514" t="s">
        <v>50</v>
      </c>
      <c r="E1514" s="91"/>
      <c r="F1514" s="107"/>
      <c r="G1514" t="s">
        <v>580</v>
      </c>
      <c r="H1514" s="97">
        <v>45420.464583333334</v>
      </c>
      <c r="I1514" s="117">
        <v>45420.464583333334</v>
      </c>
      <c r="J1514" s="97">
        <v>45420.473611111112</v>
      </c>
      <c r="K1514" s="117">
        <v>45420.473611111112</v>
      </c>
      <c r="L1514" s="95">
        <f>((Causas[[#This Row],[resolucion_fecha]]-Causas[[#This Row],[parada_fecha]])*60*60*24)</f>
        <v>780.00000002793968</v>
      </c>
      <c r="M1514" s="108">
        <f>Causas[[#This Row],[parada_duracion]]/60</f>
        <v>13.000000000465661</v>
      </c>
      <c r="N1514" s="18" t="s">
        <v>862</v>
      </c>
      <c r="O1514" s="98"/>
      <c r="P1514" s="109">
        <f>WEEKNUM(Causas[[#This Row],[resolucion_fecha]],16)</f>
        <v>19</v>
      </c>
      <c r="Q1514" s="109" t="str">
        <f>TEXT(Causas[[#This Row],[resolucion_fecha]],"MMMM")</f>
        <v>mayo</v>
      </c>
      <c r="R1514" s="109" t="str">
        <f t="shared" si="35"/>
        <v>N</v>
      </c>
      <c r="S1514" s="93"/>
      <c r="T1514" s="110"/>
      <c r="U1514" s="112"/>
      <c r="V1514" s="109"/>
      <c r="W1514" s="109"/>
    </row>
    <row r="1515" spans="1:23" x14ac:dyDescent="0.25">
      <c r="A1515" s="107"/>
      <c r="B1515" s="107" t="s">
        <v>114</v>
      </c>
      <c r="C1515" s="107"/>
      <c r="D1515" t="s">
        <v>50</v>
      </c>
      <c r="E1515" s="91"/>
      <c r="F1515" s="107"/>
      <c r="G1515" t="s">
        <v>580</v>
      </c>
      <c r="H1515" s="97">
        <v>45420.492361111108</v>
      </c>
      <c r="I1515" s="117">
        <v>45420.492361111108</v>
      </c>
      <c r="J1515" s="97">
        <v>45420.49722222222</v>
      </c>
      <c r="K1515" s="117">
        <v>45420.49722222222</v>
      </c>
      <c r="L1515" s="95">
        <f>((Causas[[#This Row],[resolucion_fecha]]-Causas[[#This Row],[parada_fecha]])*60*60*24)</f>
        <v>420.00000011175871</v>
      </c>
      <c r="M1515" s="108">
        <f>Causas[[#This Row],[parada_duracion]]/60</f>
        <v>7.0000000018626451</v>
      </c>
      <c r="N1515" s="19" t="s">
        <v>125</v>
      </c>
      <c r="O1515" s="99" t="s">
        <v>125</v>
      </c>
      <c r="P1515" s="109">
        <f>WEEKNUM(Causas[[#This Row],[resolucion_fecha]],16)</f>
        <v>19</v>
      </c>
      <c r="Q1515" s="109" t="str">
        <f>TEXT(Causas[[#This Row],[resolucion_fecha]],"MMMM")</f>
        <v>mayo</v>
      </c>
      <c r="R1515" s="109" t="str">
        <f t="shared" si="35"/>
        <v>N</v>
      </c>
      <c r="S1515" s="93"/>
      <c r="T1515" s="99" t="s">
        <v>125</v>
      </c>
      <c r="U1515" s="112"/>
      <c r="V1515" s="109"/>
      <c r="W1515" s="109"/>
    </row>
    <row r="1516" spans="1:23" x14ac:dyDescent="0.25">
      <c r="A1516" s="107"/>
      <c r="B1516" s="107" t="s">
        <v>151</v>
      </c>
      <c r="C1516" s="107"/>
      <c r="D1516" t="s">
        <v>56</v>
      </c>
      <c r="E1516" s="91"/>
      <c r="F1516" s="107"/>
      <c r="G1516" t="s">
        <v>579</v>
      </c>
      <c r="H1516" s="97">
        <v>45420.51458333333</v>
      </c>
      <c r="I1516" s="117">
        <v>45420.51458333333</v>
      </c>
      <c r="J1516" s="97">
        <v>45420.563194444447</v>
      </c>
      <c r="K1516" s="117">
        <v>45420.563194444447</v>
      </c>
      <c r="L1516" s="95">
        <f>((Causas[[#This Row],[resolucion_fecha]]-Causas[[#This Row],[parada_fecha]])*60*60*24)</f>
        <v>4200.0000004889444</v>
      </c>
      <c r="M1516" s="108">
        <f>Causas[[#This Row],[parada_duracion]]/60</f>
        <v>70.000000008149073</v>
      </c>
      <c r="N1516" s="18" t="s">
        <v>44</v>
      </c>
      <c r="O1516" s="98" t="s">
        <v>44</v>
      </c>
      <c r="P1516" s="109">
        <f>WEEKNUM(Causas[[#This Row],[resolucion_fecha]],16)</f>
        <v>19</v>
      </c>
      <c r="Q1516" s="109" t="str">
        <f>TEXT(Causas[[#This Row],[resolucion_fecha]],"MMMM")</f>
        <v>mayo</v>
      </c>
      <c r="R1516" s="109" t="str">
        <f t="shared" si="35"/>
        <v>N</v>
      </c>
      <c r="S1516" s="93"/>
      <c r="T1516" s="110"/>
      <c r="U1516" s="112"/>
      <c r="V1516" s="109"/>
      <c r="W1516" s="109"/>
    </row>
    <row r="1517" spans="1:23" x14ac:dyDescent="0.25">
      <c r="A1517" s="107"/>
      <c r="B1517" s="107" t="s">
        <v>116</v>
      </c>
      <c r="C1517" s="107"/>
      <c r="D1517" t="s">
        <v>50</v>
      </c>
      <c r="E1517" s="91"/>
      <c r="F1517" s="107"/>
      <c r="G1517" t="s">
        <v>580</v>
      </c>
      <c r="H1517" s="97">
        <v>45420.532638888886</v>
      </c>
      <c r="I1517" s="117">
        <v>45420.532638888886</v>
      </c>
      <c r="J1517" s="97">
        <v>45420.535416666666</v>
      </c>
      <c r="K1517" s="117">
        <v>45420.535416666666</v>
      </c>
      <c r="L1517" s="95">
        <f>((Causas[[#This Row],[resolucion_fecha]]-Causas[[#This Row],[parada_fecha]])*60*60*24)</f>
        <v>240.00000015366822</v>
      </c>
      <c r="M1517" s="108">
        <f>Causas[[#This Row],[parada_duracion]]/60</f>
        <v>4.0000000025611371</v>
      </c>
      <c r="N1517" s="19" t="s">
        <v>125</v>
      </c>
      <c r="O1517" s="99" t="s">
        <v>125</v>
      </c>
      <c r="P1517" s="109">
        <f>WEEKNUM(Causas[[#This Row],[resolucion_fecha]],16)</f>
        <v>19</v>
      </c>
      <c r="Q1517" s="109" t="str">
        <f>TEXT(Causas[[#This Row],[resolucion_fecha]],"MMMM")</f>
        <v>mayo</v>
      </c>
      <c r="R1517" s="109" t="str">
        <f t="shared" si="35"/>
        <v>N</v>
      </c>
      <c r="S1517" s="93"/>
      <c r="T1517" s="99" t="s">
        <v>125</v>
      </c>
      <c r="U1517" s="112"/>
      <c r="V1517" s="109"/>
      <c r="W1517" s="109"/>
    </row>
    <row r="1518" spans="1:23" x14ac:dyDescent="0.25">
      <c r="A1518" s="107"/>
      <c r="B1518" s="107" t="s">
        <v>114</v>
      </c>
      <c r="C1518" s="107"/>
      <c r="D1518" t="s">
        <v>50</v>
      </c>
      <c r="E1518" s="91"/>
      <c r="F1518" s="107"/>
      <c r="G1518" t="s">
        <v>580</v>
      </c>
      <c r="H1518" s="97">
        <v>45420.546527777777</v>
      </c>
      <c r="I1518" s="117">
        <v>45420.546527777777</v>
      </c>
      <c r="J1518" s="97">
        <v>45420.547222222223</v>
      </c>
      <c r="K1518" s="117">
        <v>45420.547222222223</v>
      </c>
      <c r="L1518" s="95">
        <f>((Causas[[#This Row],[resolucion_fecha]]-Causas[[#This Row],[parada_fecha]])*60*60*24)</f>
        <v>60.000000195577741</v>
      </c>
      <c r="M1518" s="108">
        <f>Causas[[#This Row],[parada_duracion]]/60</f>
        <v>1.000000003259629</v>
      </c>
      <c r="N1518" s="19" t="s">
        <v>125</v>
      </c>
      <c r="O1518" s="99" t="s">
        <v>125</v>
      </c>
      <c r="P1518" s="109">
        <f>WEEKNUM(Causas[[#This Row],[resolucion_fecha]],16)</f>
        <v>19</v>
      </c>
      <c r="Q1518" s="109" t="str">
        <f>TEXT(Causas[[#This Row],[resolucion_fecha]],"MMMM")</f>
        <v>mayo</v>
      </c>
      <c r="R1518" s="109" t="str">
        <f t="shared" si="35"/>
        <v>N</v>
      </c>
      <c r="S1518" s="93"/>
      <c r="T1518" s="99" t="s">
        <v>125</v>
      </c>
      <c r="U1518" s="112"/>
      <c r="V1518" s="109"/>
      <c r="W1518" s="109"/>
    </row>
    <row r="1519" spans="1:23" x14ac:dyDescent="0.25">
      <c r="A1519" s="107"/>
      <c r="B1519" s="107" t="s">
        <v>120</v>
      </c>
      <c r="C1519" s="107"/>
      <c r="D1519" t="s">
        <v>59</v>
      </c>
      <c r="E1519" s="91"/>
      <c r="F1519" s="107"/>
      <c r="G1519" t="s">
        <v>579</v>
      </c>
      <c r="H1519" s="97">
        <v>45420.62222222222</v>
      </c>
      <c r="I1519" s="117">
        <v>45420.62222222222</v>
      </c>
      <c r="J1519" s="97">
        <v>45420.654861111114</v>
      </c>
      <c r="K1519" s="117">
        <v>45420.654861111114</v>
      </c>
      <c r="L1519" s="95">
        <f>((Causas[[#This Row],[resolucion_fecha]]-Causas[[#This Row],[parada_fecha]])*60*60*24)</f>
        <v>2820.0000003911555</v>
      </c>
      <c r="M1519" s="108">
        <f>Causas[[#This Row],[parada_duracion]]/60</f>
        <v>47.000000006519258</v>
      </c>
      <c r="N1519" s="18" t="s">
        <v>865</v>
      </c>
      <c r="O1519" s="98" t="s">
        <v>383</v>
      </c>
      <c r="P1519" s="109">
        <f>WEEKNUM(Causas[[#This Row],[resolucion_fecha]],16)</f>
        <v>19</v>
      </c>
      <c r="Q1519" s="109" t="str">
        <f>TEXT(Causas[[#This Row],[resolucion_fecha]],"MMMM")</f>
        <v>mayo</v>
      </c>
      <c r="R1519" s="109" t="str">
        <f t="shared" si="35"/>
        <v>N</v>
      </c>
      <c r="S1519" s="93"/>
      <c r="T1519" s="110"/>
      <c r="U1519" s="112"/>
      <c r="V1519" s="109"/>
      <c r="W1519" s="109"/>
    </row>
    <row r="1520" spans="1:23" x14ac:dyDescent="0.25">
      <c r="A1520" s="107"/>
      <c r="B1520" s="107" t="s">
        <v>136</v>
      </c>
      <c r="C1520" s="107"/>
      <c r="D1520" t="s">
        <v>52</v>
      </c>
      <c r="E1520" s="91"/>
      <c r="F1520" s="107"/>
      <c r="G1520" t="s">
        <v>579</v>
      </c>
      <c r="H1520" s="97">
        <v>45420.636111111111</v>
      </c>
      <c r="I1520" s="117">
        <v>45420.636111111111</v>
      </c>
      <c r="J1520" s="97">
        <v>45420.640972222223</v>
      </c>
      <c r="K1520" s="117">
        <v>45420.640972222223</v>
      </c>
      <c r="L1520" s="95">
        <f>((Causas[[#This Row],[resolucion_fecha]]-Causas[[#This Row],[parada_fecha]])*60*60*24)</f>
        <v>420.00000011175871</v>
      </c>
      <c r="M1520" s="108">
        <f>Causas[[#This Row],[parada_duracion]]/60</f>
        <v>7.0000000018626451</v>
      </c>
      <c r="N1520" s="19" t="s">
        <v>125</v>
      </c>
      <c r="O1520" s="99" t="s">
        <v>125</v>
      </c>
      <c r="P1520" s="109">
        <f>WEEKNUM(Causas[[#This Row],[resolucion_fecha]],16)</f>
        <v>19</v>
      </c>
      <c r="Q1520" s="109" t="str">
        <f>TEXT(Causas[[#This Row],[resolucion_fecha]],"MMMM")</f>
        <v>mayo</v>
      </c>
      <c r="R1520" s="109" t="str">
        <f t="shared" si="35"/>
        <v>N</v>
      </c>
      <c r="S1520" s="93"/>
      <c r="T1520" s="99" t="s">
        <v>125</v>
      </c>
      <c r="U1520" s="112"/>
      <c r="V1520" s="109"/>
      <c r="W1520" s="109"/>
    </row>
    <row r="1521" spans="1:23" x14ac:dyDescent="0.25">
      <c r="A1521" s="107"/>
      <c r="B1521" s="107" t="s">
        <v>137</v>
      </c>
      <c r="C1521" s="107"/>
      <c r="D1521" t="s">
        <v>54</v>
      </c>
      <c r="E1521" s="91"/>
      <c r="F1521" s="107"/>
      <c r="G1521" t="s">
        <v>579</v>
      </c>
      <c r="H1521" s="97">
        <v>45420.636805555558</v>
      </c>
      <c r="I1521" s="117">
        <v>45420.636805555558</v>
      </c>
      <c r="J1521" s="97">
        <v>45420.654861111114</v>
      </c>
      <c r="K1521" s="117">
        <v>45420.654861111114</v>
      </c>
      <c r="L1521" s="95">
        <f>((Causas[[#This Row],[resolucion_fecha]]-Causas[[#This Row],[parada_fecha]])*60*60*24)</f>
        <v>1560.0000000558794</v>
      </c>
      <c r="M1521" s="108">
        <f>Causas[[#This Row],[parada_duracion]]/60</f>
        <v>26.000000000931323</v>
      </c>
      <c r="N1521" s="18" t="s">
        <v>44</v>
      </c>
      <c r="O1521" s="98" t="s">
        <v>44</v>
      </c>
      <c r="P1521" s="109">
        <f>WEEKNUM(Causas[[#This Row],[resolucion_fecha]],16)</f>
        <v>19</v>
      </c>
      <c r="Q1521" s="109" t="str">
        <f>TEXT(Causas[[#This Row],[resolucion_fecha]],"MMMM")</f>
        <v>mayo</v>
      </c>
      <c r="R1521" s="109" t="str">
        <f t="shared" si="35"/>
        <v>N</v>
      </c>
      <c r="S1521" s="93"/>
      <c r="T1521" s="110"/>
      <c r="U1521" s="112"/>
      <c r="V1521" s="109"/>
      <c r="W1521" s="109"/>
    </row>
    <row r="1522" spans="1:23" x14ac:dyDescent="0.25">
      <c r="A1522" s="107"/>
      <c r="B1522" s="107" t="s">
        <v>211</v>
      </c>
      <c r="C1522" s="107"/>
      <c r="D1522" t="s">
        <v>57</v>
      </c>
      <c r="E1522" s="91"/>
      <c r="F1522" s="107"/>
      <c r="G1522" t="s">
        <v>579</v>
      </c>
      <c r="H1522" s="97">
        <v>45420.640277777777</v>
      </c>
      <c r="I1522" s="117">
        <v>45420.640277777777</v>
      </c>
      <c r="J1522" s="97">
        <v>45420.666666666664</v>
      </c>
      <c r="K1522" s="117">
        <v>45420.666666666664</v>
      </c>
      <c r="L1522" s="95">
        <f>((Causas[[#This Row],[resolucion_fecha]]-Causas[[#This Row],[parada_fecha]])*60*60*24)</f>
        <v>2279.9999998882413</v>
      </c>
      <c r="M1522" s="108">
        <f>Causas[[#This Row],[parada_duracion]]/60</f>
        <v>37.999999998137355</v>
      </c>
      <c r="N1522" s="18" t="s">
        <v>863</v>
      </c>
      <c r="O1522" s="98" t="s">
        <v>383</v>
      </c>
      <c r="P1522" s="109">
        <f>WEEKNUM(Causas[[#This Row],[resolucion_fecha]],16)</f>
        <v>19</v>
      </c>
      <c r="Q1522" s="109" t="str">
        <f>TEXT(Causas[[#This Row],[resolucion_fecha]],"MMMM")</f>
        <v>mayo</v>
      </c>
      <c r="R1522" s="109" t="str">
        <f t="shared" si="35"/>
        <v>N</v>
      </c>
      <c r="S1522" s="93"/>
      <c r="T1522" s="110"/>
      <c r="U1522" s="112"/>
      <c r="V1522" s="109"/>
      <c r="W1522" s="109"/>
    </row>
    <row r="1523" spans="1:23" x14ac:dyDescent="0.25">
      <c r="A1523" s="107"/>
      <c r="B1523" s="107" t="s">
        <v>114</v>
      </c>
      <c r="C1523" s="107"/>
      <c r="D1523" t="s">
        <v>50</v>
      </c>
      <c r="E1523" s="91"/>
      <c r="F1523" s="107"/>
      <c r="G1523" t="s">
        <v>580</v>
      </c>
      <c r="H1523" s="97">
        <v>45420.676388888889</v>
      </c>
      <c r="I1523" s="117">
        <v>45420.676388888889</v>
      </c>
      <c r="J1523" s="97">
        <v>45420.677777777775</v>
      </c>
      <c r="K1523" s="117">
        <v>45420.677777777775</v>
      </c>
      <c r="L1523" s="95">
        <f>((Causas[[#This Row],[resolucion_fecha]]-Causas[[#This Row],[parada_fecha]])*60*60*24)</f>
        <v>119.99999976251274</v>
      </c>
      <c r="M1523" s="108">
        <f>Causas[[#This Row],[parada_duracion]]/60</f>
        <v>1.9999999960418791</v>
      </c>
      <c r="N1523" s="19" t="s">
        <v>125</v>
      </c>
      <c r="O1523" s="99" t="s">
        <v>125</v>
      </c>
      <c r="P1523" s="109">
        <f>WEEKNUM(Causas[[#This Row],[resolucion_fecha]],16)</f>
        <v>19</v>
      </c>
      <c r="Q1523" s="109" t="str">
        <f>TEXT(Causas[[#This Row],[resolucion_fecha]],"MMMM")</f>
        <v>mayo</v>
      </c>
      <c r="R1523" s="109" t="str">
        <f t="shared" si="35"/>
        <v>N</v>
      </c>
      <c r="S1523" s="93"/>
      <c r="T1523" s="99" t="s">
        <v>125</v>
      </c>
      <c r="U1523" s="112"/>
      <c r="V1523" s="109"/>
      <c r="W1523" s="109"/>
    </row>
    <row r="1524" spans="1:23" x14ac:dyDescent="0.25">
      <c r="A1524" s="107"/>
      <c r="B1524" s="107" t="s">
        <v>120</v>
      </c>
      <c r="C1524" s="107"/>
      <c r="D1524" t="s">
        <v>55</v>
      </c>
      <c r="E1524" s="91"/>
      <c r="F1524" s="107"/>
      <c r="G1524" t="s">
        <v>580</v>
      </c>
      <c r="H1524" s="97">
        <v>45420.704861111109</v>
      </c>
      <c r="I1524" s="117">
        <v>45420.704861111109</v>
      </c>
      <c r="J1524" s="97">
        <v>45420.728472222225</v>
      </c>
      <c r="K1524" s="117">
        <v>45420.728472222225</v>
      </c>
      <c r="L1524" s="95">
        <f>((Causas[[#This Row],[resolucion_fecha]]-Causas[[#This Row],[parada_fecha]])*60*60*24)</f>
        <v>2040.0000003632158</v>
      </c>
      <c r="M1524" s="108">
        <f>Causas[[#This Row],[parada_duracion]]/60</f>
        <v>34.000000006053597</v>
      </c>
      <c r="N1524" s="18" t="s">
        <v>866</v>
      </c>
      <c r="O1524" s="98" t="s">
        <v>383</v>
      </c>
      <c r="P1524" s="109">
        <f>WEEKNUM(Causas[[#This Row],[resolucion_fecha]],16)</f>
        <v>19</v>
      </c>
      <c r="Q1524" s="109" t="str">
        <f>TEXT(Causas[[#This Row],[resolucion_fecha]],"MMMM")</f>
        <v>mayo</v>
      </c>
      <c r="R1524" s="109" t="str">
        <f t="shared" si="35"/>
        <v>N</v>
      </c>
      <c r="S1524" s="93"/>
      <c r="T1524" s="110"/>
      <c r="U1524" s="112"/>
      <c r="V1524" s="109"/>
      <c r="W1524" s="109"/>
    </row>
    <row r="1525" spans="1:23" x14ac:dyDescent="0.25">
      <c r="A1525" s="107"/>
      <c r="B1525" s="107" t="s">
        <v>114</v>
      </c>
      <c r="C1525" s="107"/>
      <c r="D1525" t="s">
        <v>50</v>
      </c>
      <c r="E1525" s="91"/>
      <c r="F1525" s="107"/>
      <c r="G1525" t="s">
        <v>579</v>
      </c>
      <c r="H1525" s="97">
        <v>45420.711805555555</v>
      </c>
      <c r="I1525" s="117">
        <v>45420.711805555555</v>
      </c>
      <c r="J1525" s="97">
        <v>45420.770138888889</v>
      </c>
      <c r="K1525" s="117">
        <v>45420.770138888889</v>
      </c>
      <c r="L1525" s="95">
        <f>((Causas[[#This Row],[resolucion_fecha]]-Causas[[#This Row],[parada_fecha]])*60*60*24)</f>
        <v>5040.000000083819</v>
      </c>
      <c r="M1525" s="108">
        <f>Causas[[#This Row],[parada_duracion]]/60</f>
        <v>84.000000001396984</v>
      </c>
      <c r="N1525" s="18" t="s">
        <v>864</v>
      </c>
      <c r="O1525" s="98" t="s">
        <v>383</v>
      </c>
      <c r="P1525" s="109">
        <f>WEEKNUM(Causas[[#This Row],[resolucion_fecha]],16)</f>
        <v>19</v>
      </c>
      <c r="Q1525" s="109" t="str">
        <f>TEXT(Causas[[#This Row],[resolucion_fecha]],"MMMM")</f>
        <v>mayo</v>
      </c>
      <c r="R1525" s="109" t="str">
        <f t="shared" si="35"/>
        <v>N</v>
      </c>
      <c r="S1525" s="93"/>
      <c r="T1525" s="110"/>
      <c r="U1525" s="112"/>
      <c r="V1525" s="109"/>
      <c r="W1525" s="109"/>
    </row>
    <row r="1526" spans="1:23" x14ac:dyDescent="0.25">
      <c r="A1526" s="107"/>
      <c r="B1526" s="107" t="s">
        <v>211</v>
      </c>
      <c r="C1526" s="107"/>
      <c r="D1526" t="s">
        <v>57</v>
      </c>
      <c r="E1526" s="91"/>
      <c r="F1526" s="107"/>
      <c r="G1526" t="s">
        <v>579</v>
      </c>
      <c r="H1526" s="97">
        <v>45420.738888888889</v>
      </c>
      <c r="I1526" s="117">
        <v>45420.738888888889</v>
      </c>
      <c r="J1526" s="97">
        <v>45420.760416666664</v>
      </c>
      <c r="K1526" s="117">
        <v>45420.760416666664</v>
      </c>
      <c r="L1526" s="95">
        <f>((Causas[[#This Row],[resolucion_fecha]]-Causas[[#This Row],[parada_fecha]])*60*60*24)</f>
        <v>1859.9999997764826</v>
      </c>
      <c r="M1526" s="108">
        <f>Causas[[#This Row],[parada_duracion]]/60</f>
        <v>30.99999999627471</v>
      </c>
      <c r="N1526" s="18" t="s">
        <v>867</v>
      </c>
      <c r="O1526" s="98" t="s">
        <v>384</v>
      </c>
      <c r="P1526" s="109">
        <f>WEEKNUM(Causas[[#This Row],[resolucion_fecha]],16)</f>
        <v>19</v>
      </c>
      <c r="Q1526" s="109" t="str">
        <f>TEXT(Causas[[#This Row],[resolucion_fecha]],"MMMM")</f>
        <v>mayo</v>
      </c>
      <c r="R1526" s="109" t="str">
        <f t="shared" si="35"/>
        <v>N</v>
      </c>
      <c r="S1526" s="93"/>
      <c r="T1526" s="110"/>
      <c r="U1526" s="112"/>
      <c r="V1526" s="109"/>
      <c r="W1526" s="109"/>
    </row>
    <row r="1527" spans="1:23" ht="45" x14ac:dyDescent="0.25">
      <c r="A1527" s="107"/>
      <c r="B1527" s="107" t="s">
        <v>114</v>
      </c>
      <c r="C1527" s="107"/>
      <c r="D1527" t="s">
        <v>50</v>
      </c>
      <c r="E1527" s="91"/>
      <c r="F1527" s="107"/>
      <c r="G1527" t="s">
        <v>579</v>
      </c>
      <c r="H1527" s="97">
        <v>45420.833333333336</v>
      </c>
      <c r="I1527" s="117">
        <v>45420.833333333336</v>
      </c>
      <c r="J1527" s="97">
        <v>45420.864583333336</v>
      </c>
      <c r="K1527" s="117">
        <v>45420.864583333336</v>
      </c>
      <c r="L1527" s="95">
        <f>((Causas[[#This Row],[resolucion_fecha]]-Causas[[#This Row],[parada_fecha]])*60*60*24)</f>
        <v>2700</v>
      </c>
      <c r="M1527" s="108">
        <f>Causas[[#This Row],[parada_duracion]]/60</f>
        <v>45</v>
      </c>
      <c r="N1527" s="18" t="s">
        <v>869</v>
      </c>
      <c r="O1527" s="98" t="s">
        <v>384</v>
      </c>
      <c r="P1527" s="109">
        <f>WEEKNUM(Causas[[#This Row],[resolucion_fecha]],16)</f>
        <v>19</v>
      </c>
      <c r="Q1527" s="109" t="str">
        <f>TEXT(Causas[[#This Row],[resolucion_fecha]],"MMMM")</f>
        <v>mayo</v>
      </c>
      <c r="R1527" s="109" t="str">
        <f t="shared" si="35"/>
        <v>N</v>
      </c>
      <c r="S1527" s="93"/>
      <c r="T1527" s="110"/>
      <c r="U1527" s="112"/>
      <c r="V1527" s="109"/>
      <c r="W1527" s="109"/>
    </row>
    <row r="1528" spans="1:23" x14ac:dyDescent="0.25">
      <c r="A1528" s="107"/>
      <c r="B1528" s="107" t="s">
        <v>120</v>
      </c>
      <c r="C1528" s="107"/>
      <c r="D1528" t="s">
        <v>64</v>
      </c>
      <c r="E1528" s="91"/>
      <c r="F1528" s="107"/>
      <c r="G1528" t="s">
        <v>579</v>
      </c>
      <c r="H1528" s="97">
        <v>45420.861805555556</v>
      </c>
      <c r="I1528" s="117">
        <v>45420.861805555556</v>
      </c>
      <c r="J1528" s="97">
        <v>45420.865277777775</v>
      </c>
      <c r="K1528" s="117">
        <v>45420.865277777775</v>
      </c>
      <c r="L1528" s="95">
        <f>((Causas[[#This Row],[resolucion_fecha]]-Causas[[#This Row],[parada_fecha]])*60*60*24)</f>
        <v>299.99999972060323</v>
      </c>
      <c r="M1528" s="108">
        <f>Causas[[#This Row],[parada_duracion]]/60</f>
        <v>4.9999999953433871</v>
      </c>
      <c r="N1528" s="19" t="s">
        <v>125</v>
      </c>
      <c r="O1528" s="99" t="s">
        <v>125</v>
      </c>
      <c r="P1528" s="109">
        <f>WEEKNUM(Causas[[#This Row],[resolucion_fecha]],16)</f>
        <v>19</v>
      </c>
      <c r="Q1528" s="109" t="str">
        <f>TEXT(Causas[[#This Row],[resolucion_fecha]],"MMMM")</f>
        <v>mayo</v>
      </c>
      <c r="R1528" s="109" t="str">
        <f t="shared" si="35"/>
        <v>N</v>
      </c>
      <c r="S1528" s="93"/>
      <c r="T1528" s="99" t="s">
        <v>125</v>
      </c>
      <c r="U1528" s="112"/>
      <c r="V1528" s="109"/>
      <c r="W1528" s="109"/>
    </row>
    <row r="1529" spans="1:23" x14ac:dyDescent="0.25">
      <c r="A1529" s="107"/>
      <c r="B1529" s="107" t="s">
        <v>137</v>
      </c>
      <c r="C1529" s="107"/>
      <c r="D1529" t="s">
        <v>46</v>
      </c>
      <c r="E1529" s="91"/>
      <c r="F1529" s="107"/>
      <c r="G1529" t="s">
        <v>579</v>
      </c>
      <c r="H1529" s="97">
        <v>45420.863194444442</v>
      </c>
      <c r="I1529" s="117">
        <v>45420.863194444442</v>
      </c>
      <c r="J1529" s="97">
        <v>45420.892361111109</v>
      </c>
      <c r="K1529" s="117">
        <v>45420.892361111109</v>
      </c>
      <c r="L1529" s="95">
        <f>((Causas[[#This Row],[resolucion_fecha]]-Causas[[#This Row],[parada_fecha]])*60*60*24)</f>
        <v>2520.0000000419095</v>
      </c>
      <c r="M1529" s="108">
        <f>Causas[[#This Row],[parada_duracion]]/60</f>
        <v>42.000000000698492</v>
      </c>
      <c r="N1529" s="18" t="s">
        <v>868</v>
      </c>
      <c r="O1529" s="98" t="s">
        <v>383</v>
      </c>
      <c r="P1529" s="109">
        <f>WEEKNUM(Causas[[#This Row],[resolucion_fecha]],16)</f>
        <v>19</v>
      </c>
      <c r="Q1529" s="109" t="str">
        <f>TEXT(Causas[[#This Row],[resolucion_fecha]],"MMMM")</f>
        <v>mayo</v>
      </c>
      <c r="R1529" s="109" t="str">
        <f t="shared" si="35"/>
        <v>N</v>
      </c>
      <c r="S1529" s="93"/>
      <c r="T1529" s="110"/>
      <c r="U1529" s="112"/>
      <c r="V1529" s="109"/>
      <c r="W1529" s="109"/>
    </row>
    <row r="1530" spans="1:23" x14ac:dyDescent="0.25">
      <c r="A1530" s="107"/>
      <c r="B1530" s="107" t="s">
        <v>153</v>
      </c>
      <c r="C1530" s="107"/>
      <c r="D1530" t="s">
        <v>55</v>
      </c>
      <c r="E1530" s="91"/>
      <c r="F1530" s="107"/>
      <c r="G1530" t="s">
        <v>580</v>
      </c>
      <c r="H1530" s="97">
        <v>45420.875694444447</v>
      </c>
      <c r="I1530" s="117">
        <v>45420.875694444447</v>
      </c>
      <c r="J1530" s="97">
        <v>45420.87777777778</v>
      </c>
      <c r="K1530" s="117">
        <v>45420.87777777778</v>
      </c>
      <c r="L1530" s="95">
        <f>((Causas[[#This Row],[resolucion_fecha]]-Causas[[#This Row],[parada_fecha]])*60*60*24)</f>
        <v>179.99999995809048</v>
      </c>
      <c r="M1530" s="108">
        <f>Causas[[#This Row],[parada_duracion]]/60</f>
        <v>2.9999999993015081</v>
      </c>
      <c r="N1530" s="19" t="s">
        <v>125</v>
      </c>
      <c r="O1530" s="99" t="s">
        <v>125</v>
      </c>
      <c r="P1530" s="109">
        <f>WEEKNUM(Causas[[#This Row],[resolucion_fecha]],16)</f>
        <v>19</v>
      </c>
      <c r="Q1530" s="109" t="str">
        <f>TEXT(Causas[[#This Row],[resolucion_fecha]],"MMMM")</f>
        <v>mayo</v>
      </c>
      <c r="R1530" s="109" t="str">
        <f t="shared" si="35"/>
        <v>N</v>
      </c>
      <c r="S1530" s="93"/>
      <c r="T1530" s="99" t="s">
        <v>125</v>
      </c>
      <c r="U1530" s="112"/>
      <c r="V1530" s="109"/>
      <c r="W1530" s="109"/>
    </row>
    <row r="1531" spans="1:23" x14ac:dyDescent="0.25">
      <c r="A1531" s="107"/>
      <c r="B1531" s="107" t="s">
        <v>121</v>
      </c>
      <c r="C1531" s="107"/>
      <c r="D1531" t="s">
        <v>54</v>
      </c>
      <c r="E1531" s="91"/>
      <c r="F1531" s="107"/>
      <c r="G1531" t="s">
        <v>580</v>
      </c>
      <c r="H1531" s="97">
        <v>45422.246527777781</v>
      </c>
      <c r="I1531" s="117">
        <v>45422.246527777781</v>
      </c>
      <c r="J1531" s="97">
        <v>45422.258333333331</v>
      </c>
      <c r="K1531" s="117">
        <v>45422.258333333331</v>
      </c>
      <c r="L1531" s="95">
        <f>((Causas[[#This Row],[resolucion_fecha]]-Causas[[#This Row],[parada_fecha]])*60*60*24)</f>
        <v>1019.9999995529652</v>
      </c>
      <c r="M1531" s="108">
        <f>Causas[[#This Row],[parada_duracion]]/60</f>
        <v>16.999999992549419</v>
      </c>
      <c r="N1531" s="18" t="s">
        <v>870</v>
      </c>
      <c r="O1531" s="98" t="s">
        <v>383</v>
      </c>
      <c r="P1531" s="109">
        <f>WEEKNUM(Causas[[#This Row],[resolucion_fecha]],16)</f>
        <v>19</v>
      </c>
      <c r="Q1531" s="109" t="str">
        <f>TEXT(Causas[[#This Row],[resolucion_fecha]],"MMMM")</f>
        <v>mayo</v>
      </c>
      <c r="R1531" s="109" t="str">
        <f t="shared" si="35"/>
        <v>N</v>
      </c>
      <c r="S1531" s="93"/>
      <c r="T1531" s="110"/>
      <c r="U1531" s="112"/>
      <c r="V1531" s="109"/>
      <c r="W1531" s="109"/>
    </row>
    <row r="1532" spans="1:23" x14ac:dyDescent="0.25">
      <c r="A1532" s="107"/>
      <c r="B1532" s="107" t="s">
        <v>120</v>
      </c>
      <c r="C1532" s="107"/>
      <c r="D1532" t="s">
        <v>57</v>
      </c>
      <c r="E1532" s="91"/>
      <c r="F1532" s="107"/>
      <c r="G1532" t="s">
        <v>580</v>
      </c>
      <c r="H1532" s="97">
        <v>45422.283333333333</v>
      </c>
      <c r="I1532" s="117">
        <v>45422.283333333333</v>
      </c>
      <c r="J1532" s="97">
        <v>45422.304166666669</v>
      </c>
      <c r="K1532" s="117">
        <v>45422.304166666669</v>
      </c>
      <c r="L1532" s="95">
        <f>((Causas[[#This Row],[resolucion_fecha]]-Causas[[#This Row],[parada_fecha]])*60*60*24)</f>
        <v>1800.0000002095476</v>
      </c>
      <c r="M1532" s="108">
        <f>Causas[[#This Row],[parada_duracion]]/60</f>
        <v>30.00000000349246</v>
      </c>
      <c r="N1532" s="18" t="s">
        <v>871</v>
      </c>
      <c r="O1532" s="98" t="s">
        <v>384</v>
      </c>
      <c r="P1532" s="109">
        <f>WEEKNUM(Causas[[#This Row],[resolucion_fecha]],16)</f>
        <v>19</v>
      </c>
      <c r="Q1532" s="109" t="str">
        <f>TEXT(Causas[[#This Row],[resolucion_fecha]],"MMMM")</f>
        <v>mayo</v>
      </c>
      <c r="R1532" s="109" t="str">
        <f t="shared" si="35"/>
        <v>N</v>
      </c>
      <c r="S1532" s="93"/>
      <c r="T1532" s="110"/>
      <c r="U1532" s="112"/>
      <c r="V1532" s="109"/>
      <c r="W1532" s="109"/>
    </row>
    <row r="1533" spans="1:23" x14ac:dyDescent="0.25">
      <c r="A1533" s="107"/>
      <c r="B1533" s="107" t="s">
        <v>137</v>
      </c>
      <c r="C1533" s="107"/>
      <c r="D1533" t="s">
        <v>52</v>
      </c>
      <c r="E1533" s="91"/>
      <c r="F1533" s="107"/>
      <c r="G1533" t="s">
        <v>580</v>
      </c>
      <c r="H1533" s="97">
        <v>45422.416666666664</v>
      </c>
      <c r="I1533" s="117">
        <v>45422.416666666664</v>
      </c>
      <c r="J1533" s="97">
        <v>45422.42291666667</v>
      </c>
      <c r="K1533" s="117">
        <v>45422.42291666667</v>
      </c>
      <c r="L1533" s="95">
        <f>((Causas[[#This Row],[resolucion_fecha]]-Causas[[#This Row],[parada_fecha]])*60*60*24)</f>
        <v>540.00000050291419</v>
      </c>
      <c r="M1533" s="108">
        <f>Causas[[#This Row],[parada_duracion]]/60</f>
        <v>9.0000000083819032</v>
      </c>
      <c r="N1533" s="19" t="s">
        <v>125</v>
      </c>
      <c r="O1533" s="99" t="s">
        <v>125</v>
      </c>
      <c r="P1533" s="109">
        <f>WEEKNUM(Causas[[#This Row],[resolucion_fecha]],16)</f>
        <v>19</v>
      </c>
      <c r="Q1533" s="109" t="str">
        <f>TEXT(Causas[[#This Row],[resolucion_fecha]],"MMMM")</f>
        <v>mayo</v>
      </c>
      <c r="R1533" s="109" t="str">
        <f t="shared" si="35"/>
        <v>N</v>
      </c>
      <c r="S1533" s="93"/>
      <c r="T1533" s="99" t="s">
        <v>125</v>
      </c>
      <c r="U1533" s="112"/>
      <c r="V1533" s="109"/>
      <c r="W1533" s="109"/>
    </row>
    <row r="1534" spans="1:23" x14ac:dyDescent="0.25">
      <c r="A1534" s="107"/>
      <c r="B1534" s="107" t="s">
        <v>137</v>
      </c>
      <c r="C1534" s="107"/>
      <c r="D1534" t="s">
        <v>46</v>
      </c>
      <c r="E1534" s="91"/>
      <c r="F1534" s="107"/>
      <c r="G1534" t="s">
        <v>579</v>
      </c>
      <c r="H1534" s="97">
        <v>45422.433333333334</v>
      </c>
      <c r="I1534" s="117">
        <v>45422.433333333334</v>
      </c>
      <c r="J1534" s="97">
        <v>45422.495833333334</v>
      </c>
      <c r="K1534" s="117">
        <v>45422.495833333334</v>
      </c>
      <c r="L1534" s="95">
        <f>((Causas[[#This Row],[resolucion_fecha]]-Causas[[#This Row],[parada_fecha]])*60*60*24)</f>
        <v>5400</v>
      </c>
      <c r="M1534" s="108">
        <f>Causas[[#This Row],[parada_duracion]]/60</f>
        <v>90</v>
      </c>
      <c r="N1534" s="18" t="s">
        <v>44</v>
      </c>
      <c r="O1534" s="98" t="s">
        <v>44</v>
      </c>
      <c r="P1534" s="109">
        <f>WEEKNUM(Causas[[#This Row],[resolucion_fecha]],16)</f>
        <v>19</v>
      </c>
      <c r="Q1534" s="109" t="str">
        <f>TEXT(Causas[[#This Row],[resolucion_fecha]],"MMMM")</f>
        <v>mayo</v>
      </c>
      <c r="R1534" s="109" t="str">
        <f t="shared" si="35"/>
        <v>N</v>
      </c>
      <c r="S1534" s="93"/>
      <c r="T1534" s="110"/>
      <c r="U1534" s="112"/>
      <c r="V1534" s="109"/>
      <c r="W1534" s="109"/>
    </row>
    <row r="1535" spans="1:23" x14ac:dyDescent="0.25">
      <c r="A1535" s="107"/>
      <c r="B1535" s="107" t="s">
        <v>120</v>
      </c>
      <c r="C1535" s="107"/>
      <c r="D1535" t="s">
        <v>57</v>
      </c>
      <c r="E1535" s="91"/>
      <c r="F1535" s="107"/>
      <c r="G1535" t="s">
        <v>580</v>
      </c>
      <c r="H1535" s="97">
        <v>45422.443749999999</v>
      </c>
      <c r="I1535" s="117">
        <v>45422.443749999999</v>
      </c>
      <c r="J1535" s="97">
        <v>45422.513194444444</v>
      </c>
      <c r="K1535" s="117">
        <v>45422.513194444444</v>
      </c>
      <c r="L1535" s="95">
        <f>((Causas[[#This Row],[resolucion_fecha]]-Causas[[#This Row],[parada_fecha]])*60*60*24)</f>
        <v>6000.0000000698492</v>
      </c>
      <c r="M1535" s="108">
        <f>Causas[[#This Row],[parada_duracion]]/60</f>
        <v>100.00000000116415</v>
      </c>
      <c r="N1535" s="18" t="s">
        <v>871</v>
      </c>
      <c r="O1535" s="98" t="s">
        <v>384</v>
      </c>
      <c r="P1535" s="109">
        <f>WEEKNUM(Causas[[#This Row],[resolucion_fecha]],16)</f>
        <v>19</v>
      </c>
      <c r="Q1535" s="109" t="str">
        <f>TEXT(Causas[[#This Row],[resolucion_fecha]],"MMMM")</f>
        <v>mayo</v>
      </c>
      <c r="R1535" s="109" t="str">
        <f t="shared" si="35"/>
        <v>N</v>
      </c>
      <c r="S1535" s="93"/>
      <c r="T1535" s="110"/>
      <c r="U1535" s="112"/>
      <c r="V1535" s="109"/>
      <c r="W1535" s="109"/>
    </row>
    <row r="1536" spans="1:23" x14ac:dyDescent="0.25">
      <c r="A1536" s="113"/>
      <c r="B1536" s="113" t="s">
        <v>114</v>
      </c>
      <c r="C1536" s="113"/>
      <c r="D1536" t="s">
        <v>50</v>
      </c>
      <c r="E1536" s="96"/>
      <c r="F1536" s="113"/>
      <c r="G1536" t="s">
        <v>580</v>
      </c>
      <c r="H1536" s="97">
        <v>45422.536111111112</v>
      </c>
      <c r="I1536" s="117">
        <v>45422.536111111112</v>
      </c>
      <c r="J1536" s="97">
        <v>45422.548611111109</v>
      </c>
      <c r="K1536" s="117">
        <v>45422.548611111109</v>
      </c>
      <c r="L1536" s="95">
        <f>((Causas[[#This Row],[resolucion_fecha]]-Causas[[#This Row],[parada_fecha]])*60*60*24)</f>
        <v>1079.9999997485429</v>
      </c>
      <c r="M1536" s="114">
        <f>Causas[[#This Row],[parada_duracion]]/60</f>
        <v>17.999999995809048</v>
      </c>
      <c r="N1536" s="19" t="s">
        <v>872</v>
      </c>
      <c r="O1536" s="99" t="s">
        <v>383</v>
      </c>
      <c r="P1536" s="111">
        <f>WEEKNUM(Causas[[#This Row],[resolucion_fecha]],16)</f>
        <v>19</v>
      </c>
      <c r="Q1536" s="111" t="str">
        <f>TEXT(Causas[[#This Row],[resolucion_fecha]],"MMMM")</f>
        <v>mayo</v>
      </c>
      <c r="R1536" s="111" t="str">
        <f t="shared" si="35"/>
        <v>N</v>
      </c>
      <c r="S1536" s="16"/>
      <c r="T1536" s="115"/>
      <c r="U1536" s="112"/>
      <c r="V1536" s="111"/>
      <c r="W1536" s="111"/>
    </row>
    <row r="1537" spans="1:23" x14ac:dyDescent="0.25">
      <c r="A1537" s="107"/>
      <c r="B1537" s="107" t="s">
        <v>121</v>
      </c>
      <c r="C1537" s="107"/>
      <c r="D1537" t="s">
        <v>54</v>
      </c>
      <c r="E1537" s="91"/>
      <c r="F1537" s="107"/>
      <c r="G1537" t="s">
        <v>580</v>
      </c>
      <c r="H1537" s="97">
        <v>45425.255555555559</v>
      </c>
      <c r="I1537" s="117">
        <v>45425.255555555559</v>
      </c>
      <c r="J1537" s="97">
        <v>45425.261805555558</v>
      </c>
      <c r="K1537" s="117">
        <v>45425.261805555558</v>
      </c>
      <c r="L1537" s="95">
        <f>((Causas[[#This Row],[resolucion_fecha]]-Causas[[#This Row],[parada_fecha]])*60*60*24)</f>
        <v>539.99999987427145</v>
      </c>
      <c r="M1537" s="108">
        <f>Causas[[#This Row],[parada_duracion]]/60</f>
        <v>8.9999999979045242</v>
      </c>
      <c r="N1537" s="19" t="s">
        <v>125</v>
      </c>
      <c r="O1537" s="99" t="s">
        <v>125</v>
      </c>
      <c r="P1537" s="109">
        <f>WEEKNUM(Causas[[#This Row],[resolucion_fecha]],16)</f>
        <v>20</v>
      </c>
      <c r="Q1537" s="109" t="str">
        <f>TEXT(Causas[[#This Row],[resolucion_fecha]],"MMMM")</f>
        <v>mayo</v>
      </c>
      <c r="R1537" s="109" t="str">
        <f t="shared" ref="R1537:R1568" si="36">IF(I7093&gt;TIME(22,0,0),"N",IF(I7093&lt;TIME(6,0,0),"N",IF(I7093&gt;TIME(14,0,0),"T",IF(I7093&gt;=TIME(6,0,0),"M","-"))))</f>
        <v>N</v>
      </c>
      <c r="S1537" s="93"/>
      <c r="T1537" s="99" t="s">
        <v>125</v>
      </c>
      <c r="U1537" s="111"/>
      <c r="V1537" s="109"/>
      <c r="W1537" s="109"/>
    </row>
    <row r="1538" spans="1:23" x14ac:dyDescent="0.25">
      <c r="A1538" s="107"/>
      <c r="B1538" s="107" t="s">
        <v>146</v>
      </c>
      <c r="C1538" s="107"/>
      <c r="D1538" t="s">
        <v>49</v>
      </c>
      <c r="E1538" s="91"/>
      <c r="F1538" s="107"/>
      <c r="G1538" t="s">
        <v>580</v>
      </c>
      <c r="H1538" s="97">
        <v>45425.256944444445</v>
      </c>
      <c r="I1538" s="117">
        <v>45425.256944444445</v>
      </c>
      <c r="J1538" s="97">
        <v>45425.277083333334</v>
      </c>
      <c r="K1538" s="117">
        <v>45425.277083333334</v>
      </c>
      <c r="L1538" s="95">
        <f>((Causas[[#This Row],[resolucion_fecha]]-Causas[[#This Row],[parada_fecha]])*60*60*24)</f>
        <v>1740.0000000139698</v>
      </c>
      <c r="M1538" s="108">
        <f>Causas[[#This Row],[parada_duracion]]/60</f>
        <v>29.000000000232831</v>
      </c>
      <c r="N1538" s="18" t="s">
        <v>873</v>
      </c>
      <c r="O1538" s="98" t="s">
        <v>383</v>
      </c>
      <c r="P1538" s="109">
        <f>WEEKNUM(Causas[[#This Row],[resolucion_fecha]],16)</f>
        <v>20</v>
      </c>
      <c r="Q1538" s="109" t="str">
        <f>TEXT(Causas[[#This Row],[resolucion_fecha]],"MMMM")</f>
        <v>mayo</v>
      </c>
      <c r="R1538" s="109" t="str">
        <f t="shared" si="36"/>
        <v>N</v>
      </c>
      <c r="S1538" s="93"/>
      <c r="T1538" s="110"/>
      <c r="U1538" s="112"/>
      <c r="V1538" s="109"/>
      <c r="W1538" s="109"/>
    </row>
    <row r="1539" spans="1:23" x14ac:dyDescent="0.25">
      <c r="A1539" s="107"/>
      <c r="B1539" s="107" t="s">
        <v>110</v>
      </c>
      <c r="C1539" s="107"/>
      <c r="D1539" t="s">
        <v>49</v>
      </c>
      <c r="E1539" s="91"/>
      <c r="F1539" s="107"/>
      <c r="G1539" t="s">
        <v>579</v>
      </c>
      <c r="H1539" s="97">
        <v>45425.277083333334</v>
      </c>
      <c r="I1539" s="117">
        <v>45425.277083333334</v>
      </c>
      <c r="J1539" s="97">
        <v>45425.284722222219</v>
      </c>
      <c r="K1539" s="117">
        <v>45425.284722222219</v>
      </c>
      <c r="L1539" s="95">
        <f>((Causas[[#This Row],[resolucion_fecha]]-Causas[[#This Row],[parada_fecha]])*60*60*24)</f>
        <v>659.9999996367842</v>
      </c>
      <c r="M1539" s="108">
        <f>Causas[[#This Row],[parada_duracion]]/60</f>
        <v>10.999999993946403</v>
      </c>
      <c r="N1539" s="18" t="s">
        <v>44</v>
      </c>
      <c r="O1539" s="98" t="s">
        <v>44</v>
      </c>
      <c r="P1539" s="109">
        <f>WEEKNUM(Causas[[#This Row],[resolucion_fecha]],16)</f>
        <v>20</v>
      </c>
      <c r="Q1539" s="109" t="str">
        <f>TEXT(Causas[[#This Row],[resolucion_fecha]],"MMMM")</f>
        <v>mayo</v>
      </c>
      <c r="R1539" s="109" t="str">
        <f t="shared" si="36"/>
        <v>N</v>
      </c>
      <c r="S1539" s="93"/>
      <c r="T1539" s="110"/>
      <c r="U1539" s="112"/>
      <c r="V1539" s="109"/>
      <c r="W1539" s="109"/>
    </row>
    <row r="1540" spans="1:23" x14ac:dyDescent="0.25">
      <c r="A1540" s="107"/>
      <c r="B1540" s="107" t="s">
        <v>116</v>
      </c>
      <c r="C1540" s="107"/>
      <c r="D1540" t="s">
        <v>50</v>
      </c>
      <c r="E1540" s="91"/>
      <c r="F1540" s="107"/>
      <c r="G1540" t="s">
        <v>579</v>
      </c>
      <c r="H1540" s="97">
        <v>45425.388888888891</v>
      </c>
      <c r="I1540" s="117">
        <v>45425.388888888891</v>
      </c>
      <c r="J1540" s="97">
        <v>45425.429861111108</v>
      </c>
      <c r="K1540" s="117">
        <v>45425.429861111108</v>
      </c>
      <c r="L1540" s="95">
        <f>((Causas[[#This Row],[resolucion_fecha]]-Causas[[#This Row],[parada_fecha]])*60*60*24)</f>
        <v>3539.9999995948747</v>
      </c>
      <c r="M1540" s="108">
        <f>Causas[[#This Row],[parada_duracion]]/60</f>
        <v>58.999999993247911</v>
      </c>
      <c r="N1540" s="18" t="s">
        <v>44</v>
      </c>
      <c r="O1540" s="98" t="s">
        <v>44</v>
      </c>
      <c r="P1540" s="109">
        <f>WEEKNUM(Causas[[#This Row],[resolucion_fecha]],16)</f>
        <v>20</v>
      </c>
      <c r="Q1540" s="109" t="str">
        <f>TEXT(Causas[[#This Row],[resolucion_fecha]],"MMMM")</f>
        <v>mayo</v>
      </c>
      <c r="R1540" s="109" t="str">
        <f t="shared" si="36"/>
        <v>N</v>
      </c>
      <c r="S1540" s="93"/>
      <c r="T1540" s="110"/>
      <c r="U1540" s="112"/>
      <c r="V1540" s="109"/>
      <c r="W1540" s="109"/>
    </row>
    <row r="1541" spans="1:23" x14ac:dyDescent="0.25">
      <c r="A1541" s="107"/>
      <c r="B1541" s="107" t="s">
        <v>120</v>
      </c>
      <c r="C1541" s="107"/>
      <c r="D1541" t="s">
        <v>52</v>
      </c>
      <c r="E1541" s="91"/>
      <c r="F1541" s="107"/>
      <c r="G1541" t="s">
        <v>579</v>
      </c>
      <c r="H1541" s="97">
        <v>45425.409722222219</v>
      </c>
      <c r="I1541" s="117">
        <v>45425.409722222219</v>
      </c>
      <c r="J1541" s="97">
        <v>45425.426388888889</v>
      </c>
      <c r="K1541" s="117">
        <v>45425.426388888889</v>
      </c>
      <c r="L1541" s="95">
        <f>((Causas[[#This Row],[resolucion_fecha]]-Causas[[#This Row],[parada_fecha]])*60*60*24)</f>
        <v>1440.0000002933666</v>
      </c>
      <c r="M1541" s="108">
        <f>Causas[[#This Row],[parada_duracion]]/60</f>
        <v>24.000000004889444</v>
      </c>
      <c r="N1541" s="18" t="s">
        <v>44</v>
      </c>
      <c r="O1541" s="98" t="s">
        <v>44</v>
      </c>
      <c r="P1541" s="109">
        <f>WEEKNUM(Causas[[#This Row],[resolucion_fecha]],16)</f>
        <v>20</v>
      </c>
      <c r="Q1541" s="109" t="str">
        <f>TEXT(Causas[[#This Row],[resolucion_fecha]],"MMMM")</f>
        <v>mayo</v>
      </c>
      <c r="R1541" s="109" t="str">
        <f t="shared" si="36"/>
        <v>N</v>
      </c>
      <c r="S1541" s="93"/>
      <c r="T1541" s="110"/>
      <c r="U1541" s="112"/>
      <c r="V1541" s="109"/>
      <c r="W1541" s="109"/>
    </row>
    <row r="1542" spans="1:23" x14ac:dyDescent="0.25">
      <c r="A1542" s="107"/>
      <c r="B1542" s="107" t="s">
        <v>114</v>
      </c>
      <c r="C1542" s="107"/>
      <c r="D1542" t="s">
        <v>50</v>
      </c>
      <c r="E1542" s="91"/>
      <c r="F1542" s="107"/>
      <c r="G1542" t="s">
        <v>580</v>
      </c>
      <c r="H1542" s="97">
        <v>45425.442361111112</v>
      </c>
      <c r="I1542" s="117">
        <v>45425.442361111112</v>
      </c>
      <c r="J1542" s="97">
        <v>45425.45208333333</v>
      </c>
      <c r="K1542" s="117">
        <v>45425.45208333333</v>
      </c>
      <c r="L1542" s="95">
        <f>((Causas[[#This Row],[resolucion_fecha]]-Causas[[#This Row],[parada_fecha]])*60*60*24)</f>
        <v>839.99999959487468</v>
      </c>
      <c r="M1542" s="108">
        <f>Causas[[#This Row],[parada_duracion]]/60</f>
        <v>13.999999993247911</v>
      </c>
      <c r="N1542" s="18" t="s">
        <v>874</v>
      </c>
      <c r="O1542" s="98" t="s">
        <v>383</v>
      </c>
      <c r="P1542" s="109">
        <f>WEEKNUM(Causas[[#This Row],[resolucion_fecha]],16)</f>
        <v>20</v>
      </c>
      <c r="Q1542" s="109" t="str">
        <f>TEXT(Causas[[#This Row],[resolucion_fecha]],"MMMM")</f>
        <v>mayo</v>
      </c>
      <c r="R1542" s="109" t="str">
        <f t="shared" si="36"/>
        <v>N</v>
      </c>
      <c r="S1542" s="93"/>
      <c r="T1542" s="110"/>
      <c r="U1542" s="112"/>
      <c r="V1542" s="109"/>
      <c r="W1542" s="109"/>
    </row>
    <row r="1543" spans="1:23" x14ac:dyDescent="0.25">
      <c r="A1543" s="107"/>
      <c r="B1543" s="107" t="s">
        <v>110</v>
      </c>
      <c r="C1543" s="107"/>
      <c r="D1543" t="s">
        <v>49</v>
      </c>
      <c r="E1543" s="91"/>
      <c r="F1543" s="107"/>
      <c r="G1543" t="s">
        <v>579</v>
      </c>
      <c r="H1543" s="97">
        <v>45425.492361111108</v>
      </c>
      <c r="I1543" s="117">
        <v>45425.492361111108</v>
      </c>
      <c r="J1543" s="97">
        <v>45425.5</v>
      </c>
      <c r="K1543" s="117">
        <v>45425.5</v>
      </c>
      <c r="L1543" s="95">
        <f>((Causas[[#This Row],[resolucion_fecha]]-Causas[[#This Row],[parada_fecha]])*60*60*24)</f>
        <v>660.00000026542693</v>
      </c>
      <c r="M1543" s="108">
        <f>Causas[[#This Row],[parada_duracion]]/60</f>
        <v>11.000000004423782</v>
      </c>
      <c r="N1543" s="18" t="s">
        <v>875</v>
      </c>
      <c r="O1543" s="98" t="s">
        <v>384</v>
      </c>
      <c r="P1543" s="109">
        <f>WEEKNUM(Causas[[#This Row],[resolucion_fecha]],16)</f>
        <v>20</v>
      </c>
      <c r="Q1543" s="109" t="str">
        <f>TEXT(Causas[[#This Row],[resolucion_fecha]],"MMMM")</f>
        <v>mayo</v>
      </c>
      <c r="R1543" s="109" t="str">
        <f t="shared" si="36"/>
        <v>N</v>
      </c>
      <c r="S1543" s="93"/>
      <c r="T1543" s="110"/>
      <c r="U1543" s="112"/>
      <c r="V1543" s="109"/>
      <c r="W1543" s="109"/>
    </row>
    <row r="1544" spans="1:23" x14ac:dyDescent="0.25">
      <c r="A1544" s="107"/>
      <c r="B1544" s="107" t="s">
        <v>110</v>
      </c>
      <c r="C1544" s="107"/>
      <c r="D1544" t="s">
        <v>49</v>
      </c>
      <c r="E1544" s="91"/>
      <c r="F1544" s="107"/>
      <c r="G1544" t="s">
        <v>579</v>
      </c>
      <c r="H1544" s="97">
        <v>45425.5</v>
      </c>
      <c r="I1544" s="117">
        <v>45425.5</v>
      </c>
      <c r="J1544" s="97">
        <v>45425.556944444441</v>
      </c>
      <c r="K1544" s="117">
        <v>45425.556944444441</v>
      </c>
      <c r="L1544" s="95">
        <f>((Causas[[#This Row],[resolucion_fecha]]-Causas[[#This Row],[parada_fecha]])*60*60*24)</f>
        <v>4919.9999996926636</v>
      </c>
      <c r="M1544" s="108">
        <f>Causas[[#This Row],[parada_duracion]]/60</f>
        <v>81.999999994877726</v>
      </c>
      <c r="N1544" s="18" t="s">
        <v>875</v>
      </c>
      <c r="O1544" s="98" t="s">
        <v>384</v>
      </c>
      <c r="P1544" s="109">
        <f>WEEKNUM(Causas[[#This Row],[resolucion_fecha]],16)</f>
        <v>20</v>
      </c>
      <c r="Q1544" s="109" t="str">
        <f>TEXT(Causas[[#This Row],[resolucion_fecha]],"MMMM")</f>
        <v>mayo</v>
      </c>
      <c r="R1544" s="109" t="str">
        <f t="shared" si="36"/>
        <v>N</v>
      </c>
      <c r="S1544" s="93"/>
      <c r="T1544" s="110"/>
      <c r="U1544" s="112"/>
      <c r="V1544" s="109"/>
      <c r="W1544" s="109"/>
    </row>
    <row r="1545" spans="1:23" x14ac:dyDescent="0.25">
      <c r="A1545" s="107"/>
      <c r="B1545" s="107" t="s">
        <v>110</v>
      </c>
      <c r="C1545" s="107"/>
      <c r="D1545" t="s">
        <v>49</v>
      </c>
      <c r="E1545" s="91"/>
      <c r="F1545" s="107"/>
      <c r="G1545" t="s">
        <v>579</v>
      </c>
      <c r="H1545" s="97">
        <v>45425.625</v>
      </c>
      <c r="I1545" s="117">
        <v>45425.625</v>
      </c>
      <c r="J1545" s="97">
        <v>45425.666666666664</v>
      </c>
      <c r="K1545" s="117">
        <v>45425.666666666664</v>
      </c>
      <c r="L1545" s="95">
        <f>((Causas[[#This Row],[resolucion_fecha]]-Causas[[#This Row],[parada_fecha]])*60*60*24)</f>
        <v>3599.9999997904524</v>
      </c>
      <c r="M1545" s="108">
        <f>Causas[[#This Row],[parada_duracion]]/60</f>
        <v>59.99999999650754</v>
      </c>
      <c r="N1545" s="18" t="s">
        <v>876</v>
      </c>
      <c r="O1545" s="98" t="s">
        <v>383</v>
      </c>
      <c r="P1545" s="109">
        <f>WEEKNUM(Causas[[#This Row],[resolucion_fecha]],16)</f>
        <v>20</v>
      </c>
      <c r="Q1545" s="109" t="str">
        <f>TEXT(Causas[[#This Row],[resolucion_fecha]],"MMMM")</f>
        <v>mayo</v>
      </c>
      <c r="R1545" s="109" t="str">
        <f t="shared" si="36"/>
        <v>N</v>
      </c>
      <c r="S1545" s="93"/>
      <c r="T1545" s="110"/>
      <c r="U1545" s="112"/>
      <c r="V1545" s="109"/>
      <c r="W1545" s="109"/>
    </row>
    <row r="1546" spans="1:23" x14ac:dyDescent="0.25">
      <c r="A1546" s="107"/>
      <c r="B1546" s="107" t="s">
        <v>120</v>
      </c>
      <c r="C1546" s="107"/>
      <c r="D1546" t="s">
        <v>52</v>
      </c>
      <c r="E1546" s="91"/>
      <c r="F1546" s="107"/>
      <c r="G1546" t="s">
        <v>579</v>
      </c>
      <c r="H1546" s="97">
        <v>45425.65347222222</v>
      </c>
      <c r="I1546" s="117">
        <v>45425.65347222222</v>
      </c>
      <c r="J1546" s="97">
        <v>45425.663888888892</v>
      </c>
      <c r="K1546" s="117">
        <v>45425.663888888892</v>
      </c>
      <c r="L1546" s="95">
        <f>((Causas[[#This Row],[resolucion_fecha]]-Causas[[#This Row],[parada_fecha]])*60*60*24)</f>
        <v>900.00000041909516</v>
      </c>
      <c r="M1546" s="108">
        <f>Causas[[#This Row],[parada_duracion]]/60</f>
        <v>15.000000006984919</v>
      </c>
      <c r="N1546" s="18" t="s">
        <v>44</v>
      </c>
      <c r="O1546" s="98" t="s">
        <v>44</v>
      </c>
      <c r="P1546" s="109">
        <f>WEEKNUM(Causas[[#This Row],[resolucion_fecha]],16)</f>
        <v>20</v>
      </c>
      <c r="Q1546" s="109" t="str">
        <f>TEXT(Causas[[#This Row],[resolucion_fecha]],"MMMM")</f>
        <v>mayo</v>
      </c>
      <c r="R1546" s="109" t="str">
        <f t="shared" si="36"/>
        <v>N</v>
      </c>
      <c r="S1546" s="93"/>
      <c r="T1546" s="110"/>
      <c r="U1546" s="112"/>
      <c r="V1546" s="109"/>
      <c r="W1546" s="109"/>
    </row>
    <row r="1547" spans="1:23" ht="30" x14ac:dyDescent="0.25">
      <c r="A1547" s="107"/>
      <c r="B1547" s="107" t="s">
        <v>136</v>
      </c>
      <c r="C1547" s="107"/>
      <c r="D1547" t="s">
        <v>52</v>
      </c>
      <c r="E1547" s="91"/>
      <c r="F1547" s="107"/>
      <c r="G1547" t="s">
        <v>579</v>
      </c>
      <c r="H1547" s="97">
        <v>45425.719444444447</v>
      </c>
      <c r="I1547" s="117">
        <v>45425.719444444447</v>
      </c>
      <c r="J1547" s="97">
        <v>45425.765277777777</v>
      </c>
      <c r="K1547" s="117">
        <v>45425.765277777777</v>
      </c>
      <c r="L1547" s="95">
        <f>((Causas[[#This Row],[resolucion_fecha]]-Causas[[#This Row],[parada_fecha]])*60*60*24)</f>
        <v>3959.9999997066334</v>
      </c>
      <c r="M1547" s="108">
        <f>Causas[[#This Row],[parada_duracion]]/60</f>
        <v>65.999999995110556</v>
      </c>
      <c r="N1547" s="18" t="s">
        <v>877</v>
      </c>
      <c r="O1547" s="98" t="s">
        <v>383</v>
      </c>
      <c r="P1547" s="109">
        <f>WEEKNUM(Causas[[#This Row],[resolucion_fecha]],16)</f>
        <v>20</v>
      </c>
      <c r="Q1547" s="109" t="str">
        <f>TEXT(Causas[[#This Row],[resolucion_fecha]],"MMMM")</f>
        <v>mayo</v>
      </c>
      <c r="R1547" s="109" t="str">
        <f t="shared" si="36"/>
        <v>N</v>
      </c>
      <c r="S1547" s="93"/>
      <c r="T1547" s="110"/>
      <c r="U1547" s="112"/>
      <c r="V1547" s="109"/>
      <c r="W1547" s="109"/>
    </row>
    <row r="1548" spans="1:23" x14ac:dyDescent="0.25">
      <c r="A1548" s="107"/>
      <c r="B1548" s="107" t="s">
        <v>120</v>
      </c>
      <c r="C1548" s="107"/>
      <c r="D1548" t="s">
        <v>63</v>
      </c>
      <c r="E1548" s="91"/>
      <c r="F1548" s="107"/>
      <c r="G1548" t="s">
        <v>579</v>
      </c>
      <c r="H1548" s="97">
        <v>45425.73541666667</v>
      </c>
      <c r="I1548" s="117">
        <v>45425.73541666667</v>
      </c>
      <c r="J1548" s="97">
        <v>45425.745833333334</v>
      </c>
      <c r="K1548" s="117">
        <v>45425.745833333334</v>
      </c>
      <c r="L1548" s="95">
        <f>((Causas[[#This Row],[resolucion_fecha]]-Causas[[#This Row],[parada_fecha]])*60*60*24)</f>
        <v>899.99999979045242</v>
      </c>
      <c r="M1548" s="108">
        <f>Causas[[#This Row],[parada_duracion]]/60</f>
        <v>14.99999999650754</v>
      </c>
      <c r="N1548" s="18" t="s">
        <v>878</v>
      </c>
      <c r="O1548" s="98" t="s">
        <v>383</v>
      </c>
      <c r="P1548" s="109">
        <f>WEEKNUM(Causas[[#This Row],[resolucion_fecha]],16)</f>
        <v>20</v>
      </c>
      <c r="Q1548" s="109" t="str">
        <f>TEXT(Causas[[#This Row],[resolucion_fecha]],"MMMM")</f>
        <v>mayo</v>
      </c>
      <c r="R1548" s="109" t="str">
        <f t="shared" si="36"/>
        <v>N</v>
      </c>
      <c r="S1548" s="93"/>
      <c r="T1548" s="110"/>
      <c r="U1548" s="112"/>
      <c r="V1548" s="109"/>
      <c r="W1548" s="109"/>
    </row>
    <row r="1549" spans="1:23" x14ac:dyDescent="0.25">
      <c r="A1549" s="107"/>
      <c r="B1549" s="107" t="s">
        <v>153</v>
      </c>
      <c r="C1549" s="107"/>
      <c r="D1549" t="s">
        <v>57</v>
      </c>
      <c r="E1549" s="91"/>
      <c r="F1549" s="107"/>
      <c r="G1549" t="s">
        <v>579</v>
      </c>
      <c r="H1549" s="97">
        <v>45425.742361111108</v>
      </c>
      <c r="I1549" s="117">
        <v>45425.742361111108</v>
      </c>
      <c r="J1549" s="97">
        <v>45425.762499999997</v>
      </c>
      <c r="K1549" s="117">
        <v>45425.762499999997</v>
      </c>
      <c r="L1549" s="95">
        <f>((Causas[[#This Row],[resolucion_fecha]]-Causas[[#This Row],[parada_fecha]])*60*60*24)</f>
        <v>1740.0000000139698</v>
      </c>
      <c r="M1549" s="108">
        <f>Causas[[#This Row],[parada_duracion]]/60</f>
        <v>29.000000000232831</v>
      </c>
      <c r="N1549" s="18" t="s">
        <v>44</v>
      </c>
      <c r="O1549" s="98" t="s">
        <v>44</v>
      </c>
      <c r="P1549" s="109">
        <f>WEEKNUM(Causas[[#This Row],[resolucion_fecha]],16)</f>
        <v>20</v>
      </c>
      <c r="Q1549" s="109" t="str">
        <f>TEXT(Causas[[#This Row],[resolucion_fecha]],"MMMM")</f>
        <v>mayo</v>
      </c>
      <c r="R1549" s="109" t="str">
        <f t="shared" si="36"/>
        <v>N</v>
      </c>
      <c r="S1549" s="93"/>
      <c r="T1549" s="110"/>
      <c r="U1549" s="112"/>
      <c r="V1549" s="109"/>
      <c r="W1549" s="109"/>
    </row>
    <row r="1550" spans="1:23" x14ac:dyDescent="0.25">
      <c r="A1550" s="107"/>
      <c r="B1550" s="107" t="s">
        <v>120</v>
      </c>
      <c r="C1550" s="107"/>
      <c r="D1550" t="s">
        <v>52</v>
      </c>
      <c r="E1550" s="91"/>
      <c r="F1550" s="107"/>
      <c r="G1550" t="s">
        <v>579</v>
      </c>
      <c r="H1550" s="97">
        <v>45425.769444444442</v>
      </c>
      <c r="I1550" s="117">
        <v>45425.769444444442</v>
      </c>
      <c r="J1550" s="97">
        <v>45425.790277777778</v>
      </c>
      <c r="K1550" s="117">
        <v>45425.790277777778</v>
      </c>
      <c r="L1550" s="95">
        <f>((Causas[[#This Row],[resolucion_fecha]]-Causas[[#This Row],[parada_fecha]])*60*60*24)</f>
        <v>1800.0000002095476</v>
      </c>
      <c r="M1550" s="108">
        <f>Causas[[#This Row],[parada_duracion]]/60</f>
        <v>30.00000000349246</v>
      </c>
      <c r="N1550" s="18" t="s">
        <v>44</v>
      </c>
      <c r="O1550" s="98" t="s">
        <v>44</v>
      </c>
      <c r="P1550" s="109">
        <f>WEEKNUM(Causas[[#This Row],[resolucion_fecha]],16)</f>
        <v>20</v>
      </c>
      <c r="Q1550" s="109" t="str">
        <f>TEXT(Causas[[#This Row],[resolucion_fecha]],"MMMM")</f>
        <v>mayo</v>
      </c>
      <c r="R1550" s="109" t="str">
        <f t="shared" si="36"/>
        <v>N</v>
      </c>
      <c r="S1550" s="93"/>
      <c r="T1550" s="110"/>
      <c r="U1550" s="112"/>
      <c r="V1550" s="109"/>
      <c r="W1550" s="109"/>
    </row>
    <row r="1551" spans="1:23" x14ac:dyDescent="0.25">
      <c r="A1551" s="107"/>
      <c r="B1551" s="107" t="s">
        <v>136</v>
      </c>
      <c r="C1551" s="107"/>
      <c r="D1551" t="s">
        <v>52</v>
      </c>
      <c r="E1551" s="91"/>
      <c r="F1551" s="107"/>
      <c r="G1551" t="s">
        <v>579</v>
      </c>
      <c r="H1551" s="97">
        <v>45425.8125</v>
      </c>
      <c r="I1551" s="117">
        <v>45425.8125</v>
      </c>
      <c r="J1551" s="97">
        <v>45425.820833333331</v>
      </c>
      <c r="K1551" s="117">
        <v>45425.820833333331</v>
      </c>
      <c r="L1551" s="95">
        <f>((Causas[[#This Row],[resolucion_fecha]]-Causas[[#This Row],[parada_fecha]])*60*60*24)</f>
        <v>719.99999983236194</v>
      </c>
      <c r="M1551" s="108">
        <f>Causas[[#This Row],[parada_duracion]]/60</f>
        <v>11.999999997206032</v>
      </c>
      <c r="N1551" s="18" t="s">
        <v>44</v>
      </c>
      <c r="O1551" s="98" t="s">
        <v>44</v>
      </c>
      <c r="P1551" s="109">
        <f>WEEKNUM(Causas[[#This Row],[resolucion_fecha]],16)</f>
        <v>20</v>
      </c>
      <c r="Q1551" s="109" t="str">
        <f>TEXT(Causas[[#This Row],[resolucion_fecha]],"MMMM")</f>
        <v>mayo</v>
      </c>
      <c r="R1551" s="109" t="str">
        <f t="shared" si="36"/>
        <v>N</v>
      </c>
      <c r="S1551" s="93"/>
      <c r="T1551" s="110"/>
      <c r="U1551" s="112"/>
      <c r="V1551" s="109"/>
      <c r="W1551" s="109"/>
    </row>
    <row r="1552" spans="1:23" x14ac:dyDescent="0.25">
      <c r="A1552" s="107"/>
      <c r="B1552" s="107" t="s">
        <v>116</v>
      </c>
      <c r="C1552" s="107"/>
      <c r="D1552" t="s">
        <v>49</v>
      </c>
      <c r="E1552" s="91"/>
      <c r="F1552" s="107"/>
      <c r="G1552" t="s">
        <v>579</v>
      </c>
      <c r="H1552" s="97">
        <v>45425.81527777778</v>
      </c>
      <c r="I1552" s="117">
        <v>45425.81527777778</v>
      </c>
      <c r="J1552" s="97">
        <v>45425.820138888892</v>
      </c>
      <c r="K1552" s="117">
        <v>45425.820138888892</v>
      </c>
      <c r="L1552" s="95">
        <f>((Causas[[#This Row],[resolucion_fecha]]-Causas[[#This Row],[parada_fecha]])*60*60*24)</f>
        <v>420.00000011175871</v>
      </c>
      <c r="M1552" s="108">
        <f>Causas[[#This Row],[parada_duracion]]/60</f>
        <v>7.0000000018626451</v>
      </c>
      <c r="N1552" s="19" t="s">
        <v>125</v>
      </c>
      <c r="O1552" s="99" t="s">
        <v>125</v>
      </c>
      <c r="P1552" s="109">
        <f>WEEKNUM(Causas[[#This Row],[resolucion_fecha]],16)</f>
        <v>20</v>
      </c>
      <c r="Q1552" s="109" t="str">
        <f>TEXT(Causas[[#This Row],[resolucion_fecha]],"MMMM")</f>
        <v>mayo</v>
      </c>
      <c r="R1552" s="109" t="str">
        <f t="shared" si="36"/>
        <v>N</v>
      </c>
      <c r="S1552" s="93"/>
      <c r="T1552" s="99" t="s">
        <v>125</v>
      </c>
      <c r="U1552" s="112"/>
      <c r="V1552" s="109"/>
      <c r="W1552" s="109"/>
    </row>
    <row r="1553" spans="1:23" x14ac:dyDescent="0.25">
      <c r="A1553" s="107"/>
      <c r="B1553" s="107" t="s">
        <v>116</v>
      </c>
      <c r="C1553" s="107"/>
      <c r="D1553" t="s">
        <v>49</v>
      </c>
      <c r="E1553" s="91"/>
      <c r="F1553" s="107"/>
      <c r="G1553" t="s">
        <v>580</v>
      </c>
      <c r="H1553" s="97">
        <v>45425.820138888892</v>
      </c>
      <c r="I1553" s="117">
        <v>45425.820138888892</v>
      </c>
      <c r="J1553" s="97">
        <v>45425.840277777781</v>
      </c>
      <c r="K1553" s="117">
        <v>45425.840277777781</v>
      </c>
      <c r="L1553" s="95">
        <f>((Causas[[#This Row],[resolucion_fecha]]-Causas[[#This Row],[parada_fecha]])*60*60*24)</f>
        <v>1740.0000000139698</v>
      </c>
      <c r="M1553" s="108">
        <f>Causas[[#This Row],[parada_duracion]]/60</f>
        <v>29.000000000232831</v>
      </c>
      <c r="N1553" s="18" t="s">
        <v>880</v>
      </c>
      <c r="O1553" s="98" t="s">
        <v>383</v>
      </c>
      <c r="P1553" s="109">
        <f>WEEKNUM(Causas[[#This Row],[resolucion_fecha]],16)</f>
        <v>20</v>
      </c>
      <c r="Q1553" s="109" t="str">
        <f>TEXT(Causas[[#This Row],[resolucion_fecha]],"MMMM")</f>
        <v>mayo</v>
      </c>
      <c r="R1553" s="109" t="str">
        <f t="shared" si="36"/>
        <v>N</v>
      </c>
      <c r="S1553" s="93"/>
      <c r="T1553" s="110"/>
      <c r="U1553" s="112"/>
      <c r="V1553" s="109"/>
      <c r="W1553" s="109"/>
    </row>
    <row r="1554" spans="1:23" x14ac:dyDescent="0.25">
      <c r="A1554" s="107"/>
      <c r="B1554" s="107" t="s">
        <v>120</v>
      </c>
      <c r="C1554" s="107"/>
      <c r="D1554" t="s">
        <v>63</v>
      </c>
      <c r="E1554" s="91"/>
      <c r="F1554" s="107"/>
      <c r="G1554" t="s">
        <v>580</v>
      </c>
      <c r="H1554" s="97">
        <v>45425.830555555556</v>
      </c>
      <c r="I1554" s="117">
        <v>45425.830555555556</v>
      </c>
      <c r="J1554" s="97">
        <v>45425.838194444441</v>
      </c>
      <c r="K1554" s="117">
        <v>45425.838194444441</v>
      </c>
      <c r="L1554" s="95">
        <f>((Causas[[#This Row],[resolucion_fecha]]-Causas[[#This Row],[parada_fecha]])*60*60*24)</f>
        <v>659.9999996367842</v>
      </c>
      <c r="M1554" s="108">
        <f>Causas[[#This Row],[parada_duracion]]/60</f>
        <v>10.999999993946403</v>
      </c>
      <c r="N1554" s="18" t="s">
        <v>879</v>
      </c>
      <c r="O1554" s="98" t="s">
        <v>384</v>
      </c>
      <c r="P1554" s="109">
        <f>WEEKNUM(Causas[[#This Row],[resolucion_fecha]],16)</f>
        <v>20</v>
      </c>
      <c r="Q1554" s="109" t="str">
        <f>TEXT(Causas[[#This Row],[resolucion_fecha]],"MMMM")</f>
        <v>mayo</v>
      </c>
      <c r="R1554" s="109" t="str">
        <f t="shared" si="36"/>
        <v>N</v>
      </c>
      <c r="S1554" s="93"/>
      <c r="T1554" s="110"/>
      <c r="U1554" s="112"/>
      <c r="V1554" s="109"/>
      <c r="W1554" s="109"/>
    </row>
    <row r="1555" spans="1:23" ht="30" x14ac:dyDescent="0.25">
      <c r="A1555" s="107"/>
      <c r="B1555" s="107" t="s">
        <v>155</v>
      </c>
      <c r="C1555" s="107"/>
      <c r="D1555" t="s">
        <v>63</v>
      </c>
      <c r="E1555" s="91"/>
      <c r="F1555" s="107"/>
      <c r="G1555" t="s">
        <v>579</v>
      </c>
      <c r="H1555" s="97">
        <v>45425.838888888888</v>
      </c>
      <c r="I1555" s="117">
        <v>45425.838888888888</v>
      </c>
      <c r="J1555" s="97">
        <v>45425.856249999997</v>
      </c>
      <c r="K1555" s="117">
        <v>45425.856249999997</v>
      </c>
      <c r="L1555" s="95">
        <f>((Causas[[#This Row],[resolucion_fecha]]-Causas[[#This Row],[parada_fecha]])*60*60*24)</f>
        <v>1499.9999998603016</v>
      </c>
      <c r="M1555" s="108">
        <f>Causas[[#This Row],[parada_duracion]]/60</f>
        <v>24.999999997671694</v>
      </c>
      <c r="N1555" s="18" t="s">
        <v>882</v>
      </c>
      <c r="O1555" s="98" t="s">
        <v>384</v>
      </c>
      <c r="P1555" s="109">
        <f>WEEKNUM(Causas[[#This Row],[resolucion_fecha]],16)</f>
        <v>20</v>
      </c>
      <c r="Q1555" s="109" t="str">
        <f>TEXT(Causas[[#This Row],[resolucion_fecha]],"MMMM")</f>
        <v>mayo</v>
      </c>
      <c r="R1555" s="109" t="str">
        <f t="shared" si="36"/>
        <v>N</v>
      </c>
      <c r="S1555" s="93"/>
      <c r="T1555" s="110"/>
      <c r="U1555" s="112"/>
      <c r="V1555" s="109"/>
      <c r="W1555" s="109"/>
    </row>
    <row r="1556" spans="1:23" x14ac:dyDescent="0.25">
      <c r="A1556" s="107"/>
      <c r="B1556" s="107" t="s">
        <v>487</v>
      </c>
      <c r="C1556" s="107"/>
      <c r="D1556" t="s">
        <v>57</v>
      </c>
      <c r="E1556" s="91"/>
      <c r="F1556" s="107"/>
      <c r="G1556" t="s">
        <v>579</v>
      </c>
      <c r="H1556" s="97">
        <v>45425.840277777781</v>
      </c>
      <c r="I1556" s="117">
        <v>45425.840277777781</v>
      </c>
      <c r="J1556" s="97">
        <v>45425.843055555553</v>
      </c>
      <c r="K1556" s="117">
        <v>45425.843055555553</v>
      </c>
      <c r="L1556" s="95">
        <f>((Causas[[#This Row],[resolucion_fecha]]-Causas[[#This Row],[parada_fecha]])*60*60*24)</f>
        <v>239.99999952502549</v>
      </c>
      <c r="M1556" s="108">
        <f>Causas[[#This Row],[parada_duracion]]/60</f>
        <v>3.9999999920837581</v>
      </c>
      <c r="N1556" s="19" t="s">
        <v>125</v>
      </c>
      <c r="O1556" s="99" t="s">
        <v>125</v>
      </c>
      <c r="P1556" s="109">
        <f>WEEKNUM(Causas[[#This Row],[resolucion_fecha]],16)</f>
        <v>20</v>
      </c>
      <c r="Q1556" s="109" t="str">
        <f>TEXT(Causas[[#This Row],[resolucion_fecha]],"MMMM")</f>
        <v>mayo</v>
      </c>
      <c r="R1556" s="109" t="str">
        <f t="shared" si="36"/>
        <v>N</v>
      </c>
      <c r="S1556" s="93"/>
      <c r="T1556" s="99" t="s">
        <v>125</v>
      </c>
      <c r="U1556" s="112"/>
      <c r="V1556" s="109"/>
      <c r="W1556" s="109"/>
    </row>
    <row r="1557" spans="1:23" ht="30" x14ac:dyDescent="0.25">
      <c r="A1557" s="107"/>
      <c r="B1557" s="107" t="s">
        <v>155</v>
      </c>
      <c r="C1557" s="107"/>
      <c r="D1557" t="s">
        <v>63</v>
      </c>
      <c r="E1557" s="91"/>
      <c r="F1557" s="107"/>
      <c r="G1557" t="s">
        <v>579</v>
      </c>
      <c r="H1557" s="97">
        <v>45425.859027777777</v>
      </c>
      <c r="I1557" s="117">
        <v>45425.859027777777</v>
      </c>
      <c r="J1557" s="97">
        <v>45425.904861111114</v>
      </c>
      <c r="K1557" s="117">
        <v>45425.904861111114</v>
      </c>
      <c r="L1557" s="95">
        <f>((Causas[[#This Row],[resolucion_fecha]]-Causas[[#This Row],[parada_fecha]])*60*60*24)</f>
        <v>3960.0000003352761</v>
      </c>
      <c r="M1557" s="108">
        <f>Causas[[#This Row],[parada_duracion]]/60</f>
        <v>66.000000005587935</v>
      </c>
      <c r="N1557" s="18" t="s">
        <v>882</v>
      </c>
      <c r="O1557" s="98" t="s">
        <v>384</v>
      </c>
      <c r="P1557" s="109">
        <f>WEEKNUM(Causas[[#This Row],[resolucion_fecha]],16)</f>
        <v>20</v>
      </c>
      <c r="Q1557" s="109" t="str">
        <f>TEXT(Causas[[#This Row],[resolucion_fecha]],"MMMM")</f>
        <v>mayo</v>
      </c>
      <c r="R1557" s="109" t="str">
        <f t="shared" si="36"/>
        <v>N</v>
      </c>
      <c r="S1557" s="93"/>
      <c r="T1557" s="110"/>
      <c r="U1557" s="112"/>
      <c r="V1557" s="109"/>
      <c r="W1557" s="109"/>
    </row>
    <row r="1558" spans="1:23" x14ac:dyDescent="0.25">
      <c r="A1558" s="107"/>
      <c r="B1558" s="107" t="s">
        <v>117</v>
      </c>
      <c r="C1558" s="107"/>
      <c r="D1558" t="s">
        <v>50</v>
      </c>
      <c r="E1558" s="91"/>
      <c r="F1558" s="107"/>
      <c r="G1558" t="s">
        <v>579</v>
      </c>
      <c r="H1558" s="97">
        <v>45425.87777777778</v>
      </c>
      <c r="I1558" s="117">
        <v>45425.87777777778</v>
      </c>
      <c r="J1558" s="97">
        <v>45425.912499999999</v>
      </c>
      <c r="K1558" s="117">
        <v>45425.912499999999</v>
      </c>
      <c r="L1558" s="95">
        <f>((Causas[[#This Row],[resolucion_fecha]]-Causas[[#This Row],[parada_fecha]])*60*60*24)</f>
        <v>2999.9999997206032</v>
      </c>
      <c r="M1558" s="108">
        <f>Causas[[#This Row],[parada_duracion]]/60</f>
        <v>49.999999995343387</v>
      </c>
      <c r="N1558" s="18" t="s">
        <v>881</v>
      </c>
      <c r="O1558" s="98" t="s">
        <v>383</v>
      </c>
      <c r="P1558" s="109">
        <f>WEEKNUM(Causas[[#This Row],[resolucion_fecha]],16)</f>
        <v>20</v>
      </c>
      <c r="Q1558" s="109" t="str">
        <f>TEXT(Causas[[#This Row],[resolucion_fecha]],"MMMM")</f>
        <v>mayo</v>
      </c>
      <c r="R1558" s="109" t="str">
        <f t="shared" si="36"/>
        <v>N</v>
      </c>
      <c r="S1558" s="93"/>
      <c r="T1558" s="110"/>
      <c r="U1558" s="112"/>
      <c r="V1558" s="109"/>
      <c r="W1558" s="109"/>
    </row>
    <row r="1559" spans="1:23" x14ac:dyDescent="0.25">
      <c r="A1559" s="107"/>
      <c r="B1559" s="107" t="s">
        <v>136</v>
      </c>
      <c r="C1559" s="107"/>
      <c r="D1559" t="s">
        <v>52</v>
      </c>
      <c r="E1559" s="91"/>
      <c r="F1559" s="107"/>
      <c r="G1559" t="s">
        <v>579</v>
      </c>
      <c r="H1559" s="97">
        <v>45426.265277777777</v>
      </c>
      <c r="I1559" s="117">
        <v>45426.265277777777</v>
      </c>
      <c r="J1559" s="97">
        <v>45426.275000000001</v>
      </c>
      <c r="K1559" s="117">
        <v>45426.275000000001</v>
      </c>
      <c r="L1559" s="95">
        <f>((Causas[[#This Row],[resolucion_fecha]]-Causas[[#This Row],[parada_fecha]])*60*60*24)</f>
        <v>840.00000022351742</v>
      </c>
      <c r="M1559" s="108">
        <f>Causas[[#This Row],[parada_duracion]]/60</f>
        <v>14.00000000372529</v>
      </c>
      <c r="N1559" s="18" t="s">
        <v>44</v>
      </c>
      <c r="O1559" s="98" t="s">
        <v>44</v>
      </c>
      <c r="P1559" s="109">
        <f>WEEKNUM(Causas[[#This Row],[resolucion_fecha]],16)</f>
        <v>20</v>
      </c>
      <c r="Q1559" s="109" t="str">
        <f>TEXT(Causas[[#This Row],[resolucion_fecha]],"MMMM")</f>
        <v>mayo</v>
      </c>
      <c r="R1559" s="109" t="str">
        <f t="shared" si="36"/>
        <v>N</v>
      </c>
      <c r="S1559" s="93"/>
      <c r="T1559" s="110"/>
      <c r="U1559" s="112"/>
      <c r="V1559" s="109"/>
      <c r="W1559" s="109"/>
    </row>
    <row r="1560" spans="1:23" x14ac:dyDescent="0.25">
      <c r="A1560" s="107"/>
      <c r="B1560" s="107" t="s">
        <v>120</v>
      </c>
      <c r="C1560" s="107"/>
      <c r="D1560" t="s">
        <v>63</v>
      </c>
      <c r="E1560" s="91"/>
      <c r="F1560" s="107"/>
      <c r="G1560" t="s">
        <v>580</v>
      </c>
      <c r="H1560" s="97">
        <v>45426.285416666666</v>
      </c>
      <c r="I1560" s="117">
        <v>45426.285416666666</v>
      </c>
      <c r="J1560" s="97">
        <v>45426.325694444444</v>
      </c>
      <c r="K1560" s="117">
        <v>45426.325694444444</v>
      </c>
      <c r="L1560" s="95">
        <f>((Causas[[#This Row],[resolucion_fecha]]-Causas[[#This Row],[parada_fecha]])*60*60*24)</f>
        <v>3480.0000000279397</v>
      </c>
      <c r="M1560" s="108">
        <f>Causas[[#This Row],[parada_duracion]]/60</f>
        <v>58.000000000465661</v>
      </c>
      <c r="N1560" s="18" t="s">
        <v>44</v>
      </c>
      <c r="O1560" s="98" t="s">
        <v>44</v>
      </c>
      <c r="P1560" s="109">
        <f>WEEKNUM(Causas[[#This Row],[resolucion_fecha]],16)</f>
        <v>20</v>
      </c>
      <c r="Q1560" s="109" t="str">
        <f>TEXT(Causas[[#This Row],[resolucion_fecha]],"MMMM")</f>
        <v>mayo</v>
      </c>
      <c r="R1560" s="109" t="str">
        <f t="shared" si="36"/>
        <v>N</v>
      </c>
      <c r="S1560" s="93"/>
      <c r="T1560" s="110"/>
      <c r="U1560" s="112"/>
      <c r="V1560" s="109"/>
      <c r="W1560" s="109"/>
    </row>
    <row r="1561" spans="1:23" x14ac:dyDescent="0.25">
      <c r="A1561" s="107"/>
      <c r="B1561" s="107" t="s">
        <v>120</v>
      </c>
      <c r="C1561" s="107"/>
      <c r="D1561" t="s">
        <v>50</v>
      </c>
      <c r="E1561" s="91"/>
      <c r="F1561" s="107"/>
      <c r="G1561" t="s">
        <v>579</v>
      </c>
      <c r="H1561" s="97">
        <v>45426.379166666666</v>
      </c>
      <c r="I1561" s="117">
        <v>45426.379166666666</v>
      </c>
      <c r="J1561" s="97">
        <v>45426.382638888892</v>
      </c>
      <c r="K1561" s="117">
        <v>45426.382638888892</v>
      </c>
      <c r="L1561" s="95">
        <f>((Causas[[#This Row],[resolucion_fecha]]-Causas[[#This Row],[parada_fecha]])*60*60*24)</f>
        <v>300.00000034924597</v>
      </c>
      <c r="M1561" s="108">
        <f>Causas[[#This Row],[parada_duracion]]/60</f>
        <v>5.0000000058207661</v>
      </c>
      <c r="N1561" s="19" t="s">
        <v>125</v>
      </c>
      <c r="O1561" s="99" t="s">
        <v>125</v>
      </c>
      <c r="P1561" s="109">
        <f>WEEKNUM(Causas[[#This Row],[resolucion_fecha]],16)</f>
        <v>20</v>
      </c>
      <c r="Q1561" s="109" t="str">
        <f>TEXT(Causas[[#This Row],[resolucion_fecha]],"MMMM")</f>
        <v>mayo</v>
      </c>
      <c r="R1561" s="109" t="str">
        <f t="shared" si="36"/>
        <v>N</v>
      </c>
      <c r="S1561" s="93"/>
      <c r="T1561" s="99" t="s">
        <v>125</v>
      </c>
      <c r="U1561" s="112"/>
      <c r="V1561" s="109"/>
      <c r="W1561" s="109"/>
    </row>
    <row r="1562" spans="1:23" x14ac:dyDescent="0.25">
      <c r="A1562" s="107"/>
      <c r="B1562" s="107" t="s">
        <v>121</v>
      </c>
      <c r="C1562" s="107"/>
      <c r="D1562" t="s">
        <v>54</v>
      </c>
      <c r="E1562" s="91"/>
      <c r="F1562" s="107"/>
      <c r="G1562" t="s">
        <v>579</v>
      </c>
      <c r="H1562" s="97">
        <v>45426.479861111111</v>
      </c>
      <c r="I1562" s="117">
        <v>45426.479861111111</v>
      </c>
      <c r="J1562" s="97">
        <v>45426.496527777781</v>
      </c>
      <c r="K1562" s="117">
        <v>45426.496527777781</v>
      </c>
      <c r="L1562" s="95">
        <f>((Causas[[#This Row],[resolucion_fecha]]-Causas[[#This Row],[parada_fecha]])*60*60*24)</f>
        <v>1440.0000002933666</v>
      </c>
      <c r="M1562" s="108">
        <f>Causas[[#This Row],[parada_duracion]]/60</f>
        <v>24.000000004889444</v>
      </c>
      <c r="N1562" s="18" t="s">
        <v>883</v>
      </c>
      <c r="O1562" s="98" t="s">
        <v>384</v>
      </c>
      <c r="P1562" s="109">
        <f>WEEKNUM(Causas[[#This Row],[resolucion_fecha]],16)</f>
        <v>20</v>
      </c>
      <c r="Q1562" s="109" t="str">
        <f>TEXT(Causas[[#This Row],[resolucion_fecha]],"MMMM")</f>
        <v>mayo</v>
      </c>
      <c r="R1562" s="109" t="str">
        <f t="shared" si="36"/>
        <v>N</v>
      </c>
      <c r="S1562" s="93"/>
      <c r="T1562" s="110"/>
      <c r="U1562" s="112"/>
      <c r="V1562" s="109"/>
      <c r="W1562" s="109"/>
    </row>
    <row r="1563" spans="1:23" x14ac:dyDescent="0.25">
      <c r="A1563" s="107"/>
      <c r="B1563" s="107" t="s">
        <v>117</v>
      </c>
      <c r="C1563" s="107"/>
      <c r="D1563" t="s">
        <v>50</v>
      </c>
      <c r="E1563" s="91"/>
      <c r="F1563" s="107"/>
      <c r="G1563" t="s">
        <v>580</v>
      </c>
      <c r="H1563" s="97">
        <v>45426.605555555558</v>
      </c>
      <c r="I1563" s="117">
        <v>45426.605555555558</v>
      </c>
      <c r="J1563" s="97">
        <v>45426.609722222223</v>
      </c>
      <c r="K1563" s="117">
        <v>45426.609722222223</v>
      </c>
      <c r="L1563" s="95">
        <f>((Causas[[#This Row],[resolucion_fecha]]-Causas[[#This Row],[parada_fecha]])*60*60*24)</f>
        <v>359.99999991618097</v>
      </c>
      <c r="M1563" s="108">
        <f>Causas[[#This Row],[parada_duracion]]/60</f>
        <v>5.9999999986030161</v>
      </c>
      <c r="N1563" s="19" t="s">
        <v>125</v>
      </c>
      <c r="O1563" s="99" t="s">
        <v>125</v>
      </c>
      <c r="P1563" s="109">
        <f>WEEKNUM(Causas[[#This Row],[resolucion_fecha]],16)</f>
        <v>20</v>
      </c>
      <c r="Q1563" s="109" t="str">
        <f>TEXT(Causas[[#This Row],[resolucion_fecha]],"MMMM")</f>
        <v>mayo</v>
      </c>
      <c r="R1563" s="109" t="str">
        <f t="shared" si="36"/>
        <v>N</v>
      </c>
      <c r="S1563" s="93"/>
      <c r="T1563" s="99" t="s">
        <v>125</v>
      </c>
      <c r="U1563" s="112"/>
      <c r="V1563" s="109"/>
      <c r="W1563" s="109"/>
    </row>
    <row r="1564" spans="1:23" x14ac:dyDescent="0.25">
      <c r="A1564" s="107"/>
      <c r="B1564" s="107" t="s">
        <v>121</v>
      </c>
      <c r="C1564" s="107"/>
      <c r="D1564" t="s">
        <v>46</v>
      </c>
      <c r="E1564" s="91"/>
      <c r="F1564" s="107"/>
      <c r="G1564" t="s">
        <v>580</v>
      </c>
      <c r="H1564" s="97">
        <v>45426.689583333333</v>
      </c>
      <c r="I1564" s="117">
        <v>45426.689583333333</v>
      </c>
      <c r="J1564" s="97">
        <v>45426.729166666664</v>
      </c>
      <c r="K1564" s="117">
        <v>45426.729166666664</v>
      </c>
      <c r="L1564" s="95">
        <f>((Causas[[#This Row],[resolucion_fecha]]-Causas[[#This Row],[parada_fecha]])*60*60*24)</f>
        <v>3419.9999998323619</v>
      </c>
      <c r="M1564" s="108">
        <f>Causas[[#This Row],[parada_duracion]]/60</f>
        <v>56.999999997206032</v>
      </c>
      <c r="N1564" s="18" t="s">
        <v>887</v>
      </c>
      <c r="O1564" s="98" t="s">
        <v>383</v>
      </c>
      <c r="P1564" s="109">
        <f>WEEKNUM(Causas[[#This Row],[resolucion_fecha]],16)</f>
        <v>20</v>
      </c>
      <c r="Q1564" s="109" t="str">
        <f>TEXT(Causas[[#This Row],[resolucion_fecha]],"MMMM")</f>
        <v>mayo</v>
      </c>
      <c r="R1564" s="109" t="str">
        <f t="shared" si="36"/>
        <v>N</v>
      </c>
      <c r="S1564" s="93"/>
      <c r="T1564" s="110"/>
      <c r="U1564" s="112"/>
      <c r="V1564" s="109"/>
      <c r="W1564" s="109"/>
    </row>
    <row r="1565" spans="1:23" x14ac:dyDescent="0.25">
      <c r="A1565" s="107"/>
      <c r="B1565" s="107" t="s">
        <v>209</v>
      </c>
      <c r="C1565" s="107"/>
      <c r="D1565" t="s">
        <v>54</v>
      </c>
      <c r="E1565" s="91"/>
      <c r="F1565" s="107"/>
      <c r="G1565" t="s">
        <v>580</v>
      </c>
      <c r="H1565" s="97">
        <v>45426.700694444444</v>
      </c>
      <c r="I1565" s="117">
        <v>45426.700694444444</v>
      </c>
      <c r="J1565" s="97">
        <v>45426.715277777781</v>
      </c>
      <c r="K1565" s="117">
        <v>45426.715277777781</v>
      </c>
      <c r="L1565" s="95">
        <f>((Causas[[#This Row],[resolucion_fecha]]-Causas[[#This Row],[parada_fecha]])*60*60*24)</f>
        <v>1260.0000003352761</v>
      </c>
      <c r="M1565" s="108">
        <f>Causas[[#This Row],[parada_duracion]]/60</f>
        <v>21.000000005587935</v>
      </c>
      <c r="N1565" s="18" t="s">
        <v>884</v>
      </c>
      <c r="O1565" s="98" t="s">
        <v>383</v>
      </c>
      <c r="P1565" s="109">
        <f>WEEKNUM(Causas[[#This Row],[resolucion_fecha]],16)</f>
        <v>20</v>
      </c>
      <c r="Q1565" s="109" t="str">
        <f>TEXT(Causas[[#This Row],[resolucion_fecha]],"MMMM")</f>
        <v>mayo</v>
      </c>
      <c r="R1565" s="109" t="str">
        <f t="shared" si="36"/>
        <v>N</v>
      </c>
      <c r="S1565" s="93"/>
      <c r="T1565" s="110"/>
      <c r="U1565" s="112"/>
      <c r="V1565" s="109"/>
      <c r="W1565" s="109"/>
    </row>
    <row r="1566" spans="1:23" ht="75" x14ac:dyDescent="0.25">
      <c r="A1566" s="107"/>
      <c r="B1566" s="107" t="s">
        <v>121</v>
      </c>
      <c r="C1566" s="107"/>
      <c r="D1566" t="s">
        <v>46</v>
      </c>
      <c r="E1566" s="91"/>
      <c r="F1566" s="107"/>
      <c r="G1566" t="s">
        <v>580</v>
      </c>
      <c r="H1566" s="97">
        <v>45426.734722222223</v>
      </c>
      <c r="I1566" s="117">
        <v>45426.734722222223</v>
      </c>
      <c r="J1566" s="97">
        <v>45426.878472222219</v>
      </c>
      <c r="K1566" s="117">
        <v>45426.878472222219</v>
      </c>
      <c r="L1566" s="95">
        <f>((Causas[[#This Row],[resolucion_fecha]]-Causas[[#This Row],[parada_fecha]])*60*60*24)</f>
        <v>12419.999999622814</v>
      </c>
      <c r="M1566" s="108">
        <f>Causas[[#This Row],[parada_duracion]]/60</f>
        <v>206.99999999371357</v>
      </c>
      <c r="N1566" s="18" t="s">
        <v>888</v>
      </c>
      <c r="O1566" s="98" t="s">
        <v>384</v>
      </c>
      <c r="P1566" s="109">
        <f>WEEKNUM(Causas[[#This Row],[resolucion_fecha]],16)</f>
        <v>20</v>
      </c>
      <c r="Q1566" s="109" t="str">
        <f>TEXT(Causas[[#This Row],[resolucion_fecha]],"MMMM")</f>
        <v>mayo</v>
      </c>
      <c r="R1566" s="109" t="str">
        <f t="shared" si="36"/>
        <v>N</v>
      </c>
      <c r="S1566" s="93"/>
      <c r="T1566" s="110"/>
      <c r="U1566" s="112"/>
      <c r="V1566" s="109"/>
      <c r="W1566" s="109"/>
    </row>
    <row r="1567" spans="1:23" x14ac:dyDescent="0.25">
      <c r="A1567" s="107"/>
      <c r="B1567" s="107" t="s">
        <v>114</v>
      </c>
      <c r="C1567" s="107"/>
      <c r="D1567" t="s">
        <v>50</v>
      </c>
      <c r="E1567" s="91"/>
      <c r="F1567" s="107"/>
      <c r="G1567" t="s">
        <v>580</v>
      </c>
      <c r="H1567" s="97">
        <v>45426.776388888888</v>
      </c>
      <c r="I1567" s="117">
        <v>45426.776388888888</v>
      </c>
      <c r="J1567" s="97">
        <v>45426.78125</v>
      </c>
      <c r="K1567" s="117">
        <v>45426.78125</v>
      </c>
      <c r="L1567" s="95">
        <f>((Causas[[#This Row],[resolucion_fecha]]-Causas[[#This Row],[parada_fecha]])*60*60*24)</f>
        <v>420.00000011175871</v>
      </c>
      <c r="M1567" s="108">
        <f>Causas[[#This Row],[parada_duracion]]/60</f>
        <v>7.0000000018626451</v>
      </c>
      <c r="N1567" s="19" t="s">
        <v>125</v>
      </c>
      <c r="O1567" s="99" t="s">
        <v>125</v>
      </c>
      <c r="P1567" s="109">
        <f>WEEKNUM(Causas[[#This Row],[resolucion_fecha]],16)</f>
        <v>20</v>
      </c>
      <c r="Q1567" s="109" t="str">
        <f>TEXT(Causas[[#This Row],[resolucion_fecha]],"MMMM")</f>
        <v>mayo</v>
      </c>
      <c r="R1567" s="109" t="str">
        <f t="shared" si="36"/>
        <v>N</v>
      </c>
      <c r="S1567" s="93"/>
      <c r="T1567" s="99" t="s">
        <v>125</v>
      </c>
      <c r="U1567" s="112"/>
      <c r="V1567" s="109"/>
      <c r="W1567" s="109"/>
    </row>
    <row r="1568" spans="1:23" x14ac:dyDescent="0.25">
      <c r="A1568" s="107"/>
      <c r="B1568" s="107" t="s">
        <v>116</v>
      </c>
      <c r="C1568" s="107"/>
      <c r="D1568" t="s">
        <v>43</v>
      </c>
      <c r="E1568" s="91"/>
      <c r="F1568" s="107"/>
      <c r="G1568" t="s">
        <v>580</v>
      </c>
      <c r="H1568" s="97">
        <v>45426.798611111109</v>
      </c>
      <c r="I1568" s="117">
        <v>45426.798611111109</v>
      </c>
      <c r="J1568" s="97">
        <v>45426.813194444447</v>
      </c>
      <c r="K1568" s="117">
        <v>45426.813194444447</v>
      </c>
      <c r="L1568" s="95">
        <f>((Causas[[#This Row],[resolucion_fecha]]-Causas[[#This Row],[parada_fecha]])*60*60*24)</f>
        <v>1260.0000003352761</v>
      </c>
      <c r="M1568" s="108">
        <f>Causas[[#This Row],[parada_duracion]]/60</f>
        <v>21.000000005587935</v>
      </c>
      <c r="N1568" s="18" t="s">
        <v>885</v>
      </c>
      <c r="O1568" s="98" t="s">
        <v>384</v>
      </c>
      <c r="P1568" s="109">
        <f>WEEKNUM(Causas[[#This Row],[resolucion_fecha]],16)</f>
        <v>20</v>
      </c>
      <c r="Q1568" s="109" t="str">
        <f>TEXT(Causas[[#This Row],[resolucion_fecha]],"MMMM")</f>
        <v>mayo</v>
      </c>
      <c r="R1568" s="109" t="str">
        <f t="shared" si="36"/>
        <v>N</v>
      </c>
      <c r="S1568" s="93"/>
      <c r="T1568" s="110"/>
      <c r="U1568" s="112"/>
      <c r="V1568" s="109"/>
      <c r="W1568" s="109"/>
    </row>
    <row r="1569" spans="1:23" x14ac:dyDescent="0.25">
      <c r="A1569" s="107"/>
      <c r="B1569" s="107" t="s">
        <v>120</v>
      </c>
      <c r="C1569" s="107"/>
      <c r="D1569" t="s">
        <v>46</v>
      </c>
      <c r="E1569" s="91"/>
      <c r="F1569" s="107"/>
      <c r="G1569" t="s">
        <v>579</v>
      </c>
      <c r="H1569" s="97">
        <v>45426.897222222222</v>
      </c>
      <c r="I1569" s="117">
        <v>45426.897222222222</v>
      </c>
      <c r="J1569" s="97">
        <v>45426.90625</v>
      </c>
      <c r="K1569" s="117">
        <v>45426.90625</v>
      </c>
      <c r="L1569" s="95">
        <f>((Causas[[#This Row],[resolucion_fecha]]-Causas[[#This Row],[parada_fecha]])*60*60*24)</f>
        <v>780.00000002793968</v>
      </c>
      <c r="M1569" s="108">
        <f>Causas[[#This Row],[parada_duracion]]/60</f>
        <v>13.000000000465661</v>
      </c>
      <c r="N1569" s="18" t="s">
        <v>886</v>
      </c>
      <c r="O1569" s="98" t="s">
        <v>383</v>
      </c>
      <c r="P1569" s="109">
        <f>WEEKNUM(Causas[[#This Row],[resolucion_fecha]],16)</f>
        <v>20</v>
      </c>
      <c r="Q1569" s="109" t="str">
        <f>TEXT(Causas[[#This Row],[resolucion_fecha]],"MMMM")</f>
        <v>mayo</v>
      </c>
      <c r="R1569" s="109" t="str">
        <f t="shared" ref="R1569:R1600" si="37">IF(I7125&gt;TIME(22,0,0),"N",IF(I7125&lt;TIME(6,0,0),"N",IF(I7125&gt;TIME(14,0,0),"T",IF(I7125&gt;=TIME(6,0,0),"M","-"))))</f>
        <v>N</v>
      </c>
      <c r="S1569" s="93"/>
      <c r="T1569" s="110"/>
      <c r="U1569" s="112"/>
      <c r="V1569" s="109"/>
      <c r="W1569" s="109"/>
    </row>
    <row r="1570" spans="1:23" x14ac:dyDescent="0.25">
      <c r="A1570" s="107"/>
      <c r="B1570" s="107" t="s">
        <v>120</v>
      </c>
      <c r="C1570" s="107"/>
      <c r="D1570" t="s">
        <v>46</v>
      </c>
      <c r="E1570" s="91"/>
      <c r="F1570" s="107"/>
      <c r="G1570" t="s">
        <v>579</v>
      </c>
      <c r="H1570" s="97">
        <v>45427.256944444445</v>
      </c>
      <c r="I1570" s="117">
        <v>45427.256944444445</v>
      </c>
      <c r="J1570" s="97">
        <v>45427.307638888888</v>
      </c>
      <c r="K1570" s="117">
        <v>45427.307638888888</v>
      </c>
      <c r="L1570" s="95">
        <f>((Causas[[#This Row],[resolucion_fecha]]-Causas[[#This Row],[parada_fecha]])*60*60*24)</f>
        <v>4379.9999998183921</v>
      </c>
      <c r="M1570" s="108">
        <f>Causas[[#This Row],[parada_duracion]]/60</f>
        <v>72.999999996973202</v>
      </c>
      <c r="N1570" s="18" t="s">
        <v>44</v>
      </c>
      <c r="O1570" s="98" t="s">
        <v>44</v>
      </c>
      <c r="P1570" s="109">
        <f>WEEKNUM(Causas[[#This Row],[resolucion_fecha]],16)</f>
        <v>20</v>
      </c>
      <c r="Q1570" s="109" t="str">
        <f>TEXT(Causas[[#This Row],[resolucion_fecha]],"MMMM")</f>
        <v>mayo</v>
      </c>
      <c r="R1570" s="109" t="str">
        <f t="shared" si="37"/>
        <v>N</v>
      </c>
      <c r="S1570" s="93"/>
      <c r="T1570" s="110"/>
      <c r="U1570" s="112"/>
      <c r="V1570" s="109"/>
      <c r="W1570" s="109"/>
    </row>
    <row r="1571" spans="1:23" x14ac:dyDescent="0.25">
      <c r="A1571" s="107"/>
      <c r="B1571" s="107" t="s">
        <v>120</v>
      </c>
      <c r="C1571" s="107"/>
      <c r="D1571" t="s">
        <v>52</v>
      </c>
      <c r="E1571" s="91"/>
      <c r="F1571" s="107"/>
      <c r="G1571" t="s">
        <v>580</v>
      </c>
      <c r="H1571" s="97">
        <v>45427.27847222222</v>
      </c>
      <c r="I1571" s="117">
        <v>45427.27847222222</v>
      </c>
      <c r="J1571" s="97">
        <v>45427.307638888888</v>
      </c>
      <c r="K1571" s="117">
        <v>45427.307638888888</v>
      </c>
      <c r="L1571" s="95">
        <f>((Causas[[#This Row],[resolucion_fecha]]-Causas[[#This Row],[parada_fecha]])*60*60*24)</f>
        <v>2520.0000000419095</v>
      </c>
      <c r="M1571" s="108">
        <f>Causas[[#This Row],[parada_duracion]]/60</f>
        <v>42.000000000698492</v>
      </c>
      <c r="N1571" s="18" t="s">
        <v>44</v>
      </c>
      <c r="O1571" s="98" t="s">
        <v>44</v>
      </c>
      <c r="P1571" s="109">
        <f>WEEKNUM(Causas[[#This Row],[resolucion_fecha]],16)</f>
        <v>20</v>
      </c>
      <c r="Q1571" s="109" t="str">
        <f>TEXT(Causas[[#This Row],[resolucion_fecha]],"MMMM")</f>
        <v>mayo</v>
      </c>
      <c r="R1571" s="109" t="str">
        <f t="shared" si="37"/>
        <v>N</v>
      </c>
      <c r="S1571" s="93"/>
      <c r="T1571" s="110"/>
      <c r="U1571" s="112"/>
      <c r="V1571" s="109"/>
      <c r="W1571" s="109"/>
    </row>
    <row r="1572" spans="1:23" ht="30" x14ac:dyDescent="0.25">
      <c r="A1572" s="107"/>
      <c r="B1572" s="107" t="s">
        <v>181</v>
      </c>
      <c r="C1572" s="107"/>
      <c r="D1572" t="s">
        <v>47</v>
      </c>
      <c r="E1572" s="91"/>
      <c r="F1572" s="107"/>
      <c r="G1572" t="s">
        <v>580</v>
      </c>
      <c r="H1572" s="97">
        <v>45427.279166666667</v>
      </c>
      <c r="I1572" s="117">
        <v>45427.279166666667</v>
      </c>
      <c r="J1572" s="97">
        <v>45427.290972222225</v>
      </c>
      <c r="K1572" s="117">
        <v>45427.290972222225</v>
      </c>
      <c r="L1572" s="95">
        <f>((Causas[[#This Row],[resolucion_fecha]]-Causas[[#This Row],[parada_fecha]])*60*60*24)</f>
        <v>1020.0000001816079</v>
      </c>
      <c r="M1572" s="108">
        <f>Causas[[#This Row],[parada_duracion]]/60</f>
        <v>17.000000003026798</v>
      </c>
      <c r="N1572" s="18" t="s">
        <v>890</v>
      </c>
      <c r="O1572" s="98" t="s">
        <v>383</v>
      </c>
      <c r="P1572" s="109">
        <f>WEEKNUM(Causas[[#This Row],[resolucion_fecha]],16)</f>
        <v>20</v>
      </c>
      <c r="Q1572" s="109" t="str">
        <f>TEXT(Causas[[#This Row],[resolucion_fecha]],"MMMM")</f>
        <v>mayo</v>
      </c>
      <c r="R1572" s="109" t="str">
        <f t="shared" si="37"/>
        <v>N</v>
      </c>
      <c r="S1572" s="93"/>
      <c r="T1572" s="110"/>
      <c r="U1572" s="112"/>
      <c r="V1572" s="109"/>
      <c r="W1572" s="109"/>
    </row>
    <row r="1573" spans="1:23" ht="75" x14ac:dyDescent="0.25">
      <c r="A1573" s="107"/>
      <c r="B1573" s="107" t="s">
        <v>116</v>
      </c>
      <c r="C1573" s="107"/>
      <c r="D1573" t="s">
        <v>49</v>
      </c>
      <c r="E1573" s="91"/>
      <c r="F1573" s="107"/>
      <c r="G1573" t="s">
        <v>579</v>
      </c>
      <c r="H1573" s="97">
        <v>45427.28402777778</v>
      </c>
      <c r="I1573" s="117">
        <v>45427.28402777778</v>
      </c>
      <c r="J1573" s="97">
        <v>45427.356249999997</v>
      </c>
      <c r="K1573" s="117">
        <v>45427.356249999997</v>
      </c>
      <c r="L1573" s="95">
        <f>((Causas[[#This Row],[resolucion_fecha]]-Causas[[#This Row],[parada_fecha]])*60*60*24)</f>
        <v>6239.9999995948747</v>
      </c>
      <c r="M1573" s="108">
        <f>Causas[[#This Row],[parada_duracion]]/60</f>
        <v>103.99999999324791</v>
      </c>
      <c r="N1573" s="18" t="s">
        <v>891</v>
      </c>
      <c r="O1573" s="98" t="s">
        <v>384</v>
      </c>
      <c r="P1573" s="109">
        <f>WEEKNUM(Causas[[#This Row],[resolucion_fecha]],16)</f>
        <v>20</v>
      </c>
      <c r="Q1573" s="109" t="str">
        <f>TEXT(Causas[[#This Row],[resolucion_fecha]],"MMMM")</f>
        <v>mayo</v>
      </c>
      <c r="R1573" s="109" t="str">
        <f t="shared" si="37"/>
        <v>N</v>
      </c>
      <c r="S1573" s="93"/>
      <c r="T1573" s="110"/>
      <c r="U1573" s="112"/>
      <c r="V1573" s="109"/>
      <c r="W1573" s="109"/>
    </row>
    <row r="1574" spans="1:23" ht="30" x14ac:dyDescent="0.25">
      <c r="A1574" s="107"/>
      <c r="B1574" s="107" t="s">
        <v>181</v>
      </c>
      <c r="C1574" s="107"/>
      <c r="D1574" t="s">
        <v>47</v>
      </c>
      <c r="E1574" s="91"/>
      <c r="F1574" s="107"/>
      <c r="G1574" t="s">
        <v>579</v>
      </c>
      <c r="H1574" s="97">
        <v>45427.290972222225</v>
      </c>
      <c r="I1574" s="117">
        <v>45427.290972222225</v>
      </c>
      <c r="J1574" s="97">
        <v>45427.311805555553</v>
      </c>
      <c r="K1574" s="117">
        <v>45427.311805555553</v>
      </c>
      <c r="L1574" s="95">
        <f>((Causas[[#This Row],[resolucion_fecha]]-Causas[[#This Row],[parada_fecha]])*60*60*24)</f>
        <v>1799.9999995809048</v>
      </c>
      <c r="M1574" s="108">
        <f>Causas[[#This Row],[parada_duracion]]/60</f>
        <v>29.999999993015081</v>
      </c>
      <c r="N1574" s="18" t="s">
        <v>890</v>
      </c>
      <c r="O1574" s="98" t="s">
        <v>383</v>
      </c>
      <c r="P1574" s="109">
        <f>WEEKNUM(Causas[[#This Row],[resolucion_fecha]],16)</f>
        <v>20</v>
      </c>
      <c r="Q1574" s="109" t="str">
        <f>TEXT(Causas[[#This Row],[resolucion_fecha]],"MMMM")</f>
        <v>mayo</v>
      </c>
      <c r="R1574" s="109" t="str">
        <f t="shared" si="37"/>
        <v>N</v>
      </c>
      <c r="S1574" s="93"/>
      <c r="T1574" s="110"/>
      <c r="U1574" s="112"/>
      <c r="V1574" s="109"/>
      <c r="W1574" s="109"/>
    </row>
    <row r="1575" spans="1:23" x14ac:dyDescent="0.25">
      <c r="A1575" s="107"/>
      <c r="B1575" s="107" t="s">
        <v>486</v>
      </c>
      <c r="C1575" s="107"/>
      <c r="D1575" t="s">
        <v>62</v>
      </c>
      <c r="E1575" s="91"/>
      <c r="F1575" s="107"/>
      <c r="G1575" t="s">
        <v>580</v>
      </c>
      <c r="H1575" s="97">
        <v>45427.302777777775</v>
      </c>
      <c r="I1575" s="117">
        <v>45427.302777777775</v>
      </c>
      <c r="J1575" s="97">
        <v>45427.320833333331</v>
      </c>
      <c r="K1575" s="117">
        <v>45427.320833333331</v>
      </c>
      <c r="L1575" s="95">
        <f>((Causas[[#This Row],[resolucion_fecha]]-Causas[[#This Row],[parada_fecha]])*60*60*24)</f>
        <v>1560.0000000558794</v>
      </c>
      <c r="M1575" s="108">
        <f>Causas[[#This Row],[parada_duracion]]/60</f>
        <v>26.000000000931323</v>
      </c>
      <c r="N1575" s="18" t="s">
        <v>889</v>
      </c>
      <c r="O1575" s="98" t="s">
        <v>383</v>
      </c>
      <c r="P1575" s="109">
        <f>WEEKNUM(Causas[[#This Row],[resolucion_fecha]],16)</f>
        <v>20</v>
      </c>
      <c r="Q1575" s="109" t="str">
        <f>TEXT(Causas[[#This Row],[resolucion_fecha]],"MMMM")</f>
        <v>mayo</v>
      </c>
      <c r="R1575" s="109" t="str">
        <f t="shared" si="37"/>
        <v>N</v>
      </c>
      <c r="S1575" s="93"/>
      <c r="T1575" s="110"/>
      <c r="U1575" s="112"/>
      <c r="V1575" s="109"/>
      <c r="W1575" s="109"/>
    </row>
    <row r="1576" spans="1:23" ht="30" x14ac:dyDescent="0.25">
      <c r="A1576" s="107"/>
      <c r="B1576" s="107" t="s">
        <v>184</v>
      </c>
      <c r="C1576" s="107"/>
      <c r="D1576" t="s">
        <v>47</v>
      </c>
      <c r="E1576" s="91"/>
      <c r="F1576" s="107"/>
      <c r="G1576" t="s">
        <v>580</v>
      </c>
      <c r="H1576" s="97">
        <v>45427.311805555553</v>
      </c>
      <c r="I1576" s="117">
        <v>45427.311805555553</v>
      </c>
      <c r="J1576" s="97">
        <v>45427.32916666667</v>
      </c>
      <c r="K1576" s="117">
        <v>45427.32916666667</v>
      </c>
      <c r="L1576" s="95">
        <f>((Causas[[#This Row],[resolucion_fecha]]-Causas[[#This Row],[parada_fecha]])*60*60*24)</f>
        <v>1500.0000004889444</v>
      </c>
      <c r="M1576" s="108">
        <f>Causas[[#This Row],[parada_duracion]]/60</f>
        <v>25.000000008149073</v>
      </c>
      <c r="N1576" s="18" t="s">
        <v>44</v>
      </c>
      <c r="O1576" s="98" t="s">
        <v>44</v>
      </c>
      <c r="P1576" s="109">
        <f>WEEKNUM(Causas[[#This Row],[resolucion_fecha]],16)</f>
        <v>20</v>
      </c>
      <c r="Q1576" s="109" t="str">
        <f>TEXT(Causas[[#This Row],[resolucion_fecha]],"MMMM")</f>
        <v>mayo</v>
      </c>
      <c r="R1576" s="109" t="str">
        <f t="shared" si="37"/>
        <v>N</v>
      </c>
      <c r="S1576" s="93"/>
      <c r="T1576" s="110"/>
      <c r="U1576" s="112"/>
      <c r="V1576" s="109"/>
      <c r="W1576" s="109"/>
    </row>
    <row r="1577" spans="1:23" x14ac:dyDescent="0.25">
      <c r="A1577" s="107"/>
      <c r="B1577" s="107" t="s">
        <v>116</v>
      </c>
      <c r="C1577" s="107"/>
      <c r="D1577" t="s">
        <v>49</v>
      </c>
      <c r="E1577" s="91"/>
      <c r="F1577" s="107"/>
      <c r="G1577" t="s">
        <v>579</v>
      </c>
      <c r="H1577" s="97">
        <v>45427.37777777778</v>
      </c>
      <c r="I1577" s="117">
        <v>45427.37777777778</v>
      </c>
      <c r="J1577" s="97">
        <v>45427.426388888889</v>
      </c>
      <c r="K1577" s="117">
        <v>45427.426388888889</v>
      </c>
      <c r="L1577" s="95">
        <f>((Causas[[#This Row],[resolucion_fecha]]-Causas[[#This Row],[parada_fecha]])*60*60*24)</f>
        <v>4199.9999998603016</v>
      </c>
      <c r="M1577" s="108">
        <f>Causas[[#This Row],[parada_duracion]]/60</f>
        <v>69.999999997671694</v>
      </c>
      <c r="N1577" s="18" t="s">
        <v>44</v>
      </c>
      <c r="O1577" s="98" t="s">
        <v>44</v>
      </c>
      <c r="P1577" s="109">
        <f>WEEKNUM(Causas[[#This Row],[resolucion_fecha]],16)</f>
        <v>20</v>
      </c>
      <c r="Q1577" s="109" t="str">
        <f>TEXT(Causas[[#This Row],[resolucion_fecha]],"MMMM")</f>
        <v>mayo</v>
      </c>
      <c r="R1577" s="109" t="str">
        <f t="shared" si="37"/>
        <v>N</v>
      </c>
      <c r="S1577" s="93"/>
      <c r="T1577" s="110"/>
      <c r="U1577" s="112"/>
      <c r="V1577" s="109"/>
      <c r="W1577" s="109"/>
    </row>
    <row r="1578" spans="1:23" x14ac:dyDescent="0.25">
      <c r="A1578" s="107"/>
      <c r="B1578" s="107" t="s">
        <v>117</v>
      </c>
      <c r="C1578" s="107"/>
      <c r="D1578" t="s">
        <v>50</v>
      </c>
      <c r="E1578" s="91"/>
      <c r="F1578" s="107"/>
      <c r="G1578" t="s">
        <v>579</v>
      </c>
      <c r="H1578" s="97">
        <v>45427.386805555558</v>
      </c>
      <c r="I1578" s="117">
        <v>45427.386805555558</v>
      </c>
      <c r="J1578" s="97">
        <v>45427.417361111111</v>
      </c>
      <c r="K1578" s="117">
        <v>45427.417361111111</v>
      </c>
      <c r="L1578" s="95">
        <f>((Causas[[#This Row],[resolucion_fecha]]-Causas[[#This Row],[parada_fecha]])*60*60*24)</f>
        <v>2639.9999998044223</v>
      </c>
      <c r="M1578" s="108">
        <f>Causas[[#This Row],[parada_duracion]]/60</f>
        <v>43.999999996740371</v>
      </c>
      <c r="N1578" s="18" t="s">
        <v>44</v>
      </c>
      <c r="O1578" s="98" t="s">
        <v>44</v>
      </c>
      <c r="P1578" s="109">
        <f>WEEKNUM(Causas[[#This Row],[resolucion_fecha]],16)</f>
        <v>20</v>
      </c>
      <c r="Q1578" s="109" t="str">
        <f>TEXT(Causas[[#This Row],[resolucion_fecha]],"MMMM")</f>
        <v>mayo</v>
      </c>
      <c r="R1578" s="109" t="str">
        <f t="shared" si="37"/>
        <v>N</v>
      </c>
      <c r="S1578" s="93"/>
      <c r="T1578" s="110"/>
      <c r="U1578" s="112"/>
      <c r="V1578" s="109"/>
      <c r="W1578" s="109"/>
    </row>
    <row r="1579" spans="1:23" ht="30" x14ac:dyDescent="0.25">
      <c r="A1579" s="107"/>
      <c r="B1579" s="107" t="s">
        <v>120</v>
      </c>
      <c r="C1579" s="107"/>
      <c r="D1579" t="s">
        <v>50</v>
      </c>
      <c r="E1579" s="91"/>
      <c r="F1579" s="107"/>
      <c r="G1579" t="s">
        <v>579</v>
      </c>
      <c r="H1579" s="97">
        <v>45427.440972222219</v>
      </c>
      <c r="I1579" s="117">
        <v>45427.440972222219</v>
      </c>
      <c r="J1579" s="97">
        <v>45427.472222222219</v>
      </c>
      <c r="K1579" s="117">
        <v>45427.472222222219</v>
      </c>
      <c r="L1579" s="95">
        <f>((Causas[[#This Row],[resolucion_fecha]]-Causas[[#This Row],[parada_fecha]])*60*60*24)</f>
        <v>2700</v>
      </c>
      <c r="M1579" s="108">
        <f>Causas[[#This Row],[parada_duracion]]/60</f>
        <v>45</v>
      </c>
      <c r="N1579" s="18" t="s">
        <v>892</v>
      </c>
      <c r="O1579" s="98" t="s">
        <v>383</v>
      </c>
      <c r="P1579" s="109">
        <f>WEEKNUM(Causas[[#This Row],[resolucion_fecha]],16)</f>
        <v>20</v>
      </c>
      <c r="Q1579" s="109" t="str">
        <f>TEXT(Causas[[#This Row],[resolucion_fecha]],"MMMM")</f>
        <v>mayo</v>
      </c>
      <c r="R1579" s="109" t="str">
        <f t="shared" si="37"/>
        <v>N</v>
      </c>
      <c r="S1579" s="93"/>
      <c r="T1579" s="110"/>
      <c r="U1579" s="112"/>
      <c r="V1579" s="109"/>
      <c r="W1579" s="109"/>
    </row>
    <row r="1580" spans="1:23" x14ac:dyDescent="0.25">
      <c r="A1580" s="107"/>
      <c r="B1580" s="107" t="s">
        <v>116</v>
      </c>
      <c r="C1580" s="107"/>
      <c r="D1580" t="s">
        <v>49</v>
      </c>
      <c r="E1580" s="91"/>
      <c r="F1580" s="107"/>
      <c r="G1580" t="s">
        <v>579</v>
      </c>
      <c r="H1580" s="97">
        <v>45427.468055555553</v>
      </c>
      <c r="I1580" s="117">
        <v>45427.468055555553</v>
      </c>
      <c r="J1580" s="97">
        <v>45427.500694444447</v>
      </c>
      <c r="K1580" s="117">
        <v>45427.500694444447</v>
      </c>
      <c r="L1580" s="95">
        <f>((Causas[[#This Row],[resolucion_fecha]]-Causas[[#This Row],[parada_fecha]])*60*60*24)</f>
        <v>2820.0000003911555</v>
      </c>
      <c r="M1580" s="108">
        <f>Causas[[#This Row],[parada_duracion]]/60</f>
        <v>47.000000006519258</v>
      </c>
      <c r="N1580" s="18" t="s">
        <v>44</v>
      </c>
      <c r="O1580" s="98" t="s">
        <v>44</v>
      </c>
      <c r="P1580" s="109">
        <f>WEEKNUM(Causas[[#This Row],[resolucion_fecha]],16)</f>
        <v>20</v>
      </c>
      <c r="Q1580" s="109" t="str">
        <f>TEXT(Causas[[#This Row],[resolucion_fecha]],"MMMM")</f>
        <v>mayo</v>
      </c>
      <c r="R1580" s="109" t="str">
        <f t="shared" si="37"/>
        <v>N</v>
      </c>
      <c r="S1580" s="93"/>
      <c r="T1580" s="110"/>
      <c r="U1580" s="112"/>
      <c r="V1580" s="109"/>
      <c r="W1580" s="109"/>
    </row>
    <row r="1581" spans="1:23" x14ac:dyDescent="0.25">
      <c r="A1581" s="107"/>
      <c r="B1581" s="107" t="s">
        <v>121</v>
      </c>
      <c r="C1581" s="107"/>
      <c r="D1581" t="s">
        <v>46</v>
      </c>
      <c r="E1581" s="91"/>
      <c r="F1581" s="107"/>
      <c r="G1581" t="s">
        <v>579</v>
      </c>
      <c r="H1581" s="97">
        <v>45427.46875</v>
      </c>
      <c r="I1581" s="117">
        <v>45427.46875</v>
      </c>
      <c r="J1581" s="97">
        <v>45427.470138888886</v>
      </c>
      <c r="K1581" s="117">
        <v>45427.470138888886</v>
      </c>
      <c r="L1581" s="95">
        <f>((Causas[[#This Row],[resolucion_fecha]]-Causas[[#This Row],[parada_fecha]])*60*60*24)</f>
        <v>119.99999976251274</v>
      </c>
      <c r="M1581" s="108">
        <f>Causas[[#This Row],[parada_duracion]]/60</f>
        <v>1.9999999960418791</v>
      </c>
      <c r="N1581" s="19" t="s">
        <v>125</v>
      </c>
      <c r="O1581" s="99" t="s">
        <v>125</v>
      </c>
      <c r="P1581" s="109">
        <f>WEEKNUM(Causas[[#This Row],[resolucion_fecha]],16)</f>
        <v>20</v>
      </c>
      <c r="Q1581" s="109" t="str">
        <f>TEXT(Causas[[#This Row],[resolucion_fecha]],"MMMM")</f>
        <v>mayo</v>
      </c>
      <c r="R1581" s="109" t="str">
        <f t="shared" si="37"/>
        <v>N</v>
      </c>
      <c r="S1581" s="93"/>
      <c r="T1581" s="99" t="s">
        <v>125</v>
      </c>
      <c r="U1581" s="112"/>
      <c r="V1581" s="109"/>
      <c r="W1581" s="109"/>
    </row>
    <row r="1582" spans="1:23" x14ac:dyDescent="0.25">
      <c r="A1582" s="107"/>
      <c r="B1582" s="107" t="s">
        <v>116</v>
      </c>
      <c r="C1582" s="107"/>
      <c r="D1582" t="s">
        <v>49</v>
      </c>
      <c r="E1582" s="91"/>
      <c r="F1582" s="107"/>
      <c r="G1582" t="s">
        <v>579</v>
      </c>
      <c r="H1582" s="97">
        <v>45427.501388888886</v>
      </c>
      <c r="I1582" s="117">
        <v>45427.501388888886</v>
      </c>
      <c r="J1582" s="97">
        <v>45427.545138888891</v>
      </c>
      <c r="K1582" s="117">
        <v>45427.545138888891</v>
      </c>
      <c r="L1582" s="95">
        <f>((Causas[[#This Row],[resolucion_fecha]]-Causas[[#This Row],[parada_fecha]])*60*60*24)</f>
        <v>3780.0000003771856</v>
      </c>
      <c r="M1582" s="108">
        <f>Causas[[#This Row],[parada_duracion]]/60</f>
        <v>63.000000006286427</v>
      </c>
      <c r="N1582" s="18" t="s">
        <v>44</v>
      </c>
      <c r="O1582" s="98" t="s">
        <v>44</v>
      </c>
      <c r="P1582" s="109">
        <f>WEEKNUM(Causas[[#This Row],[resolucion_fecha]],16)</f>
        <v>20</v>
      </c>
      <c r="Q1582" s="109" t="str">
        <f>TEXT(Causas[[#This Row],[resolucion_fecha]],"MMMM")</f>
        <v>mayo</v>
      </c>
      <c r="R1582" s="109" t="str">
        <f t="shared" si="37"/>
        <v>N</v>
      </c>
      <c r="S1582" s="93"/>
      <c r="T1582" s="110"/>
      <c r="U1582" s="112"/>
      <c r="V1582" s="109"/>
      <c r="W1582" s="109"/>
    </row>
    <row r="1583" spans="1:23" ht="45" x14ac:dyDescent="0.25">
      <c r="A1583" s="107"/>
      <c r="B1583" s="107" t="s">
        <v>121</v>
      </c>
      <c r="C1583" s="107"/>
      <c r="D1583" t="s">
        <v>46</v>
      </c>
      <c r="E1583" s="91"/>
      <c r="F1583" s="107"/>
      <c r="G1583" t="s">
        <v>579</v>
      </c>
      <c r="H1583" s="97">
        <v>45427.526388888888</v>
      </c>
      <c r="I1583" s="117">
        <v>45427.526388888888</v>
      </c>
      <c r="J1583" s="97">
        <v>45427.557638888888</v>
      </c>
      <c r="K1583" s="117">
        <v>45427.557638888888</v>
      </c>
      <c r="L1583" s="95">
        <f>((Causas[[#This Row],[resolucion_fecha]]-Causas[[#This Row],[parada_fecha]])*60*60*24)</f>
        <v>2700</v>
      </c>
      <c r="M1583" s="108">
        <f>Causas[[#This Row],[parada_duracion]]/60</f>
        <v>45</v>
      </c>
      <c r="N1583" s="18" t="s">
        <v>893</v>
      </c>
      <c r="O1583" s="98" t="s">
        <v>384</v>
      </c>
      <c r="P1583" s="109">
        <f>WEEKNUM(Causas[[#This Row],[resolucion_fecha]],16)</f>
        <v>20</v>
      </c>
      <c r="Q1583" s="109" t="str">
        <f>TEXT(Causas[[#This Row],[resolucion_fecha]],"MMMM")</f>
        <v>mayo</v>
      </c>
      <c r="R1583" s="109" t="str">
        <f t="shared" si="37"/>
        <v>N</v>
      </c>
      <c r="S1583" s="93"/>
      <c r="T1583" s="110"/>
      <c r="U1583" s="112"/>
      <c r="V1583" s="109"/>
      <c r="W1583" s="109"/>
    </row>
    <row r="1584" spans="1:23" ht="45" x14ac:dyDescent="0.25">
      <c r="A1584" s="107"/>
      <c r="B1584" s="107" t="s">
        <v>121</v>
      </c>
      <c r="C1584" s="107"/>
      <c r="D1584" t="s">
        <v>46</v>
      </c>
      <c r="E1584" s="91"/>
      <c r="F1584" s="107"/>
      <c r="G1584" t="s">
        <v>579</v>
      </c>
      <c r="H1584" s="97">
        <v>45427.731944444444</v>
      </c>
      <c r="I1584" s="117">
        <v>45427.731944444444</v>
      </c>
      <c r="J1584" s="97">
        <v>45427.806944444441</v>
      </c>
      <c r="K1584" s="117">
        <v>45427.806944444441</v>
      </c>
      <c r="L1584" s="95">
        <f>((Causas[[#This Row],[resolucion_fecha]]-Causas[[#This Row],[parada_fecha]])*60*60*24)</f>
        <v>6479.9999997485429</v>
      </c>
      <c r="M1584" s="108">
        <f>Causas[[#This Row],[parada_duracion]]/60</f>
        <v>107.99999999580905</v>
      </c>
      <c r="N1584" s="18" t="s">
        <v>893</v>
      </c>
      <c r="O1584" s="98" t="s">
        <v>384</v>
      </c>
      <c r="P1584" s="109">
        <f>WEEKNUM(Causas[[#This Row],[resolucion_fecha]],16)</f>
        <v>20</v>
      </c>
      <c r="Q1584" s="109" t="str">
        <f>TEXT(Causas[[#This Row],[resolucion_fecha]],"MMMM")</f>
        <v>mayo</v>
      </c>
      <c r="R1584" s="109" t="str">
        <f t="shared" si="37"/>
        <v>N</v>
      </c>
      <c r="S1584" s="93"/>
      <c r="T1584" s="110"/>
      <c r="U1584" s="112"/>
      <c r="V1584" s="109"/>
      <c r="W1584" s="109"/>
    </row>
    <row r="1585" spans="1:23" x14ac:dyDescent="0.25">
      <c r="A1585" s="107"/>
      <c r="B1585" s="107" t="s">
        <v>116</v>
      </c>
      <c r="C1585" s="107"/>
      <c r="D1585" t="s">
        <v>43</v>
      </c>
      <c r="E1585" s="91"/>
      <c r="F1585" s="107"/>
      <c r="G1585" t="s">
        <v>579</v>
      </c>
      <c r="H1585" s="97">
        <v>45427.736111111109</v>
      </c>
      <c r="I1585" s="117">
        <v>45427.736111111109</v>
      </c>
      <c r="J1585" s="97">
        <v>45427.742361111108</v>
      </c>
      <c r="K1585" s="117">
        <v>45427.742361111108</v>
      </c>
      <c r="L1585" s="95">
        <f>((Causas[[#This Row],[resolucion_fecha]]-Causas[[#This Row],[parada_fecha]])*60*60*24)</f>
        <v>539.99999987427145</v>
      </c>
      <c r="M1585" s="108">
        <f>Causas[[#This Row],[parada_duracion]]/60</f>
        <v>8.9999999979045242</v>
      </c>
      <c r="N1585" s="19" t="s">
        <v>125</v>
      </c>
      <c r="O1585" s="99" t="s">
        <v>125</v>
      </c>
      <c r="P1585" s="109">
        <f>WEEKNUM(Causas[[#This Row],[resolucion_fecha]],16)</f>
        <v>20</v>
      </c>
      <c r="Q1585" s="109" t="str">
        <f>TEXT(Causas[[#This Row],[resolucion_fecha]],"MMMM")</f>
        <v>mayo</v>
      </c>
      <c r="R1585" s="109" t="str">
        <f t="shared" si="37"/>
        <v>N</v>
      </c>
      <c r="S1585" s="93"/>
      <c r="T1585" s="99" t="s">
        <v>125</v>
      </c>
      <c r="U1585" s="112"/>
      <c r="V1585" s="109"/>
      <c r="W1585" s="109"/>
    </row>
    <row r="1586" spans="1:23" x14ac:dyDescent="0.25">
      <c r="A1586" s="107"/>
      <c r="B1586" s="107" t="s">
        <v>120</v>
      </c>
      <c r="C1586" s="107"/>
      <c r="D1586" t="s">
        <v>43</v>
      </c>
      <c r="E1586" s="91"/>
      <c r="F1586" s="107"/>
      <c r="G1586" t="s">
        <v>580</v>
      </c>
      <c r="H1586" s="97">
        <v>45427.753472222219</v>
      </c>
      <c r="I1586" s="117">
        <v>45427.753472222219</v>
      </c>
      <c r="J1586" s="97">
        <v>45427.767361111109</v>
      </c>
      <c r="K1586" s="117">
        <v>45427.767361111109</v>
      </c>
      <c r="L1586" s="95">
        <f>((Causas[[#This Row],[resolucion_fecha]]-Causas[[#This Row],[parada_fecha]])*60*60*24)</f>
        <v>1200.0000001396984</v>
      </c>
      <c r="M1586" s="108">
        <f>Causas[[#This Row],[parada_duracion]]/60</f>
        <v>20.000000002328306</v>
      </c>
      <c r="N1586" s="18" t="s">
        <v>421</v>
      </c>
      <c r="O1586" s="98" t="s">
        <v>383</v>
      </c>
      <c r="P1586" s="109">
        <f>WEEKNUM(Causas[[#This Row],[resolucion_fecha]],16)</f>
        <v>20</v>
      </c>
      <c r="Q1586" s="109" t="str">
        <f>TEXT(Causas[[#This Row],[resolucion_fecha]],"MMMM")</f>
        <v>mayo</v>
      </c>
      <c r="R1586" s="109" t="str">
        <f t="shared" si="37"/>
        <v>N</v>
      </c>
      <c r="S1586" s="93"/>
      <c r="T1586" s="110"/>
      <c r="U1586" s="112"/>
      <c r="V1586" s="109"/>
      <c r="W1586" s="109"/>
    </row>
    <row r="1587" spans="1:23" x14ac:dyDescent="0.25">
      <c r="A1587" s="107"/>
      <c r="B1587" s="107" t="s">
        <v>486</v>
      </c>
      <c r="C1587" s="107"/>
      <c r="D1587" t="s">
        <v>63</v>
      </c>
      <c r="E1587" s="91"/>
      <c r="F1587" s="107"/>
      <c r="G1587" t="s">
        <v>580</v>
      </c>
      <c r="H1587" s="97">
        <v>45427.765277777777</v>
      </c>
      <c r="I1587" s="117">
        <v>45427.765277777777</v>
      </c>
      <c r="J1587" s="97">
        <v>45427.783333333333</v>
      </c>
      <c r="K1587" s="117">
        <v>45427.783333333333</v>
      </c>
      <c r="L1587" s="95">
        <f>((Causas[[#This Row],[resolucion_fecha]]-Causas[[#This Row],[parada_fecha]])*60*60*24)</f>
        <v>1560.0000000558794</v>
      </c>
      <c r="M1587" s="108">
        <f>Causas[[#This Row],[parada_duracion]]/60</f>
        <v>26.000000000931323</v>
      </c>
      <c r="N1587" s="18" t="s">
        <v>894</v>
      </c>
      <c r="O1587" s="98" t="s">
        <v>383</v>
      </c>
      <c r="P1587" s="109">
        <f>WEEKNUM(Causas[[#This Row],[resolucion_fecha]],16)</f>
        <v>20</v>
      </c>
      <c r="Q1587" s="109" t="str">
        <f>TEXT(Causas[[#This Row],[resolucion_fecha]],"MMMM")</f>
        <v>mayo</v>
      </c>
      <c r="R1587" s="109" t="str">
        <f t="shared" si="37"/>
        <v>N</v>
      </c>
      <c r="S1587" s="93"/>
      <c r="T1587" s="110"/>
      <c r="U1587" s="112"/>
      <c r="V1587" s="109"/>
      <c r="W1587" s="109"/>
    </row>
    <row r="1588" spans="1:23" x14ac:dyDescent="0.25">
      <c r="A1588" s="107"/>
      <c r="B1588" s="107" t="s">
        <v>116</v>
      </c>
      <c r="C1588" s="107"/>
      <c r="D1588" t="s">
        <v>50</v>
      </c>
      <c r="E1588" s="91"/>
      <c r="F1588" s="107"/>
      <c r="G1588" t="s">
        <v>579</v>
      </c>
      <c r="H1588" s="97">
        <v>45427.767361111109</v>
      </c>
      <c r="I1588" s="117">
        <v>45427.767361111109</v>
      </c>
      <c r="J1588" s="97">
        <v>45427.779166666667</v>
      </c>
      <c r="K1588" s="117">
        <v>45427.779166666667</v>
      </c>
      <c r="L1588" s="95">
        <f>((Causas[[#This Row],[resolucion_fecha]]-Causas[[#This Row],[parada_fecha]])*60*60*24)</f>
        <v>1020.0000001816079</v>
      </c>
      <c r="M1588" s="108">
        <f>Causas[[#This Row],[parada_duracion]]/60</f>
        <v>17.000000003026798</v>
      </c>
      <c r="N1588" s="18" t="s">
        <v>895</v>
      </c>
      <c r="O1588" s="98" t="s">
        <v>9</v>
      </c>
      <c r="P1588" s="109">
        <f>WEEKNUM(Causas[[#This Row],[resolucion_fecha]],16)</f>
        <v>20</v>
      </c>
      <c r="Q1588" s="109" t="str">
        <f>TEXT(Causas[[#This Row],[resolucion_fecha]],"MMMM")</f>
        <v>mayo</v>
      </c>
      <c r="R1588" s="109" t="str">
        <f t="shared" si="37"/>
        <v>N</v>
      </c>
      <c r="S1588" s="93"/>
      <c r="T1588" s="110"/>
      <c r="U1588" s="112"/>
      <c r="V1588" s="109"/>
      <c r="W1588" s="109"/>
    </row>
    <row r="1589" spans="1:23" x14ac:dyDescent="0.25">
      <c r="A1589" s="107"/>
      <c r="B1589" s="107" t="s">
        <v>183</v>
      </c>
      <c r="C1589" s="107"/>
      <c r="D1589" t="s">
        <v>43</v>
      </c>
      <c r="E1589" s="91"/>
      <c r="F1589" s="107"/>
      <c r="G1589" t="s">
        <v>579</v>
      </c>
      <c r="H1589" s="97">
        <v>45427.779861111114</v>
      </c>
      <c r="I1589" s="117">
        <v>45427.779861111114</v>
      </c>
      <c r="J1589" s="97">
        <v>45427.809027777781</v>
      </c>
      <c r="K1589" s="117">
        <v>45427.809027777781</v>
      </c>
      <c r="L1589" s="95">
        <f>((Causas[[#This Row],[resolucion_fecha]]-Causas[[#This Row],[parada_fecha]])*60*60*24)</f>
        <v>2520.0000000419095</v>
      </c>
      <c r="M1589" s="108">
        <f>Causas[[#This Row],[parada_duracion]]/60</f>
        <v>42.000000000698492</v>
      </c>
      <c r="N1589" s="18" t="s">
        <v>896</v>
      </c>
      <c r="O1589" s="98" t="s">
        <v>384</v>
      </c>
      <c r="P1589" s="109">
        <f>WEEKNUM(Causas[[#This Row],[resolucion_fecha]],16)</f>
        <v>20</v>
      </c>
      <c r="Q1589" s="109" t="str">
        <f>TEXT(Causas[[#This Row],[resolucion_fecha]],"MMMM")</f>
        <v>mayo</v>
      </c>
      <c r="R1589" s="109" t="str">
        <f t="shared" si="37"/>
        <v>N</v>
      </c>
      <c r="S1589" s="93"/>
      <c r="T1589" s="110"/>
      <c r="U1589" s="112"/>
      <c r="V1589" s="109"/>
      <c r="W1589" s="109"/>
    </row>
    <row r="1590" spans="1:23" x14ac:dyDescent="0.25">
      <c r="A1590" s="107"/>
      <c r="B1590" s="107" t="s">
        <v>137</v>
      </c>
      <c r="C1590" s="107"/>
      <c r="D1590" t="s">
        <v>46</v>
      </c>
      <c r="E1590" s="91"/>
      <c r="F1590" s="107"/>
      <c r="G1590" t="s">
        <v>579</v>
      </c>
      <c r="H1590" s="97">
        <v>45427.837500000001</v>
      </c>
      <c r="I1590" s="117">
        <v>45427.837500000001</v>
      </c>
      <c r="J1590" s="97">
        <v>45427.843055555553</v>
      </c>
      <c r="K1590" s="117">
        <v>45427.843055555553</v>
      </c>
      <c r="L1590" s="95">
        <f>((Causas[[#This Row],[resolucion_fecha]]-Causas[[#This Row],[parada_fecha]])*60*60*24)</f>
        <v>479.99999967869371</v>
      </c>
      <c r="M1590" s="108">
        <f>Causas[[#This Row],[parada_duracion]]/60</f>
        <v>7.9999999946448952</v>
      </c>
      <c r="N1590" s="19" t="s">
        <v>125</v>
      </c>
      <c r="O1590" s="99" t="s">
        <v>125</v>
      </c>
      <c r="P1590" s="109">
        <f>WEEKNUM(Causas[[#This Row],[resolucion_fecha]],16)</f>
        <v>20</v>
      </c>
      <c r="Q1590" s="109" t="str">
        <f>TEXT(Causas[[#This Row],[resolucion_fecha]],"MMMM")</f>
        <v>mayo</v>
      </c>
      <c r="R1590" s="109" t="str">
        <f t="shared" si="37"/>
        <v>N</v>
      </c>
      <c r="S1590" s="93"/>
      <c r="T1590" s="99" t="s">
        <v>125</v>
      </c>
      <c r="U1590" s="112"/>
      <c r="V1590" s="109"/>
      <c r="W1590" s="109"/>
    </row>
    <row r="1591" spans="1:23" x14ac:dyDescent="0.25">
      <c r="A1591" s="107"/>
      <c r="B1591" s="107" t="s">
        <v>137</v>
      </c>
      <c r="C1591" s="107"/>
      <c r="D1591" t="s">
        <v>46</v>
      </c>
      <c r="E1591" s="91"/>
      <c r="F1591" s="107"/>
      <c r="G1591" t="s">
        <v>579</v>
      </c>
      <c r="H1591" s="97">
        <v>45427.851388888892</v>
      </c>
      <c r="I1591" s="117">
        <v>45427.851388888892</v>
      </c>
      <c r="J1591" s="97">
        <v>45427.9</v>
      </c>
      <c r="K1591" s="117">
        <v>45427.9</v>
      </c>
      <c r="L1591" s="95">
        <f>((Causas[[#This Row],[resolucion_fecha]]-Causas[[#This Row],[parada_fecha]])*60*60*24)</f>
        <v>4199.9999998603016</v>
      </c>
      <c r="M1591" s="108">
        <f>Causas[[#This Row],[parada_duracion]]/60</f>
        <v>69.999999997671694</v>
      </c>
      <c r="N1591" s="18" t="s">
        <v>897</v>
      </c>
      <c r="O1591" s="98" t="s">
        <v>384</v>
      </c>
      <c r="P1591" s="109">
        <f>WEEKNUM(Causas[[#This Row],[resolucion_fecha]],16)</f>
        <v>20</v>
      </c>
      <c r="Q1591" s="109" t="str">
        <f>TEXT(Causas[[#This Row],[resolucion_fecha]],"MMMM")</f>
        <v>mayo</v>
      </c>
      <c r="R1591" s="109" t="str">
        <f t="shared" si="37"/>
        <v>N</v>
      </c>
      <c r="S1591" s="93"/>
      <c r="T1591" s="110"/>
      <c r="U1591" s="112"/>
      <c r="V1591" s="109"/>
      <c r="W1591" s="109"/>
    </row>
    <row r="1592" spans="1:23" x14ac:dyDescent="0.25">
      <c r="A1592" s="107"/>
      <c r="B1592" s="107" t="s">
        <v>162</v>
      </c>
      <c r="C1592" s="107"/>
      <c r="D1592" t="s">
        <v>52</v>
      </c>
      <c r="E1592" s="91"/>
      <c r="F1592" s="107"/>
      <c r="G1592" t="s">
        <v>580</v>
      </c>
      <c r="H1592" s="97">
        <v>45428.449305555558</v>
      </c>
      <c r="I1592" s="117">
        <v>45428.449305555558</v>
      </c>
      <c r="J1592" s="97">
        <v>45428.45208333333</v>
      </c>
      <c r="K1592" s="117">
        <v>45428.45208333333</v>
      </c>
      <c r="L1592" s="95">
        <f>((Causas[[#This Row],[resolucion_fecha]]-Causas[[#This Row],[parada_fecha]])*60*60*24)</f>
        <v>239.99999952502549</v>
      </c>
      <c r="M1592" s="108">
        <f>Causas[[#This Row],[parada_duracion]]/60</f>
        <v>3.9999999920837581</v>
      </c>
      <c r="N1592" s="19" t="s">
        <v>125</v>
      </c>
      <c r="O1592" s="99" t="s">
        <v>125</v>
      </c>
      <c r="P1592" s="109">
        <f>WEEKNUM(Causas[[#This Row],[resolucion_fecha]],16)</f>
        <v>20</v>
      </c>
      <c r="Q1592" s="109" t="str">
        <f>TEXT(Causas[[#This Row],[resolucion_fecha]],"MMMM")</f>
        <v>mayo</v>
      </c>
      <c r="R1592" s="109" t="str">
        <f t="shared" si="37"/>
        <v>N</v>
      </c>
      <c r="S1592" s="93"/>
      <c r="T1592" s="99" t="s">
        <v>125</v>
      </c>
      <c r="U1592" s="112"/>
      <c r="V1592" s="109"/>
      <c r="W1592" s="109"/>
    </row>
    <row r="1593" spans="1:23" x14ac:dyDescent="0.25">
      <c r="A1593" s="107"/>
      <c r="B1593" s="107" t="s">
        <v>116</v>
      </c>
      <c r="C1593" s="107"/>
      <c r="D1593" t="s">
        <v>49</v>
      </c>
      <c r="E1593" s="91"/>
      <c r="F1593" s="107"/>
      <c r="G1593" t="s">
        <v>579</v>
      </c>
      <c r="H1593" s="97">
        <v>45428.501388888886</v>
      </c>
      <c r="I1593" s="117">
        <v>45428.501388888886</v>
      </c>
      <c r="J1593" s="97">
        <v>45428.524305555555</v>
      </c>
      <c r="K1593" s="117">
        <v>45428.524305555555</v>
      </c>
      <c r="L1593" s="95">
        <f>((Causas[[#This Row],[resolucion_fecha]]-Causas[[#This Row],[parada_fecha]])*60*60*24)</f>
        <v>1980.0000001676381</v>
      </c>
      <c r="M1593" s="108">
        <f>Causas[[#This Row],[parada_duracion]]/60</f>
        <v>33.000000002793968</v>
      </c>
      <c r="N1593" s="18" t="s">
        <v>898</v>
      </c>
      <c r="O1593" s="98"/>
      <c r="P1593" s="109">
        <f>WEEKNUM(Causas[[#This Row],[resolucion_fecha]],16)</f>
        <v>20</v>
      </c>
      <c r="Q1593" s="109" t="str">
        <f>TEXT(Causas[[#This Row],[resolucion_fecha]],"MMMM")</f>
        <v>mayo</v>
      </c>
      <c r="R1593" s="109" t="str">
        <f t="shared" si="37"/>
        <v>N</v>
      </c>
      <c r="S1593" s="93"/>
      <c r="T1593" s="110"/>
      <c r="U1593" s="112"/>
      <c r="V1593" s="109"/>
      <c r="W1593" s="109"/>
    </row>
    <row r="1594" spans="1:23" x14ac:dyDescent="0.25">
      <c r="A1594" s="107"/>
      <c r="B1594" s="107" t="s">
        <v>116</v>
      </c>
      <c r="C1594" s="107"/>
      <c r="D1594" t="s">
        <v>49</v>
      </c>
      <c r="E1594" s="91"/>
      <c r="F1594" s="107"/>
      <c r="G1594" t="s">
        <v>579</v>
      </c>
      <c r="H1594" s="97">
        <v>45428.532638888886</v>
      </c>
      <c r="I1594" s="117">
        <v>45428.532638888886</v>
      </c>
      <c r="J1594" s="97">
        <v>45428.559027777781</v>
      </c>
      <c r="K1594" s="117">
        <v>45428.559027777781</v>
      </c>
      <c r="L1594" s="95">
        <f>((Causas[[#This Row],[resolucion_fecha]]-Causas[[#This Row],[parada_fecha]])*60*60*24)</f>
        <v>2280.000000516884</v>
      </c>
      <c r="M1594" s="108">
        <f>Causas[[#This Row],[parada_duracion]]/60</f>
        <v>38.000000008614734</v>
      </c>
      <c r="N1594" s="18" t="s">
        <v>899</v>
      </c>
      <c r="O1594" s="98"/>
      <c r="P1594" s="109">
        <f>WEEKNUM(Causas[[#This Row],[resolucion_fecha]],16)</f>
        <v>20</v>
      </c>
      <c r="Q1594" s="109" t="str">
        <f>TEXT(Causas[[#This Row],[resolucion_fecha]],"MMMM")</f>
        <v>mayo</v>
      </c>
      <c r="R1594" s="109" t="str">
        <f t="shared" si="37"/>
        <v>N</v>
      </c>
      <c r="S1594" s="93"/>
      <c r="T1594" s="110"/>
      <c r="U1594" s="112"/>
      <c r="V1594" s="109"/>
      <c r="W1594" s="109"/>
    </row>
    <row r="1595" spans="1:23" x14ac:dyDescent="0.25">
      <c r="A1595" s="107"/>
      <c r="B1595" s="107" t="s">
        <v>114</v>
      </c>
      <c r="C1595" s="107"/>
      <c r="D1595" t="s">
        <v>50</v>
      </c>
      <c r="E1595" s="91"/>
      <c r="F1595" s="107"/>
      <c r="G1595" t="s">
        <v>579</v>
      </c>
      <c r="H1595" s="97">
        <v>45428.535416666666</v>
      </c>
      <c r="I1595" s="117">
        <v>45428.535416666666</v>
      </c>
      <c r="J1595" s="97">
        <v>45428.556250000001</v>
      </c>
      <c r="K1595" s="117">
        <v>45428.556250000001</v>
      </c>
      <c r="L1595" s="95">
        <f>((Causas[[#This Row],[resolucion_fecha]]-Causas[[#This Row],[parada_fecha]])*60*60*24)</f>
        <v>1800.0000002095476</v>
      </c>
      <c r="M1595" s="108">
        <f>Causas[[#This Row],[parada_duracion]]/60</f>
        <v>30.00000000349246</v>
      </c>
      <c r="N1595" s="18" t="s">
        <v>902</v>
      </c>
      <c r="O1595" s="98"/>
      <c r="P1595" s="109">
        <f>WEEKNUM(Causas[[#This Row],[resolucion_fecha]],16)</f>
        <v>20</v>
      </c>
      <c r="Q1595" s="109" t="str">
        <f>TEXT(Causas[[#This Row],[resolucion_fecha]],"MMMM")</f>
        <v>mayo</v>
      </c>
      <c r="R1595" s="109" t="str">
        <f t="shared" si="37"/>
        <v>N</v>
      </c>
      <c r="S1595" s="93"/>
      <c r="T1595" s="110"/>
      <c r="U1595" s="112"/>
      <c r="V1595" s="109"/>
      <c r="W1595" s="109"/>
    </row>
    <row r="1596" spans="1:23" ht="30" x14ac:dyDescent="0.25">
      <c r="A1596" s="107"/>
      <c r="B1596" s="107" t="s">
        <v>120</v>
      </c>
      <c r="C1596" s="107"/>
      <c r="D1596" t="s">
        <v>57</v>
      </c>
      <c r="E1596" s="91"/>
      <c r="F1596" s="107"/>
      <c r="G1596" t="s">
        <v>579</v>
      </c>
      <c r="H1596" s="97">
        <v>45428.602083333331</v>
      </c>
      <c r="I1596" s="117">
        <v>45428.602083333331</v>
      </c>
      <c r="J1596" s="97">
        <v>45428.613888888889</v>
      </c>
      <c r="K1596" s="117">
        <v>45428.613888888889</v>
      </c>
      <c r="L1596" s="95">
        <f>((Causas[[#This Row],[resolucion_fecha]]-Causas[[#This Row],[parada_fecha]])*60*60*24)</f>
        <v>1020.0000001816079</v>
      </c>
      <c r="M1596" s="108">
        <f>Causas[[#This Row],[parada_duracion]]/60</f>
        <v>17.000000003026798</v>
      </c>
      <c r="N1596" s="18" t="s">
        <v>900</v>
      </c>
      <c r="O1596" s="98"/>
      <c r="P1596" s="109">
        <f>WEEKNUM(Causas[[#This Row],[resolucion_fecha]],16)</f>
        <v>20</v>
      </c>
      <c r="Q1596" s="109" t="str">
        <f>TEXT(Causas[[#This Row],[resolucion_fecha]],"MMMM")</f>
        <v>mayo</v>
      </c>
      <c r="R1596" s="109" t="str">
        <f t="shared" si="37"/>
        <v>N</v>
      </c>
      <c r="S1596" s="93"/>
      <c r="T1596" s="110"/>
      <c r="U1596" s="112"/>
      <c r="V1596" s="109"/>
      <c r="W1596" s="109"/>
    </row>
    <row r="1597" spans="1:23" x14ac:dyDescent="0.25">
      <c r="A1597" s="107"/>
      <c r="B1597" s="107" t="s">
        <v>180</v>
      </c>
      <c r="C1597" s="107"/>
      <c r="D1597" t="s">
        <v>62</v>
      </c>
      <c r="E1597" s="91"/>
      <c r="F1597" s="107"/>
      <c r="G1597" t="s">
        <v>579</v>
      </c>
      <c r="H1597" s="97">
        <v>45428.693055555559</v>
      </c>
      <c r="I1597" s="117">
        <v>45428.693055555559</v>
      </c>
      <c r="J1597" s="97">
        <v>45428.713888888888</v>
      </c>
      <c r="K1597" s="117">
        <v>45428.713888888888</v>
      </c>
      <c r="L1597" s="95">
        <f>((Causas[[#This Row],[resolucion_fecha]]-Causas[[#This Row],[parada_fecha]])*60*60*24)</f>
        <v>1799.9999995809048</v>
      </c>
      <c r="M1597" s="108">
        <f>Causas[[#This Row],[parada_duracion]]/60</f>
        <v>29.999999993015081</v>
      </c>
      <c r="N1597" s="18"/>
      <c r="O1597" s="98"/>
      <c r="P1597" s="109">
        <f>WEEKNUM(Causas[[#This Row],[resolucion_fecha]],16)</f>
        <v>20</v>
      </c>
      <c r="Q1597" s="109" t="str">
        <f>TEXT(Causas[[#This Row],[resolucion_fecha]],"MMMM")</f>
        <v>mayo</v>
      </c>
      <c r="R1597" s="109" t="str">
        <f t="shared" si="37"/>
        <v>N</v>
      </c>
      <c r="S1597" s="93"/>
      <c r="T1597" s="110"/>
      <c r="U1597" s="112"/>
      <c r="V1597" s="109"/>
      <c r="W1597" s="109"/>
    </row>
    <row r="1598" spans="1:23" ht="30" x14ac:dyDescent="0.25">
      <c r="A1598" s="107"/>
      <c r="B1598" s="107" t="s">
        <v>114</v>
      </c>
      <c r="C1598" s="107"/>
      <c r="D1598" t="s">
        <v>50</v>
      </c>
      <c r="E1598" s="91"/>
      <c r="F1598" s="107"/>
      <c r="G1598" t="s">
        <v>580</v>
      </c>
      <c r="H1598" s="97">
        <v>45428.707638888889</v>
      </c>
      <c r="I1598" s="117">
        <v>45428.707638888889</v>
      </c>
      <c r="J1598" s="97">
        <v>45428.718055555553</v>
      </c>
      <c r="K1598" s="117">
        <v>45428.718055555553</v>
      </c>
      <c r="L1598" s="95">
        <f>((Causas[[#This Row],[resolucion_fecha]]-Causas[[#This Row],[parada_fecha]])*60*60*24)</f>
        <v>899.99999979045242</v>
      </c>
      <c r="M1598" s="108">
        <f>Causas[[#This Row],[parada_duracion]]/60</f>
        <v>14.99999999650754</v>
      </c>
      <c r="N1598" s="18" t="s">
        <v>903</v>
      </c>
      <c r="O1598" s="98"/>
      <c r="P1598" s="109">
        <f>WEEKNUM(Causas[[#This Row],[resolucion_fecha]],16)</f>
        <v>20</v>
      </c>
      <c r="Q1598" s="109" t="str">
        <f>TEXT(Causas[[#This Row],[resolucion_fecha]],"MMMM")</f>
        <v>mayo</v>
      </c>
      <c r="R1598" s="109" t="str">
        <f t="shared" si="37"/>
        <v>N</v>
      </c>
      <c r="S1598" s="93"/>
      <c r="T1598" s="110"/>
      <c r="U1598" s="112"/>
      <c r="V1598" s="109"/>
      <c r="W1598" s="109"/>
    </row>
    <row r="1599" spans="1:23" x14ac:dyDescent="0.25">
      <c r="A1599" s="107"/>
      <c r="B1599" s="107" t="s">
        <v>120</v>
      </c>
      <c r="C1599" s="107"/>
      <c r="D1599" t="s">
        <v>48</v>
      </c>
      <c r="E1599" s="91"/>
      <c r="F1599" s="107"/>
      <c r="G1599" t="s">
        <v>579</v>
      </c>
      <c r="H1599" s="97">
        <v>45428.708333333336</v>
      </c>
      <c r="I1599" s="117">
        <v>45428.708333333336</v>
      </c>
      <c r="J1599" s="97">
        <v>45428.722916666666</v>
      </c>
      <c r="K1599" s="117">
        <v>45428.722916666666</v>
      </c>
      <c r="L1599" s="95">
        <f>((Causas[[#This Row],[resolucion_fecha]]-Causas[[#This Row],[parada_fecha]])*60*60*24)</f>
        <v>1259.9999997066334</v>
      </c>
      <c r="M1599" s="108">
        <f>Causas[[#This Row],[parada_duracion]]/60</f>
        <v>20.999999995110556</v>
      </c>
      <c r="N1599" s="18" t="s">
        <v>901</v>
      </c>
      <c r="O1599" s="98"/>
      <c r="P1599" s="109">
        <f>WEEKNUM(Causas[[#This Row],[resolucion_fecha]],16)</f>
        <v>20</v>
      </c>
      <c r="Q1599" s="109" t="str">
        <f>TEXT(Causas[[#This Row],[resolucion_fecha]],"MMMM")</f>
        <v>mayo</v>
      </c>
      <c r="R1599" s="109" t="str">
        <f t="shared" si="37"/>
        <v>N</v>
      </c>
      <c r="S1599" s="93"/>
      <c r="T1599" s="110"/>
      <c r="U1599" s="112"/>
      <c r="V1599" s="109"/>
      <c r="W1599" s="109"/>
    </row>
    <row r="1600" spans="1:23" x14ac:dyDescent="0.25">
      <c r="A1600" s="107"/>
      <c r="B1600" s="107" t="s">
        <v>149</v>
      </c>
      <c r="C1600" s="107"/>
      <c r="D1600" t="s">
        <v>64</v>
      </c>
      <c r="E1600" s="91"/>
      <c r="F1600" s="107"/>
      <c r="G1600" t="s">
        <v>580</v>
      </c>
      <c r="H1600" s="97">
        <v>45428.724305555559</v>
      </c>
      <c r="I1600" s="117">
        <v>45428.724305555559</v>
      </c>
      <c r="J1600" s="97">
        <v>45428.731944444444</v>
      </c>
      <c r="K1600" s="117">
        <v>45428.731944444444</v>
      </c>
      <c r="L1600" s="95">
        <f>((Causas[[#This Row],[resolucion_fecha]]-Causas[[#This Row],[parada_fecha]])*60*60*24)</f>
        <v>659.9999996367842</v>
      </c>
      <c r="M1600" s="108">
        <f>Causas[[#This Row],[parada_duracion]]/60</f>
        <v>10.999999993946403</v>
      </c>
      <c r="N1600" s="18"/>
      <c r="O1600" s="98"/>
      <c r="P1600" s="109">
        <f>WEEKNUM(Causas[[#This Row],[resolucion_fecha]],16)</f>
        <v>20</v>
      </c>
      <c r="Q1600" s="109" t="str">
        <f>TEXT(Causas[[#This Row],[resolucion_fecha]],"MMMM")</f>
        <v>mayo</v>
      </c>
      <c r="R1600" s="109" t="str">
        <f t="shared" si="37"/>
        <v>N</v>
      </c>
      <c r="S1600" s="93"/>
      <c r="T1600" s="110"/>
      <c r="U1600" s="112"/>
      <c r="V1600" s="109"/>
      <c r="W1600" s="109"/>
    </row>
    <row r="1601" spans="1:23" ht="30" x14ac:dyDescent="0.25">
      <c r="A1601" s="107"/>
      <c r="B1601" s="107" t="s">
        <v>180</v>
      </c>
      <c r="C1601" s="107"/>
      <c r="D1601" t="s">
        <v>62</v>
      </c>
      <c r="E1601" s="91"/>
      <c r="F1601" s="107"/>
      <c r="G1601" t="s">
        <v>579</v>
      </c>
      <c r="H1601" s="97">
        <v>45428.726388888892</v>
      </c>
      <c r="I1601" s="117">
        <v>45428.726388888892</v>
      </c>
      <c r="J1601" s="97">
        <v>45428.755555555559</v>
      </c>
      <c r="K1601" s="117">
        <v>45428.755555555559</v>
      </c>
      <c r="L1601" s="95">
        <f>((Causas[[#This Row],[resolucion_fecha]]-Causas[[#This Row],[parada_fecha]])*60*60*24)</f>
        <v>2520.0000000419095</v>
      </c>
      <c r="M1601" s="108">
        <f>Causas[[#This Row],[parada_duracion]]/60</f>
        <v>42.000000000698492</v>
      </c>
      <c r="N1601" s="18" t="s">
        <v>905</v>
      </c>
      <c r="O1601" s="98"/>
      <c r="P1601" s="109">
        <f>WEEKNUM(Causas[[#This Row],[resolucion_fecha]],16)</f>
        <v>20</v>
      </c>
      <c r="Q1601" s="109" t="str">
        <f>TEXT(Causas[[#This Row],[resolucion_fecha]],"MMMM")</f>
        <v>mayo</v>
      </c>
      <c r="R1601" s="109" t="str">
        <f t="shared" ref="R1601:R1632" si="38">IF(I7157&gt;TIME(22,0,0),"N",IF(I7157&lt;TIME(6,0,0),"N",IF(I7157&gt;TIME(14,0,0),"T",IF(I7157&gt;=TIME(6,0,0),"M","-"))))</f>
        <v>N</v>
      </c>
      <c r="S1601" s="93"/>
      <c r="T1601" s="110"/>
      <c r="U1601" s="112"/>
      <c r="V1601" s="109"/>
      <c r="W1601" s="109"/>
    </row>
    <row r="1602" spans="1:23" x14ac:dyDescent="0.25">
      <c r="A1602" s="107"/>
      <c r="B1602" s="107" t="s">
        <v>120</v>
      </c>
      <c r="C1602" s="107"/>
      <c r="D1602" t="s">
        <v>64</v>
      </c>
      <c r="E1602" s="91"/>
      <c r="F1602" s="107"/>
      <c r="G1602" t="s">
        <v>579</v>
      </c>
      <c r="H1602" s="97">
        <v>45428.73541666667</v>
      </c>
      <c r="I1602" s="117">
        <v>45428.73541666667</v>
      </c>
      <c r="J1602" s="97">
        <v>45428.737500000003</v>
      </c>
      <c r="K1602" s="117">
        <v>45428.737500000003</v>
      </c>
      <c r="L1602" s="95">
        <f>((Causas[[#This Row],[resolucion_fecha]]-Causas[[#This Row],[parada_fecha]])*60*60*24)</f>
        <v>179.99999995809048</v>
      </c>
      <c r="M1602" s="108">
        <f>Causas[[#This Row],[parada_duracion]]/60</f>
        <v>2.9999999993015081</v>
      </c>
      <c r="N1602" s="19" t="s">
        <v>125</v>
      </c>
      <c r="O1602" s="99" t="s">
        <v>125</v>
      </c>
      <c r="P1602" s="109">
        <f>WEEKNUM(Causas[[#This Row],[resolucion_fecha]],16)</f>
        <v>20</v>
      </c>
      <c r="Q1602" s="109" t="str">
        <f>TEXT(Causas[[#This Row],[resolucion_fecha]],"MMMM")</f>
        <v>mayo</v>
      </c>
      <c r="R1602" s="109" t="str">
        <f t="shared" si="38"/>
        <v>N</v>
      </c>
      <c r="S1602" s="93"/>
      <c r="T1602" s="99" t="s">
        <v>125</v>
      </c>
      <c r="U1602" s="112"/>
      <c r="V1602" s="109"/>
      <c r="W1602" s="109"/>
    </row>
    <row r="1603" spans="1:23" x14ac:dyDescent="0.25">
      <c r="A1603" s="107"/>
      <c r="B1603" s="107" t="s">
        <v>114</v>
      </c>
      <c r="C1603" s="107"/>
      <c r="D1603" t="s">
        <v>50</v>
      </c>
      <c r="E1603" s="91"/>
      <c r="F1603" s="107"/>
      <c r="G1603" t="s">
        <v>579</v>
      </c>
      <c r="H1603" s="97">
        <v>45428.736805555556</v>
      </c>
      <c r="I1603" s="117">
        <v>45428.736805555556</v>
      </c>
      <c r="J1603" s="97">
        <v>45428.737500000003</v>
      </c>
      <c r="K1603" s="117">
        <v>45428.737500000003</v>
      </c>
      <c r="L1603" s="95">
        <f>((Causas[[#This Row],[resolucion_fecha]]-Causas[[#This Row],[parada_fecha]])*60*60*24)</f>
        <v>60.000000195577741</v>
      </c>
      <c r="M1603" s="108">
        <f>Causas[[#This Row],[parada_duracion]]/60</f>
        <v>1.000000003259629</v>
      </c>
      <c r="N1603" s="19" t="s">
        <v>125</v>
      </c>
      <c r="O1603" s="99" t="s">
        <v>125</v>
      </c>
      <c r="P1603" s="109">
        <f>WEEKNUM(Causas[[#This Row],[resolucion_fecha]],16)</f>
        <v>20</v>
      </c>
      <c r="Q1603" s="109" t="str">
        <f>TEXT(Causas[[#This Row],[resolucion_fecha]],"MMMM")</f>
        <v>mayo</v>
      </c>
      <c r="R1603" s="109" t="str">
        <f t="shared" si="38"/>
        <v>N</v>
      </c>
      <c r="S1603" s="93"/>
      <c r="T1603" s="99" t="s">
        <v>125</v>
      </c>
      <c r="U1603" s="112"/>
      <c r="V1603" s="109"/>
      <c r="W1603" s="109"/>
    </row>
    <row r="1604" spans="1:23" x14ac:dyDescent="0.25">
      <c r="A1604" s="107"/>
      <c r="B1604" s="107" t="s">
        <v>114</v>
      </c>
      <c r="C1604" s="107"/>
      <c r="D1604" t="s">
        <v>50</v>
      </c>
      <c r="E1604" s="91"/>
      <c r="F1604" s="107"/>
      <c r="G1604" t="s">
        <v>580</v>
      </c>
      <c r="H1604" s="97">
        <v>45428.746527777781</v>
      </c>
      <c r="I1604" s="117">
        <v>45428.746527777781</v>
      </c>
      <c r="J1604" s="97">
        <v>45428.756249999999</v>
      </c>
      <c r="K1604" s="117">
        <v>45428.756249999999</v>
      </c>
      <c r="L1604" s="95">
        <f>((Causas[[#This Row],[resolucion_fecha]]-Causas[[#This Row],[parada_fecha]])*60*60*24)</f>
        <v>839.99999959487468</v>
      </c>
      <c r="M1604" s="108">
        <f>Causas[[#This Row],[parada_duracion]]/60</f>
        <v>13.999999993247911</v>
      </c>
      <c r="N1604" s="18" t="s">
        <v>904</v>
      </c>
      <c r="O1604" s="98"/>
      <c r="P1604" s="109">
        <f>WEEKNUM(Causas[[#This Row],[resolucion_fecha]],16)</f>
        <v>20</v>
      </c>
      <c r="Q1604" s="109" t="str">
        <f>TEXT(Causas[[#This Row],[resolucion_fecha]],"MMMM")</f>
        <v>mayo</v>
      </c>
      <c r="R1604" s="109" t="str">
        <f t="shared" si="38"/>
        <v>N</v>
      </c>
      <c r="S1604" s="93"/>
      <c r="T1604" s="110"/>
      <c r="U1604" s="112"/>
      <c r="V1604" s="109"/>
      <c r="W1604" s="109"/>
    </row>
    <row r="1605" spans="1:23" ht="30" x14ac:dyDescent="0.25">
      <c r="A1605" s="107"/>
      <c r="B1605" s="107" t="s">
        <v>114</v>
      </c>
      <c r="C1605" s="107"/>
      <c r="D1605" t="s">
        <v>50</v>
      </c>
      <c r="E1605" s="91"/>
      <c r="F1605" s="107"/>
      <c r="G1605" t="s">
        <v>580</v>
      </c>
      <c r="H1605" s="97">
        <v>45428.76666666667</v>
      </c>
      <c r="I1605" s="117">
        <v>45428.76666666667</v>
      </c>
      <c r="J1605" s="97">
        <v>45428.788888888892</v>
      </c>
      <c r="K1605" s="117">
        <v>45428.788888888892</v>
      </c>
      <c r="L1605" s="95">
        <f>((Causas[[#This Row],[resolucion_fecha]]-Causas[[#This Row],[parada_fecha]])*60*60*24)</f>
        <v>1919.9999999720603</v>
      </c>
      <c r="M1605" s="108">
        <f>Causas[[#This Row],[parada_duracion]]/60</f>
        <v>31.999999999534339</v>
      </c>
      <c r="N1605" s="18" t="s">
        <v>906</v>
      </c>
      <c r="O1605" s="98"/>
      <c r="P1605" s="109">
        <f>WEEKNUM(Causas[[#This Row],[resolucion_fecha]],16)</f>
        <v>20</v>
      </c>
      <c r="Q1605" s="109" t="str">
        <f>TEXT(Causas[[#This Row],[resolucion_fecha]],"MMMM")</f>
        <v>mayo</v>
      </c>
      <c r="R1605" s="109" t="str">
        <f t="shared" si="38"/>
        <v>N</v>
      </c>
      <c r="S1605" s="93"/>
      <c r="T1605" s="110"/>
      <c r="U1605" s="112"/>
      <c r="V1605" s="109"/>
      <c r="W1605" s="109"/>
    </row>
    <row r="1606" spans="1:23" ht="30" x14ac:dyDescent="0.25">
      <c r="A1606" s="107"/>
      <c r="B1606" s="107" t="s">
        <v>180</v>
      </c>
      <c r="C1606" s="107"/>
      <c r="D1606" t="s">
        <v>62</v>
      </c>
      <c r="E1606" s="91"/>
      <c r="F1606" s="107"/>
      <c r="G1606" t="s">
        <v>579</v>
      </c>
      <c r="H1606" s="97">
        <v>45428.77847222222</v>
      </c>
      <c r="I1606" s="117">
        <v>45428.77847222222</v>
      </c>
      <c r="J1606" s="97">
        <v>45428.789583333331</v>
      </c>
      <c r="K1606" s="117">
        <v>45428.789583333331</v>
      </c>
      <c r="L1606" s="95">
        <f>((Causas[[#This Row],[resolucion_fecha]]-Causas[[#This Row],[parada_fecha]])*60*60*24)</f>
        <v>959.99999998603016</v>
      </c>
      <c r="M1606" s="108">
        <f>Causas[[#This Row],[parada_duracion]]/60</f>
        <v>15.999999999767169</v>
      </c>
      <c r="N1606" s="18" t="s">
        <v>905</v>
      </c>
      <c r="O1606" s="98"/>
      <c r="P1606" s="109">
        <f>WEEKNUM(Causas[[#This Row],[resolucion_fecha]],16)</f>
        <v>20</v>
      </c>
      <c r="Q1606" s="109" t="str">
        <f>TEXT(Causas[[#This Row],[resolucion_fecha]],"MMMM")</f>
        <v>mayo</v>
      </c>
      <c r="R1606" s="109" t="str">
        <f t="shared" si="38"/>
        <v>N</v>
      </c>
      <c r="S1606" s="93"/>
      <c r="T1606" s="110"/>
      <c r="U1606" s="112"/>
      <c r="V1606" s="109"/>
      <c r="W1606" s="109"/>
    </row>
    <row r="1607" spans="1:23" x14ac:dyDescent="0.25">
      <c r="A1607" s="107"/>
      <c r="B1607" s="107" t="s">
        <v>114</v>
      </c>
      <c r="C1607" s="107"/>
      <c r="D1607" t="s">
        <v>50</v>
      </c>
      <c r="E1607" s="91"/>
      <c r="F1607" s="107"/>
      <c r="G1607" t="s">
        <v>579</v>
      </c>
      <c r="H1607" s="97">
        <v>45429.272916666669</v>
      </c>
      <c r="I1607" s="117">
        <v>45429.272916666669</v>
      </c>
      <c r="J1607" s="97">
        <v>45429.345138888886</v>
      </c>
      <c r="K1607" s="117">
        <v>45429.345138888886</v>
      </c>
      <c r="L1607" s="95">
        <f>((Causas[[#This Row],[resolucion_fecha]]-Causas[[#This Row],[parada_fecha]])*60*60*24)</f>
        <v>6239.9999995948747</v>
      </c>
      <c r="M1607" s="108">
        <f>Causas[[#This Row],[parada_duracion]]/60</f>
        <v>103.99999999324791</v>
      </c>
      <c r="N1607" s="18" t="s">
        <v>849</v>
      </c>
      <c r="O1607" s="98" t="s">
        <v>383</v>
      </c>
      <c r="P1607" s="109">
        <f>WEEKNUM(Causas[[#This Row],[resolucion_fecha]],16)</f>
        <v>20</v>
      </c>
      <c r="Q1607" s="109" t="str">
        <f>TEXT(Causas[[#This Row],[resolucion_fecha]],"MMMM")</f>
        <v>mayo</v>
      </c>
      <c r="R1607" s="109" t="str">
        <f t="shared" si="38"/>
        <v>N</v>
      </c>
      <c r="S1607" s="93"/>
      <c r="T1607" s="110"/>
      <c r="U1607" s="112"/>
      <c r="V1607" s="109"/>
      <c r="W1607" s="109"/>
    </row>
    <row r="1608" spans="1:23" x14ac:dyDescent="0.25">
      <c r="A1608" s="107"/>
      <c r="B1608" s="107" t="s">
        <v>120</v>
      </c>
      <c r="C1608" s="107"/>
      <c r="D1608" t="s">
        <v>64</v>
      </c>
      <c r="E1608" s="91"/>
      <c r="F1608" s="107"/>
      <c r="G1608" t="s">
        <v>579</v>
      </c>
      <c r="H1608" s="97">
        <v>45429.292361111111</v>
      </c>
      <c r="I1608" s="117">
        <v>45429.292361111111</v>
      </c>
      <c r="J1608" s="97">
        <v>45429.307638888888</v>
      </c>
      <c r="K1608" s="117">
        <v>45429.307638888888</v>
      </c>
      <c r="L1608" s="95">
        <f>((Causas[[#This Row],[resolucion_fecha]]-Causas[[#This Row],[parada_fecha]])*60*60*24)</f>
        <v>1319.9999999022111</v>
      </c>
      <c r="M1608" s="108">
        <f>Causas[[#This Row],[parada_duracion]]/60</f>
        <v>21.999999998370185</v>
      </c>
      <c r="N1608" s="18" t="s">
        <v>44</v>
      </c>
      <c r="O1608" s="98" t="s">
        <v>44</v>
      </c>
      <c r="P1608" s="109">
        <f>WEEKNUM(Causas[[#This Row],[resolucion_fecha]],16)</f>
        <v>20</v>
      </c>
      <c r="Q1608" s="109" t="str">
        <f>TEXT(Causas[[#This Row],[resolucion_fecha]],"MMMM")</f>
        <v>mayo</v>
      </c>
      <c r="R1608" s="109" t="str">
        <f t="shared" si="38"/>
        <v>N</v>
      </c>
      <c r="S1608" s="93"/>
      <c r="T1608" s="110"/>
      <c r="U1608" s="112"/>
      <c r="V1608" s="109"/>
      <c r="W1608" s="109"/>
    </row>
    <row r="1609" spans="1:23" x14ac:dyDescent="0.25">
      <c r="A1609" s="107"/>
      <c r="B1609" s="107" t="s">
        <v>116</v>
      </c>
      <c r="C1609" s="107"/>
      <c r="D1609" t="s">
        <v>47</v>
      </c>
      <c r="E1609" s="91"/>
      <c r="F1609" s="107"/>
      <c r="G1609" t="s">
        <v>579</v>
      </c>
      <c r="H1609" s="97">
        <v>45429.393055555556</v>
      </c>
      <c r="I1609" s="117">
        <v>45429.393055555556</v>
      </c>
      <c r="J1609" s="97">
        <v>45429.467361111114</v>
      </c>
      <c r="K1609" s="117">
        <v>45429.467361111114</v>
      </c>
      <c r="L1609" s="95">
        <f>((Causas[[#This Row],[resolucion_fecha]]-Causas[[#This Row],[parada_fecha]])*60*60*24)</f>
        <v>6420.0000001816079</v>
      </c>
      <c r="M1609" s="108">
        <f>Causas[[#This Row],[parada_duracion]]/60</f>
        <v>107.0000000030268</v>
      </c>
      <c r="N1609" s="18" t="s">
        <v>44</v>
      </c>
      <c r="O1609" s="98" t="s">
        <v>44</v>
      </c>
      <c r="P1609" s="109">
        <f>WEEKNUM(Causas[[#This Row],[resolucion_fecha]],16)</f>
        <v>20</v>
      </c>
      <c r="Q1609" s="109" t="str">
        <f>TEXT(Causas[[#This Row],[resolucion_fecha]],"MMMM")</f>
        <v>mayo</v>
      </c>
      <c r="R1609" s="109" t="str">
        <f t="shared" si="38"/>
        <v>N</v>
      </c>
      <c r="S1609" s="93"/>
      <c r="T1609" s="110"/>
      <c r="U1609" s="112"/>
      <c r="V1609" s="109"/>
      <c r="W1609" s="109"/>
    </row>
    <row r="1610" spans="1:23" x14ac:dyDescent="0.25">
      <c r="A1610" s="107"/>
      <c r="B1610" s="107" t="s">
        <v>195</v>
      </c>
      <c r="C1610" s="107"/>
      <c r="D1610" t="s">
        <v>52</v>
      </c>
      <c r="E1610" s="91"/>
      <c r="F1610" s="107"/>
      <c r="G1610" t="s">
        <v>579</v>
      </c>
      <c r="H1610" s="97">
        <v>45429.427777777775</v>
      </c>
      <c r="I1610" s="117">
        <v>45429.427777777775</v>
      </c>
      <c r="J1610" s="97">
        <v>45429.4375</v>
      </c>
      <c r="K1610" s="117">
        <v>45429.4375</v>
      </c>
      <c r="L1610" s="95">
        <f>((Causas[[#This Row],[resolucion_fecha]]-Causas[[#This Row],[parada_fecha]])*60*60*24)</f>
        <v>840.00000022351742</v>
      </c>
      <c r="M1610" s="108">
        <f>Causas[[#This Row],[parada_duracion]]/60</f>
        <v>14.00000000372529</v>
      </c>
      <c r="N1610" s="18" t="s">
        <v>44</v>
      </c>
      <c r="O1610" s="98" t="s">
        <v>44</v>
      </c>
      <c r="P1610" s="109">
        <f>WEEKNUM(Causas[[#This Row],[resolucion_fecha]],16)</f>
        <v>20</v>
      </c>
      <c r="Q1610" s="109" t="str">
        <f>TEXT(Causas[[#This Row],[resolucion_fecha]],"MMMM")</f>
        <v>mayo</v>
      </c>
      <c r="R1610" s="109" t="str">
        <f t="shared" si="38"/>
        <v>N</v>
      </c>
      <c r="S1610" s="93"/>
      <c r="T1610" s="110"/>
      <c r="U1610" s="112"/>
      <c r="V1610" s="109"/>
      <c r="W1610" s="109"/>
    </row>
    <row r="1611" spans="1:23" x14ac:dyDescent="0.25">
      <c r="A1611" s="107"/>
      <c r="B1611" s="107" t="s">
        <v>116</v>
      </c>
      <c r="C1611" s="107"/>
      <c r="D1611" t="s">
        <v>50</v>
      </c>
      <c r="E1611" s="91"/>
      <c r="F1611" s="107"/>
      <c r="G1611" t="s">
        <v>579</v>
      </c>
      <c r="H1611" s="97">
        <v>45429.438888888886</v>
      </c>
      <c r="I1611" s="117">
        <v>45429.438888888886</v>
      </c>
      <c r="J1611" s="97">
        <v>45429.445833333331</v>
      </c>
      <c r="K1611" s="117">
        <v>45429.445833333331</v>
      </c>
      <c r="L1611" s="95">
        <f>((Causas[[#This Row],[resolucion_fecha]]-Causas[[#This Row],[parada_fecha]])*60*60*24)</f>
        <v>600.00000006984919</v>
      </c>
      <c r="M1611" s="108">
        <f>Causas[[#This Row],[parada_duracion]]/60</f>
        <v>10.000000001164153</v>
      </c>
      <c r="N1611" s="18" t="s">
        <v>907</v>
      </c>
      <c r="O1611" s="98" t="s">
        <v>383</v>
      </c>
      <c r="P1611" s="109">
        <f>WEEKNUM(Causas[[#This Row],[resolucion_fecha]],16)</f>
        <v>20</v>
      </c>
      <c r="Q1611" s="109" t="str">
        <f>TEXT(Causas[[#This Row],[resolucion_fecha]],"MMMM")</f>
        <v>mayo</v>
      </c>
      <c r="R1611" s="109" t="str">
        <f t="shared" si="38"/>
        <v>N</v>
      </c>
      <c r="S1611" s="93"/>
      <c r="T1611" s="110"/>
      <c r="U1611" s="112"/>
      <c r="V1611" s="109"/>
      <c r="W1611" s="109"/>
    </row>
    <row r="1612" spans="1:23" x14ac:dyDescent="0.25">
      <c r="A1612" s="107"/>
      <c r="B1612" s="107" t="s">
        <v>136</v>
      </c>
      <c r="C1612" s="107"/>
      <c r="D1612" t="s">
        <v>52</v>
      </c>
      <c r="E1612" s="91"/>
      <c r="F1612" s="107"/>
      <c r="G1612" t="s">
        <v>579</v>
      </c>
      <c r="H1612" s="97">
        <v>45429.45416666667</v>
      </c>
      <c r="I1612" s="117">
        <v>45429.45416666667</v>
      </c>
      <c r="J1612" s="97">
        <v>45429.524305555555</v>
      </c>
      <c r="K1612" s="117">
        <v>45429.524305555555</v>
      </c>
      <c r="L1612" s="95">
        <f>((Causas[[#This Row],[resolucion_fecha]]-Causas[[#This Row],[parada_fecha]])*60*60*24)</f>
        <v>6059.9999996367842</v>
      </c>
      <c r="M1612" s="108">
        <f>Causas[[#This Row],[parada_duracion]]/60</f>
        <v>100.9999999939464</v>
      </c>
      <c r="N1612" s="18" t="s">
        <v>44</v>
      </c>
      <c r="O1612" s="98" t="s">
        <v>44</v>
      </c>
      <c r="P1612" s="109">
        <f>WEEKNUM(Causas[[#This Row],[resolucion_fecha]],16)</f>
        <v>20</v>
      </c>
      <c r="Q1612" s="109" t="str">
        <f>TEXT(Causas[[#This Row],[resolucion_fecha]],"MMMM")</f>
        <v>mayo</v>
      </c>
      <c r="R1612" s="109" t="str">
        <f t="shared" si="38"/>
        <v>N</v>
      </c>
      <c r="S1612" s="93"/>
      <c r="T1612" s="110"/>
      <c r="U1612" s="112"/>
      <c r="V1612" s="109"/>
      <c r="W1612" s="109"/>
    </row>
    <row r="1613" spans="1:23" ht="45" x14ac:dyDescent="0.25">
      <c r="A1613" s="107"/>
      <c r="B1613" s="107" t="s">
        <v>124</v>
      </c>
      <c r="C1613" s="107"/>
      <c r="D1613" t="s">
        <v>55</v>
      </c>
      <c r="E1613" s="91"/>
      <c r="F1613" s="107"/>
      <c r="G1613" t="s">
        <v>580</v>
      </c>
      <c r="H1613" s="97">
        <v>45429.604166666664</v>
      </c>
      <c r="I1613" s="117">
        <v>45429.604166666664</v>
      </c>
      <c r="J1613" s="97">
        <v>45429.715277777781</v>
      </c>
      <c r="K1613" s="117">
        <v>45429.715277777781</v>
      </c>
      <c r="L1613" s="95">
        <f>((Causas[[#This Row],[resolucion_fecha]]-Causas[[#This Row],[parada_fecha]])*60*60*24)</f>
        <v>9600.0000004889444</v>
      </c>
      <c r="M1613" s="108">
        <f>Causas[[#This Row],[parada_duracion]]/60</f>
        <v>160.00000000814907</v>
      </c>
      <c r="N1613" s="18" t="s">
        <v>911</v>
      </c>
      <c r="O1613" s="98"/>
      <c r="P1613" s="109">
        <f>WEEKNUM(Causas[[#This Row],[resolucion_fecha]],16)</f>
        <v>20</v>
      </c>
      <c r="Q1613" s="109" t="str">
        <f>TEXT(Causas[[#This Row],[resolucion_fecha]],"MMMM")</f>
        <v>mayo</v>
      </c>
      <c r="R1613" s="109" t="str">
        <f t="shared" si="38"/>
        <v>N</v>
      </c>
      <c r="S1613" s="93"/>
      <c r="T1613" s="110"/>
      <c r="U1613" s="112"/>
      <c r="V1613" s="109"/>
      <c r="W1613" s="109"/>
    </row>
    <row r="1614" spans="1:23" x14ac:dyDescent="0.25">
      <c r="A1614" s="107"/>
      <c r="B1614" s="107" t="s">
        <v>146</v>
      </c>
      <c r="C1614" s="107"/>
      <c r="D1614" t="s">
        <v>42</v>
      </c>
      <c r="E1614" s="91"/>
      <c r="F1614" s="107"/>
      <c r="G1614" t="s">
        <v>580</v>
      </c>
      <c r="H1614" s="97">
        <v>45429.657638888886</v>
      </c>
      <c r="I1614" s="117">
        <v>45429.657638888886</v>
      </c>
      <c r="J1614" s="97">
        <v>45429.677083333336</v>
      </c>
      <c r="K1614" s="117">
        <v>45429.677083333336</v>
      </c>
      <c r="L1614" s="95">
        <f>((Causas[[#This Row],[resolucion_fecha]]-Causas[[#This Row],[parada_fecha]])*60*60*24)</f>
        <v>1680.0000004470348</v>
      </c>
      <c r="M1614" s="108">
        <f>Causas[[#This Row],[parada_duracion]]/60</f>
        <v>28.000000007450581</v>
      </c>
      <c r="N1614" s="18" t="s">
        <v>908</v>
      </c>
      <c r="O1614" s="98" t="s">
        <v>9</v>
      </c>
      <c r="P1614" s="109">
        <f>WEEKNUM(Causas[[#This Row],[resolucion_fecha]],16)</f>
        <v>20</v>
      </c>
      <c r="Q1614" s="109" t="str">
        <f>TEXT(Causas[[#This Row],[resolucion_fecha]],"MMMM")</f>
        <v>mayo</v>
      </c>
      <c r="R1614" s="109" t="str">
        <f t="shared" si="38"/>
        <v>N</v>
      </c>
      <c r="S1614" s="93"/>
      <c r="T1614" s="110"/>
      <c r="U1614" s="112"/>
      <c r="V1614" s="109"/>
      <c r="W1614" s="109"/>
    </row>
    <row r="1615" spans="1:23" x14ac:dyDescent="0.25">
      <c r="A1615" s="107"/>
      <c r="B1615" s="107" t="s">
        <v>153</v>
      </c>
      <c r="C1615" s="107"/>
      <c r="D1615" t="s">
        <v>57</v>
      </c>
      <c r="E1615" s="91"/>
      <c r="F1615" s="107"/>
      <c r="G1615" t="s">
        <v>579</v>
      </c>
      <c r="H1615" s="97">
        <v>45429.745833333334</v>
      </c>
      <c r="I1615" s="117">
        <v>45429.745833333334</v>
      </c>
      <c r="J1615" s="97">
        <v>45429.834722222222</v>
      </c>
      <c r="K1615" s="117">
        <v>45429.834722222222</v>
      </c>
      <c r="L1615" s="95">
        <f>((Causas[[#This Row],[resolucion_fecha]]-Causas[[#This Row],[parada_fecha]])*60*60*24)</f>
        <v>7679.9999998882413</v>
      </c>
      <c r="M1615" s="108">
        <f>Causas[[#This Row],[parada_duracion]]/60</f>
        <v>127.99999999813735</v>
      </c>
      <c r="N1615" s="18" t="s">
        <v>909</v>
      </c>
      <c r="O1615" s="98"/>
      <c r="P1615" s="109">
        <f>WEEKNUM(Causas[[#This Row],[resolucion_fecha]],16)</f>
        <v>20</v>
      </c>
      <c r="Q1615" s="109" t="str">
        <f>TEXT(Causas[[#This Row],[resolucion_fecha]],"MMMM")</f>
        <v>mayo</v>
      </c>
      <c r="R1615" s="109" t="str">
        <f t="shared" si="38"/>
        <v>N</v>
      </c>
      <c r="S1615" s="93"/>
      <c r="T1615" s="110"/>
      <c r="U1615" s="112"/>
      <c r="V1615" s="109"/>
      <c r="W1615" s="109"/>
    </row>
    <row r="1616" spans="1:23" x14ac:dyDescent="0.25">
      <c r="A1616" s="107"/>
      <c r="B1616" s="107" t="s">
        <v>124</v>
      </c>
      <c r="C1616" s="107"/>
      <c r="D1616" t="s">
        <v>55</v>
      </c>
      <c r="E1616" s="91"/>
      <c r="F1616" s="107"/>
      <c r="G1616" t="s">
        <v>579</v>
      </c>
      <c r="H1616" s="97">
        <v>45429.760416666664</v>
      </c>
      <c r="I1616" s="117">
        <v>45429.760416666664</v>
      </c>
      <c r="J1616" s="97">
        <v>45429.785416666666</v>
      </c>
      <c r="K1616" s="117">
        <v>45429.785416666666</v>
      </c>
      <c r="L1616" s="95">
        <f>((Causas[[#This Row],[resolucion_fecha]]-Causas[[#This Row],[parada_fecha]])*60*60*24)</f>
        <v>2160.0000001257285</v>
      </c>
      <c r="M1616" s="108">
        <f>Causas[[#This Row],[parada_duracion]]/60</f>
        <v>36.000000002095476</v>
      </c>
      <c r="N1616" s="18" t="s">
        <v>912</v>
      </c>
      <c r="O1616" s="98"/>
      <c r="P1616" s="109">
        <f>WEEKNUM(Causas[[#This Row],[resolucion_fecha]],16)</f>
        <v>20</v>
      </c>
      <c r="Q1616" s="109" t="str">
        <f>TEXT(Causas[[#This Row],[resolucion_fecha]],"MMMM")</f>
        <v>mayo</v>
      </c>
      <c r="R1616" s="109" t="str">
        <f t="shared" si="38"/>
        <v>N</v>
      </c>
      <c r="S1616" s="93"/>
      <c r="T1616" s="110"/>
      <c r="U1616" s="112"/>
      <c r="V1616" s="109"/>
      <c r="W1616" s="109"/>
    </row>
    <row r="1617" spans="1:23" x14ac:dyDescent="0.25">
      <c r="A1617" s="107"/>
      <c r="B1617" s="107" t="s">
        <v>114</v>
      </c>
      <c r="C1617" s="107"/>
      <c r="D1617" t="s">
        <v>50</v>
      </c>
      <c r="E1617" s="91"/>
      <c r="F1617" s="107"/>
      <c r="G1617" t="s">
        <v>579</v>
      </c>
      <c r="H1617" s="97">
        <v>45429.803472222222</v>
      </c>
      <c r="I1617" s="117">
        <v>45429.803472222222</v>
      </c>
      <c r="J1617" s="97">
        <v>45429.805555555555</v>
      </c>
      <c r="K1617" s="117">
        <v>45429.805555555555</v>
      </c>
      <c r="L1617" s="95">
        <f>((Causas[[#This Row],[resolucion_fecha]]-Causas[[#This Row],[parada_fecha]])*60*60*24)</f>
        <v>179.99999995809048</v>
      </c>
      <c r="M1617" s="108">
        <f>Causas[[#This Row],[parada_duracion]]/60</f>
        <v>2.9999999993015081</v>
      </c>
      <c r="N1617" s="19" t="s">
        <v>125</v>
      </c>
      <c r="O1617" s="99" t="s">
        <v>125</v>
      </c>
      <c r="P1617" s="109">
        <f>WEEKNUM(Causas[[#This Row],[resolucion_fecha]],16)</f>
        <v>20</v>
      </c>
      <c r="Q1617" s="109" t="str">
        <f>TEXT(Causas[[#This Row],[resolucion_fecha]],"MMMM")</f>
        <v>mayo</v>
      </c>
      <c r="R1617" s="109" t="str">
        <f t="shared" si="38"/>
        <v>N</v>
      </c>
      <c r="S1617" s="93"/>
      <c r="T1617" s="99" t="s">
        <v>125</v>
      </c>
      <c r="U1617" s="112"/>
      <c r="V1617" s="109"/>
      <c r="W1617" s="109"/>
    </row>
    <row r="1618" spans="1:23" x14ac:dyDescent="0.25">
      <c r="A1618" s="107"/>
      <c r="B1618" s="107" t="s">
        <v>114</v>
      </c>
      <c r="C1618" s="107"/>
      <c r="D1618" t="s">
        <v>50</v>
      </c>
      <c r="E1618" s="91"/>
      <c r="F1618" s="107"/>
      <c r="G1618" t="s">
        <v>579</v>
      </c>
      <c r="H1618" s="97">
        <v>45429.808333333334</v>
      </c>
      <c r="I1618" s="117">
        <v>45429.808333333334</v>
      </c>
      <c r="J1618" s="97">
        <v>45429.813888888886</v>
      </c>
      <c r="K1618" s="117">
        <v>45429.813888888886</v>
      </c>
      <c r="L1618" s="95">
        <f>((Causas[[#This Row],[resolucion_fecha]]-Causas[[#This Row],[parada_fecha]])*60*60*24)</f>
        <v>479.99999967869371</v>
      </c>
      <c r="M1618" s="108">
        <f>Causas[[#This Row],[parada_duracion]]/60</f>
        <v>7.9999999946448952</v>
      </c>
      <c r="N1618" s="19" t="s">
        <v>125</v>
      </c>
      <c r="O1618" s="99" t="s">
        <v>125</v>
      </c>
      <c r="P1618" s="109">
        <f>WEEKNUM(Causas[[#This Row],[resolucion_fecha]],16)</f>
        <v>20</v>
      </c>
      <c r="Q1618" s="109" t="str">
        <f>TEXT(Causas[[#This Row],[resolucion_fecha]],"MMMM")</f>
        <v>mayo</v>
      </c>
      <c r="R1618" s="109" t="str">
        <f t="shared" si="38"/>
        <v>N</v>
      </c>
      <c r="S1618" s="93"/>
      <c r="T1618" s="99" t="s">
        <v>125</v>
      </c>
      <c r="U1618" s="112"/>
      <c r="V1618" s="109"/>
      <c r="W1618" s="109"/>
    </row>
    <row r="1619" spans="1:23" ht="45" x14ac:dyDescent="0.25">
      <c r="A1619" s="113"/>
      <c r="B1619" s="113" t="s">
        <v>150</v>
      </c>
      <c r="C1619" s="113"/>
      <c r="D1619" t="s">
        <v>52</v>
      </c>
      <c r="E1619" s="96"/>
      <c r="F1619" s="113"/>
      <c r="G1619" t="s">
        <v>580</v>
      </c>
      <c r="H1619" s="97">
        <v>45429.902777777781</v>
      </c>
      <c r="I1619" s="117">
        <v>45429.902777777781</v>
      </c>
      <c r="J1619" s="97">
        <v>45429.912499999999</v>
      </c>
      <c r="K1619" s="117">
        <v>45429.912499999999</v>
      </c>
      <c r="L1619" s="95">
        <f>((Causas[[#This Row],[resolucion_fecha]]-Causas[[#This Row],[parada_fecha]])*60*60*24)</f>
        <v>839.99999959487468</v>
      </c>
      <c r="M1619" s="114">
        <f>Causas[[#This Row],[parada_duracion]]/60</f>
        <v>13.999999993247911</v>
      </c>
      <c r="N1619" s="19" t="s">
        <v>910</v>
      </c>
      <c r="O1619" s="99"/>
      <c r="P1619" s="111">
        <f>WEEKNUM(Causas[[#This Row],[resolucion_fecha]],16)</f>
        <v>20</v>
      </c>
      <c r="Q1619" s="111" t="str">
        <f>TEXT(Causas[[#This Row],[resolucion_fecha]],"MMMM")</f>
        <v>mayo</v>
      </c>
      <c r="R1619" s="111" t="str">
        <f t="shared" si="38"/>
        <v>N</v>
      </c>
      <c r="S1619" s="16"/>
      <c r="T1619" s="115"/>
      <c r="U1619" s="112"/>
      <c r="V1619" s="111"/>
      <c r="W1619" s="111"/>
    </row>
  </sheetData>
  <phoneticPr fontId="19" type="noConversion"/>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82F314CE-C169-431B-92A4-FB7B6389E1F0}">
          <x14:formula1>
            <xm:f>'validacion de datos'!$A$1:$A$8</xm:f>
          </x14:formula1>
          <xm:sqref>O1:O204 O206:O1048576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EDD1B-BD03-4DF2-BB14-77D2EB24DAE5}">
  <sheetPr codeName="Hoja4">
    <pageSetUpPr fitToPage="1"/>
  </sheetPr>
  <dimension ref="B2:P52"/>
  <sheetViews>
    <sheetView topLeftCell="A3" zoomScale="85" zoomScaleNormal="85" workbookViewId="0">
      <selection activeCell="P9" sqref="P9"/>
    </sheetView>
  </sheetViews>
  <sheetFormatPr baseColWidth="10" defaultColWidth="11.42578125" defaultRowHeight="15" x14ac:dyDescent="0.25"/>
  <cols>
    <col min="1" max="1" width="3.85546875" customWidth="1"/>
    <col min="2" max="2" width="23.5703125" bestFit="1" customWidth="1"/>
    <col min="3" max="3" width="22.42578125" bestFit="1" customWidth="1"/>
    <col min="4" max="4" width="12.42578125" bestFit="1" customWidth="1"/>
    <col min="5" max="5" width="14.7109375" bestFit="1" customWidth="1"/>
    <col min="6" max="6" width="6.42578125" bestFit="1" customWidth="1"/>
    <col min="7" max="7" width="6.7109375" bestFit="1" customWidth="1"/>
    <col min="8" max="8" width="12.5703125" bestFit="1" customWidth="1"/>
    <col min="9" max="9" width="7.7109375" bestFit="1" customWidth="1"/>
    <col min="10" max="10" width="9.28515625" bestFit="1" customWidth="1"/>
    <col min="11" max="11" width="12.5703125" bestFit="1" customWidth="1"/>
    <col min="12" max="12" width="10" bestFit="1" customWidth="1"/>
    <col min="13" max="13" width="25.28515625" bestFit="1" customWidth="1"/>
    <col min="14" max="14" width="13.85546875" bestFit="1" customWidth="1"/>
    <col min="15" max="15" width="14.7109375" bestFit="1" customWidth="1"/>
    <col min="16" max="17" width="12.5703125" bestFit="1" customWidth="1"/>
    <col min="18" max="18" width="8.140625" bestFit="1" customWidth="1"/>
    <col min="19" max="19" width="12" bestFit="1" customWidth="1"/>
    <col min="20" max="20" width="10.85546875" bestFit="1" customWidth="1"/>
    <col min="21" max="21" width="9.42578125" bestFit="1" customWidth="1"/>
    <col min="22" max="22" width="10" bestFit="1" customWidth="1"/>
    <col min="23" max="23" width="16.42578125" bestFit="1" customWidth="1"/>
    <col min="24" max="24" width="9.42578125" bestFit="1" customWidth="1"/>
    <col min="25" max="25" width="12.5703125" bestFit="1" customWidth="1"/>
  </cols>
  <sheetData>
    <row r="2" spans="2:16" x14ac:dyDescent="0.25">
      <c r="J2" s="105" t="s">
        <v>66</v>
      </c>
      <c r="K2" s="105" t="s">
        <v>67</v>
      </c>
      <c r="L2" s="105" t="s">
        <v>68</v>
      </c>
      <c r="M2" s="105" t="s">
        <v>69</v>
      </c>
    </row>
    <row r="3" spans="2:16" ht="41.25" customHeight="1" x14ac:dyDescent="0.25">
      <c r="J3" s="105"/>
      <c r="K3" s="105"/>
      <c r="L3" s="105"/>
      <c r="M3" s="105"/>
      <c r="N3" t="s">
        <v>70</v>
      </c>
    </row>
    <row r="4" spans="2:16" x14ac:dyDescent="0.25">
      <c r="J4">
        <f>GETPIVOTDATA("min",$B$10)</f>
        <v>26246.35</v>
      </c>
      <c r="K4" t="e">
        <f>GETPIVOTDATA("min",$B$10,"detalle","electrico")+GETPIVOTDATA("min",$B$10,"detalle","mecanico")</f>
        <v>#REF!</v>
      </c>
      <c r="L4" t="e">
        <f>GETPIVOTDATA("min",$B$10,"detalle","no aplica")+GETPIVOTDATA("min",$B$10,"detalle","operativo")+GETPIVOTDATA("min",$B$10,"detalle",)+GETPIVOTDATA("min",$B$10,"detalle","calidad")+GETPIVOTDATA("min",$B$10,"detalle","refrigeracion")+GETPIVOTDATA("min",$B$10,"detalle","micro parada")+GETPIVOTDATA("min",$B$10,"detalle","pieza de formato")+GETPIVOTDATA("min",$B$10,"detalle","maquinista")+GETPIVOTDATA("min",$B$10,"detalle","ingenieria")+GETPIVOTDATA("min",$B$10,"detalle","mantenimiento preventivo")</f>
        <v>#REF!</v>
      </c>
      <c r="M4" t="e">
        <f>GETPIVOTDATA("min",$B$10,"detalle","operativo")</f>
        <v>#REF!</v>
      </c>
      <c r="N4">
        <f>GETPIVOTDATA("min",$B$10,"detalle","micro parada")</f>
        <v>449.01666666666665</v>
      </c>
    </row>
    <row r="5" spans="2:16" x14ac:dyDescent="0.25">
      <c r="I5" t="s">
        <v>71</v>
      </c>
      <c r="K5" s="14" t="e">
        <f>K4/J4</f>
        <v>#REF!</v>
      </c>
      <c r="L5" s="14" t="e">
        <f>L4/J4</f>
        <v>#REF!</v>
      </c>
      <c r="M5" s="14" t="e">
        <f>M4/J4</f>
        <v>#REF!</v>
      </c>
      <c r="N5" s="14">
        <f>N4/J4</f>
        <v>1.7107775620864109E-2</v>
      </c>
    </row>
    <row r="6" spans="2:16" x14ac:dyDescent="0.25">
      <c r="B6" s="1" t="s">
        <v>0</v>
      </c>
      <c r="C6" s="7" t="s">
        <v>1</v>
      </c>
    </row>
    <row r="7" spans="2:16" x14ac:dyDescent="0.25">
      <c r="B7" s="1" t="s">
        <v>2</v>
      </c>
      <c r="C7" t="s">
        <v>3</v>
      </c>
    </row>
    <row r="8" spans="2:16" x14ac:dyDescent="0.25">
      <c r="B8" s="1" t="s">
        <v>36</v>
      </c>
      <c r="C8" t="s">
        <v>3</v>
      </c>
      <c r="P8">
        <f>286+271</f>
        <v>557</v>
      </c>
    </row>
    <row r="10" spans="2:16" x14ac:dyDescent="0.25">
      <c r="B10" s="1" t="s">
        <v>4</v>
      </c>
      <c r="C10" s="1" t="s">
        <v>5</v>
      </c>
    </row>
    <row r="11" spans="2:16" x14ac:dyDescent="0.25">
      <c r="B11" s="1" t="s">
        <v>6</v>
      </c>
      <c r="C11" t="s">
        <v>9</v>
      </c>
      <c r="D11" t="s">
        <v>65</v>
      </c>
      <c r="E11" t="s">
        <v>44</v>
      </c>
      <c r="F11" t="s">
        <v>45</v>
      </c>
      <c r="G11" t="s">
        <v>51</v>
      </c>
      <c r="H11" t="s">
        <v>14</v>
      </c>
    </row>
    <row r="12" spans="2:16" x14ac:dyDescent="0.25">
      <c r="B12" s="2" t="s">
        <v>72</v>
      </c>
      <c r="C12" s="8"/>
      <c r="D12" s="8"/>
      <c r="E12" s="8">
        <v>277.81666666666666</v>
      </c>
      <c r="F12" s="8"/>
      <c r="G12" s="8">
        <v>3774.9666666666667</v>
      </c>
      <c r="H12" s="8">
        <v>4052.7833333333333</v>
      </c>
    </row>
    <row r="13" spans="2:16" x14ac:dyDescent="0.25">
      <c r="B13" s="2" t="s">
        <v>73</v>
      </c>
      <c r="C13" s="8"/>
      <c r="D13" s="8">
        <v>0.21666666666666667</v>
      </c>
      <c r="E13" s="8">
        <v>1112.2666666666667</v>
      </c>
      <c r="F13" s="8">
        <v>15.45</v>
      </c>
      <c r="G13" s="8">
        <v>2416.6499999999996</v>
      </c>
      <c r="H13" s="8">
        <v>3544.583333333333</v>
      </c>
    </row>
    <row r="14" spans="2:16" x14ac:dyDescent="0.25">
      <c r="B14" s="13" t="s">
        <v>74</v>
      </c>
      <c r="C14" s="8"/>
      <c r="D14" s="8"/>
      <c r="E14" s="8"/>
      <c r="F14" s="8"/>
      <c r="G14" s="8">
        <v>1346.5333333333333</v>
      </c>
      <c r="H14" s="8">
        <v>1346.5333333333333</v>
      </c>
    </row>
    <row r="15" spans="2:16" x14ac:dyDescent="0.25">
      <c r="B15" s="13" t="s">
        <v>75</v>
      </c>
      <c r="C15" s="8"/>
      <c r="D15" s="8">
        <v>0.21666666666666667</v>
      </c>
      <c r="E15" s="8">
        <v>131.75</v>
      </c>
      <c r="F15" s="8">
        <v>15.45</v>
      </c>
      <c r="G15" s="8">
        <v>379.78333333333336</v>
      </c>
      <c r="H15" s="8">
        <v>527.20000000000005</v>
      </c>
    </row>
    <row r="16" spans="2:16" x14ac:dyDescent="0.25">
      <c r="B16" s="13" t="s">
        <v>76</v>
      </c>
      <c r="C16" s="8"/>
      <c r="D16" s="8"/>
      <c r="E16" s="8">
        <v>980.51666666666665</v>
      </c>
      <c r="F16" s="8"/>
      <c r="G16" s="8">
        <v>690.33333333333326</v>
      </c>
      <c r="H16" s="8">
        <v>1670.85</v>
      </c>
    </row>
    <row r="17" spans="2:8" x14ac:dyDescent="0.25">
      <c r="B17" s="2" t="s">
        <v>49</v>
      </c>
      <c r="C17" s="8"/>
      <c r="D17" s="8">
        <v>4.7166666666666668</v>
      </c>
      <c r="E17" s="8">
        <v>217.08333333333334</v>
      </c>
      <c r="F17" s="8">
        <v>335.29999999999995</v>
      </c>
      <c r="G17" s="8">
        <v>1990.2</v>
      </c>
      <c r="H17" s="8">
        <v>2547.3000000000002</v>
      </c>
    </row>
    <row r="18" spans="2:8" x14ac:dyDescent="0.25">
      <c r="B18" s="2" t="s">
        <v>50</v>
      </c>
      <c r="C18" s="8"/>
      <c r="D18" s="8">
        <v>56.83333333333335</v>
      </c>
      <c r="E18" s="8">
        <v>1612.9666666666667</v>
      </c>
      <c r="F18" s="8">
        <v>638.75000000000011</v>
      </c>
      <c r="G18" s="8">
        <v>111.73333333333333</v>
      </c>
      <c r="H18" s="8">
        <v>2420.2833333333333</v>
      </c>
    </row>
    <row r="19" spans="2:8" x14ac:dyDescent="0.25">
      <c r="B19" s="2" t="s">
        <v>77</v>
      </c>
      <c r="C19" s="8"/>
      <c r="D19" s="8">
        <v>0.15</v>
      </c>
      <c r="E19" s="8">
        <v>1838.3666666666668</v>
      </c>
      <c r="F19" s="8">
        <v>44.466666666666669</v>
      </c>
      <c r="G19" s="8"/>
      <c r="H19" s="8">
        <v>1882.9833333333333</v>
      </c>
    </row>
    <row r="20" spans="2:8" x14ac:dyDescent="0.25">
      <c r="B20" s="13" t="s">
        <v>78</v>
      </c>
      <c r="C20" s="8"/>
      <c r="D20" s="8"/>
      <c r="E20" s="8">
        <v>478.53333333333336</v>
      </c>
      <c r="F20" s="8"/>
      <c r="G20" s="8"/>
      <c r="H20" s="8">
        <v>478.53333333333336</v>
      </c>
    </row>
    <row r="21" spans="2:8" x14ac:dyDescent="0.25">
      <c r="B21" s="13" t="s">
        <v>74</v>
      </c>
      <c r="C21" s="8"/>
      <c r="D21" s="8">
        <v>0.15</v>
      </c>
      <c r="E21" s="8">
        <v>400.15</v>
      </c>
      <c r="F21" s="8">
        <v>44.466666666666669</v>
      </c>
      <c r="G21" s="8"/>
      <c r="H21" s="8">
        <v>444.76666666666665</v>
      </c>
    </row>
    <row r="22" spans="2:8" x14ac:dyDescent="0.25">
      <c r="B22" s="13" t="s">
        <v>75</v>
      </c>
      <c r="C22" s="8"/>
      <c r="D22" s="8"/>
      <c r="E22" s="8">
        <v>959.68333333333339</v>
      </c>
      <c r="F22" s="8"/>
      <c r="G22" s="8"/>
      <c r="H22" s="8">
        <v>959.68333333333339</v>
      </c>
    </row>
    <row r="23" spans="2:8" x14ac:dyDescent="0.25">
      <c r="B23" s="2" t="s">
        <v>79</v>
      </c>
      <c r="C23" s="8"/>
      <c r="D23" s="8"/>
      <c r="E23" s="8">
        <v>1124.8333333333335</v>
      </c>
      <c r="F23" s="8"/>
      <c r="G23" s="8"/>
      <c r="H23" s="8">
        <v>1124.8333333333335</v>
      </c>
    </row>
    <row r="24" spans="2:8" x14ac:dyDescent="0.25">
      <c r="B24" s="13" t="s">
        <v>74</v>
      </c>
      <c r="C24" s="8"/>
      <c r="D24" s="8"/>
      <c r="E24" s="8">
        <v>37.516666666666666</v>
      </c>
      <c r="F24" s="8"/>
      <c r="G24" s="8"/>
      <c r="H24" s="8">
        <v>37.516666666666666</v>
      </c>
    </row>
    <row r="25" spans="2:8" x14ac:dyDescent="0.25">
      <c r="B25" s="13" t="s">
        <v>80</v>
      </c>
      <c r="C25" s="8"/>
      <c r="D25" s="8"/>
      <c r="E25" s="8">
        <v>1016.1333333333333</v>
      </c>
      <c r="F25" s="8"/>
      <c r="G25" s="8"/>
      <c r="H25" s="8">
        <v>1016.1333333333333</v>
      </c>
    </row>
    <row r="26" spans="2:8" x14ac:dyDescent="0.25">
      <c r="B26" s="13" t="s">
        <v>75</v>
      </c>
      <c r="C26" s="8"/>
      <c r="D26" s="8"/>
      <c r="E26" s="8">
        <v>31.25</v>
      </c>
      <c r="F26" s="8"/>
      <c r="G26" s="8"/>
      <c r="H26" s="8">
        <v>31.25</v>
      </c>
    </row>
    <row r="27" spans="2:8" x14ac:dyDescent="0.25">
      <c r="B27" s="13" t="s">
        <v>76</v>
      </c>
      <c r="C27" s="8"/>
      <c r="D27" s="8"/>
      <c r="E27" s="8">
        <v>39.93333333333333</v>
      </c>
      <c r="F27" s="8"/>
      <c r="G27" s="8"/>
      <c r="H27" s="8">
        <v>39.93333333333333</v>
      </c>
    </row>
    <row r="28" spans="2:8" x14ac:dyDescent="0.25">
      <c r="B28" s="2" t="s">
        <v>64</v>
      </c>
      <c r="C28" s="8">
        <v>46.43333333333333</v>
      </c>
      <c r="D28" s="8">
        <v>62.783333333333331</v>
      </c>
      <c r="E28" s="8">
        <v>269.3</v>
      </c>
      <c r="F28" s="8">
        <v>241.56666666666666</v>
      </c>
      <c r="G28" s="8">
        <v>445.3</v>
      </c>
      <c r="H28" s="8">
        <v>1065.3833333333332</v>
      </c>
    </row>
    <row r="29" spans="2:8" x14ac:dyDescent="0.25">
      <c r="B29" s="2" t="s">
        <v>48</v>
      </c>
      <c r="C29" s="8"/>
      <c r="D29" s="8">
        <v>9.9833333333333325</v>
      </c>
      <c r="E29" s="8">
        <v>863.0333333333333</v>
      </c>
      <c r="F29" s="8">
        <v>146.18333333333334</v>
      </c>
      <c r="G29" s="8">
        <v>43.166666666666664</v>
      </c>
      <c r="H29" s="8">
        <v>1062.3666666666668</v>
      </c>
    </row>
    <row r="30" spans="2:8" x14ac:dyDescent="0.25">
      <c r="B30" s="2" t="s">
        <v>47</v>
      </c>
      <c r="C30" s="8"/>
      <c r="D30" s="8">
        <v>21.066666666666666</v>
      </c>
      <c r="E30" s="8">
        <v>184.38333333333333</v>
      </c>
      <c r="F30" s="8">
        <v>360.48333333333335</v>
      </c>
      <c r="G30" s="8">
        <v>442.65000000000003</v>
      </c>
      <c r="H30" s="8">
        <v>1008.5833333333335</v>
      </c>
    </row>
    <row r="31" spans="2:8" x14ac:dyDescent="0.25">
      <c r="B31" s="2" t="s">
        <v>56</v>
      </c>
      <c r="C31" s="8">
        <v>117.78333333333333</v>
      </c>
      <c r="D31" s="8">
        <v>39.983333333333334</v>
      </c>
      <c r="E31" s="8">
        <v>317.5</v>
      </c>
      <c r="F31" s="8">
        <v>421.26666666666665</v>
      </c>
      <c r="G31" s="8">
        <v>87.65</v>
      </c>
      <c r="H31" s="8">
        <v>984.18333333333328</v>
      </c>
    </row>
    <row r="32" spans="2:8" x14ac:dyDescent="0.25">
      <c r="B32" s="2" t="s">
        <v>46</v>
      </c>
      <c r="C32" s="8"/>
      <c r="D32" s="8">
        <v>39.133333333333326</v>
      </c>
      <c r="E32" s="8">
        <v>572.76666666666665</v>
      </c>
      <c r="F32" s="8">
        <v>295.36666666666667</v>
      </c>
      <c r="G32" s="8"/>
      <c r="H32" s="8">
        <v>907.26666666666665</v>
      </c>
    </row>
    <row r="33" spans="2:8" x14ac:dyDescent="0.25">
      <c r="B33" s="2" t="s">
        <v>55</v>
      </c>
      <c r="C33" s="8"/>
      <c r="D33" s="8">
        <v>15.2</v>
      </c>
      <c r="E33" s="8">
        <v>178.41666666666666</v>
      </c>
      <c r="F33" s="8">
        <v>556.48333333333335</v>
      </c>
      <c r="G33" s="8">
        <v>95.15</v>
      </c>
      <c r="H33" s="8">
        <v>845.25</v>
      </c>
    </row>
    <row r="34" spans="2:8" x14ac:dyDescent="0.25">
      <c r="B34" s="2" t="s">
        <v>52</v>
      </c>
      <c r="C34" s="8">
        <v>129.05000000000001</v>
      </c>
      <c r="D34" s="8">
        <v>33.85</v>
      </c>
      <c r="E34" s="8">
        <v>357.45000000000005</v>
      </c>
      <c r="F34" s="8">
        <v>37.300000000000004</v>
      </c>
      <c r="G34" s="8">
        <v>267.61666666666667</v>
      </c>
      <c r="H34" s="8">
        <v>825.26666666666665</v>
      </c>
    </row>
    <row r="35" spans="2:8" x14ac:dyDescent="0.25">
      <c r="B35" s="2" t="s">
        <v>57</v>
      </c>
      <c r="C35" s="8"/>
      <c r="D35" s="8">
        <v>36.700000000000003</v>
      </c>
      <c r="E35" s="8">
        <v>385.2</v>
      </c>
      <c r="F35" s="8">
        <v>132.68333333333334</v>
      </c>
      <c r="G35" s="8">
        <v>221.56666666666666</v>
      </c>
      <c r="H35" s="8">
        <v>776.14999999999986</v>
      </c>
    </row>
    <row r="36" spans="2:8" x14ac:dyDescent="0.25">
      <c r="B36" s="2" t="s">
        <v>62</v>
      </c>
      <c r="C36" s="8"/>
      <c r="D36" s="8">
        <v>24.666666666666664</v>
      </c>
      <c r="E36" s="8">
        <v>20.883333333333333</v>
      </c>
      <c r="F36" s="8">
        <v>189.65</v>
      </c>
      <c r="G36" s="8">
        <v>450.33333333333331</v>
      </c>
      <c r="H36" s="8">
        <v>685.5333333333333</v>
      </c>
    </row>
    <row r="37" spans="2:8" x14ac:dyDescent="0.25">
      <c r="B37" s="2" t="s">
        <v>61</v>
      </c>
      <c r="C37" s="8">
        <v>11.4</v>
      </c>
      <c r="D37" s="8">
        <v>50.050000000000004</v>
      </c>
      <c r="E37" s="8">
        <v>120</v>
      </c>
      <c r="F37" s="8">
        <v>163.76666666666665</v>
      </c>
      <c r="G37" s="8">
        <v>224.43333333333334</v>
      </c>
      <c r="H37" s="8">
        <v>569.65</v>
      </c>
    </row>
    <row r="38" spans="2:8" x14ac:dyDescent="0.25">
      <c r="B38" s="2" t="s">
        <v>59</v>
      </c>
      <c r="C38" s="8"/>
      <c r="D38" s="8">
        <v>9.8833333333333329</v>
      </c>
      <c r="E38" s="8">
        <v>96.583333333333329</v>
      </c>
      <c r="F38" s="8"/>
      <c r="G38" s="8">
        <v>350.31666666666666</v>
      </c>
      <c r="H38" s="8">
        <v>456.7833333333333</v>
      </c>
    </row>
    <row r="39" spans="2:8" x14ac:dyDescent="0.25">
      <c r="B39" s="2" t="s">
        <v>63</v>
      </c>
      <c r="C39" s="8"/>
      <c r="D39" s="8">
        <v>6.95</v>
      </c>
      <c r="E39" s="8">
        <v>22.65</v>
      </c>
      <c r="F39" s="8">
        <v>237.76666666666665</v>
      </c>
      <c r="G39" s="8">
        <v>44.1</v>
      </c>
      <c r="H39" s="8">
        <v>311.4666666666667</v>
      </c>
    </row>
    <row r="40" spans="2:8" x14ac:dyDescent="0.25">
      <c r="B40" s="2" t="s">
        <v>81</v>
      </c>
      <c r="C40" s="8"/>
      <c r="D40" s="8">
        <v>6.1166666666666663</v>
      </c>
      <c r="E40" s="8">
        <v>298.71666666666664</v>
      </c>
      <c r="F40" s="8"/>
      <c r="G40" s="8"/>
      <c r="H40" s="8">
        <v>304.83333333333331</v>
      </c>
    </row>
    <row r="41" spans="2:8" x14ac:dyDescent="0.25">
      <c r="B41" s="13" t="s">
        <v>82</v>
      </c>
      <c r="C41" s="8"/>
      <c r="D41" s="8">
        <v>6.1166666666666663</v>
      </c>
      <c r="E41" s="8">
        <v>298.71666666666664</v>
      </c>
      <c r="F41" s="8"/>
      <c r="G41" s="8"/>
      <c r="H41" s="8">
        <v>304.83333333333331</v>
      </c>
    </row>
    <row r="42" spans="2:8" x14ac:dyDescent="0.25">
      <c r="B42" s="2" t="s">
        <v>60</v>
      </c>
      <c r="C42" s="8">
        <v>11.2</v>
      </c>
      <c r="D42" s="8">
        <v>13.5</v>
      </c>
      <c r="E42" s="8">
        <v>33.43333333333333</v>
      </c>
      <c r="F42" s="8"/>
      <c r="G42" s="8">
        <v>164.40000000000003</v>
      </c>
      <c r="H42" s="8">
        <v>222.53333333333336</v>
      </c>
    </row>
    <row r="43" spans="2:8" x14ac:dyDescent="0.25">
      <c r="B43" s="2" t="s">
        <v>58</v>
      </c>
      <c r="C43" s="8"/>
      <c r="D43" s="8"/>
      <c r="E43" s="8"/>
      <c r="F43" s="8">
        <v>163.79999999999998</v>
      </c>
      <c r="G43" s="8">
        <v>44.383333333333333</v>
      </c>
      <c r="H43" s="8">
        <v>208.18333333333331</v>
      </c>
    </row>
    <row r="44" spans="2:8" x14ac:dyDescent="0.25">
      <c r="B44" s="2" t="s">
        <v>43</v>
      </c>
      <c r="C44" s="8"/>
      <c r="D44" s="8">
        <v>0.33333333333333331</v>
      </c>
      <c r="E44" s="8">
        <v>62.2</v>
      </c>
      <c r="F44" s="8"/>
      <c r="G44" s="8">
        <v>114.81666666666666</v>
      </c>
      <c r="H44" s="8">
        <v>177.35</v>
      </c>
    </row>
    <row r="45" spans="2:8" x14ac:dyDescent="0.25">
      <c r="B45" s="2" t="s">
        <v>53</v>
      </c>
      <c r="C45" s="8"/>
      <c r="D45" s="8">
        <v>5</v>
      </c>
      <c r="E45" s="8">
        <v>122.86666666666666</v>
      </c>
      <c r="F45" s="8"/>
      <c r="G45" s="8">
        <v>11.7</v>
      </c>
      <c r="H45" s="8">
        <v>139.56666666666666</v>
      </c>
    </row>
    <row r="46" spans="2:8" x14ac:dyDescent="0.25">
      <c r="B46" s="2" t="s">
        <v>54</v>
      </c>
      <c r="C46" s="8"/>
      <c r="D46" s="8"/>
      <c r="E46" s="8">
        <v>17.483333333333334</v>
      </c>
      <c r="F46" s="8">
        <v>62</v>
      </c>
      <c r="G46" s="8"/>
      <c r="H46" s="8">
        <v>79.483333333333334</v>
      </c>
    </row>
    <row r="47" spans="2:8" x14ac:dyDescent="0.25">
      <c r="B47" s="2" t="s">
        <v>42</v>
      </c>
      <c r="C47" s="8"/>
      <c r="D47" s="8"/>
      <c r="E47" s="8"/>
      <c r="F47" s="8">
        <v>31.85</v>
      </c>
      <c r="G47" s="8"/>
      <c r="H47" s="8">
        <v>31.85</v>
      </c>
    </row>
    <row r="48" spans="2:8" x14ac:dyDescent="0.25">
      <c r="B48" s="2" t="s">
        <v>83</v>
      </c>
      <c r="C48" s="8"/>
      <c r="D48" s="8">
        <v>9.35</v>
      </c>
      <c r="E48" s="8"/>
      <c r="F48" s="8"/>
      <c r="G48" s="8"/>
      <c r="H48" s="8">
        <v>9.35</v>
      </c>
    </row>
    <row r="49" spans="2:8" x14ac:dyDescent="0.25">
      <c r="B49" s="13" t="s">
        <v>84</v>
      </c>
      <c r="C49" s="8"/>
      <c r="D49" s="8">
        <v>9.35</v>
      </c>
      <c r="E49" s="8"/>
      <c r="F49" s="8"/>
      <c r="G49" s="8"/>
      <c r="H49" s="8">
        <v>9.35</v>
      </c>
    </row>
    <row r="50" spans="2:8" x14ac:dyDescent="0.25">
      <c r="B50" s="2" t="s">
        <v>85</v>
      </c>
      <c r="C50" s="8"/>
      <c r="D50" s="8">
        <v>2.5499999999999998</v>
      </c>
      <c r="E50" s="8"/>
      <c r="F50" s="8"/>
      <c r="G50" s="8"/>
      <c r="H50" s="8">
        <v>2.5499999999999998</v>
      </c>
    </row>
    <row r="51" spans="2:8" x14ac:dyDescent="0.25">
      <c r="B51" s="13" t="s">
        <v>86</v>
      </c>
      <c r="C51" s="8"/>
      <c r="D51" s="8">
        <v>2.5499999999999998</v>
      </c>
      <c r="E51" s="8"/>
      <c r="F51" s="8"/>
      <c r="G51" s="8"/>
      <c r="H51" s="8">
        <v>2.5499999999999998</v>
      </c>
    </row>
    <row r="52" spans="2:8" x14ac:dyDescent="0.25">
      <c r="B52" s="2" t="s">
        <v>14</v>
      </c>
      <c r="C52" s="8">
        <v>315.86666666666667</v>
      </c>
      <c r="D52" s="8">
        <v>449.01666666666665</v>
      </c>
      <c r="E52" s="8">
        <v>10106.200000000001</v>
      </c>
      <c r="F52" s="8">
        <v>4074.1333333333341</v>
      </c>
      <c r="G52" s="8">
        <v>11301.133333333335</v>
      </c>
      <c r="H52" s="8">
        <v>26246.35</v>
      </c>
    </row>
  </sheetData>
  <mergeCells count="4">
    <mergeCell ref="J2:J3"/>
    <mergeCell ref="K2:K3"/>
    <mergeCell ref="L2:L3"/>
    <mergeCell ref="M2:M3"/>
  </mergeCells>
  <pageMargins left="0.70866141732283472" right="0.70866141732283472" top="0.51" bottom="0.74803149606299213" header="0.31496062992125984" footer="0.31496062992125984"/>
  <pageSetup scale="75"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B8A28-E9A1-4D47-A440-800374221E34}">
  <sheetPr codeName="Hoja5">
    <pageSetUpPr fitToPage="1"/>
  </sheetPr>
  <dimension ref="B7:I45"/>
  <sheetViews>
    <sheetView topLeftCell="A5" zoomScale="70" zoomScaleNormal="70" workbookViewId="0">
      <selection activeCell="C10" sqref="C10"/>
    </sheetView>
  </sheetViews>
  <sheetFormatPr baseColWidth="10" defaultColWidth="11.42578125" defaultRowHeight="15" x14ac:dyDescent="0.25"/>
  <cols>
    <col min="1" max="1" width="3.85546875" customWidth="1"/>
    <col min="2" max="2" width="16.7109375" bestFit="1" customWidth="1"/>
    <col min="3" max="3" width="25.28515625" bestFit="1" customWidth="1"/>
    <col min="4" max="4" width="18.5703125" bestFit="1" customWidth="1"/>
    <col min="5" max="5" width="8.7109375" bestFit="1" customWidth="1"/>
    <col min="6" max="6" width="10.140625" bestFit="1" customWidth="1"/>
    <col min="7" max="7" width="13.5703125" bestFit="1" customWidth="1"/>
    <col min="8" max="8" width="6" bestFit="1" customWidth="1"/>
    <col min="9" max="9" width="18.5703125" bestFit="1" customWidth="1"/>
    <col min="10" max="10" width="14.5703125" bestFit="1" customWidth="1"/>
    <col min="11" max="11" width="12.5703125" bestFit="1" customWidth="1"/>
  </cols>
  <sheetData>
    <row r="7" spans="2:4" x14ac:dyDescent="0.25">
      <c r="B7" s="1" t="s">
        <v>0</v>
      </c>
      <c r="C7" s="7" t="s">
        <v>87</v>
      </c>
    </row>
    <row r="8" spans="2:4" x14ac:dyDescent="0.25">
      <c r="B8" s="1" t="s">
        <v>2</v>
      </c>
      <c r="C8" t="s">
        <v>3</v>
      </c>
    </row>
    <row r="10" spans="2:4" x14ac:dyDescent="0.25">
      <c r="C10" s="1" t="s">
        <v>88</v>
      </c>
    </row>
    <row r="11" spans="2:4" x14ac:dyDescent="0.25">
      <c r="B11" s="1" t="s">
        <v>6</v>
      </c>
      <c r="C11" t="s">
        <v>4</v>
      </c>
      <c r="D11" t="s">
        <v>89</v>
      </c>
    </row>
    <row r="12" spans="2:4" x14ac:dyDescent="0.25">
      <c r="B12" s="2" t="s">
        <v>49</v>
      </c>
      <c r="C12" s="8">
        <v>3871.7833333333324</v>
      </c>
      <c r="D12" s="8">
        <v>67</v>
      </c>
    </row>
    <row r="13" spans="2:4" x14ac:dyDescent="0.25">
      <c r="B13" s="2" t="s">
        <v>62</v>
      </c>
      <c r="C13" s="8">
        <v>493.05</v>
      </c>
      <c r="D13" s="8">
        <v>14</v>
      </c>
    </row>
    <row r="14" spans="2:4" x14ac:dyDescent="0.25">
      <c r="B14" s="2" t="s">
        <v>64</v>
      </c>
      <c r="C14" s="8">
        <v>917.75</v>
      </c>
      <c r="D14" s="8">
        <v>27</v>
      </c>
    </row>
    <row r="15" spans="2:4" x14ac:dyDescent="0.25">
      <c r="B15" s="2" t="s">
        <v>60</v>
      </c>
      <c r="C15" s="8">
        <v>3794.6666666666665</v>
      </c>
      <c r="D15" s="8">
        <v>68</v>
      </c>
    </row>
    <row r="16" spans="2:4" x14ac:dyDescent="0.25">
      <c r="B16" s="2" t="s">
        <v>61</v>
      </c>
      <c r="C16" s="8">
        <v>1561.5833333333339</v>
      </c>
      <c r="D16" s="8">
        <v>20</v>
      </c>
    </row>
    <row r="17" spans="2:4" x14ac:dyDescent="0.25">
      <c r="B17" s="2" t="s">
        <v>55</v>
      </c>
      <c r="C17" s="8">
        <v>4148.25</v>
      </c>
      <c r="D17" s="8">
        <v>84</v>
      </c>
    </row>
    <row r="18" spans="2:4" x14ac:dyDescent="0.25">
      <c r="B18" s="2" t="s">
        <v>48</v>
      </c>
      <c r="C18" s="8">
        <v>2135.2999999999997</v>
      </c>
      <c r="D18" s="8">
        <v>43</v>
      </c>
    </row>
    <row r="19" spans="2:4" x14ac:dyDescent="0.25">
      <c r="B19" s="2" t="s">
        <v>56</v>
      </c>
      <c r="C19" s="8">
        <v>2533.9833333333331</v>
      </c>
      <c r="D19" s="8">
        <v>49</v>
      </c>
    </row>
    <row r="20" spans="2:4" x14ac:dyDescent="0.25">
      <c r="B20" s="2" t="s">
        <v>63</v>
      </c>
      <c r="C20" s="8">
        <v>1064.5999999999999</v>
      </c>
      <c r="D20" s="8">
        <v>31</v>
      </c>
    </row>
    <row r="21" spans="2:4" x14ac:dyDescent="0.25">
      <c r="B21" s="2" t="s">
        <v>47</v>
      </c>
      <c r="C21" s="8">
        <v>1631.616666666667</v>
      </c>
      <c r="D21" s="8">
        <v>30</v>
      </c>
    </row>
    <row r="22" spans="2:4" x14ac:dyDescent="0.25">
      <c r="B22" s="2" t="s">
        <v>57</v>
      </c>
      <c r="C22" s="8">
        <v>1563.4833333333329</v>
      </c>
      <c r="D22" s="8">
        <v>43</v>
      </c>
    </row>
    <row r="23" spans="2:4" x14ac:dyDescent="0.25">
      <c r="B23" s="2" t="s">
        <v>59</v>
      </c>
      <c r="C23" s="8">
        <v>531.78333333333319</v>
      </c>
      <c r="D23" s="8">
        <v>18</v>
      </c>
    </row>
    <row r="24" spans="2:4" x14ac:dyDescent="0.25">
      <c r="B24" s="2" t="s">
        <v>58</v>
      </c>
      <c r="C24" s="8">
        <v>2718.3166666666666</v>
      </c>
      <c r="D24" s="8">
        <v>34</v>
      </c>
    </row>
    <row r="25" spans="2:4" x14ac:dyDescent="0.25">
      <c r="B25" s="2" t="s">
        <v>52</v>
      </c>
      <c r="C25" s="8">
        <v>2408.8333333333339</v>
      </c>
      <c r="D25" s="8">
        <v>39</v>
      </c>
    </row>
    <row r="26" spans="2:4" x14ac:dyDescent="0.25">
      <c r="B26" s="2" t="s">
        <v>50</v>
      </c>
      <c r="C26" s="8">
        <v>1000.4999999999998</v>
      </c>
      <c r="D26" s="8">
        <v>41</v>
      </c>
    </row>
    <row r="27" spans="2:4" x14ac:dyDescent="0.25">
      <c r="B27" s="2" t="s">
        <v>42</v>
      </c>
      <c r="C27" s="8">
        <v>508.36666666666667</v>
      </c>
      <c r="D27" s="8">
        <v>12</v>
      </c>
    </row>
    <row r="28" spans="2:4" x14ac:dyDescent="0.25">
      <c r="B28" s="2" t="s">
        <v>43</v>
      </c>
      <c r="C28" s="8">
        <v>407.36666666666673</v>
      </c>
      <c r="D28" s="8">
        <v>24</v>
      </c>
    </row>
    <row r="29" spans="2:4" x14ac:dyDescent="0.25">
      <c r="B29" s="2" t="s">
        <v>90</v>
      </c>
      <c r="C29" s="8">
        <v>4645.6833333333334</v>
      </c>
      <c r="D29" s="8">
        <v>3</v>
      </c>
    </row>
    <row r="30" spans="2:4" x14ac:dyDescent="0.25">
      <c r="B30" s="2" t="s">
        <v>91</v>
      </c>
      <c r="C30" s="8">
        <v>113.85</v>
      </c>
      <c r="D30" s="8">
        <v>2</v>
      </c>
    </row>
    <row r="31" spans="2:4" x14ac:dyDescent="0.25">
      <c r="B31" s="2" t="s">
        <v>54</v>
      </c>
      <c r="C31" s="8">
        <v>57.366666666666667</v>
      </c>
      <c r="D31" s="8">
        <v>6</v>
      </c>
    </row>
    <row r="32" spans="2:4" x14ac:dyDescent="0.25">
      <c r="B32" s="2" t="s">
        <v>72</v>
      </c>
      <c r="C32" s="8">
        <v>617.2166666666667</v>
      </c>
      <c r="D32" s="8">
        <v>5</v>
      </c>
    </row>
    <row r="33" spans="2:9" x14ac:dyDescent="0.25">
      <c r="B33" s="2" t="s">
        <v>46</v>
      </c>
      <c r="C33" s="8">
        <v>1553.7166666666667</v>
      </c>
      <c r="D33" s="8">
        <v>32</v>
      </c>
    </row>
    <row r="34" spans="2:9" x14ac:dyDescent="0.25">
      <c r="B34" s="2" t="s">
        <v>92</v>
      </c>
      <c r="C34" s="8">
        <v>19.866666666666667</v>
      </c>
      <c r="D34" s="8">
        <v>1</v>
      </c>
    </row>
    <row r="35" spans="2:9" x14ac:dyDescent="0.25">
      <c r="B35" s="2" t="s">
        <v>53</v>
      </c>
      <c r="C35" s="8">
        <v>136.15</v>
      </c>
      <c r="D35" s="8">
        <v>10</v>
      </c>
    </row>
    <row r="36" spans="2:9" x14ac:dyDescent="0.25">
      <c r="B36" s="2" t="s">
        <v>14</v>
      </c>
      <c r="C36" s="8">
        <v>38435.083333333328</v>
      </c>
      <c r="D36" s="8">
        <v>703</v>
      </c>
    </row>
    <row r="37" spans="2:9" x14ac:dyDescent="0.25">
      <c r="E37" s="106" t="s">
        <v>93</v>
      </c>
      <c r="F37" s="106"/>
      <c r="G37" s="106"/>
      <c r="H37" s="106"/>
      <c r="I37" s="106"/>
    </row>
    <row r="38" spans="2:9" x14ac:dyDescent="0.25">
      <c r="E38" s="9" t="s">
        <v>94</v>
      </c>
      <c r="F38" s="9" t="s">
        <v>6</v>
      </c>
      <c r="G38" s="9" t="s">
        <v>95</v>
      </c>
      <c r="H38" s="9" t="s">
        <v>96</v>
      </c>
      <c r="I38" s="9" t="s">
        <v>89</v>
      </c>
    </row>
    <row r="39" spans="2:9" x14ac:dyDescent="0.25">
      <c r="E39" s="10"/>
      <c r="F39" s="11"/>
      <c r="G39" s="12"/>
      <c r="H39" s="10"/>
      <c r="I39" s="10"/>
    </row>
    <row r="40" spans="2:9" x14ac:dyDescent="0.25">
      <c r="E40" s="10"/>
      <c r="F40" s="11"/>
      <c r="G40" s="12"/>
      <c r="H40" s="10"/>
      <c r="I40" s="10"/>
    </row>
    <row r="41" spans="2:9" x14ac:dyDescent="0.25">
      <c r="E41" s="10"/>
      <c r="F41" s="11"/>
      <c r="G41" s="12"/>
      <c r="H41" s="10"/>
      <c r="I41" s="10"/>
    </row>
    <row r="42" spans="2:9" x14ac:dyDescent="0.25">
      <c r="E42" s="10"/>
      <c r="F42" s="11"/>
      <c r="G42" s="12"/>
      <c r="H42" s="10"/>
      <c r="I42" s="10"/>
    </row>
    <row r="43" spans="2:9" x14ac:dyDescent="0.25">
      <c r="E43" s="10"/>
      <c r="F43" s="11"/>
      <c r="G43" s="12"/>
      <c r="H43" s="10"/>
      <c r="I43" s="10"/>
    </row>
    <row r="44" spans="2:9" x14ac:dyDescent="0.25">
      <c r="E44" s="10"/>
      <c r="F44" s="11"/>
      <c r="G44" s="12"/>
      <c r="H44" s="10"/>
      <c r="I44" s="10"/>
    </row>
    <row r="45" spans="2:9" x14ac:dyDescent="0.25">
      <c r="E45" s="10"/>
      <c r="F45" s="11"/>
      <c r="G45" s="12"/>
      <c r="H45" s="10"/>
      <c r="I45" s="10"/>
    </row>
  </sheetData>
  <mergeCells count="1">
    <mergeCell ref="E37:I37"/>
  </mergeCells>
  <pageMargins left="0.70866141732283472" right="0.70866141732283472" top="0.51" bottom="0.74803149606299213" header="0.31496062992125984" footer="0.31496062992125984"/>
  <pageSetup scale="75" orientation="landscape"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DCAB9-4BD7-408A-9725-BAF001FD53C3}">
  <sheetPr codeName="Hoja11">
    <tabColor theme="7"/>
    <pageSetUpPr fitToPage="1"/>
  </sheetPr>
  <dimension ref="A1:L79"/>
  <sheetViews>
    <sheetView showGridLines="0" zoomScale="85" zoomScaleNormal="85" zoomScaleSheetLayoutView="80" workbookViewId="0">
      <pane ySplit="3" topLeftCell="A4" activePane="bottomLeft" state="frozen"/>
      <selection pane="bottomLeft" activeCell="G10" sqref="G10"/>
    </sheetView>
  </sheetViews>
  <sheetFormatPr baseColWidth="10" defaultColWidth="3.140625" defaultRowHeight="30" customHeight="1" x14ac:dyDescent="0.3"/>
  <cols>
    <col min="1" max="1" width="6.5703125" style="24" customWidth="1"/>
    <col min="2" max="2" width="17.5703125" style="24" customWidth="1"/>
    <col min="3" max="3" width="23.85546875" style="24" customWidth="1"/>
    <col min="4" max="4" width="32.140625" style="24" customWidth="1"/>
    <col min="5" max="5" width="24.42578125" style="27" customWidth="1"/>
    <col min="6" max="7" width="35" style="38" customWidth="1"/>
    <col min="8" max="8" width="21.28515625" style="39" customWidth="1"/>
    <col min="9" max="10" width="19.42578125" style="39" customWidth="1"/>
    <col min="11" max="11" width="21.5703125" style="32" customWidth="1"/>
    <col min="12" max="12" width="18.5703125" style="32" customWidth="1"/>
    <col min="13" max="16384" width="3.140625" style="33"/>
  </cols>
  <sheetData>
    <row r="1" spans="1:12" ht="60" customHeight="1" x14ac:dyDescent="0.8">
      <c r="B1" s="25" t="s">
        <v>97</v>
      </c>
      <c r="D1" s="26"/>
      <c r="E1" s="28"/>
      <c r="F1" s="29"/>
      <c r="G1" s="29"/>
      <c r="H1" s="30"/>
      <c r="I1" s="30"/>
      <c r="J1" s="30"/>
      <c r="K1" s="31"/>
      <c r="L1" s="31"/>
    </row>
    <row r="2" spans="1:12" ht="21" customHeight="1" x14ac:dyDescent="0.25">
      <c r="B2" s="45" t="s">
        <v>694</v>
      </c>
      <c r="E2" s="34"/>
      <c r="F2" s="34"/>
      <c r="G2" s="34"/>
      <c r="H2" s="35"/>
      <c r="I2" s="35"/>
      <c r="J2" s="35"/>
      <c r="K2" s="34"/>
      <c r="L2" s="34"/>
    </row>
    <row r="3" spans="1:12" s="36" customFormat="1" ht="43.5" customHeight="1" x14ac:dyDescent="0.25">
      <c r="A3" s="54" t="s">
        <v>98</v>
      </c>
      <c r="B3" s="48" t="s">
        <v>99</v>
      </c>
      <c r="C3" s="48" t="s">
        <v>100</v>
      </c>
      <c r="D3" s="48" t="s">
        <v>101</v>
      </c>
      <c r="E3" s="48" t="s">
        <v>102</v>
      </c>
      <c r="F3" s="48" t="s">
        <v>103</v>
      </c>
      <c r="G3" s="48" t="s">
        <v>104</v>
      </c>
      <c r="H3" s="67" t="s">
        <v>105</v>
      </c>
      <c r="I3" s="67" t="s">
        <v>106</v>
      </c>
      <c r="J3" s="67" t="s">
        <v>107</v>
      </c>
      <c r="K3" s="68" t="s">
        <v>108</v>
      </c>
      <c r="L3" s="69" t="s">
        <v>109</v>
      </c>
    </row>
    <row r="4" spans="1:12" ht="15.75" x14ac:dyDescent="0.25">
      <c r="A4" s="70">
        <v>1</v>
      </c>
      <c r="B4" s="76"/>
      <c r="C4" s="40"/>
      <c r="D4" s="72"/>
      <c r="E4" s="41"/>
      <c r="F4" s="42"/>
      <c r="G4" s="42"/>
      <c r="H4" s="73"/>
      <c r="I4" s="73"/>
      <c r="J4" s="73"/>
      <c r="K4" s="74"/>
      <c r="L4" s="75"/>
    </row>
    <row r="5" spans="1:12" ht="37.5" customHeight="1" x14ac:dyDescent="0.25">
      <c r="A5" s="70">
        <v>2</v>
      </c>
      <c r="B5" s="71"/>
      <c r="C5" s="40"/>
      <c r="D5" s="72"/>
      <c r="E5" s="41"/>
      <c r="F5" s="42"/>
      <c r="G5" s="42"/>
      <c r="H5" s="73"/>
      <c r="I5" s="73"/>
      <c r="J5" s="73"/>
      <c r="K5" s="74"/>
      <c r="L5" s="75"/>
    </row>
    <row r="6" spans="1:12" ht="15.75" x14ac:dyDescent="0.25">
      <c r="A6" s="55">
        <v>3</v>
      </c>
      <c r="B6" s="56"/>
      <c r="C6" s="40"/>
      <c r="D6" s="40"/>
      <c r="E6" s="41"/>
      <c r="F6" s="46"/>
      <c r="G6" s="46"/>
      <c r="H6" s="57"/>
      <c r="I6" s="57"/>
      <c r="J6" s="57"/>
      <c r="K6" s="58"/>
      <c r="L6" s="59"/>
    </row>
    <row r="7" spans="1:12" ht="30" customHeight="1" x14ac:dyDescent="0.25">
      <c r="A7" s="55">
        <v>4</v>
      </c>
      <c r="B7" s="56"/>
      <c r="C7" s="46"/>
      <c r="D7" s="40"/>
      <c r="E7" s="41"/>
      <c r="F7" s="46"/>
      <c r="G7" s="46"/>
      <c r="H7" s="57"/>
      <c r="I7" s="57"/>
      <c r="J7" s="57"/>
      <c r="K7" s="58"/>
      <c r="L7" s="59"/>
    </row>
    <row r="8" spans="1:12" ht="42" customHeight="1" x14ac:dyDescent="0.25">
      <c r="A8" s="70">
        <v>5</v>
      </c>
      <c r="B8" s="71"/>
      <c r="C8" s="46"/>
      <c r="D8" s="72"/>
      <c r="E8" s="41"/>
      <c r="F8" s="46"/>
      <c r="G8" s="46"/>
      <c r="H8" s="73"/>
      <c r="I8" s="73"/>
      <c r="J8" s="73"/>
      <c r="K8" s="74"/>
      <c r="L8" s="75"/>
    </row>
    <row r="9" spans="1:12" ht="42.75" customHeight="1" x14ac:dyDescent="0.25">
      <c r="A9" s="70">
        <v>6</v>
      </c>
      <c r="B9" s="77"/>
      <c r="C9" s="47"/>
      <c r="D9" s="72"/>
      <c r="E9" s="41"/>
      <c r="F9" s="46"/>
      <c r="G9" s="46"/>
      <c r="H9" s="73"/>
      <c r="I9" s="73"/>
      <c r="J9" s="73"/>
      <c r="K9" s="74"/>
      <c r="L9" s="75"/>
    </row>
    <row r="10" spans="1:12" ht="66.75" customHeight="1" x14ac:dyDescent="0.25">
      <c r="A10" s="70">
        <v>7</v>
      </c>
      <c r="B10" s="71"/>
      <c r="C10" s="46"/>
      <c r="D10" s="72"/>
      <c r="E10" s="41"/>
      <c r="F10" s="46"/>
      <c r="G10" s="46"/>
      <c r="H10" s="73"/>
      <c r="I10" s="73"/>
      <c r="J10" s="73"/>
      <c r="K10" s="74"/>
      <c r="L10" s="75"/>
    </row>
    <row r="11" spans="1:12" ht="33" customHeight="1" x14ac:dyDescent="0.25">
      <c r="A11" s="70">
        <v>8</v>
      </c>
      <c r="B11" s="71"/>
      <c r="C11" s="40"/>
      <c r="D11" s="72"/>
      <c r="E11" s="41"/>
      <c r="F11" s="46"/>
      <c r="G11" s="46"/>
      <c r="H11" s="73"/>
      <c r="I11" s="73"/>
      <c r="J11" s="73"/>
      <c r="K11" s="74"/>
      <c r="L11" s="75"/>
    </row>
    <row r="12" spans="1:12" ht="91.5" customHeight="1" x14ac:dyDescent="0.25">
      <c r="A12" s="70">
        <v>9</v>
      </c>
      <c r="B12" s="71"/>
      <c r="C12" s="40"/>
      <c r="D12" s="72"/>
      <c r="E12" s="41"/>
      <c r="F12" s="46"/>
      <c r="G12" s="46"/>
      <c r="H12" s="73"/>
      <c r="I12" s="73"/>
      <c r="J12" s="73"/>
      <c r="K12" s="74"/>
      <c r="L12" s="75"/>
    </row>
    <row r="13" spans="1:12" ht="15.75" x14ac:dyDescent="0.25">
      <c r="A13" s="55">
        <v>10</v>
      </c>
      <c r="B13" s="60"/>
      <c r="C13" s="40"/>
      <c r="D13" s="40"/>
      <c r="E13" s="41"/>
      <c r="F13" s="46"/>
      <c r="G13" s="46"/>
      <c r="H13" s="57"/>
      <c r="I13" s="57"/>
      <c r="J13" s="57"/>
      <c r="K13" s="58"/>
      <c r="L13" s="59"/>
    </row>
    <row r="14" spans="1:12" ht="15.75" x14ac:dyDescent="0.25">
      <c r="A14" s="70">
        <v>11</v>
      </c>
      <c r="B14" s="77"/>
      <c r="C14" s="40"/>
      <c r="D14" s="72"/>
      <c r="E14" s="41"/>
      <c r="F14" s="46"/>
      <c r="G14" s="46"/>
      <c r="H14" s="73"/>
      <c r="I14" s="73"/>
      <c r="J14" s="73"/>
      <c r="K14" s="74"/>
      <c r="L14" s="75"/>
    </row>
    <row r="15" spans="1:12" ht="15.75" x14ac:dyDescent="0.25">
      <c r="A15" s="70">
        <v>12</v>
      </c>
      <c r="B15" s="77"/>
      <c r="C15" s="40"/>
      <c r="D15" s="72"/>
      <c r="E15" s="41"/>
      <c r="F15" s="46"/>
      <c r="G15" s="46"/>
      <c r="H15" s="73"/>
      <c r="I15" s="73"/>
      <c r="J15" s="73"/>
      <c r="K15" s="74"/>
      <c r="L15" s="75"/>
    </row>
    <row r="16" spans="1:12" ht="50.25" customHeight="1" x14ac:dyDescent="0.25">
      <c r="A16" s="55">
        <v>13</v>
      </c>
      <c r="B16" s="61"/>
      <c r="C16" s="40"/>
      <c r="D16" s="40"/>
      <c r="E16" s="41"/>
      <c r="F16" s="46"/>
      <c r="G16" s="46"/>
      <c r="H16" s="57"/>
      <c r="I16" s="57"/>
      <c r="J16" s="57"/>
      <c r="K16" s="58"/>
      <c r="L16" s="59"/>
    </row>
    <row r="17" spans="1:12" ht="15.75" x14ac:dyDescent="0.25">
      <c r="A17" s="70">
        <v>14</v>
      </c>
      <c r="B17" s="71"/>
      <c r="C17" s="40"/>
      <c r="D17" s="72"/>
      <c r="E17" s="41"/>
      <c r="F17" s="46"/>
      <c r="G17" s="46"/>
      <c r="H17" s="73"/>
      <c r="I17" s="73"/>
      <c r="J17" s="73"/>
      <c r="K17" s="74"/>
      <c r="L17" s="75"/>
    </row>
    <row r="18" spans="1:12" ht="15.75" x14ac:dyDescent="0.25">
      <c r="A18" s="70">
        <v>15</v>
      </c>
      <c r="B18" s="71"/>
      <c r="C18" s="40"/>
      <c r="D18" s="72"/>
      <c r="E18" s="41"/>
      <c r="F18" s="46"/>
      <c r="G18" s="46"/>
      <c r="H18" s="73"/>
      <c r="I18" s="73"/>
      <c r="J18" s="73"/>
      <c r="K18" s="74"/>
      <c r="L18" s="75"/>
    </row>
    <row r="19" spans="1:12" ht="15.75" x14ac:dyDescent="0.25">
      <c r="A19" s="55">
        <v>16</v>
      </c>
      <c r="B19" s="61"/>
      <c r="C19" s="40"/>
      <c r="D19" s="40"/>
      <c r="E19" s="41"/>
      <c r="F19" s="42"/>
      <c r="G19" s="42"/>
      <c r="H19" s="57"/>
      <c r="I19" s="57"/>
      <c r="J19" s="57"/>
      <c r="K19" s="58"/>
      <c r="L19" s="59"/>
    </row>
    <row r="20" spans="1:12" ht="101.25" customHeight="1" x14ac:dyDescent="0.25">
      <c r="A20" s="55">
        <v>17</v>
      </c>
      <c r="B20" s="61"/>
      <c r="C20" s="40"/>
      <c r="D20" s="40"/>
      <c r="E20" s="41"/>
      <c r="F20" s="46"/>
      <c r="G20" s="46"/>
      <c r="H20" s="57"/>
      <c r="I20" s="57"/>
      <c r="J20" s="57"/>
      <c r="K20" s="58"/>
      <c r="L20" s="59"/>
    </row>
    <row r="21" spans="1:12" ht="40.5" customHeight="1" x14ac:dyDescent="0.25">
      <c r="A21" s="55">
        <v>18</v>
      </c>
      <c r="B21" s="61"/>
      <c r="C21" s="40"/>
      <c r="D21" s="40"/>
      <c r="E21" s="41"/>
      <c r="F21" s="46"/>
      <c r="G21" s="46"/>
      <c r="H21" s="57"/>
      <c r="I21" s="57"/>
      <c r="J21" s="57"/>
      <c r="K21" s="58"/>
      <c r="L21" s="59"/>
    </row>
    <row r="22" spans="1:12" ht="171" customHeight="1" x14ac:dyDescent="0.25">
      <c r="A22" s="55">
        <v>19</v>
      </c>
      <c r="B22" s="61"/>
      <c r="C22" s="40"/>
      <c r="D22" s="40"/>
      <c r="E22" s="41"/>
      <c r="F22" s="46"/>
      <c r="G22" s="46"/>
      <c r="H22" s="57"/>
      <c r="I22" s="57"/>
      <c r="J22" s="57"/>
      <c r="K22" s="58"/>
      <c r="L22" s="59"/>
    </row>
    <row r="23" spans="1:12" ht="90.75" customHeight="1" x14ac:dyDescent="0.25">
      <c r="A23" s="70">
        <v>20</v>
      </c>
      <c r="B23" s="71"/>
      <c r="C23" s="40"/>
      <c r="D23" s="72"/>
      <c r="E23" s="41"/>
      <c r="F23" s="46"/>
      <c r="G23" s="46"/>
      <c r="H23" s="73"/>
      <c r="I23" s="73"/>
      <c r="J23" s="73"/>
      <c r="K23" s="74"/>
      <c r="L23" s="75"/>
    </row>
    <row r="24" spans="1:12" ht="15.75" x14ac:dyDescent="0.25">
      <c r="A24" s="55">
        <v>21</v>
      </c>
      <c r="B24" s="61"/>
      <c r="C24" s="40"/>
      <c r="D24" s="40"/>
      <c r="E24" s="41"/>
      <c r="F24" s="46"/>
      <c r="G24" s="46"/>
      <c r="H24" s="57"/>
      <c r="I24" s="57"/>
      <c r="J24" s="57"/>
      <c r="K24" s="58"/>
      <c r="L24" s="59"/>
    </row>
    <row r="25" spans="1:12" ht="90.75" customHeight="1" x14ac:dyDescent="0.25">
      <c r="A25" s="70">
        <v>22</v>
      </c>
      <c r="B25" s="71"/>
      <c r="C25" s="40"/>
      <c r="D25" s="72"/>
      <c r="E25" s="41"/>
      <c r="F25" s="46"/>
      <c r="G25" s="46"/>
      <c r="H25" s="73"/>
      <c r="I25" s="73"/>
      <c r="J25" s="73"/>
      <c r="K25" s="74"/>
      <c r="L25" s="75"/>
    </row>
    <row r="26" spans="1:12" ht="42" customHeight="1" x14ac:dyDescent="0.25">
      <c r="A26" s="55">
        <v>23</v>
      </c>
      <c r="B26" s="61"/>
      <c r="C26" s="40"/>
      <c r="D26" s="40"/>
      <c r="E26" s="41"/>
      <c r="F26" s="46"/>
      <c r="G26" s="46"/>
      <c r="H26" s="57"/>
      <c r="I26" s="57"/>
      <c r="J26" s="57"/>
      <c r="K26" s="58"/>
      <c r="L26" s="59"/>
    </row>
    <row r="27" spans="1:12" ht="15.75" x14ac:dyDescent="0.25">
      <c r="A27" s="78">
        <v>24</v>
      </c>
      <c r="B27" s="79"/>
      <c r="C27" s="43"/>
      <c r="D27" s="80"/>
      <c r="E27" s="44"/>
      <c r="F27" s="49"/>
      <c r="G27" s="49"/>
      <c r="H27" s="81"/>
      <c r="I27" s="81"/>
      <c r="J27" s="81"/>
      <c r="K27" s="82"/>
      <c r="L27" s="83"/>
    </row>
    <row r="28" spans="1:12" ht="15.75" x14ac:dyDescent="0.25">
      <c r="A28" s="78">
        <v>25</v>
      </c>
      <c r="B28" s="79"/>
      <c r="C28" s="50"/>
      <c r="D28" s="80"/>
      <c r="E28" s="41"/>
      <c r="F28" s="49"/>
      <c r="G28" s="49"/>
      <c r="H28" s="81"/>
      <c r="I28" s="81"/>
      <c r="J28" s="81"/>
      <c r="K28" s="82"/>
      <c r="L28" s="83"/>
    </row>
    <row r="29" spans="1:12" ht="15.75" x14ac:dyDescent="0.25">
      <c r="A29" s="62">
        <v>27</v>
      </c>
      <c r="B29" s="66"/>
      <c r="C29" s="50"/>
      <c r="D29" s="43"/>
      <c r="E29" s="41"/>
      <c r="F29" s="49"/>
      <c r="G29" s="49"/>
      <c r="H29" s="63"/>
      <c r="I29" s="63"/>
      <c r="J29" s="63"/>
      <c r="K29" s="64"/>
      <c r="L29" s="65"/>
    </row>
    <row r="30" spans="1:12" ht="15.75" x14ac:dyDescent="0.25">
      <c r="A30" s="78">
        <v>28</v>
      </c>
      <c r="B30" s="79"/>
      <c r="C30" s="43"/>
      <c r="D30" s="80"/>
      <c r="E30" s="44"/>
      <c r="F30" s="49"/>
      <c r="G30" s="49"/>
      <c r="H30" s="81"/>
      <c r="I30" s="81"/>
      <c r="J30" s="81"/>
      <c r="K30" s="82"/>
      <c r="L30" s="83"/>
    </row>
    <row r="31" spans="1:12" ht="48.75" customHeight="1" x14ac:dyDescent="0.25">
      <c r="A31" s="78">
        <v>29</v>
      </c>
      <c r="B31" s="79"/>
      <c r="C31" s="43"/>
      <c r="D31" s="80"/>
      <c r="E31" s="44"/>
      <c r="F31" s="49"/>
      <c r="G31" s="49"/>
      <c r="H31" s="81"/>
      <c r="I31" s="81"/>
      <c r="J31" s="81"/>
      <c r="K31" s="82"/>
      <c r="L31" s="83"/>
    </row>
    <row r="32" spans="1:12" ht="135.75" customHeight="1" x14ac:dyDescent="0.25">
      <c r="A32" s="62">
        <v>30</v>
      </c>
      <c r="B32" s="51"/>
      <c r="C32" s="43"/>
      <c r="D32" s="43"/>
      <c r="E32" s="41"/>
      <c r="F32" s="49"/>
      <c r="G32" s="49"/>
      <c r="H32" s="63"/>
      <c r="I32" s="63"/>
      <c r="J32" s="63"/>
      <c r="K32" s="64"/>
      <c r="L32" s="65"/>
    </row>
    <row r="33" spans="1:12" ht="30" customHeight="1" x14ac:dyDescent="0.25">
      <c r="A33" s="78">
        <v>31</v>
      </c>
      <c r="B33" s="79"/>
      <c r="C33" s="43"/>
      <c r="D33" s="80"/>
      <c r="E33" s="44"/>
      <c r="F33" s="49"/>
      <c r="G33" s="49"/>
      <c r="H33" s="81"/>
      <c r="I33" s="81"/>
      <c r="J33" s="81"/>
      <c r="K33" s="82"/>
      <c r="L33" s="83"/>
    </row>
    <row r="34" spans="1:12" ht="15.75" x14ac:dyDescent="0.25">
      <c r="A34" s="78">
        <v>32</v>
      </c>
      <c r="B34" s="84"/>
      <c r="C34" s="50"/>
      <c r="D34" s="80"/>
      <c r="E34" s="44"/>
      <c r="F34" s="49"/>
      <c r="G34" s="49"/>
      <c r="H34" s="81"/>
      <c r="I34" s="81"/>
      <c r="J34" s="81"/>
      <c r="K34" s="82"/>
      <c r="L34" s="83"/>
    </row>
    <row r="35" spans="1:12" ht="15.75" x14ac:dyDescent="0.25">
      <c r="A35" s="62">
        <v>33</v>
      </c>
      <c r="B35" s="51"/>
      <c r="C35" s="43"/>
      <c r="D35" s="43"/>
      <c r="E35" s="44"/>
      <c r="F35" s="49"/>
      <c r="G35" s="49"/>
      <c r="H35" s="63"/>
      <c r="I35" s="63"/>
      <c r="J35" s="63"/>
      <c r="K35" s="64"/>
      <c r="L35" s="65"/>
    </row>
    <row r="36" spans="1:12" ht="94.5" customHeight="1" x14ac:dyDescent="0.25">
      <c r="A36" s="62">
        <v>34</v>
      </c>
      <c r="B36" s="51"/>
      <c r="C36" s="43"/>
      <c r="D36" s="43"/>
      <c r="E36" s="44"/>
      <c r="F36" s="49"/>
      <c r="G36" s="49"/>
      <c r="H36" s="63"/>
      <c r="I36" s="63"/>
      <c r="J36" s="63"/>
      <c r="K36" s="64"/>
      <c r="L36" s="65"/>
    </row>
    <row r="37" spans="1:12" ht="15.75" x14ac:dyDescent="0.25">
      <c r="A37" s="70">
        <v>35</v>
      </c>
      <c r="B37" s="71"/>
      <c r="C37" s="40"/>
      <c r="D37" s="72"/>
      <c r="E37" s="41"/>
      <c r="F37" s="46"/>
      <c r="G37" s="46"/>
      <c r="H37" s="73"/>
      <c r="I37" s="73"/>
      <c r="J37" s="73"/>
      <c r="K37" s="74"/>
      <c r="L37" s="75"/>
    </row>
    <row r="38" spans="1:12" ht="44.25" customHeight="1" x14ac:dyDescent="0.25">
      <c r="A38" s="55">
        <v>37</v>
      </c>
      <c r="B38" s="61"/>
      <c r="C38" s="40"/>
      <c r="D38" s="40"/>
      <c r="E38" s="41"/>
      <c r="F38" s="46"/>
      <c r="G38" s="46"/>
      <c r="H38" s="57"/>
      <c r="I38" s="57"/>
      <c r="J38" s="57"/>
      <c r="K38" s="58"/>
      <c r="L38" s="59"/>
    </row>
    <row r="39" spans="1:12" ht="44.25" customHeight="1" x14ac:dyDescent="0.25">
      <c r="A39" s="55">
        <v>38</v>
      </c>
      <c r="B39" s="61"/>
      <c r="C39" s="40"/>
      <c r="D39" s="40"/>
      <c r="E39" s="41"/>
      <c r="F39" s="46"/>
      <c r="G39" s="46"/>
      <c r="H39" s="57"/>
      <c r="I39" s="57"/>
      <c r="J39" s="57"/>
      <c r="K39" s="58"/>
      <c r="L39" s="59"/>
    </row>
    <row r="40" spans="1:12" ht="42.75" customHeight="1" x14ac:dyDescent="0.25">
      <c r="A40" s="55">
        <v>39</v>
      </c>
      <c r="B40" s="61"/>
      <c r="C40" s="40"/>
      <c r="D40" s="40"/>
      <c r="E40" s="41"/>
      <c r="F40" s="46"/>
      <c r="G40" s="46"/>
      <c r="H40" s="57"/>
      <c r="I40" s="57"/>
      <c r="J40" s="57"/>
      <c r="K40" s="58"/>
      <c r="L40" s="59"/>
    </row>
    <row r="41" spans="1:12" ht="69" customHeight="1" x14ac:dyDescent="0.25">
      <c r="A41" s="55">
        <v>40</v>
      </c>
      <c r="B41" s="61"/>
      <c r="C41" s="40"/>
      <c r="D41" s="40"/>
      <c r="E41" s="41"/>
      <c r="F41" s="46"/>
      <c r="G41" s="46"/>
      <c r="H41" s="57"/>
      <c r="I41" s="57"/>
      <c r="J41" s="57"/>
      <c r="K41" s="58"/>
      <c r="L41" s="59"/>
    </row>
    <row r="42" spans="1:12" ht="15.75" x14ac:dyDescent="0.25">
      <c r="A42" s="55">
        <v>41</v>
      </c>
      <c r="B42" s="61"/>
      <c r="C42" s="40"/>
      <c r="D42" s="40"/>
      <c r="E42" s="41"/>
      <c r="F42" s="46"/>
      <c r="G42" s="46"/>
      <c r="H42" s="57"/>
      <c r="I42" s="57"/>
      <c r="J42" s="57"/>
      <c r="K42" s="58"/>
      <c r="L42" s="59"/>
    </row>
    <row r="43" spans="1:12" ht="33.75" customHeight="1" x14ac:dyDescent="0.25">
      <c r="A43" s="55">
        <v>42</v>
      </c>
      <c r="B43" s="61"/>
      <c r="C43" s="40"/>
      <c r="D43" s="40"/>
      <c r="E43" s="41"/>
      <c r="F43" s="46"/>
      <c r="G43" s="46"/>
      <c r="H43" s="57"/>
      <c r="I43" s="57"/>
      <c r="J43" s="57"/>
      <c r="K43" s="58"/>
      <c r="L43" s="59"/>
    </row>
    <row r="44" spans="1:12" ht="15.75" x14ac:dyDescent="0.25">
      <c r="A44" s="55">
        <v>43</v>
      </c>
      <c r="B44" s="61"/>
      <c r="C44" s="40"/>
      <c r="D44" s="40"/>
      <c r="E44" s="41"/>
      <c r="F44" s="46"/>
      <c r="G44" s="46"/>
      <c r="H44" s="57"/>
      <c r="I44" s="57"/>
      <c r="J44" s="57"/>
      <c r="K44" s="58"/>
      <c r="L44" s="59"/>
    </row>
    <row r="45" spans="1:12" ht="30" customHeight="1" x14ac:dyDescent="0.25">
      <c r="A45" s="55">
        <v>44</v>
      </c>
      <c r="B45" s="61"/>
      <c r="C45" s="40"/>
      <c r="D45" s="40"/>
      <c r="E45" s="41"/>
      <c r="F45" s="46"/>
      <c r="G45" s="46"/>
      <c r="H45" s="57"/>
      <c r="I45" s="57"/>
      <c r="J45" s="57"/>
      <c r="K45" s="58"/>
      <c r="L45" s="59"/>
    </row>
    <row r="46" spans="1:12" ht="15.75" x14ac:dyDescent="0.25">
      <c r="A46" s="55">
        <v>45</v>
      </c>
      <c r="B46" s="61"/>
      <c r="C46" s="40"/>
      <c r="D46" s="40"/>
      <c r="E46" s="41"/>
      <c r="F46" s="46"/>
      <c r="G46" s="46"/>
      <c r="H46" s="57"/>
      <c r="I46" s="57"/>
      <c r="J46" s="57"/>
      <c r="K46" s="58"/>
      <c r="L46" s="59"/>
    </row>
    <row r="47" spans="1:12" ht="81.75" customHeight="1" x14ac:dyDescent="0.25">
      <c r="A47" s="55">
        <v>47</v>
      </c>
      <c r="B47" s="61"/>
      <c r="C47" s="40"/>
      <c r="D47" s="40"/>
      <c r="E47" s="41"/>
      <c r="F47" s="46"/>
      <c r="G47" s="46"/>
      <c r="H47" s="57"/>
      <c r="I47" s="57"/>
      <c r="J47" s="57"/>
      <c r="K47" s="58"/>
      <c r="L47" s="59"/>
    </row>
    <row r="48" spans="1:12" ht="42" customHeight="1" x14ac:dyDescent="0.25">
      <c r="A48" s="78">
        <v>45</v>
      </c>
      <c r="B48" s="79"/>
      <c r="C48" s="43"/>
      <c r="D48" s="80"/>
      <c r="E48" s="44"/>
      <c r="F48" s="49"/>
      <c r="G48" s="49"/>
      <c r="H48" s="81"/>
      <c r="I48" s="81"/>
      <c r="J48" s="81"/>
      <c r="K48" s="82"/>
      <c r="L48" s="83"/>
    </row>
    <row r="49" spans="1:12" ht="30" customHeight="1" x14ac:dyDescent="0.25">
      <c r="A49" s="78">
        <v>46</v>
      </c>
      <c r="B49" s="79"/>
      <c r="C49" s="43"/>
      <c r="D49" s="80"/>
      <c r="E49" s="44"/>
      <c r="F49" s="49"/>
      <c r="G49" s="49"/>
      <c r="H49" s="81"/>
      <c r="I49" s="81"/>
      <c r="J49" s="81"/>
      <c r="K49" s="82"/>
      <c r="L49" s="83"/>
    </row>
    <row r="50" spans="1:12" s="37" customFormat="1" ht="80.25" customHeight="1" x14ac:dyDescent="0.25">
      <c r="A50" s="78">
        <v>47</v>
      </c>
      <c r="B50" s="79"/>
      <c r="C50" s="43"/>
      <c r="D50" s="80"/>
      <c r="E50" s="44"/>
      <c r="F50" s="49"/>
      <c r="G50" s="49"/>
      <c r="H50" s="81"/>
      <c r="I50" s="81"/>
      <c r="J50" s="81"/>
      <c r="K50" s="82"/>
      <c r="L50" s="83"/>
    </row>
    <row r="51" spans="1:12" ht="15.75" x14ac:dyDescent="0.25">
      <c r="A51" s="78">
        <v>48</v>
      </c>
      <c r="B51" s="79"/>
      <c r="C51" s="43"/>
      <c r="D51" s="80"/>
      <c r="E51" s="44"/>
      <c r="F51" s="49"/>
      <c r="G51" s="49"/>
      <c r="H51" s="81"/>
      <c r="I51" s="81"/>
      <c r="J51" s="81"/>
      <c r="K51" s="82"/>
      <c r="L51" s="83"/>
    </row>
    <row r="52" spans="1:12" ht="15.75" x14ac:dyDescent="0.25">
      <c r="A52" s="78">
        <v>49</v>
      </c>
      <c r="B52" s="79"/>
      <c r="C52" s="43"/>
      <c r="D52" s="80"/>
      <c r="E52" s="44"/>
      <c r="F52" s="49"/>
      <c r="G52" s="49"/>
      <c r="H52" s="81"/>
      <c r="I52" s="81"/>
      <c r="J52" s="81"/>
      <c r="K52" s="82"/>
      <c r="L52" s="83"/>
    </row>
    <row r="53" spans="1:12" ht="15.75" x14ac:dyDescent="0.25">
      <c r="A53" s="78">
        <v>50</v>
      </c>
      <c r="B53" s="79"/>
      <c r="C53" s="43"/>
      <c r="D53" s="80"/>
      <c r="E53" s="44"/>
      <c r="F53" s="49"/>
      <c r="G53" s="49"/>
      <c r="H53" s="81"/>
      <c r="I53" s="81"/>
      <c r="J53" s="81"/>
      <c r="K53" s="82"/>
      <c r="L53" s="83"/>
    </row>
    <row r="54" spans="1:12" ht="54.75" customHeight="1" x14ac:dyDescent="0.25">
      <c r="A54" s="78">
        <v>51</v>
      </c>
      <c r="B54" s="79"/>
      <c r="C54" s="43"/>
      <c r="D54" s="80"/>
      <c r="E54" s="44"/>
      <c r="F54" s="49"/>
      <c r="G54" s="49"/>
      <c r="H54" s="81"/>
      <c r="I54" s="81"/>
      <c r="J54" s="81"/>
      <c r="K54" s="82"/>
      <c r="L54" s="83"/>
    </row>
    <row r="55" spans="1:12" ht="15.75" x14ac:dyDescent="0.25">
      <c r="A55" s="78">
        <v>52</v>
      </c>
      <c r="B55" s="79"/>
      <c r="C55" s="43"/>
      <c r="D55" s="80"/>
      <c r="E55" s="44"/>
      <c r="F55" s="49"/>
      <c r="G55" s="49"/>
      <c r="H55" s="81"/>
      <c r="I55" s="81"/>
      <c r="J55" s="81"/>
      <c r="K55" s="82"/>
      <c r="L55" s="83"/>
    </row>
    <row r="56" spans="1:12" ht="15.75" x14ac:dyDescent="0.25">
      <c r="A56" s="78">
        <v>53</v>
      </c>
      <c r="B56" s="79"/>
      <c r="C56" s="85"/>
      <c r="D56" s="80"/>
      <c r="E56" s="44"/>
      <c r="F56" s="49"/>
      <c r="G56" s="49"/>
      <c r="H56" s="81"/>
      <c r="I56" s="81"/>
      <c r="J56" s="81"/>
      <c r="K56" s="82"/>
      <c r="L56" s="83"/>
    </row>
    <row r="57" spans="1:12" ht="45.75" customHeight="1" x14ac:dyDescent="0.25">
      <c r="A57" s="78">
        <v>54</v>
      </c>
      <c r="B57" s="79"/>
      <c r="C57" s="43"/>
      <c r="D57" s="80"/>
      <c r="E57" s="44"/>
      <c r="F57" s="49"/>
      <c r="G57" s="49"/>
      <c r="H57" s="81"/>
      <c r="I57" s="81"/>
      <c r="J57" s="81"/>
      <c r="K57" s="82"/>
      <c r="L57" s="83"/>
    </row>
    <row r="58" spans="1:12" ht="15.75" x14ac:dyDescent="0.25">
      <c r="A58" s="78">
        <v>55</v>
      </c>
      <c r="B58" s="79"/>
      <c r="C58" s="43"/>
      <c r="D58" s="80"/>
      <c r="E58" s="44"/>
      <c r="F58" s="49"/>
      <c r="G58" s="49"/>
      <c r="H58" s="81"/>
      <c r="I58" s="81"/>
      <c r="J58" s="81"/>
      <c r="K58" s="82"/>
      <c r="L58" s="83"/>
    </row>
    <row r="59" spans="1:12" ht="15.75" x14ac:dyDescent="0.25">
      <c r="A59" s="78">
        <v>56</v>
      </c>
      <c r="B59" s="79"/>
      <c r="C59" s="43"/>
      <c r="D59" s="80"/>
      <c r="E59" s="44"/>
      <c r="F59" s="49"/>
      <c r="G59" s="49"/>
      <c r="H59" s="81"/>
      <c r="I59" s="81"/>
      <c r="J59" s="81"/>
      <c r="K59" s="82"/>
      <c r="L59" s="83"/>
    </row>
    <row r="60" spans="1:12" ht="15.75" x14ac:dyDescent="0.25">
      <c r="A60" s="78">
        <v>57</v>
      </c>
      <c r="B60" s="79"/>
      <c r="C60" s="85"/>
      <c r="D60" s="80"/>
      <c r="E60" s="44"/>
      <c r="F60" s="49"/>
      <c r="G60" s="49"/>
      <c r="H60" s="81"/>
      <c r="I60" s="81"/>
      <c r="J60" s="81"/>
      <c r="K60" s="82"/>
      <c r="L60" s="83"/>
    </row>
    <row r="61" spans="1:12" ht="15.75" x14ac:dyDescent="0.25">
      <c r="A61" s="78">
        <v>58</v>
      </c>
      <c r="B61" s="79"/>
      <c r="C61" s="85"/>
      <c r="D61" s="80"/>
      <c r="E61" s="44"/>
      <c r="F61" s="49"/>
      <c r="G61" s="49"/>
      <c r="H61" s="81"/>
      <c r="I61" s="81"/>
      <c r="J61" s="81"/>
      <c r="K61" s="82"/>
      <c r="L61" s="83"/>
    </row>
    <row r="62" spans="1:12" ht="36" customHeight="1" x14ac:dyDescent="0.25">
      <c r="A62" s="78">
        <v>59</v>
      </c>
      <c r="B62" s="79"/>
      <c r="C62" s="85"/>
      <c r="D62" s="80"/>
      <c r="E62" s="44"/>
      <c r="F62" s="49"/>
      <c r="G62" s="49"/>
      <c r="H62" s="81"/>
      <c r="I62" s="81"/>
      <c r="J62" s="81"/>
      <c r="K62" s="82"/>
      <c r="L62" s="83"/>
    </row>
    <row r="63" spans="1:12" ht="15.75" x14ac:dyDescent="0.25">
      <c r="A63" s="78">
        <v>60</v>
      </c>
      <c r="B63" s="79"/>
      <c r="C63" s="85"/>
      <c r="D63" s="80"/>
      <c r="E63" s="44"/>
      <c r="F63" s="49"/>
      <c r="G63" s="49"/>
      <c r="H63" s="81"/>
      <c r="I63" s="81"/>
      <c r="J63" s="81"/>
      <c r="K63" s="82"/>
      <c r="L63" s="83"/>
    </row>
    <row r="64" spans="1:12" ht="15.75" x14ac:dyDescent="0.25">
      <c r="A64" s="78">
        <v>61</v>
      </c>
      <c r="B64" s="79"/>
      <c r="C64" s="85"/>
      <c r="D64" s="80"/>
      <c r="E64" s="44"/>
      <c r="F64" s="49"/>
      <c r="G64" s="49"/>
      <c r="H64" s="81"/>
      <c r="I64" s="81"/>
      <c r="J64" s="81"/>
      <c r="K64" s="82"/>
      <c r="L64" s="83"/>
    </row>
    <row r="65" spans="1:12" ht="15.75" x14ac:dyDescent="0.25">
      <c r="A65" s="78">
        <v>62</v>
      </c>
      <c r="B65" s="79"/>
      <c r="C65" s="85"/>
      <c r="D65" s="80"/>
      <c r="E65" s="44"/>
      <c r="F65" s="49"/>
      <c r="G65" s="49"/>
      <c r="H65" s="81"/>
      <c r="I65" s="81"/>
      <c r="J65" s="81"/>
      <c r="K65" s="82"/>
      <c r="L65" s="83"/>
    </row>
    <row r="66" spans="1:12" ht="51.75" customHeight="1" x14ac:dyDescent="0.25">
      <c r="A66" s="78">
        <v>63</v>
      </c>
      <c r="B66" s="79"/>
      <c r="C66" s="85"/>
      <c r="D66" s="80"/>
      <c r="E66" s="44"/>
      <c r="F66" s="49"/>
      <c r="G66" s="49"/>
      <c r="H66" s="81"/>
      <c r="I66" s="81"/>
      <c r="J66" s="81"/>
      <c r="K66" s="82"/>
      <c r="L66" s="83"/>
    </row>
    <row r="67" spans="1:12" ht="36" customHeight="1" x14ac:dyDescent="0.25">
      <c r="A67" s="78">
        <v>64</v>
      </c>
      <c r="B67" s="79"/>
      <c r="C67" s="85"/>
      <c r="D67" s="80"/>
      <c r="E67" s="44"/>
      <c r="F67" s="49"/>
      <c r="G67" s="49"/>
      <c r="H67" s="81"/>
      <c r="I67" s="81"/>
      <c r="J67" s="81"/>
      <c r="K67" s="82"/>
      <c r="L67" s="83"/>
    </row>
    <row r="68" spans="1:12" ht="15.75" x14ac:dyDescent="0.25">
      <c r="A68" s="78">
        <v>65</v>
      </c>
      <c r="B68" s="79"/>
      <c r="C68" s="85"/>
      <c r="D68" s="80"/>
      <c r="E68" s="44"/>
      <c r="F68" s="49"/>
      <c r="G68" s="49"/>
      <c r="H68" s="81"/>
      <c r="I68" s="81"/>
      <c r="J68" s="81"/>
      <c r="K68" s="82"/>
      <c r="L68" s="83"/>
    </row>
    <row r="69" spans="1:12" ht="15.75" x14ac:dyDescent="0.25">
      <c r="A69" s="78">
        <v>66</v>
      </c>
      <c r="B69" s="79"/>
      <c r="C69" s="85"/>
      <c r="D69" s="80"/>
      <c r="E69" s="44"/>
      <c r="F69" s="49"/>
      <c r="G69" s="49"/>
      <c r="H69" s="81"/>
      <c r="I69" s="81"/>
      <c r="J69" s="81"/>
      <c r="K69" s="82"/>
      <c r="L69" s="83"/>
    </row>
    <row r="70" spans="1:12" ht="15.75" x14ac:dyDescent="0.25">
      <c r="A70" s="78">
        <v>67</v>
      </c>
      <c r="B70" s="79"/>
      <c r="C70" s="85"/>
      <c r="D70" s="80"/>
      <c r="E70" s="44"/>
      <c r="F70" s="49"/>
      <c r="G70" s="49"/>
      <c r="H70" s="81"/>
      <c r="I70" s="81"/>
      <c r="J70" s="81"/>
      <c r="K70" s="82"/>
      <c r="L70" s="83"/>
    </row>
    <row r="71" spans="1:12" ht="15.75" x14ac:dyDescent="0.25">
      <c r="A71" s="78">
        <v>68</v>
      </c>
      <c r="B71" s="79"/>
      <c r="C71" s="85"/>
      <c r="D71" s="80"/>
      <c r="E71" s="44"/>
      <c r="F71" s="49"/>
      <c r="G71" s="49"/>
      <c r="H71" s="81"/>
      <c r="I71" s="81"/>
      <c r="J71" s="81"/>
      <c r="K71" s="82"/>
      <c r="L71" s="83"/>
    </row>
    <row r="72" spans="1:12" ht="30" customHeight="1" x14ac:dyDescent="0.25">
      <c r="A72" s="78">
        <v>69</v>
      </c>
      <c r="B72" s="79"/>
      <c r="C72" s="85"/>
      <c r="D72" s="80"/>
      <c r="E72" s="44"/>
      <c r="F72" s="49"/>
      <c r="G72" s="49"/>
      <c r="H72" s="86"/>
      <c r="I72" s="86"/>
      <c r="J72" s="86"/>
      <c r="K72" s="82"/>
      <c r="L72" s="83"/>
    </row>
    <row r="73" spans="1:12" ht="30" customHeight="1" x14ac:dyDescent="0.25">
      <c r="A73" s="78">
        <v>70</v>
      </c>
      <c r="B73" s="79"/>
      <c r="C73" s="43"/>
      <c r="D73" s="80"/>
      <c r="E73" s="44"/>
      <c r="F73" s="49"/>
      <c r="G73" s="49"/>
      <c r="H73" s="86"/>
      <c r="I73" s="86"/>
      <c r="J73" s="86"/>
      <c r="K73" s="82"/>
      <c r="L73" s="83"/>
    </row>
    <row r="74" spans="1:12" ht="30" customHeight="1" x14ac:dyDescent="0.25">
      <c r="A74" s="78">
        <v>71</v>
      </c>
      <c r="B74" s="79"/>
      <c r="C74" s="43"/>
      <c r="D74" s="80"/>
      <c r="E74" s="44"/>
      <c r="F74" s="49"/>
      <c r="G74" s="49"/>
      <c r="H74" s="86"/>
      <c r="I74" s="86"/>
      <c r="J74" s="86"/>
      <c r="K74" s="82"/>
      <c r="L74" s="83"/>
    </row>
    <row r="75" spans="1:12" ht="30" customHeight="1" x14ac:dyDescent="0.25">
      <c r="A75" s="78">
        <v>72</v>
      </c>
      <c r="B75" s="79"/>
      <c r="C75" s="43"/>
      <c r="D75" s="80"/>
      <c r="E75" s="44"/>
      <c r="F75" s="49"/>
      <c r="G75" s="49"/>
      <c r="H75" s="86"/>
      <c r="I75" s="86"/>
      <c r="J75" s="86"/>
      <c r="K75" s="82"/>
      <c r="L75" s="83"/>
    </row>
    <row r="76" spans="1:12" ht="30" customHeight="1" x14ac:dyDescent="0.25">
      <c r="A76" s="78">
        <v>73</v>
      </c>
      <c r="B76" s="79"/>
      <c r="C76" s="43"/>
      <c r="D76" s="80"/>
      <c r="E76" s="44"/>
      <c r="F76" s="49"/>
      <c r="G76" s="49"/>
      <c r="H76" s="86"/>
      <c r="I76" s="86"/>
      <c r="J76" s="86"/>
      <c r="K76" s="82"/>
      <c r="L76" s="83"/>
    </row>
    <row r="77" spans="1:12" ht="30" customHeight="1" x14ac:dyDescent="0.25">
      <c r="A77" s="78">
        <v>74</v>
      </c>
      <c r="B77" s="79"/>
      <c r="C77" s="43"/>
      <c r="D77" s="80"/>
      <c r="E77" s="44"/>
      <c r="F77" s="49"/>
      <c r="G77" s="49"/>
      <c r="H77" s="86"/>
      <c r="I77" s="86"/>
      <c r="J77" s="86"/>
      <c r="K77" s="82"/>
      <c r="L77" s="83"/>
    </row>
    <row r="78" spans="1:12" ht="30" customHeight="1" x14ac:dyDescent="0.25">
      <c r="A78" s="78">
        <v>75</v>
      </c>
      <c r="B78" s="79"/>
      <c r="C78" s="43"/>
      <c r="D78" s="80"/>
      <c r="E78" s="44"/>
      <c r="F78" s="49"/>
      <c r="G78" s="49"/>
      <c r="H78" s="86"/>
      <c r="I78" s="86"/>
      <c r="J78" s="86"/>
      <c r="K78" s="82"/>
      <c r="L78" s="83"/>
    </row>
    <row r="79" spans="1:12" ht="30" customHeight="1" x14ac:dyDescent="0.25">
      <c r="A79" s="78">
        <v>76</v>
      </c>
      <c r="B79" s="79"/>
      <c r="C79" s="43"/>
      <c r="D79" s="80"/>
      <c r="E79" s="44"/>
      <c r="F79" s="49"/>
      <c r="G79" s="49"/>
      <c r="H79" s="86"/>
      <c r="I79" s="86"/>
      <c r="J79" s="86"/>
      <c r="K79" s="82"/>
      <c r="L79" s="83"/>
    </row>
  </sheetData>
  <dataValidations count="7">
    <dataValidation allowBlank="1" showInputMessage="1" showErrorMessage="1" prompt="Seleccione un período para resaltar en H2. La leyenda de un gráfico está en las celdas J2 a AI2." sqref="B2 E2:L2" xr:uid="{60B2AFCD-D8A2-45D8-8BC6-E05197390F9F}"/>
    <dataValidation allowBlank="1" showInputMessage="1" showErrorMessage="1" prompt="Título del proyecto. Escriba un nuevo título en esta celda. Resalte un periodo en H2. La leyenda del gráfico está en las celdas J2 a AI2." sqref="E1:G1 B1" xr:uid="{3B47865A-2227-4C9E-905C-5974B15CA52C}"/>
    <dataValidation allowBlank="1" showInputMessage="1" showErrorMessage="1" prompt="Escriba el periodo de duración real del plan en la columna F, a partir de la celda F5." sqref="K3:L3" xr:uid="{D90355AC-AF47-4646-9A82-40B0D3536065}"/>
    <dataValidation allowBlank="1" showInputMessage="1" showErrorMessage="1" prompt="Escriba el periodo de inicio real del plan en la columna E, a partir de la celda E5." sqref="I3:J3" xr:uid="{01720E80-FCD0-45E9-92D6-EB80D6A8809E}"/>
    <dataValidation allowBlank="1" showInputMessage="1" showErrorMessage="1" prompt="Escriba el periodo de inicio del plan en la columna C, a partir de la celda C5." sqref="H3" xr:uid="{37D79218-8CDB-42A9-A29D-12E942C5DC3C}"/>
    <dataValidation allowBlank="1" showInputMessage="1" showErrorMessage="1" prompt="El planificador de proyectos usa periodos para los intervalos. Inicio = 1 es el periodo 1 y la duración = 5 significa que el proyecto dura 5 periodos desde el periodo de inicio. Introduzca datos a partir de la celda B5 para actualizar el gráfico." sqref="C1:D1" xr:uid="{956B07C7-FBB7-4B28-9929-356D14825816}"/>
    <dataValidation allowBlank="1" showInputMessage="1" showErrorMessage="1" prompt="Escriba la actividad en la columna B, a partir de la celda B5_x000a_" sqref="B3:G3" xr:uid="{74B55AF5-9C82-439C-AA91-C140F3FD5B42}"/>
  </dataValidations>
  <printOptions horizontalCentered="1"/>
  <pageMargins left="0.45" right="0.45" top="0.5" bottom="0.5" header="0.3" footer="0.3"/>
  <pageSetup paperSize="9" scale="50" fitToHeight="0" orientation="landscape" r:id="rId1"/>
  <headerFooter differentFirst="1">
    <oddFooter>Page &amp;P of &amp;N</odd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4A7E1-6FD3-4A98-9117-E4C5AD410F39}">
  <sheetPr codeName="Hoja2"/>
  <dimension ref="A1:A8"/>
  <sheetViews>
    <sheetView workbookViewId="0">
      <selection activeCell="D10" sqref="D10"/>
    </sheetView>
  </sheetViews>
  <sheetFormatPr baseColWidth="10" defaultColWidth="11.42578125" defaultRowHeight="15" x14ac:dyDescent="0.25"/>
  <sheetData>
    <row r="1" spans="1:1" x14ac:dyDescent="0.25">
      <c r="A1" t="s">
        <v>45</v>
      </c>
    </row>
    <row r="2" spans="1:1" x14ac:dyDescent="0.25">
      <c r="A2" t="s">
        <v>51</v>
      </c>
    </row>
    <row r="3" spans="1:1" x14ac:dyDescent="0.25">
      <c r="A3" t="s">
        <v>44</v>
      </c>
    </row>
    <row r="4" spans="1:1" x14ac:dyDescent="0.25">
      <c r="A4" t="s">
        <v>9</v>
      </c>
    </row>
    <row r="5" spans="1:1" x14ac:dyDescent="0.25">
      <c r="A5" t="s">
        <v>125</v>
      </c>
    </row>
    <row r="6" spans="1:1" x14ac:dyDescent="0.25">
      <c r="A6" t="s">
        <v>383</v>
      </c>
    </row>
    <row r="7" spans="1:1" x14ac:dyDescent="0.25">
      <c r="A7" t="s">
        <v>384</v>
      </c>
    </row>
    <row r="8" spans="1:1" x14ac:dyDescent="0.25">
      <c r="A8" t="s">
        <v>385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0.xml><?xml version="1.0" encoding="utf-8"?>
<ct:contentTypeSchema xmlns:ct="http://schemas.microsoft.com/office/2006/metadata/contentType" xmlns:ma="http://schemas.microsoft.com/office/2006/metadata/properties/metaAttributes" ct:_="" ma:_="" ma:contentTypeName="Documento" ma:contentTypeID="0x0101005FAA15A004B58F4D9D45DADDF359016A" ma:contentTypeVersion="14" ma:contentTypeDescription="Crear nuevo documento." ma:contentTypeScope="" ma:versionID="647a60eaadd17748ee33d398249ee44d">
  <xsd:schema xmlns:xsd="http://www.w3.org/2001/XMLSchema" xmlns:xs="http://www.w3.org/2001/XMLSchema" xmlns:p="http://schemas.microsoft.com/office/2006/metadata/properties" xmlns:ns2="dc3e19e0-7c1c-4b4c-b504-dde539a65190" xmlns:ns3="561a54c9-19ab-4f7a-9342-e2f87f3d4160" targetNamespace="http://schemas.microsoft.com/office/2006/metadata/properties" ma:root="true" ma:fieldsID="55a62868efa153b612702813732960c1" ns2:_="" ns3:_="">
    <xsd:import namespace="dc3e19e0-7c1c-4b4c-b504-dde539a65190"/>
    <xsd:import namespace="561a54c9-19ab-4f7a-9342-e2f87f3d4160"/>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3e19e0-7c1c-4b4c-b504-dde539a6519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Etiquetas de imagen" ma:readOnly="false" ma:fieldId="{5cf76f15-5ced-4ddc-b409-7134ff3c332f}" ma:taxonomyMulti="true" ma:sspId="16918c8c-82d9-473d-b32a-7907bf7138e9"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61a54c9-19ab-4f7a-9342-e2f87f3d4160"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f457c671-d8ca-442e-9861-9208cdf82051}" ma:internalName="TaxCatchAll" ma:showField="CatchAllData" ma:web="561a54c9-19ab-4f7a-9342-e2f87f3d4160">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11.xml>��< ? x m l   v e r s i o n = " 1 . 0 "   e n c o d i n g = " U T F - 1 6 " ? > < G e m i n i   x m l n s = " h t t p : / / g e m i n i / p i v o t c u s t o m i z a t i o n / I s S a n d b o x E m b e d d e d " > < C u s t o m C o n t e n t > < ! [ C D A T A [ y e s ] ] > < / C u s t o m C o n t e n t > < / G e m i n i > 
</file>

<file path=customXml/item12.xml>��< ? x m l   v e r s i o n = " 1 . 0 "   e n c o d i n g = " U T F - 1 6 " ? > < G e m i n i   x m l n s = " h t t p : / / g e m i n i / p i v o t c u s t o m i z a t i o n / T a b l e X M L _ f a l l a s 2 0 2 1 " > < C u s t o m C o n t e n t > < ! [ C D A T A [ < T a b l e W i d g e t G r i d S e r i a l i z a t i o n   x m l n s : x s i = " h t t p : / / w w w . w 3 . o r g / 2 0 0 1 / X M L S c h e m a - i n s t a n c e "   x m l n s : x s d = " h t t p : / / w w w . w 3 . o r g / 2 0 0 1 / X M L S c h e m a " > < C o l u m n S u g g e s t e d T y p e   / > < C o l u m n F o r m a t   / > < C o l u m n A c c u r a c y   / > < C o l u m n C u r r e n c y S y m b o l   / > < C o l u m n P o s i t i v e P a t t e r n   / > < C o l u m n N e g a t i v e P a t t e r n   / > < C o l u m n W i d t h s > < i t e m > < k e y > < s t r i n g > p a r a d a < / s t r i n g > < / k e y > < v a l u e > < i n t > 7 8 < / i n t > < / v a l u e > < / i t e m > < i t e m > < k e y > < s t r i n g > m a q u i n a < / s t r i n g > < / k e y > < v a l u e > < i n t > 9 0 < / i n t > < / v a l u e > < / i t e m > < i t e m > < k e y > < s t r i n g > e m p r e s a < / s t r i n g > < / k e y > < v a l u e > < i n t > 9 0 < / i n t > < / v a l u e > < / i t e m > < i t e m > < k e y > < s t r i n g > l i n e a < / s t r i n g > < / k e y > < v a l u e > < i n t > 6 7 < / i n t > < / v a l u e > < / i t e m > < i t e m > < k e y > < s t r i n g > m a q u i n a 2 < / s t r i n g > < / k e y > < v a l u e > < i n t > 9 7 < / i n t > < / v a l u e > < / i t e m > < i t e m > < k e y > < s t r i n g > n o m b r e < / s t r i n g > < / k e y > < v a l u e > < i n t > 8 5 < / i n t > < / v a l u e > < / i t e m > < i t e m > < k e y > < s t r i n g > c a u s a _ p a r a d a _ d e s c r i p c i o n < / s t r i n g > < / k e y > < v a l u e > < i n t > 1 9 7 < / i n t > < / v a l u e > < / i t e m > < i t e m > < k e y > < s t r i n g > p a r a d a _ f e c h a < / s t r i n g > < / k e y > < v a l u e > < i n t > 1 1 9 < / i n t > < / v a l u e > < / i t e m > < i t e m > < k e y > < s t r i n g > p a r a d a _ h o r a < / s t r i n g > < / k e y > < v a l u e > < i n t > 1 1 3 < / i n t > < / v a l u e > < / i t e m > < i t e m > < k e y > < s t r i n g > r e s o l u c i o n _ f e c h a < / s t r i n g > < / k e y > < v a l u e > < i n t > 1 4 2 < / i n t > < / v a l u e > < / i t e m > < i t e m > < k e y > < s t r i n g > r e s o l u c i o n _ h o r a < / s t r i n g > < / k e y > < v a l u e > < i n t > 1 3 6 < / i n t > < / v a l u e > < / i t e m > < i t e m > < k e y > < s t r i n g > p a r a d a _ d u r a c i o n < / s t r i n g > < / k e y > < v a l u e > < i n t > 1 3 9 < / i n t > < / v a l u e > < / i t e m > < i t e m > < k e y > < s t r i n g > m i n < / s t r i n g > < / k e y > < v a l u e > < i n t > 6 0 < / i n t > < / v a l u e > < / i t e m > < i t e m > < k e y > < s t r i n g > c a u s a < / s t r i n g > < / k e y > < v a l u e > < i n t > 7 0 < / i n t > < / v a l u e > < / i t e m > < i t e m > < k e y > < s t r i n g > d e t a l l e < / s t r i n g > < / k e y > < v a l u e > < i n t > 8 0 < / i n t > < / v a l u e > < / i t e m > < i t e m > < k e y > < s t r i n g > N �   s e m a n a < / s t r i n g > < / k e y > < v a l u e > < i n t > 1 0 2 < / i n t > < / v a l u e > < / i t e m > < i t e m > < k e y > < s t r i n g > M e s < / s t r i n g > < / k e y > < v a l u e > < i n t > 6 2 < / i n t > < / v a l u e > < / i t e m > < i t e m > < k e y > < s t r i n g > T u r n o < / s t r i n g > < / k e y > < v a l u e > < i n t > 7 1 < / i n t > < / v a l u e > < / i t e m > < i t e m > < k e y > < s t r i n g > T E C N I C O < / s t r i n g > < / k e y > < v a l u e > < i n t > 9 0 < / i n t > < / v a l u e > < / i t e m > < i t e m > < k e y > < s t r i n g > C o n   r e p u e s t o   (   s i   /   n o ) < / s t r i n g > < / k e y > < v a l u e > < i n t > 1 7 3 < / i n t > < / v a l u e > < / i t e m > < i t e m > < k e y > < s t r i n g > O T < / s t r i n g > < / k e y > < v a l u e > < i n t > 5 3 < / i n t > < / v a l u e > < / i t e m > < i t e m > < k e y > < s t r i n g > c o s t o   M O D < / s t r i n g > < / k e y > < v a l u e > < i n t > 1 0 3 < / i n t > < / v a l u e > < / i t e m > < i t e m > < k e y > < s t r i n g > c o s t o   d e   r e p u e s t o < / s t r i n g > < / k e y > < v a l u e > < i n t > 1 4 7 < / i n t > < / v a l u e > < / i t e m > < / C o l u m n W i d t h s > < C o l u m n D i s p l a y I n d e x > < i t e m > < k e y > < s t r i n g > p a r a d a < / s t r i n g > < / k e y > < v a l u e > < i n t > 0 < / i n t > < / v a l u e > < / i t e m > < i t e m > < k e y > < s t r i n g > m a q u i n a < / s t r i n g > < / k e y > < v a l u e > < i n t > 1 < / i n t > < / v a l u e > < / i t e m > < i t e m > < k e y > < s t r i n g > e m p r e s a < / s t r i n g > < / k e y > < v a l u e > < i n t > 2 < / i n t > < / v a l u e > < / i t e m > < i t e m > < k e y > < s t r i n g > l i n e a < / s t r i n g > < / k e y > < v a l u e > < i n t > 3 < / i n t > < / v a l u e > < / i t e m > < i t e m > < k e y > < s t r i n g > m a q u i n a 2 < / s t r i n g > < / k e y > < v a l u e > < i n t > 4 < / i n t > < / v a l u e > < / i t e m > < i t e m > < k e y > < s t r i n g > n o m b r e < / s t r i n g > < / k e y > < v a l u e > < i n t > 5 < / i n t > < / v a l u e > < / i t e m > < i t e m > < k e y > < s t r i n g > c a u s a _ p a r a d a _ d e s c r i p c i o n < / s t r i n g > < / k e y > < v a l u e > < i n t > 6 < / i n t > < / v a l u e > < / i t e m > < i t e m > < k e y > < s t r i n g > p a r a d a _ f e c h a < / s t r i n g > < / k e y > < v a l u e > < i n t > 7 < / i n t > < / v a l u e > < / i t e m > < i t e m > < k e y > < s t r i n g > p a r a d a _ h o r a < / s t r i n g > < / k e y > < v a l u e > < i n t > 8 < / i n t > < / v a l u e > < / i t e m > < i t e m > < k e y > < s t r i n g > r e s o l u c i o n _ f e c h a < / s t r i n g > < / k e y > < v a l u e > < i n t > 9 < / i n t > < / v a l u e > < / i t e m > < i t e m > < k e y > < s t r i n g > r e s o l u c i o n _ h o r a < / s t r i n g > < / k e y > < v a l u e > < i n t > 1 0 < / i n t > < / v a l u e > < / i t e m > < i t e m > < k e y > < s t r i n g > p a r a d a _ d u r a c i o n < / s t r i n g > < / k e y > < v a l u e > < i n t > 1 1 < / i n t > < / v a l u e > < / i t e m > < i t e m > < k e y > < s t r i n g > m i n < / s t r i n g > < / k e y > < v a l u e > < i n t > 1 2 < / i n t > < / v a l u e > < / i t e m > < i t e m > < k e y > < s t r i n g > c a u s a < / s t r i n g > < / k e y > < v a l u e > < i n t > 1 3 < / i n t > < / v a l u e > < / i t e m > < i t e m > < k e y > < s t r i n g > d e t a l l e < / s t r i n g > < / k e y > < v a l u e > < i n t > 1 4 < / i n t > < / v a l u e > < / i t e m > < i t e m > < k e y > < s t r i n g > N �   s e m a n a < / s t r i n g > < / k e y > < v a l u e > < i n t > 1 5 < / i n t > < / v a l u e > < / i t e m > < i t e m > < k e y > < s t r i n g > M e s < / s t r i n g > < / k e y > < v a l u e > < i n t > 1 6 < / i n t > < / v a l u e > < / i t e m > < i t e m > < k e y > < s t r i n g > T u r n o < / s t r i n g > < / k e y > < v a l u e > < i n t > 1 7 < / i n t > < / v a l u e > < / i t e m > < i t e m > < k e y > < s t r i n g > T E C N I C O < / s t r i n g > < / k e y > < v a l u e > < i n t > 1 8 < / i n t > < / v a l u e > < / i t e m > < i t e m > < k e y > < s t r i n g > C o n   r e p u e s t o   (   s i   /   n o ) < / s t r i n g > < / k e y > < v a l u e > < i n t > 1 9 < / i n t > < / v a l u e > < / i t e m > < i t e m > < k e y > < s t r i n g > O T < / s t r i n g > < / k e y > < v a l u e > < i n t > 2 0 < / i n t > < / v a l u e > < / i t e m > < i t e m > < k e y > < s t r i n g > c o s t o   M O D < / s t r i n g > < / k e y > < v a l u e > < i n t > 2 1 < / i n t > < / v a l u e > < / i t e m > < i t e m > < k e y > < s t r i n g > c o s t o   d e   r e p u e s t o < / s t r i n g > < / k e y > < v a l u e > < i n t > 2 2 < / 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S a n d b o x N o n E m p t y " > < C u s t o m C o n t e n t > < ! [ C D A T A [ 1 ] ] > < / 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T a b l e X M L _ T a b l a 1 4 " > < C u s t o m C o n t e n t > < ! [ C D A T A [ < T a b l e W i d g e t G r i d S e r i a l i z a t i o n   x m l n s : x s i = " h t t p : / / w w w . w 3 . o r g / 2 0 0 1 / X M L S c h e m a - i n s t a n c e "   x m l n s : x s d = " h t t p : / / w w w . w 3 . o r g / 2 0 0 1 / X M L S c h e m a " > < C o l u m n S u g g e s t e d T y p e   / > < C o l u m n F o r m a t   / > < C o l u m n A c c u r a c y   / > < C o l u m n C u r r e n c y S y m b o l   / > < C o l u m n P o s i t i v e P a t t e r n   / > < C o l u m n N e g a t i v e P a t t e r n   / > < C o l u m n W i d t h s > < i t e m > < k e y > < s t r i n g > L i n e a < / s t r i n g > < / k e y > < v a l u e > < i n t > 6 9 < / i n t > < / v a l u e > < / i t e m > < i t e m > < k e y > < s t r i n g > 3 < / s t r i n g > < / k e y > < v a l u e > < i n t > 4 3 < / i n t > < / v a l u e > < / i t e m > < i t e m > < k e y > < s t r i n g > 4 < / s t r i n g > < / k e y > < v a l u e > < i n t > 4 3 < / i n t > < / v a l u e > < / i t e m > < i t e m > < k e y > < s t r i n g > 5 < / s t r i n g > < / k e y > < v a l u e > < i n t > 4 3 < / i n t > < / v a l u e > < / i t e m > < i t e m > < k e y > < s t r i n g > 6 < / s t r i n g > < / k e y > < v a l u e > < i n t > 4 3 < / i n t > < / v a l u e > < / i t e m > < i t e m > < k e y > < s t r i n g > 7 < / s t r i n g > < / k e y > < v a l u e > < i n t > 4 3 < / i n t > < / v a l u e > < / i t e m > < i t e m > < k e y > < s t r i n g > 8 < / s t r i n g > < / k e y > < v a l u e > < i n t > 4 3 < / i n t > < / v a l u e > < / i t e m > < i t e m > < k e y > < s t r i n g > 9 < / s t r i n g > < / k e y > < v a l u e > < i n t > 4 3 < / i n t > < / v a l u e > < / i t e m > < i t e m > < k e y > < s t r i n g > 1 0 < / s t r i n g > < / k e y > < v a l u e > < i n t > 5 0 < / i n t > < / v a l u e > < / i t e m > < i t e m > < k e y > < s t r i n g > 1 1 < / s t r i n g > < / k e y > < v a l u e > < i n t > 5 0 < / i n t > < / v a l u e > < / i t e m > < i t e m > < k e y > < s t r i n g > 1 2 < / s t r i n g > < / k e y > < v a l u e > < i n t > 5 0 < / i n t > < / v a l u e > < / i t e m > < i t e m > < k e y > < s t r i n g > 1 3 < / s t r i n g > < / k e y > < v a l u e > < i n t > 5 0 < / i n t > < / v a l u e > < / i t e m > < i t e m > < k e y > < s t r i n g > 1 4 < / s t r i n g > < / k e y > < v a l u e > < i n t > 5 0 < / i n t > < / v a l u e > < / i t e m > < i t e m > < k e y > < s t r i n g > 1 5 < / s t r i n g > < / k e y > < v a l u e > < i n t > 5 0 < / i n t > < / v a l u e > < / i t e m > < i t e m > < k e y > < s t r i n g > 1 6 < / s t r i n g > < / k e y > < v a l u e > < i n t > 5 0 < / i n t > < / v a l u e > < / i t e m > < i t e m > < k e y > < s t r i n g > 1 7 < / s t r i n g > < / k e y > < v a l u e > < i n t > 5 0 < / i n t > < / v a l u e > < / i t e m > < i t e m > < k e y > < s t r i n g > 1 8 < / s t r i n g > < / k e y > < v a l u e > < i n t > 5 0 < / i n t > < / v a l u e > < / i t e m > < i t e m > < k e y > < s t r i n g > 1 9 < / s t r i n g > < / k e y > < v a l u e > < i n t > 5 0 < / i n t > < / v a l u e > < / i t e m > < i t e m > < k e y > < s t r i n g > 2 0 < / s t r i n g > < / k e y > < v a l u e > < i n t > 5 0 < / i n t > < / v a l u e > < / i t e m > < i t e m > < k e y > < s t r i n g > 2 1 < / s t r i n g > < / k e y > < v a l u e > < i n t > 5 0 < / i n t > < / v a l u e > < / i t e m > < i t e m > < k e y > < s t r i n g > 2 2 < / s t r i n g > < / k e y > < v a l u e > < i n t > 5 0 < / i n t > < / v a l u e > < / i t e m > < i t e m > < k e y > < s t r i n g > 2 3 < / s t r i n g > < / k e y > < v a l u e > < i n t > 5 0 < / i n t > < / v a l u e > < / i t e m > < i t e m > < k e y > < s t r i n g > 2 4 < / s t r i n g > < / k e y > < v a l u e > < i n t > 5 0 < / i n t > < / v a l u e > < / i t e m > < i t e m > < k e y > < s t r i n g > 2 5 < / s t r i n g > < / k e y > < v a l u e > < i n t > 5 0 < / i n t > < / v a l u e > < / i t e m > < i t e m > < k e y > < s t r i n g > 2 6 < / s t r i n g > < / k e y > < v a l u e > < i n t > 5 0 < / i n t > < / v a l u e > < / i t e m > < i t e m > < k e y > < s t r i n g > 2 7 < / s t r i n g > < / k e y > < v a l u e > < i n t > 5 0 < / i n t > < / v a l u e > < / i t e m > < i t e m > < k e y > < s t r i n g > 2 8 < / s t r i n g > < / k e y > < v a l u e > < i n t > 5 0 < / i n t > < / v a l u e > < / i t e m > < i t e m > < k e y > < s t r i n g > 2 9 < / s t r i n g > < / k e y > < v a l u e > < i n t > 5 0 < / i n t > < / v a l u e > < / i t e m > < i t e m > < k e y > < s t r i n g > 3 0 < / s t r i n g > < / k e y > < v a l u e > < i n t > 5 0 < / i n t > < / v a l u e > < / i t e m > < i t e m > < k e y > < s t r i n g > 3 1 < / s t r i n g > < / k e y > < v a l u e > < i n t > 5 0 < / i n t > < / v a l u e > < / i t e m > < i t e m > < k e y > < s t r i n g > 3 2 < / s t r i n g > < / k e y > < v a l u e > < i n t > 5 0 < / i n t > < / v a l u e > < / i t e m > < i t e m > < k e y > < s t r i n g > 3 3 < / s t r i n g > < / k e y > < v a l u e > < i n t > 5 0 < / i n t > < / v a l u e > < / i t e m > < i t e m > < k e y > < s t r i n g > 3 4 < / s t r i n g > < / k e y > < v a l u e > < i n t > 5 0 < / i n t > < / v a l u e > < / i t e m > < i t e m > < k e y > < s t r i n g > 3 5 < / s t r i n g > < / k e y > < v a l u e > < i n t > 5 0 < / i n t > < / v a l u e > < / i t e m > < i t e m > < k e y > < s t r i n g > 3 6 < / s t r i n g > < / k e y > < v a l u e > < i n t > 5 0 < / i n t > < / v a l u e > < / i t e m > < i t e m > < k e y > < s t r i n g > 3 7 < / s t r i n g > < / k e y > < v a l u e > < i n t > 5 0 < / i n t > < / v a l u e > < / i t e m > < i t e m > < k e y > < s t r i n g > 3 8 < / s t r i n g > < / k e y > < v a l u e > < i n t > 5 0 < / i n t > < / v a l u e > < / i t e m > < i t e m > < k e y > < s t r i n g > 3 9 < / s t r i n g > < / k e y > < v a l u e > < i n t > 5 0 < / i n t > < / v a l u e > < / i t e m > < i t e m > < k e y > < s t r i n g > 4 0 < / s t r i n g > < / k e y > < v a l u e > < i n t > 5 0 < / i n t > < / v a l u e > < / i t e m > < i t e m > < k e y > < s t r i n g > 4 1 < / s t r i n g > < / k e y > < v a l u e > < i n t > 5 0 < / i n t > < / v a l u e > < / i t e m > < i t e m > < k e y > < s t r i n g > 4 2 < / s t r i n g > < / k e y > < v a l u e > < i n t > 5 0 < / i n t > < / v a l u e > < / i t e m > < i t e m > < k e y > < s t r i n g > 4 3 < / s t r i n g > < / k e y > < v a l u e > < i n t > 5 0 < / i n t > < / v a l u e > < / i t e m > < i t e m > < k e y > < s t r i n g > 4 4 < / s t r i n g > < / k e y > < v a l u e > < i n t > 5 0 < / i n t > < / v a l u e > < / i t e m > < i t e m > < k e y > < s t r i n g > 4 5 < / s t r i n g > < / k e y > < v a l u e > < i n t > 5 0 < / i n t > < / v a l u e > < / i t e m > < i t e m > < k e y > < s t r i n g > 4 6 < / s t r i n g > < / k e y > < v a l u e > < i n t > 5 0 < / i n t > < / v a l u e > < / i t e m > < i t e m > < k e y > < s t r i n g > 4 7 < / s t r i n g > < / k e y > < v a l u e > < i n t > 5 0 < / i n t > < / v a l u e > < / i t e m > < i t e m > < k e y > < s t r i n g > 4 8 < / s t r i n g > < / k e y > < v a l u e > < i n t > 5 0 < / i n t > < / v a l u e > < / i t e m > < i t e m > < k e y > < s t r i n g > 4 9 < / s t r i n g > < / k e y > < v a l u e > < i n t > 5 0 < / i n t > < / v a l u e > < / i t e m > < i t e m > < k e y > < s t r i n g > 5 0 < / s t r i n g > < / k e y > < v a l u e > < i n t > 5 0 < / i n t > < / v a l u e > < / i t e m > < i t e m > < k e y > < s t r i n g > 5 1 < / s t r i n g > < / k e y > < v a l u e > < i n t > 5 0 < / i n t > < / v a l u e > < / i t e m > < / C o l u m n W i d t h s > < C o l u m n D i s p l a y I n d e x > < i t e m > < k e y > < s t r i n g > L i n e a < / s t r i n g > < / k e y > < v a l u e > < i n t > 0 < / i n t > < / v a l u e > < / i t e m > < i t e m > < k e y > < s t r i n g > 3 < / s t r i n g > < / k e y > < v a l u e > < i n t > 1 < / i n t > < / v a l u e > < / i t e m > < i t e m > < k e y > < s t r i n g > 4 < / s t r i n g > < / k e y > < v a l u e > < i n t > 2 < / i n t > < / v a l u e > < / i t e m > < i t e m > < k e y > < s t r i n g > 5 < / s t r i n g > < / k e y > < v a l u e > < i n t > 3 < / i n t > < / v a l u e > < / i t e m > < i t e m > < k e y > < s t r i n g > 6 < / s t r i n g > < / k e y > < v a l u e > < i n t > 4 < / i n t > < / v a l u e > < / i t e m > < i t e m > < k e y > < s t r i n g > 7 < / s t r i n g > < / k e y > < v a l u e > < i n t > 5 < / i n t > < / v a l u e > < / i t e m > < i t e m > < k e y > < s t r i n g > 8 < / s t r i n g > < / k e y > < v a l u e > < i n t > 6 < / i n t > < / v a l u e > < / i t e m > < i t e m > < k e y > < s t r i n g > 9 < / s t r i n g > < / k e y > < v a l u e > < i n t > 7 < / i n t > < / v a l u e > < / i t e m > < i t e m > < k e y > < s t r i n g > 1 0 < / s t r i n g > < / k e y > < v a l u e > < i n t > 8 < / i n t > < / v a l u e > < / i t e m > < i t e m > < k e y > < s t r i n g > 1 1 < / s t r i n g > < / k e y > < v a l u e > < i n t > 9 < / i n t > < / v a l u e > < / i t e m > < i t e m > < k e y > < s t r i n g > 1 2 < / s t r i n g > < / k e y > < v a l u e > < i n t > 1 0 < / i n t > < / v a l u e > < / i t e m > < i t e m > < k e y > < s t r i n g > 1 3 < / s t r i n g > < / k e y > < v a l u e > < i n t > 1 1 < / i n t > < / v a l u e > < / i t e m > < i t e m > < k e y > < s t r i n g > 1 4 < / s t r i n g > < / k e y > < v a l u e > < i n t > 1 2 < / i n t > < / v a l u e > < / i t e m > < i t e m > < k e y > < s t r i n g > 1 5 < / s t r i n g > < / k e y > < v a l u e > < i n t > 1 3 < / i n t > < / v a l u e > < / i t e m > < i t e m > < k e y > < s t r i n g > 1 6 < / s t r i n g > < / k e y > < v a l u e > < i n t > 1 4 < / i n t > < / v a l u e > < / i t e m > < i t e m > < k e y > < s t r i n g > 1 7 < / s t r i n g > < / k e y > < v a l u e > < i n t > 1 5 < / i n t > < / v a l u e > < / i t e m > < i t e m > < k e y > < s t r i n g > 1 8 < / s t r i n g > < / k e y > < v a l u e > < i n t > 1 6 < / i n t > < / v a l u e > < / i t e m > < i t e m > < k e y > < s t r i n g > 1 9 < / s t r i n g > < / k e y > < v a l u e > < i n t > 1 7 < / i n t > < / v a l u e > < / i t e m > < i t e m > < k e y > < s t r i n g > 2 0 < / s t r i n g > < / k e y > < v a l u e > < i n t > 1 8 < / i n t > < / v a l u e > < / i t e m > < i t e m > < k e y > < s t r i n g > 2 1 < / s t r i n g > < / k e y > < v a l u e > < i n t > 1 9 < / i n t > < / v a l u e > < / i t e m > < i t e m > < k e y > < s t r i n g > 2 2 < / s t r i n g > < / k e y > < v a l u e > < i n t > 2 0 < / i n t > < / v a l u e > < / i t e m > < i t e m > < k e y > < s t r i n g > 2 3 < / s t r i n g > < / k e y > < v a l u e > < i n t > 2 1 < / i n t > < / v a l u e > < / i t e m > < i t e m > < k e y > < s t r i n g > 2 4 < / s t r i n g > < / k e y > < v a l u e > < i n t > 2 2 < / i n t > < / v a l u e > < / i t e m > < i t e m > < k e y > < s t r i n g > 2 5 < / s t r i n g > < / k e y > < v a l u e > < i n t > 2 3 < / i n t > < / v a l u e > < / i t e m > < i t e m > < k e y > < s t r i n g > 2 6 < / s t r i n g > < / k e y > < v a l u e > < i n t > 2 4 < / i n t > < / v a l u e > < / i t e m > < i t e m > < k e y > < s t r i n g > 2 7 < / s t r i n g > < / k e y > < v a l u e > < i n t > 2 5 < / i n t > < / v a l u e > < / i t e m > < i t e m > < k e y > < s t r i n g > 2 8 < / s t r i n g > < / k e y > < v a l u e > < i n t > 2 6 < / i n t > < / v a l u e > < / i t e m > < i t e m > < k e y > < s t r i n g > 2 9 < / s t r i n g > < / k e y > < v a l u e > < i n t > 2 7 < / i n t > < / v a l u e > < / i t e m > < i t e m > < k e y > < s t r i n g > 3 0 < / s t r i n g > < / k e y > < v a l u e > < i n t > 2 8 < / i n t > < / v a l u e > < / i t e m > < i t e m > < k e y > < s t r i n g > 3 1 < / s t r i n g > < / k e y > < v a l u e > < i n t > 2 9 < / i n t > < / v a l u e > < / i t e m > < i t e m > < k e y > < s t r i n g > 3 2 < / s t r i n g > < / k e y > < v a l u e > < i n t > 3 0 < / i n t > < / v a l u e > < / i t e m > < i t e m > < k e y > < s t r i n g > 3 3 < / s t r i n g > < / k e y > < v a l u e > < i n t > 3 1 < / i n t > < / v a l u e > < / i t e m > < i t e m > < k e y > < s t r i n g > 3 4 < / s t r i n g > < / k e y > < v a l u e > < i n t > 3 2 < / i n t > < / v a l u e > < / i t e m > < i t e m > < k e y > < s t r i n g > 3 5 < / s t r i n g > < / k e y > < v a l u e > < i n t > 3 3 < / i n t > < / v a l u e > < / i t e m > < i t e m > < k e y > < s t r i n g > 3 6 < / s t r i n g > < / k e y > < v a l u e > < i n t > 3 4 < / i n t > < / v a l u e > < / i t e m > < i t e m > < k e y > < s t r i n g > 3 7 < / s t r i n g > < / k e y > < v a l u e > < i n t > 3 5 < / i n t > < / v a l u e > < / i t e m > < i t e m > < k e y > < s t r i n g > 3 8 < / s t r i n g > < / k e y > < v a l u e > < i n t > 3 6 < / i n t > < / v a l u e > < / i t e m > < i t e m > < k e y > < s t r i n g > 3 9 < / s t r i n g > < / k e y > < v a l u e > < i n t > 3 7 < / i n t > < / v a l u e > < / i t e m > < i t e m > < k e y > < s t r i n g > 4 0 < / s t r i n g > < / k e y > < v a l u e > < i n t > 3 8 < / i n t > < / v a l u e > < / i t e m > < i t e m > < k e y > < s t r i n g > 4 1 < / s t r i n g > < / k e y > < v a l u e > < i n t > 3 9 < / i n t > < / v a l u e > < / i t e m > < i t e m > < k e y > < s t r i n g > 4 2 < / s t r i n g > < / k e y > < v a l u e > < i n t > 4 0 < / i n t > < / v a l u e > < / i t e m > < i t e m > < k e y > < s t r i n g > 4 3 < / s t r i n g > < / k e y > < v a l u e > < i n t > 4 1 < / i n t > < / v a l u e > < / i t e m > < i t e m > < k e y > < s t r i n g > 4 4 < / s t r i n g > < / k e y > < v a l u e > < i n t > 4 2 < / i n t > < / v a l u e > < / i t e m > < i t e m > < k e y > < s t r i n g > 4 5 < / s t r i n g > < / k e y > < v a l u e > < i n t > 4 3 < / i n t > < / v a l u e > < / i t e m > < i t e m > < k e y > < s t r i n g > 4 6 < / s t r i n g > < / k e y > < v a l u e > < i n t > 4 4 < / i n t > < / v a l u e > < / i t e m > < i t e m > < k e y > < s t r i n g > 4 7 < / s t r i n g > < / k e y > < v a l u e > < i n t > 4 5 < / i n t > < / v a l u e > < / i t e m > < i t e m > < k e y > < s t r i n g > 4 8 < / s t r i n g > < / k e y > < v a l u e > < i n t > 4 6 < / i n t > < / v a l u e > < / i t e m > < i t e m > < k e y > < s t r i n g > 4 9 < / s t r i n g > < / k e y > < v a l u e > < i n t > 4 7 < / i n t > < / v a l u e > < / i t e m > < i t e m > < k e y > < s t r i n g > 5 0 < / s t r i n g > < / k e y > < v a l u e > < i n t > 4 8 < / i n t > < / v a l u e > < / i t e m > < i t e m > < k e y > < s t r i n g > 5 1 < / s t r i n g > < / k e y > < v a l u e > < i n t > 4 9 < / 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O r d e r " > < C u s t o m C o n t e n t > < ! [ C D A T A [ C a u s a s , T a b l a 1 4 , T a b l a 6 , C a l e n d a r i o , T a b l a 3 , f a l l a s 2 0 2 1 ] ] > < / C u s t o m C o n t e n t > < / G e m i n i > 
</file>

<file path=customXml/item17.xml><?xml version="1.0" encoding="utf-8"?>
<p:properties xmlns:p="http://schemas.microsoft.com/office/2006/metadata/properties" xmlns:xsi="http://www.w3.org/2001/XMLSchema-instance" xmlns:pc="http://schemas.microsoft.com/office/infopath/2007/PartnerControls">
  <documentManagement>
    <TaxCatchAll xmlns="561a54c9-19ab-4f7a-9342-e2f87f3d4160" xsi:nil="true"/>
    <lcf76f155ced4ddcb4097134ff3c332f xmlns="dc3e19e0-7c1c-4b4c-b504-dde539a65190">
      <Terms xmlns="http://schemas.microsoft.com/office/infopath/2007/PartnerControls"/>
    </lcf76f155ced4ddcb4097134ff3c332f>
  </documentManagement>
</p:properties>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 C a u s a s 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 C a u s a s 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 C o l u m n s \ p a r a d a < / K e y > < / a : K e y > < a : V a l u e   i : t y p e = " T a b l e W i d g e t B a s e V i e w S t a t e " / > < / a : K e y V a l u e O f D i a g r a m O b j e c t K e y a n y T y p e z b w N T n L X > < a : K e y V a l u e O f D i a g r a m O b j e c t K e y a n y T y p e z b w N T n L X > < a : K e y > < K e y > C o l u m n s \ m a q u i n a < / K e y > < / a : K e y > < a : V a l u e   i : t y p e = " T a b l e W i d g e t B a s e V i e w S t a t e " / > < / a : K e y V a l u e O f D i a g r a m O b j e c t K e y a n y T y p e z b w N T n L X > < a : K e y V a l u e O f D i a g r a m O b j e c t K e y a n y T y p e z b w N T n L X > < a : K e y > < K e y > C o l u m n s \ e m p r e s a < / K e y > < / a : K e y > < a : V a l u e   i : t y p e = " T a b l e W i d g e t B a s e V i e w S t a t e " / > < / a : K e y V a l u e O f D i a g r a m O b j e c t K e y a n y T y p e z b w N T n L X > < a : K e y V a l u e O f D i a g r a m O b j e c t K e y a n y T y p e z b w N T n L X > < a : K e y > < K e y > C o l u m n s \ l i n e a < / K e y > < / a : K e y > < a : V a l u e   i : t y p e = " T a b l e W i d g e t B a s e V i e w S t a t e " / > < / a : K e y V a l u e O f D i a g r a m O b j e c t K e y a n y T y p e z b w N T n L X > < a : K e y V a l u e O f D i a g r a m O b j e c t K e y a n y T y p e z b w N T n L X > < a : K e y > < K e y > C o l u m n s \ m a q u i n a 2 < / K e y > < / a : K e y > < a : V a l u e   i : t y p e = " T a b l e W i d g e t B a s e V i e w S t a t e " / > < / a : K e y V a l u e O f D i a g r a m O b j e c t K e y a n y T y p e z b w N T n L X > < a : K e y V a l u e O f D i a g r a m O b j e c t K e y a n y T y p e z b w N T n L X > < a : K e y > < K e y > C o l u m n s \ n o m b r e < / K e y > < / a : K e y > < a : V a l u e   i : t y p e = " T a b l e W i d g e t B a s e V i e w S t a t e " / > < / a : K e y V a l u e O f D i a g r a m O b j e c t K e y a n y T y p e z b w N T n L X > < a : K e y V a l u e O f D i a g r a m O b j e c t K e y a n y T y p e z b w N T n L X > < a : K e y > < K e y > C o l u m n s \ c a u s a _ p a r a d a _ d e s c r i p c i o n < / K e y > < / a : K e y > < a : V a l u e   i : t y p e = " T a b l e W i d g e t B a s e V i e w S t a t e " / > < / a : K e y V a l u e O f D i a g r a m O b j e c t K e y a n y T y p e z b w N T n L X > < a : K e y V a l u e O f D i a g r a m O b j e c t K e y a n y T y p e z b w N T n L X > < a : K e y > < K e y > C o l u m n s \ p a r a d a _ f e c h a < / K e y > < / a : K e y > < a : V a l u e   i : t y p e = " T a b l e W i d g e t B a s e V i e w S t a t e " / > < / a : K e y V a l u e O f D i a g r a m O b j e c t K e y a n y T y p e z b w N T n L X > < a : K e y V a l u e O f D i a g r a m O b j e c t K e y a n y T y p e z b w N T n L X > < a : K e y > < K e y > C o l u m n s \ p a r a d a _ h o r a < / K e y > < / a : K e y > < a : V a l u e   i : t y p e = " T a b l e W i d g e t B a s e V i e w S t a t e " / > < / a : K e y V a l u e O f D i a g r a m O b j e c t K e y a n y T y p e z b w N T n L X > < a : K e y V a l u e O f D i a g r a m O b j e c t K e y a n y T y p e z b w N T n L X > < a : K e y > < K e y > C o l u m n s \ r e s o l u c i o n _ f e c h a < / K e y > < / a : K e y > < a : V a l u e   i : t y p e = " T a b l e W i d g e t B a s e V i e w S t a t e " / > < / a : K e y V a l u e O f D i a g r a m O b j e c t K e y a n y T y p e z b w N T n L X > < a : K e y V a l u e O f D i a g r a m O b j e c t K e y a n y T y p e z b w N T n L X > < a : K e y > < K e y > C o l u m n s \ r e s o l u c i o n _ h o r a < / K e y > < / a : K e y > < a : V a l u e   i : t y p e = " T a b l e W i d g e t B a s e V i e w S t a t e " / > < / a : K e y V a l u e O f D i a g r a m O b j e c t K e y a n y T y p e z b w N T n L X > < a : K e y V a l u e O f D i a g r a m O b j e c t K e y a n y T y p e z b w N T n L X > < a : K e y > < K e y > C o l u m n s \ p a r a d a _ d u r a c i o n < / K e y > < / a : K e y > < a : V a l u e   i : t y p e = " T a b l e W i d g e t B a s e V i e w S t a t e " / > < / a : K e y V a l u e O f D i a g r a m O b j e c t K e y a n y T y p e z b w N T n L X > < a : K e y V a l u e O f D i a g r a m O b j e c t K e y a n y T y p e z b w N T n L X > < a : K e y > < K e y > C o l u m n s \ m i n < / K e y > < / a : K e y > < a : V a l u e   i : t y p e = " T a b l e W i d g e t B a s e V i e w S t a t e " / > < / a : K e y V a l u e O f D i a g r a m O b j e c t K e y a n y T y p e z b w N T n L X > < a : K e y V a l u e O f D i a g r a m O b j e c t K e y a n y T y p e z b w N T n L X > < a : K e y > < K e y > C o l u m n s \ c a u s a < / K e y > < / a : K e y > < a : V a l u e   i : t y p e = " T a b l e W i d g e t B a s e V i e w S t a t e " / > < / a : K e y V a l u e O f D i a g r a m O b j e c t K e y a n y T y p e z b w N T n L X > < a : K e y V a l u e O f D i a g r a m O b j e c t K e y a n y T y p e z b w N T n L X > < a : K e y > < K e y > C o l u m n s \ d e t a l l e < / K e y > < / a : K e y > < a : V a l u e   i : t y p e = " T a b l e W i d g e t B a s e V i e w S t a t e " / > < / a : K e y V a l u e O f D i a g r a m O b j e c t K e y a n y T y p e z b w N T n L X > < a : K e y V a l u e O f D i a g r a m O b j e c t K e y a n y T y p e z b w N T n L X > < a : K e y > < K e y > C o l u m n s \ N �   s e m a n a < / K e y > < / a : K e y > < a : V a l u e   i : t y p e = " T a b l e W i d g e t B a s e V i e w S t a t e " / > < / a : K e y V a l u e O f D i a g r a m O b j e c t K e y a n y T y p e z b w N T n L X > < a : K e y V a l u e O f D i a g r a m O b j e c t K e y a n y T y p e z b w N T n L X > < a : K e y > < K e y > C o l u m n s \ M e s < / K e y > < / a : K e y > < a : V a l u e   i : t y p e = " T a b l e W i d g e t B a s e V i e w S t a t e " / > < / a : K e y V a l u e O f D i a g r a m O b j e c t K e y a n y T y p e z b w N T n L X > < a : K e y V a l u e O f D i a g r a m O b j e c t K e y a n y T y p e z b w N T n L X > < a : K e y > < K e y > C o l u m n s \ T u r n o < / K e y > < / a : K e y > < a : V a l u e   i : t y p e = " T a b l e W i d g e t B a s e V i e w S t a t e " / > < / a : K e y V a l u e O f D i a g r a m O b j e c t K e y a n y T y p e z b w N T n L X > < a : K e y V a l u e O f D i a g r a m O b j e c t K e y a n y T y p e z b w N T n L X > < a : K e y > < K e y > C o l u m n s \ T E C N I C O < / K e y > < / a : K e y > < a : V a l u e   i : t y p e = " T a b l e W i d g e t B a s e V i e w S t a t e " / > < / a : K e y V a l u e O f D i a g r a m O b j e c t K e y a n y T y p e z b w N T n L X > < a : K e y V a l u e O f D i a g r a m O b j e c t K e y a n y T y p e z b w N T n L X > < a : K e y > < K e y > C o l u m n s \ C o n   r e p u e s t o   (   s i   /   n o ) < / K e y > < / a : K e y > < a : V a l u e   i : t y p e = " T a b l e W i d g e t B a s e V i e w S t a t e " / > < / a : K e y V a l u e O f D i a g r a m O b j e c t K e y a n y T y p e z b w N T n L X > < a : K e y V a l u e O f D i a g r a m O b j e c t K e y a n y T y p e z b w N T n L X > < a : K e y > < K e y > C o l u m n s \ O T < / K e y > < / a : K e y > < a : V a l u e   i : t y p e = " T a b l e W i d g e t B a s e V i e w S t a t e " / > < / a : K e y V a l u e O f D i a g r a m O b j e c t K e y a n y T y p e z b w N T n L X > < a : K e y V a l u e O f D i a g r a m O b j e c t K e y a n y T y p e z b w N T n L X > < a : K e y > < K e y > C o l u m n s \ c o s t o   M O D < / K e y > < / a : K e y > < a : V a l u e   i : t y p e = " T a b l e W i d g e t B a s e V i e w S t a t e " / > < / a : K e y V a l u e O f D i a g r a m O b j e c t K e y a n y T y p e z b w N T n L X > < a : K e y V a l u e O f D i a g r a m O b j e c t K e y a n y T y p e z b w N T n L X > < a : K e y > < K e y > C o l u m n s \ c o s t o   d e   r e p u e s t o < / 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 T a r j e t a s 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 T a r j e t a s 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K e y > < / a : K e y > < a : V a l u e   i : t y p e = " T a b l e W i d g e t B a s e V i e w S t a t e " / > < / a : K e y V a l u e O f D i a g r a m O b j e c t K e y a n y T y p e z b w N T n L X > < a : K e y V a l u e O f D i a g r a m O b j e c t K e y a n y T y p e z b w N T n L X > < a : K e y > < K e y > C o l u m n s \ N �   E t i q u e t a < / K e y > < / a : K e y > < a : V a l u e   i : t y p e = " T a b l e W i d g e t B a s e V i e w S t a t e " / > < / a : K e y V a l u e O f D i a g r a m O b j e c t K e y a n y T y p e z b w N T n L X > < a : K e y V a l u e O f D i a g r a m O b j e c t K e y a n y T y p e z b w N T n L X > < a : K e y > < K e y > C o l u m n s \ � Q u i � n   e t i q u e t � ? < / K e y > < / a : K e y > < a : V a l u e   i : t y p e = " T a b l e W i d g e t B a s e V i e w S t a t e " / > < / a : K e y V a l u e O f D i a g r a m O b j e c t K e y a n y T y p e z b w N T n L X > < a : K e y V a l u e O f D i a g r a m O b j e c t K e y a n y T y p e z b w N T n L X > < a : K e y > < K e y > C o l u m n s \ F e c h a   d e   e n t r a d a < / K e y > < / a : K e y > < a : V a l u e   i : t y p e = " T a b l e W i d g e t B a s e V i e w S t a t e " / > < / a : K e y V a l u e O f D i a g r a m O b j e c t K e y a n y T y p e z b w N T n L X > < a : K e y V a l u e O f D i a g r a m O b j e c t K e y a n y T y p e z b w N T n L X > < a : K e y > < K e y > C o l u m n s \ L i n e a < / K e y > < / a : K e y > < a : V a l u e   i : t y p e = " T a b l e W i d g e t B a s e V i e w S t a t e " / > < / a : K e y V a l u e O f D i a g r a m O b j e c t K e y a n y T y p e z b w N T n L X > < a : K e y V a l u e O f D i a g r a m O b j e c t K e y a n y T y p e z b w N T n L X > < a : K e y > < K e y > C o l u m n s \ E l e m e n t o   e t i q u e t a d o < / K e y > < / a : K e y > < a : V a l u e   i : t y p e = " T a b l e W i d g e t B a s e V i e w S t a t e " / > < / a : K e y V a l u e O f D i a g r a m O b j e c t K e y a n y T y p e z b w N T n L X > < a : K e y V a l u e O f D i a g r a m O b j e c t K e y a n y T y p e z b w N T n L X > < a : K e y > < K e y > C o l u m n s \ A c c i � n   /   I d e a < / K e y > < / a : K e y > < a : V a l u e   i : t y p e = " T a b l e W i d g e t B a s e V i e w S t a t e " / > < / a : K e y V a l u e O f D i a g r a m O b j e c t K e y a n y T y p e z b w N T n L X > < a : K e y V a l u e O f D i a g r a m O b j e c t K e y a n y T y p e z b w N T n L X > < a : K e y > < K e y > C o l u m n s \ Q u e   m e j o r a ? < / K e y > < / a : K e y > < a : V a l u e   i : t y p e = " T a b l e W i d g e t B a s e V i e w S t a t e " / > < / a : K e y V a l u e O f D i a g r a m O b j e c t K e y a n y T y p e z b w N T n L X > < a : K e y V a l u e O f D i a g r a m O b j e c t K e y a n y T y p e z b w N T n L X > < a : K e y > < K e y > C o l u m n s \ E t i q u e t a < / K e y > < / a : K e y > < a : V a l u e   i : t y p e = " T a b l e W i d g e t B a s e V i e w S t a t e " / > < / a : K e y V a l u e O f D i a g r a m O b j e c t K e y a n y T y p e z b w N T n L X > < a : K e y V a l u e O f D i a g r a m O b j e c t K e y a n y T y p e z b w N T n L X > < a : K e y > < K e y > C o l u m n s \ E s t a d o < / K e y > < / a : K e y > < a : V a l u e   i : t y p e = " T a b l e W i d g e t B a s e V i e w S t a t e " / > < / a : K e y V a l u e O f D i a g r a m O b j e c t K e y a n y T y p e z b w N T n L X > < a : K e y V a l u e O f D i a g r a m O b j e c t K e y a n y T y p e z b w N T n L X > < a : K e y > < K e y > C o l u m n s \ R e s p o n s a b l e < / K e y > < / a : K e y > < a : V a l u e   i : t y p e = " T a b l e W i d g e t B a s e V i e w S t a t e " / > < / a : K e y V a l u e O f D i a g r a m O b j e c t K e y a n y T y p e z b w N T n L X > < a : K e y V a l u e O f D i a g r a m O b j e c t K e y a n y T y p e z b w N T n L X > < a : K e y > < K e y > C o l u m n s \ F e c h a   p r e v i s t a < / K e y > < / a : K e y > < a : V a l u e   i : t y p e = " T a b l e W i d g e t B a s e V i e w S t a t e " / > < / a : K e y V a l u e O f D i a g r a m O b j e c t K e y a n y T y p e z b w N T n L X > < a : K e y V a l u e O f D i a g r a m O b j e c t K e y a n y T y p e z b w N T n L X > < a : K e y > < K e y > C o l u m n s \ D i a s   R e s t a n t e < / K e y > < / a : K e y > < a : V a l u e   i : t y p e = " T a b l e W i d g e t B a s e V i e w S t a t e " / > < / a : K e y V a l u e O f D i a g r a m O b j e c t K e y a n y T y p e z b w N T n L X > < a : K e y V a l u e O f D i a g r a m O b j e c t K e y a n y T y p e z b w N T n L X > < a : K e y > < K e y > C o l u m n s \ F e c h a   r e a l < / K e y > < / a : K e y > < a : V a l u e   i : t y p e = " T a b l e W i d g e t B a s e V i e w S t a t e " / > < / a : K e y V a l u e O f D i a g r a m O b j e c t K e y a n y T y p e z b w N T n L X > < a : K e y V a l u e O f D i a g r a m O b j e c t K e y a n y T y p e z b w N T n L X > < a : K e y > < K e y > C o l u m n s \ O b s e r v a c i o n e s 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 C a l e n d a r i o < / 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 C a l e n d a r i o < / 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 C o l u m n s \ A � o < / K e y > < / a : K e y > < a : V a l u e   i : t y p e = " T a b l e W i d g e t B a s e V i e w S t a t e " / > < / a : K e y V a l u e O f D i a g r a m O b j e c t K e y a n y T y p e z b w N T n L X > < a : K e y V a l u e O f D i a g r a m O b j e c t K e y a n y T y p e z b w N T n L X > < a : K e y > < K e y > C o l u m n s \ N � m e r o   d e   m e s < / K e y > < / a : K e y > < a : V a l u e   i : t y p e = " T a b l e W i d g e t B a s e V i e w S t a t e " / > < / a : K e y V a l u e O f D i a g r a m O b j e c t K e y a n y T y p e z b w N T n L X > < a : K e y V a l u e O f D i a g r a m O b j e c t K e y a n y T y p e z b w N T n L X > < a : K e y > < K e y > C o l u m n s \ M e s < / K e y > < / a : K e y > < a : V a l u e   i : t y p e = " T a b l e W i d g e t B a s e V i e w S t a t e " / > < / a : K e y V a l u e O f D i a g r a m O b j e c t K e y a n y T y p e z b w N T n L X > < a : K e y V a l u e O f D i a g r a m O b j e c t K e y a n y T y p e z b w N T n L X > < a : K e y > < K e y > C o l u m n s \ M M M - A A A A < / K e y > < / a : K e y > < a : V a l u e   i : t y p e = " T a b l e W i d g e t B a s e V i e w S t a t e " / > < / a : K e y V a l u e O f D i a g r a m O b j e c t K e y a n y T y p e z b w N T n L X > < a : K e y V a l u e O f D i a g r a m O b j e c t K e y a n y T y p e z b w N T n L X > < a : K e y > < K e y > C o l u m n s \ N � m e r o   d e   d � a   d e   l a   s e m a n a < / K e y > < / a : K e y > < a : V a l u e   i : t y p e = " T a b l e W i d g e t B a s e V i e w S t a t e " / > < / a : K e y V a l u e O f D i a g r a m O b j e c t K e y a n y T y p e z b w N T n L X > < a : K e y V a l u e O f D i a g r a m O b j e c t K e y a n y T y p e z b w N T n L X > < a : K e y > < K e y > C o l u m n s \ D � a   d e   l a   s e m a n a < / 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 I n d i c a d o r e   S e m a n a l e s 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 I n d i c a d o r e   S e m a n a l e s 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 C o l u m n s \ L i n e a < / K e y > < / a : K e y > < a : V a l u e   i : t y p e = " T a b l e W i d g e t B a s e V i e w S t a t e " / > < / a : K e y V a l u e O f D i a g r a m O b j e c t K e y a n y T y p e z b w N T n L X > < a : K e y V a l u e O f D i a g r a m O b j e c t K e y a n y T y p e z b w N T n L X > < a : K e y > < K e y > C o l u m n s \ 3 < / K e y > < / a : K e y > < a : V a l u e   i : t y p e = " T a b l e W i d g e t B a s e V i e w S t a t e " / > < / a : K e y V a l u e O f D i a g r a m O b j e c t K e y a n y T y p e z b w N T n L X > < a : K e y V a l u e O f D i a g r a m O b j e c t K e y a n y T y p e z b w N T n L X > < a : K e y > < K e y > C o l u m n s \ 4 < / K e y > < / a : K e y > < a : V a l u e   i : t y p e = " T a b l e W i d g e t B a s e V i e w S t a t e " / > < / a : K e y V a l u e O f D i a g r a m O b j e c t K e y a n y T y p e z b w N T n L X > < a : K e y V a l u e O f D i a g r a m O b j e c t K e y a n y T y p e z b w N T n L X > < a : K e y > < K e y > C o l u m n s \ 5 < / K e y > < / a : K e y > < a : V a l u e   i : t y p e = " T a b l e W i d g e t B a s e V i e w S t a t e " / > < / a : K e y V a l u e O f D i a g r a m O b j e c t K e y a n y T y p e z b w N T n L X > < a : K e y V a l u e O f D i a g r a m O b j e c t K e y a n y T y p e z b w N T n L X > < a : K e y > < K e y > C o l u m n s \ 6 < / K e y > < / a : K e y > < a : V a l u e   i : t y p e = " T a b l e W i d g e t B a s e V i e w S t a t e " / > < / a : K e y V a l u e O f D i a g r a m O b j e c t K e y a n y T y p e z b w N T n L X > < a : K e y V a l u e O f D i a g r a m O b j e c t K e y a n y T y p e z b w N T n L X > < a : K e y > < K e y > C o l u m n s \ 7 < / K e y > < / a : K e y > < a : V a l u e   i : t y p e = " T a b l e W i d g e t B a s e V i e w S t a t e " / > < / a : K e y V a l u e O f D i a g r a m O b j e c t K e y a n y T y p e z b w N T n L X > < a : K e y V a l u e O f D i a g r a m O b j e c t K e y a n y T y p e z b w N T n L X > < a : K e y > < K e y > C o l u m n s \ 8 < / K e y > < / a : K e y > < a : V a l u e   i : t y p e = " T a b l e W i d g e t B a s e V i e w S t a t e " / > < / a : K e y V a l u e O f D i a g r a m O b j e c t K e y a n y T y p e z b w N T n L X > < a : K e y V a l u e O f D i a g r a m O b j e c t K e y a n y T y p e z b w N T n L X > < a : K e y > < K e y > C o l u m n s \ 9 < / K e y > < / a : K e y > < a : V a l u e   i : t y p e = " T a b l e W i d g e t B a s e V i e w S t a t e " / > < / a : K e y V a l u e O f D i a g r a m O b j e c t K e y a n y T y p e z b w N T n L X > < a : K e y V a l u e O f D i a g r a m O b j e c t K e y a n y T y p e z b w N T n L X > < a : K e y > < K e y > C o l u m n s \ 1 0 < / K e y > < / a : K e y > < a : V a l u e   i : t y p e = " T a b l e W i d g e t B a s e V i e w S t a t e " / > < / a : K e y V a l u e O f D i a g r a m O b j e c t K e y a n y T y p e z b w N T n L X > < a : K e y V a l u e O f D i a g r a m O b j e c t K e y a n y T y p e z b w N T n L X > < a : K e y > < K e y > C o l u m n s \ 1 1 < / K e y > < / a : K e y > < a : V a l u e   i : t y p e = " T a b l e W i d g e t B a s e V i e w S t a t e " / > < / a : K e y V a l u e O f D i a g r a m O b j e c t K e y a n y T y p e z b w N T n L X > < a : K e y V a l u e O f D i a g r a m O b j e c t K e y a n y T y p e z b w N T n L X > < a : K e y > < K e y > C o l u m n s \ 1 2 < / K e y > < / a : K e y > < a : V a l u e   i : t y p e = " T a b l e W i d g e t B a s e V i e w S t a t e " / > < / a : K e y V a l u e O f D i a g r a m O b j e c t K e y a n y T y p e z b w N T n L X > < a : K e y V a l u e O f D i a g r a m O b j e c t K e y a n y T y p e z b w N T n L X > < a : K e y > < K e y > C o l u m n s \ 1 3 < / K e y > < / a : K e y > < a : V a l u e   i : t y p e = " T a b l e W i d g e t B a s e V i e w S t a t e " / > < / a : K e y V a l u e O f D i a g r a m O b j e c t K e y a n y T y p e z b w N T n L X > < a : K e y V a l u e O f D i a g r a m O b j e c t K e y a n y T y p e z b w N T n L X > < a : K e y > < K e y > C o l u m n s \ 1 4 < / K e y > < / a : K e y > < a : V a l u e   i : t y p e = " T a b l e W i d g e t B a s e V i e w S t a t e " / > < / a : K e y V a l u e O f D i a g r a m O b j e c t K e y a n y T y p e z b w N T n L X > < a : K e y V a l u e O f D i a g r a m O b j e c t K e y a n y T y p e z b w N T n L X > < a : K e y > < K e y > C o l u m n s \ 1 5 < / K e y > < / a : K e y > < a : V a l u e   i : t y p e = " T a b l e W i d g e t B a s e V i e w S t a t e " / > < / a : K e y V a l u e O f D i a g r a m O b j e c t K e y a n y T y p e z b w N T n L X > < a : K e y V a l u e O f D i a g r a m O b j e c t K e y a n y T y p e z b w N T n L X > < a : K e y > < K e y > C o l u m n s \ 1 6 < / K e y > < / a : K e y > < a : V a l u e   i : t y p e = " T a b l e W i d g e t B a s e V i e w S t a t e " / > < / a : K e y V a l u e O f D i a g r a m O b j e c t K e y a n y T y p e z b w N T n L X > < a : K e y V a l u e O f D i a g r a m O b j e c t K e y a n y T y p e z b w N T n L X > < a : K e y > < K e y > C o l u m n s \ 1 7 < / K e y > < / a : K e y > < a : V a l u e   i : t y p e = " T a b l e W i d g e t B a s e V i e w S t a t e " / > < / a : K e y V a l u e O f D i a g r a m O b j e c t K e y a n y T y p e z b w N T n L X > < a : K e y V a l u e O f D i a g r a m O b j e c t K e y a n y T y p e z b w N T n L X > < a : K e y > < K e y > C o l u m n s \ 1 8 < / K e y > < / a : K e y > < a : V a l u e   i : t y p e = " T a b l e W i d g e t B a s e V i e w S t a t e " / > < / a : K e y V a l u e O f D i a g r a m O b j e c t K e y a n y T y p e z b w N T n L X > < a : K e y V a l u e O f D i a g r a m O b j e c t K e y a n y T y p e z b w N T n L X > < a : K e y > < K e y > C o l u m n s \ 1 9 < / K e y > < / a : K e y > < a : V a l u e   i : t y p e = " T a b l e W i d g e t B a s e V i e w S t a t e " / > < / a : K e y V a l u e O f D i a g r a m O b j e c t K e y a n y T y p e z b w N T n L X > < a : K e y V a l u e O f D i a g r a m O b j e c t K e y a n y T y p e z b w N T n L X > < a : K e y > < K e y > C o l u m n s \ 2 0 < / K e y > < / a : K e y > < a : V a l u e   i : t y p e = " T a b l e W i d g e t B a s e V i e w S t a t e " / > < / a : K e y V a l u e O f D i a g r a m O b j e c t K e y a n y T y p e z b w N T n L X > < a : K e y V a l u e O f D i a g r a m O b j e c t K e y a n y T y p e z b w N T n L X > < a : K e y > < K e y > C o l u m n s \ 2 1 < / K e y > < / a : K e y > < a : V a l u e   i : t y p e = " T a b l e W i d g e t B a s e V i e w S t a t e " / > < / a : K e y V a l u e O f D i a g r a m O b j e c t K e y a n y T y p e z b w N T n L X > < a : K e y V a l u e O f D i a g r a m O b j e c t K e y a n y T y p e z b w N T n L X > < a : K e y > < K e y > C o l u m n s \ 2 2 < / K e y > < / a : K e y > < a : V a l u e   i : t y p e = " T a b l e W i d g e t B a s e V i e w S t a t e " / > < / a : K e y V a l u e O f D i a g r a m O b j e c t K e y a n y T y p e z b w N T n L X > < a : K e y V a l u e O f D i a g r a m O b j e c t K e y a n y T y p e z b w N T n L X > < a : K e y > < K e y > C o l u m n s \ 2 3 < / K e y > < / a : K e y > < a : V a l u e   i : t y p e = " T a b l e W i d g e t B a s e V i e w S t a t e " / > < / a : K e y V a l u e O f D i a g r a m O b j e c t K e y a n y T y p e z b w N T n L X > < a : K e y V a l u e O f D i a g r a m O b j e c t K e y a n y T y p e z b w N T n L X > < a : K e y > < K e y > C o l u m n s \ 2 4 < / K e y > < / a : K e y > < a : V a l u e   i : t y p e = " T a b l e W i d g e t B a s e V i e w S t a t e " / > < / a : K e y V a l u e O f D i a g r a m O b j e c t K e y a n y T y p e z b w N T n L X > < a : K e y V a l u e O f D i a g r a m O b j e c t K e y a n y T y p e z b w N T n L X > < a : K e y > < K e y > C o l u m n s \ 2 5 < / K e y > < / a : K e y > < a : V a l u e   i : t y p e = " T a b l e W i d g e t B a s e V i e w S t a t e " / > < / a : K e y V a l u e O f D i a g r a m O b j e c t K e y a n y T y p e z b w N T n L X > < a : K e y V a l u e O f D i a g r a m O b j e c t K e y a n y T y p e z b w N T n L X > < a : K e y > < K e y > C o l u m n s \ 2 6 < / K e y > < / a : K e y > < a : V a l u e   i : t y p e = " T a b l e W i d g e t B a s e V i e w S t a t e " / > < / a : K e y V a l u e O f D i a g r a m O b j e c t K e y a n y T y p e z b w N T n L X > < a : K e y V a l u e O f D i a g r a m O b j e c t K e y a n y T y p e z b w N T n L X > < a : K e y > < K e y > C o l u m n s \ 2 7 < / K e y > < / a : K e y > < a : V a l u e   i : t y p e = " T a b l e W i d g e t B a s e V i e w S t a t e " / > < / a : K e y V a l u e O f D i a g r a m O b j e c t K e y a n y T y p e z b w N T n L X > < a : K e y V a l u e O f D i a g r a m O b j e c t K e y a n y T y p e z b w N T n L X > < a : K e y > < K e y > C o l u m n s \ 2 8 < / K e y > < / a : K e y > < a : V a l u e   i : t y p e = " T a b l e W i d g e t B a s e V i e w S t a t e " / > < / a : K e y V a l u e O f D i a g r a m O b j e c t K e y a n y T y p e z b w N T n L X > < a : K e y V a l u e O f D i a g r a m O b j e c t K e y a n y T y p e z b w N T n L X > < a : K e y > < K e y > C o l u m n s \ 2 9 < / K e y > < / a : K e y > < a : V a l u e   i : t y p e = " T a b l e W i d g e t B a s e V i e w S t a t e " / > < / a : K e y V a l u e O f D i a g r a m O b j e c t K e y a n y T y p e z b w N T n L X > < a : K e y V a l u e O f D i a g r a m O b j e c t K e y a n y T y p e z b w N T n L X > < a : K e y > < K e y > C o l u m n s \ 3 0 < / K e y > < / a : K e y > < a : V a l u e   i : t y p e = " T a b l e W i d g e t B a s e V i e w S t a t e " / > < / a : K e y V a l u e O f D i a g r a m O b j e c t K e y a n y T y p e z b w N T n L X > < a : K e y V a l u e O f D i a g r a m O b j e c t K e y a n y T y p e z b w N T n L X > < a : K e y > < K e y > C o l u m n s \ 3 1 < / K e y > < / a : K e y > < a : V a l u e   i : t y p e = " T a b l e W i d g e t B a s e V i e w S t a t e " / > < / a : K e y V a l u e O f D i a g r a m O b j e c t K e y a n y T y p e z b w N T n L X > < a : K e y V a l u e O f D i a g r a m O b j e c t K e y a n y T y p e z b w N T n L X > < a : K e y > < K e y > C o l u m n s \ 3 2 < / K e y > < / a : K e y > < a : V a l u e   i : t y p e = " T a b l e W i d g e t B a s e V i e w S t a t e " / > < / a : K e y V a l u e O f D i a g r a m O b j e c t K e y a n y T y p e z b w N T n L X > < a : K e y V a l u e O f D i a g r a m O b j e c t K e y a n y T y p e z b w N T n L X > < a : K e y > < K e y > C o l u m n s \ 3 3 < / K e y > < / a : K e y > < a : V a l u e   i : t y p e = " T a b l e W i d g e t B a s e V i e w S t a t e " / > < / a : K e y V a l u e O f D i a g r a m O b j e c t K e y a n y T y p e z b w N T n L X > < a : K e y V a l u e O f D i a g r a m O b j e c t K e y a n y T y p e z b w N T n L X > < a : K e y > < K e y > C o l u m n s \ 3 4 < / K e y > < / a : K e y > < a : V a l u e   i : t y p e = " T a b l e W i d g e t B a s e V i e w S t a t e " / > < / a : K e y V a l u e O f D i a g r a m O b j e c t K e y a n y T y p e z b w N T n L X > < a : K e y V a l u e O f D i a g r a m O b j e c t K e y a n y T y p e z b w N T n L X > < a : K e y > < K e y > C o l u m n s \ 3 5 < / K e y > < / a : K e y > < a : V a l u e   i : t y p e = " T a b l e W i d g e t B a s e V i e w S t a t e " / > < / a : K e y V a l u e O f D i a g r a m O b j e c t K e y a n y T y p e z b w N T n L X > < a : K e y V a l u e O f D i a g r a m O b j e c t K e y a n y T y p e z b w N T n L X > < a : K e y > < K e y > C o l u m n s \ 3 6 < / K e y > < / a : K e y > < a : V a l u e   i : t y p e = " T a b l e W i d g e t B a s e V i e w S t a t e " / > < / a : K e y V a l u e O f D i a g r a m O b j e c t K e y a n y T y p e z b w N T n L X > < a : K e y V a l u e O f D i a g r a m O b j e c t K e y a n y T y p e z b w N T n L X > < a : K e y > < K e y > C o l u m n s \ 3 7 < / K e y > < / a : K e y > < a : V a l u e   i : t y p e = " T a b l e W i d g e t B a s e V i e w S t a t e " / > < / a : K e y V a l u e O f D i a g r a m O b j e c t K e y a n y T y p e z b w N T n L X > < a : K e y V a l u e O f D i a g r a m O b j e c t K e y a n y T y p e z b w N T n L X > < a : K e y > < K e y > C o l u m n s \ 3 8 < / K e y > < / a : K e y > < a : V a l u e   i : t y p e = " T a b l e W i d g e t B a s e V i e w S t a t e " / > < / a : K e y V a l u e O f D i a g r a m O b j e c t K e y a n y T y p e z b w N T n L X > < a : K e y V a l u e O f D i a g r a m O b j e c t K e y a n y T y p e z b w N T n L X > < a : K e y > < K e y > C o l u m n s \ 3 9 < / K e y > < / a : K e y > < a : V a l u e   i : t y p e = " T a b l e W i d g e t B a s e V i e w S t a t e " / > < / a : K e y V a l u e O f D i a g r a m O b j e c t K e y a n y T y p e z b w N T n L X > < a : K e y V a l u e O f D i a g r a m O b j e c t K e y a n y T y p e z b w N T n L X > < a : K e y > < K e y > C o l u m n s \ 4 0 < / K e y > < / a : K e y > < a : V a l u e   i : t y p e = " T a b l e W i d g e t B a s e V i e w S t a t e " / > < / a : K e y V a l u e O f D i a g r a m O b j e c t K e y a n y T y p e z b w N T n L X > < a : K e y V a l u e O f D i a g r a m O b j e c t K e y a n y T y p e z b w N T n L X > < a : K e y > < K e y > C o l u m n s \ 4 1 < / K e y > < / a : K e y > < a : V a l u e   i : t y p e = " T a b l e W i d g e t B a s e V i e w S t a t e " / > < / a : K e y V a l u e O f D i a g r a m O b j e c t K e y a n y T y p e z b w N T n L X > < a : K e y V a l u e O f D i a g r a m O b j e c t K e y a n y T y p e z b w N T n L X > < a : K e y > < K e y > C o l u m n s \ 4 2 < / K e y > < / a : K e y > < a : V a l u e   i : t y p e = " T a b l e W i d g e t B a s e V i e w S t a t e " / > < / a : K e y V a l u e O f D i a g r a m O b j e c t K e y a n y T y p e z b w N T n L X > < a : K e y V a l u e O f D i a g r a m O b j e c t K e y a n y T y p e z b w N T n L X > < a : K e y > < K e y > C o l u m n s \ 4 3 < / K e y > < / a : K e y > < a : V a l u e   i : t y p e = " T a b l e W i d g e t B a s e V i e w S t a t e " / > < / a : K e y V a l u e O f D i a g r a m O b j e c t K e y a n y T y p e z b w N T n L X > < a : K e y V a l u e O f D i a g r a m O b j e c t K e y a n y T y p e z b w N T n L X > < a : K e y > < K e y > C o l u m n s \ 4 4 < / K e y > < / a : K e y > < a : V a l u e   i : t y p e = " T a b l e W i d g e t B a s e V i e w S t a t e " / > < / a : K e y V a l u e O f D i a g r a m O b j e c t K e y a n y T y p e z b w N T n L X > < a : K e y V a l u e O f D i a g r a m O b j e c t K e y a n y T y p e z b w N T n L X > < a : K e y > < K e y > C o l u m n s \ 4 5 < / K e y > < / a : K e y > < a : V a l u e   i : t y p e = " T a b l e W i d g e t B a s e V i e w S t a t e " / > < / a : K e y V a l u e O f D i a g r a m O b j e c t K e y a n y T y p e z b w N T n L X > < a : K e y V a l u e O f D i a g r a m O b j e c t K e y a n y T y p e z b w N T n L X > < a : K e y > < K e y > C o l u m n s \ 4 6 < / K e y > < / a : K e y > < a : V a l u e   i : t y p e = " T a b l e W i d g e t B a s e V i e w S t a t e " / > < / a : K e y V a l u e O f D i a g r a m O b j e c t K e y a n y T y p e z b w N T n L X > < a : K e y V a l u e O f D i a g r a m O b j e c t K e y a n y T y p e z b w N T n L X > < a : K e y > < K e y > C o l u m n s \ 4 7 < / K e y > < / a : K e y > < a : V a l u e   i : t y p e = " T a b l e W i d g e t B a s e V i e w S t a t e " / > < / a : K e y V a l u e O f D i a g r a m O b j e c t K e y a n y T y p e z b w N T n L X > < a : K e y V a l u e O f D i a g r a m O b j e c t K e y a n y T y p e z b w N T n L X > < a : K e y > < K e y > C o l u m n s \ 4 8 < / K e y > < / a : K e y > < a : V a l u e   i : t y p e = " T a b l e W i d g e t B a s e V i e w S t a t e " / > < / a : K e y V a l u e O f D i a g r a m O b j e c t K e y a n y T y p e z b w N T n L X > < a : K e y V a l u e O f D i a g r a m O b j e c t K e y a n y T y p e z b w N T n L X > < a : K e y > < K e y > C o l u m n s \ 4 9 < / K e y > < / a : K e y > < a : V a l u e   i : t y p e = " T a b l e W i d g e t B a s e V i e w S t a t e " / > < / a : K e y V a l u e O f D i a g r a m O b j e c t K e y a n y T y p e z b w N T n L X > < a : K e y V a l u e O f D i a g r a m O b j e c t K e y a n y T y p e z b w N T n L X > < a : K e y > < K e y > C o l u m n s \ 5 0 < / K e y > < / a : K e y > < a : V a l u e   i : t y p e = " T a b l e W i d g e t B a s e V i e w S t a t e " / > < / a : K e y V a l u e O f D i a g r a m O b j e c t K e y a n y T y p e z b w N T n L X > < a : K e y V a l u e O f D i a g r a m O b j e c t K e y a n y T y p e z b w N T n L X > < a : K e y > < K e y > C o l u m n s \ 5 1 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 P l a n   d e   A c c i o n   M T T O < / 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 P l a n   d e   A c c i o n   M T T O < / 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 C o l u m n s \ N A < / K e y > < / a : K e y > < a : V a l u e   i : t y p e = " T a b l e W i d g e t B a s e V i e w S t a t e " / > < / a : K e y V a l u e O f D i a g r a m O b j e c t K e y a n y T y p e z b w N T n L X > < a : K e y V a l u e O f D i a g r a m O b j e c t K e y a n y T y p e z b w N T n L X > < a : K e y > < K e y > C o l u m n s \ L � N E A < / K e y > < / a : K e y > < a : V a l u e   i : t y p e = " T a b l e W i d g e t B a s e V i e w S t a t e " / > < / a : K e y V a l u e O f D i a g r a m O b j e c t K e y a n y T y p e z b w N T n L X > < a : K e y V a l u e O f D i a g r a m O b j e c t K e y a n y T y p e z b w N T n L X > < a : K e y > < K e y > C o l u m n s \ D E S C R I P C I � N < / K e y > < / a : K e y > < a : V a l u e   i : t y p e = " T a b l e W i d g e t B a s e V i e w S t a t e " / > < / a : K e y V a l u e O f D i a g r a m O b j e c t K e y a n y T y p e z b w N T n L X > < a : K e y V a l u e O f D i a g r a m O b j e c t K e y a n y T y p e z b w N T n L X > < a : K e y > < K e y > C o l u m n s \ S E M A N A   D E   P R O D U C C I � N < / K e y > < / a : K e y > < a : V a l u e   i : t y p e = " T a b l e W i d g e t B a s e V i e w S t a t e " / > < / a : K e y V a l u e O f D i a g r a m O b j e c t K e y a n y T y p e z b w N T n L X > < a : K e y V a l u e O f D i a g r a m O b j e c t K e y a n y T y p e z b w N T n L X > < a : K e y > < K e y > C o l u m n s \ R E S P O N S A B L E < / K e y > < / a : K e y > < a : V a l u e   i : t y p e = " T a b l e W i d g e t B a s e V i e w S t a t e " / > < / a : K e y V a l u e O f D i a g r a m O b j e c t K e y a n y T y p e z b w N T n L X > < a : K e y V a l u e O f D i a g r a m O b j e c t K e y a n y T y p e z b w N T n L X > < a : K e y > < K e y > C o l u m n s \ D E S C R I P C I � N   D E     L A   A C C I � N < / K e y > < / a : K e y > < a : V a l u e   i : t y p e = " T a b l e W i d g e t B a s e V i e w S t a t e " / > < / a : K e y V a l u e O f D i a g r a m O b j e c t K e y a n y T y p e z b w N T n L X > < a : K e y V a l u e O f D i a g r a m O b j e c t K e y a n y T y p e z b w N T n L X > < a : K e y > < K e y > C o l u m n s \ C o m e n t a r i o s   d e   s e g u i m i e n t o < / K e y > < / a : K e y > < a : V a l u e   i : t y p e = " T a b l e W i d g e t B a s e V i e w S t a t e " / > < / a : K e y V a l u e O f D i a g r a m O b j e c t K e y a n y T y p e z b w N T n L X > < a : K e y V a l u e O f D i a g r a m O b j e c t K e y a n y T y p e z b w N T n L X > < a : K e y > < K e y > C o l u m n s \ I N I C I O   D E L   P L A N < / K e y > < / a : K e y > < a : V a l u e   i : t y p e = " T a b l e W i d g e t B a s e V i e w S t a t e " / > < / a : K e y V a l u e O f D i a g r a m O b j e c t K e y a n y T y p e z b w N T n L X > < a : K e y V a l u e O f D i a g r a m O b j e c t K e y a n y T y p e z b w N T n L X > < a : K e y > < K e y > C o l u m n s \ I N I C I O   R E A L < / K e y > < / a : K e y > < a : V a l u e   i : t y p e = " T a b l e W i d g e t B a s e V i e w S t a t e " / > < / a : K e y V a l u e O f D i a g r a m O b j e c t K e y a n y T y p e z b w N T n L X > < a : K e y V a l u e O f D i a g r a m O b j e c t K e y a n y T y p e z b w N T n L X > < a : K e y > < K e y > C o l u m n s \ C I E R R E   R E A L < / K e y > < / a : K e y > < a : V a l u e   i : t y p e = " T a b l e W i d g e t B a s e V i e w S t a t e " / > < / a : K e y V a l u e O f D i a g r a m O b j e c t K e y a n y T y p e z b w N T n L X > < a : K e y V a l u e O f D i a g r a m O b j e c t K e y a n y T y p e z b w N T n L X > < a : K e y > < K e y > C o l u m n s \ D U R A C I � N   R E A L < / K e y > < / a : K e y > < a : V a l u e   i : t y p e = " T a b l e W i d g e t B a s e V i e w S t a t e " / > < / a : K e y V a l u e O f D i a g r a m O b j e c t K e y a n y T y p e z b w N T n L X > < a : K e y V a l u e O f D i a g r a m O b j e c t K e y a n y T y p e z b w N T n L X > < a : K e y > < K e y > C o l u m n s \ R E S U E L T O   (   X ) < / 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 f a l l a s 2 0 2 1 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 f a l l a s 2 0 2 1 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 C o l u m n s \ p a r a d a < / K e y > < / a : K e y > < a : V a l u e   i : t y p e = " T a b l e W i d g e t B a s e V i e w S t a t e " / > < / a : K e y V a l u e O f D i a g r a m O b j e c t K e y a n y T y p e z b w N T n L X > < a : K e y V a l u e O f D i a g r a m O b j e c t K e y a n y T y p e z b w N T n L X > < a : K e y > < K e y > C o l u m n s \ m a q u i n a < / K e y > < / a : K e y > < a : V a l u e   i : t y p e = " T a b l e W i d g e t B a s e V i e w S t a t e " / > < / a : K e y V a l u e O f D i a g r a m O b j e c t K e y a n y T y p e z b w N T n L X > < a : K e y V a l u e O f D i a g r a m O b j e c t K e y a n y T y p e z b w N T n L X > < a : K e y > < K e y > C o l u m n s \ e m p r e s a < / K e y > < / a : K e y > < a : V a l u e   i : t y p e = " T a b l e W i d g e t B a s e V i e w S t a t e " / > < / a : K e y V a l u e O f D i a g r a m O b j e c t K e y a n y T y p e z b w N T n L X > < a : K e y V a l u e O f D i a g r a m O b j e c t K e y a n y T y p e z b w N T n L X > < a : K e y > < K e y > C o l u m n s \ l i n e a < / K e y > < / a : K e y > < a : V a l u e   i : t y p e = " T a b l e W i d g e t B a s e V i e w S t a t e " / > < / a : K e y V a l u e O f D i a g r a m O b j e c t K e y a n y T y p e z b w N T n L X > < a : K e y V a l u e O f D i a g r a m O b j e c t K e y a n y T y p e z b w N T n L X > < a : K e y > < K e y > C o l u m n s \ m a q u i n a 2 < / K e y > < / a : K e y > < a : V a l u e   i : t y p e = " T a b l e W i d g e t B a s e V i e w S t a t e " / > < / a : K e y V a l u e O f D i a g r a m O b j e c t K e y a n y T y p e z b w N T n L X > < a : K e y V a l u e O f D i a g r a m O b j e c t K e y a n y T y p e z b w N T n L X > < a : K e y > < K e y > C o l u m n s \ n o m b r e < / K e y > < / a : K e y > < a : V a l u e   i : t y p e = " T a b l e W i d g e t B a s e V i e w S t a t e " / > < / a : K e y V a l u e O f D i a g r a m O b j e c t K e y a n y T y p e z b w N T n L X > < a : K e y V a l u e O f D i a g r a m O b j e c t K e y a n y T y p e z b w N T n L X > < a : K e y > < K e y > C o l u m n s \ c a u s a _ p a r a d a _ d e s c r i p c i o n < / K e y > < / a : K e y > < a : V a l u e   i : t y p e = " T a b l e W i d g e t B a s e V i e w S t a t e " / > < / a : K e y V a l u e O f D i a g r a m O b j e c t K e y a n y T y p e z b w N T n L X > < a : K e y V a l u e O f D i a g r a m O b j e c t K e y a n y T y p e z b w N T n L X > < a : K e y > < K e y > C o l u m n s \ p a r a d a _ f e c h a < / K e y > < / a : K e y > < a : V a l u e   i : t y p e = " T a b l e W i d g e t B a s e V i e w S t a t e " / > < / a : K e y V a l u e O f D i a g r a m O b j e c t K e y a n y T y p e z b w N T n L X > < a : K e y V a l u e O f D i a g r a m O b j e c t K e y a n y T y p e z b w N T n L X > < a : K e y > < K e y > C o l u m n s \ p a r a d a _ h o r a < / K e y > < / a : K e y > < a : V a l u e   i : t y p e = " T a b l e W i d g e t B a s e V i e w S t a t e " / > < / a : K e y V a l u e O f D i a g r a m O b j e c t K e y a n y T y p e z b w N T n L X > < a : K e y V a l u e O f D i a g r a m O b j e c t K e y a n y T y p e z b w N T n L X > < a : K e y > < K e y > C o l u m n s \ r e s o l u c i o n _ f e c h a < / K e y > < / a : K e y > < a : V a l u e   i : t y p e = " T a b l e W i d g e t B a s e V i e w S t a t e " / > < / a : K e y V a l u e O f D i a g r a m O b j e c t K e y a n y T y p e z b w N T n L X > < a : K e y V a l u e O f D i a g r a m O b j e c t K e y a n y T y p e z b w N T n L X > < a : K e y > < K e y > C o l u m n s \ r e s o l u c i o n _ h o r a < / K e y > < / a : K e y > < a : V a l u e   i : t y p e = " T a b l e W i d g e t B a s e V i e w S t a t e " / > < / a : K e y V a l u e O f D i a g r a m O b j e c t K e y a n y T y p e z b w N T n L X > < a : K e y V a l u e O f D i a g r a m O b j e c t K e y a n y T y p e z b w N T n L X > < a : K e y > < K e y > C o l u m n s \ p a r a d a _ d u r a c i o n < / K e y > < / a : K e y > < a : V a l u e   i : t y p e = " T a b l e W i d g e t B a s e V i e w S t a t e " / > < / a : K e y V a l u e O f D i a g r a m O b j e c t K e y a n y T y p e z b w N T n L X > < a : K e y V a l u e O f D i a g r a m O b j e c t K e y a n y T y p e z b w N T n L X > < a : K e y > < K e y > C o l u m n s \ m i n < / K e y > < / a : K e y > < a : V a l u e   i : t y p e = " T a b l e W i d g e t B a s e V i e w S t a t e " / > < / a : K e y V a l u e O f D i a g r a m O b j e c t K e y a n y T y p e z b w N T n L X > < a : K e y V a l u e O f D i a g r a m O b j e c t K e y a n y T y p e z b w N T n L X > < a : K e y > < K e y > C o l u m n s \ c a u s a < / K e y > < / a : K e y > < a : V a l u e   i : t y p e = " T a b l e W i d g e t B a s e V i e w S t a t e " / > < / a : K e y V a l u e O f D i a g r a m O b j e c t K e y a n y T y p e z b w N T n L X > < a : K e y V a l u e O f D i a g r a m O b j e c t K e y a n y T y p e z b w N T n L X > < a : K e y > < K e y > C o l u m n s \ d e t a l l e < / K e y > < / a : K e y > < a : V a l u e   i : t y p e = " T a b l e W i d g e t B a s e V i e w S t a t e " / > < / a : K e y V a l u e O f D i a g r a m O b j e c t K e y a n y T y p e z b w N T n L X > < a : K e y V a l u e O f D i a g r a m O b j e c t K e y a n y T y p e z b w N T n L X > < a : K e y > < K e y > C o l u m n s \ N �   s e m a n a < / K e y > < / a : K e y > < a : V a l u e   i : t y p e = " T a b l e W i d g e t B a s e V i e w S t a t e " / > < / a : K e y V a l u e O f D i a g r a m O b j e c t K e y a n y T y p e z b w N T n L X > < a : K e y V a l u e O f D i a g r a m O b j e c t K e y a n y T y p e z b w N T n L X > < a : K e y > < K e y > C o l u m n s \ M e s < / K e y > < / a : K e y > < a : V a l u e   i : t y p e = " T a b l e W i d g e t B a s e V i e w S t a t e " / > < / a : K e y V a l u e O f D i a g r a m O b j e c t K e y a n y T y p e z b w N T n L X > < a : K e y V a l u e O f D i a g r a m O b j e c t K e y a n y T y p e z b w N T n L X > < a : K e y > < K e y > C o l u m n s \ T u r n o < / K e y > < / a : K e y > < a : V a l u e   i : t y p e = " T a b l e W i d g e t B a s e V i e w S t a t e " / > < / a : K e y V a l u e O f D i a g r a m O b j e c t K e y a n y T y p e z b w N T n L X > < a : K e y V a l u e O f D i a g r a m O b j e c t K e y a n y T y p e z b w N T n L X > < a : K e y > < K e y > C o l u m n s \ T E C N I C O < / K e y > < / a : K e y > < a : V a l u e   i : t y p e = " T a b l e W i d g e t B a s e V i e w S t a t e " / > < / a : K e y V a l u e O f D i a g r a m O b j e c t K e y a n y T y p e z b w N T n L X > < a : K e y V a l u e O f D i a g r a m O b j e c t K e y a n y T y p e z b w N T n L X > < a : K e y > < K e y > C o l u m n s \ C o n   r e p u e s t o   (   s i   /   n o ) < / K e y > < / a : K e y > < a : V a l u e   i : t y p e = " T a b l e W i d g e t B a s e V i e w S t a t e " / > < / a : K e y V a l u e O f D i a g r a m O b j e c t K e y a n y T y p e z b w N T n L X > < a : K e y V a l u e O f D i a g r a m O b j e c t K e y a n y T y p e z b w N T n L X > < a : K e y > < K e y > C o l u m n s \ O T < / K e y > < / a : K e y > < a : V a l u e   i : t y p e = " T a b l e W i d g e t B a s e V i e w S t a t e " / > < / a : K e y V a l u e O f D i a g r a m O b j e c t K e y a n y T y p e z b w N T n L X > < a : K e y V a l u e O f D i a g r a m O b j e c t K e y a n y T y p e z b w N T n L X > < a : K e y > < K e y > C o l u m n s \ c o s t o   M O D < / K e y > < / a : K e y > < a : V a l u e   i : t y p e = " T a b l e W i d g e t B a s e V i e w S t a t e " / > < / a : K e y V a l u e O f D i a g r a m O b j e c t K e y a n y T y p e z b w N T n L X > < a : K e y V a l u e O f D i a g r a m O b j e c t K e y a n y T y p e z b w N T n L X > < a : K e y > < K e y > C o l u m n s \ c o s t o   d e   r e p u e s t o < / 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T a b l e X M L _ C a l e n d a r i o " > < C u s t o m C o n t e n t > < ! [ C D A T A [ < T a b l e W i d g e t G r i d S e r i a l i z a t i o n   x m l n s : x s i = " h t t p : / / w w w . w 3 . o r g / 2 0 0 1 / X M L S c h e m a - i n s t a n c e "   x m l n s : x s d = " h t t p : / / w w w . w 3 . o r g / 2 0 0 1 / X M L S c h e m a " > < C o l u m n S u g g e s t e d T y p e > < i t e m > < k e y > < s t r i n g > D a t e < / s t r i n g > < / k e y > < v a l u e > < s t r i n g > D a t e < / s t r i n g > < / v a l u e > < / i t e m > < / C o l u m n S u g g e s t e d T y p e > < C o l u m n F o r m a t   / > < C o l u m n A c c u r a c y   / > < C o l u m n C u r r e n c y S y m b o l   / > < C o l u m n P o s i t i v e P a t t e r n   / > < C o l u m n N e g a t i v e P a t t e r n   / > < C o l u m n W i d t h s > < i t e m > < k e y > < s t r i n g > D a t e < / s t r i n g > < / k e y > < v a l u e > < i n t > 6 5 < / i n t > < / v a l u e > < / i t e m > < i t e m > < k e y > < s t r i n g > A � o < / s t r i n g > < / k e y > < v a l u e > < i n t > 6 1 < / i n t > < / v a l u e > < / i t e m > < i t e m > < k e y > < s t r i n g > N � m e r o   d e   m e s < / s t r i n g > < / k e y > < v a l u e > < i n t > 1 3 5 < / i n t > < / v a l u e > < / i t e m > < i t e m > < k e y > < s t r i n g > M e s < / s t r i n g > < / k e y > < v a l u e > < i n t > 6 2 < / i n t > < / v a l u e > < / i t e m > < i t e m > < k e y > < s t r i n g > M M M - A A A A < / s t r i n g > < / k e y > < v a l u e > < i n t > 1 1 3 < / i n t > < / v a l u e > < / i t e m > < i t e m > < k e y > < s t r i n g > N � m e r o   d e   d � a   d e   l a   s e m a n a < / s t r i n g > < / k e y > < v a l u e > < i n t > 2 1 1 < / i n t > < / v a l u e > < / i t e m > < i t e m > < k e y > < s t r i n g > D � a   d e   l a   s e m a n a < / s t r i n g > < / k e y > < v a l u e > < i n t > 1 3 9 < / i n t > < / v a l u e > < / i t e m > < / C o l u m n W i d t h s > < C o l u m n D i s p l a y I n d e x > < i t e m > < k e y > < s t r i n g > D a t e < / s t r i n g > < / k e y > < v a l u e > < i n t > 0 < / i n t > < / v a l u e > < / i t e m > < i t e m > < k e y > < s t r i n g > A � o < / s t r i n g > < / k e y > < v a l u e > < i n t > 1 < / i n t > < / v a l u e > < / i t e m > < i t e m > < k e y > < s t r i n g > N � m e r o   d e   m e s < / s t r i n g > < / k e y > < v a l u e > < i n t > 2 < / i n t > < / v a l u e > < / i t e m > < i t e m > < k e y > < s t r i n g > M e s < / s t r i n g > < / k e y > < v a l u e > < i n t > 3 < / i n t > < / v a l u e > < / i t e m > < i t e m > < k e y > < s t r i n g > M M M - A A A A < / s t r i n g > < / k e y > < v a l u e > < i n t > 4 < / i n t > < / v a l u e > < / i t e m > < i t e m > < k e y > < s t r i n g > N � m e r o   d e   d � a   d e   l a   s e m a n a < / s t r i n g > < / k e y > < v a l u e > < i n t > 5 < / i n t > < / v a l u e > < / i t e m > < i t e m > < k e y > < s t r i n g > D � a   d e   l a   s e m a n a < / s t r i n g > < / k e y > < v a l u e > < i n t > 6 < / 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S h o w H i d d e n " > < C u s t o m C o n t e n t > < ! [ C D A T A [ T r u e ] ] > < / C u s t o m C o n t e n t > < / G e m i n i > 
</file>

<file path=customXml/item20.xml>��< ? x m l   v e r s i o n = " 1 . 0 "   e n c o d i n g = " U T F - 1 6 " ? > < G e m i n i   x m l n s = " h t t p : / / g e m i n i / p i v o t c u s t o m i z a t i o n / T a b l e X M L _ T a b l a 6 " > < C u s t o m C o n t e n t > < ! [ C D A T A [ < T a b l e W i d g e t G r i d S e r i a l i z a t i o n   x m l n s : x s i = " h t t p : / / w w w . w 3 . o r g / 2 0 0 1 / X M L S c h e m a - i n s t a n c e "   x m l n s : x s d = " h t t p : / / w w w . w 3 . o r g / 2 0 0 1 / X M L S c h e m a " > < C o l u m n S u g g e s t e d T y p e   / > < C o l u m n F o r m a t   / > < C o l u m n A c c u r a c y   / > < C o l u m n C u r r e n c y S y m b o l   / > < C o l u m n P o s i t i v e P a t t e r n   / > < C o l u m n N e g a t i v e P a t t e r n   / > < C o l u m n W i d t h s > < i t e m > < k e y > < s t r i n g > N A < / s t r i n g > < / k e y > < v a l u e > < i n t > 5 5 < / i n t > < / v a l u e > < / i t e m > < i t e m > < k e y > < s t r i n g > L � N E A < / s t r i n g > < / k e y > < v a l u e > < i n t > 7 2 < / i n t > < / v a l u e > < / i t e m > < i t e m > < k e y > < s t r i n g > C o m e n t a r i o s   d e   s e g u i m i e n t o < / s t r i n g > < / k e y > < v a l u e > < i n t > 2 1 5 < / i n t > < / v a l u e > < / i t e m > < i t e m > < k e y > < s t r i n g > D E S C R I P C I � N < / s t r i n g > < / k e y > < v a l u e > < i n t > 1 1 9 < / i n t > < / v a l u e > < / i t e m > < i t e m > < k e y > < s t r i n g > S E M A N A   D E   P R O D U C C I � N < / s t r i n g > < / k e y > < v a l u e > < i n t > 1 9 6 < / i n t > < / v a l u e > < / i t e m > < i t e m > < k e y > < s t r i n g > R E S P O N S A B L E < / s t r i n g > < / k e y > < v a l u e > < i n t > 1 2 3 < / i n t > < / v a l u e > < / i t e m > < i t e m > < k e y > < s t r i n g > D E S C R I P C I � N   D E     L A   A C C I � N < / s t r i n g > < / k e y > < v a l u e > < i n t > 2 1 1 < / i n t > < / v a l u e > < / i t e m > < i t e m > < k e y > < s t r i n g > I N I C I O   D E L   P L A N < / s t r i n g > < / k e y > < v a l u e > < i n t > 1 3 7 < / i n t > < / v a l u e > < / i t e m > < i t e m > < k e y > < s t r i n g > I N I C I O   R E A L < / s t r i n g > < / k e y > < v a l u e > < i n t > 1 0 9 < / i n t > < / v a l u e > < / i t e m > < i t e m > < k e y > < s t r i n g > C I E R R E   R E A L < / s t r i n g > < / k e y > < v a l u e > < i n t > 1 1 1 < / i n t > < / v a l u e > < / i t e m > < i t e m > < k e y > < s t r i n g > D U R A C I � N   R E A L < / s t r i n g > < / k e y > < v a l u e > < i n t > 1 3 6 < / i n t > < / v a l u e > < / i t e m > < i t e m > < k e y > < s t r i n g > R E S U E L T O   (   X ) < / s t r i n g > < / k e y > < v a l u e > < i n t > 1 2 0 < / i n t > < / v a l u e > < / i t e m > < / C o l u m n W i d t h s > < C o l u m n D i s p l a y I n d e x > < i t e m > < k e y > < s t r i n g > N A < / s t r i n g > < / k e y > < v a l u e > < i n t > 0 < / i n t > < / v a l u e > < / i t e m > < i t e m > < k e y > < s t r i n g > L � N E A < / s t r i n g > < / k e y > < v a l u e > < i n t > 1 < / i n t > < / v a l u e > < / i t e m > < i t e m > < k e y > < s t r i n g > C o m e n t a r i o s   d e   s e g u i m i e n t o < / s t r i n g > < / k e y > < v a l u e > < i n t > 1 1 < / i n t > < / v a l u e > < / i t e m > < i t e m > < k e y > < s t r i n g > D E S C R I P C I � N < / s t r i n g > < / k e y > < v a l u e > < i n t > 2 < / i n t > < / v a l u e > < / i t e m > < i t e m > < k e y > < s t r i n g > S E M A N A   D E   P R O D U C C I � N < / s t r i n g > < / k e y > < v a l u e > < i n t > 3 < / i n t > < / v a l u e > < / i t e m > < i t e m > < k e y > < s t r i n g > R E S P O N S A B L E < / s t r i n g > < / k e y > < v a l u e > < i n t > 4 < / i n t > < / v a l u e > < / i t e m > < i t e m > < k e y > < s t r i n g > D E S C R I P C I � N   D E     L A   A C C I � N < / s t r i n g > < / k e y > < v a l u e > < i n t > 5 < / i n t > < / v a l u e > < / i t e m > < i t e m > < k e y > < s t r i n g > I N I C I O   D E L   P L A N < / s t r i n g > < / k e y > < v a l u e > < i n t > 6 < / i n t > < / v a l u e > < / i t e m > < i t e m > < k e y > < s t r i n g > I N I C I O   R E A L < / s t r i n g > < / k e y > < v a l u e > < i n t > 7 < / i n t > < / v a l u e > < / i t e m > < i t e m > < k e y > < s t r i n g > C I E R R E   R E A L < / s t r i n g > < / k e y > < v a l u e > < i n t > 8 < / i n t > < / v a l u e > < / i t e m > < i t e m > < k e y > < s t r i n g > D U R A C I � N   R E A L < / s t r i n g > < / k e y > < v a l u e > < i n t > 9 < / i n t > < / v a l u e > < / i t e m > < i t e m > < k e y > < s t r i n g > R E S U E L T O   (   X ) < / s t r i n g > < / k e y > < v a l u e > < i n t > 1 0 < / 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 T a g s \ T a b l e s \ & l t ; T a b l e s \ C a u s a s & g t ; < / K e y > < / D i a g r a m O b j e c t K e y > < D i a g r a m O b j e c t K e y > < K e y > T a b l e s \ C a u s a s < / K e y > < / D i a g r a m O b j e c t K e y > < D i a g r a m O b j e c t K e y > < K e y > T a b l e s \ C a u s a s \ C o l u m n s \ p a r a d a < / K e y > < / D i a g r a m O b j e c t K e y > < D i a g r a m O b j e c t K e y > < K e y > T a b l e s \ C a u s a s \ C o l u m n s \ m a q u i n a < / K e y > < / D i a g r a m O b j e c t K e y > < D i a g r a m O b j e c t K e y > < K e y > T a b l e s \ C a u s a s \ C o l u m n s \ e m p r e s a < / K e y > < / D i a g r a m O b j e c t K e y > < D i a g r a m O b j e c t K e y > < K e y > T a b l e s \ C a u s a s \ C o l u m n s \ l i n e a < / K e y > < / D i a g r a m O b j e c t K e y > < D i a g r a m O b j e c t K e y > < K e y > T a b l e s \ C a u s a s \ C o l u m n s \ m a q u i n a 2 < / K e y > < / D i a g r a m O b j e c t K e y > < D i a g r a m O b j e c t K e y > < K e y > T a b l e s \ C a u s a s \ C o l u m n s \ n o m b r e < / K e y > < / D i a g r a m O b j e c t K e y > < D i a g r a m O b j e c t K e y > < K e y > T a b l e s \ C a u s a s \ C o l u m n s \ c a u s a _ p a r a d a _ d e s c r i p c i o n < / K e y > < / D i a g r a m O b j e c t K e y > < D i a g r a m O b j e c t K e y > < K e y > T a b l e s \ C a u s a s \ C o l u m n s \ p a r a d a _ f e c h a < / K e y > < / D i a g r a m O b j e c t K e y > < D i a g r a m O b j e c t K e y > < K e y > T a b l e s \ C a u s a s \ C o l u m n s \ p a r a d a _ h o r a < / K e y > < / D i a g r a m O b j e c t K e y > < D i a g r a m O b j e c t K e y > < K e y > T a b l e s \ C a u s a s \ C o l u m n s \ r e s o l u c i o n _ f e c h a < / K e y > < / D i a g r a m O b j e c t K e y > < D i a g r a m O b j e c t K e y > < K e y > T a b l e s \ C a u s a s \ C o l u m n s \ r e s o l u c i o n _ h o r a < / K e y > < / D i a g r a m O b j e c t K e y > < D i a g r a m O b j e c t K e y > < K e y > T a b l e s \ C a u s a s \ C o l u m n s \ p a r a d a _ d u r a c i o n < / K e y > < / D i a g r a m O b j e c t K e y > < D i a g r a m O b j e c t K e y > < K e y > T a b l e s \ C a u s a s \ C o l u m n s \ m i n < / K e y > < / D i a g r a m O b j e c t K e y > < D i a g r a m O b j e c t K e y > < K e y > T a b l e s \ C a u s a s \ C o l u m n s \ m i n   r e a l e s < / K e y > < / D i a g r a m O b j e c t K e y > < D i a g r a m O b j e c t K e y > < K e y > T a b l e s \ C a u s a s \ C o l u m n s \ d i f e r e n c i a < / K e y > < / D i a g r a m O b j e c t K e y > < D i a g r a m O b j e c t K e y > < K e y > T a b l e s \ C a u s a s \ C o l u m n s \ c a u s a < / K e y > < / D i a g r a m O b j e c t K e y > < D i a g r a m O b j e c t K e y > < K e y > T a b l e s \ C a u s a s \ C o l u m n s \ d e t a l l e < / K e y > < / D i a g r a m O b j e c t K e y > < D i a g r a m O b j e c t K e y > < K e y > T a b l e s \ C a u s a s \ C o l u m n s \ N �   s e m a n a < / K e y > < / D i a g r a m O b j e c t K e y > < D i a g r a m O b j e c t K e y > < K e y > T a b l e s \ C a u s a s \ C o l u m n s \ M e s < / K e y > < / D i a g r a m O b j e c t K e y > < D i a g r a m O b j e c t K e y > < K e y > T a b l e s \ C a u s a s \ C o l u m n s \ T u r n o < / K e y > < / D i a g r a m O b j e c t K e y > < D i a g r a m O b j e c t K e y > < K e y > T a b l e s \ C a u s a s \ C o l u m n s \ O T < / K e y > < / D i a g r a m O b j e c t K e y > < D i a g r a m O b j e c t K e y > < K e y > T a b l e s \ C a u s a s \ C o l u m n s \ T E C N I C O < / K e y > < / D i a g r a m O b j e c t K e y > < D i a g r a m O b j e c t K e y > < K e y > T a b l e s \ C a u s a s \ C o l u m n s \ p e n d i e n t e < / K e y > < / D i a g r a m O b j e c t K e y > < D i a g r a m O b j e c t K e y > < K e y > T a b l e s \ C a u s a s \ C o l u m n s \ t i e m p o   p l a n i f i c a d o < / K e y > < / D i a g r a m O b j e c t K e y > < / A l l K e y s > < S e l e c t e d K e y s > < D i a g r a m O b j e c t K e y > < K e y > T a b l e s \ C a u s a s 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 T a g s \ T a b l e s \ & l t ; T a b l e s \ C a u s a s & g t ; < / K e y > < / a : K e y > < a : V a l u e   i : t y p e = " D i a g r a m D i s p l a y T a g V i e w S t a t e " > < I s N o t F i l t e r e d O u t > t r u e < / I s N o t F i l t e r e d O u t > < / a : V a l u e > < / a : K e y V a l u e O f D i a g r a m O b j e c t K e y a n y T y p e z b w N T n L X > < a : K e y V a l u e O f D i a g r a m O b j e c t K e y a n y T y p e z b w N T n L X > < a : K e y > < K e y > T a b l e s \ C a u s a s < / K e y > < / a : K e y > < a : V a l u e   i : t y p e = " D i a g r a m D i s p l a y N o d e V i e w S t a t e " > < H e i g h t > 1 5 0 < / H e i g h t > < I s E x p a n d e d > t r u e < / I s E x p a n d e d > < I s F o c u s e d > t r u e < / I s F o c u s e d > < L a y e d O u t > t r u e < / L a y e d O u t > < W i d t h > 2 0 0 < / W i d t h > < / a : V a l u e > < / a : K e y V a l u e O f D i a g r a m O b j e c t K e y a n y T y p e z b w N T n L X > < a : K e y V a l u e O f D i a g r a m O b j e c t K e y a n y T y p e z b w N T n L X > < a : K e y > < K e y > T a b l e s \ C a u s a s \ C o l u m n s \ p a r a d a < / K e y > < / a : K e y > < a : V a l u e   i : t y p e = " D i a g r a m D i s p l a y N o d e V i e w S t a t e " > < H e i g h t > 1 5 0 < / H e i g h t > < I s E x p a n d e d > t r u e < / I s E x p a n d e d > < W i d t h > 2 0 0 < / W i d t h > < / a : V a l u e > < / a : K e y V a l u e O f D i a g r a m O b j e c t K e y a n y T y p e z b w N T n L X > < a : K e y V a l u e O f D i a g r a m O b j e c t K e y a n y T y p e z b w N T n L X > < a : K e y > < K e y > T a b l e s \ C a u s a s \ C o l u m n s \ m a q u i n a < / K e y > < / a : K e y > < a : V a l u e   i : t y p e = " D i a g r a m D i s p l a y N o d e V i e w S t a t e " > < H e i g h t > 1 5 0 < / H e i g h t > < I s E x p a n d e d > t r u e < / I s E x p a n d e d > < W i d t h > 2 0 0 < / W i d t h > < / a : V a l u e > < / a : K e y V a l u e O f D i a g r a m O b j e c t K e y a n y T y p e z b w N T n L X > < a : K e y V a l u e O f D i a g r a m O b j e c t K e y a n y T y p e z b w N T n L X > < a : K e y > < K e y > T a b l e s \ C a u s a s \ C o l u m n s \ e m p r e s a < / K e y > < / a : K e y > < a : V a l u e   i : t y p e = " D i a g r a m D i s p l a y N o d e V i e w S t a t e " > < H e i g h t > 1 5 0 < / H e i g h t > < I s E x p a n d e d > t r u e < / I s E x p a n d e d > < W i d t h > 2 0 0 < / W i d t h > < / a : V a l u e > < / a : K e y V a l u e O f D i a g r a m O b j e c t K e y a n y T y p e z b w N T n L X > < a : K e y V a l u e O f D i a g r a m O b j e c t K e y a n y T y p e z b w N T n L X > < a : K e y > < K e y > T a b l e s \ C a u s a s \ C o l u m n s \ l i n e a < / K e y > < / a : K e y > < a : V a l u e   i : t y p e = " D i a g r a m D i s p l a y N o d e V i e w S t a t e " > < H e i g h t > 1 5 0 < / H e i g h t > < I s E x p a n d e d > t r u e < / I s E x p a n d e d > < W i d t h > 2 0 0 < / W i d t h > < / a : V a l u e > < / a : K e y V a l u e O f D i a g r a m O b j e c t K e y a n y T y p e z b w N T n L X > < a : K e y V a l u e O f D i a g r a m O b j e c t K e y a n y T y p e z b w N T n L X > < a : K e y > < K e y > T a b l e s \ C a u s a s \ C o l u m n s \ m a q u i n a 2 < / K e y > < / a : K e y > < a : V a l u e   i : t y p e = " D i a g r a m D i s p l a y N o d e V i e w S t a t e " > < H e i g h t > 1 5 0 < / H e i g h t > < I s E x p a n d e d > t r u e < / I s E x p a n d e d > < W i d t h > 2 0 0 < / W i d t h > < / a : V a l u e > < / a : K e y V a l u e O f D i a g r a m O b j e c t K e y a n y T y p e z b w N T n L X > < a : K e y V a l u e O f D i a g r a m O b j e c t K e y a n y T y p e z b w N T n L X > < a : K e y > < K e y > T a b l e s \ C a u s a s \ C o l u m n s \ n o m b r e < / K e y > < / a : K e y > < a : V a l u e   i : t y p e = " D i a g r a m D i s p l a y N o d e V i e w S t a t e " > < H e i g h t > 1 5 0 < / H e i g h t > < I s E x p a n d e d > t r u e < / I s E x p a n d e d > < W i d t h > 2 0 0 < / W i d t h > < / a : V a l u e > < / a : K e y V a l u e O f D i a g r a m O b j e c t K e y a n y T y p e z b w N T n L X > < a : K e y V a l u e O f D i a g r a m O b j e c t K e y a n y T y p e z b w N T n L X > < a : K e y > < K e y > T a b l e s \ C a u s a s \ C o l u m n s \ c a u s a _ p a r a d a _ d e s c r i p c i o n < / K e y > < / a : K e y > < a : V a l u e   i : t y p e = " D i a g r a m D i s p l a y N o d e V i e w S t a t e " > < H e i g h t > 1 5 0 < / H e i g h t > < I s E x p a n d e d > t r u e < / I s E x p a n d e d > < W i d t h > 2 0 0 < / W i d t h > < / a : V a l u e > < / a : K e y V a l u e O f D i a g r a m O b j e c t K e y a n y T y p e z b w N T n L X > < a : K e y V a l u e O f D i a g r a m O b j e c t K e y a n y T y p e z b w N T n L X > < a : K e y > < K e y > T a b l e s \ C a u s a s \ C o l u m n s \ p a r a d a _ f e c h a < / K e y > < / a : K e y > < a : V a l u e   i : t y p e = " D i a g r a m D i s p l a y N o d e V i e w S t a t e " > < H e i g h t > 1 5 0 < / H e i g h t > < I s E x p a n d e d > t r u e < / I s E x p a n d e d > < W i d t h > 2 0 0 < / W i d t h > < / a : V a l u e > < / a : K e y V a l u e O f D i a g r a m O b j e c t K e y a n y T y p e z b w N T n L X > < a : K e y V a l u e O f D i a g r a m O b j e c t K e y a n y T y p e z b w N T n L X > < a : K e y > < K e y > T a b l e s \ C a u s a s \ C o l u m n s \ p a r a d a _ h o r a < / K e y > < / a : K e y > < a : V a l u e   i : t y p e = " D i a g r a m D i s p l a y N o d e V i e w S t a t e " > < H e i g h t > 1 5 0 < / H e i g h t > < I s E x p a n d e d > t r u e < / I s E x p a n d e d > < W i d t h > 2 0 0 < / W i d t h > < / a : V a l u e > < / a : K e y V a l u e O f D i a g r a m O b j e c t K e y a n y T y p e z b w N T n L X > < a : K e y V a l u e O f D i a g r a m O b j e c t K e y a n y T y p e z b w N T n L X > < a : K e y > < K e y > T a b l e s \ C a u s a s \ C o l u m n s \ r e s o l u c i o n _ f e c h a < / K e y > < / a : K e y > < a : V a l u e   i : t y p e = " D i a g r a m D i s p l a y N o d e V i e w S t a t e " > < H e i g h t > 1 5 0 < / H e i g h t > < I s E x p a n d e d > t r u e < / I s E x p a n d e d > < W i d t h > 2 0 0 < / W i d t h > < / a : V a l u e > < / a : K e y V a l u e O f D i a g r a m O b j e c t K e y a n y T y p e z b w N T n L X > < a : K e y V a l u e O f D i a g r a m O b j e c t K e y a n y T y p e z b w N T n L X > < a : K e y > < K e y > T a b l e s \ C a u s a s \ C o l u m n s \ r e s o l u c i o n _ h o r a < / K e y > < / a : K e y > < a : V a l u e   i : t y p e = " D i a g r a m D i s p l a y N o d e V i e w S t a t e " > < H e i g h t > 1 5 0 < / H e i g h t > < I s E x p a n d e d > t r u e < / I s E x p a n d e d > < W i d t h > 2 0 0 < / W i d t h > < / a : V a l u e > < / a : K e y V a l u e O f D i a g r a m O b j e c t K e y a n y T y p e z b w N T n L X > < a : K e y V a l u e O f D i a g r a m O b j e c t K e y a n y T y p e z b w N T n L X > < a : K e y > < K e y > T a b l e s \ C a u s a s \ C o l u m n s \ p a r a d a _ d u r a c i o n < / K e y > < / a : K e y > < a : V a l u e   i : t y p e = " D i a g r a m D i s p l a y N o d e V i e w S t a t e " > < H e i g h t > 1 5 0 < / H e i g h t > < I s E x p a n d e d > t r u e < / I s E x p a n d e d > < W i d t h > 2 0 0 < / W i d t h > < / a : V a l u e > < / a : K e y V a l u e O f D i a g r a m O b j e c t K e y a n y T y p e z b w N T n L X > < a : K e y V a l u e O f D i a g r a m O b j e c t K e y a n y T y p e z b w N T n L X > < a : K e y > < K e y > T a b l e s \ C a u s a s \ C o l u m n s \ m i n < / K e y > < / a : K e y > < a : V a l u e   i : t y p e = " D i a g r a m D i s p l a y N o d e V i e w S t a t e " > < H e i g h t > 1 5 0 < / H e i g h t > < I s E x p a n d e d > t r u e < / I s E x p a n d e d > < W i d t h > 2 0 0 < / W i d t h > < / a : V a l u e > < / a : K e y V a l u e O f D i a g r a m O b j e c t K e y a n y T y p e z b w N T n L X > < a : K e y V a l u e O f D i a g r a m O b j e c t K e y a n y T y p e z b w N T n L X > < a : K e y > < K e y > T a b l e s \ C a u s a s \ C o l u m n s \ m i n   r e a l e s < / K e y > < / a : K e y > < a : V a l u e   i : t y p e = " D i a g r a m D i s p l a y N o d e V i e w S t a t e " > < H e i g h t > 1 5 0 < / H e i g h t > < I s E x p a n d e d > t r u e < / I s E x p a n d e d > < W i d t h > 2 0 0 < / W i d t h > < / a : V a l u e > < / a : K e y V a l u e O f D i a g r a m O b j e c t K e y a n y T y p e z b w N T n L X > < a : K e y V a l u e O f D i a g r a m O b j e c t K e y a n y T y p e z b w N T n L X > < a : K e y > < K e y > T a b l e s \ C a u s a s \ C o l u m n s \ d i f e r e n c i a < / K e y > < / a : K e y > < a : V a l u e   i : t y p e = " D i a g r a m D i s p l a y N o d e V i e w S t a t e " > < H e i g h t > 1 5 0 < / H e i g h t > < I s E x p a n d e d > t r u e < / I s E x p a n d e d > < W i d t h > 2 0 0 < / W i d t h > < / a : V a l u e > < / a : K e y V a l u e O f D i a g r a m O b j e c t K e y a n y T y p e z b w N T n L X > < a : K e y V a l u e O f D i a g r a m O b j e c t K e y a n y T y p e z b w N T n L X > < a : K e y > < K e y > T a b l e s \ C a u s a s \ C o l u m n s \ c a u s a < / K e y > < / a : K e y > < a : V a l u e   i : t y p e = " D i a g r a m D i s p l a y N o d e V i e w S t a t e " > < H e i g h t > 1 5 0 < / H e i g h t > < I s E x p a n d e d > t r u e < / I s E x p a n d e d > < W i d t h > 2 0 0 < / W i d t h > < / a : V a l u e > < / a : K e y V a l u e O f D i a g r a m O b j e c t K e y a n y T y p e z b w N T n L X > < a : K e y V a l u e O f D i a g r a m O b j e c t K e y a n y T y p e z b w N T n L X > < a : K e y > < K e y > T a b l e s \ C a u s a s \ C o l u m n s \ d e t a l l e < / K e y > < / a : K e y > < a : V a l u e   i : t y p e = " D i a g r a m D i s p l a y N o d e V i e w S t a t e " > < H e i g h t > 1 5 0 < / H e i g h t > < I s E x p a n d e d > t r u e < / I s E x p a n d e d > < W i d t h > 2 0 0 < / W i d t h > < / a : V a l u e > < / a : K e y V a l u e O f D i a g r a m O b j e c t K e y a n y T y p e z b w N T n L X > < a : K e y V a l u e O f D i a g r a m O b j e c t K e y a n y T y p e z b w N T n L X > < a : K e y > < K e y > T a b l e s \ C a u s a s \ C o l u m n s \ N �   s e m a n a < / K e y > < / a : K e y > < a : V a l u e   i : t y p e = " D i a g r a m D i s p l a y N o d e V i e w S t a t e " > < H e i g h t > 1 5 0 < / H e i g h t > < I s E x p a n d e d > t r u e < / I s E x p a n d e d > < W i d t h > 2 0 0 < / W i d t h > < / a : V a l u e > < / a : K e y V a l u e O f D i a g r a m O b j e c t K e y a n y T y p e z b w N T n L X > < a : K e y V a l u e O f D i a g r a m O b j e c t K e y a n y T y p e z b w N T n L X > < a : K e y > < K e y > T a b l e s \ C a u s a s \ C o l u m n s \ M e s < / K e y > < / a : K e y > < a : V a l u e   i : t y p e = " D i a g r a m D i s p l a y N o d e V i e w S t a t e " > < H e i g h t > 1 5 0 < / H e i g h t > < I s E x p a n d e d > t r u e < / I s E x p a n d e d > < W i d t h > 2 0 0 < / W i d t h > < / a : V a l u e > < / a : K e y V a l u e O f D i a g r a m O b j e c t K e y a n y T y p e z b w N T n L X > < a : K e y V a l u e O f D i a g r a m O b j e c t K e y a n y T y p e z b w N T n L X > < a : K e y > < K e y > T a b l e s \ C a u s a s \ C o l u m n s \ T u r n o < / K e y > < / a : K e y > < a : V a l u e   i : t y p e = " D i a g r a m D i s p l a y N o d e V i e w S t a t e " > < H e i g h t > 1 5 0 < / H e i g h t > < I s E x p a n d e d > t r u e < / I s E x p a n d e d > < W i d t h > 2 0 0 < / W i d t h > < / a : V a l u e > < / a : K e y V a l u e O f D i a g r a m O b j e c t K e y a n y T y p e z b w N T n L X > < a : K e y V a l u e O f D i a g r a m O b j e c t K e y a n y T y p e z b w N T n L X > < a : K e y > < K e y > T a b l e s \ C a u s a s \ C o l u m n s \ O T < / K e y > < / a : K e y > < a : V a l u e   i : t y p e = " D i a g r a m D i s p l a y N o d e V i e w S t a t e " > < H e i g h t > 1 5 0 < / H e i g h t > < I s E x p a n d e d > t r u e < / I s E x p a n d e d > < W i d t h > 2 0 0 < / W i d t h > < / a : V a l u e > < / a : K e y V a l u e O f D i a g r a m O b j e c t K e y a n y T y p e z b w N T n L X > < a : K e y V a l u e O f D i a g r a m O b j e c t K e y a n y T y p e z b w N T n L X > < a : K e y > < K e y > T a b l e s \ C a u s a s \ C o l u m n s \ T E C N I C O < / K e y > < / a : K e y > < a : V a l u e   i : t y p e = " D i a g r a m D i s p l a y N o d e V i e w S t a t e " > < H e i g h t > 1 5 0 < / H e i g h t > < I s E x p a n d e d > t r u e < / I s E x p a n d e d > < W i d t h > 2 0 0 < / W i d t h > < / a : V a l u e > < / a : K e y V a l u e O f D i a g r a m O b j e c t K e y a n y T y p e z b w N T n L X > < a : K e y V a l u e O f D i a g r a m O b j e c t K e y a n y T y p e z b w N T n L X > < a : K e y > < K e y > T a b l e s \ C a u s a s \ C o l u m n s \ p e n d i e n t e < / K e y > < / a : K e y > < a : V a l u e   i : t y p e = " D i a g r a m D i s p l a y N o d e V i e w S t a t e " > < H e i g h t > 1 5 0 < / H e i g h t > < I s E x p a n d e d > t r u e < / I s E x p a n d e d > < W i d t h > 2 0 0 < / W i d t h > < / a : V a l u e > < / a : K e y V a l u e O f D i a g r a m O b j e c t K e y a n y T y p e z b w N T n L X > < a : K e y V a l u e O f D i a g r a m O b j e c t K e y a n y T y p e z b w N T n L X > < a : K e y > < K e y > T a b l e s \ C a u s a s \ C o l u m n s \ t i e m p o   p l a n i f i c a d o < / K e y > < / a : K e y > < a : V a l u e   i : t y p e = " D i a g r a m D i s p l a y N o d e V i e w S t a t e " > < H e i g h t > 1 5 0 < / H e i g h t > < I s E x p a n d e d > t r u e < / I s E x p a n d e d > < W i d t h > 2 0 0 < / W i d t h > < / a : V a l u e > < / a : K e y V a l u e O f D i a g r a m O b j e c t K e y a n y T y p e z b w N T n L X > < / V i e w S t a t e s > < / D i a g r a m M a n a g e r . S e r i a l i z a b l e D i a g r a m > < D i a g r a m M a n a g e r . S e r i a l i z a b l e D i a g r a m > < A d a p t e r   i : t y p e = " M e a s u r e D i a g r a m S a n d b o x A d a p t e r " > < T a b l e N a m e > I n d i c a d o r e   S e m a n a l e s 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 I n d i c a d o r e   S e m a n a l e s 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 C o l u m n s \ L i n e a < / K e y > < / D i a g r a m O b j e c t K e y > < D i a g r a m O b j e c t K e y > < K e y > C o l u m n s \ 3 < / K e y > < / D i a g r a m O b j e c t K e y > < D i a g r a m O b j e c t K e y > < K e y > C o l u m n s \ 4 < / K e y > < / D i a g r a m O b j e c t K e y > < D i a g r a m O b j e c t K e y > < K e y > C o l u m n s \ 5 < / K e y > < / D i a g r a m O b j e c t K e y > < D i a g r a m O b j e c t K e y > < K e y > C o l u m n s \ 6 < / K e y > < / D i a g r a m O b j e c t K e y > < D i a g r a m O b j e c t K e y > < K e y > C o l u m n s \ 7 < / K e y > < / D i a g r a m O b j e c t K e y > < D i a g r a m O b j e c t K e y > < K e y > C o l u m n s \ 8 < / K e y > < / D i a g r a m O b j e c t K e y > < D i a g r a m O b j e c t K e y > < K e y > C o l u m n s \ 9 < / K e y > < / D i a g r a m O b j e c t K e y > < D i a g r a m O b j e c t K e y > < K e y > C o l u m n s \ 1 0 < / K e y > < / D i a g r a m O b j e c t K e y > < D i a g r a m O b j e c t K e y > < K e y > C o l u m n s \ 1 1 < / K e y > < / D i a g r a m O b j e c t K e y > < D i a g r a m O b j e c t K e y > < K e y > C o l u m n s \ 1 2 < / K e y > < / D i a g r a m O b j e c t K e y > < D i a g r a m O b j e c t K e y > < K e y > C o l u m n s \ 1 3 < / K e y > < / D i a g r a m O b j e c t K e y > < D i a g r a m O b j e c t K e y > < K e y > C o l u m n s \ 1 4 < / K e y > < / D i a g r a m O b j e c t K e y > < D i a g r a m O b j e c t K e y > < K e y > C o l u m n s \ 1 5 < / K e y > < / D i a g r a m O b j e c t K e y > < D i a g r a m O b j e c t K e y > < K e y > C o l u m n s \ 1 6 < / K e y > < / D i a g r a m O b j e c t K e y > < D i a g r a m O b j e c t K e y > < K e y > C o l u m n s \ 1 7 < / K e y > < / D i a g r a m O b j e c t K e y > < D i a g r a m O b j e c t K e y > < K e y > C o l u m n s \ 1 8 < / K e y > < / D i a g r a m O b j e c t K e y > < D i a g r a m O b j e c t K e y > < K e y > C o l u m n s \ 1 9 < / K e y > < / D i a g r a m O b j e c t K e y > < D i a g r a m O b j e c t K e y > < K e y > C o l u m n s \ 2 0 < / K e y > < / D i a g r a m O b j e c t K e y > < D i a g r a m O b j e c t K e y > < K e y > C o l u m n s \ 2 1 < / K e y > < / D i a g r a m O b j e c t K e y > < D i a g r a m O b j e c t K e y > < K e y > C o l u m n s \ 2 2 < / K e y > < / D i a g r a m O b j e c t K e y > < D i a g r a m O b j e c t K e y > < K e y > C o l u m n s \ 2 3 < / K e y > < / D i a g r a m O b j e c t K e y > < D i a g r a m O b j e c t K e y > < K e y > C o l u m n s \ 2 4 < / K e y > < / D i a g r a m O b j e c t K e y > < D i a g r a m O b j e c t K e y > < K e y > C o l u m n s \ 2 5 < / K e y > < / D i a g r a m O b j e c t K e y > < D i a g r a m O b j e c t K e y > < K e y > C o l u m n s \ 2 6 < / K e y > < / D i a g r a m O b j e c t K e y > < D i a g r a m O b j e c t K e y > < K e y > C o l u m n s \ 2 7 < / K e y > < / D i a g r a m O b j e c t K e y > < D i a g r a m O b j e c t K e y > < K e y > C o l u m n s \ 2 8 < / K e y > < / D i a g r a m O b j e c t K e y > < D i a g r a m O b j e c t K e y > < K e y > C o l u m n s \ 2 9 < / K e y > < / D i a g r a m O b j e c t K e y > < D i a g r a m O b j e c t K e y > < K e y > C o l u m n s \ 3 0 < / K e y > < / D i a g r a m O b j e c t K e y > < D i a g r a m O b j e c t K e y > < K e y > C o l u m n s \ 3 1 < / K e y > < / D i a g r a m O b j e c t K e y > < D i a g r a m O b j e c t K e y > < K e y > C o l u m n s \ 3 2 < / K e y > < / D i a g r a m O b j e c t K e y > < D i a g r a m O b j e c t K e y > < K e y > C o l u m n s \ 3 3 < / K e y > < / D i a g r a m O b j e c t K e y > < D i a g r a m O b j e c t K e y > < K e y > C o l u m n s \ 3 4 < / K e y > < / D i a g r a m O b j e c t K e y > < D i a g r a m O b j e c t K e y > < K e y > C o l u m n s \ 3 5 < / K e y > < / D i a g r a m O b j e c t K e y > < D i a g r a m O b j e c t K e y > < K e y > C o l u m n s \ 3 6 < / K e y > < / D i a g r a m O b j e c t K e y > < D i a g r a m O b j e c t K e y > < K e y > C o l u m n s \ 3 7 < / K e y > < / D i a g r a m O b j e c t K e y > < D i a g r a m O b j e c t K e y > < K e y > C o l u m n s \ 3 8 < / K e y > < / D i a g r a m O b j e c t K e y > < D i a g r a m O b j e c t K e y > < K e y > C o l u m n s \ 3 9 < / K e y > < / D i a g r a m O b j e c t K e y > < D i a g r a m O b j e c t K e y > < K e y > C o l u m n s \ 4 0 < / K e y > < / D i a g r a m O b j e c t K e y > < D i a g r a m O b j e c t K e y > < K e y > C o l u m n s \ 4 1 < / K e y > < / D i a g r a m O b j e c t K e y > < D i a g r a m O b j e c t K e y > < K e y > C o l u m n s \ 4 2 < / K e y > < / D i a g r a m O b j e c t K e y > < D i a g r a m O b j e c t K e y > < K e y > C o l u m n s \ 4 3 < / K e y > < / D i a g r a m O b j e c t K e y > < D i a g r a m O b j e c t K e y > < K e y > C o l u m n s \ 4 4 < / K e y > < / D i a g r a m O b j e c t K e y > < D i a g r a m O b j e c t K e y > < K e y > C o l u m n s \ 4 5 < / K e y > < / D i a g r a m O b j e c t K e y > < D i a g r a m O b j e c t K e y > < K e y > C o l u m n s \ 4 6 < / K e y > < / D i a g r a m O b j e c t K e y > < D i a g r a m O b j e c t K e y > < K e y > C o l u m n s \ 4 7 < / K e y > < / D i a g r a m O b j e c t K e y > < D i a g r a m O b j e c t K e y > < K e y > C o l u m n s \ 4 8 < / K e y > < / D i a g r a m O b j e c t K e y > < D i a g r a m O b j e c t K e y > < K e y > C o l u m n s \ 4 9 < / K e y > < / D i a g r a m O b j e c t K e y > < D i a g r a m O b j e c t K e y > < K e y > C o l u m n s \ 5 0 < / K e y > < / D i a g r a m O b j e c t K e y > < D i a g r a m O b j e c t K e y > < K e y > C o l u m n s \ 5 1 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 C o l u m n s \ L i n e a < / K e y > < / a : K e y > < a : V a l u e   i : t y p e = " M e a s u r e G r i d N o d e V i e w S t a t e " > < L a y e d O u t > t r u e < / L a y e d O u t > < / a : V a l u e > < / a : K e y V a l u e O f D i a g r a m O b j e c t K e y a n y T y p e z b w N T n L X > < a : K e y V a l u e O f D i a g r a m O b j e c t K e y a n y T y p e z b w N T n L X > < a : K e y > < K e y > C o l u m n s \ 3 < / K e y > < / a : K e y > < a : V a l u e   i : t y p e = " M e a s u r e G r i d N o d e V i e w S t a t e " > < C o l u m n > 1 < / C o l u m n > < L a y e d O u t > t r u e < / L a y e d O u t > < / a : V a l u e > < / a : K e y V a l u e O f D i a g r a m O b j e c t K e y a n y T y p e z b w N T n L X > < a : K e y V a l u e O f D i a g r a m O b j e c t K e y a n y T y p e z b w N T n L X > < a : K e y > < K e y > C o l u m n s \ 4 < / K e y > < / a : K e y > < a : V a l u e   i : t y p e = " M e a s u r e G r i d N o d e V i e w S t a t e " > < C o l u m n > 2 < / C o l u m n > < L a y e d O u t > t r u e < / L a y e d O u t > < / a : V a l u e > < / a : K e y V a l u e O f D i a g r a m O b j e c t K e y a n y T y p e z b w N T n L X > < a : K e y V a l u e O f D i a g r a m O b j e c t K e y a n y T y p e z b w N T n L X > < a : K e y > < K e y > C o l u m n s \ 5 < / K e y > < / a : K e y > < a : V a l u e   i : t y p e = " M e a s u r e G r i d N o d e V i e w S t a t e " > < C o l u m n > 3 < / C o l u m n > < L a y e d O u t > t r u e < / L a y e d O u t > < / a : V a l u e > < / a : K e y V a l u e O f D i a g r a m O b j e c t K e y a n y T y p e z b w N T n L X > < a : K e y V a l u e O f D i a g r a m O b j e c t K e y a n y T y p e z b w N T n L X > < a : K e y > < K e y > C o l u m n s \ 6 < / K e y > < / a : K e y > < a : V a l u e   i : t y p e = " M e a s u r e G r i d N o d e V i e w S t a t e " > < C o l u m n > 4 < / C o l u m n > < L a y e d O u t > t r u e < / L a y e d O u t > < / a : V a l u e > < / a : K e y V a l u e O f D i a g r a m O b j e c t K e y a n y T y p e z b w N T n L X > < a : K e y V a l u e O f D i a g r a m O b j e c t K e y a n y T y p e z b w N T n L X > < a : K e y > < K e y > C o l u m n s \ 7 < / K e y > < / a : K e y > < a : V a l u e   i : t y p e = " M e a s u r e G r i d N o d e V i e w S t a t e " > < C o l u m n > 5 < / C o l u m n > < L a y e d O u t > t r u e < / L a y e d O u t > < / a : V a l u e > < / a : K e y V a l u e O f D i a g r a m O b j e c t K e y a n y T y p e z b w N T n L X > < a : K e y V a l u e O f D i a g r a m O b j e c t K e y a n y T y p e z b w N T n L X > < a : K e y > < K e y > C o l u m n s \ 8 < / K e y > < / a : K e y > < a : V a l u e   i : t y p e = " M e a s u r e G r i d N o d e V i e w S t a t e " > < C o l u m n > 6 < / C o l u m n > < L a y e d O u t > t r u e < / L a y e d O u t > < / a : V a l u e > < / a : K e y V a l u e O f D i a g r a m O b j e c t K e y a n y T y p e z b w N T n L X > < a : K e y V a l u e O f D i a g r a m O b j e c t K e y a n y T y p e z b w N T n L X > < a : K e y > < K e y > C o l u m n s \ 9 < / K e y > < / a : K e y > < a : V a l u e   i : t y p e = " M e a s u r e G r i d N o d e V i e w S t a t e " > < C o l u m n > 7 < / C o l u m n > < L a y e d O u t > t r u e < / L a y e d O u t > < / a : V a l u e > < / a : K e y V a l u e O f D i a g r a m O b j e c t K e y a n y T y p e z b w N T n L X > < a : K e y V a l u e O f D i a g r a m O b j e c t K e y a n y T y p e z b w N T n L X > < a : K e y > < K e y > C o l u m n s \ 1 0 < / K e y > < / a : K e y > < a : V a l u e   i : t y p e = " M e a s u r e G r i d N o d e V i e w S t a t e " > < C o l u m n > 8 < / C o l u m n > < L a y e d O u t > t r u e < / L a y e d O u t > < / a : V a l u e > < / a : K e y V a l u e O f D i a g r a m O b j e c t K e y a n y T y p e z b w N T n L X > < a : K e y V a l u e O f D i a g r a m O b j e c t K e y a n y T y p e z b w N T n L X > < a : K e y > < K e y > C o l u m n s \ 1 1 < / K e y > < / a : K e y > < a : V a l u e   i : t y p e = " M e a s u r e G r i d N o d e V i e w S t a t e " > < C o l u m n > 9 < / C o l u m n > < L a y e d O u t > t r u e < / L a y e d O u t > < / a : V a l u e > < / a : K e y V a l u e O f D i a g r a m O b j e c t K e y a n y T y p e z b w N T n L X > < a : K e y V a l u e O f D i a g r a m O b j e c t K e y a n y T y p e z b w N T n L X > < a : K e y > < K e y > C o l u m n s \ 1 2 < / K e y > < / a : K e y > < a : V a l u e   i : t y p e = " M e a s u r e G r i d N o d e V i e w S t a t e " > < C o l u m n > 1 0 < / C o l u m n > < L a y e d O u t > t r u e < / L a y e d O u t > < / a : V a l u e > < / a : K e y V a l u e O f D i a g r a m O b j e c t K e y a n y T y p e z b w N T n L X > < a : K e y V a l u e O f D i a g r a m O b j e c t K e y a n y T y p e z b w N T n L X > < a : K e y > < K e y > C o l u m n s \ 1 3 < / K e y > < / a : K e y > < a : V a l u e   i : t y p e = " M e a s u r e G r i d N o d e V i e w S t a t e " > < C o l u m n > 1 1 < / C o l u m n > < L a y e d O u t > t r u e < / L a y e d O u t > < / a : V a l u e > < / a : K e y V a l u e O f D i a g r a m O b j e c t K e y a n y T y p e z b w N T n L X > < a : K e y V a l u e O f D i a g r a m O b j e c t K e y a n y T y p e z b w N T n L X > < a : K e y > < K e y > C o l u m n s \ 1 4 < / K e y > < / a : K e y > < a : V a l u e   i : t y p e = " M e a s u r e G r i d N o d e V i e w S t a t e " > < C o l u m n > 1 2 < / C o l u m n > < L a y e d O u t > t r u e < / L a y e d O u t > < / a : V a l u e > < / a : K e y V a l u e O f D i a g r a m O b j e c t K e y a n y T y p e z b w N T n L X > < a : K e y V a l u e O f D i a g r a m O b j e c t K e y a n y T y p e z b w N T n L X > < a : K e y > < K e y > C o l u m n s \ 1 5 < / K e y > < / a : K e y > < a : V a l u e   i : t y p e = " M e a s u r e G r i d N o d e V i e w S t a t e " > < C o l u m n > 1 3 < / C o l u m n > < L a y e d O u t > t r u e < / L a y e d O u t > < / a : V a l u e > < / a : K e y V a l u e O f D i a g r a m O b j e c t K e y a n y T y p e z b w N T n L X > < a : K e y V a l u e O f D i a g r a m O b j e c t K e y a n y T y p e z b w N T n L X > < a : K e y > < K e y > C o l u m n s \ 1 6 < / K e y > < / a : K e y > < a : V a l u e   i : t y p e = " M e a s u r e G r i d N o d e V i e w S t a t e " > < C o l u m n > 1 4 < / C o l u m n > < L a y e d O u t > t r u e < / L a y e d O u t > < / a : V a l u e > < / a : K e y V a l u e O f D i a g r a m O b j e c t K e y a n y T y p e z b w N T n L X > < a : K e y V a l u e O f D i a g r a m O b j e c t K e y a n y T y p e z b w N T n L X > < a : K e y > < K e y > C o l u m n s \ 1 7 < / K e y > < / a : K e y > < a : V a l u e   i : t y p e = " M e a s u r e G r i d N o d e V i e w S t a t e " > < C o l u m n > 1 5 < / C o l u m n > < L a y e d O u t > t r u e < / L a y e d O u t > < / a : V a l u e > < / a : K e y V a l u e O f D i a g r a m O b j e c t K e y a n y T y p e z b w N T n L X > < a : K e y V a l u e O f D i a g r a m O b j e c t K e y a n y T y p e z b w N T n L X > < a : K e y > < K e y > C o l u m n s \ 1 8 < / K e y > < / a : K e y > < a : V a l u e   i : t y p e = " M e a s u r e G r i d N o d e V i e w S t a t e " > < C o l u m n > 1 6 < / C o l u m n > < L a y e d O u t > t r u e < / L a y e d O u t > < / a : V a l u e > < / a : K e y V a l u e O f D i a g r a m O b j e c t K e y a n y T y p e z b w N T n L X > < a : K e y V a l u e O f D i a g r a m O b j e c t K e y a n y T y p e z b w N T n L X > < a : K e y > < K e y > C o l u m n s \ 1 9 < / K e y > < / a : K e y > < a : V a l u e   i : t y p e = " M e a s u r e G r i d N o d e V i e w S t a t e " > < C o l u m n > 1 7 < / C o l u m n > < L a y e d O u t > t r u e < / L a y e d O u t > < / a : V a l u e > < / a : K e y V a l u e O f D i a g r a m O b j e c t K e y a n y T y p e z b w N T n L X > < a : K e y V a l u e O f D i a g r a m O b j e c t K e y a n y T y p e z b w N T n L X > < a : K e y > < K e y > C o l u m n s \ 2 0 < / K e y > < / a : K e y > < a : V a l u e   i : t y p e = " M e a s u r e G r i d N o d e V i e w S t a t e " > < C o l u m n > 1 8 < / C o l u m n > < L a y e d O u t > t r u e < / L a y e d O u t > < / a : V a l u e > < / a : K e y V a l u e O f D i a g r a m O b j e c t K e y a n y T y p e z b w N T n L X > < a : K e y V a l u e O f D i a g r a m O b j e c t K e y a n y T y p e z b w N T n L X > < a : K e y > < K e y > C o l u m n s \ 2 1 < / K e y > < / a : K e y > < a : V a l u e   i : t y p e = " M e a s u r e G r i d N o d e V i e w S t a t e " > < C o l u m n > 1 9 < / C o l u m n > < L a y e d O u t > t r u e < / L a y e d O u t > < / a : V a l u e > < / a : K e y V a l u e O f D i a g r a m O b j e c t K e y a n y T y p e z b w N T n L X > < a : K e y V a l u e O f D i a g r a m O b j e c t K e y a n y T y p e z b w N T n L X > < a : K e y > < K e y > C o l u m n s \ 2 2 < / K e y > < / a : K e y > < a : V a l u e   i : t y p e = " M e a s u r e G r i d N o d e V i e w S t a t e " > < C o l u m n > 2 0 < / C o l u m n > < L a y e d O u t > t r u e < / L a y e d O u t > < / a : V a l u e > < / a : K e y V a l u e O f D i a g r a m O b j e c t K e y a n y T y p e z b w N T n L X > < a : K e y V a l u e O f D i a g r a m O b j e c t K e y a n y T y p e z b w N T n L X > < a : K e y > < K e y > C o l u m n s \ 2 3 < / K e y > < / a : K e y > < a : V a l u e   i : t y p e = " M e a s u r e G r i d N o d e V i e w S t a t e " > < C o l u m n > 2 1 < / C o l u m n > < L a y e d O u t > t r u e < / L a y e d O u t > < / a : V a l u e > < / a : K e y V a l u e O f D i a g r a m O b j e c t K e y a n y T y p e z b w N T n L X > < a : K e y V a l u e O f D i a g r a m O b j e c t K e y a n y T y p e z b w N T n L X > < a : K e y > < K e y > C o l u m n s \ 2 4 < / K e y > < / a : K e y > < a : V a l u e   i : t y p e = " M e a s u r e G r i d N o d e V i e w S t a t e " > < C o l u m n > 2 2 < / C o l u m n > < L a y e d O u t > t r u e < / L a y e d O u t > < / a : V a l u e > < / a : K e y V a l u e O f D i a g r a m O b j e c t K e y a n y T y p e z b w N T n L X > < a : K e y V a l u e O f D i a g r a m O b j e c t K e y a n y T y p e z b w N T n L X > < a : K e y > < K e y > C o l u m n s \ 2 5 < / K e y > < / a : K e y > < a : V a l u e   i : t y p e = " M e a s u r e G r i d N o d e V i e w S t a t e " > < C o l u m n > 2 3 < / C o l u m n > < L a y e d O u t > t r u e < / L a y e d O u t > < / a : V a l u e > < / a : K e y V a l u e O f D i a g r a m O b j e c t K e y a n y T y p e z b w N T n L X > < a : K e y V a l u e O f D i a g r a m O b j e c t K e y a n y T y p e z b w N T n L X > < a : K e y > < K e y > C o l u m n s \ 2 6 < / K e y > < / a : K e y > < a : V a l u e   i : t y p e = " M e a s u r e G r i d N o d e V i e w S t a t e " > < C o l u m n > 2 4 < / C o l u m n > < L a y e d O u t > t r u e < / L a y e d O u t > < / a : V a l u e > < / a : K e y V a l u e O f D i a g r a m O b j e c t K e y a n y T y p e z b w N T n L X > < a : K e y V a l u e O f D i a g r a m O b j e c t K e y a n y T y p e z b w N T n L X > < a : K e y > < K e y > C o l u m n s \ 2 7 < / K e y > < / a : K e y > < a : V a l u e   i : t y p e = " M e a s u r e G r i d N o d e V i e w S t a t e " > < C o l u m n > 2 5 < / C o l u m n > < L a y e d O u t > t r u e < / L a y e d O u t > < / a : V a l u e > < / a : K e y V a l u e O f D i a g r a m O b j e c t K e y a n y T y p e z b w N T n L X > < a : K e y V a l u e O f D i a g r a m O b j e c t K e y a n y T y p e z b w N T n L X > < a : K e y > < K e y > C o l u m n s \ 2 8 < / K e y > < / a : K e y > < a : V a l u e   i : t y p e = " M e a s u r e G r i d N o d e V i e w S t a t e " > < C o l u m n > 2 6 < / C o l u m n > < L a y e d O u t > t r u e < / L a y e d O u t > < / a : V a l u e > < / a : K e y V a l u e O f D i a g r a m O b j e c t K e y a n y T y p e z b w N T n L X > < a : K e y V a l u e O f D i a g r a m O b j e c t K e y a n y T y p e z b w N T n L X > < a : K e y > < K e y > C o l u m n s \ 2 9 < / K e y > < / a : K e y > < a : V a l u e   i : t y p e = " M e a s u r e G r i d N o d e V i e w S t a t e " > < C o l u m n > 2 7 < / C o l u m n > < L a y e d O u t > t r u e < / L a y e d O u t > < / a : V a l u e > < / a : K e y V a l u e O f D i a g r a m O b j e c t K e y a n y T y p e z b w N T n L X > < a : K e y V a l u e O f D i a g r a m O b j e c t K e y a n y T y p e z b w N T n L X > < a : K e y > < K e y > C o l u m n s \ 3 0 < / K e y > < / a : K e y > < a : V a l u e   i : t y p e = " M e a s u r e G r i d N o d e V i e w S t a t e " > < C o l u m n > 2 8 < / C o l u m n > < L a y e d O u t > t r u e < / L a y e d O u t > < / a : V a l u e > < / a : K e y V a l u e O f D i a g r a m O b j e c t K e y a n y T y p e z b w N T n L X > < a : K e y V a l u e O f D i a g r a m O b j e c t K e y a n y T y p e z b w N T n L X > < a : K e y > < K e y > C o l u m n s \ 3 1 < / K e y > < / a : K e y > < a : V a l u e   i : t y p e = " M e a s u r e G r i d N o d e V i e w S t a t e " > < C o l u m n > 2 9 < / C o l u m n > < L a y e d O u t > t r u e < / L a y e d O u t > < / a : V a l u e > < / a : K e y V a l u e O f D i a g r a m O b j e c t K e y a n y T y p e z b w N T n L X > < a : K e y V a l u e O f D i a g r a m O b j e c t K e y a n y T y p e z b w N T n L X > < a : K e y > < K e y > C o l u m n s \ 3 2 < / K e y > < / a : K e y > < a : V a l u e   i : t y p e = " M e a s u r e G r i d N o d e V i e w S t a t e " > < C o l u m n > 3 0 < / C o l u m n > < L a y e d O u t > t r u e < / L a y e d O u t > < / a : V a l u e > < / a : K e y V a l u e O f D i a g r a m O b j e c t K e y a n y T y p e z b w N T n L X > < a : K e y V a l u e O f D i a g r a m O b j e c t K e y a n y T y p e z b w N T n L X > < a : K e y > < K e y > C o l u m n s \ 3 3 < / K e y > < / a : K e y > < a : V a l u e   i : t y p e = " M e a s u r e G r i d N o d e V i e w S t a t e " > < C o l u m n > 3 1 < / C o l u m n > < L a y e d O u t > t r u e < / L a y e d O u t > < / a : V a l u e > < / a : K e y V a l u e O f D i a g r a m O b j e c t K e y a n y T y p e z b w N T n L X > < a : K e y V a l u e O f D i a g r a m O b j e c t K e y a n y T y p e z b w N T n L X > < a : K e y > < K e y > C o l u m n s \ 3 4 < / K e y > < / a : K e y > < a : V a l u e   i : t y p e = " M e a s u r e G r i d N o d e V i e w S t a t e " > < C o l u m n > 3 2 < / C o l u m n > < L a y e d O u t > t r u e < / L a y e d O u t > < / a : V a l u e > < / a : K e y V a l u e O f D i a g r a m O b j e c t K e y a n y T y p e z b w N T n L X > < a : K e y V a l u e O f D i a g r a m O b j e c t K e y a n y T y p e z b w N T n L X > < a : K e y > < K e y > C o l u m n s \ 3 5 < / K e y > < / a : K e y > < a : V a l u e   i : t y p e = " M e a s u r e G r i d N o d e V i e w S t a t e " > < C o l u m n > 3 3 < / C o l u m n > < L a y e d O u t > t r u e < / L a y e d O u t > < / a : V a l u e > < / a : K e y V a l u e O f D i a g r a m O b j e c t K e y a n y T y p e z b w N T n L X > < a : K e y V a l u e O f D i a g r a m O b j e c t K e y a n y T y p e z b w N T n L X > < a : K e y > < K e y > C o l u m n s \ 3 6 < / K e y > < / a : K e y > < a : V a l u e   i : t y p e = " M e a s u r e G r i d N o d e V i e w S t a t e " > < C o l u m n > 3 4 < / C o l u m n > < L a y e d O u t > t r u e < / L a y e d O u t > < / a : V a l u e > < / a : K e y V a l u e O f D i a g r a m O b j e c t K e y a n y T y p e z b w N T n L X > < a : K e y V a l u e O f D i a g r a m O b j e c t K e y a n y T y p e z b w N T n L X > < a : K e y > < K e y > C o l u m n s \ 3 7 < / K e y > < / a : K e y > < a : V a l u e   i : t y p e = " M e a s u r e G r i d N o d e V i e w S t a t e " > < C o l u m n > 3 5 < / C o l u m n > < L a y e d O u t > t r u e < / L a y e d O u t > < / a : V a l u e > < / a : K e y V a l u e O f D i a g r a m O b j e c t K e y a n y T y p e z b w N T n L X > < a : K e y V a l u e O f D i a g r a m O b j e c t K e y a n y T y p e z b w N T n L X > < a : K e y > < K e y > C o l u m n s \ 3 8 < / K e y > < / a : K e y > < a : V a l u e   i : t y p e = " M e a s u r e G r i d N o d e V i e w S t a t e " > < C o l u m n > 3 6 < / C o l u m n > < L a y e d O u t > t r u e < / L a y e d O u t > < / a : V a l u e > < / a : K e y V a l u e O f D i a g r a m O b j e c t K e y a n y T y p e z b w N T n L X > < a : K e y V a l u e O f D i a g r a m O b j e c t K e y a n y T y p e z b w N T n L X > < a : K e y > < K e y > C o l u m n s \ 3 9 < / K e y > < / a : K e y > < a : V a l u e   i : t y p e = " M e a s u r e G r i d N o d e V i e w S t a t e " > < C o l u m n > 3 7 < / C o l u m n > < L a y e d O u t > t r u e < / L a y e d O u t > < / a : V a l u e > < / a : K e y V a l u e O f D i a g r a m O b j e c t K e y a n y T y p e z b w N T n L X > < a : K e y V a l u e O f D i a g r a m O b j e c t K e y a n y T y p e z b w N T n L X > < a : K e y > < K e y > C o l u m n s \ 4 0 < / K e y > < / a : K e y > < a : V a l u e   i : t y p e = " M e a s u r e G r i d N o d e V i e w S t a t e " > < C o l u m n > 3 8 < / C o l u m n > < L a y e d O u t > t r u e < / L a y e d O u t > < / a : V a l u e > < / a : K e y V a l u e O f D i a g r a m O b j e c t K e y a n y T y p e z b w N T n L X > < a : K e y V a l u e O f D i a g r a m O b j e c t K e y a n y T y p e z b w N T n L X > < a : K e y > < K e y > C o l u m n s \ 4 1 < / K e y > < / a : K e y > < a : V a l u e   i : t y p e = " M e a s u r e G r i d N o d e V i e w S t a t e " > < C o l u m n > 3 9 < / C o l u m n > < L a y e d O u t > t r u e < / L a y e d O u t > < / a : V a l u e > < / a : K e y V a l u e O f D i a g r a m O b j e c t K e y a n y T y p e z b w N T n L X > < a : K e y V a l u e O f D i a g r a m O b j e c t K e y a n y T y p e z b w N T n L X > < a : K e y > < K e y > C o l u m n s \ 4 2 < / K e y > < / a : K e y > < a : V a l u e   i : t y p e = " M e a s u r e G r i d N o d e V i e w S t a t e " > < C o l u m n > 4 0 < / C o l u m n > < L a y e d O u t > t r u e < / L a y e d O u t > < / a : V a l u e > < / a : K e y V a l u e O f D i a g r a m O b j e c t K e y a n y T y p e z b w N T n L X > < a : K e y V a l u e O f D i a g r a m O b j e c t K e y a n y T y p e z b w N T n L X > < a : K e y > < K e y > C o l u m n s \ 4 3 < / K e y > < / a : K e y > < a : V a l u e   i : t y p e = " M e a s u r e G r i d N o d e V i e w S t a t e " > < C o l u m n > 4 1 < / C o l u m n > < L a y e d O u t > t r u e < / L a y e d O u t > < / a : V a l u e > < / a : K e y V a l u e O f D i a g r a m O b j e c t K e y a n y T y p e z b w N T n L X > < a : K e y V a l u e O f D i a g r a m O b j e c t K e y a n y T y p e z b w N T n L X > < a : K e y > < K e y > C o l u m n s \ 4 4 < / K e y > < / a : K e y > < a : V a l u e   i : t y p e = " M e a s u r e G r i d N o d e V i e w S t a t e " > < C o l u m n > 4 2 < / C o l u m n > < L a y e d O u t > t r u e < / L a y e d O u t > < / a : V a l u e > < / a : K e y V a l u e O f D i a g r a m O b j e c t K e y a n y T y p e z b w N T n L X > < a : K e y V a l u e O f D i a g r a m O b j e c t K e y a n y T y p e z b w N T n L X > < a : K e y > < K e y > C o l u m n s \ 4 5 < / K e y > < / a : K e y > < a : V a l u e   i : t y p e = " M e a s u r e G r i d N o d e V i e w S t a t e " > < C o l u m n > 4 3 < / C o l u m n > < L a y e d O u t > t r u e < / L a y e d O u t > < / a : V a l u e > < / a : K e y V a l u e O f D i a g r a m O b j e c t K e y a n y T y p e z b w N T n L X > < a : K e y V a l u e O f D i a g r a m O b j e c t K e y a n y T y p e z b w N T n L X > < a : K e y > < K e y > C o l u m n s \ 4 6 < / K e y > < / a : K e y > < a : V a l u e   i : t y p e = " M e a s u r e G r i d N o d e V i e w S t a t e " > < C o l u m n > 4 4 < / C o l u m n > < L a y e d O u t > t r u e < / L a y e d O u t > < / a : V a l u e > < / a : K e y V a l u e O f D i a g r a m O b j e c t K e y a n y T y p e z b w N T n L X > < a : K e y V a l u e O f D i a g r a m O b j e c t K e y a n y T y p e z b w N T n L X > < a : K e y > < K e y > C o l u m n s \ 4 7 < / K e y > < / a : K e y > < a : V a l u e   i : t y p e = " M e a s u r e G r i d N o d e V i e w S t a t e " > < C o l u m n > 4 5 < / C o l u m n > < L a y e d O u t > t r u e < / L a y e d O u t > < / a : V a l u e > < / a : K e y V a l u e O f D i a g r a m O b j e c t K e y a n y T y p e z b w N T n L X > < a : K e y V a l u e O f D i a g r a m O b j e c t K e y a n y T y p e z b w N T n L X > < a : K e y > < K e y > C o l u m n s \ 4 8 < / K e y > < / a : K e y > < a : V a l u e   i : t y p e = " M e a s u r e G r i d N o d e V i e w S t a t e " > < C o l u m n > 4 6 < / C o l u m n > < L a y e d O u t > t r u e < / L a y e d O u t > < / a : V a l u e > < / a : K e y V a l u e O f D i a g r a m O b j e c t K e y a n y T y p e z b w N T n L X > < a : K e y V a l u e O f D i a g r a m O b j e c t K e y a n y T y p e z b w N T n L X > < a : K e y > < K e y > C o l u m n s \ 4 9 < / K e y > < / a : K e y > < a : V a l u e   i : t y p e = " M e a s u r e G r i d N o d e V i e w S t a t e " > < C o l u m n > 4 7 < / C o l u m n > < L a y e d O u t > t r u e < / L a y e d O u t > < / a : V a l u e > < / a : K e y V a l u e O f D i a g r a m O b j e c t K e y a n y T y p e z b w N T n L X > < a : K e y V a l u e O f D i a g r a m O b j e c t K e y a n y T y p e z b w N T n L X > < a : K e y > < K e y > C o l u m n s \ 5 0 < / K e y > < / a : K e y > < a : V a l u e   i : t y p e = " M e a s u r e G r i d N o d e V i e w S t a t e " > < C o l u m n > 4 8 < / C o l u m n > < L a y e d O u t > t r u e < / L a y e d O u t > < / a : V a l u e > < / a : K e y V a l u e O f D i a g r a m O b j e c t K e y a n y T y p e z b w N T n L X > < a : K e y V a l u e O f D i a g r a m O b j e c t K e y a n y T y p e z b w N T n L X > < a : K e y > < K e y > C o l u m n s \ 5 1 < / K e y > < / a : K e y > < a : V a l u e   i : t y p e = " M e a s u r e G r i d N o d e V i e w S t a t e " > < C o l u m n > 4 9 < / C o l u m n > < L a y e d O u t > t r u e < / L a y e d O u t > < / a : V a l u e > < / a : K e y V a l u e O f D i a g r a m O b j e c t K e y a n y T y p e z b w N T n L X > < / V i e w S t a t e s > < / D i a g r a m M a n a g e r . S e r i a l i z a b l e D i a g r a m > < D i a g r a m M a n a g e r . S e r i a l i z a b l e D i a g r a m > < A d a p t e r   i : t y p e = " M e a s u r e D i a g r a m S a n d b o x A d a p t e r " > < T a b l e N a m e > P l a n   d e   A c c i o n   M T T O < / 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 P l a n   d e   A c c i o n   M T T O < / 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 C o l u m n s \ N A < / K e y > < / D i a g r a m O b j e c t K e y > < D i a g r a m O b j e c t K e y > < K e y > C o l u m n s \ L � N E A < / K e y > < / D i a g r a m O b j e c t K e y > < D i a g r a m O b j e c t K e y > < K e y > C o l u m n s \ D E S C R I P C I � N < / K e y > < / D i a g r a m O b j e c t K e y > < D i a g r a m O b j e c t K e y > < K e y > C o l u m n s \ S E M A N A   D E   P R O D U C C I � N < / K e y > < / D i a g r a m O b j e c t K e y > < D i a g r a m O b j e c t K e y > < K e y > C o l u m n s \ R E S P O N S A B L E < / K e y > < / D i a g r a m O b j e c t K e y > < D i a g r a m O b j e c t K e y > < K e y > C o l u m n s \ D E S C R I P C I � N   D E     L A   A C C I � N < / K e y > < / D i a g r a m O b j e c t K e y > < D i a g r a m O b j e c t K e y > < K e y > C o l u m n s \ C o m e n t a r i o s   d e   s e g u i m i e n t o < / K e y > < / D i a g r a m O b j e c t K e y > < D i a g r a m O b j e c t K e y > < K e y > C o l u m n s \ I N I C I O   D E L   P L A N < / K e y > < / D i a g r a m O b j e c t K e y > < D i a g r a m O b j e c t K e y > < K e y > C o l u m n s \ I N I C I O   R E A L < / K e y > < / D i a g r a m O b j e c t K e y > < D i a g r a m O b j e c t K e y > < K e y > C o l u m n s \ C I E R R E   R E A L < / K e y > < / D i a g r a m O b j e c t K e y > < D i a g r a m O b j e c t K e y > < K e y > C o l u m n s \ D U R A C I � N   R E A L < / K e y > < / D i a g r a m O b j e c t K e y > < D i a g r a m O b j e c t K e y > < K e y > C o l u m n s \ R E S U E L T O   (   X ) < / 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 C o l u m n s \ N A < / K e y > < / a : K e y > < a : V a l u e   i : t y p e = " M e a s u r e G r i d N o d e V i e w S t a t e " > < L a y e d O u t > t r u e < / L a y e d O u t > < / a : V a l u e > < / a : K e y V a l u e O f D i a g r a m O b j e c t K e y a n y T y p e z b w N T n L X > < a : K e y V a l u e O f D i a g r a m O b j e c t K e y a n y T y p e z b w N T n L X > < a : K e y > < K e y > C o l u m n s \ L � N E A < / K e y > < / a : K e y > < a : V a l u e   i : t y p e = " M e a s u r e G r i d N o d e V i e w S t a t e " > < C o l u m n > 1 < / C o l u m n > < L a y e d O u t > t r u e < / L a y e d O u t > < / a : V a l u e > < / a : K e y V a l u e O f D i a g r a m O b j e c t K e y a n y T y p e z b w N T n L X > < a : K e y V a l u e O f D i a g r a m O b j e c t K e y a n y T y p e z b w N T n L X > < a : K e y > < K e y > C o l u m n s \ D E S C R I P C I � N < / K e y > < / a : K e y > < a : V a l u e   i : t y p e = " M e a s u r e G r i d N o d e V i e w S t a t e " > < C o l u m n > 2 < / C o l u m n > < L a y e d O u t > t r u e < / L a y e d O u t > < / a : V a l u e > < / a : K e y V a l u e O f D i a g r a m O b j e c t K e y a n y T y p e z b w N T n L X > < a : K e y V a l u e O f D i a g r a m O b j e c t K e y a n y T y p e z b w N T n L X > < a : K e y > < K e y > C o l u m n s \ S E M A N A   D E   P R O D U C C I � N < / K e y > < / a : K e y > < a : V a l u e   i : t y p e = " M e a s u r e G r i d N o d e V i e w S t a t e " > < C o l u m n > 3 < / C o l u m n > < L a y e d O u t > t r u e < / L a y e d O u t > < / a : V a l u e > < / a : K e y V a l u e O f D i a g r a m O b j e c t K e y a n y T y p e z b w N T n L X > < a : K e y V a l u e O f D i a g r a m O b j e c t K e y a n y T y p e z b w N T n L X > < a : K e y > < K e y > C o l u m n s \ R E S P O N S A B L E < / K e y > < / a : K e y > < a : V a l u e   i : t y p e = " M e a s u r e G r i d N o d e V i e w S t a t e " > < C o l u m n > 4 < / C o l u m n > < L a y e d O u t > t r u e < / L a y e d O u t > < / a : V a l u e > < / a : K e y V a l u e O f D i a g r a m O b j e c t K e y a n y T y p e z b w N T n L X > < a : K e y V a l u e O f D i a g r a m O b j e c t K e y a n y T y p e z b w N T n L X > < a : K e y > < K e y > C o l u m n s \ D E S C R I P C I � N   D E     L A   A C C I � N < / K e y > < / a : K e y > < a : V a l u e   i : t y p e = " M e a s u r e G r i d N o d e V i e w S t a t e " > < C o l u m n > 5 < / C o l u m n > < L a y e d O u t > t r u e < / L a y e d O u t > < / a : V a l u e > < / a : K e y V a l u e O f D i a g r a m O b j e c t K e y a n y T y p e z b w N T n L X > < a : K e y V a l u e O f D i a g r a m O b j e c t K e y a n y T y p e z b w N T n L X > < a : K e y > < K e y > C o l u m n s \ C o m e n t a r i o s   d e   s e g u i m i e n t o < / K e y > < / a : K e y > < a : V a l u e   i : t y p e = " M e a s u r e G r i d N o d e V i e w S t a t e " > < C o l u m n > 1 1 < / C o l u m n > < L a y e d O u t > t r u e < / L a y e d O u t > < / a : V a l u e > < / a : K e y V a l u e O f D i a g r a m O b j e c t K e y a n y T y p e z b w N T n L X > < a : K e y V a l u e O f D i a g r a m O b j e c t K e y a n y T y p e z b w N T n L X > < a : K e y > < K e y > C o l u m n s \ I N I C I O   D E L   P L A N < / K e y > < / a : K e y > < a : V a l u e   i : t y p e = " M e a s u r e G r i d N o d e V i e w S t a t e " > < C o l u m n > 6 < / C o l u m n > < L a y e d O u t > t r u e < / L a y e d O u t > < / a : V a l u e > < / a : K e y V a l u e O f D i a g r a m O b j e c t K e y a n y T y p e z b w N T n L X > < a : K e y V a l u e O f D i a g r a m O b j e c t K e y a n y T y p e z b w N T n L X > < a : K e y > < K e y > C o l u m n s \ I N I C I O   R E A L < / K e y > < / a : K e y > < a : V a l u e   i : t y p e = " M e a s u r e G r i d N o d e V i e w S t a t e " > < C o l u m n > 7 < / C o l u m n > < L a y e d O u t > t r u e < / L a y e d O u t > < / a : V a l u e > < / a : K e y V a l u e O f D i a g r a m O b j e c t K e y a n y T y p e z b w N T n L X > < a : K e y V a l u e O f D i a g r a m O b j e c t K e y a n y T y p e z b w N T n L X > < a : K e y > < K e y > C o l u m n s \ C I E R R E   R E A L < / K e y > < / a : K e y > < a : V a l u e   i : t y p e = " M e a s u r e G r i d N o d e V i e w S t a t e " > < C o l u m n > 8 < / C o l u m n > < L a y e d O u t > t r u e < / L a y e d O u t > < / a : V a l u e > < / a : K e y V a l u e O f D i a g r a m O b j e c t K e y a n y T y p e z b w N T n L X > < a : K e y V a l u e O f D i a g r a m O b j e c t K e y a n y T y p e z b w N T n L X > < a : K e y > < K e y > C o l u m n s \ D U R A C I � N   R E A L < / K e y > < / a : K e y > < a : V a l u e   i : t y p e = " M e a s u r e G r i d N o d e V i e w S t a t e " > < C o l u m n > 9 < / C o l u m n > < L a y e d O u t > t r u e < / L a y e d O u t > < / a : V a l u e > < / a : K e y V a l u e O f D i a g r a m O b j e c t K e y a n y T y p e z b w N T n L X > < a : K e y V a l u e O f D i a g r a m O b j e c t K e y a n y T y p e z b w N T n L X > < a : K e y > < K e y > C o l u m n s \ R E S U E L T O   (   X ) < / K e y > < / a : K e y > < a : V a l u e   i : t y p e = " M e a s u r e G r i d N o d e V i e w S t a t e " > < C o l u m n > 1 0 < / C o l u m n > < L a y e d O u t > t r u e < / L a y e d O u t > < / a : V a l u e > < / a : K e y V a l u e O f D i a g r a m O b j e c t K e y a n y T y p e z b w N T n L X > < / V i e w S t a t e s > < / D i a g r a m M a n a g e r . S e r i a l i z a b l e D i a g r a m > < D i a g r a m M a n a g e r . S e r i a l i z a b l e D i a g r a m > < A d a p t e r   i : t y p e = " M e a s u r e D i a g r a m S a n d b o x A d a p t e r " > < T a b l e N a m e > C a l e n d a r i o < / 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 C a l e n d a r i o < / 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 C o l u m n s \ A � o < / K e y > < / D i a g r a m O b j e c t K e y > < D i a g r a m O b j e c t K e y > < K e y > C o l u m n s \ N � m e r o   d e   m e s < / K e y > < / D i a g r a m O b j e c t K e y > < D i a g r a m O b j e c t K e y > < K e y > C o l u m n s \ M e s < / K e y > < / D i a g r a m O b j e c t K e y > < D i a g r a m O b j e c t K e y > < K e y > C o l u m n s \ M M M - A A A A < / K e y > < / D i a g r a m O b j e c t K e y > < D i a g r a m O b j e c t K e y > < K e y > C o l u m n s \ N � m e r o   d e   d � a   d e   l a   s e m a n a < / K e y > < / D i a g r a m O b j e c t K e y > < D i a g r a m O b j e c t K e y > < K e y > C o l u m n s \ D � a   d e   l a   s e m a n a < / 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 C o l u m n s \ A � o < / K e y > < / a : K e y > < a : V a l u e   i : t y p e = " M e a s u r e G r i d N o d e V i e w S t a t e " > < C o l u m n > 1 < / C o l u m n > < L a y e d O u t > t r u e < / L a y e d O u t > < / a : V a l u e > < / a : K e y V a l u e O f D i a g r a m O b j e c t K e y a n y T y p e z b w N T n L X > < a : K e y V a l u e O f D i a g r a m O b j e c t K e y a n y T y p e z b w N T n L X > < a : K e y > < K e y > C o l u m n s \ N � m e r o   d e   m e s < / K e y > < / a : K e y > < a : V a l u e   i : t y p e = " M e a s u r e G r i d N o d e V i e w S t a t e " > < C o l u m n > 2 < / C o l u m n > < L a y e d O u t > t r u e < / L a y e d O u t > < / a : V a l u e > < / a : K e y V a l u e O f D i a g r a m O b j e c t K e y a n y T y p e z b w N T n L X > < a : K e y V a l u e O f D i a g r a m O b j e c t K e y a n y T y p e z b w N T n L X > < a : K e y > < K e y > C o l u m n s \ M e s < / K e y > < / a : K e y > < a : V a l u e   i : t y p e = " M e a s u r e G r i d N o d e V i e w S t a t e " > < C o l u m n > 3 < / C o l u m n > < L a y e d O u t > t r u e < / L a y e d O u t > < / a : V a l u e > < / a : K e y V a l u e O f D i a g r a m O b j e c t K e y a n y T y p e z b w N T n L X > < a : K e y V a l u e O f D i a g r a m O b j e c t K e y a n y T y p e z b w N T n L X > < a : K e y > < K e y > C o l u m n s \ M M M - A A A A < / K e y > < / a : K e y > < a : V a l u e   i : t y p e = " M e a s u r e G r i d N o d e V i e w S t a t e " > < C o l u m n > 4 < / C o l u m n > < L a y e d O u t > t r u e < / L a y e d O u t > < / a : V a l u e > < / a : K e y V a l u e O f D i a g r a m O b j e c t K e y a n y T y p e z b w N T n L X > < a : K e y V a l u e O f D i a g r a m O b j e c t K e y a n y T y p e z b w N T n L X > < a : K e y > < K e y > C o l u m n s \ N � m e r o   d e   d � a   d e   l a   s e m a n a < / K e y > < / a : K e y > < a : V a l u e   i : t y p e = " M e a s u r e G r i d N o d e V i e w S t a t e " > < C o l u m n > 5 < / C o l u m n > < L a y e d O u t > t r u e < / L a y e d O u t > < / a : V a l u e > < / a : K e y V a l u e O f D i a g r a m O b j e c t K e y a n y T y p e z b w N T n L X > < a : K e y V a l u e O f D i a g r a m O b j e c t K e y a n y T y p e z b w N T n L X > < a : K e y > < K e y > C o l u m n s \ D � a   d e   l a   s e m a n a < / K e y > < / a : K e y > < a : V a l u e   i : t y p e = " M e a s u r e G r i d N o d e V i e w S t a t e " > < C o l u m n > 6 < / C o l u m n > < L a y e d O u t > t r u e < / L a y e d O u t > < / a : V a l u e > < / a : K e y V a l u e O f D i a g r a m O b j e c t K e y a n y T y p e z b w N T n L X > < / V i e w S t a t e s > < / D i a g r a m M a n a g e r . S e r i a l i z a b l e D i a g r a m > < D i a g r a m M a n a g e r . S e r i a l i z a b l e D i a g r a m > < A d a p t e r   i : t y p e = " M e a s u r e D i a g r a m S a n d b o x A d a p t e r " > < T a b l e N a m e > T a r j e t a s 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 T a r j e t a s 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 C o l u m n s \ N � < / K e y > < / D i a g r a m O b j e c t K e y > < D i a g r a m O b j e c t K e y > < K e y > C o l u m n s \ N �   E t i q u e t a < / K e y > < / D i a g r a m O b j e c t K e y > < D i a g r a m O b j e c t K e y > < K e y > C o l u m n s \ � Q u i � n   e t i q u e t � ? < / K e y > < / D i a g r a m O b j e c t K e y > < D i a g r a m O b j e c t K e y > < K e y > C o l u m n s \ F e c h a   d e   e n t r a d a < / K e y > < / D i a g r a m O b j e c t K e y > < D i a g r a m O b j e c t K e y > < K e y > C o l u m n s \ L i n e a < / K e y > < / D i a g r a m O b j e c t K e y > < D i a g r a m O b j e c t K e y > < K e y > C o l u m n s \ E l e m e n t o   e t i q u e t a d o < / K e y > < / D i a g r a m O b j e c t K e y > < D i a g r a m O b j e c t K e y > < K e y > C o l u m n s \ A c c i � n   /   I d e a < / K e y > < / D i a g r a m O b j e c t K e y > < D i a g r a m O b j e c t K e y > < K e y > C o l u m n s \ Q u e   m e j o r a ? < / K e y > < / D i a g r a m O b j e c t K e y > < D i a g r a m O b j e c t K e y > < K e y > C o l u m n s \ E t i q u e t a < / K e y > < / D i a g r a m O b j e c t K e y > < D i a g r a m O b j e c t K e y > < K e y > C o l u m n s \ E s t a d o < / K e y > < / D i a g r a m O b j e c t K e y > < D i a g r a m O b j e c t K e y > < K e y > C o l u m n s \ R e s p o n s a b l e < / K e y > < / D i a g r a m O b j e c t K e y > < D i a g r a m O b j e c t K e y > < K e y > C o l u m n s \ F e c h a   p r e v i s t a < / K e y > < / D i a g r a m O b j e c t K e y > < D i a g r a m O b j e c t K e y > < K e y > C o l u m n s \ D i a s   R e s t a n t e < / K e y > < / D i a g r a m O b j e c t K e y > < D i a g r a m O b j e c t K e y > < K e y > C o l u m n s \ F e c h a   r e a l < / K e y > < / D i a g r a m O b j e c t K e y > < D i a g r a m O b j e c t K e y > < K e y > C o l u m n s \ O b s e r v a c i o n e s 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 C o l u m n s \ N � < / K e y > < / a : K e y > < a : V a l u e   i : t y p e = " M e a s u r e G r i d N o d e V i e w S t a t e " > < L a y e d O u t > t r u e < / L a y e d O u t > < / a : V a l u e > < / a : K e y V a l u e O f D i a g r a m O b j e c t K e y a n y T y p e z b w N T n L X > < a : K e y V a l u e O f D i a g r a m O b j e c t K e y a n y T y p e z b w N T n L X > < a : K e y > < K e y > C o l u m n s \ N �   E t i q u e t a < / K e y > < / a : K e y > < a : V a l u e   i : t y p e = " M e a s u r e G r i d N o d e V i e w S t a t e " > < C o l u m n > 1 < / C o l u m n > < L a y e d O u t > t r u e < / L a y e d O u t > < / a : V a l u e > < / a : K e y V a l u e O f D i a g r a m O b j e c t K e y a n y T y p e z b w N T n L X > < a : K e y V a l u e O f D i a g r a m O b j e c t K e y a n y T y p e z b w N T n L X > < a : K e y > < K e y > C o l u m n s \ � Q u i � n   e t i q u e t � ? < / K e y > < / a : K e y > < a : V a l u e   i : t y p e = " M e a s u r e G r i d N o d e V i e w S t a t e " > < C o l u m n > 2 < / C o l u m n > < L a y e d O u t > t r u e < / L a y e d O u t > < / a : V a l u e > < / a : K e y V a l u e O f D i a g r a m O b j e c t K e y a n y T y p e z b w N T n L X > < a : K e y V a l u e O f D i a g r a m O b j e c t K e y a n y T y p e z b w N T n L X > < a : K e y > < K e y > C o l u m n s \ F e c h a   d e   e n t r a d a < / K e y > < / a : K e y > < a : V a l u e   i : t y p e = " M e a s u r e G r i d N o d e V i e w S t a t e " > < C o l u m n > 3 < / C o l u m n > < L a y e d O u t > t r u e < / L a y e d O u t > < / a : V a l u e > < / a : K e y V a l u e O f D i a g r a m O b j e c t K e y a n y T y p e z b w N T n L X > < a : K e y V a l u e O f D i a g r a m O b j e c t K e y a n y T y p e z b w N T n L X > < a : K e y > < K e y > C o l u m n s \ L i n e a < / K e y > < / a : K e y > < a : V a l u e   i : t y p e = " M e a s u r e G r i d N o d e V i e w S t a t e " > < C o l u m n > 4 < / C o l u m n > < L a y e d O u t > t r u e < / L a y e d O u t > < / a : V a l u e > < / a : K e y V a l u e O f D i a g r a m O b j e c t K e y a n y T y p e z b w N T n L X > < a : K e y V a l u e O f D i a g r a m O b j e c t K e y a n y T y p e z b w N T n L X > < a : K e y > < K e y > C o l u m n s \ E l e m e n t o   e t i q u e t a d o < / K e y > < / a : K e y > < a : V a l u e   i : t y p e = " M e a s u r e G r i d N o d e V i e w S t a t e " > < C o l u m n > 5 < / C o l u m n > < L a y e d O u t > t r u e < / L a y e d O u t > < / a : V a l u e > < / a : K e y V a l u e O f D i a g r a m O b j e c t K e y a n y T y p e z b w N T n L X > < a : K e y V a l u e O f D i a g r a m O b j e c t K e y a n y T y p e z b w N T n L X > < a : K e y > < K e y > C o l u m n s \ A c c i � n   /   I d e a < / K e y > < / a : K e y > < a : V a l u e   i : t y p e = " M e a s u r e G r i d N o d e V i e w S t a t e " > < C o l u m n > 6 < / C o l u m n > < L a y e d O u t > t r u e < / L a y e d O u t > < / a : V a l u e > < / a : K e y V a l u e O f D i a g r a m O b j e c t K e y a n y T y p e z b w N T n L X > < a : K e y V a l u e O f D i a g r a m O b j e c t K e y a n y T y p e z b w N T n L X > < a : K e y > < K e y > C o l u m n s \ Q u e   m e j o r a ? < / K e y > < / a : K e y > < a : V a l u e   i : t y p e = " M e a s u r e G r i d N o d e V i e w S t a t e " > < C o l u m n > 7 < / C o l u m n > < L a y e d O u t > t r u e < / L a y e d O u t > < / a : V a l u e > < / a : K e y V a l u e O f D i a g r a m O b j e c t K e y a n y T y p e z b w N T n L X > < a : K e y V a l u e O f D i a g r a m O b j e c t K e y a n y T y p e z b w N T n L X > < a : K e y > < K e y > C o l u m n s \ E t i q u e t a < / K e y > < / a : K e y > < a : V a l u e   i : t y p e = " M e a s u r e G r i d N o d e V i e w S t a t e " > < C o l u m n > 8 < / C o l u m n > < L a y e d O u t > t r u e < / L a y e d O u t > < / a : V a l u e > < / a : K e y V a l u e O f D i a g r a m O b j e c t K e y a n y T y p e z b w N T n L X > < a : K e y V a l u e O f D i a g r a m O b j e c t K e y a n y T y p e z b w N T n L X > < a : K e y > < K e y > C o l u m n s \ E s t a d o < / K e y > < / a : K e y > < a : V a l u e   i : t y p e = " M e a s u r e G r i d N o d e V i e w S t a t e " > < C o l u m n > 9 < / C o l u m n > < L a y e d O u t > t r u e < / L a y e d O u t > < / a : V a l u e > < / a : K e y V a l u e O f D i a g r a m O b j e c t K e y a n y T y p e z b w N T n L X > < a : K e y V a l u e O f D i a g r a m O b j e c t K e y a n y T y p e z b w N T n L X > < a : K e y > < K e y > C o l u m n s \ R e s p o n s a b l e < / K e y > < / a : K e y > < a : V a l u e   i : t y p e = " M e a s u r e G r i d N o d e V i e w S t a t e " > < C o l u m n > 1 0 < / C o l u m n > < L a y e d O u t > t r u e < / L a y e d O u t > < / a : V a l u e > < / a : K e y V a l u e O f D i a g r a m O b j e c t K e y a n y T y p e z b w N T n L X > < a : K e y V a l u e O f D i a g r a m O b j e c t K e y a n y T y p e z b w N T n L X > < a : K e y > < K e y > C o l u m n s \ F e c h a   p r e v i s t a < / K e y > < / a : K e y > < a : V a l u e   i : t y p e = " M e a s u r e G r i d N o d e V i e w S t a t e " > < C o l u m n > 1 1 < / C o l u m n > < L a y e d O u t > t r u e < / L a y e d O u t > < / a : V a l u e > < / a : K e y V a l u e O f D i a g r a m O b j e c t K e y a n y T y p e z b w N T n L X > < a : K e y V a l u e O f D i a g r a m O b j e c t K e y a n y T y p e z b w N T n L X > < a : K e y > < K e y > C o l u m n s \ D i a s   R e s t a n t e < / K e y > < / a : K e y > < a : V a l u e   i : t y p e = " M e a s u r e G r i d N o d e V i e w S t a t e " > < C o l u m n > 1 2 < / C o l u m n > < L a y e d O u t > t r u e < / L a y e d O u t > < / a : V a l u e > < / a : K e y V a l u e O f D i a g r a m O b j e c t K e y a n y T y p e z b w N T n L X > < a : K e y V a l u e O f D i a g r a m O b j e c t K e y a n y T y p e z b w N T n L X > < a : K e y > < K e y > C o l u m n s \ F e c h a   r e a l < / K e y > < / a : K e y > < a : V a l u e   i : t y p e = " M e a s u r e G r i d N o d e V i e w S t a t e " > < C o l u m n > 1 3 < / C o l u m n > < L a y e d O u t > t r u e < / L a y e d O u t > < / a : V a l u e > < / a : K e y V a l u e O f D i a g r a m O b j e c t K e y a n y T y p e z b w N T n L X > < a : K e y V a l u e O f D i a g r a m O b j e c t K e y a n y T y p e z b w N T n L X > < a : K e y > < K e y > C o l u m n s \ O b s e r v a c i o n e s < / K e y > < / a : K e y > < a : V a l u e   i : t y p e = " M e a s u r e G r i d N o d e V i e w S t a t e " > < C o l u m n > 1 4 < / C o l u m n > < L a y e d O u t > t r u e < / L a y e d O u t > < / a : V a l u e > < / a : K e y V a l u e O f D i a g r a m O b j e c t K e y a n y T y p e z b w N T n L X > < / V i e w S t a t e s > < / D i a g r a m M a n a g e r . S e r i a l i z a b l e D i a g r a m > < D i a g r a m M a n a g e r . S e r i a l i z a b l e D i a g r a m > < A d a p t e r   i : t y p e = " M e a s u r e D i a g r a m S a n d b o x A d a p t e r " > < T a b l e N a m e > C a u s a s 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 C a u s a s 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 C o l u m n s \ p a r a d a < / K e y > < / D i a g r a m O b j e c t K e y > < D i a g r a m O b j e c t K e y > < K e y > C o l u m n s \ m a q u i n a < / K e y > < / D i a g r a m O b j e c t K e y > < D i a g r a m O b j e c t K e y > < K e y > C o l u m n s \ e m p r e s a < / K e y > < / D i a g r a m O b j e c t K e y > < D i a g r a m O b j e c t K e y > < K e y > C o l u m n s \ l i n e a < / K e y > < / D i a g r a m O b j e c t K e y > < D i a g r a m O b j e c t K e y > < K e y > C o l u m n s \ m a q u i n a 2 < / K e y > < / D i a g r a m O b j e c t K e y > < D i a g r a m O b j e c t K e y > < K e y > C o l u m n s \ n o m b r e < / K e y > < / D i a g r a m O b j e c t K e y > < D i a g r a m O b j e c t K e y > < K e y > C o l u m n s \ c a u s a _ p a r a d a _ d e s c r i p c i o n < / K e y > < / D i a g r a m O b j e c t K e y > < D i a g r a m O b j e c t K e y > < K e y > C o l u m n s \ p a r a d a _ f e c h a < / K e y > < / D i a g r a m O b j e c t K e y > < D i a g r a m O b j e c t K e y > < K e y > C o l u m n s \ p a r a d a _ h o r a < / K e y > < / D i a g r a m O b j e c t K e y > < D i a g r a m O b j e c t K e y > < K e y > C o l u m n s \ r e s o l u c i o n _ f e c h a < / K e y > < / D i a g r a m O b j e c t K e y > < D i a g r a m O b j e c t K e y > < K e y > C o l u m n s \ r e s o l u c i o n _ h o r a < / K e y > < / D i a g r a m O b j e c t K e y > < D i a g r a m O b j e c t K e y > < K e y > C o l u m n s \ p a r a d a _ d u r a c i o n < / K e y > < / D i a g r a m O b j e c t K e y > < D i a g r a m O b j e c t K e y > < K e y > C o l u m n s \ m i n < / K e y > < / D i a g r a m O b j e c t K e y > < D i a g r a m O b j e c t K e y > < K e y > C o l u m n s \ c a u s a < / K e y > < / D i a g r a m O b j e c t K e y > < D i a g r a m O b j e c t K e y > < K e y > C o l u m n s \ d e t a l l e < / K e y > < / D i a g r a m O b j e c t K e y > < D i a g r a m O b j e c t K e y > < K e y > C o l u m n s \ N �   s e m a n a < / K e y > < / D i a g r a m O b j e c t K e y > < D i a g r a m O b j e c t K e y > < K e y > C o l u m n s \ M e s < / K e y > < / D i a g r a m O b j e c t K e y > < D i a g r a m O b j e c t K e y > < K e y > C o l u m n s \ T u r n o < / K e y > < / D i a g r a m O b j e c t K e y > < D i a g r a m O b j e c t K e y > < K e y > C o l u m n s \ T E C N I C O < / K e y > < / D i a g r a m O b j e c t K e y > < D i a g r a m O b j e c t K e y > < K e y > C o l u m n s \ C o n   r e p u e s t o   (   s i   /   n o ) < / K e y > < / D i a g r a m O b j e c t K e y > < D i a g r a m O b j e c t K e y > < K e y > C o l u m n s \ O T < / K e y > < / D i a g r a m O b j e c t K e y > < D i a g r a m O b j e c t K e y > < K e y > C o l u m n s \ c o s t o   M O D < / K e y > < / D i a g r a m O b j e c t K e y > < D i a g r a m O b j e c t K e y > < K e y > C o l u m n s \ c o s t o   d e   r e p u e s t o < / 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 C o l u m n s \ p a r a d a < / K e y > < / a : K e y > < a : V a l u e   i : t y p e = " M e a s u r e G r i d N o d e V i e w S t a t e " > < L a y e d O u t > t r u e < / L a y e d O u t > < / a : V a l u e > < / a : K e y V a l u e O f D i a g r a m O b j e c t K e y a n y T y p e z b w N T n L X > < a : K e y V a l u e O f D i a g r a m O b j e c t K e y a n y T y p e z b w N T n L X > < a : K e y > < K e y > C o l u m n s \ m a q u i n a < / K e y > < / a : K e y > < a : V a l u e   i : t y p e = " M e a s u r e G r i d N o d e V i e w S t a t e " > < C o l u m n > 1 < / C o l u m n > < L a y e d O u t > t r u e < / L a y e d O u t > < / a : V a l u e > < / a : K e y V a l u e O f D i a g r a m O b j e c t K e y a n y T y p e z b w N T n L X > < a : K e y V a l u e O f D i a g r a m O b j e c t K e y a n y T y p e z b w N T n L X > < a : K e y > < K e y > C o l u m n s \ e m p r e s a < / K e y > < / a : K e y > < a : V a l u e   i : t y p e = " M e a s u r e G r i d N o d e V i e w S t a t e " > < C o l u m n > 2 < / C o l u m n > < L a y e d O u t > t r u e < / L a y e d O u t > < / a : V a l u e > < / a : K e y V a l u e O f D i a g r a m O b j e c t K e y a n y T y p e z b w N T n L X > < a : K e y V a l u e O f D i a g r a m O b j e c t K e y a n y T y p e z b w N T n L X > < a : K e y > < K e y > C o l u m n s \ l i n e a < / K e y > < / a : K e y > < a : V a l u e   i : t y p e = " M e a s u r e G r i d N o d e V i e w S t a t e " > < C o l u m n > 3 < / C o l u m n > < L a y e d O u t > t r u e < / L a y e d O u t > < / a : V a l u e > < / a : K e y V a l u e O f D i a g r a m O b j e c t K e y a n y T y p e z b w N T n L X > < a : K e y V a l u e O f D i a g r a m O b j e c t K e y a n y T y p e z b w N T n L X > < a : K e y > < K e y > C o l u m n s \ m a q u i n a 2 < / K e y > < / a : K e y > < a : V a l u e   i : t y p e = " M e a s u r e G r i d N o d e V i e w S t a t e " > < C o l u m n > 4 < / C o l u m n > < L a y e d O u t > t r u e < / L a y e d O u t > < / a : V a l u e > < / a : K e y V a l u e O f D i a g r a m O b j e c t K e y a n y T y p e z b w N T n L X > < a : K e y V a l u e O f D i a g r a m O b j e c t K e y a n y T y p e z b w N T n L X > < a : K e y > < K e y > C o l u m n s \ n o m b r e < / K e y > < / a : K e y > < a : V a l u e   i : t y p e = " M e a s u r e G r i d N o d e V i e w S t a t e " > < C o l u m n > 5 < / C o l u m n > < L a y e d O u t > t r u e < / L a y e d O u t > < / a : V a l u e > < / a : K e y V a l u e O f D i a g r a m O b j e c t K e y a n y T y p e z b w N T n L X > < a : K e y V a l u e O f D i a g r a m O b j e c t K e y a n y T y p e z b w N T n L X > < a : K e y > < K e y > C o l u m n s \ c a u s a _ p a r a d a _ d e s c r i p c i o n < / K e y > < / a : K e y > < a : V a l u e   i : t y p e = " M e a s u r e G r i d N o d e V i e w S t a t e " > < C o l u m n > 6 < / C o l u m n > < L a y e d O u t > t r u e < / L a y e d O u t > < / a : V a l u e > < / a : K e y V a l u e O f D i a g r a m O b j e c t K e y a n y T y p e z b w N T n L X > < a : K e y V a l u e O f D i a g r a m O b j e c t K e y a n y T y p e z b w N T n L X > < a : K e y > < K e y > C o l u m n s \ p a r a d a _ f e c h a < / K e y > < / a : K e y > < a : V a l u e   i : t y p e = " M e a s u r e G r i d N o d e V i e w S t a t e " > < C o l u m n > 7 < / C o l u m n > < L a y e d O u t > t r u e < / L a y e d O u t > < / a : V a l u e > < / a : K e y V a l u e O f D i a g r a m O b j e c t K e y a n y T y p e z b w N T n L X > < a : K e y V a l u e O f D i a g r a m O b j e c t K e y a n y T y p e z b w N T n L X > < a : K e y > < K e y > C o l u m n s \ p a r a d a _ h o r a < / K e y > < / a : K e y > < a : V a l u e   i : t y p e = " M e a s u r e G r i d N o d e V i e w S t a t e " > < C o l u m n > 8 < / C o l u m n > < L a y e d O u t > t r u e < / L a y e d O u t > < / a : V a l u e > < / a : K e y V a l u e O f D i a g r a m O b j e c t K e y a n y T y p e z b w N T n L X > < a : K e y V a l u e O f D i a g r a m O b j e c t K e y a n y T y p e z b w N T n L X > < a : K e y > < K e y > C o l u m n s \ r e s o l u c i o n _ f e c h a < / K e y > < / a : K e y > < a : V a l u e   i : t y p e = " M e a s u r e G r i d N o d e V i e w S t a t e " > < C o l u m n > 9 < / C o l u m n > < L a y e d O u t > t r u e < / L a y e d O u t > < / a : V a l u e > < / a : K e y V a l u e O f D i a g r a m O b j e c t K e y a n y T y p e z b w N T n L X > < a : K e y V a l u e O f D i a g r a m O b j e c t K e y a n y T y p e z b w N T n L X > < a : K e y > < K e y > C o l u m n s \ r e s o l u c i o n _ h o r a < / K e y > < / a : K e y > < a : V a l u e   i : t y p e = " M e a s u r e G r i d N o d e V i e w S t a t e " > < C o l u m n > 1 0 < / C o l u m n > < L a y e d O u t > t r u e < / L a y e d O u t > < / a : V a l u e > < / a : K e y V a l u e O f D i a g r a m O b j e c t K e y a n y T y p e z b w N T n L X > < a : K e y V a l u e O f D i a g r a m O b j e c t K e y a n y T y p e z b w N T n L X > < a : K e y > < K e y > C o l u m n s \ p a r a d a _ d u r a c i o n < / K e y > < / a : K e y > < a : V a l u e   i : t y p e = " M e a s u r e G r i d N o d e V i e w S t a t e " > < C o l u m n > 1 1 < / C o l u m n > < L a y e d O u t > t r u e < / L a y e d O u t > < / a : V a l u e > < / a : K e y V a l u e O f D i a g r a m O b j e c t K e y a n y T y p e z b w N T n L X > < a : K e y V a l u e O f D i a g r a m O b j e c t K e y a n y T y p e z b w N T n L X > < a : K e y > < K e y > C o l u m n s \ m i n < / K e y > < / a : K e y > < a : V a l u e   i : t y p e = " M e a s u r e G r i d N o d e V i e w S t a t e " > < C o l u m n > 1 2 < / C o l u m n > < L a y e d O u t > t r u e < / L a y e d O u t > < / a : V a l u e > < / a : K e y V a l u e O f D i a g r a m O b j e c t K e y a n y T y p e z b w N T n L X > < a : K e y V a l u e O f D i a g r a m O b j e c t K e y a n y T y p e z b w N T n L X > < a : K e y > < K e y > C o l u m n s \ c a u s a < / K e y > < / a : K e y > < a : V a l u e   i : t y p e = " M e a s u r e G r i d N o d e V i e w S t a t e " > < C o l u m n > 1 3 < / C o l u m n > < L a y e d O u t > t r u e < / L a y e d O u t > < / a : V a l u e > < / a : K e y V a l u e O f D i a g r a m O b j e c t K e y a n y T y p e z b w N T n L X > < a : K e y V a l u e O f D i a g r a m O b j e c t K e y a n y T y p e z b w N T n L X > < a : K e y > < K e y > C o l u m n s \ d e t a l l e < / K e y > < / a : K e y > < a : V a l u e   i : t y p e = " M e a s u r e G r i d N o d e V i e w S t a t e " > < C o l u m n > 1 4 < / C o l u m n > < L a y e d O u t > t r u e < / L a y e d O u t > < / a : V a l u e > < / a : K e y V a l u e O f D i a g r a m O b j e c t K e y a n y T y p e z b w N T n L X > < a : K e y V a l u e O f D i a g r a m O b j e c t K e y a n y T y p e z b w N T n L X > < a : K e y > < K e y > C o l u m n s \ N �   s e m a n a < / K e y > < / a : K e y > < a : V a l u e   i : t y p e = " M e a s u r e G r i d N o d e V i e w S t a t e " > < C o l u m n > 1 5 < / C o l u m n > < L a y e d O u t > t r u e < / L a y e d O u t > < / a : V a l u e > < / a : K e y V a l u e O f D i a g r a m O b j e c t K e y a n y T y p e z b w N T n L X > < a : K e y V a l u e O f D i a g r a m O b j e c t K e y a n y T y p e z b w N T n L X > < a : K e y > < K e y > C o l u m n s \ M e s < / K e y > < / a : K e y > < a : V a l u e   i : t y p e = " M e a s u r e G r i d N o d e V i e w S t a t e " > < C o l u m n > 1 6 < / C o l u m n > < L a y e d O u t > t r u e < / L a y e d O u t > < / a : V a l u e > < / a : K e y V a l u e O f D i a g r a m O b j e c t K e y a n y T y p e z b w N T n L X > < a : K e y V a l u e O f D i a g r a m O b j e c t K e y a n y T y p e z b w N T n L X > < a : K e y > < K e y > C o l u m n s \ T u r n o < / K e y > < / a : K e y > < a : V a l u e   i : t y p e = " M e a s u r e G r i d N o d e V i e w S t a t e " > < C o l u m n > 1 7 < / C o l u m n > < L a y e d O u t > t r u e < / L a y e d O u t > < / a : V a l u e > < / a : K e y V a l u e O f D i a g r a m O b j e c t K e y a n y T y p e z b w N T n L X > < a : K e y V a l u e O f D i a g r a m O b j e c t K e y a n y T y p e z b w N T n L X > < a : K e y > < K e y > C o l u m n s \ T E C N I C O < / K e y > < / a : K e y > < a : V a l u e   i : t y p e = " M e a s u r e G r i d N o d e V i e w S t a t e " > < C o l u m n > 1 9 < / C o l u m n > < L a y e d O u t > t r u e < / L a y e d O u t > < / a : V a l u e > < / a : K e y V a l u e O f D i a g r a m O b j e c t K e y a n y T y p e z b w N T n L X > < a : K e y V a l u e O f D i a g r a m O b j e c t K e y a n y T y p e z b w N T n L X > < a : K e y > < K e y > C o l u m n s \ C o n   r e p u e s t o   (   s i   /   n o ) < / K e y > < / a : K e y > < a : V a l u e   i : t y p e = " M e a s u r e G r i d N o d e V i e w S t a t e " > < C o l u m n > 2 0 < / C o l u m n > < L a y e d O u t > t r u e < / L a y e d O u t > < / a : V a l u e > < / a : K e y V a l u e O f D i a g r a m O b j e c t K e y a n y T y p e z b w N T n L X > < a : K e y V a l u e O f D i a g r a m O b j e c t K e y a n y T y p e z b w N T n L X > < a : K e y > < K e y > C o l u m n s \ O T < / K e y > < / a : K e y > < a : V a l u e   i : t y p e = " M e a s u r e G r i d N o d e V i e w S t a t e " > < C o l u m n > 1 8 < / C o l u m n > < L a y e d O u t > t r u e < / L a y e d O u t > < / a : V a l u e > < / a : K e y V a l u e O f D i a g r a m O b j e c t K e y a n y T y p e z b w N T n L X > < a : K e y V a l u e O f D i a g r a m O b j e c t K e y a n y T y p e z b w N T n L X > < a : K e y > < K e y > C o l u m n s \ c o s t o   M O D < / K e y > < / a : K e y > < a : V a l u e   i : t y p e = " M e a s u r e G r i d N o d e V i e w S t a t e " > < C o l u m n > 2 1 < / C o l u m n > < L a y e d O u t > t r u e < / L a y e d O u t > < / a : V a l u e > < / a : K e y V a l u e O f D i a g r a m O b j e c t K e y a n y T y p e z b w N T n L X > < a : K e y V a l u e O f D i a g r a m O b j e c t K e y a n y T y p e z b w N T n L X > < a : K e y > < K e y > C o l u m n s \ c o s t o   d e   r e p u e s t o < / K e y > < / a : K e y > < a : V a l u e   i : t y p e = " M e a s u r e G r i d N o d e V i e w S t a t e " > < C o l u m n > 2 2 < / C o l u m n > < L a y e d O u t > t r u e < / L a y e d O u t > < / a : V a l u e > < / a : K e y V a l u e O f D i a g r a m O b j e c t K e y a n y T y p e z b w N T n L X > < / V i e w S t a t e s > < / D i a g r a m M a n a g e r . S e r i a l i z a b l e D i a g r a m > < D i a g r a m M a n a g e r . S e r i a l i z a b l e D i a g r a m > < A d a p t e r   i : t y p e = " M e a s u r e D i a g r a m S a n d b o x A d a p t e r " > < T a b l e N a m e > f a l l a s 2 0 2 1 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 f a l l a s 2 0 2 1 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 C o l u m n s \ p a r a d a < / K e y > < / D i a g r a m O b j e c t K e y > < D i a g r a m O b j e c t K e y > < K e y > C o l u m n s \ m a q u i n a < / K e y > < / D i a g r a m O b j e c t K e y > < D i a g r a m O b j e c t K e y > < K e y > C o l u m n s \ e m p r e s a < / K e y > < / D i a g r a m O b j e c t K e y > < D i a g r a m O b j e c t K e y > < K e y > C o l u m n s \ l i n e a < / K e y > < / D i a g r a m O b j e c t K e y > < D i a g r a m O b j e c t K e y > < K e y > C o l u m n s \ m a q u i n a 2 < / K e y > < / D i a g r a m O b j e c t K e y > < D i a g r a m O b j e c t K e y > < K e y > C o l u m n s \ n o m b r e < / K e y > < / D i a g r a m O b j e c t K e y > < D i a g r a m O b j e c t K e y > < K e y > C o l u m n s \ c a u s a _ p a r a d a _ d e s c r i p c i o n < / K e y > < / D i a g r a m O b j e c t K e y > < D i a g r a m O b j e c t K e y > < K e y > C o l u m n s \ p a r a d a _ f e c h a < / K e y > < / D i a g r a m O b j e c t K e y > < D i a g r a m O b j e c t K e y > < K e y > C o l u m n s \ p a r a d a _ h o r a < / K e y > < / D i a g r a m O b j e c t K e y > < D i a g r a m O b j e c t K e y > < K e y > C o l u m n s \ r e s o l u c i o n _ f e c h a < / K e y > < / D i a g r a m O b j e c t K e y > < D i a g r a m O b j e c t K e y > < K e y > C o l u m n s \ r e s o l u c i o n _ h o r a < / K e y > < / D i a g r a m O b j e c t K e y > < D i a g r a m O b j e c t K e y > < K e y > C o l u m n s \ p a r a d a _ d u r a c i o n < / K e y > < / D i a g r a m O b j e c t K e y > < D i a g r a m O b j e c t K e y > < K e y > C o l u m n s \ m i n < / K e y > < / D i a g r a m O b j e c t K e y > < D i a g r a m O b j e c t K e y > < K e y > C o l u m n s \ c a u s a < / K e y > < / D i a g r a m O b j e c t K e y > < D i a g r a m O b j e c t K e y > < K e y > C o l u m n s \ d e t a l l e < / K e y > < / D i a g r a m O b j e c t K e y > < D i a g r a m O b j e c t K e y > < K e y > C o l u m n s \ N �   s e m a n a < / K e y > < / D i a g r a m O b j e c t K e y > < D i a g r a m O b j e c t K e y > < K e y > C o l u m n s \ M e s < / K e y > < / D i a g r a m O b j e c t K e y > < D i a g r a m O b j e c t K e y > < K e y > C o l u m n s \ T u r n o < / K e y > < / D i a g r a m O b j e c t K e y > < D i a g r a m O b j e c t K e y > < K e y > C o l u m n s \ T E C N I C O < / K e y > < / D i a g r a m O b j e c t K e y > < D i a g r a m O b j e c t K e y > < K e y > C o l u m n s \ C o n   r e p u e s t o   (   s i   /   n o ) < / K e y > < / D i a g r a m O b j e c t K e y > < D i a g r a m O b j e c t K e y > < K e y > C o l u m n s \ O T < / K e y > < / D i a g r a m O b j e c t K e y > < D i a g r a m O b j e c t K e y > < K e y > C o l u m n s \ c o s t o   M O D < / K e y > < / D i a g r a m O b j e c t K e y > < D i a g r a m O b j e c t K e y > < K e y > C o l u m n s \ c o s t o   d e   r e p u e s t o < / 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 C o l u m n s \ p a r a d a < / K e y > < / a : K e y > < a : V a l u e   i : t y p e = " M e a s u r e G r i d N o d e V i e w S t a t e " > < L a y e d O u t > t r u e < / L a y e d O u t > < / a : V a l u e > < / a : K e y V a l u e O f D i a g r a m O b j e c t K e y a n y T y p e z b w N T n L X > < a : K e y V a l u e O f D i a g r a m O b j e c t K e y a n y T y p e z b w N T n L X > < a : K e y > < K e y > C o l u m n s \ m a q u i n a < / K e y > < / a : K e y > < a : V a l u e   i : t y p e = " M e a s u r e G r i d N o d e V i e w S t a t e " > < C o l u m n > 1 < / C o l u m n > < L a y e d O u t > t r u e < / L a y e d O u t > < / a : V a l u e > < / a : K e y V a l u e O f D i a g r a m O b j e c t K e y a n y T y p e z b w N T n L X > < a : K e y V a l u e O f D i a g r a m O b j e c t K e y a n y T y p e z b w N T n L X > < a : K e y > < K e y > C o l u m n s \ e m p r e s a < / K e y > < / a : K e y > < a : V a l u e   i : t y p e = " M e a s u r e G r i d N o d e V i e w S t a t e " > < C o l u m n > 2 < / C o l u m n > < L a y e d O u t > t r u e < / L a y e d O u t > < / a : V a l u e > < / a : K e y V a l u e O f D i a g r a m O b j e c t K e y a n y T y p e z b w N T n L X > < a : K e y V a l u e O f D i a g r a m O b j e c t K e y a n y T y p e z b w N T n L X > < a : K e y > < K e y > C o l u m n s \ l i n e a < / K e y > < / a : K e y > < a : V a l u e   i : t y p e = " M e a s u r e G r i d N o d e V i e w S t a t e " > < C o l u m n > 3 < / C o l u m n > < L a y e d O u t > t r u e < / L a y e d O u t > < / a : V a l u e > < / a : K e y V a l u e O f D i a g r a m O b j e c t K e y a n y T y p e z b w N T n L X > < a : K e y V a l u e O f D i a g r a m O b j e c t K e y a n y T y p e z b w N T n L X > < a : K e y > < K e y > C o l u m n s \ m a q u i n a 2 < / K e y > < / a : K e y > < a : V a l u e   i : t y p e = " M e a s u r e G r i d N o d e V i e w S t a t e " > < C o l u m n > 4 < / C o l u m n > < L a y e d O u t > t r u e < / L a y e d O u t > < / a : V a l u e > < / a : K e y V a l u e O f D i a g r a m O b j e c t K e y a n y T y p e z b w N T n L X > < a : K e y V a l u e O f D i a g r a m O b j e c t K e y a n y T y p e z b w N T n L X > < a : K e y > < K e y > C o l u m n s \ n o m b r e < / K e y > < / a : K e y > < a : V a l u e   i : t y p e = " M e a s u r e G r i d N o d e V i e w S t a t e " > < C o l u m n > 5 < / C o l u m n > < L a y e d O u t > t r u e < / L a y e d O u t > < / a : V a l u e > < / a : K e y V a l u e O f D i a g r a m O b j e c t K e y a n y T y p e z b w N T n L X > < a : K e y V a l u e O f D i a g r a m O b j e c t K e y a n y T y p e z b w N T n L X > < a : K e y > < K e y > C o l u m n s \ c a u s a _ p a r a d a _ d e s c r i p c i o n < / K e y > < / a : K e y > < a : V a l u e   i : t y p e = " M e a s u r e G r i d N o d e V i e w S t a t e " > < C o l u m n > 6 < / C o l u m n > < L a y e d O u t > t r u e < / L a y e d O u t > < / a : V a l u e > < / a : K e y V a l u e O f D i a g r a m O b j e c t K e y a n y T y p e z b w N T n L X > < a : K e y V a l u e O f D i a g r a m O b j e c t K e y a n y T y p e z b w N T n L X > < a : K e y > < K e y > C o l u m n s \ p a r a d a _ f e c h a < / K e y > < / a : K e y > < a : V a l u e   i : t y p e = " M e a s u r e G r i d N o d e V i e w S t a t e " > < C o l u m n > 7 < / C o l u m n > < L a y e d O u t > t r u e < / L a y e d O u t > < / a : V a l u e > < / a : K e y V a l u e O f D i a g r a m O b j e c t K e y a n y T y p e z b w N T n L X > < a : K e y V a l u e O f D i a g r a m O b j e c t K e y a n y T y p e z b w N T n L X > < a : K e y > < K e y > C o l u m n s \ p a r a d a _ h o r a < / K e y > < / a : K e y > < a : V a l u e   i : t y p e = " M e a s u r e G r i d N o d e V i e w S t a t e " > < C o l u m n > 8 < / C o l u m n > < L a y e d O u t > t r u e < / L a y e d O u t > < / a : V a l u e > < / a : K e y V a l u e O f D i a g r a m O b j e c t K e y a n y T y p e z b w N T n L X > < a : K e y V a l u e O f D i a g r a m O b j e c t K e y a n y T y p e z b w N T n L X > < a : K e y > < K e y > C o l u m n s \ r e s o l u c i o n _ f e c h a < / K e y > < / a : K e y > < a : V a l u e   i : t y p e = " M e a s u r e G r i d N o d e V i e w S t a t e " > < C o l u m n > 9 < / C o l u m n > < L a y e d O u t > t r u e < / L a y e d O u t > < / a : V a l u e > < / a : K e y V a l u e O f D i a g r a m O b j e c t K e y a n y T y p e z b w N T n L X > < a : K e y V a l u e O f D i a g r a m O b j e c t K e y a n y T y p e z b w N T n L X > < a : K e y > < K e y > C o l u m n s \ r e s o l u c i o n _ h o r a < / K e y > < / a : K e y > < a : V a l u e   i : t y p e = " M e a s u r e G r i d N o d e V i e w S t a t e " > < C o l u m n > 1 0 < / C o l u m n > < L a y e d O u t > t r u e < / L a y e d O u t > < / a : V a l u e > < / a : K e y V a l u e O f D i a g r a m O b j e c t K e y a n y T y p e z b w N T n L X > < a : K e y V a l u e O f D i a g r a m O b j e c t K e y a n y T y p e z b w N T n L X > < a : K e y > < K e y > C o l u m n s \ p a r a d a _ d u r a c i o n < / K e y > < / a : K e y > < a : V a l u e   i : t y p e = " M e a s u r e G r i d N o d e V i e w S t a t e " > < C o l u m n > 1 1 < / C o l u m n > < L a y e d O u t > t r u e < / L a y e d O u t > < / a : V a l u e > < / a : K e y V a l u e O f D i a g r a m O b j e c t K e y a n y T y p e z b w N T n L X > < a : K e y V a l u e O f D i a g r a m O b j e c t K e y a n y T y p e z b w N T n L X > < a : K e y > < K e y > C o l u m n s \ m i n < / K e y > < / a : K e y > < a : V a l u e   i : t y p e = " M e a s u r e G r i d N o d e V i e w S t a t e " > < C o l u m n > 1 2 < / C o l u m n > < L a y e d O u t > t r u e < / L a y e d O u t > < / a : V a l u e > < / a : K e y V a l u e O f D i a g r a m O b j e c t K e y a n y T y p e z b w N T n L X > < a : K e y V a l u e O f D i a g r a m O b j e c t K e y a n y T y p e z b w N T n L X > < a : K e y > < K e y > C o l u m n s \ c a u s a < / K e y > < / a : K e y > < a : V a l u e   i : t y p e = " M e a s u r e G r i d N o d e V i e w S t a t e " > < C o l u m n > 1 3 < / C o l u m n > < L a y e d O u t > t r u e < / L a y e d O u t > < / a : V a l u e > < / a : K e y V a l u e O f D i a g r a m O b j e c t K e y a n y T y p e z b w N T n L X > < a : K e y V a l u e O f D i a g r a m O b j e c t K e y a n y T y p e z b w N T n L X > < a : K e y > < K e y > C o l u m n s \ d e t a l l e < / K e y > < / a : K e y > < a : V a l u e   i : t y p e = " M e a s u r e G r i d N o d e V i e w S t a t e " > < C o l u m n > 1 4 < / C o l u m n > < L a y e d O u t > t r u e < / L a y e d O u t > < / a : V a l u e > < / a : K e y V a l u e O f D i a g r a m O b j e c t K e y a n y T y p e z b w N T n L X > < a : K e y V a l u e O f D i a g r a m O b j e c t K e y a n y T y p e z b w N T n L X > < a : K e y > < K e y > C o l u m n s \ N �   s e m a n a < / K e y > < / a : K e y > < a : V a l u e   i : t y p e = " M e a s u r e G r i d N o d e V i e w S t a t e " > < C o l u m n > 1 5 < / C o l u m n > < L a y e d O u t > t r u e < / L a y e d O u t > < / a : V a l u e > < / a : K e y V a l u e O f D i a g r a m O b j e c t K e y a n y T y p e z b w N T n L X > < a : K e y V a l u e O f D i a g r a m O b j e c t K e y a n y T y p e z b w N T n L X > < a : K e y > < K e y > C o l u m n s \ M e s < / K e y > < / a : K e y > < a : V a l u e   i : t y p e = " M e a s u r e G r i d N o d e V i e w S t a t e " > < C o l u m n > 1 6 < / C o l u m n > < L a y e d O u t > t r u e < / L a y e d O u t > < / a : V a l u e > < / a : K e y V a l u e O f D i a g r a m O b j e c t K e y a n y T y p e z b w N T n L X > < a : K e y V a l u e O f D i a g r a m O b j e c t K e y a n y T y p e z b w N T n L X > < a : K e y > < K e y > C o l u m n s \ T u r n o < / K e y > < / a : K e y > < a : V a l u e   i : t y p e = " M e a s u r e G r i d N o d e V i e w S t a t e " > < C o l u m n > 1 7 < / C o l u m n > < L a y e d O u t > t r u e < / L a y e d O u t > < / a : V a l u e > < / a : K e y V a l u e O f D i a g r a m O b j e c t K e y a n y T y p e z b w N T n L X > < a : K e y V a l u e O f D i a g r a m O b j e c t K e y a n y T y p e z b w N T n L X > < a : K e y > < K e y > C o l u m n s \ T E C N I C O < / K e y > < / a : K e y > < a : V a l u e   i : t y p e = " M e a s u r e G r i d N o d e V i e w S t a t e " > < C o l u m n > 1 8 < / C o l u m n > < L a y e d O u t > t r u e < / L a y e d O u t > < / a : V a l u e > < / a : K e y V a l u e O f D i a g r a m O b j e c t K e y a n y T y p e z b w N T n L X > < a : K e y V a l u e O f D i a g r a m O b j e c t K e y a n y T y p e z b w N T n L X > < a : K e y > < K e y > C o l u m n s \ C o n   r e p u e s t o   (   s i   /   n o ) < / K e y > < / a : K e y > < a : V a l u e   i : t y p e = " M e a s u r e G r i d N o d e V i e w S t a t e " > < C o l u m n > 1 9 < / C o l u m n > < L a y e d O u t > t r u e < / L a y e d O u t > < / a : V a l u e > < / a : K e y V a l u e O f D i a g r a m O b j e c t K e y a n y T y p e z b w N T n L X > < a : K e y V a l u e O f D i a g r a m O b j e c t K e y a n y T y p e z b w N T n L X > < a : K e y > < K e y > C o l u m n s \ O T < / K e y > < / a : K e y > < a : V a l u e   i : t y p e = " M e a s u r e G r i d N o d e V i e w S t a t e " > < C o l u m n > 2 0 < / C o l u m n > < L a y e d O u t > t r u e < / L a y e d O u t > < / a : V a l u e > < / a : K e y V a l u e O f D i a g r a m O b j e c t K e y a n y T y p e z b w N T n L X > < a : K e y V a l u e O f D i a g r a m O b j e c t K e y a n y T y p e z b w N T n L X > < a : K e y > < K e y > C o l u m n s \ c o s t o   M O D < / K e y > < / a : K e y > < a : V a l u e   i : t y p e = " M e a s u r e G r i d N o d e V i e w S t a t e " > < C o l u m n > 2 1 < / C o l u m n > < L a y e d O u t > t r u e < / L a y e d O u t > < / a : V a l u e > < / a : K e y V a l u e O f D i a g r a m O b j e c t K e y a n y T y p e z b w N T n L X > < a : K e y V a l u e O f D i a g r a m O b j e c t K e y a n y T y p e z b w N T n L X > < a : K e y > < K e y > C o l u m n s \ c o s t o   d e   r e p u e s t o < / K e y > < / a : K e y > < a : V a l u e   i : t y p e = " M e a s u r e G r i d N o d e V i e w S t a t e " > < C o l u m n > 2 2 < / C o l u m n > < L a y e d O u t > t r u e < / L a y e d O u t > < / a : V a l u e > < / a : K e y V a l u e O f D i a g r a m O b j e c t K e y a n y T y p e z b w N T n L X > < / V i e w S t a t e s > < / D i a g r a m M a n a g e r . S e r i a l i z a b l e D i a g r a m > < / A r r a y O f D i a g r a m M a n a g e r . S e r i a l i z a b l e D i a g r a m > ] ] > < / C u s t o m C o n t e n t > < / G e m i n i > 
</file>

<file path=customXml/item22.xml>��< ? x m l   v e r s i o n = " 1 . 0 "   e n c o d i n g = " U T F - 1 6 " ? > < G e m i n i   x m l n s = " h t t p : / / g e m i n i / p i v o t c u s t o m i z a t i o n / T a b l e X M L _ C a u s a s " > < C u s t o m C o n t e n t > < ! [ C D A T A [ < T a b l e W i d g e t G r i d S e r i a l i z a t i o n   x m l n s : x s i = " h t t p : / / w w w . w 3 . o r g / 2 0 0 1 / X M L S c h e m a - i n s t a n c e "   x m l n s : x s d = " h t t p : / / w w w . w 3 . o r g / 2 0 0 1 / X M L S c h e m a " > < C o l u m n S u g g e s t e d T y p e   / > < C o l u m n F o r m a t   / > < C o l u m n A c c u r a c y   / > < C o l u m n C u r r e n c y S y m b o l   / > < C o l u m n P o s i t i v e P a t t e r n   / > < C o l u m n N e g a t i v e P a t t e r n   / > < C o l u m n W i d t h s > < i t e m > < k e y > < s t r i n g > p a r a d a < / s t r i n g > < / k e y > < v a l u e > < i n t > 7 8 < / i n t > < / v a l u e > < / i t e m > < i t e m > < k e y > < s t r i n g > m a q u i n a < / s t r i n g > < / k e y > < v a l u e > < i n t > 9 0 < / i n t > < / v a l u e > < / i t e m > < i t e m > < k e y > < s t r i n g > e m p r e s a < / s t r i n g > < / k e y > < v a l u e > < i n t > 9 0 < / i n t > < / v a l u e > < / i t e m > < i t e m > < k e y > < s t r i n g > l i n e a < / s t r i n g > < / k e y > < v a l u e > < i n t > 6 7 < / i n t > < / v a l u e > < / i t e m > < i t e m > < k e y > < s t r i n g > m a q u i n a 2 < / s t r i n g > < / k e y > < v a l u e > < i n t > 9 7 < / i n t > < / v a l u e > < / i t e m > < i t e m > < k e y > < s t r i n g > n o m b r e < / s t r i n g > < / k e y > < v a l u e > < i n t > 8 5 < / i n t > < / v a l u e > < / i t e m > < i t e m > < k e y > < s t r i n g > c a u s a _ p a r a d a _ d e s c r i p c i o n < / s t r i n g > < / k e y > < v a l u e > < i n t > 1 9 7 < / i n t > < / v a l u e > < / i t e m > < i t e m > < k e y > < s t r i n g > p a r a d a _ f e c h a < / s t r i n g > < / k e y > < v a l u e > < i n t > 1 1 9 < / i n t > < / v a l u e > < / i t e m > < i t e m > < k e y > < s t r i n g > p a r a d a _ h o r a < / s t r i n g > < / k e y > < v a l u e > < i n t > 1 1 3 < / i n t > < / v a l u e > < / i t e m > < i t e m > < k e y > < s t r i n g > r e s o l u c i o n _ f e c h a < / s t r i n g > < / k e y > < v a l u e > < i n t > 1 4 2 < / i n t > < / v a l u e > < / i t e m > < i t e m > < k e y > < s t r i n g > r e s o l u c i o n _ h o r a < / s t r i n g > < / k e y > < v a l u e > < i n t > 1 3 6 < / i n t > < / v a l u e > < / i t e m > < i t e m > < k e y > < s t r i n g > p a r a d a _ d u r a c i o n < / s t r i n g > < / k e y > < v a l u e > < i n t > 1 3 9 < / i n t > < / v a l u e > < / i t e m > < i t e m > < k e y > < s t r i n g > m i n < / s t r i n g > < / k e y > < v a l u e > < i n t > 6 0 < / i n t > < / v a l u e > < / i t e m > < i t e m > < k e y > < s t r i n g > c o s t o   M O D < / s t r i n g > < / k e y > < v a l u e > < i n t > 1 0 3 < / i n t > < / v a l u e > < / i t e m > < i t e m > < k e y > < s t r i n g > c a u s a < / s t r i n g > < / k e y > < v a l u e > < i n t > 7 0 < / i n t > < / v a l u e > < / i t e m > < i t e m > < k e y > < s t r i n g > d e t a l l e < / s t r i n g > < / k e y > < v a l u e > < i n t > 8 0 < / i n t > < / v a l u e > < / i t e m > < i t e m > < k e y > < s t r i n g > N �   s e m a n a < / s t r i n g > < / k e y > < v a l u e > < i n t > 1 0 2 < / i n t > < / v a l u e > < / i t e m > < i t e m > < k e y > < s t r i n g > M e s < / s t r i n g > < / k e y > < v a l u e > < i n t > 6 2 < / i n t > < / v a l u e > < / i t e m > < i t e m > < k e y > < s t r i n g > T u r n o < / s t r i n g > < / k e y > < v a l u e > < i n t > 7 1 < / i n t > < / v a l u e > < / i t e m > < i t e m > < k e y > < s t r i n g > O T < / s t r i n g > < / k e y > < v a l u e > < i n t > 5 3 < / i n t > < / v a l u e > < / i t e m > < i t e m > < k e y > < s t r i n g > T E C N I C O < / s t r i n g > < / k e y > < v a l u e > < i n t > 9 0 < / i n t > < / v a l u e > < / i t e m > < i t e m > < k e y > < s t r i n g > C o n   r e p u e s t o   (   s i   /   n o ) < / s t r i n g > < / k e y > < v a l u e > < i n t > 1 7 3 < / i n t > < / v a l u e > < / i t e m > < i t e m > < k e y > < s t r i n g > c o s t o   d e   r e p u e s t o < / s t r i n g > < / k e y > < v a l u e > < i n t > 1 4 7 < / i n t > < / v a l u e > < / i t e m > < / C o l u m n W i d t h s > < C o l u m n D i s p l a y I n d e x > < i t e m > < k e y > < s t r i n g > p a r a d a < / s t r i n g > < / k e y > < v a l u e > < i n t > 0 < / i n t > < / v a l u e > < / i t e m > < i t e m > < k e y > < s t r i n g > m a q u i n a < / s t r i n g > < / k e y > < v a l u e > < i n t > 1 < / i n t > < / v a l u e > < / i t e m > < i t e m > < k e y > < s t r i n g > e m p r e s a < / s t r i n g > < / k e y > < v a l u e > < i n t > 2 < / i n t > < / v a l u e > < / i t e m > < i t e m > < k e y > < s t r i n g > l i n e a < / s t r i n g > < / k e y > < v a l u e > < i n t > 3 < / i n t > < / v a l u e > < / i t e m > < i t e m > < k e y > < s t r i n g > m a q u i n a 2 < / s t r i n g > < / k e y > < v a l u e > < i n t > 4 < / i n t > < / v a l u e > < / i t e m > < i t e m > < k e y > < s t r i n g > n o m b r e < / s t r i n g > < / k e y > < v a l u e > < i n t > 5 < / i n t > < / v a l u e > < / i t e m > < i t e m > < k e y > < s t r i n g > c a u s a _ p a r a d a _ d e s c r i p c i o n < / s t r i n g > < / k e y > < v a l u e > < i n t > 6 < / i n t > < / v a l u e > < / i t e m > < i t e m > < k e y > < s t r i n g > p a r a d a _ f e c h a < / s t r i n g > < / k e y > < v a l u e > < i n t > 7 < / i n t > < / v a l u e > < / i t e m > < i t e m > < k e y > < s t r i n g > p a r a d a _ h o r a < / s t r i n g > < / k e y > < v a l u e > < i n t > 8 < / i n t > < / v a l u e > < / i t e m > < i t e m > < k e y > < s t r i n g > r e s o l u c i o n _ f e c h a < / s t r i n g > < / k e y > < v a l u e > < i n t > 9 < / i n t > < / v a l u e > < / i t e m > < i t e m > < k e y > < s t r i n g > r e s o l u c i o n _ h o r a < / s t r i n g > < / k e y > < v a l u e > < i n t > 1 0 < / i n t > < / v a l u e > < / i t e m > < i t e m > < k e y > < s t r i n g > p a r a d a _ d u r a c i o n < / s t r i n g > < / k e y > < v a l u e > < i n t > 1 1 < / i n t > < / v a l u e > < / i t e m > < i t e m > < k e y > < s t r i n g > m i n < / s t r i n g > < / k e y > < v a l u e > < i n t > 1 2 < / i n t > < / v a l u e > < / i t e m > < i t e m > < k e y > < s t r i n g > c o s t o   M O D < / s t r i n g > < / k e y > < v a l u e > < i n t > 2 1 < / i n t > < / v a l u e > < / i t e m > < i t e m > < k e y > < s t r i n g > c a u s a < / s t r i n g > < / k e y > < v a l u e > < i n t > 1 3 < / i n t > < / v a l u e > < / i t e m > < i t e m > < k e y > < s t r i n g > d e t a l l e < / s t r i n g > < / k e y > < v a l u e > < i n t > 1 4 < / i n t > < / v a l u e > < / i t e m > < i t e m > < k e y > < s t r i n g > N �   s e m a n a < / s t r i n g > < / k e y > < v a l u e > < i n t > 1 5 < / i n t > < / v a l u e > < / i t e m > < i t e m > < k e y > < s t r i n g > M e s < / s t r i n g > < / k e y > < v a l u e > < i n t > 1 6 < / i n t > < / v a l u e > < / i t e m > < i t e m > < k e y > < s t r i n g > T u r n o < / s t r i n g > < / k e y > < v a l u e > < i n t > 1 7 < / i n t > < / v a l u e > < / i t e m > < i t e m > < k e y > < s t r i n g > O T < / s t r i n g > < / k e y > < v a l u e > < i n t > 1 8 < / i n t > < / v a l u e > < / i t e m > < i t e m > < k e y > < s t r i n g > T E C N I C O < / s t r i n g > < / k e y > < v a l u e > < i n t > 1 9 < / i n t > < / v a l u e > < / i t e m > < i t e m > < k e y > < s t r i n g > C o n   r e p u e s t o   (   s i   /   n o ) < / s t r i n g > < / k e y > < v a l u e > < i n t > 2 0 < / i n t > < / v a l u e > < / i t e m > < i t e m > < k e y > < s t r i n g > c o s t o   d e   r e p u e s t o < / s t r i n g > < / k e y > < v a l u e > < i n t > 2 2 < / 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 2 0 2 2 - 0 3 - 1 0 T 1 3 : 3 5 : 3 2 . 6 9 4 2 3 3 5 - 0 3 : 0 0 < / L a s t P r o c e s s e d T i m e > < / D a t a M o d e l i n g S a n d b o x . S e r i a l i z e d S a n d b o x E r r o r C a c h e > ] ] > < / C u s t o m C o n t e n t > < / G e m i n i > 
</file>

<file path=customXml/item24.xml>��< ? x m l   v e r s i o n = " 1 . 0 "   e n c o d i n g = " U T F - 1 6 " ? > < G e m i n i   x m l n s = " h t t p : / / g e m i n i / p i v o t c u s t o m i z a t i o n / T a b l e X M L _ T a b l a 3 " > < C u s t o m C o n t e n t > < ! [ C D A T A [ < T a b l e W i d g e t G r i d S e r i a l i z a t i o n   x m l n s : x s i = " h t t p : / / w w w . w 3 . o r g / 2 0 0 1 / X M L S c h e m a - i n s t a n c e "   x m l n s : x s d = " h t t p : / / w w w . w 3 . o r g / 2 0 0 1 / X M L S c h e m a " > < C o l u m n S u g g e s t e d T y p e   / > < C o l u m n F o r m a t   / > < C o l u m n A c c u r a c y   / > < C o l u m n C u r r e n c y S y m b o l   / > < C o l u m n P o s i t i v e P a t t e r n   / > < C o l u m n N e g a t i v e P a t t e r n   / > < C o l u m n W i d t h s > < i t e m > < k e y > < s t r i n g > N � < / s t r i n g > < / k e y > < v a l u e > < i n t > 5 1 < / i n t > < / v a l u e > < / i t e m > < i t e m > < k e y > < s t r i n g > N �   E t i q u e t a < / s t r i n g > < / k e y > < v a l u e > < i n t > 1 0 5 < / i n t > < / v a l u e > < / i t e m > < i t e m > < k e y > < s t r i n g > � Q u i � n   e t i q u e t � ? < / s t r i n g > < / k e y > < v a l u e > < i n t > 1 4 4 < / i n t > < / v a l u e > < / i t e m > < i t e m > < k e y > < s t r i n g > F e c h a   d e   e n t r a d a < / s t r i n g > < / k e y > < v a l u e > < i n t > 1 4 2 < / i n t > < / v a l u e > < / i t e m > < i t e m > < k e y > < s t r i n g > L i n e a < / s t r i n g > < / k e y > < v a l u e > < i n t > 6 9 < / i n t > < / v a l u e > < / i t e m > < i t e m > < k e y > < s t r i n g > E l e m e n t o   e t i q u e t a d o < / s t r i n g > < / k e y > < v a l u e > < i n t > 1 6 7 < / i n t > < / v a l u e > < / i t e m > < i t e m > < k e y > < s t r i n g > A c c i � n   /   I d e a < / s t r i n g > < / k e y > < v a l u e > < i n t > 1 1 6 < / i n t > < / v a l u e > < / i t e m > < i t e m > < k e y > < s t r i n g > Q u e   m e j o r a ? < / s t r i n g > < / k e y > < v a l u e > < i n t > 1 1 6 < / i n t > < / v a l u e > < / i t e m > < i t e m > < k e y > < s t r i n g > E t i q u e t a < / s t r i n g > < / k e y > < v a l u e > < i n t > 8 7 < / i n t > < / v a l u e > < / i t e m > < i t e m > < k e y > < s t r i n g > E s t a d o < / s t r i n g > < / k e y > < v a l u e > < i n t > 7 7 < / i n t > < / v a l u e > < / i t e m > < i t e m > < k e y > < s t r i n g > R e s p o n s a b l e < / s t r i n g > < / k e y > < v a l u e > < i n t > 1 1 5 < / i n t > < / v a l u e > < / i t e m > < i t e m > < k e y > < s t r i n g > F e c h a   p r e v i s t a < / s t r i n g > < / k e y > < v a l u e > < i n t > 1 2 5 < / i n t > < / v a l u e > < / i t e m > < i t e m > < k e y > < s t r i n g > D i a s   R e s t a n t e < / s t r i n g > < / k e y > < v a l u e > < i n t > 1 2 0 < / i n t > < / v a l u e > < / i t e m > < i t e m > < k e y > < s t r i n g > F e c h a   r e a l < / s t r i n g > < / k e y > < v a l u e > < i n t > 9 9 < / i n t > < / v a l u e > < / i t e m > < i t e m > < k e y > < s t r i n g > O b s e r v a c i o n e s < / s t r i n g > < / k e y > < v a l u e > < i n t > 1 2 7 < / i n t > < / v a l u e > < / i t e m > < / C o l u m n W i d t h s > < C o l u m n D i s p l a y I n d e x > < i t e m > < k e y > < s t r i n g > N � < / s t r i n g > < / k e y > < v a l u e > < i n t > 0 < / i n t > < / v a l u e > < / i t e m > < i t e m > < k e y > < s t r i n g > N �   E t i q u e t a < / s t r i n g > < / k e y > < v a l u e > < i n t > 1 < / i n t > < / v a l u e > < / i t e m > < i t e m > < k e y > < s t r i n g > � Q u i � n   e t i q u e t � ? < / s t r i n g > < / k e y > < v a l u e > < i n t > 2 < / i n t > < / v a l u e > < / i t e m > < i t e m > < k e y > < s t r i n g > F e c h a   d e   e n t r a d a < / s t r i n g > < / k e y > < v a l u e > < i n t > 3 < / i n t > < / v a l u e > < / i t e m > < i t e m > < k e y > < s t r i n g > L i n e a < / s t r i n g > < / k e y > < v a l u e > < i n t > 4 < / i n t > < / v a l u e > < / i t e m > < i t e m > < k e y > < s t r i n g > E l e m e n t o   e t i q u e t a d o < / s t r i n g > < / k e y > < v a l u e > < i n t > 5 < / i n t > < / v a l u e > < / i t e m > < i t e m > < k e y > < s t r i n g > A c c i � n   /   I d e a < / s t r i n g > < / k e y > < v a l u e > < i n t > 6 < / i n t > < / v a l u e > < / i t e m > < i t e m > < k e y > < s t r i n g > Q u e   m e j o r a ? < / s t r i n g > < / k e y > < v a l u e > < i n t > 7 < / i n t > < / v a l u e > < / i t e m > < i t e m > < k e y > < s t r i n g > E t i q u e t a < / s t r i n g > < / k e y > < v a l u e > < i n t > 8 < / i n t > < / v a l u e > < / i t e m > < i t e m > < k e y > < s t r i n g > E s t a d o < / s t r i n g > < / k e y > < v a l u e > < i n t > 9 < / i n t > < / v a l u e > < / i t e m > < i t e m > < k e y > < s t r i n g > R e s p o n s a b l e < / s t r i n g > < / k e y > < v a l u e > < i n t > 1 0 < / i n t > < / v a l u e > < / i t e m > < i t e m > < k e y > < s t r i n g > F e c h a   p r e v i s t a < / s t r i n g > < / k e y > < v a l u e > < i n t > 1 1 < / i n t > < / v a l u e > < / i t e m > < i t e m > < k e y > < s t r i n g > D i a s   R e s t a n t e < / s t r i n g > < / k e y > < v a l u e > < i n t > 1 2 < / i n t > < / v a l u e > < / i t e m > < i t e m > < k e y > < s t r i n g > F e c h a   r e a l < / s t r i n g > < / k e y > < v a l u e > < i n t > 1 3 < / i n t > < / v a l u e > < / i t e m > < i t e m > < k e y > < s t r i n g > O b s e r v a c i o n e s < / s t r i n g > < / k e y > < v a l u e > < i n t > 1 4 < / 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P o w e r P i v o t V e r s i o n " > < C u s t o m C o n t e n t > < ! [ C D A T A [ 2 0 1 5 . 1 3 0 . 1 6 0 5 . 6 0 2 ] ] > < / C u s t o m C o n t e n t > < / G e m i n i > 
</file>

<file path=customXml/item5.xml>��< ? x m l   v e r s i o n = " 1 . 0 "   e n c o d i n g = " U T F - 1 6 " ? > < G e m i n i   x m l n s = " h t t p : / / g e m i n i / p i v o t c u s t o m i z a t i o n / L i n k e d T a b l e U p d a t e M o d e " > < C u s t o m C o n t e n t > < ! [ C D A T A [ T r u e ] ] > < / C u s t o m C o n t e n t > < / G e m i n i > 
</file>

<file path=customXml/item6.xml><?xml version="1.0" encoding="utf-8"?>
<?mso-contentType ?>
<FormTemplates xmlns="http://schemas.microsoft.com/sharepoint/v3/contenttype/forms">
  <Display>DocumentLibraryForm</Display>
  <Edit>DocumentLibraryForm</Edit>
  <New>DocumentLibraryForm</New>
</FormTemplates>
</file>

<file path=customXml/item7.xml>��< ? x m l   v e r s i o n = " 1 . 0 "   e n c o d i n g = " U T F - 1 6 " ? > < G e m i n i   x m l n s = " h t t p : / / g e m i n i / p i v o t c u s t o m i z a t i o n / M a n u a l C a l c M o d e " > < C u s t o m C o n t e n t > < ! [ C D A T A [ F a l s e ] ] > < / 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 C a u s a s < / K e y > < V a l u e   x m l n s : a = " h t t p : / / s c h e m a s . d a t a c o n t r a c t . o r g / 2 0 0 4 / 0 7 / M i c r o s o f t . A n a l y s i s S e r v i c e s . C o m m o n " > < a : H a s F o c u s > t r u e < / a : H a s F o c u s > < a : S i z e A t D p i 9 6 > 1 1 3 < / a : S i z e A t D p i 9 6 > < a : V i s i b l e > t r u e < / a : V i s i b l e > < / V a l u e > < / K e y V a l u e O f s t r i n g S a n d b o x E d i t o r . M e a s u r e G r i d S t a t e S c d E 3 5 R y > < K e y V a l u e O f s t r i n g S a n d b o x E d i t o r . M e a s u r e G r i d S t a t e S c d E 3 5 R y > < K e y > T a b l a 1 4 < / K e y > < V a l u e   x m l n s : a = " h t t p : / / s c h e m a s . d a t a c o n t r a c t . o r g / 2 0 0 4 / 0 7 / M i c r o s o f t . A n a l y s i s S e r v i c e s . C o m m o n " > < a : H a s F o c u s > t r u e < / a : H a s F o c u s > < a : S i z e A t D p i 9 6 > 1 1 3 < / a : S i z e A t D p i 9 6 > < a : V i s i b l e > t r u e < / a : V i s i b l e > < / V a l u e > < / K e y V a l u e O f s t r i n g S a n d b o x E d i t o r . M e a s u r e G r i d S t a t e S c d E 3 5 R y > < K e y V a l u e O f s t r i n g S a n d b o x E d i t o r . M e a s u r e G r i d S t a t e S c d E 3 5 R y > < K e y > T a b l a 6 < / K e y > < V a l u e   x m l n s : a = " h t t p : / / s c h e m a s . d a t a c o n t r a c t . o r g / 2 0 0 4 / 0 7 / M i c r o s o f t . A n a l y s i s S e r v i c e s . C o m m o n " > < a : H a s F o c u s > t r u e < / a : H a s F o c u s > < a : S i z e A t D p i 9 6 > 1 1 3 < / a : S i z e A t D p i 9 6 > < a : V i s i b l e > t r u e < / a : V i s i b l e > < / V a l u e > < / K e y V a l u e O f s t r i n g S a n d b o x E d i t o r . M e a s u r e G r i d S t a t e S c d E 3 5 R y > < K e y V a l u e O f s t r i n g S a n d b o x E d i t o r . M e a s u r e G r i d S t a t e S c d E 3 5 R y > < K e y > C a l e n d a r i o < / K e y > < V a l u e   x m l n s : a = " h t t p : / / s c h e m a s . d a t a c o n t r a c t . o r g / 2 0 0 4 / 0 7 / M i c r o s o f t . A n a l y s i s S e r v i c e s . C o m m o n " > < a : H a s F o c u s > t r u e < / a : H a s F o c u s > < a : S i z e A t D p i 9 6 > 1 1 3 < / a : S i z e A t D p i 9 6 > < a : V i s i b l e > t r u e < / a : V i s i b l e > < / V a l u e > < / K e y V a l u e O f s t r i n g S a n d b o x E d i t o r . M e a s u r e G r i d S t a t e S c d E 3 5 R y > < K e y V a l u e O f s t r i n g S a n d b o x E d i t o r . M e a s u r e G r i d S t a t e S c d E 3 5 R y > < K e y > T a b l a 3 < / K e y > < V a l u e   x m l n s : a = " h t t p : / / s c h e m a s . d a t a c o n t r a c t . o r g / 2 0 0 4 / 0 7 / M i c r o s o f t . A n a l y s i s S e r v i c e s . C o m m o n " > < a : H a s F o c u s > t r u e < / a : H a s F o c u s > < a : S i z e A t D p i 9 6 > 1 1 3 < / a : S i z e A t D p i 9 6 > < a : V i s i b l e > t r u e < / a : V i s i b l e > < / V a l u e > < / K e y V a l u e O f s t r i n g S a n d b o x E d i t o r . M e a s u r e G r i d S t a t e S c d E 3 5 R y > < K e y V a l u e O f s t r i n g S a n d b o x E d i t o r . M e a s u r e G r i d S t a t e S c d E 3 5 R y > < K e y > f a l l a s 2 0 2 1 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9.xml>��< ? x m l   v e r s i o n = " 1 . 0 "   e n c o d i n g = " U T F - 1 6 " ? > < G e m i n i   x m l n s = " h t t p : / / g e m i n i / p i v o t c u s t o m i z a t i o n / C l i e n t W i n d o w X M L " > < C u s t o m C o n t e n t > < ! [ C D A T A [ f a l l a s 2 0 2 1 ] ] > < / C u s t o m C o n t e n t > < / G e m i n i > 
</file>

<file path=customXml/itemProps1.xml><?xml version="1.0" encoding="utf-8"?>
<ds:datastoreItem xmlns:ds="http://schemas.openxmlformats.org/officeDocument/2006/customXml" ds:itemID="{07174529-532F-4AF2-BD97-ECCC56B66E50}">
  <ds:schemaRefs>
    <ds:schemaRef ds:uri="http://gemini/pivotcustomization/FormulaBarState"/>
  </ds:schemaRefs>
</ds:datastoreItem>
</file>

<file path=customXml/itemProps10.xml><?xml version="1.0" encoding="utf-8"?>
<ds:datastoreItem xmlns:ds="http://schemas.openxmlformats.org/officeDocument/2006/customXml" ds:itemID="{0B9D147A-2DBC-478F-8B5D-C4D75A58B1B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3e19e0-7c1c-4b4c-b504-dde539a65190"/>
    <ds:schemaRef ds:uri="561a54c9-19ab-4f7a-9342-e2f87f3d41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11.xml><?xml version="1.0" encoding="utf-8"?>
<ds:datastoreItem xmlns:ds="http://schemas.openxmlformats.org/officeDocument/2006/customXml" ds:itemID="{31E9008E-AFBC-4A9B-8DEC-4C4E0B706703}">
  <ds:schemaRefs>
    <ds:schemaRef ds:uri="http://gemini/pivotcustomization/IsSandboxEmbedded"/>
  </ds:schemaRefs>
</ds:datastoreItem>
</file>

<file path=customXml/itemProps12.xml><?xml version="1.0" encoding="utf-8"?>
<ds:datastoreItem xmlns:ds="http://schemas.openxmlformats.org/officeDocument/2006/customXml" ds:itemID="{76642E16-9CC1-4FB7-8ED0-BA39AC369890}">
  <ds:schemaRefs>
    <ds:schemaRef ds:uri="http://gemini/pivotcustomization/TableXML_fallas2021"/>
  </ds:schemaRefs>
</ds:datastoreItem>
</file>

<file path=customXml/itemProps13.xml><?xml version="1.0" encoding="utf-8"?>
<ds:datastoreItem xmlns:ds="http://schemas.openxmlformats.org/officeDocument/2006/customXml" ds:itemID="{C79A6277-F0C4-4DA5-A152-AE93FD3D57F7}">
  <ds:schemaRefs>
    <ds:schemaRef ds:uri="http://gemini/pivotcustomization/SandboxNonEmpty"/>
  </ds:schemaRefs>
</ds:datastoreItem>
</file>

<file path=customXml/itemProps14.xml><?xml version="1.0" encoding="utf-8"?>
<ds:datastoreItem xmlns:ds="http://schemas.openxmlformats.org/officeDocument/2006/customXml" ds:itemID="{90A4C6F1-83CE-4881-9406-DF0A39EE6394}">
  <ds:schemaRefs>
    <ds:schemaRef ds:uri="http://gemini/pivotcustomization/ShowImplicitMeasures"/>
  </ds:schemaRefs>
</ds:datastoreItem>
</file>

<file path=customXml/itemProps15.xml><?xml version="1.0" encoding="utf-8"?>
<ds:datastoreItem xmlns:ds="http://schemas.openxmlformats.org/officeDocument/2006/customXml" ds:itemID="{8F246246-2D23-4D62-9263-7B78BDFB9316}">
  <ds:schemaRefs>
    <ds:schemaRef ds:uri="http://gemini/pivotcustomization/TableXML_Tabla14"/>
  </ds:schemaRefs>
</ds:datastoreItem>
</file>

<file path=customXml/itemProps16.xml><?xml version="1.0" encoding="utf-8"?>
<ds:datastoreItem xmlns:ds="http://schemas.openxmlformats.org/officeDocument/2006/customXml" ds:itemID="{5EC8C58E-16FE-4A66-B3A3-672F6530FA4B}">
  <ds:schemaRefs>
    <ds:schemaRef ds:uri="http://gemini/pivotcustomization/TableOrder"/>
  </ds:schemaRefs>
</ds:datastoreItem>
</file>

<file path=customXml/itemProps17.xml><?xml version="1.0" encoding="utf-8"?>
<ds:datastoreItem xmlns:ds="http://schemas.openxmlformats.org/officeDocument/2006/customXml" ds:itemID="{D42F09DF-A458-484D-AAF5-3FEC6A8FC4F6}">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http://purl.org/dc/terms/"/>
    <ds:schemaRef ds:uri="http://schemas.microsoft.com/office/2006/metadata/properties"/>
    <ds:schemaRef ds:uri="561a54c9-19ab-4f7a-9342-e2f87f3d4160"/>
    <ds:schemaRef ds:uri="dc3e19e0-7c1c-4b4c-b504-dde539a65190"/>
    <ds:schemaRef ds:uri="http://www.w3.org/XML/1998/namespace"/>
    <ds:schemaRef ds:uri="http://purl.org/dc/dcmitype/"/>
  </ds:schemaRefs>
</ds:datastoreItem>
</file>

<file path=customXml/itemProps18.xml><?xml version="1.0" encoding="utf-8"?>
<ds:datastoreItem xmlns:ds="http://schemas.openxmlformats.org/officeDocument/2006/customXml" ds:itemID="{4A9FDF10-EBE8-4F0E-95EA-93823B43ECDE}">
  <ds:schemaRefs>
    <ds:schemaRef ds:uri="http://gemini/pivotcustomization/TableWidget"/>
  </ds:schemaRefs>
</ds:datastoreItem>
</file>

<file path=customXml/itemProps19.xml><?xml version="1.0" encoding="utf-8"?>
<ds:datastoreItem xmlns:ds="http://schemas.openxmlformats.org/officeDocument/2006/customXml" ds:itemID="{1051CA9A-931B-4989-91E8-54A562D2FF37}">
  <ds:schemaRefs>
    <ds:schemaRef ds:uri="http://gemini/pivotcustomization/TableXML_Calendario"/>
  </ds:schemaRefs>
</ds:datastoreItem>
</file>

<file path=customXml/itemProps2.xml><?xml version="1.0" encoding="utf-8"?>
<ds:datastoreItem xmlns:ds="http://schemas.openxmlformats.org/officeDocument/2006/customXml" ds:itemID="{14CDE4E7-96C8-4A47-93AE-5D50C05723D7}">
  <ds:schemaRefs>
    <ds:schemaRef ds:uri="http://gemini/pivotcustomization/ShowHidden"/>
  </ds:schemaRefs>
</ds:datastoreItem>
</file>

<file path=customXml/itemProps20.xml><?xml version="1.0" encoding="utf-8"?>
<ds:datastoreItem xmlns:ds="http://schemas.openxmlformats.org/officeDocument/2006/customXml" ds:itemID="{78653AC6-6553-48F9-B738-6F64639C5D84}">
  <ds:schemaRefs>
    <ds:schemaRef ds:uri="http://gemini/pivotcustomization/TableXML_Tabla6"/>
  </ds:schemaRefs>
</ds:datastoreItem>
</file>

<file path=customXml/itemProps21.xml><?xml version="1.0" encoding="utf-8"?>
<ds:datastoreItem xmlns:ds="http://schemas.openxmlformats.org/officeDocument/2006/customXml" ds:itemID="{D201E2A8-F0FD-4189-9E02-DA06FEC0C562}">
  <ds:schemaRefs>
    <ds:schemaRef ds:uri="http://gemini/pivotcustomization/Diagrams"/>
  </ds:schemaRefs>
</ds:datastoreItem>
</file>

<file path=customXml/itemProps22.xml><?xml version="1.0" encoding="utf-8"?>
<ds:datastoreItem xmlns:ds="http://schemas.openxmlformats.org/officeDocument/2006/customXml" ds:itemID="{D2449323-814A-4279-9C48-35C4C9E96FE5}">
  <ds:schemaRefs>
    <ds:schemaRef ds:uri="http://gemini/pivotcustomization/TableXML_Causas"/>
  </ds:schemaRefs>
</ds:datastoreItem>
</file>

<file path=customXml/itemProps23.xml><?xml version="1.0" encoding="utf-8"?>
<ds:datastoreItem xmlns:ds="http://schemas.openxmlformats.org/officeDocument/2006/customXml" ds:itemID="{667ED7BA-59EB-49E0-B65F-EB5E0CF685EE}">
  <ds:schemaRefs>
    <ds:schemaRef ds:uri="http://gemini/pivotcustomization/ErrorCache"/>
  </ds:schemaRefs>
</ds:datastoreItem>
</file>

<file path=customXml/itemProps24.xml><?xml version="1.0" encoding="utf-8"?>
<ds:datastoreItem xmlns:ds="http://schemas.openxmlformats.org/officeDocument/2006/customXml" ds:itemID="{1C6E9D86-C5C3-48F2-B615-AEE95455DB78}">
  <ds:schemaRefs>
    <ds:schemaRef ds:uri="http://gemini/pivotcustomization/TableXML_Tabla3"/>
  </ds:schemaRefs>
</ds:datastoreItem>
</file>

<file path=customXml/itemProps3.xml><?xml version="1.0" encoding="utf-8"?>
<ds:datastoreItem xmlns:ds="http://schemas.openxmlformats.org/officeDocument/2006/customXml" ds:itemID="{19DEEA85-B9B8-46C0-97D0-CC4323BB11B4}">
  <ds:schemaRefs>
    <ds:schemaRef ds:uri="http://gemini/pivotcustomization/RelationshipAutoDetectionEnabled"/>
  </ds:schemaRefs>
</ds:datastoreItem>
</file>

<file path=customXml/itemProps4.xml><?xml version="1.0" encoding="utf-8"?>
<ds:datastoreItem xmlns:ds="http://schemas.openxmlformats.org/officeDocument/2006/customXml" ds:itemID="{FDF8CC19-8DF1-4AA3-83FC-A03A65FF82D0}">
  <ds:schemaRefs>
    <ds:schemaRef ds:uri="http://gemini/pivotcustomization/PowerPivotVersion"/>
  </ds:schemaRefs>
</ds:datastoreItem>
</file>

<file path=customXml/itemProps5.xml><?xml version="1.0" encoding="utf-8"?>
<ds:datastoreItem xmlns:ds="http://schemas.openxmlformats.org/officeDocument/2006/customXml" ds:itemID="{C9274DDF-5753-4B6A-9C1E-9E0D1C4AD204}">
  <ds:schemaRefs>
    <ds:schemaRef ds:uri="http://gemini/pivotcustomization/LinkedTableUpdateMode"/>
  </ds:schemaRefs>
</ds:datastoreItem>
</file>

<file path=customXml/itemProps6.xml><?xml version="1.0" encoding="utf-8"?>
<ds:datastoreItem xmlns:ds="http://schemas.openxmlformats.org/officeDocument/2006/customXml" ds:itemID="{4762D04C-9AA5-467F-B7C4-D9AED58575AF}">
  <ds:schemaRefs>
    <ds:schemaRef ds:uri="http://schemas.microsoft.com/sharepoint/v3/contenttype/forms"/>
  </ds:schemaRefs>
</ds:datastoreItem>
</file>

<file path=customXml/itemProps7.xml><?xml version="1.0" encoding="utf-8"?>
<ds:datastoreItem xmlns:ds="http://schemas.openxmlformats.org/officeDocument/2006/customXml" ds:itemID="{0E4A2AB5-C3E7-4D36-8223-C26A46A0E144}">
  <ds:schemaRefs>
    <ds:schemaRef ds:uri="http://gemini/pivotcustomization/ManualCalcMode"/>
  </ds:schemaRefs>
</ds:datastoreItem>
</file>

<file path=customXml/itemProps8.xml><?xml version="1.0" encoding="utf-8"?>
<ds:datastoreItem xmlns:ds="http://schemas.openxmlformats.org/officeDocument/2006/customXml" ds:itemID="{3C956C1A-5DB4-4A97-A33A-9018161215E4}">
  <ds:schemaRefs>
    <ds:schemaRef ds:uri="http://gemini/pivotcustomization/MeasureGridState"/>
  </ds:schemaRefs>
</ds:datastoreItem>
</file>

<file path=customXml/itemProps9.xml><?xml version="1.0" encoding="utf-8"?>
<ds:datastoreItem xmlns:ds="http://schemas.openxmlformats.org/officeDocument/2006/customXml" ds:itemID="{EEE47C4A-05D1-49DA-9C27-2B621568CB76}">
  <ds:schemaRefs>
    <ds:schemaRef ds:uri="http://gemini/pivotcustomization/ClientWindowXML"/>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6" baseType="variant">
      <vt:variant>
        <vt:lpstr>Hojas de cálculo</vt:lpstr>
      </vt:variant>
      <vt:variant>
        <vt:i4>6</vt:i4>
      </vt:variant>
      <vt:variant>
        <vt:lpstr>Gráficos</vt:lpstr>
      </vt:variant>
      <vt:variant>
        <vt:i4>1</vt:i4>
      </vt:variant>
      <vt:variant>
        <vt:lpstr>Rangos con nombre</vt:lpstr>
      </vt:variant>
      <vt:variant>
        <vt:i4>5</vt:i4>
      </vt:variant>
    </vt:vector>
  </HeadingPairs>
  <TitlesOfParts>
    <vt:vector size="12" baseType="lpstr">
      <vt:lpstr>Tipo de falla (2)</vt:lpstr>
      <vt:lpstr>paradas</vt:lpstr>
      <vt:lpstr>Tipo de falla</vt:lpstr>
      <vt:lpstr>Grafico por linea</vt:lpstr>
      <vt:lpstr>Plan Accion MTTO</vt:lpstr>
      <vt:lpstr>validacion de datos</vt:lpstr>
      <vt:lpstr>Gráfico1</vt:lpstr>
      <vt:lpstr>'Grafico por linea'!Área_de_impresión</vt:lpstr>
      <vt:lpstr>'Tipo de falla'!Área_de_impresión</vt:lpstr>
      <vt:lpstr>'Tipo de falla (2)'!Área_de_impresión</vt:lpstr>
      <vt:lpstr>paradas!parada</vt:lpstr>
      <vt:lpstr>'Plan Accion MTTO'!Títulos_a_imprimir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Argentina Electricos Envasado/MOR/AR</dc:creator>
  <cp:keywords/>
  <dc:description/>
  <cp:lastModifiedBy>Alexia Albieni/Other/Consultant</cp:lastModifiedBy>
  <cp:revision/>
  <dcterms:created xsi:type="dcterms:W3CDTF">2015-06-05T18:17:20Z</dcterms:created>
  <dcterms:modified xsi:type="dcterms:W3CDTF">2024-05-20T18:57:07Z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0x0101005FAA15A004B58F4D9D45DADDF359016A</vt:lpwstr>
  </property>
  <property fmtid="{D5CDD505-2E9C-101B-9397-08002B2CF9AE}" pid="3" name="MediaServiceImageTags">
    <vt:lpwstr/>
  </property>
</Properties>
</file>