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User\Desktop\UNHSEDS\Business\Finance\Budgets, Packets and Templates\Packets\TURBOCAM Sponsorship Packet\"/>
    </mc:Choice>
  </mc:AlternateContent>
  <xr:revisionPtr revIDLastSave="0" documentId="13_ncr:1_{2ACC63C7-9AF7-48C4-ACA4-59F7D91B7697}" xr6:coauthVersionLast="44" xr6:coauthVersionMax="44" xr10:uidLastSave="{00000000-0000-0000-0000-000000000000}"/>
  <bookViews>
    <workbookView xWindow="28680" yWindow="-120" windowWidth="29040" windowHeight="15840" xr2:uid="{00000000-000D-0000-FFFF-FFFF00000000}"/>
  </bookViews>
  <sheets>
    <sheet name="2019-2020" sheetId="2" r:id="rId1"/>
    <sheet name="CEPS Grant Request" sheetId="1" r:id="rId2"/>
  </sheets>
  <definedNames>
    <definedName name="_xlnm.Print_Titles" localSheetId="1">'CEPS Grant Request'!#REF!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2" i="2" l="1"/>
  <c r="C131" i="2" l="1"/>
  <c r="B68" i="2" l="1"/>
  <c r="B65" i="2"/>
  <c r="B64" i="2"/>
  <c r="C92" i="2" l="1"/>
  <c r="C84" i="2"/>
  <c r="C75" i="2"/>
  <c r="C105" i="2" l="1"/>
  <c r="C57" i="2"/>
  <c r="C103" i="2" s="1"/>
  <c r="B46" i="2"/>
  <c r="B45" i="2"/>
  <c r="B44" i="2"/>
  <c r="B36" i="2"/>
  <c r="C37" i="2" s="1"/>
  <c r="B27" i="2"/>
  <c r="B26" i="2"/>
  <c r="B25" i="2"/>
  <c r="B9" i="2"/>
  <c r="B8" i="2"/>
  <c r="B7" i="2"/>
  <c r="B4" i="1"/>
  <c r="C47" i="2" l="1"/>
  <c r="C101" i="2" s="1"/>
  <c r="C10" i="2"/>
  <c r="C28" i="2"/>
  <c r="C29" i="2" s="1"/>
  <c r="C19" i="2"/>
  <c r="C20" i="2" s="1"/>
  <c r="B6" i="1"/>
  <c r="B5" i="1"/>
  <c r="C7" i="1"/>
  <c r="C8" i="1" s="1"/>
  <c r="C11" i="2" l="1"/>
  <c r="C99" i="2"/>
  <c r="C107" i="2" s="1"/>
</calcChain>
</file>

<file path=xl/sharedStrings.xml><?xml version="1.0" encoding="utf-8"?>
<sst xmlns="http://schemas.openxmlformats.org/spreadsheetml/2006/main" count="106" uniqueCount="87">
  <si>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</si>
  <si>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</si>
  <si>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</si>
  <si>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</si>
  <si>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</si>
  <si>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</si>
  <si>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</si>
  <si>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</si>
  <si>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Cost</t>
  </si>
  <si>
    <t>Total</t>
  </si>
  <si>
    <t>Engineering</t>
  </si>
  <si>
    <t>Outreach</t>
  </si>
  <si>
    <t>UNH SEDS 2019-2020 Budget - Full</t>
  </si>
  <si>
    <t>Conferences and Competitions</t>
  </si>
  <si>
    <t>Admission to the Conference</t>
  </si>
  <si>
    <t>Hotel Housing (6 Nights)</t>
  </si>
  <si>
    <t>General Travel (Car)</t>
  </si>
  <si>
    <t>Hotel Housing (4 Nights)</t>
  </si>
  <si>
    <t>Admission into the Competition</t>
  </si>
  <si>
    <t>Business</t>
  </si>
  <si>
    <t>Consumables</t>
  </si>
  <si>
    <t>Food and Drink (Introductory Meetings and Events)</t>
  </si>
  <si>
    <t>Pens (500)</t>
  </si>
  <si>
    <t>Stickers (500 Assorted)</t>
  </si>
  <si>
    <t>Member T-Shirts (15)</t>
  </si>
  <si>
    <t>Member Sweatshirts (10)</t>
  </si>
  <si>
    <t>Graduating Seniors SEDS Stoles (13)</t>
  </si>
  <si>
    <t>Total Club Expenses</t>
  </si>
  <si>
    <t>Model Rocket Program (5 Schools)</t>
  </si>
  <si>
    <t>Kid-Friendly Ground Equipment</t>
  </si>
  <si>
    <t>Engine Consumable</t>
  </si>
  <si>
    <t>Rocket Consumables</t>
  </si>
  <si>
    <t>UNH Hybrid Rocket</t>
  </si>
  <si>
    <t>Thrust Vectoring</t>
  </si>
  <si>
    <t>Hot-Fire Safety Structures</t>
  </si>
  <si>
    <t>Trailer Frame</t>
  </si>
  <si>
    <t>Structure Material</t>
  </si>
  <si>
    <t>Supporting Equipment (Media/Control)</t>
  </si>
  <si>
    <t>Suporting Quadcopter Equipment</t>
  </si>
  <si>
    <t>Test Rocket Materials</t>
  </si>
  <si>
    <t>Consumable Engines</t>
  </si>
  <si>
    <t>TVC Electronics and Hardware</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</si>
  <si>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</si>
  <si>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</si>
  <si>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</si>
  <si>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</si>
  <si>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</si>
  <si>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</si>
  <si>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</si>
  <si>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</si>
  <si>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 xml:space="preserve">Inconel Nozzle </t>
  </si>
  <si>
    <t>Combustion Chamber and Injector</t>
  </si>
  <si>
    <t xml:space="preserve">Misc. Rocket Hardware </t>
  </si>
  <si>
    <t>UNH SEDS Total Budget</t>
  </si>
  <si>
    <t>Budget Totals</t>
  </si>
  <si>
    <t>The 2019 SpaceVision conference is hosted by the SEDS-ASU chapter. This conference brings together all of the nationwide SEDS chapters and all people who have a shared passion for space. In 2018, 16 of UNH SEDS's members travelled to San Deigo out of their own pocket to experience this amazing conference.</t>
  </si>
  <si>
    <t>Spaceport America Cup Competition                 (Washington,DC) (12 Members)</t>
  </si>
  <si>
    <t>SpaceVision Networking Event                 (Tempe, AZ) (20 Members)</t>
  </si>
  <si>
    <t>The Inernational Astronautical Congress (IAC) is the biggest space conference in the world, this year hosted in Washington, DC. Students who go can not speak more highly of it as the connections they make are very career-changing.</t>
  </si>
  <si>
    <t>This is the competition that we will be participating in this year within the hybrid engine category. The possiblity of winning will lead to huge publicity onto UNH and the accelerating rocket team that is growing here.</t>
  </si>
  <si>
    <t>It is important to entice new students to come to introductory meetings, and pizza helps a lot! We have been paying out of pocket for 2 years as we usually couldn't spare the funds coming fron our engineering goals</t>
  </si>
  <si>
    <t>Team swag is important, and helps a great deal to unify the team, and provide a lasting affect on our graduates. Pens and stickers help a great deal to get our club heard and seen throughout the college and university.</t>
  </si>
  <si>
    <t>We have been in contact with 3 schools thus far to teach students the fundamentals of model rocketry, and the growing space industry they can join later in their studies. These funds will enable us to prepare an activity to affect our community in exploring paths that might be their passion.</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</si>
  <si>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</si>
  <si>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This is a side-project that will have the participation by several seniors in ME, EE and CS that will allow us to narrow in on a thrust vectoring system to one day integrate into our hybrid engine rocket.</t>
  </si>
  <si>
    <t>Safety comes first, and we are in need of a professional, presentable and secure location to control and maintain our hot-fire tests. This will have the pure dedication of 2 civil engineers with the support of the team</t>
  </si>
  <si>
    <t>IAC Networking Event                 (Washington,DC) (2 Members)</t>
  </si>
  <si>
    <t>UNH SEDS Swag (Apparel)</t>
  </si>
  <si>
    <t>Received Sponsorship (9/25)</t>
  </si>
  <si>
    <t xml:space="preserve">Hitchiner </t>
  </si>
  <si>
    <t>Addiditive Rocket Coorporation</t>
  </si>
  <si>
    <t>"Very Reduced Inconel 718 Printing and Post-Machining Services"</t>
  </si>
  <si>
    <t xml:space="preserve">Seneca Machine </t>
  </si>
  <si>
    <t xml:space="preserve">New England Wire Technologies </t>
  </si>
  <si>
    <t>"Free Electronic Wiring Supplies"</t>
  </si>
  <si>
    <t xml:space="preserve">Waldron Engineering </t>
  </si>
  <si>
    <t>Industry Sponsorship</t>
  </si>
  <si>
    <t>TBD</t>
  </si>
  <si>
    <t>Westinghouse Electric Corporation</t>
  </si>
  <si>
    <t>Collegiate Sponsorship</t>
  </si>
  <si>
    <t xml:space="preserve">University of New Hampshire College of Engineering and Physical Sciences </t>
  </si>
  <si>
    <t xml:space="preserve">University of New Hampshire Mechanical Engineering Department </t>
  </si>
  <si>
    <t xml:space="preserve">University of New Hampshire Electrical Engineering Department </t>
  </si>
  <si>
    <t xml:space="preserve">University of New Hampshire Computer Science Department </t>
  </si>
  <si>
    <t>Total Industry Sponsorship</t>
  </si>
  <si>
    <t>Total Collegiate Sponsorship</t>
  </si>
  <si>
    <t>Misc. Machining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</si>
</sst>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409]mmm\-yy;@"/>
  </numFmts>
  <fonts count="26"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9"/>
      <name val="Tahoma"/>
      <family val="2"/>
    </font>
    <font>
      <b/>
      <sz val="12"/>
      <name val="Tahoma"/>
      <family val="2"/>
    </font>
    <font>
      <b/>
      <sz val="11"/>
      <name val="Tahoma"/>
      <family val="2"/>
    </font>
    <font>
      <b/>
      <sz val="14"/>
      <color rgb="FF0070C0"/>
      <name val="Tahoma"/>
      <family val="2"/>
    </font>
    <font>
      <b/>
      <sz val="11"/>
      <color rgb="FFFF0000"/>
      <name val="Tahoma"/>
      <family val="2"/>
    </font>
    <font>
      <sz val="8"/>
      <color theme="1" tint="0.34998626667073579"/>
      <name val="Tahoma"/>
      <family val="2"/>
    </font>
    <font>
      <b/>
      <sz val="11"/>
      <color rgb="FFFF0000"/>
      <name val="Arial"/>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
      <b/>
      <sz val="14"/>
      <color theme="9" tint="-0.499984740745262"/>
      <name val="Tahoma"/>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indexed="21"/>
      </left>
      <right/>
      <top/>
      <bottom style="thin">
        <color indexed="21"/>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indexed="21"/>
      </bottom>
      <diagonal/>
    </border>
    <border>
      <left style="thin">
        <color theme="4" tint="0.79998168889431442"/>
      </left>
      <right style="thin">
        <color theme="4" tint="0.79998168889431442"/>
      </right>
      <top style="thin">
        <color indexed="21"/>
      </top>
      <bottom style="thin">
        <color theme="4" tint="0.79998168889431442"/>
      </bottom>
      <diagonal/>
    </border>
    <border>
      <left style="thin">
        <color theme="4" tint="0.79998168889431442"/>
      </left>
      <right/>
      <top/>
      <bottom/>
      <diagonal/>
    </border>
    <border>
      <left style="thin">
        <color indexed="21"/>
      </left>
      <right style="thin">
        <color theme="2"/>
      </right>
      <top style="thin">
        <color theme="4" tint="0.79998168889431442"/>
      </top>
      <bottom style="thin">
        <color theme="4" tint="0.79998168889431442"/>
      </bottom>
      <diagonal/>
    </border>
    <border>
      <left/>
      <right style="thin">
        <color theme="4" tint="0.79998168889431442"/>
      </right>
      <top style="thin">
        <color indexed="21"/>
      </top>
      <bottom/>
      <diagonal/>
    </border>
  </borders>
  <cellStyleXfs count="2">
    <xf numFmtId="0" fontId="0" fillId="0" borderId="0"/>
    <xf numFmtId="44" fontId="8" fillId="0" borderId="0" applyFont="0" applyFill="0" applyBorder="0" applyAlignment="0" applyProtection="0"/>
  </cellStyleXfs>
  <cellXfs count="104">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11" fillId="0" borderId="0" xfId="0" applyFont="1" applyFill="1" applyBorder="1" applyAlignment="1">
      <alignment horizontal="center" wrapText="1"/>
    </xf>
    <xf numFmtId="165" fontId="5" fillId="0" borderId="1" xfId="0" applyNumberFormat="1" applyFont="1" applyBorder="1" applyAlignment="1" applyProtection="1">
      <alignment horizontal="center" wrapText="1"/>
    </xf>
    <xf numFmtId="44" fontId="7" fillId="0" borderId="1" xfId="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44" fontId="13"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164" fontId="5" fillId="3" borderId="0" xfId="1" applyNumberFormat="1" applyFont="1" applyFill="1" applyBorder="1" applyAlignment="1">
      <alignment horizontal="right" vertical="center" wrapText="1"/>
    </xf>
    <xf numFmtId="0" fontId="16" fillId="4" borderId="0" xfId="0" applyFont="1" applyFill="1" applyBorder="1" applyAlignment="1">
      <alignment vertical="center" wrapText="1"/>
    </xf>
    <xf numFmtId="44" fontId="16" fillId="4" borderId="0" xfId="1" applyFont="1" applyFill="1" applyBorder="1" applyAlignment="1">
      <alignment vertical="center" wrapText="1"/>
    </xf>
    <xf numFmtId="164" fontId="16"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8" fillId="3" borderId="1" xfId="1" applyFont="1" applyFill="1" applyBorder="1" applyAlignment="1">
      <alignment vertical="center" wrapText="1"/>
    </xf>
    <xf numFmtId="164" fontId="19" fillId="0" borderId="0" xfId="1" applyNumberFormat="1" applyFont="1" applyBorder="1" applyAlignment="1">
      <alignment horizontal="right" vertical="center" wrapText="1"/>
    </xf>
    <xf numFmtId="44" fontId="22" fillId="0" borderId="0" xfId="1" applyFont="1" applyBorder="1" applyAlignment="1">
      <alignment vertical="center" wrapText="1"/>
    </xf>
    <xf numFmtId="164" fontId="7" fillId="0" borderId="5" xfId="1" applyNumberFormat="1" applyFont="1" applyFill="1" applyBorder="1" applyAlignment="1">
      <alignment vertical="center" wrapText="1"/>
    </xf>
    <xf numFmtId="164" fontId="7" fillId="3" borderId="5" xfId="1" applyNumberFormat="1" applyFont="1" applyFill="1" applyBorder="1" applyAlignment="1">
      <alignment horizontal="right" vertical="center" wrapText="1"/>
    </xf>
    <xf numFmtId="164" fontId="7" fillId="3" borderId="6" xfId="1" applyNumberFormat="1" applyFont="1" applyFill="1" applyBorder="1" applyAlignment="1">
      <alignment horizontal="right" vertical="center" wrapText="1"/>
    </xf>
    <xf numFmtId="164" fontId="18" fillId="2" borderId="5" xfId="1" applyNumberFormat="1" applyFont="1" applyFill="1" applyBorder="1" applyAlignment="1">
      <alignment horizontal="right" vertical="center" wrapText="1"/>
    </xf>
    <xf numFmtId="164" fontId="15" fillId="2" borderId="5" xfId="1" applyNumberFormat="1" applyFont="1" applyFill="1" applyBorder="1" applyAlignment="1">
      <alignment horizontal="right" vertical="center" wrapText="1"/>
    </xf>
    <xf numFmtId="164" fontId="7" fillId="3" borderId="9" xfId="1" applyNumberFormat="1" applyFont="1" applyFill="1" applyBorder="1" applyAlignment="1">
      <alignment horizontal="right" vertical="center" wrapText="1"/>
    </xf>
    <xf numFmtId="164" fontId="5" fillId="0" borderId="5" xfId="1" applyNumberFormat="1" applyFont="1" applyBorder="1" applyAlignment="1" applyProtection="1">
      <alignment horizontal="right" wrapText="1"/>
    </xf>
    <xf numFmtId="164" fontId="7" fillId="3" borderId="5" xfId="1" applyNumberFormat="1" applyFont="1" applyFill="1" applyBorder="1" applyAlignment="1">
      <alignment horizontal="center" vertical="center" wrapText="1"/>
    </xf>
    <xf numFmtId="164" fontId="6" fillId="3" borderId="5" xfId="1" applyNumberFormat="1" applyFont="1" applyFill="1" applyBorder="1" applyAlignment="1">
      <alignment horizontal="right" vertical="center" wrapText="1"/>
    </xf>
    <xf numFmtId="164" fontId="7" fillId="3" borderId="11" xfId="1" applyNumberFormat="1" applyFont="1" applyFill="1" applyBorder="1" applyAlignment="1">
      <alignment horizontal="right" vertic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6" fillId="0" borderId="0" xfId="0" applyFont="1" applyBorder="1" applyAlignment="1">
      <alignment vertical="center" wrapText="1"/>
    </xf>
    <xf numFmtId="0" fontId="12" fillId="0" borderId="0" xfId="0" applyFont="1" applyBorder="1" applyAlignment="1">
      <alignment horizontal="center" vertical="center" wrapText="1"/>
    </xf>
    <xf numFmtId="164" fontId="12" fillId="0" borderId="7" xfId="1" applyNumberFormat="1" applyFont="1" applyBorder="1" applyAlignment="1">
      <alignment horizontal="center" vertical="center" wrapText="1"/>
    </xf>
    <xf numFmtId="0" fontId="14"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7" xfId="0" applyBorder="1" applyAlignment="1">
      <alignment wrapText="1"/>
    </xf>
    <xf numFmtId="0" fontId="14" fillId="0" borderId="0" xfId="0" applyFont="1" applyBorder="1" applyAlignment="1">
      <alignment horizontal="center" vertical="center" wrapText="1"/>
    </xf>
    <xf numFmtId="164" fontId="6" fillId="0" borderId="0" xfId="1" applyNumberFormat="1" applyFont="1" applyBorder="1" applyAlignment="1">
      <alignment vertical="center" wrapText="1"/>
    </xf>
    <xf numFmtId="164" fontId="6" fillId="0" borderId="8" xfId="1" applyNumberFormat="1" applyFont="1" applyBorder="1" applyAlignment="1">
      <alignment vertical="center" wrapText="1"/>
    </xf>
    <xf numFmtId="0" fontId="18" fillId="0" borderId="2" xfId="0" applyFont="1" applyBorder="1" applyAlignment="1">
      <alignment horizontal="left" vertical="center" wrapText="1"/>
    </xf>
    <xf numFmtId="0" fontId="17" fillId="0" borderId="0" xfId="0" applyFont="1" applyAlignment="1">
      <alignment wrapText="1"/>
    </xf>
    <xf numFmtId="0" fontId="1" fillId="0" borderId="0" xfId="0" applyFont="1" applyAlignment="1">
      <alignment wrapText="1"/>
    </xf>
    <xf numFmtId="3" fontId="1" fillId="0" borderId="0" xfId="0" applyNumberFormat="1" applyFont="1" applyAlignment="1">
      <alignment wrapText="1"/>
    </xf>
    <xf numFmtId="164" fontId="1" fillId="0" borderId="12" xfId="1" applyNumberFormat="1" applyFont="1" applyBorder="1" applyAlignment="1">
      <alignment horizontal="righ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20"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21" fillId="0" borderId="0" xfId="0" applyFont="1" applyBorder="1" applyAlignment="1">
      <alignment horizontal="left" vertical="center" wrapText="1"/>
    </xf>
    <xf numFmtId="164" fontId="1" fillId="5" borderId="0" xfId="1" applyNumberFormat="1" applyFont="1" applyFill="1" applyAlignment="1">
      <alignment wrapText="1"/>
    </xf>
    <xf numFmtId="164" fontId="20" fillId="0" borderId="0" xfId="1" applyNumberFormat="1" applyFont="1" applyBorder="1" applyAlignment="1">
      <alignment horizontal="right" vertical="center" wrapText="1"/>
    </xf>
    <xf numFmtId="0" fontId="5" fillId="0" borderId="0" xfId="0" applyFont="1" applyBorder="1" applyAlignment="1">
      <alignment vertical="center" wrapText="1"/>
    </xf>
    <xf numFmtId="3" fontId="23" fillId="6" borderId="0" xfId="0" applyNumberFormat="1" applyFont="1" applyFill="1" applyAlignment="1">
      <alignment vertical="center" wrapText="1"/>
    </xf>
    <xf numFmtId="0" fontId="24" fillId="4" borderId="0" xfId="0" applyFont="1" applyFill="1" applyAlignment="1">
      <alignment vertical="center" wrapText="1"/>
    </xf>
    <xf numFmtId="3" fontId="23" fillId="5" borderId="0" xfId="0" applyNumberFormat="1" applyFont="1" applyFill="1" applyAlignment="1">
      <alignment vertical="center" wrapText="1"/>
    </xf>
    <xf numFmtId="0" fontId="0" fillId="0" borderId="0" xfId="0" applyFill="1" applyAlignment="1">
      <alignment wrapText="1"/>
    </xf>
    <xf numFmtId="0" fontId="1" fillId="0" borderId="0" xfId="0" applyFont="1" applyFill="1" applyAlignment="1">
      <alignment wrapText="1"/>
    </xf>
    <xf numFmtId="8" fontId="0" fillId="0" borderId="0" xfId="0" applyNumberFormat="1" applyFill="1" applyAlignment="1">
      <alignment wrapText="1"/>
    </xf>
    <xf numFmtId="164" fontId="1" fillId="0" borderId="0" xfId="1" applyNumberFormat="1" applyFont="1" applyFill="1" applyAlignment="1">
      <alignment wrapText="1"/>
    </xf>
    <xf numFmtId="164" fontId="1" fillId="6" borderId="0" xfId="1" applyNumberFormat="1" applyFont="1" applyFill="1" applyAlignment="1">
      <alignment wrapText="1"/>
    </xf>
    <xf numFmtId="0" fontId="0" fillId="6" borderId="0" xfId="0" applyFill="1" applyAlignment="1">
      <alignment wrapText="1"/>
    </xf>
    <xf numFmtId="3" fontId="1" fillId="0" borderId="0" xfId="0" applyNumberFormat="1" applyFont="1" applyFill="1" applyAlignment="1">
      <alignment wrapText="1"/>
    </xf>
    <xf numFmtId="0" fontId="2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vertical="center" wrapText="1"/>
    </xf>
    <xf numFmtId="0" fontId="1" fillId="0" borderId="0" xfId="0" applyFont="1" applyFill="1" applyAlignment="1">
      <alignment horizontal="center" vertical="center" wrapText="1"/>
    </xf>
    <xf numFmtId="0" fontId="1" fillId="0" borderId="0" xfId="0" applyFont="1" applyFill="1" applyAlignment="1">
      <alignment horizontal="center" wrapText="1"/>
    </xf>
    <xf numFmtId="0" fontId="5" fillId="0" borderId="0" xfId="0" applyFont="1"/>
    <xf numFmtId="0" fontId="5" fillId="0" borderId="0" xfId="0" applyFont="1" applyFill="1" applyAlignment="1">
      <alignment horizontal="center" vertical="center" wrapText="1"/>
    </xf>
    <xf numFmtId="164" fontId="18" fillId="0" borderId="0" xfId="1" applyNumberFormat="1" applyFont="1" applyFill="1" applyAlignment="1">
      <alignment wrapText="1"/>
    </xf>
    <xf numFmtId="0" fontId="23" fillId="3" borderId="10" xfId="0" applyFont="1" applyFill="1" applyBorder="1" applyAlignment="1">
      <alignment horizontal="center" vertical="center" wrapText="1"/>
    </xf>
    <xf numFmtId="0" fontId="23" fillId="3" borderId="0" xfId="0" applyFont="1" applyFill="1" applyAlignment="1">
      <alignment horizontal="center" vertical="center" wrapText="1"/>
    </xf>
    <xf numFmtId="0" fontId="4" fillId="0" borderId="0" xfId="0" applyFont="1" applyAlignment="1">
      <alignment horizontal="center" wrapText="1"/>
    </xf>
    <xf numFmtId="0" fontId="4" fillId="0" borderId="0" xfId="0" applyFont="1" applyAlignment="1">
      <alignment horizontal="center"/>
    </xf>
    <xf numFmtId="0" fontId="6" fillId="0" borderId="0" xfId="0" applyFont="1" applyBorder="1" applyAlignment="1">
      <alignment horizontal="center" vertical="center"/>
    </xf>
    <xf numFmtId="44" fontId="1" fillId="0" borderId="0" xfId="1" applyFont="1" applyFill="1" applyAlignment="1">
      <alignment horizontal="center" wrapText="1"/>
    </xf>
    <xf numFmtId="44" fontId="0" fillId="0" borderId="0" xfId="1" applyFont="1" applyFill="1" applyAlignment="1">
      <alignment horizontal="center" wrapText="1"/>
    </xf>
    <xf numFmtId="44" fontId="1" fillId="0" borderId="0" xfId="1" applyFont="1" applyFill="1" applyAlignment="1">
      <alignment wrapText="1"/>
    </xf>
    <xf numFmtId="44" fontId="18" fillId="0" borderId="2" xfId="0" applyNumberFormat="1" applyFont="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abSelected="1" zoomScaleNormal="100" workbookViewId="0">
      <pane ySplit="1" topLeftCell="A107" activePane="bottomLeft" state="frozen"/>
      <selection pane="bottomLeft" activeCell="E126" sqref="E126"/>
    </sheetView>
  </sheetViews>
  <sheetFormatPr defaultRowHeight="12.75" x14ac:dyDescent="0.2"/>
  <cols>
    <col min="1" max="1" width="36.85546875" style="70" customWidth="1"/>
    <col min="2" max="2" width="10" style="71" customWidth="1"/>
    <col min="3" max="3" width="22.42578125" style="74" customWidth="1"/>
    <col min="4" max="4" width="26" style="45" customWidth="1"/>
    <col min="5" max="5" width="178.85546875" style="45" customWidth="1"/>
    <col min="6" max="23" width="43.7109375" style="45" customWidth="1"/>
    <col min="24" max="16384" width="9.140625" style="46"/>
  </cols>
  <sheetData>
    <row r="1" spans="1:4" ht="18" x14ac:dyDescent="0.25">
      <c r="A1" s="97" t="s">
        <v>12</v>
      </c>
      <c r="B1" s="97"/>
      <c r="C1" s="97"/>
      <c r="D1" s="44"/>
    </row>
    <row r="2" spans="1:4" ht="10.5" customHeight="1" x14ac:dyDescent="0.25">
      <c r="A2" s="47"/>
      <c r="B2" s="47"/>
      <c r="C2" s="48"/>
      <c r="D2" s="49"/>
    </row>
    <row r="3" spans="1:4" ht="15" x14ac:dyDescent="0.2">
      <c r="A3" s="50"/>
      <c r="B3" s="51" t="s">
        <v>8</v>
      </c>
      <c r="C3" s="52" t="s">
        <v>9</v>
      </c>
      <c r="D3" s="96" t="s">
        <v>55</v>
      </c>
    </row>
    <row r="4" spans="1:4" ht="36" x14ac:dyDescent="0.2">
      <c r="A4" s="53" t="s">
        <v>13</v>
      </c>
      <c r="B4" s="54"/>
      <c r="C4" s="55"/>
      <c r="D4" s="96"/>
    </row>
    <row r="5" spans="1:4" ht="10.5" customHeight="1" x14ac:dyDescent="0.2">
      <c r="A5" s="56"/>
      <c r="B5" s="54"/>
      <c r="C5" s="57"/>
      <c r="D5" s="96"/>
    </row>
    <row r="6" spans="1:4" ht="25.5" x14ac:dyDescent="0.2">
      <c r="A6" s="12" t="s">
        <v>57</v>
      </c>
      <c r="B6" s="10"/>
      <c r="C6" s="58"/>
      <c r="D6" s="96"/>
    </row>
    <row r="7" spans="1:4" x14ac:dyDescent="0.2">
      <c r="A7" s="6" t="s">
        <v>1</v>
      </c>
      <c r="B7" s="34">
        <f>397.82*20</f>
        <v>7956.4</v>
      </c>
      <c r="C7" s="39"/>
      <c r="D7" s="96"/>
    </row>
    <row r="8" spans="1:4" x14ac:dyDescent="0.2">
      <c r="A8" s="6" t="s">
        <v>2</v>
      </c>
      <c r="B8" s="16">
        <f>107*5*3</f>
        <v>1605</v>
      </c>
      <c r="C8" s="43"/>
      <c r="D8" s="96"/>
    </row>
    <row r="9" spans="1:4" x14ac:dyDescent="0.2">
      <c r="A9" s="6" t="s">
        <v>3</v>
      </c>
      <c r="B9" s="16">
        <f>77*20</f>
        <v>1540</v>
      </c>
      <c r="C9" s="36"/>
      <c r="D9" s="96"/>
    </row>
    <row r="10" spans="1:4" ht="15" x14ac:dyDescent="0.2">
      <c r="A10" s="59" t="s">
        <v>0</v>
      </c>
      <c r="B10" s="31"/>
      <c r="C10" s="37">
        <f>SUM(B7:B9)</f>
        <v>11101.4</v>
      </c>
      <c r="D10" s="96"/>
    </row>
    <row r="11" spans="1:4" ht="15" x14ac:dyDescent="0.25">
      <c r="A11" s="60" t="s">
        <v>5</v>
      </c>
      <c r="B11" s="24"/>
      <c r="C11" s="38">
        <f>C10/20</f>
        <v>555.06999999999994</v>
      </c>
      <c r="D11" s="96"/>
    </row>
    <row r="12" spans="1:4" x14ac:dyDescent="0.2">
      <c r="A12" s="61"/>
      <c r="B12" s="62"/>
      <c r="C12" s="63"/>
      <c r="D12" s="96"/>
    </row>
    <row r="13" spans="1:4" ht="6" customHeight="1" x14ac:dyDescent="0.2">
      <c r="A13" s="64"/>
      <c r="B13" s="65"/>
      <c r="C13" s="66"/>
      <c r="D13" s="77"/>
    </row>
    <row r="14" spans="1:4" x14ac:dyDescent="0.2">
      <c r="A14" s="61"/>
      <c r="B14" s="62"/>
      <c r="C14" s="67"/>
      <c r="D14" s="95" t="s">
        <v>58</v>
      </c>
    </row>
    <row r="15" spans="1:4" ht="25.5" x14ac:dyDescent="0.2">
      <c r="A15" s="12" t="s">
        <v>66</v>
      </c>
      <c r="B15" s="10"/>
      <c r="C15" s="25"/>
      <c r="D15" s="95"/>
    </row>
    <row r="16" spans="1:4" x14ac:dyDescent="0.2">
      <c r="A16" s="6" t="s">
        <v>16</v>
      </c>
      <c r="B16" s="16">
        <v>200</v>
      </c>
      <c r="C16" s="35"/>
      <c r="D16" s="95"/>
    </row>
    <row r="17" spans="1:4" x14ac:dyDescent="0.2">
      <c r="A17" s="6" t="s">
        <v>15</v>
      </c>
      <c r="B17" s="16">
        <v>300</v>
      </c>
      <c r="C17" s="35"/>
      <c r="D17" s="95"/>
    </row>
    <row r="18" spans="1:4" x14ac:dyDescent="0.2">
      <c r="A18" s="6" t="s">
        <v>14</v>
      </c>
      <c r="B18" s="16">
        <v>310</v>
      </c>
      <c r="C18" s="35"/>
      <c r="D18" s="95"/>
    </row>
    <row r="19" spans="1:4" ht="15" x14ac:dyDescent="0.2">
      <c r="A19" s="59" t="s">
        <v>0</v>
      </c>
      <c r="B19" s="31"/>
      <c r="C19" s="37">
        <f>SUM(B16:B18)</f>
        <v>810</v>
      </c>
      <c r="D19" s="95"/>
    </row>
    <row r="20" spans="1:4" ht="15" x14ac:dyDescent="0.25">
      <c r="A20" s="60" t="s">
        <v>5</v>
      </c>
      <c r="B20" s="24"/>
      <c r="C20" s="38">
        <f>C19/2</f>
        <v>405</v>
      </c>
      <c r="D20" s="95"/>
    </row>
    <row r="21" spans="1:4" x14ac:dyDescent="0.2">
      <c r="A21" s="15"/>
      <c r="B21" s="15"/>
      <c r="C21" s="26"/>
      <c r="D21" s="95"/>
    </row>
    <row r="22" spans="1:4" ht="6.75" customHeight="1" x14ac:dyDescent="0.2">
      <c r="A22" s="64"/>
      <c r="B22" s="65"/>
      <c r="C22" s="66"/>
      <c r="D22" s="77"/>
    </row>
    <row r="23" spans="1:4" x14ac:dyDescent="0.2">
      <c r="A23" s="17"/>
      <c r="B23" s="18"/>
      <c r="C23" s="40"/>
      <c r="D23" s="95" t="s">
        <v>59</v>
      </c>
    </row>
    <row r="24" spans="1:4" ht="25.5" x14ac:dyDescent="0.2">
      <c r="A24" s="12" t="s">
        <v>56</v>
      </c>
      <c r="B24" s="10"/>
      <c r="C24" s="25"/>
      <c r="D24" s="95"/>
    </row>
    <row r="25" spans="1:4" x14ac:dyDescent="0.2">
      <c r="A25" s="6" t="s">
        <v>1</v>
      </c>
      <c r="B25" s="16">
        <f>365.54*12</f>
        <v>4386.4800000000005</v>
      </c>
      <c r="C25" s="35"/>
      <c r="D25" s="95"/>
    </row>
    <row r="26" spans="1:4" x14ac:dyDescent="0.2">
      <c r="A26" s="6" t="s">
        <v>17</v>
      </c>
      <c r="B26" s="16">
        <f>186.4*3*4</f>
        <v>2236.8000000000002</v>
      </c>
      <c r="C26" s="35"/>
      <c r="D26" s="95"/>
    </row>
    <row r="27" spans="1:4" x14ac:dyDescent="0.2">
      <c r="A27" s="6" t="s">
        <v>18</v>
      </c>
      <c r="B27" s="16">
        <f>50*12</f>
        <v>600</v>
      </c>
      <c r="C27" s="35"/>
      <c r="D27" s="95"/>
    </row>
    <row r="28" spans="1:4" ht="15" x14ac:dyDescent="0.2">
      <c r="A28" s="59" t="s">
        <v>0</v>
      </c>
      <c r="B28" s="31"/>
      <c r="C28" s="37">
        <f>SUM(B25:B27)</f>
        <v>7223.2800000000007</v>
      </c>
      <c r="D28" s="95"/>
    </row>
    <row r="29" spans="1:4" ht="15" x14ac:dyDescent="0.25">
      <c r="A29" s="60" t="s">
        <v>5</v>
      </c>
      <c r="B29" s="24"/>
      <c r="C29" s="38">
        <f>C28/12</f>
        <v>601.94000000000005</v>
      </c>
      <c r="D29" s="95"/>
    </row>
    <row r="30" spans="1:4" x14ac:dyDescent="0.2">
      <c r="A30" s="20"/>
      <c r="B30" s="10"/>
      <c r="C30" s="25"/>
      <c r="D30" s="95"/>
    </row>
    <row r="31" spans="1:4" x14ac:dyDescent="0.2">
      <c r="A31" s="27"/>
      <c r="B31" s="28"/>
      <c r="C31" s="29"/>
      <c r="D31" s="78"/>
    </row>
    <row r="32" spans="1:4" x14ac:dyDescent="0.2">
      <c r="A32" s="20"/>
      <c r="B32" s="10"/>
      <c r="C32" s="25"/>
      <c r="D32" s="95" t="s">
        <v>60</v>
      </c>
    </row>
    <row r="33" spans="1:4" ht="18" x14ac:dyDescent="0.2">
      <c r="A33" s="53" t="s">
        <v>19</v>
      </c>
      <c r="B33" s="10"/>
      <c r="C33" s="25"/>
      <c r="D33" s="95"/>
    </row>
    <row r="34" spans="1:4" ht="10.5" customHeight="1" x14ac:dyDescent="0.2">
      <c r="A34" s="53"/>
      <c r="B34" s="10"/>
      <c r="C34" s="25"/>
      <c r="D34" s="95"/>
    </row>
    <row r="35" spans="1:4" x14ac:dyDescent="0.2">
      <c r="A35" s="76" t="s">
        <v>20</v>
      </c>
      <c r="B35" s="10"/>
      <c r="C35" s="25"/>
      <c r="D35" s="95"/>
    </row>
    <row r="36" spans="1:4" ht="21" x14ac:dyDescent="0.2">
      <c r="A36" s="6" t="s">
        <v>21</v>
      </c>
      <c r="B36" s="19">
        <f>15*4*8</f>
        <v>480</v>
      </c>
      <c r="C36" s="35"/>
      <c r="D36" s="95"/>
    </row>
    <row r="37" spans="1:4" ht="15" x14ac:dyDescent="0.2">
      <c r="A37" s="59" t="s">
        <v>27</v>
      </c>
      <c r="B37" s="31"/>
      <c r="C37" s="37">
        <f>SUM(B36:B37)</f>
        <v>480</v>
      </c>
      <c r="D37" s="95"/>
    </row>
    <row r="38" spans="1:4" x14ac:dyDescent="0.2">
      <c r="A38" s="61"/>
      <c r="B38" s="62"/>
      <c r="C38" s="67"/>
      <c r="D38" s="95"/>
    </row>
    <row r="39" spans="1:4" ht="6" customHeight="1" x14ac:dyDescent="0.2">
      <c r="A39" s="64"/>
      <c r="B39" s="65"/>
      <c r="C39" s="66"/>
      <c r="D39" s="77"/>
    </row>
    <row r="40" spans="1:4" x14ac:dyDescent="0.2">
      <c r="A40" s="61"/>
      <c r="B40" s="62"/>
      <c r="C40" s="68"/>
      <c r="D40" s="95" t="s">
        <v>61</v>
      </c>
    </row>
    <row r="41" spans="1:4" x14ac:dyDescent="0.2">
      <c r="A41" s="76" t="s">
        <v>67</v>
      </c>
      <c r="B41" s="21"/>
      <c r="C41" s="35"/>
      <c r="D41" s="95"/>
    </row>
    <row r="42" spans="1:4" x14ac:dyDescent="0.2">
      <c r="A42" s="6" t="s">
        <v>22</v>
      </c>
      <c r="B42" s="21">
        <v>67.95</v>
      </c>
      <c r="C42" s="35"/>
      <c r="D42" s="95"/>
    </row>
    <row r="43" spans="1:4" x14ac:dyDescent="0.2">
      <c r="A43" s="6" t="s">
        <v>23</v>
      </c>
      <c r="B43" s="21">
        <v>95</v>
      </c>
      <c r="C43" s="35"/>
      <c r="D43" s="95"/>
    </row>
    <row r="44" spans="1:4" x14ac:dyDescent="0.2">
      <c r="A44" s="6" t="s">
        <v>24</v>
      </c>
      <c r="B44" s="21">
        <f>15*16.5</f>
        <v>247.5</v>
      </c>
      <c r="C44" s="35"/>
      <c r="D44" s="95"/>
    </row>
    <row r="45" spans="1:4" x14ac:dyDescent="0.2">
      <c r="A45" s="6" t="s">
        <v>25</v>
      </c>
      <c r="B45" s="21">
        <f>10*31.76</f>
        <v>317.60000000000002</v>
      </c>
      <c r="C45" s="35"/>
      <c r="D45" s="95"/>
    </row>
    <row r="46" spans="1:4" x14ac:dyDescent="0.2">
      <c r="A46" s="6" t="s">
        <v>26</v>
      </c>
      <c r="B46" s="30">
        <f>24.99*13</f>
        <v>324.87</v>
      </c>
      <c r="C46" s="42"/>
      <c r="D46" s="95"/>
    </row>
    <row r="47" spans="1:4" ht="15" x14ac:dyDescent="0.2">
      <c r="A47" s="59" t="s">
        <v>27</v>
      </c>
      <c r="B47" s="31"/>
      <c r="C47" s="37">
        <f>SUM(B42:B46)</f>
        <v>1052.92</v>
      </c>
      <c r="D47" s="95"/>
    </row>
    <row r="48" spans="1:4" x14ac:dyDescent="0.2">
      <c r="A48" s="20"/>
      <c r="B48" s="10"/>
      <c r="C48" s="25"/>
      <c r="D48" s="95"/>
    </row>
    <row r="49" spans="1:4" x14ac:dyDescent="0.2">
      <c r="A49" s="27"/>
      <c r="B49" s="28"/>
      <c r="C49" s="29"/>
      <c r="D49" s="78"/>
    </row>
    <row r="50" spans="1:4" x14ac:dyDescent="0.2">
      <c r="A50" s="20"/>
      <c r="B50" s="10"/>
      <c r="C50" s="25"/>
      <c r="D50" s="95" t="s">
        <v>62</v>
      </c>
    </row>
    <row r="51" spans="1:4" ht="18" x14ac:dyDescent="0.2">
      <c r="A51" s="53" t="s">
        <v>11</v>
      </c>
      <c r="B51" s="10"/>
      <c r="C51" s="25"/>
      <c r="D51" s="95"/>
    </row>
    <row r="52" spans="1:4" ht="18" x14ac:dyDescent="0.2">
      <c r="A52" s="53"/>
      <c r="B52" s="10"/>
      <c r="C52" s="25"/>
      <c r="D52" s="95"/>
    </row>
    <row r="53" spans="1:4" x14ac:dyDescent="0.2">
      <c r="A53" s="76" t="s">
        <v>28</v>
      </c>
      <c r="B53" s="19"/>
      <c r="C53" s="35"/>
      <c r="D53" s="95"/>
    </row>
    <row r="54" spans="1:4" x14ac:dyDescent="0.2">
      <c r="A54" s="6" t="s">
        <v>29</v>
      </c>
      <c r="B54" s="19">
        <v>273.39999999999998</v>
      </c>
      <c r="C54" s="41"/>
      <c r="D54" s="95"/>
    </row>
    <row r="55" spans="1:4" x14ac:dyDescent="0.2">
      <c r="A55" s="6" t="s">
        <v>30</v>
      </c>
      <c r="B55" s="19">
        <v>177</v>
      </c>
      <c r="C55" s="41"/>
      <c r="D55" s="95"/>
    </row>
    <row r="56" spans="1:4" x14ac:dyDescent="0.2">
      <c r="A56" s="6" t="s">
        <v>31</v>
      </c>
      <c r="B56" s="19">
        <v>347</v>
      </c>
      <c r="C56" s="41"/>
      <c r="D56" s="95"/>
    </row>
    <row r="57" spans="1:4" ht="15" x14ac:dyDescent="0.2">
      <c r="A57" s="59" t="s">
        <v>27</v>
      </c>
      <c r="B57" s="31"/>
      <c r="C57" s="37">
        <f>SUM(B53:B57)</f>
        <v>797.4</v>
      </c>
      <c r="D57" s="95"/>
    </row>
    <row r="58" spans="1:4" x14ac:dyDescent="0.2">
      <c r="A58" s="20"/>
      <c r="B58" s="10"/>
      <c r="C58" s="25"/>
      <c r="D58" s="95"/>
    </row>
    <row r="59" spans="1:4" x14ac:dyDescent="0.2">
      <c r="A59" s="27"/>
      <c r="B59" s="28"/>
      <c r="C59" s="29"/>
      <c r="D59" s="78"/>
    </row>
    <row r="60" spans="1:4" x14ac:dyDescent="0.2">
      <c r="A60" s="20"/>
      <c r="B60" s="10"/>
      <c r="C60" s="25"/>
      <c r="D60" s="95" t="s">
        <v>63</v>
      </c>
    </row>
    <row r="61" spans="1:4" ht="18" x14ac:dyDescent="0.2">
      <c r="A61" s="53" t="s">
        <v>10</v>
      </c>
      <c r="B61" s="46"/>
      <c r="C61" s="46"/>
      <c r="D61" s="95"/>
    </row>
    <row r="62" spans="1:4" x14ac:dyDescent="0.2">
      <c r="A62" s="46"/>
      <c r="B62" s="46"/>
      <c r="C62" s="46"/>
      <c r="D62" s="95"/>
    </row>
    <row r="63" spans="1:4" x14ac:dyDescent="0.2">
      <c r="A63" s="76" t="s">
        <v>32</v>
      </c>
      <c r="B63" s="21"/>
      <c r="C63" s="35"/>
      <c r="D63" s="95"/>
    </row>
    <row r="64" spans="1:4" x14ac:dyDescent="0.2">
      <c r="A64" s="6" t="s">
        <v>42</v>
      </c>
      <c r="B64" s="21">
        <f>500</f>
        <v>500</v>
      </c>
      <c r="C64" s="35"/>
      <c r="D64" s="95"/>
    </row>
    <row r="65" spans="1:4" x14ac:dyDescent="0.2">
      <c r="A65" s="6" t="s">
        <v>43</v>
      </c>
      <c r="B65" s="21">
        <f>625</f>
        <v>625</v>
      </c>
      <c r="C65" s="35"/>
      <c r="D65" s="95"/>
    </row>
    <row r="66" spans="1:4" x14ac:dyDescent="0.2">
      <c r="A66" s="6" t="s">
        <v>44</v>
      </c>
      <c r="B66" s="21">
        <v>300</v>
      </c>
      <c r="C66" s="35"/>
      <c r="D66" s="95"/>
    </row>
    <row r="67" spans="1:4" x14ac:dyDescent="0.2">
      <c r="A67" s="6" t="s">
        <v>45</v>
      </c>
      <c r="B67" s="21">
        <v>1250</v>
      </c>
      <c r="C67" s="35"/>
      <c r="D67" s="95"/>
    </row>
    <row r="68" spans="1:4" x14ac:dyDescent="0.2">
      <c r="A68" s="6" t="s">
        <v>46</v>
      </c>
      <c r="B68" s="21">
        <f>375</f>
        <v>375</v>
      </c>
      <c r="C68" s="35"/>
      <c r="D68" s="95"/>
    </row>
    <row r="69" spans="1:4" x14ac:dyDescent="0.2">
      <c r="A69" s="6" t="s">
        <v>47</v>
      </c>
      <c r="B69" s="21">
        <v>650</v>
      </c>
      <c r="C69" s="35"/>
      <c r="D69" s="95"/>
    </row>
    <row r="70" spans="1:4" x14ac:dyDescent="0.2">
      <c r="A70" s="6" t="s">
        <v>48</v>
      </c>
      <c r="B70" s="21">
        <v>250</v>
      </c>
      <c r="C70" s="35"/>
      <c r="D70" s="95"/>
    </row>
    <row r="71" spans="1:4" x14ac:dyDescent="0.2">
      <c r="A71" s="6" t="s">
        <v>49</v>
      </c>
      <c r="B71" s="21">
        <v>600</v>
      </c>
      <c r="C71" s="35"/>
      <c r="D71" s="95"/>
    </row>
    <row r="72" spans="1:4" x14ac:dyDescent="0.2">
      <c r="A72" s="6" t="s">
        <v>50</v>
      </c>
      <c r="B72" s="21">
        <v>1200</v>
      </c>
      <c r="C72" s="35"/>
      <c r="D72" s="95"/>
    </row>
    <row r="73" spans="1:4" x14ac:dyDescent="0.2">
      <c r="A73" s="6" t="s">
        <v>51</v>
      </c>
      <c r="B73" s="21">
        <v>650</v>
      </c>
      <c r="C73" s="35"/>
      <c r="D73" s="95"/>
    </row>
    <row r="74" spans="1:4" x14ac:dyDescent="0.2">
      <c r="A74" s="6" t="s">
        <v>52</v>
      </c>
      <c r="B74" s="30">
        <v>1500</v>
      </c>
      <c r="C74" s="42"/>
      <c r="D74" s="95"/>
    </row>
    <row r="75" spans="1:4" ht="15" x14ac:dyDescent="0.2">
      <c r="A75" s="59" t="s">
        <v>27</v>
      </c>
      <c r="B75" s="31"/>
      <c r="C75" s="37">
        <f>SUM(B64:B74)</f>
        <v>7900</v>
      </c>
      <c r="D75" s="95"/>
    </row>
    <row r="76" spans="1:4" x14ac:dyDescent="0.2">
      <c r="A76" s="61"/>
      <c r="B76" s="62"/>
      <c r="C76" s="67"/>
      <c r="D76" s="95"/>
    </row>
    <row r="77" spans="1:4" ht="6" customHeight="1" x14ac:dyDescent="0.2">
      <c r="A77" s="64"/>
      <c r="B77" s="65"/>
      <c r="C77" s="66"/>
      <c r="D77" s="77"/>
    </row>
    <row r="78" spans="1:4" x14ac:dyDescent="0.2">
      <c r="A78" s="61"/>
      <c r="B78" s="62"/>
      <c r="C78" s="67"/>
      <c r="D78" s="95" t="s">
        <v>64</v>
      </c>
    </row>
    <row r="79" spans="1:4" x14ac:dyDescent="0.2">
      <c r="A79" s="76" t="s">
        <v>33</v>
      </c>
      <c r="B79" s="21"/>
      <c r="C79" s="35"/>
      <c r="D79" s="95"/>
    </row>
    <row r="80" spans="1:4" ht="15.75" customHeight="1" x14ac:dyDescent="0.2">
      <c r="A80" s="6" t="s">
        <v>38</v>
      </c>
      <c r="B80" s="21">
        <v>350</v>
      </c>
      <c r="C80" s="35"/>
      <c r="D80" s="95"/>
    </row>
    <row r="81" spans="1:4" x14ac:dyDescent="0.2">
      <c r="A81" s="6" t="s">
        <v>39</v>
      </c>
      <c r="B81" s="21">
        <v>250</v>
      </c>
      <c r="C81" s="35"/>
      <c r="D81" s="95"/>
    </row>
    <row r="82" spans="1:4" x14ac:dyDescent="0.2">
      <c r="A82" s="6" t="s">
        <v>40</v>
      </c>
      <c r="B82" s="21">
        <v>200</v>
      </c>
      <c r="C82" s="35"/>
      <c r="D82" s="95"/>
    </row>
    <row r="83" spans="1:4" x14ac:dyDescent="0.2">
      <c r="A83" s="6" t="s">
        <v>41</v>
      </c>
      <c r="B83" s="21">
        <v>550</v>
      </c>
      <c r="C83" s="35"/>
      <c r="D83" s="95"/>
    </row>
    <row r="84" spans="1:4" ht="15" x14ac:dyDescent="0.2">
      <c r="A84" s="59" t="s">
        <v>27</v>
      </c>
      <c r="B84" s="31"/>
      <c r="C84" s="37">
        <f>SUM(B80:B83)</f>
        <v>1350</v>
      </c>
      <c r="D84" s="95"/>
    </row>
    <row r="85" spans="1:4" x14ac:dyDescent="0.2">
      <c r="A85" s="61"/>
      <c r="B85" s="62"/>
      <c r="C85" s="67"/>
      <c r="D85" s="95"/>
    </row>
    <row r="86" spans="1:4" ht="6" customHeight="1" x14ac:dyDescent="0.2">
      <c r="A86" s="64"/>
      <c r="B86" s="65"/>
      <c r="C86" s="66"/>
      <c r="D86" s="77"/>
    </row>
    <row r="87" spans="1:4" x14ac:dyDescent="0.2">
      <c r="A87" s="61"/>
      <c r="B87" s="62"/>
      <c r="C87" s="67"/>
      <c r="D87" s="95" t="s">
        <v>65</v>
      </c>
    </row>
    <row r="88" spans="1:4" x14ac:dyDescent="0.2">
      <c r="A88" s="76" t="s">
        <v>34</v>
      </c>
      <c r="B88" s="21"/>
      <c r="C88" s="35"/>
      <c r="D88" s="95"/>
    </row>
    <row r="89" spans="1:4" ht="15.75" customHeight="1" x14ac:dyDescent="0.2">
      <c r="A89" s="6" t="s">
        <v>35</v>
      </c>
      <c r="B89" s="21">
        <v>544.99</v>
      </c>
      <c r="C89" s="35"/>
      <c r="D89" s="95"/>
    </row>
    <row r="90" spans="1:4" x14ac:dyDescent="0.2">
      <c r="A90" s="6" t="s">
        <v>36</v>
      </c>
      <c r="B90" s="21">
        <v>1100</v>
      </c>
      <c r="C90" s="35"/>
      <c r="D90" s="95"/>
    </row>
    <row r="91" spans="1:4" x14ac:dyDescent="0.2">
      <c r="A91" s="6" t="s">
        <v>37</v>
      </c>
      <c r="B91" s="21">
        <v>800</v>
      </c>
      <c r="C91" s="35"/>
      <c r="D91" s="95"/>
    </row>
    <row r="92" spans="1:4" ht="15" x14ac:dyDescent="0.2">
      <c r="A92" s="59" t="s">
        <v>27</v>
      </c>
      <c r="B92" s="31"/>
      <c r="C92" s="37">
        <f>SUM(B89:B91)</f>
        <v>2444.9899999999998</v>
      </c>
      <c r="D92" s="95"/>
    </row>
    <row r="93" spans="1:4" x14ac:dyDescent="0.2">
      <c r="A93" s="20"/>
      <c r="B93" s="10"/>
      <c r="C93" s="25"/>
      <c r="D93" s="95"/>
    </row>
    <row r="94" spans="1:4" x14ac:dyDescent="0.2">
      <c r="A94" s="27"/>
      <c r="B94" s="28"/>
      <c r="C94" s="29"/>
      <c r="D94" s="78"/>
    </row>
    <row r="95" spans="1:4" ht="15" x14ac:dyDescent="0.2">
      <c r="A95" s="20"/>
      <c r="B95" s="10"/>
      <c r="C95" s="32"/>
      <c r="D95" s="95"/>
    </row>
    <row r="96" spans="1:4" ht="18" x14ac:dyDescent="0.2">
      <c r="A96" s="69" t="s">
        <v>54</v>
      </c>
      <c r="B96" s="10"/>
      <c r="C96" s="25"/>
      <c r="D96" s="95"/>
    </row>
    <row r="97" spans="1:4" s="45" customFormat="1" ht="3" customHeight="1" x14ac:dyDescent="0.2">
      <c r="A97" s="70"/>
      <c r="B97" s="71"/>
      <c r="C97" s="72"/>
      <c r="D97" s="79"/>
    </row>
    <row r="98" spans="1:4" x14ac:dyDescent="0.2">
      <c r="A98" s="20"/>
      <c r="B98" s="10"/>
      <c r="C98" s="25"/>
      <c r="D98" s="95"/>
    </row>
    <row r="99" spans="1:4" ht="36" x14ac:dyDescent="0.2">
      <c r="A99" s="53" t="s">
        <v>13</v>
      </c>
      <c r="B99" s="10"/>
      <c r="C99" s="32">
        <f>C10+C19+C28</f>
        <v>19134.68</v>
      </c>
      <c r="D99" s="95"/>
    </row>
    <row r="100" spans="1:4" ht="15" x14ac:dyDescent="0.2">
      <c r="A100" s="20"/>
      <c r="B100" s="10"/>
      <c r="C100" s="32"/>
      <c r="D100" s="95"/>
    </row>
    <row r="101" spans="1:4" ht="18" x14ac:dyDescent="0.2">
      <c r="A101" s="53" t="s">
        <v>19</v>
      </c>
      <c r="B101" s="10"/>
      <c r="C101" s="32">
        <f>C37+C47</f>
        <v>1532.92</v>
      </c>
      <c r="D101" s="95"/>
    </row>
    <row r="102" spans="1:4" ht="15" x14ac:dyDescent="0.2">
      <c r="A102" s="20"/>
      <c r="B102" s="10"/>
      <c r="C102" s="32"/>
      <c r="D102" s="95"/>
    </row>
    <row r="103" spans="1:4" ht="18" x14ac:dyDescent="0.2">
      <c r="A103" s="53" t="s">
        <v>11</v>
      </c>
      <c r="B103" s="10"/>
      <c r="C103" s="32">
        <f>C57</f>
        <v>797.4</v>
      </c>
      <c r="D103" s="95"/>
    </row>
    <row r="104" spans="1:4" ht="15" x14ac:dyDescent="0.2">
      <c r="A104" s="20"/>
      <c r="B104" s="10"/>
      <c r="C104" s="32"/>
      <c r="D104" s="95"/>
    </row>
    <row r="105" spans="1:4" ht="18" x14ac:dyDescent="0.2">
      <c r="A105" s="53" t="s">
        <v>10</v>
      </c>
      <c r="B105" s="10"/>
      <c r="C105" s="32">
        <f>C75+C84+C92</f>
        <v>11694.99</v>
      </c>
      <c r="D105" s="95"/>
    </row>
    <row r="106" spans="1:4" x14ac:dyDescent="0.2">
      <c r="A106" s="20"/>
      <c r="B106" s="10"/>
      <c r="C106" s="25"/>
      <c r="D106" s="95"/>
    </row>
    <row r="107" spans="1:4" ht="45" x14ac:dyDescent="0.2">
      <c r="A107" s="73" t="s">
        <v>53</v>
      </c>
      <c r="B107" s="33"/>
      <c r="C107" s="75">
        <f>C99+C101+C103+C105</f>
        <v>33159.99</v>
      </c>
      <c r="D107" s="95"/>
    </row>
    <row r="108" spans="1:4" x14ac:dyDescent="0.2">
      <c r="A108" s="45"/>
      <c r="B108" s="45"/>
      <c r="C108" s="45"/>
    </row>
    <row r="109" spans="1:4" ht="37.5" customHeight="1" x14ac:dyDescent="0.2">
      <c r="A109" s="87" t="s">
        <v>68</v>
      </c>
      <c r="B109" s="80"/>
      <c r="C109" s="80"/>
      <c r="D109" s="80"/>
    </row>
    <row r="110" spans="1:4" ht="6" customHeight="1" x14ac:dyDescent="0.2">
      <c r="A110" s="64"/>
      <c r="B110" s="65"/>
      <c r="C110" s="84"/>
      <c r="D110" s="85"/>
    </row>
    <row r="111" spans="1:4" ht="18" x14ac:dyDescent="0.2">
      <c r="A111" s="53" t="s">
        <v>76</v>
      </c>
      <c r="B111" s="86"/>
      <c r="C111" s="80"/>
      <c r="D111" s="80"/>
    </row>
    <row r="112" spans="1:4" x14ac:dyDescent="0.2">
      <c r="A112" s="88" t="s">
        <v>69</v>
      </c>
      <c r="B112" s="101">
        <v>200</v>
      </c>
      <c r="C112" s="80"/>
      <c r="D112" s="80"/>
    </row>
    <row r="113" spans="1:4" x14ac:dyDescent="0.2">
      <c r="A113" s="89" t="s">
        <v>70</v>
      </c>
      <c r="B113" s="102"/>
      <c r="C113" s="80"/>
      <c r="D113" s="80"/>
    </row>
    <row r="114" spans="1:4" ht="25.5" x14ac:dyDescent="0.2">
      <c r="A114" s="90" t="s">
        <v>71</v>
      </c>
      <c r="B114" s="100">
        <v>3000</v>
      </c>
      <c r="C114" s="80"/>
      <c r="D114" s="80"/>
    </row>
    <row r="115" spans="1:4" x14ac:dyDescent="0.2">
      <c r="A115" s="89" t="s">
        <v>72</v>
      </c>
      <c r="B115" s="102"/>
      <c r="C115" s="80"/>
      <c r="D115" s="80"/>
    </row>
    <row r="116" spans="1:4" x14ac:dyDescent="0.2">
      <c r="A116" s="90" t="s">
        <v>86</v>
      </c>
      <c r="B116" s="100">
        <v>1500</v>
      </c>
      <c r="C116" s="80"/>
      <c r="D116" s="80"/>
    </row>
    <row r="117" spans="1:4" x14ac:dyDescent="0.2">
      <c r="A117" s="89" t="s">
        <v>73</v>
      </c>
      <c r="B117" s="102"/>
      <c r="C117" s="80"/>
      <c r="D117" s="80"/>
    </row>
    <row r="118" spans="1:4" x14ac:dyDescent="0.2">
      <c r="A118" s="90" t="s">
        <v>74</v>
      </c>
      <c r="B118" s="100">
        <v>350</v>
      </c>
      <c r="C118" s="80"/>
      <c r="D118" s="80"/>
    </row>
    <row r="119" spans="1:4" x14ac:dyDescent="0.2">
      <c r="A119" s="88" t="s">
        <v>75</v>
      </c>
      <c r="B119" s="101">
        <v>250</v>
      </c>
      <c r="C119" s="80"/>
      <c r="D119" s="80"/>
    </row>
    <row r="120" spans="1:4" x14ac:dyDescent="0.2">
      <c r="A120" s="92" t="s">
        <v>78</v>
      </c>
      <c r="B120" s="80"/>
      <c r="C120" s="80"/>
      <c r="D120" s="80"/>
    </row>
    <row r="121" spans="1:4" x14ac:dyDescent="0.2">
      <c r="A121" s="80"/>
      <c r="B121" s="91" t="s">
        <v>77</v>
      </c>
      <c r="C121" s="80"/>
      <c r="D121" s="80"/>
    </row>
    <row r="122" spans="1:4" ht="17.25" customHeight="1" x14ac:dyDescent="0.2">
      <c r="A122" s="59" t="s">
        <v>84</v>
      </c>
      <c r="B122" s="91"/>
      <c r="C122" s="103">
        <f>SUM(B112:B119)</f>
        <v>5300</v>
      </c>
      <c r="D122" s="80"/>
    </row>
    <row r="123" spans="1:4" ht="17.25" customHeight="1" x14ac:dyDescent="0.2">
      <c r="A123" s="80"/>
      <c r="B123" s="91"/>
      <c r="C123" s="80"/>
      <c r="D123" s="80"/>
    </row>
    <row r="124" spans="1:4" ht="17.25" customHeight="1" x14ac:dyDescent="0.2">
      <c r="A124" s="85"/>
      <c r="B124" s="85"/>
      <c r="C124" s="85"/>
      <c r="D124" s="85"/>
    </row>
    <row r="125" spans="1:4" ht="24" customHeight="1" x14ac:dyDescent="0.2">
      <c r="A125" s="53" t="s">
        <v>79</v>
      </c>
      <c r="B125" s="80"/>
      <c r="C125" s="80"/>
      <c r="D125" s="80"/>
    </row>
    <row r="126" spans="1:4" ht="25.5" x14ac:dyDescent="0.2">
      <c r="A126" s="93" t="s">
        <v>80</v>
      </c>
      <c r="B126" s="82">
        <v>3500</v>
      </c>
      <c r="C126" s="80"/>
      <c r="D126" s="80"/>
    </row>
    <row r="127" spans="1:4" ht="25.5" x14ac:dyDescent="0.2">
      <c r="A127" s="93" t="s">
        <v>81</v>
      </c>
      <c r="B127" s="82">
        <v>2000</v>
      </c>
      <c r="C127" s="80"/>
      <c r="D127" s="80"/>
    </row>
    <row r="128" spans="1:4" ht="25.5" x14ac:dyDescent="0.2">
      <c r="A128" s="93" t="s">
        <v>82</v>
      </c>
      <c r="B128" s="82">
        <v>400</v>
      </c>
      <c r="C128" s="80"/>
      <c r="D128" s="80"/>
    </row>
    <row r="129" spans="1:4" ht="25.5" x14ac:dyDescent="0.2">
      <c r="A129" s="93" t="s">
        <v>83</v>
      </c>
      <c r="B129" s="82">
        <v>150</v>
      </c>
      <c r="C129" s="80"/>
      <c r="D129" s="80"/>
    </row>
    <row r="130" spans="1:4" x14ac:dyDescent="0.2">
      <c r="A130" s="80"/>
      <c r="B130" s="80"/>
      <c r="C130" s="80"/>
      <c r="D130" s="80"/>
    </row>
    <row r="131" spans="1:4" ht="15" x14ac:dyDescent="0.2">
      <c r="A131" s="59" t="s">
        <v>85</v>
      </c>
      <c r="B131" s="86"/>
      <c r="C131" s="94">
        <f>SUM(B126,B127,B128,B129)</f>
        <v>6050</v>
      </c>
      <c r="D131" s="80"/>
    </row>
    <row r="132" spans="1:4" x14ac:dyDescent="0.2">
      <c r="A132" s="81"/>
      <c r="B132" s="86"/>
      <c r="C132" s="83"/>
      <c r="D132" s="80"/>
    </row>
  </sheetData>
  <mergeCells count="12">
    <mergeCell ref="A1:C1"/>
    <mergeCell ref="D14:D21"/>
    <mergeCell ref="D23:D30"/>
    <mergeCell ref="D32:D38"/>
    <mergeCell ref="D95:D96"/>
    <mergeCell ref="D98:D107"/>
    <mergeCell ref="D3:D12"/>
    <mergeCell ref="D40:D48"/>
    <mergeCell ref="D50:D58"/>
    <mergeCell ref="D60:D76"/>
    <mergeCell ref="D78:D85"/>
    <mergeCell ref="D87:D9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98" t="s">
        <v>6</v>
      </c>
      <c r="B1" s="98"/>
      <c r="C1" s="98"/>
      <c r="D1" s="3"/>
      <c r="E1" s="3"/>
      <c r="F1" s="3"/>
      <c r="G1" s="3"/>
      <c r="H1" s="3"/>
      <c r="I1" s="3"/>
      <c r="J1" s="3"/>
      <c r="K1" s="3"/>
      <c r="L1" s="3"/>
      <c r="M1" s="3"/>
      <c r="N1" s="3"/>
      <c r="O1" s="3"/>
      <c r="P1" s="3"/>
      <c r="Q1" s="3"/>
      <c r="R1" s="3"/>
      <c r="S1" s="3"/>
      <c r="T1" s="3"/>
      <c r="U1" s="3"/>
      <c r="V1" s="3"/>
      <c r="W1" s="3"/>
      <c r="X1" s="3"/>
    </row>
    <row r="2" spans="1:24" s="5" customFormat="1" ht="24" customHeight="1" x14ac:dyDescent="0.2">
      <c r="A2" s="99" t="s">
        <v>7</v>
      </c>
      <c r="B2" s="99"/>
      <c r="C2" s="99"/>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22"/>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3"/>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User</cp:lastModifiedBy>
  <cp:lastPrinted>2019-09-04T21:31:59Z</cp:lastPrinted>
  <dcterms:created xsi:type="dcterms:W3CDTF">2001-02-14T23:59:14Z</dcterms:created>
  <dcterms:modified xsi:type="dcterms:W3CDTF">2019-09-25T14:27:48Z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