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21"/>
  <workbookPr/>
  <mc:AlternateContent xmlns:mc="http://schemas.openxmlformats.org/markup-compatibility/2006">
    <mc:Choice Requires="x15">
      <x15ac:absPath xmlns:x15ac="http://schemas.microsoft.com/office/spreadsheetml/2010/11/ac" url="https://wildcatsunh-my.sharepoint.com/personal/rdt1002_wildcats_unh_edu/Documents/"/>
    </mc:Choice>
  </mc:AlternateContent>
  <xr:revisionPtr revIDLastSave="0" documentId="8_{39F959CD-DFFA-4812-B2C2-1309D9437FB6}" xr6:coauthVersionLast="33" xr6:coauthVersionMax="33" xr10:uidLastSave="{00000000-0000-0000-0000-000000000000}"/>
  <bookViews>
    <workbookView xWindow="1968" yWindow="108" windowWidth="12120" windowHeight="8820" xr2:uid="{00000000-000D-0000-FFFF-FFFF00000000}"/>
  </bookViews>
  <sheets>
    <sheet name="Cash Flow" sheetId="1" r:id="rId1"/>
    <sheet name="Cash Flow Chart" sheetId="2" r:id="rId2"/>
  </sheets>
  <definedNames>
    <definedName name="Cash_beginning">'Cash Flow'!$B$7</definedName>
    <definedName name="Cash_minimum">'Cash Flow'!$B$4</definedName>
    <definedName name="Company_name">'Cash Flow'!$A$2</definedName>
    <definedName name="_xlnm.Print_Titles" localSheetId="0">'Cash Flow'!$6:$6</definedName>
    <definedName name="Start_date">'Cash Flow'!$B$3</definedName>
  </definedNames>
  <calcPr calcId="179016"/>
</workbook>
</file>

<file path=xl/calcChain.xml><?xml version="1.0" encoding="utf-8"?>
<calcChain xmlns="http://schemas.openxmlformats.org/spreadsheetml/2006/main">
  <c r="H22" i="1" l="1"/>
  <c r="H26" i="1"/>
  <c r="H25" i="1"/>
  <c r="G25" i="1"/>
  <c r="G22" i="1"/>
  <c r="G26" i="1"/>
  <c r="F26" i="1"/>
  <c r="C16" i="1"/>
  <c r="C30" i="1"/>
  <c r="O31" i="1"/>
  <c r="D4" i="1"/>
  <c r="E4" i="1"/>
  <c r="F4" i="1"/>
  <c r="G4" i="1"/>
  <c r="H4" i="1"/>
  <c r="I4" i="1"/>
  <c r="J4" i="1"/>
  <c r="K4" i="1"/>
  <c r="L4" i="1"/>
  <c r="M4" i="1"/>
  <c r="N4" i="1"/>
  <c r="C4" i="1"/>
  <c r="D37" i="2"/>
  <c r="D6" i="1"/>
  <c r="E6" i="1"/>
  <c r="F6" i="1"/>
  <c r="G6" i="1"/>
  <c r="H6" i="1"/>
  <c r="I6" i="1"/>
  <c r="J6" i="1"/>
  <c r="K6" i="1"/>
  <c r="L6" i="1"/>
  <c r="M6" i="1"/>
  <c r="N6" i="1"/>
  <c r="B17" i="1"/>
  <c r="B33" i="1"/>
  <c r="C7" i="1"/>
  <c r="H30" i="1"/>
  <c r="H32" i="1"/>
  <c r="D30" i="1"/>
  <c r="D32" i="1"/>
  <c r="E30" i="1"/>
  <c r="E32" i="1"/>
  <c r="K30" i="1"/>
  <c r="K32" i="1"/>
  <c r="M30" i="1"/>
  <c r="M32" i="1"/>
  <c r="F30" i="1"/>
  <c r="F32" i="1"/>
  <c r="G30" i="1"/>
  <c r="G32" i="1"/>
  <c r="I30" i="1"/>
  <c r="I32" i="1"/>
  <c r="J30" i="1"/>
  <c r="J32" i="1"/>
  <c r="L30" i="1"/>
  <c r="L32" i="1"/>
  <c r="N30" i="1"/>
  <c r="N32" i="1"/>
  <c r="O10" i="1"/>
  <c r="O11" i="1"/>
  <c r="O12" i="1"/>
  <c r="O13" i="1"/>
  <c r="O15" i="1"/>
  <c r="O21" i="1"/>
  <c r="O22" i="1"/>
  <c r="O23" i="1"/>
  <c r="O24" i="1"/>
  <c r="O25" i="1"/>
  <c r="O27" i="1"/>
  <c r="O28" i="1"/>
  <c r="O20" i="1"/>
  <c r="D16" i="1"/>
  <c r="E16" i="1"/>
  <c r="F16" i="1"/>
  <c r="G16" i="1"/>
  <c r="H16" i="1"/>
  <c r="I16" i="1"/>
  <c r="J16" i="1"/>
  <c r="K16" i="1"/>
  <c r="L16" i="1"/>
  <c r="M16" i="1"/>
  <c r="N16" i="1"/>
  <c r="O16" i="1"/>
  <c r="C17" i="1"/>
  <c r="O30" i="1"/>
  <c r="O32" i="1"/>
  <c r="C32" i="1"/>
  <c r="C33" i="1"/>
  <c r="D7" i="1"/>
  <c r="D17" i="1"/>
  <c r="D33" i="1"/>
  <c r="E7" i="1"/>
  <c r="E17" i="1"/>
  <c r="E33" i="1"/>
  <c r="F7" i="1"/>
  <c r="F17" i="1"/>
  <c r="F33" i="1"/>
  <c r="G7" i="1"/>
  <c r="G17" i="1"/>
  <c r="G33" i="1"/>
  <c r="H7" i="1"/>
  <c r="H17" i="1"/>
  <c r="H33" i="1"/>
  <c r="I7" i="1"/>
  <c r="I17" i="1"/>
  <c r="I33" i="1"/>
  <c r="J7" i="1"/>
  <c r="J17" i="1"/>
  <c r="J33" i="1"/>
  <c r="K7" i="1"/>
  <c r="K17" i="1"/>
  <c r="K33" i="1"/>
  <c r="L7" i="1"/>
  <c r="L17" i="1"/>
  <c r="L33" i="1"/>
  <c r="M7" i="1"/>
  <c r="M17" i="1"/>
  <c r="M33" i="1"/>
  <c r="N7" i="1"/>
  <c r="N17" i="1"/>
  <c r="N33" i="1"/>
</calcChain>
</file>

<file path=xl/sharedStrings.xml><?xml version="1.0" encoding="utf-8"?>
<sst xmlns="http://schemas.openxmlformats.org/spreadsheetml/2006/main" count="32" uniqueCount="30">
  <si>
    <t>MASTER FINANCE BOOK</t>
  </si>
  <si>
    <t>UNH SEDS</t>
  </si>
  <si>
    <t>Starting date</t>
  </si>
  <si>
    <t>Cash balance alert minimum</t>
  </si>
  <si>
    <t>Beginning</t>
  </si>
  <si>
    <t>Total</t>
  </si>
  <si>
    <t>Cash on hand (beginning of month)</t>
  </si>
  <si>
    <t>CASH RECEIPTS</t>
  </si>
  <si>
    <t>Grants</t>
  </si>
  <si>
    <t>Sponsors</t>
  </si>
  <si>
    <t>Donations</t>
  </si>
  <si>
    <t>Fund Raising</t>
  </si>
  <si>
    <t>Other contributions</t>
  </si>
  <si>
    <t>Pending Transactions</t>
  </si>
  <si>
    <t>TOTAL CASH RECEIPTS</t>
  </si>
  <si>
    <t>Total cash available</t>
  </si>
  <si>
    <t>CASH PAID OUT</t>
  </si>
  <si>
    <t>Outreach</t>
  </si>
  <si>
    <t>Networking and Trips</t>
  </si>
  <si>
    <t>Electrical Compnents</t>
  </si>
  <si>
    <t>Static Test Fire Rig</t>
  </si>
  <si>
    <t>Launch Pad</t>
  </si>
  <si>
    <t>Aerodynamics</t>
  </si>
  <si>
    <t>Rocket Engine</t>
  </si>
  <si>
    <t>Reimbursments</t>
  </si>
  <si>
    <t>Other Expenses</t>
  </si>
  <si>
    <t>SUBTOTAL</t>
  </si>
  <si>
    <t>Owners' withdrawal</t>
  </si>
  <si>
    <t>TOTAL CASH PAID OUT</t>
  </si>
  <si>
    <t>Cash on hand (end of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</si>
</sst>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mm"/>
    <numFmt numFmtId="165" formatCode="_(&quot;$&quot;* #,##0_);_(&quot;$&quot;* \(#,##0\);_(&quot;$&quot;* &quot;-&quot;??_);_(@_)"/>
  </numFmts>
  <fonts count="12">
    <font>
      <sz val="8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  <scheme val="minor"/>
    </font>
    <font>
      <sz val="10"/>
      <color indexed="8"/>
      <name val="Arial"/>
      <family val="2"/>
      <scheme val="minor"/>
    </font>
    <font>
      <b/>
      <sz val="10"/>
      <name val="Arial"/>
      <family val="2"/>
      <scheme val="minor"/>
    </font>
    <font>
      <b/>
      <sz val="8"/>
      <name val="Arial"/>
      <family val="2"/>
      <scheme val="minor"/>
    </font>
    <font>
      <sz val="10"/>
      <name val="Arial"/>
      <family val="2"/>
      <scheme val="minor"/>
    </font>
    <font>
      <sz val="8"/>
      <color theme="0"/>
      <name val="Arial"/>
      <family val="2"/>
      <scheme val="minor"/>
    </font>
    <font>
      <b/>
      <sz val="14"/>
      <color theme="1" tint="0.249977111117893"/>
      <name val="Arial"/>
      <family val="2"/>
      <scheme val="major"/>
    </font>
    <font>
      <b/>
      <sz val="8"/>
      <color theme="0"/>
      <name val="Arial"/>
      <family val="2"/>
      <scheme val="minor"/>
    </font>
    <font>
      <b/>
      <sz val="10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lightUp">
        <bgColor indexed="2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23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/>
    <xf numFmtId="0" fontId="4" fillId="0" borderId="0" xfId="0" applyFont="1" applyFill="1" applyProtection="1"/>
    <xf numFmtId="17" fontId="3" fillId="0" borderId="1" xfId="0" applyNumberFormat="1" applyFont="1" applyBorder="1" applyAlignment="1" applyProtection="1">
      <alignment horizontal="right" wrapText="1"/>
      <protection locked="0"/>
    </xf>
    <xf numFmtId="3" fontId="3" fillId="0" borderId="10" xfId="0" applyNumberFormat="1" applyFont="1" applyBorder="1" applyProtection="1">
      <protection locked="0"/>
    </xf>
    <xf numFmtId="0" fontId="5" fillId="0" borderId="0" xfId="0" applyFont="1" applyBorder="1" applyAlignment="1"/>
    <xf numFmtId="0" fontId="3" fillId="0" borderId="0" xfId="0" applyFont="1" applyBorder="1" applyAlignment="1"/>
    <xf numFmtId="0" fontId="6" fillId="0" borderId="0" xfId="0" applyFont="1" applyBorder="1" applyAlignment="1">
      <alignment wrapText="1"/>
    </xf>
    <xf numFmtId="0" fontId="3" fillId="0" borderId="0" xfId="0" applyFont="1" applyBorder="1"/>
    <xf numFmtId="0" fontId="6" fillId="0" borderId="3" xfId="0" applyFont="1" applyBorder="1" applyAlignment="1">
      <alignment wrapText="1"/>
    </xf>
    <xf numFmtId="0" fontId="3" fillId="0" borderId="0" xfId="0" applyFont="1"/>
    <xf numFmtId="0" fontId="3" fillId="0" borderId="1" xfId="0" applyFont="1" applyFill="1" applyBorder="1" applyProtection="1"/>
    <xf numFmtId="0" fontId="6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3" fillId="0" borderId="7" xfId="0" applyFont="1" applyBorder="1"/>
    <xf numFmtId="0" fontId="3" fillId="0" borderId="0" xfId="0" applyFont="1" applyAlignment="1">
      <alignment wrapText="1"/>
    </xf>
    <xf numFmtId="0" fontId="7" fillId="0" borderId="0" xfId="0" applyFont="1" applyFill="1" applyProtection="1"/>
    <xf numFmtId="3" fontId="8" fillId="0" borderId="0" xfId="0" applyNumberFormat="1" applyFont="1" applyAlignment="1"/>
    <xf numFmtId="165" fontId="5" fillId="0" borderId="0" xfId="1" applyNumberFormat="1" applyFont="1"/>
    <xf numFmtId="3" fontId="3" fillId="0" borderId="0" xfId="0" applyNumberFormat="1" applyFont="1"/>
    <xf numFmtId="0" fontId="3" fillId="0" borderId="12" xfId="0" applyNumberFormat="1" applyFont="1" applyFill="1" applyBorder="1" applyAlignment="1"/>
    <xf numFmtId="0" fontId="6" fillId="0" borderId="4" xfId="0" applyFont="1" applyBorder="1" applyAlignment="1">
      <alignment wrapText="1"/>
    </xf>
    <xf numFmtId="0" fontId="10" fillId="4" borderId="8" xfId="0" applyFont="1" applyFill="1" applyBorder="1" applyAlignment="1">
      <alignment wrapText="1"/>
    </xf>
    <xf numFmtId="0" fontId="10" fillId="4" borderId="9" xfId="0" applyFont="1" applyFill="1" applyBorder="1" applyAlignment="1">
      <alignment wrapText="1"/>
    </xf>
    <xf numFmtId="0" fontId="11" fillId="4" borderId="1" xfId="0" applyFont="1" applyFill="1" applyBorder="1" applyAlignment="1">
      <alignment horizontal="center" wrapText="1"/>
    </xf>
    <xf numFmtId="17" fontId="11" fillId="4" borderId="1" xfId="0" applyNumberFormat="1" applyFont="1" applyFill="1" applyBorder="1" applyAlignment="1">
      <alignment horizontal="center" wrapText="1"/>
    </xf>
    <xf numFmtId="164" fontId="11" fillId="4" borderId="1" xfId="0" applyNumberFormat="1" applyFont="1" applyFill="1" applyBorder="1" applyAlignment="1">
      <alignment horizontal="center" wrapText="1"/>
    </xf>
    <xf numFmtId="0" fontId="3" fillId="0" borderId="13" xfId="0" applyNumberFormat="1" applyFont="1" applyFill="1" applyBorder="1" applyAlignment="1"/>
    <xf numFmtId="4" fontId="3" fillId="3" borderId="3" xfId="0" applyNumberFormat="1" applyFont="1" applyFill="1" applyBorder="1"/>
    <xf numFmtId="4" fontId="3" fillId="0" borderId="11" xfId="0" applyNumberFormat="1" applyFont="1" applyBorder="1" applyProtection="1">
      <protection locked="0"/>
    </xf>
    <xf numFmtId="4" fontId="3" fillId="3" borderId="11" xfId="0" applyNumberFormat="1" applyFont="1" applyFill="1" applyBorder="1"/>
    <xf numFmtId="4" fontId="3" fillId="2" borderId="11" xfId="0" applyNumberFormat="1" applyFont="1" applyFill="1" applyBorder="1"/>
    <xf numFmtId="4" fontId="3" fillId="0" borderId="4" xfId="0" applyNumberFormat="1" applyFont="1" applyBorder="1"/>
    <xf numFmtId="4" fontId="8" fillId="4" borderId="2" xfId="0" applyNumberFormat="1" applyFont="1" applyFill="1" applyBorder="1"/>
    <xf numFmtId="4" fontId="8" fillId="4" borderId="6" xfId="0" applyNumberFormat="1" applyFont="1" applyFill="1" applyBorder="1"/>
    <xf numFmtId="4" fontId="3" fillId="0" borderId="10" xfId="0" applyNumberFormat="1" applyFont="1" applyBorder="1" applyProtection="1">
      <protection locked="0"/>
    </xf>
    <xf numFmtId="4" fontId="3" fillId="3" borderId="10" xfId="0" applyNumberFormat="1" applyFont="1" applyFill="1" applyBorder="1"/>
    <xf numFmtId="4" fontId="3" fillId="0" borderId="1" xfId="0" applyNumberFormat="1" applyFont="1" applyBorder="1" applyProtection="1">
      <protection locked="0"/>
    </xf>
    <xf numFmtId="4" fontId="3" fillId="3" borderId="1" xfId="0" applyNumberFormat="1" applyFont="1" applyFill="1" applyBorder="1"/>
    <xf numFmtId="4" fontId="3" fillId="0" borderId="7" xfId="0" applyNumberFormat="1" applyFont="1" applyBorder="1"/>
    <xf numFmtId="4" fontId="8" fillId="4" borderId="4" xfId="0" applyNumberFormat="1" applyFont="1" applyFill="1" applyBorder="1"/>
    <xf numFmtId="4" fontId="8" fillId="4" borderId="5" xfId="0" applyNumberFormat="1" applyFont="1" applyFill="1" applyBorder="1"/>
    <xf numFmtId="0" fontId="9" fillId="0" borderId="0" xfId="0" applyFont="1" applyFill="1" applyBorder="1" applyAlignment="1" applyProtection="1">
      <alignment horizontal="center" wrapText="1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DDDDDD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CCFF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 Flow Projection
[Company Name]</a:t>
            </a:r>
          </a:p>
        </c:rich>
      </c:tx>
      <c:layout>
        <c:manualLayout>
          <c:xMode val="edge"/>
          <c:yMode val="edge"/>
          <c:x val="0.37296784982359332"/>
          <c:y val="2.92275574112734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0122020811520303E-2"/>
          <c:y val="0.20876826722338204"/>
          <c:w val="0.68496002937629952"/>
          <c:h val="0.6179540709812108"/>
        </c:manualLayout>
      </c:layout>
      <c:barChart>
        <c:barDir val="col"/>
        <c:grouping val="clustered"/>
        <c:varyColors val="0"/>
        <c:ser>
          <c:idx val="0"/>
          <c:order val="0"/>
          <c:tx>
            <c:v>Cash Flow Projection</c:v>
          </c:tx>
          <c:invertIfNegative val="0"/>
          <c:cat>
            <c:strRef>
              <c:f>'Cash Flow'!$B$6:$N$6</c:f>
              <c:strCache>
                <c:ptCount val="13"/>
                <c:pt idx="0">
                  <c:v>Beginning</c:v>
                </c:pt>
                <c:pt idx="1">
                  <c:v>Nov-17</c:v>
                </c:pt>
                <c:pt idx="2">
                  <c:v>Dec-17</c:v>
                </c:pt>
                <c:pt idx="3">
                  <c:v>Jan-18</c:v>
                </c:pt>
                <c:pt idx="4">
                  <c:v>Feb-18</c:v>
                </c:pt>
                <c:pt idx="5">
                  <c:v>Mar-18</c:v>
                </c:pt>
                <c:pt idx="6">
                  <c:v>Apr-18</c:v>
                </c:pt>
                <c:pt idx="7">
                  <c:v>May-18</c:v>
                </c:pt>
                <c:pt idx="8">
                  <c:v>Jun-18</c:v>
                </c:pt>
                <c:pt idx="9">
                  <c:v>Jul-18</c:v>
                </c:pt>
                <c:pt idx="10">
                  <c:v>Aug-18</c:v>
                </c:pt>
                <c:pt idx="11">
                  <c:v>Sep-18</c:v>
                </c:pt>
                <c:pt idx="12">
                  <c:v>Oct-18</c:v>
                </c:pt>
              </c:strCache>
            </c:strRef>
          </c:cat>
          <c:val>
            <c:numRef>
              <c:f>'Cash Flow'!$B$33:$N$33</c:f>
              <c:numCache>
                <c:formatCode>#,##0.00</c:formatCode>
                <c:ptCount val="13"/>
                <c:pt idx="0">
                  <c:v>500</c:v>
                </c:pt>
                <c:pt idx="1">
                  <c:v>481.79999999999995</c:v>
                </c:pt>
                <c:pt idx="2">
                  <c:v>481.79999999999995</c:v>
                </c:pt>
                <c:pt idx="3">
                  <c:v>24.109999999999957</c:v>
                </c:pt>
                <c:pt idx="4">
                  <c:v>3238.29</c:v>
                </c:pt>
                <c:pt idx="5">
                  <c:v>2865.1</c:v>
                </c:pt>
                <c:pt idx="6">
                  <c:v>496.69000000000005</c:v>
                </c:pt>
                <c:pt idx="7">
                  <c:v>496.69000000000005</c:v>
                </c:pt>
                <c:pt idx="8">
                  <c:v>496.69000000000005</c:v>
                </c:pt>
                <c:pt idx="9">
                  <c:v>496.69000000000005</c:v>
                </c:pt>
                <c:pt idx="10">
                  <c:v>496.69000000000005</c:v>
                </c:pt>
                <c:pt idx="11">
                  <c:v>496.69000000000005</c:v>
                </c:pt>
                <c:pt idx="12">
                  <c:v>496.69000000000005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465F-BB68-2E8A4AE26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72224"/>
        <c:axId val="165924864"/>
      </c:barChart>
      <c:lineChart>
        <c:grouping val="standard"/>
        <c:varyColors val="0"/>
        <c:ser>
          <c:idx val="1"/>
          <c:order val="1"/>
          <c:tx>
            <c:v>Cash on Hand Minimum Alert</c:v>
          </c:tx>
          <c:cat>
            <c:strRef>
              <c:f>'Cash Flow'!$B$6:$N$6</c:f>
              <c:strCache>
                <c:ptCount val="13"/>
                <c:pt idx="0">
                  <c:v>Beginning</c:v>
                </c:pt>
                <c:pt idx="1">
                  <c:v>Nov-17</c:v>
                </c:pt>
                <c:pt idx="2">
                  <c:v>Dec-17</c:v>
                </c:pt>
                <c:pt idx="3">
                  <c:v>Jan-18</c:v>
                </c:pt>
                <c:pt idx="4">
                  <c:v>Feb-18</c:v>
                </c:pt>
                <c:pt idx="5">
                  <c:v>Mar-18</c:v>
                </c:pt>
                <c:pt idx="6">
                  <c:v>Apr-18</c:v>
                </c:pt>
                <c:pt idx="7">
                  <c:v>May-18</c:v>
                </c:pt>
                <c:pt idx="8">
                  <c:v>Jun-18</c:v>
                </c:pt>
                <c:pt idx="9">
                  <c:v>Jul-18</c:v>
                </c:pt>
                <c:pt idx="10">
                  <c:v>Aug-18</c:v>
                </c:pt>
                <c:pt idx="11">
                  <c:v>Sep-18</c:v>
                </c:pt>
                <c:pt idx="12">
                  <c:v>Oct-18</c:v>
                </c:pt>
              </c:strCache>
            </c:strRef>
          </c:cat>
          <c:val>
            <c:numRef>
              <c:f>'Cash Flow'!$B$4:$N$4</c:f>
              <c:numCache>
                <c:formatCode>#,##0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8-465F-BB68-2E8A4AE26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72224"/>
        <c:axId val="165924864"/>
      </c:lineChart>
      <c:catAx>
        <c:axId val="14917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38109793919304502"/>
              <c:y val="0.908141962421711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  <c:crossAx val="1659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924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Cash on Hand</a:t>
                </a:r>
              </a:p>
            </c:rich>
          </c:tx>
          <c:layout>
            <c:manualLayout>
              <c:xMode val="edge"/>
              <c:yMode val="edge"/>
              <c:x val="1.0162611711814535E-2"/>
              <c:y val="0.39874739039665974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917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845605712499333"/>
          <c:y val="0.45511482254697289"/>
          <c:w val="0.21341484594810523"/>
          <c:h val="8.9770354906054298E-2"/>
        </c:manualLayout>
      </c:layout>
      <c:overlay val="0"/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104775</xdr:rowOff>
    </xdr:from>
    <xdr:to>
      <xdr:col>16</xdr:col>
      <xdr:colOff>66675</xdr:colOff>
      <xdr:row>33</xdr:row>
      <xdr:rowOff>95250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00000000-0008-0000-0100-00000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  <pageSetUpPr fitToPage="1"/>
  </sheetPr>
  <dimension ref="A1:P34"/>
  <sheetViews>
    <sheetView showGridLines="0" tabSelected="1" topLeftCell="A6" zoomScaleNormal="100" workbookViewId="0" xr3:uid="{AEA406A1-0E4B-5B11-9CD5-51D6E497D94C}">
      <selection activeCell="H23" sqref="H23"/>
    </sheetView>
  </sheetViews>
  <sheetFormatPr defaultColWidth="9.33203125" defaultRowHeight="10.15"/>
  <cols>
    <col min="1" max="1" width="31.1640625" style="16" customWidth="1"/>
    <col min="2" max="2" width="12.33203125" style="10" customWidth="1"/>
    <col min="3" max="15" width="9.83203125" style="10" customWidth="1"/>
    <col min="16" max="16384" width="9.33203125" style="10"/>
  </cols>
  <sheetData>
    <row r="1" spans="1:16" s="1" customFormat="1" ht="22.5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6" s="1" customFormat="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6" s="1" customFormat="1" ht="13.15">
      <c r="A3" s="17" t="s">
        <v>2</v>
      </c>
      <c r="B3" s="3">
        <v>43056</v>
      </c>
    </row>
    <row r="4" spans="1:16" s="1" customFormat="1" ht="13.15">
      <c r="A4" s="17" t="s">
        <v>3</v>
      </c>
      <c r="B4" s="4"/>
      <c r="C4" s="18">
        <f t="shared" ref="C4:N4" si="0">Cash_minimum</f>
        <v>0</v>
      </c>
      <c r="D4" s="18">
        <f t="shared" si="0"/>
        <v>0</v>
      </c>
      <c r="E4" s="18">
        <f t="shared" si="0"/>
        <v>0</v>
      </c>
      <c r="F4" s="18">
        <f t="shared" si="0"/>
        <v>0</v>
      </c>
      <c r="G4" s="18">
        <f t="shared" si="0"/>
        <v>0</v>
      </c>
      <c r="H4" s="18">
        <f t="shared" si="0"/>
        <v>0</v>
      </c>
      <c r="I4" s="18">
        <f t="shared" si="0"/>
        <v>0</v>
      </c>
      <c r="J4" s="18">
        <f t="shared" si="0"/>
        <v>0</v>
      </c>
      <c r="K4" s="18">
        <f t="shared" si="0"/>
        <v>0</v>
      </c>
      <c r="L4" s="18">
        <f t="shared" si="0"/>
        <v>0</v>
      </c>
      <c r="M4" s="18">
        <f t="shared" si="0"/>
        <v>0</v>
      </c>
      <c r="N4" s="18">
        <f t="shared" si="0"/>
        <v>0</v>
      </c>
    </row>
    <row r="5" spans="1:16" s="1" customFormat="1" ht="13.15">
      <c r="A5" s="17"/>
      <c r="G5" s="5"/>
      <c r="I5" s="6"/>
      <c r="J5" s="6"/>
      <c r="K5" s="6"/>
    </row>
    <row r="6" spans="1:16" s="8" customFormat="1" ht="26.45">
      <c r="A6" s="7"/>
      <c r="B6" s="25" t="s">
        <v>4</v>
      </c>
      <c r="C6" s="26">
        <v>43056</v>
      </c>
      <c r="D6" s="26">
        <f>DATE(YEAR(C6),MONTH(C6)+1,1)</f>
        <v>43070</v>
      </c>
      <c r="E6" s="26">
        <f t="shared" ref="E6:N6" si="1">DATE(YEAR(D6),MONTH(D6)+1,1)</f>
        <v>43101</v>
      </c>
      <c r="F6" s="26">
        <f t="shared" si="1"/>
        <v>43132</v>
      </c>
      <c r="G6" s="26">
        <f t="shared" si="1"/>
        <v>43160</v>
      </c>
      <c r="H6" s="26">
        <f t="shared" si="1"/>
        <v>43191</v>
      </c>
      <c r="I6" s="26">
        <f t="shared" si="1"/>
        <v>43221</v>
      </c>
      <c r="J6" s="26">
        <f t="shared" si="1"/>
        <v>43252</v>
      </c>
      <c r="K6" s="26">
        <f t="shared" si="1"/>
        <v>43282</v>
      </c>
      <c r="L6" s="26">
        <f t="shared" si="1"/>
        <v>43313</v>
      </c>
      <c r="M6" s="26">
        <f t="shared" si="1"/>
        <v>43344</v>
      </c>
      <c r="N6" s="26">
        <f t="shared" si="1"/>
        <v>43374</v>
      </c>
      <c r="O6" s="27" t="s">
        <v>5</v>
      </c>
    </row>
    <row r="7" spans="1:16" ht="20.45">
      <c r="A7" s="9" t="s">
        <v>6</v>
      </c>
      <c r="B7" s="30">
        <v>500</v>
      </c>
      <c r="C7" s="31">
        <f>B33</f>
        <v>500</v>
      </c>
      <c r="D7" s="31">
        <f t="shared" ref="D7:N7" si="2">C33</f>
        <v>481.79999999999995</v>
      </c>
      <c r="E7" s="31">
        <f t="shared" si="2"/>
        <v>481.79999999999995</v>
      </c>
      <c r="F7" s="31">
        <f t="shared" si="2"/>
        <v>24.109999999999957</v>
      </c>
      <c r="G7" s="31">
        <f t="shared" si="2"/>
        <v>3238.29</v>
      </c>
      <c r="H7" s="31">
        <f t="shared" si="2"/>
        <v>2865.1</v>
      </c>
      <c r="I7" s="31">
        <f t="shared" si="2"/>
        <v>496.69000000000005</v>
      </c>
      <c r="J7" s="31">
        <f t="shared" si="2"/>
        <v>496.69000000000005</v>
      </c>
      <c r="K7" s="31">
        <f t="shared" si="2"/>
        <v>496.69000000000005</v>
      </c>
      <c r="L7" s="31">
        <f t="shared" si="2"/>
        <v>496.69000000000005</v>
      </c>
      <c r="M7" s="31">
        <f t="shared" si="2"/>
        <v>496.69000000000005</v>
      </c>
      <c r="N7" s="31">
        <f t="shared" si="2"/>
        <v>496.69000000000005</v>
      </c>
      <c r="O7" s="32"/>
    </row>
    <row r="8" spans="1:16">
      <c r="A8" s="2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8"/>
    </row>
    <row r="9" spans="1:16">
      <c r="A9" s="24" t="s">
        <v>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</row>
    <row r="10" spans="1:16">
      <c r="A10" s="11" t="s">
        <v>8</v>
      </c>
      <c r="B10" s="32"/>
      <c r="C10" s="36"/>
      <c r="D10" s="36"/>
      <c r="E10" s="36"/>
      <c r="F10" s="36">
        <v>3863</v>
      </c>
      <c r="G10" s="36"/>
      <c r="H10" s="36"/>
      <c r="I10" s="36"/>
      <c r="J10" s="36"/>
      <c r="K10" s="36"/>
      <c r="L10" s="36"/>
      <c r="M10" s="36"/>
      <c r="N10" s="36"/>
      <c r="O10" s="37">
        <f>SUM(C10:N10)</f>
        <v>3863</v>
      </c>
    </row>
    <row r="11" spans="1:16">
      <c r="A11" s="11" t="s">
        <v>9</v>
      </c>
      <c r="B11" s="32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7">
        <f t="shared" ref="O11:O15" si="3">SUM(C11:N11)</f>
        <v>0</v>
      </c>
    </row>
    <row r="12" spans="1:16">
      <c r="A12" s="11" t="s">
        <v>10</v>
      </c>
      <c r="B12" s="32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7">
        <f t="shared" si="3"/>
        <v>0</v>
      </c>
    </row>
    <row r="13" spans="1:16">
      <c r="A13" s="11" t="s">
        <v>11</v>
      </c>
      <c r="B13" s="32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7">
        <f t="shared" si="3"/>
        <v>0</v>
      </c>
    </row>
    <row r="14" spans="1:16">
      <c r="A14" s="11" t="s">
        <v>12</v>
      </c>
      <c r="B14" s="32"/>
      <c r="C14" s="38"/>
      <c r="D14" s="38"/>
      <c r="E14" s="38"/>
      <c r="F14" s="38"/>
      <c r="G14" s="38"/>
      <c r="H14" s="38">
        <v>38.06</v>
      </c>
      <c r="I14" s="38"/>
      <c r="J14" s="38"/>
      <c r="K14" s="38"/>
      <c r="L14" s="38"/>
      <c r="M14" s="38"/>
      <c r="N14" s="38"/>
      <c r="O14" s="37">
        <v>0</v>
      </c>
    </row>
    <row r="15" spans="1:16">
      <c r="A15" s="11" t="s">
        <v>13</v>
      </c>
      <c r="B15" s="32"/>
      <c r="C15" s="38">
        <v>700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7">
        <f t="shared" si="3"/>
        <v>700</v>
      </c>
    </row>
    <row r="16" spans="1:16">
      <c r="A16" s="12" t="s">
        <v>14</v>
      </c>
      <c r="B16" s="32"/>
      <c r="C16" s="39">
        <f>SUM(C10,C12:C15,(C11*-1))</f>
        <v>700</v>
      </c>
      <c r="D16" s="39">
        <f t="shared" ref="D16:N16" si="4">SUM(D10,D12:D15,(D11*-1))</f>
        <v>0</v>
      </c>
      <c r="E16" s="39">
        <f t="shared" si="4"/>
        <v>0</v>
      </c>
      <c r="F16" s="39">
        <f t="shared" si="4"/>
        <v>3863</v>
      </c>
      <c r="G16" s="39">
        <f t="shared" si="4"/>
        <v>0</v>
      </c>
      <c r="H16" s="39">
        <f t="shared" si="4"/>
        <v>38.06</v>
      </c>
      <c r="I16" s="39">
        <f t="shared" si="4"/>
        <v>0</v>
      </c>
      <c r="J16" s="39">
        <f t="shared" si="4"/>
        <v>0</v>
      </c>
      <c r="K16" s="39">
        <f t="shared" si="4"/>
        <v>0</v>
      </c>
      <c r="L16" s="39">
        <f t="shared" si="4"/>
        <v>0</v>
      </c>
      <c r="M16" s="39">
        <f t="shared" si="4"/>
        <v>0</v>
      </c>
      <c r="N16" s="39">
        <f t="shared" si="4"/>
        <v>0</v>
      </c>
      <c r="O16" s="39">
        <f>SUM(O10:O15)</f>
        <v>4563</v>
      </c>
    </row>
    <row r="17" spans="1:15">
      <c r="A17" s="9" t="s">
        <v>15</v>
      </c>
      <c r="B17" s="29">
        <f t="shared" ref="B17:N17" si="5">(B7+B16)</f>
        <v>500</v>
      </c>
      <c r="C17" s="29">
        <f t="shared" si="5"/>
        <v>1200</v>
      </c>
      <c r="D17" s="29">
        <f t="shared" si="5"/>
        <v>481.79999999999995</v>
      </c>
      <c r="E17" s="29">
        <f t="shared" si="5"/>
        <v>481.79999999999995</v>
      </c>
      <c r="F17" s="29">
        <f t="shared" si="5"/>
        <v>3887.11</v>
      </c>
      <c r="G17" s="29">
        <f t="shared" si="5"/>
        <v>3238.29</v>
      </c>
      <c r="H17" s="29">
        <f t="shared" si="5"/>
        <v>2903.16</v>
      </c>
      <c r="I17" s="29">
        <f t="shared" si="5"/>
        <v>496.69000000000005</v>
      </c>
      <c r="J17" s="29">
        <f t="shared" si="5"/>
        <v>496.69000000000005</v>
      </c>
      <c r="K17" s="29">
        <f t="shared" si="5"/>
        <v>496.69000000000005</v>
      </c>
      <c r="L17" s="29">
        <f t="shared" si="5"/>
        <v>496.69000000000005</v>
      </c>
      <c r="M17" s="29">
        <f t="shared" si="5"/>
        <v>496.69000000000005</v>
      </c>
      <c r="N17" s="29">
        <f t="shared" si="5"/>
        <v>496.69000000000005</v>
      </c>
      <c r="O17" s="32"/>
    </row>
    <row r="18" spans="1:15" s="8" customFormat="1">
      <c r="A18" s="22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33"/>
    </row>
    <row r="19" spans="1:15">
      <c r="A19" s="23" t="s">
        <v>16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2"/>
    </row>
    <row r="20" spans="1:15">
      <c r="A20" s="21" t="s">
        <v>17</v>
      </c>
      <c r="B20" s="32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7">
        <f t="shared" ref="O20:O31" si="6">SUM(C20:N20)</f>
        <v>0</v>
      </c>
    </row>
    <row r="21" spans="1:15">
      <c r="A21" s="21" t="s">
        <v>18</v>
      </c>
      <c r="B21" s="32"/>
      <c r="C21" s="36"/>
      <c r="D21" s="36"/>
      <c r="E21" s="36"/>
      <c r="F21" s="36">
        <v>150</v>
      </c>
      <c r="G21" s="36"/>
      <c r="H21" s="36"/>
      <c r="I21" s="36"/>
      <c r="J21" s="36"/>
      <c r="K21" s="36"/>
      <c r="L21" s="36"/>
      <c r="M21" s="36"/>
      <c r="N21" s="36"/>
      <c r="O21" s="37">
        <f t="shared" si="6"/>
        <v>150</v>
      </c>
    </row>
    <row r="22" spans="1:15">
      <c r="A22" s="21" t="s">
        <v>19</v>
      </c>
      <c r="B22" s="32"/>
      <c r="C22" s="36"/>
      <c r="D22" s="36"/>
      <c r="E22" s="36">
        <v>22.45</v>
      </c>
      <c r="F22" s="36">
        <v>100</v>
      </c>
      <c r="G22" s="36">
        <f>6.5+7.5+10.99</f>
        <v>24.990000000000002</v>
      </c>
      <c r="H22" s="36">
        <f>74.04+161.13+4.47+25.69</f>
        <v>265.33000000000004</v>
      </c>
      <c r="I22" s="36"/>
      <c r="J22" s="36"/>
      <c r="K22" s="36"/>
      <c r="L22" s="36"/>
      <c r="M22" s="36"/>
      <c r="N22" s="36"/>
      <c r="O22" s="37">
        <f t="shared" si="6"/>
        <v>412.77000000000004</v>
      </c>
    </row>
    <row r="23" spans="1:15">
      <c r="A23" s="21" t="s">
        <v>20</v>
      </c>
      <c r="B23" s="32"/>
      <c r="C23" s="38"/>
      <c r="D23" s="38"/>
      <c r="E23" s="38">
        <v>48.46</v>
      </c>
      <c r="F23" s="38">
        <v>32.17</v>
      </c>
      <c r="G23" s="38"/>
      <c r="H23" s="38"/>
      <c r="I23" s="38"/>
      <c r="J23" s="38"/>
      <c r="K23" s="38"/>
      <c r="L23" s="38"/>
      <c r="M23" s="38"/>
      <c r="N23" s="38"/>
      <c r="O23" s="37">
        <f t="shared" si="6"/>
        <v>80.63</v>
      </c>
    </row>
    <row r="24" spans="1:15">
      <c r="A24" s="21" t="s">
        <v>21</v>
      </c>
      <c r="B24" s="32"/>
      <c r="C24" s="38"/>
      <c r="D24" s="38"/>
      <c r="E24" s="38"/>
      <c r="F24" s="38">
        <v>23.99</v>
      </c>
      <c r="G24" s="38"/>
      <c r="H24" s="38"/>
      <c r="I24" s="38"/>
      <c r="J24" s="38"/>
      <c r="K24" s="38"/>
      <c r="L24" s="38"/>
      <c r="M24" s="38"/>
      <c r="N24" s="38"/>
      <c r="O24" s="37">
        <f t="shared" si="6"/>
        <v>23.99</v>
      </c>
    </row>
    <row r="25" spans="1:15">
      <c r="A25" s="21" t="s">
        <v>22</v>
      </c>
      <c r="B25" s="32"/>
      <c r="C25" s="38"/>
      <c r="D25" s="38"/>
      <c r="E25" s="38">
        <v>9.15</v>
      </c>
      <c r="F25" s="38"/>
      <c r="G25" s="38">
        <f>34.22+40.91</f>
        <v>75.13</v>
      </c>
      <c r="H25" s="38">
        <f>33.1+58.26+17.9+11.34</f>
        <v>120.6</v>
      </c>
      <c r="I25" s="38"/>
      <c r="J25" s="38"/>
      <c r="K25" s="38"/>
      <c r="L25" s="38"/>
      <c r="M25" s="38"/>
      <c r="N25" s="38"/>
      <c r="O25" s="37">
        <f t="shared" si="6"/>
        <v>204.88</v>
      </c>
    </row>
    <row r="26" spans="1:15">
      <c r="A26" s="21" t="s">
        <v>23</v>
      </c>
      <c r="B26" s="32"/>
      <c r="C26" s="38"/>
      <c r="D26" s="38"/>
      <c r="E26" s="38">
        <v>362.71</v>
      </c>
      <c r="F26" s="38">
        <f>59.23+137.47+30.29+6.35+47.18+12.14</f>
        <v>292.65999999999997</v>
      </c>
      <c r="G26" s="38">
        <f>114.4+14.92+31.55+58.26+53.94</f>
        <v>273.07</v>
      </c>
      <c r="H26" s="38">
        <f>204.79+39.99+1181.54+155.99+429.34</f>
        <v>2011.6499999999999</v>
      </c>
      <c r="I26" s="38"/>
      <c r="J26" s="38"/>
      <c r="K26" s="38"/>
      <c r="L26" s="38"/>
      <c r="M26" s="38"/>
      <c r="N26" s="38"/>
      <c r="O26" s="37">
        <v>0</v>
      </c>
    </row>
    <row r="27" spans="1:15">
      <c r="A27" s="21" t="s">
        <v>24</v>
      </c>
      <c r="B27" s="32"/>
      <c r="C27" s="38">
        <v>718.2</v>
      </c>
      <c r="D27" s="38"/>
      <c r="E27" s="38">
        <v>14.92</v>
      </c>
      <c r="F27" s="38"/>
      <c r="G27" s="38"/>
      <c r="H27" s="38"/>
      <c r="I27" s="38"/>
      <c r="J27" s="38"/>
      <c r="K27" s="38"/>
      <c r="L27" s="38"/>
      <c r="M27" s="38"/>
      <c r="N27" s="38"/>
      <c r="O27" s="37">
        <f t="shared" si="6"/>
        <v>733.12</v>
      </c>
    </row>
    <row r="28" spans="1:15">
      <c r="A28" s="21" t="s">
        <v>25</v>
      </c>
      <c r="B28" s="32"/>
      <c r="C28" s="38"/>
      <c r="D28" s="38"/>
      <c r="E28" s="38"/>
      <c r="F28" s="38">
        <v>50</v>
      </c>
      <c r="G28" s="38"/>
      <c r="H28" s="38">
        <v>8.89</v>
      </c>
      <c r="I28" s="38"/>
      <c r="J28" s="38"/>
      <c r="K28" s="38"/>
      <c r="L28" s="38"/>
      <c r="M28" s="38"/>
      <c r="N28" s="38"/>
      <c r="O28" s="37">
        <f t="shared" si="6"/>
        <v>58.89</v>
      </c>
    </row>
    <row r="29" spans="1:15">
      <c r="A29" s="28" t="s">
        <v>13</v>
      </c>
      <c r="B29" s="32"/>
      <c r="C29" s="38">
        <v>0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7">
        <v>0</v>
      </c>
    </row>
    <row r="30" spans="1:15">
      <c r="A30" s="12" t="s">
        <v>26</v>
      </c>
      <c r="B30" s="32"/>
      <c r="C30" s="39">
        <f>SUM(C20:C29)</f>
        <v>718.2</v>
      </c>
      <c r="D30" s="39">
        <f t="shared" ref="C30:N30" si="7">SUM(D20:D28)</f>
        <v>0</v>
      </c>
      <c r="E30" s="39">
        <f t="shared" si="7"/>
        <v>457.69</v>
      </c>
      <c r="F30" s="39">
        <f t="shared" si="7"/>
        <v>648.81999999999994</v>
      </c>
      <c r="G30" s="39">
        <f t="shared" si="7"/>
        <v>373.19</v>
      </c>
      <c r="H30" s="39">
        <f t="shared" si="7"/>
        <v>2406.4699999999998</v>
      </c>
      <c r="I30" s="39">
        <f t="shared" si="7"/>
        <v>0</v>
      </c>
      <c r="J30" s="39">
        <f t="shared" si="7"/>
        <v>0</v>
      </c>
      <c r="K30" s="39">
        <f t="shared" si="7"/>
        <v>0</v>
      </c>
      <c r="L30" s="39">
        <f t="shared" si="7"/>
        <v>0</v>
      </c>
      <c r="M30" s="39">
        <f t="shared" si="7"/>
        <v>0</v>
      </c>
      <c r="N30" s="39">
        <f t="shared" si="7"/>
        <v>0</v>
      </c>
      <c r="O30" s="39">
        <f t="shared" si="6"/>
        <v>4604.37</v>
      </c>
    </row>
    <row r="31" spans="1:15">
      <c r="A31" s="13" t="s">
        <v>27</v>
      </c>
      <c r="B31" s="32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7">
        <f t="shared" si="6"/>
        <v>0</v>
      </c>
    </row>
    <row r="32" spans="1:15">
      <c r="A32" s="12" t="s">
        <v>28</v>
      </c>
      <c r="B32" s="32"/>
      <c r="C32" s="39">
        <f t="shared" ref="C32:N32" si="8">C30-SUM(C31:C31)</f>
        <v>718.2</v>
      </c>
      <c r="D32" s="39">
        <f t="shared" si="8"/>
        <v>0</v>
      </c>
      <c r="E32" s="39">
        <f t="shared" si="8"/>
        <v>457.69</v>
      </c>
      <c r="F32" s="39">
        <f t="shared" si="8"/>
        <v>648.81999999999994</v>
      </c>
      <c r="G32" s="39">
        <f t="shared" si="8"/>
        <v>373.19</v>
      </c>
      <c r="H32" s="39">
        <f t="shared" si="8"/>
        <v>2406.4699999999998</v>
      </c>
      <c r="I32" s="39">
        <f t="shared" si="8"/>
        <v>0</v>
      </c>
      <c r="J32" s="39">
        <f t="shared" si="8"/>
        <v>0</v>
      </c>
      <c r="K32" s="39">
        <f t="shared" si="8"/>
        <v>0</v>
      </c>
      <c r="L32" s="39">
        <f t="shared" si="8"/>
        <v>0</v>
      </c>
      <c r="M32" s="39">
        <f t="shared" si="8"/>
        <v>0</v>
      </c>
      <c r="N32" s="39">
        <f t="shared" si="8"/>
        <v>0</v>
      </c>
      <c r="O32" s="39">
        <f>SUM(O30:O31)</f>
        <v>4604.37</v>
      </c>
    </row>
    <row r="33" spans="1:15">
      <c r="A33" s="12" t="s">
        <v>29</v>
      </c>
      <c r="B33" s="29">
        <f t="shared" ref="B33:N33" si="9">(B17-B32)</f>
        <v>500</v>
      </c>
      <c r="C33" s="29">
        <f t="shared" si="9"/>
        <v>481.79999999999995</v>
      </c>
      <c r="D33" s="29">
        <f t="shared" si="9"/>
        <v>481.79999999999995</v>
      </c>
      <c r="E33" s="29">
        <f t="shared" si="9"/>
        <v>24.109999999999957</v>
      </c>
      <c r="F33" s="29">
        <f t="shared" si="9"/>
        <v>3238.29</v>
      </c>
      <c r="G33" s="29">
        <f t="shared" si="9"/>
        <v>2865.1</v>
      </c>
      <c r="H33" s="29">
        <f t="shared" si="9"/>
        <v>496.69000000000005</v>
      </c>
      <c r="I33" s="29">
        <f t="shared" si="9"/>
        <v>496.69000000000005</v>
      </c>
      <c r="J33" s="29">
        <f t="shared" si="9"/>
        <v>496.69000000000005</v>
      </c>
      <c r="K33" s="29">
        <f t="shared" si="9"/>
        <v>496.69000000000005</v>
      </c>
      <c r="L33" s="29">
        <f t="shared" si="9"/>
        <v>496.69000000000005</v>
      </c>
      <c r="M33" s="29">
        <f t="shared" si="9"/>
        <v>496.69000000000005</v>
      </c>
      <c r="N33" s="29">
        <f t="shared" si="9"/>
        <v>496.69000000000005</v>
      </c>
      <c r="O33" s="32"/>
    </row>
    <row r="34" spans="1:15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</sheetData>
  <sheetProtection insertColumns="0" insertRows="0"/>
  <dataConsolidate/>
  <mergeCells count="2">
    <mergeCell ref="A1:O1"/>
    <mergeCell ref="A2:O2"/>
  </mergeCells>
  <phoneticPr fontId="0" type="noConversion"/>
  <conditionalFormatting sqref="B7:N7">
    <cfRule type="cellIs" dxfId="0" priority="1" stopIfTrue="1" operator="lessThanOrEqual">
      <formula>$B$4</formula>
    </cfRule>
  </conditionalFormatting>
  <dataValidations count="7">
    <dataValidation type="decimal" allowBlank="1" showInputMessage="1" sqref="O7:O9 B5 O4:O5 C8:N10 C4:N6 B18:N31 C12:N15 B7:B15 B34:N34" xr:uid="{00000000-0002-0000-0000-000000000000}">
      <formula1>-10000000</formula1>
      <formula2>10000000</formula2>
    </dataValidation>
    <dataValidation type="decimal" operator="lessThanOrEqual" allowBlank="1" showInputMessage="1" showErrorMessage="1" error="Please enter a number greater than zero." sqref="B4 O18:O31 O10:O15 O34" xr:uid="{00000000-0002-0000-0000-000001000000}">
      <formula1>10000000</formula1>
    </dataValidation>
    <dataValidation operator="greaterThanOrEqual" allowBlank="1" showInputMessage="1" showErrorMessage="1" error="Please enter a number greater than zero." sqref="B6 O6" xr:uid="{00000000-0002-0000-0000-000002000000}"/>
    <dataValidation type="decimal" operator="lessThanOrEqual" allowBlank="1" showInputMessage="1" showErrorMessage="1" sqref="B16:O17 B32:O33" xr:uid="{00000000-0002-0000-0000-000003000000}">
      <formula1>10000000</formula1>
    </dataValidation>
    <dataValidation type="date" allowBlank="1" showInputMessage="1" showErrorMessage="1" error="Please enter a valid date." sqref="B3" xr:uid="{00000000-0002-0000-0000-000004000000}">
      <formula1>1</formula1>
      <formula2>73415</formula2>
    </dataValidation>
    <dataValidation type="decimal" operator="lessThanOrEqual" allowBlank="1" showInputMessage="1" sqref="C7:N7" xr:uid="{00000000-0002-0000-0000-000005000000}">
      <formula1>10000000</formula1>
    </dataValidation>
    <dataValidation type="decimal" allowBlank="1" showInputMessage="1" prompt="Enter returns and allowances as a positive number." sqref="C11:N11" xr:uid="{00000000-0002-0000-0000-000006000000}">
      <formula1>-10000000</formula1>
      <formula2>10000000</formula2>
    </dataValidation>
  </dataValidations>
  <printOptions horizontalCentered="1"/>
  <pageMargins left="0" right="0" top="0.5" bottom="0.25" header="0" footer="0"/>
  <pageSetup scale="8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B37:D38"/>
  <sheetViews>
    <sheetView showGridLines="0" workbookViewId="0" xr3:uid="{958C4451-9541-5A59-BF78-D2F731DF1C81}">
      <selection activeCell="B2" sqref="B2"/>
    </sheetView>
  </sheetViews>
  <sheetFormatPr defaultColWidth="9.33203125" defaultRowHeight="10.15"/>
  <cols>
    <col min="1" max="1" width="9.33203125" style="10"/>
    <col min="2" max="2" width="30.1640625" style="10" bestFit="1" customWidth="1"/>
    <col min="3" max="3" width="9.33203125" style="10"/>
    <col min="4" max="4" width="13.33203125" style="10" bestFit="1" customWidth="1"/>
    <col min="5" max="16384" width="9.33203125" style="10"/>
  </cols>
  <sheetData>
    <row r="37" spans="2:4" ht="13.15">
      <c r="B37" s="17" t="s">
        <v>3</v>
      </c>
      <c r="D37" s="19">
        <f>[0]!Cash_minimum</f>
        <v>0</v>
      </c>
    </row>
    <row r="38" spans="2:4" ht="13.15">
      <c r="B38" s="2"/>
      <c r="C38" s="20"/>
    </row>
  </sheetData>
  <phoneticPr fontId="2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86BD1AC-26C3-4646-A35C-C1C47790E4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Small business cash flow projection</dc:title>
  <dc:subject/>
  <dc:creator>Ross Thyne</dc:creator>
  <cp:keywords/>
  <dc:description/>
  <cp:lastModifiedBy/>
  <cp:revision/>
  <dcterms:created xsi:type="dcterms:W3CDTF">2017-11-14T00:04:58Z</dcterms:created>
  <dcterms:modified xsi:type="dcterms:W3CDTF">2018-04-24T18:28:22Z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TC011132361033</vt:lpwstr>
  </property>
</Properties>
</file>