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403"/>
  <workbookPr/>
  <mc:AlternateContent xmlns:mc="http://schemas.openxmlformats.org/markup-compatibility/2006">
    <mc:Choice Requires="x15">
      <x15ac:absPath xmlns:x15ac="http://schemas.microsoft.com/office/spreadsheetml/2010/11/ac" url="https://wildcatsunh-my.sharepoint.com/personal/cjn1012_wildcats_unh_edu/Documents/UNH SEDS/Business/Finance/Master Finance/"/>
    </mc:Choice>
  </mc:AlternateContent>
  <xr:revisionPtr revIDLastSave="537" documentId="59286B64956175F185AF7005E04D893007FA2F53" xr6:coauthVersionLast="33" xr6:coauthVersionMax="33" xr10:uidLastSave="{001BA575-597A-4AB4-B7B3-60503DDE3390}"/>
  <bookViews>
    <workbookView xWindow="0" yWindow="0" windowWidth="25600" windowHeight="16000" xr2:uid="{00000000-000D-0000-FFFF-FFFF00000000}"/>
  </bookViews>
  <sheets>
    <sheet name="Cash Flow" sheetId="1" r:id="rId1"/>
    <sheet name="Cash Flow Chart" sheetId="2" r:id="rId2"/>
  </sheets>
  <definedNames>
    <definedName name="Cash_beginning">'Cash Flow'!$B$7</definedName>
    <definedName name="Cash_minimum">'Cash Flow'!$B$4</definedName>
    <definedName name="Company_name">'Cash Flow'!$A$2</definedName>
    <definedName name="_xlnm.Print_Titles" localSheetId="0">'Cash Flow'!$6:$6</definedName>
    <definedName name="Start_date">'Cash Flow'!$B$3</definedName>
  </definedNames>
  <calcPr calcId="179016"/>
</workbook>
</file>

<file path=xl/calcChain.xml><?xml version="1.0" encoding="utf-8"?>
<calcChain xmlns="http://schemas.openxmlformats.org/spreadsheetml/2006/main">
  <c r="F141" i="1" l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00" i="1"/>
  <c r="D141" i="1"/>
  <c r="E141" i="1"/>
  <c r="D63" i="1"/>
  <c r="D97" i="1"/>
  <c r="D93" i="1"/>
  <c r="D94" i="1"/>
  <c r="D95" i="1"/>
  <c r="D96" i="1"/>
  <c r="D92" i="1"/>
  <c r="F3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8" i="1"/>
  <c r="D39" i="1"/>
  <c r="F40" i="1"/>
  <c r="D36" i="1"/>
  <c r="D37" i="1"/>
  <c r="D40" i="1"/>
  <c r="D41" i="1"/>
  <c r="D42" i="1"/>
  <c r="D43" i="1"/>
  <c r="D44" i="1"/>
  <c r="D45" i="1"/>
  <c r="D46" i="1"/>
  <c r="D47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H22" i="1"/>
  <c r="H26" i="1"/>
  <c r="H25" i="1"/>
  <c r="G25" i="1"/>
  <c r="G22" i="1"/>
  <c r="G26" i="1"/>
  <c r="F26" i="1"/>
  <c r="C16" i="1"/>
  <c r="C30" i="1"/>
  <c r="O31" i="1"/>
  <c r="D4" i="1"/>
  <c r="E4" i="1"/>
  <c r="F4" i="1"/>
  <c r="G4" i="1"/>
  <c r="H4" i="1"/>
  <c r="I4" i="1"/>
  <c r="J4" i="1"/>
  <c r="K4" i="1"/>
  <c r="L4" i="1"/>
  <c r="M4" i="1"/>
  <c r="N4" i="1"/>
  <c r="C4" i="1"/>
  <c r="D37" i="2"/>
  <c r="D6" i="1"/>
  <c r="E6" i="1"/>
  <c r="F6" i="1"/>
  <c r="G6" i="1"/>
  <c r="H6" i="1"/>
  <c r="J6" i="1"/>
  <c r="K6" i="1"/>
  <c r="L6" i="1"/>
  <c r="M6" i="1"/>
  <c r="N6" i="1"/>
  <c r="B17" i="1"/>
  <c r="B33" i="1"/>
  <c r="C7" i="1"/>
  <c r="H30" i="1"/>
  <c r="H32" i="1"/>
  <c r="C17" i="1"/>
  <c r="C32" i="1"/>
  <c r="C33" i="1"/>
  <c r="D7" i="1"/>
  <c r="D16" i="1"/>
  <c r="D17" i="1"/>
  <c r="D30" i="1"/>
  <c r="D32" i="1"/>
  <c r="D33" i="1"/>
  <c r="E7" i="1"/>
  <c r="E16" i="1"/>
  <c r="E17" i="1"/>
  <c r="E30" i="1"/>
  <c r="E32" i="1"/>
  <c r="E33" i="1"/>
  <c r="F7" i="1"/>
  <c r="F16" i="1"/>
  <c r="F17" i="1"/>
  <c r="F30" i="1"/>
  <c r="F32" i="1"/>
  <c r="F33" i="1"/>
  <c r="G7" i="1"/>
  <c r="G16" i="1"/>
  <c r="G17" i="1"/>
  <c r="G30" i="1"/>
  <c r="G32" i="1"/>
  <c r="G33" i="1"/>
  <c r="H7" i="1"/>
  <c r="H16" i="1"/>
  <c r="H17" i="1"/>
  <c r="H33" i="1"/>
  <c r="I7" i="1"/>
  <c r="I16" i="1"/>
  <c r="I17" i="1"/>
  <c r="I30" i="1"/>
  <c r="I32" i="1"/>
  <c r="I33" i="1"/>
  <c r="J7" i="1"/>
  <c r="J16" i="1"/>
  <c r="J17" i="1"/>
  <c r="J30" i="1"/>
  <c r="J32" i="1"/>
  <c r="J33" i="1"/>
  <c r="K7" i="1"/>
  <c r="K16" i="1"/>
  <c r="K17" i="1"/>
  <c r="K30" i="1"/>
  <c r="K32" i="1"/>
  <c r="K33" i="1"/>
  <c r="L7" i="1"/>
  <c r="L16" i="1"/>
  <c r="L17" i="1"/>
  <c r="L30" i="1"/>
  <c r="L32" i="1"/>
  <c r="L33" i="1"/>
  <c r="M7" i="1"/>
  <c r="M16" i="1"/>
  <c r="M17" i="1"/>
  <c r="M30" i="1"/>
  <c r="M32" i="1"/>
  <c r="M33" i="1"/>
  <c r="N7" i="1"/>
  <c r="N16" i="1"/>
  <c r="N17" i="1"/>
  <c r="N30" i="1"/>
  <c r="N32" i="1"/>
  <c r="N33" i="1"/>
  <c r="O10" i="1"/>
  <c r="O11" i="1"/>
  <c r="O12" i="1"/>
  <c r="O13" i="1"/>
  <c r="O15" i="1"/>
  <c r="O21" i="1"/>
  <c r="O22" i="1"/>
  <c r="O23" i="1"/>
  <c r="O24" i="1"/>
  <c r="O25" i="1"/>
  <c r="O27" i="1"/>
  <c r="O28" i="1"/>
  <c r="O20" i="1"/>
  <c r="O16" i="1"/>
  <c r="O30" i="1"/>
  <c r="O32" i="1"/>
</calcChain>
</file>

<file path=xl/sharedStrings.xml><?xml version="1.0" encoding="utf-8"?>
<sst xmlns="http://schemas.openxmlformats.org/spreadsheetml/2006/main" count="146" uniqueCount="113">
  <si>
    <t>MASTER FINANCE BOOK</t>
  </si>
  <si>
    <t>UNH SEDS</t>
  </si>
  <si>
    <t>Starting date</t>
  </si>
  <si>
    <t>Cash balance alert minimum</t>
  </si>
  <si>
    <t>Beginning</t>
  </si>
  <si>
    <t>Total</t>
  </si>
  <si>
    <t>Cash on hand (beginning of month)</t>
  </si>
  <si>
    <t>CASH RECEIPTS</t>
  </si>
  <si>
    <t>Grants</t>
  </si>
  <si>
    <t>Sponsors</t>
  </si>
  <si>
    <t>Donations</t>
  </si>
  <si>
    <t>Fund Raising</t>
  </si>
  <si>
    <t>Other contributions</t>
  </si>
  <si>
    <t>Pending Transactions</t>
  </si>
  <si>
    <t>TOTAL CASH RECEIPTS</t>
  </si>
  <si>
    <t>Total cash available</t>
  </si>
  <si>
    <t>CASH PAID OUT</t>
  </si>
  <si>
    <t>Outreach</t>
  </si>
  <si>
    <t>Networking and Trips</t>
  </si>
  <si>
    <t>Electrical Components</t>
  </si>
  <si>
    <t>Static Test Fire Rig</t>
  </si>
  <si>
    <t>Launch Pad</t>
  </si>
  <si>
    <t>Aerodynamics</t>
  </si>
  <si>
    <t>Rocket Engine</t>
  </si>
  <si>
    <t>Reimbursments</t>
  </si>
  <si>
    <t>Other Expenses</t>
  </si>
  <si>
    <t>SUBTOTAL</t>
  </si>
  <si>
    <t>Owners' withdrawal</t>
  </si>
  <si>
    <t>TOTAL CASH PAID OUT</t>
  </si>
  <si>
    <t>Cash on hand (end of month)</t>
  </si>
  <si>
    <t>Item</t>
  </si>
  <si>
    <t>Quantity</t>
  </si>
  <si>
    <t>Cost</t>
  </si>
  <si>
    <t>Sub-Total</t>
  </si>
  <si>
    <t>Shipping</t>
  </si>
  <si>
    <t>Order Total</t>
  </si>
  <si>
    <t>Lead Time (Days)</t>
  </si>
  <si>
    <t>Source</t>
  </si>
  <si>
    <t>Cessaroni - P29-3G Red Lighting (G125)</t>
  </si>
  <si>
    <t>Apogee</t>
  </si>
  <si>
    <t>Arrow Antenna 440-3</t>
  </si>
  <si>
    <t>MFJ-7736 Adapter</t>
  </si>
  <si>
    <t>Gorilla Tape - Black</t>
  </si>
  <si>
    <t>Amazon</t>
  </si>
  <si>
    <t>Nylon Fabric</t>
  </si>
  <si>
    <t>Braided Black Kevlar</t>
  </si>
  <si>
    <t>Fabri-Tac Permanent Adhesive</t>
  </si>
  <si>
    <t>54 mm Blue Tube</t>
  </si>
  <si>
    <t>54 mm Blue Tube Coupler</t>
  </si>
  <si>
    <t>PNC-2.14"</t>
  </si>
  <si>
    <t>Kevlar Cord (100ft)</t>
  </si>
  <si>
    <t>G10 FiberGlass Sheet 1/8"</t>
  </si>
  <si>
    <t>Madcow 6inch Parachute Protector</t>
  </si>
  <si>
    <t>54mm Blue Ebay</t>
  </si>
  <si>
    <t>29mm Blue Tube</t>
  </si>
  <si>
    <t>Tracking Powder</t>
  </si>
  <si>
    <t>TeleMega</t>
  </si>
  <si>
    <t>Starter Pack with TeleDongle</t>
  </si>
  <si>
    <t>58 inch Orange Shock Cord Protector</t>
  </si>
  <si>
    <t>Eyebolts with washers and nuts</t>
  </si>
  <si>
    <t>220# Ball Bearing</t>
  </si>
  <si>
    <t>1/4 inch Quick Link</t>
  </si>
  <si>
    <t>P29 3G</t>
  </si>
  <si>
    <t>AMW</t>
  </si>
  <si>
    <t>P29 Closure</t>
  </si>
  <si>
    <t>Epoxy</t>
  </si>
  <si>
    <t>Accelerometer</t>
  </si>
  <si>
    <t>54mm LOC Body Tube</t>
  </si>
  <si>
    <t>2.14" LOC Coupler</t>
  </si>
  <si>
    <t>29mm Centering Rings</t>
  </si>
  <si>
    <t>Sunward Parachute Protector</t>
  </si>
  <si>
    <t>29mm Aft Closure</t>
  </si>
  <si>
    <t>Removable Plastic Rivets</t>
  </si>
  <si>
    <t>Cessaroni - P29-3G Red Lighting (G125)</t>
  </si>
  <si>
    <t>Cessaroni - P29-3G Red Lighting (G54)</t>
  </si>
  <si>
    <t>E-match Starter Kit</t>
  </si>
  <si>
    <t>Arduino Nano</t>
  </si>
  <si>
    <t>Cessaroni 29mm 6 Grain Case</t>
  </si>
  <si>
    <t>Cessaroni - P29-3G White Thunder (H399)</t>
  </si>
  <si>
    <t>Cessaroni - P29-3G Red Lighting (I204)</t>
  </si>
  <si>
    <t xml:space="preserve">Gorilla Epoxy </t>
  </si>
  <si>
    <t>JB Weld</t>
  </si>
  <si>
    <t>Clear Quik Cure Epoxy</t>
  </si>
  <si>
    <t>Nylon Shear Pins</t>
  </si>
  <si>
    <t>Centering Rings 29mm</t>
  </si>
  <si>
    <t>54mm Blue Tube</t>
  </si>
  <si>
    <t>Parachute Recovery Systems</t>
  </si>
  <si>
    <t>Assorted Bolts</t>
  </si>
  <si>
    <t>McMASTER-CARR</t>
  </si>
  <si>
    <t>Assorted Washers</t>
  </si>
  <si>
    <t>Assorted Nuts</t>
  </si>
  <si>
    <t>First Fire Jr. Starters</t>
  </si>
  <si>
    <t>Terminal Blocks</t>
  </si>
  <si>
    <t>Remove Before Flight Flag</t>
  </si>
  <si>
    <t>Switch</t>
  </si>
  <si>
    <t>2,14" LOC Stiffy</t>
  </si>
  <si>
    <t>RRc3 Altimeter</t>
  </si>
  <si>
    <t>USB Interface Module</t>
  </si>
  <si>
    <t>Ester Solar Starter</t>
  </si>
  <si>
    <t>PNC 2.14"</t>
  </si>
  <si>
    <t>Epoxy Clay</t>
  </si>
  <si>
    <t>Cessaroni 29mm 3 Grain Case</t>
  </si>
  <si>
    <t>Cessaroni 29mm Tapered Aft Closure</t>
  </si>
  <si>
    <t>1.4" Quick Link</t>
  </si>
  <si>
    <t>Aluminum Round Tube</t>
  </si>
  <si>
    <t>1500mAh Lipo Battery</t>
  </si>
  <si>
    <t>Red Black Car Battery</t>
  </si>
  <si>
    <t>Swivel Leveling Mount</t>
  </si>
  <si>
    <t>Low Carbon Steel Sheet</t>
  </si>
  <si>
    <t>Galvanized Steel Corner Backet</t>
  </si>
  <si>
    <t>Total Good Cost</t>
  </si>
  <si>
    <t>Total Shipping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</si>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</sst>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mmmm"/>
    <numFmt numFmtId="165" formatCode="_(&quot;$&quot;* #,##0_);_(&quot;$&quot;* \(#,##0\);_(&quot;$&quot;* &quot;-&quot;??_);_(@_)"/>
    <numFmt numFmtId="166" formatCode="_([$$-409]* #,##0.00_);_([$$-409]* \(#,##0.00\);_([$$-409]* &quot;-&quot;??_);_(@_)"/>
  </numFmts>
  <fonts count="12">
    <font>
      <sz val="8"/>
      <name val="Arial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name val="Arial"/>
      <family val="2"/>
      <scheme val="minor"/>
    </font>
    <font>
      <b/>
      <sz val="8"/>
      <name val="Arial"/>
      <family val="2"/>
      <scheme val="minor"/>
    </font>
    <font>
      <sz val="10"/>
      <name val="Arial"/>
      <family val="2"/>
      <scheme val="minor"/>
    </font>
    <font>
      <sz val="8"/>
      <color theme="0"/>
      <name val="Arial"/>
      <family val="2"/>
      <scheme val="minor"/>
    </font>
    <font>
      <b/>
      <sz val="14"/>
      <color theme="1" tint="0.249977111117893"/>
      <name val="Arial"/>
      <family val="2"/>
      <scheme val="major"/>
    </font>
    <font>
      <b/>
      <sz val="8"/>
      <color theme="0"/>
      <name val="Arial"/>
      <family val="2"/>
      <scheme val="minor"/>
    </font>
    <font>
      <b/>
      <sz val="10"/>
      <color theme="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bgColor indexed="2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 applyAlignment="1"/>
    <xf numFmtId="0" fontId="4" fillId="0" borderId="0" xfId="0" applyFont="1" applyFill="1" applyProtection="1"/>
    <xf numFmtId="17" fontId="3" fillId="0" borderId="1" xfId="0" applyNumberFormat="1" applyFont="1" applyBorder="1" applyAlignment="1" applyProtection="1">
      <alignment horizontal="right" wrapText="1"/>
      <protection locked="0"/>
    </xf>
    <xf numFmtId="3" fontId="3" fillId="0" borderId="10" xfId="0" applyNumberFormat="1" applyFont="1" applyBorder="1" applyProtection="1">
      <protection locked="0"/>
    </xf>
    <xf numFmtId="0" fontId="5" fillId="0" borderId="0" xfId="0" applyFont="1" applyBorder="1" applyAlignment="1"/>
    <xf numFmtId="0" fontId="3" fillId="0" borderId="0" xfId="0" applyFont="1" applyBorder="1" applyAlignment="1"/>
    <xf numFmtId="0" fontId="6" fillId="0" borderId="0" xfId="0" applyFont="1" applyBorder="1" applyAlignment="1">
      <alignment wrapText="1"/>
    </xf>
    <xf numFmtId="0" fontId="3" fillId="0" borderId="0" xfId="0" applyFont="1" applyBorder="1"/>
    <xf numFmtId="0" fontId="6" fillId="0" borderId="3" xfId="0" applyFont="1" applyBorder="1" applyAlignment="1">
      <alignment wrapText="1"/>
    </xf>
    <xf numFmtId="0" fontId="3" fillId="0" borderId="0" xfId="0" applyFont="1"/>
    <xf numFmtId="0" fontId="3" fillId="0" borderId="1" xfId="0" applyFont="1" applyFill="1" applyBorder="1" applyProtection="1"/>
    <xf numFmtId="0" fontId="6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3" fillId="0" borderId="7" xfId="0" applyFont="1" applyBorder="1"/>
    <xf numFmtId="0" fontId="3" fillId="0" borderId="0" xfId="0" applyFont="1" applyAlignment="1">
      <alignment wrapText="1"/>
    </xf>
    <xf numFmtId="0" fontId="7" fillId="0" borderId="0" xfId="0" applyFont="1" applyFill="1" applyProtection="1"/>
    <xf numFmtId="3" fontId="8" fillId="0" borderId="0" xfId="0" applyNumberFormat="1" applyFont="1" applyAlignment="1"/>
    <xf numFmtId="165" fontId="5" fillId="0" borderId="0" xfId="1" applyNumberFormat="1" applyFont="1"/>
    <xf numFmtId="3" fontId="3" fillId="0" borderId="0" xfId="0" applyNumberFormat="1" applyFont="1"/>
    <xf numFmtId="0" fontId="3" fillId="0" borderId="12" xfId="0" applyNumberFormat="1" applyFont="1" applyFill="1" applyBorder="1" applyAlignment="1"/>
    <xf numFmtId="0" fontId="6" fillId="0" borderId="4" xfId="0" applyFont="1" applyBorder="1" applyAlignment="1">
      <alignment wrapText="1"/>
    </xf>
    <xf numFmtId="0" fontId="10" fillId="4" borderId="8" xfId="0" applyFont="1" applyFill="1" applyBorder="1" applyAlignment="1">
      <alignment wrapText="1"/>
    </xf>
    <xf numFmtId="0" fontId="10" fillId="4" borderId="9" xfId="0" applyFont="1" applyFill="1" applyBorder="1" applyAlignment="1">
      <alignment wrapText="1"/>
    </xf>
    <xf numFmtId="0" fontId="11" fillId="4" borderId="1" xfId="0" applyFont="1" applyFill="1" applyBorder="1" applyAlignment="1">
      <alignment horizontal="center" wrapText="1"/>
    </xf>
    <xf numFmtId="17" fontId="11" fillId="4" borderId="1" xfId="0" applyNumberFormat="1" applyFont="1" applyFill="1" applyBorder="1" applyAlignment="1">
      <alignment horizontal="center" wrapText="1"/>
    </xf>
    <xf numFmtId="164" fontId="11" fillId="4" borderId="1" xfId="0" applyNumberFormat="1" applyFont="1" applyFill="1" applyBorder="1" applyAlignment="1">
      <alignment horizontal="center" wrapText="1"/>
    </xf>
    <xf numFmtId="0" fontId="3" fillId="0" borderId="13" xfId="0" applyNumberFormat="1" applyFont="1" applyFill="1" applyBorder="1" applyAlignment="1"/>
    <xf numFmtId="4" fontId="3" fillId="3" borderId="3" xfId="0" applyNumberFormat="1" applyFont="1" applyFill="1" applyBorder="1"/>
    <xf numFmtId="4" fontId="3" fillId="0" borderId="11" xfId="0" applyNumberFormat="1" applyFont="1" applyBorder="1" applyProtection="1">
      <protection locked="0"/>
    </xf>
    <xf numFmtId="4" fontId="3" fillId="3" borderId="11" xfId="0" applyNumberFormat="1" applyFont="1" applyFill="1" applyBorder="1"/>
    <xf numFmtId="4" fontId="3" fillId="2" borderId="11" xfId="0" applyNumberFormat="1" applyFont="1" applyFill="1" applyBorder="1"/>
    <xf numFmtId="4" fontId="3" fillId="0" borderId="4" xfId="0" applyNumberFormat="1" applyFont="1" applyBorder="1"/>
    <xf numFmtId="4" fontId="8" fillId="4" borderId="2" xfId="0" applyNumberFormat="1" applyFont="1" applyFill="1" applyBorder="1"/>
    <xf numFmtId="4" fontId="8" fillId="4" borderId="6" xfId="0" applyNumberFormat="1" applyFont="1" applyFill="1" applyBorder="1"/>
    <xf numFmtId="4" fontId="3" fillId="0" borderId="10" xfId="0" applyNumberFormat="1" applyFont="1" applyBorder="1" applyProtection="1">
      <protection locked="0"/>
    </xf>
    <xf numFmtId="4" fontId="3" fillId="3" borderId="10" xfId="0" applyNumberFormat="1" applyFont="1" applyFill="1" applyBorder="1"/>
    <xf numFmtId="4" fontId="3" fillId="0" borderId="1" xfId="0" applyNumberFormat="1" applyFont="1" applyBorder="1" applyProtection="1">
      <protection locked="0"/>
    </xf>
    <xf numFmtId="4" fontId="3" fillId="3" borderId="1" xfId="0" applyNumberFormat="1" applyFont="1" applyFill="1" applyBorder="1"/>
    <xf numFmtId="4" fontId="3" fillId="0" borderId="7" xfId="0" applyNumberFormat="1" applyFont="1" applyBorder="1"/>
    <xf numFmtId="4" fontId="8" fillId="4" borderId="4" xfId="0" applyNumberFormat="1" applyFont="1" applyFill="1" applyBorder="1"/>
    <xf numFmtId="4" fontId="8" fillId="4" borderId="5" xfId="0" applyNumberFormat="1" applyFont="1" applyFill="1" applyBorder="1"/>
    <xf numFmtId="0" fontId="9" fillId="0" borderId="0" xfId="0" applyFont="1" applyFill="1" applyBorder="1" applyAlignment="1" applyProtection="1">
      <alignment horizontal="center" wrapText="1"/>
    </xf>
    <xf numFmtId="0" fontId="6" fillId="0" borderId="0" xfId="0" applyFont="1" applyAlignment="1">
      <alignment wrapText="1"/>
    </xf>
    <xf numFmtId="166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66" fontId="6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DDDDDD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CCFF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Flow Projection
[Company Name]</a:t>
            </a:r>
          </a:p>
        </c:rich>
      </c:tx>
      <c:layout>
        <c:manualLayout>
          <c:xMode val="edge"/>
          <c:yMode val="edge"/>
          <c:x val="0.37296784982359332"/>
          <c:y val="2.922755741127349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0122020811520303E-2"/>
          <c:y val="0.20876826722338204"/>
          <c:w val="0.68496002937629952"/>
          <c:h val="0.6179540709812108"/>
        </c:manualLayout>
      </c:layout>
      <c:barChart>
        <c:barDir val="col"/>
        <c:grouping val="clustered"/>
        <c:varyColors val="0"/>
        <c:ser>
          <c:idx val="0"/>
          <c:order val="0"/>
          <c:tx>
            <c:v>Cash Flow Projection</c:v>
          </c:tx>
          <c:invertIfNegative val="0"/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  <c:pt idx="7">
                  <c:v>May-18</c:v>
                </c:pt>
                <c:pt idx="8">
                  <c:v>Jun-18</c:v>
                </c:pt>
                <c:pt idx="9">
                  <c:v>Jul-18</c:v>
                </c:pt>
                <c:pt idx="10">
                  <c:v>Aug-18</c:v>
                </c:pt>
                <c:pt idx="11">
                  <c:v>Sep-18</c:v>
                </c:pt>
                <c:pt idx="12">
                  <c:v>Oct-18</c:v>
                </c:pt>
              </c:strCache>
            </c:strRef>
          </c:cat>
          <c:val>
            <c:numRef>
              <c:f>'Cash Flow'!$B$33:$N$33</c:f>
              <c:numCache>
                <c:formatCode>#,##0.00</c:formatCode>
                <c:ptCount val="13"/>
                <c:pt idx="0">
                  <c:v>500</c:v>
                </c:pt>
                <c:pt idx="1">
                  <c:v>481.79999999999995</c:v>
                </c:pt>
                <c:pt idx="2">
                  <c:v>481.79999999999995</c:v>
                </c:pt>
                <c:pt idx="3">
                  <c:v>24.109999999999957</c:v>
                </c:pt>
                <c:pt idx="4">
                  <c:v>3238.29</c:v>
                </c:pt>
                <c:pt idx="5">
                  <c:v>2865.1</c:v>
                </c:pt>
                <c:pt idx="6">
                  <c:v>496.69000000000005</c:v>
                </c:pt>
                <c:pt idx="7">
                  <c:v>496.69000000000005</c:v>
                </c:pt>
                <c:pt idx="8">
                  <c:v>496.69000000000005</c:v>
                </c:pt>
                <c:pt idx="9">
                  <c:v>496.69000000000005</c:v>
                </c:pt>
                <c:pt idx="10">
                  <c:v>496.69000000000005</c:v>
                </c:pt>
                <c:pt idx="11">
                  <c:v>496.69000000000005</c:v>
                </c:pt>
                <c:pt idx="12">
                  <c:v>496.69000000000005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08-465F-BB68-2E8A4AE2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172224"/>
        <c:axId val="165924864"/>
      </c:barChart>
      <c:lineChart>
        <c:grouping val="standard"/>
        <c:varyColors val="0"/>
        <c:ser>
          <c:idx val="1"/>
          <c:order val="1"/>
          <c:tx>
            <c:v>Cash on Hand Minimum Alert</c:v>
          </c:tx>
          <c:cat>
            <c:strRef>
              <c:f>'Cash Flow'!$B$6:$N$6</c:f>
              <c:strCache>
                <c:ptCount val="13"/>
                <c:pt idx="0">
                  <c:v>Beginning</c:v>
                </c:pt>
                <c:pt idx="1">
                  <c:v>Nov-17</c:v>
                </c:pt>
                <c:pt idx="2">
                  <c:v>Dec-17</c:v>
                </c:pt>
                <c:pt idx="3">
                  <c:v>Jan-18</c:v>
                </c:pt>
                <c:pt idx="4">
                  <c:v>Feb-18</c:v>
                </c:pt>
                <c:pt idx="5">
                  <c:v>Mar-18</c:v>
                </c:pt>
                <c:pt idx="6">
                  <c:v>Apr-18</c:v>
                </c:pt>
                <c:pt idx="7">
                  <c:v>May-18</c:v>
                </c:pt>
                <c:pt idx="8">
                  <c:v>Jun-18</c:v>
                </c:pt>
                <c:pt idx="9">
                  <c:v>Jul-18</c:v>
                </c:pt>
                <c:pt idx="10">
                  <c:v>Aug-18</c:v>
                </c:pt>
                <c:pt idx="11">
                  <c:v>Sep-18</c:v>
                </c:pt>
                <c:pt idx="12">
                  <c:v>Oct-18</c:v>
                </c:pt>
              </c:strCache>
            </c:strRef>
          </c:cat>
          <c:val>
            <c:numRef>
              <c:f>'Cash Flow'!$B$4:$N$4</c:f>
              <c:numCache>
                <c:formatCode>#,##0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8-465F-BB68-2E8A4AE26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72224"/>
        <c:axId val="165924864"/>
      </c:lineChart>
      <c:catAx>
        <c:axId val="149172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layout>
            <c:manualLayout>
              <c:xMode val="edge"/>
              <c:yMode val="edge"/>
              <c:x val="0.38109793919304502"/>
              <c:y val="0.908141962421711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>
                <a:solidFill>
                  <a:sysClr val="windowText" lastClr="000000"/>
                </a:solidFill>
              </a:defRPr>
            </a:pPr>
            <a:endParaRPr lang="en-US"/>
          </a:p>
        </c:txPr>
        <c:crossAx val="1659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592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Cash on Hand</a:t>
                </a:r>
              </a:p>
            </c:rich>
          </c:tx>
          <c:layout>
            <c:manualLayout>
              <c:xMode val="edge"/>
              <c:yMode val="edge"/>
              <c:x val="1.0162611711814535E-2"/>
              <c:y val="0.39874739039665974"/>
            </c:manualLayout>
          </c:layout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491722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7845605712499333"/>
          <c:y val="0.45511482254697289"/>
          <c:w val="0.21341484594810523"/>
          <c:h val="8.9770354906054298E-2"/>
        </c:manualLayout>
      </c:layout>
      <c:overlay val="0"/>
      <c:txPr>
        <a:bodyPr/>
        <a:lstStyle/>
        <a:p>
          <a:pPr>
            <a:defRPr>
              <a:solidFill>
                <a:sysClr val="windowText" lastClr="00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 alignWithMargins="0"/>
    <c:pageMargins b="1" l="0.75000000000000011" r="0.75000000000000011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</xdr:row>
      <xdr:rowOff>104775</xdr:rowOff>
    </xdr:from>
    <xdr:to>
      <xdr:col>16</xdr:col>
      <xdr:colOff>66675</xdr:colOff>
      <xdr:row>33</xdr:row>
      <xdr:rowOff>95250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100-00000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  <pageSetUpPr fitToPage="1"/>
  </sheetPr>
  <dimension ref="A1:P148"/>
  <sheetViews>
    <sheetView showGridLines="0" tabSelected="1" topLeftCell="A131" zoomScaleNormal="100" workbookViewId="0" xr3:uid="{AEA406A1-0E4B-5B11-9CD5-51D6E497D94C}">
      <selection activeCell="D140" sqref="D140:F141"/>
    </sheetView>
  </sheetViews>
  <sheetFormatPr defaultColWidth="9.1640625" defaultRowHeight="11.1"/>
  <cols>
    <col min="1" max="1" width="44.33203125" style="16" customWidth="1"/>
    <col min="2" max="2" width="12.1640625" style="10" customWidth="1"/>
    <col min="3" max="3" width="10" style="10" customWidth="1"/>
    <col min="4" max="4" width="15.5" style="10" customWidth="1"/>
    <col min="5" max="5" width="14.6640625" style="10" customWidth="1"/>
    <col min="6" max="6" width="15.33203125" style="10" customWidth="1"/>
    <col min="7" max="7" width="25.6640625" style="10" customWidth="1"/>
    <col min="8" max="8" width="16.83203125" style="10" customWidth="1"/>
    <col min="9" max="15" width="9.6640625" style="10" customWidth="1"/>
    <col min="16" max="16384" width="9.1640625" style="10"/>
  </cols>
  <sheetData>
    <row r="1" spans="1:16" s="1" customFormat="1" ht="22.5" customHeight="1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</row>
    <row r="2" spans="1:16" s="1" customFormat="1" ht="18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</row>
    <row r="3" spans="1:16" s="1" customFormat="1" ht="12.95">
      <c r="A3" s="17" t="s">
        <v>2</v>
      </c>
      <c r="B3" s="3">
        <v>43056</v>
      </c>
    </row>
    <row r="4" spans="1:16" s="1" customFormat="1" ht="12.95">
      <c r="A4" s="17" t="s">
        <v>3</v>
      </c>
      <c r="B4" s="4"/>
      <c r="C4" s="18">
        <f t="shared" ref="C4:N4" si="0">Cash_minimum</f>
        <v>0</v>
      </c>
      <c r="D4" s="18">
        <f t="shared" si="0"/>
        <v>0</v>
      </c>
      <c r="E4" s="18">
        <f t="shared" si="0"/>
        <v>0</v>
      </c>
      <c r="F4" s="18">
        <f t="shared" si="0"/>
        <v>0</v>
      </c>
      <c r="G4" s="18">
        <f t="shared" si="0"/>
        <v>0</v>
      </c>
      <c r="H4" s="18">
        <f t="shared" si="0"/>
        <v>0</v>
      </c>
      <c r="I4" s="18">
        <f t="shared" si="0"/>
        <v>0</v>
      </c>
      <c r="J4" s="18">
        <f t="shared" si="0"/>
        <v>0</v>
      </c>
      <c r="K4" s="18">
        <f t="shared" si="0"/>
        <v>0</v>
      </c>
      <c r="L4" s="18">
        <f t="shared" si="0"/>
        <v>0</v>
      </c>
      <c r="M4" s="18">
        <f t="shared" si="0"/>
        <v>0</v>
      </c>
      <c r="N4" s="18">
        <f t="shared" si="0"/>
        <v>0</v>
      </c>
    </row>
    <row r="5" spans="1:16" s="1" customFormat="1" ht="12.95">
      <c r="A5" s="17"/>
      <c r="G5" s="5"/>
      <c r="I5" s="6"/>
      <c r="J5" s="6"/>
      <c r="K5" s="6"/>
    </row>
    <row r="6" spans="1:16" s="8" customFormat="1" ht="26.1">
      <c r="A6" s="7"/>
      <c r="B6" s="25" t="s">
        <v>4</v>
      </c>
      <c r="C6" s="26">
        <v>43056</v>
      </c>
      <c r="D6" s="26">
        <f>DATE(YEAR(C6),MONTH(C6)+1,1)</f>
        <v>43070</v>
      </c>
      <c r="E6" s="26">
        <f t="shared" ref="E6:N6" si="1">DATE(YEAR(D6),MONTH(D6)+1,1)</f>
        <v>43101</v>
      </c>
      <c r="F6" s="26">
        <f t="shared" si="1"/>
        <v>43132</v>
      </c>
      <c r="G6" s="26">
        <f t="shared" si="1"/>
        <v>43160</v>
      </c>
      <c r="H6" s="26">
        <f t="shared" si="1"/>
        <v>43191</v>
      </c>
      <c r="I6" s="26">
        <v>43238</v>
      </c>
      <c r="J6" s="26">
        <f t="shared" si="1"/>
        <v>43252</v>
      </c>
      <c r="K6" s="26">
        <f t="shared" si="1"/>
        <v>43282</v>
      </c>
      <c r="L6" s="26">
        <f t="shared" si="1"/>
        <v>43313</v>
      </c>
      <c r="M6" s="26">
        <f t="shared" si="1"/>
        <v>43344</v>
      </c>
      <c r="N6" s="26">
        <f t="shared" si="1"/>
        <v>43374</v>
      </c>
      <c r="O6" s="27" t="s">
        <v>5</v>
      </c>
    </row>
    <row r="7" spans="1:16" ht="21.95">
      <c r="A7" s="9" t="s">
        <v>6</v>
      </c>
      <c r="B7" s="30">
        <v>500</v>
      </c>
      <c r="C7" s="31">
        <f>B33</f>
        <v>500</v>
      </c>
      <c r="D7" s="31">
        <f t="shared" ref="D7:N7" si="2">C33</f>
        <v>481.79999999999995</v>
      </c>
      <c r="E7" s="31">
        <f t="shared" si="2"/>
        <v>481.79999999999995</v>
      </c>
      <c r="F7" s="31">
        <f t="shared" si="2"/>
        <v>24.109999999999957</v>
      </c>
      <c r="G7" s="31">
        <f t="shared" si="2"/>
        <v>3238.29</v>
      </c>
      <c r="H7" s="31">
        <f t="shared" si="2"/>
        <v>2865.1</v>
      </c>
      <c r="I7" s="31">
        <f t="shared" si="2"/>
        <v>496.69000000000005</v>
      </c>
      <c r="J7" s="31">
        <f t="shared" si="2"/>
        <v>496.69000000000005</v>
      </c>
      <c r="K7" s="31">
        <f t="shared" si="2"/>
        <v>496.69000000000005</v>
      </c>
      <c r="L7" s="31">
        <f t="shared" si="2"/>
        <v>496.69000000000005</v>
      </c>
      <c r="M7" s="31">
        <f t="shared" si="2"/>
        <v>496.69000000000005</v>
      </c>
      <c r="N7" s="31">
        <f t="shared" si="2"/>
        <v>496.69000000000005</v>
      </c>
      <c r="O7" s="32"/>
    </row>
    <row r="8" spans="1:16">
      <c r="A8" s="22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8"/>
    </row>
    <row r="9" spans="1:16">
      <c r="A9" s="24" t="s">
        <v>7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5"/>
    </row>
    <row r="10" spans="1:16">
      <c r="A10" s="11" t="s">
        <v>8</v>
      </c>
      <c r="B10" s="32"/>
      <c r="C10" s="36"/>
      <c r="D10" s="36"/>
      <c r="E10" s="36"/>
      <c r="F10" s="36">
        <v>3863</v>
      </c>
      <c r="G10" s="36"/>
      <c r="H10" s="36"/>
      <c r="I10" s="36"/>
      <c r="J10" s="36"/>
      <c r="K10" s="36"/>
      <c r="L10" s="36"/>
      <c r="M10" s="36"/>
      <c r="N10" s="36"/>
      <c r="O10" s="37">
        <f>SUM(C10:N10)</f>
        <v>3863</v>
      </c>
    </row>
    <row r="11" spans="1:16">
      <c r="A11" s="11" t="s">
        <v>9</v>
      </c>
      <c r="B11" s="32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>
        <f t="shared" ref="O11:O15" si="3">SUM(C11:N11)</f>
        <v>0</v>
      </c>
    </row>
    <row r="12" spans="1:16">
      <c r="A12" s="11" t="s">
        <v>10</v>
      </c>
      <c r="B12" s="32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7">
        <f t="shared" si="3"/>
        <v>0</v>
      </c>
    </row>
    <row r="13" spans="1:16">
      <c r="A13" s="11" t="s">
        <v>11</v>
      </c>
      <c r="B13" s="32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7">
        <f t="shared" si="3"/>
        <v>0</v>
      </c>
    </row>
    <row r="14" spans="1:16">
      <c r="A14" s="11" t="s">
        <v>12</v>
      </c>
      <c r="B14" s="32"/>
      <c r="C14" s="38"/>
      <c r="D14" s="38"/>
      <c r="E14" s="38"/>
      <c r="F14" s="38"/>
      <c r="G14" s="38"/>
      <c r="H14" s="38">
        <v>38.06</v>
      </c>
      <c r="I14" s="38"/>
      <c r="J14" s="38"/>
      <c r="K14" s="38"/>
      <c r="L14" s="38"/>
      <c r="M14" s="38"/>
      <c r="N14" s="38"/>
      <c r="O14" s="37">
        <v>0</v>
      </c>
    </row>
    <row r="15" spans="1:16">
      <c r="A15" s="11" t="s">
        <v>13</v>
      </c>
      <c r="B15" s="32"/>
      <c r="C15" s="38">
        <v>700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7">
        <f t="shared" si="3"/>
        <v>700</v>
      </c>
    </row>
    <row r="16" spans="1:16">
      <c r="A16" s="12" t="s">
        <v>14</v>
      </c>
      <c r="B16" s="32"/>
      <c r="C16" s="39">
        <f>SUM(C10,C12:C15,(C11*-1))</f>
        <v>700</v>
      </c>
      <c r="D16" s="39">
        <f t="shared" ref="D16:N16" si="4">SUM(D10,D12:D15,(D11*-1))</f>
        <v>0</v>
      </c>
      <c r="E16" s="39">
        <f t="shared" si="4"/>
        <v>0</v>
      </c>
      <c r="F16" s="39">
        <f t="shared" si="4"/>
        <v>3863</v>
      </c>
      <c r="G16" s="39">
        <f t="shared" si="4"/>
        <v>0</v>
      </c>
      <c r="H16" s="39">
        <f t="shared" si="4"/>
        <v>38.06</v>
      </c>
      <c r="I16" s="39">
        <f t="shared" si="4"/>
        <v>0</v>
      </c>
      <c r="J16" s="39">
        <f t="shared" si="4"/>
        <v>0</v>
      </c>
      <c r="K16" s="39">
        <f t="shared" si="4"/>
        <v>0</v>
      </c>
      <c r="L16" s="39">
        <f t="shared" si="4"/>
        <v>0</v>
      </c>
      <c r="M16" s="39">
        <f t="shared" si="4"/>
        <v>0</v>
      </c>
      <c r="N16" s="39">
        <f t="shared" si="4"/>
        <v>0</v>
      </c>
      <c r="O16" s="39">
        <f>SUM(O10:O15)</f>
        <v>4563</v>
      </c>
    </row>
    <row r="17" spans="1:15">
      <c r="A17" s="9" t="s">
        <v>15</v>
      </c>
      <c r="B17" s="29">
        <f t="shared" ref="B17:N17" si="5">(B7+B16)</f>
        <v>500</v>
      </c>
      <c r="C17" s="29">
        <f t="shared" si="5"/>
        <v>1200</v>
      </c>
      <c r="D17" s="29">
        <f t="shared" si="5"/>
        <v>481.79999999999995</v>
      </c>
      <c r="E17" s="29">
        <f t="shared" si="5"/>
        <v>481.79999999999995</v>
      </c>
      <c r="F17" s="29">
        <f t="shared" si="5"/>
        <v>3887.11</v>
      </c>
      <c r="G17" s="29">
        <f t="shared" si="5"/>
        <v>3238.29</v>
      </c>
      <c r="H17" s="29">
        <f t="shared" si="5"/>
        <v>2903.16</v>
      </c>
      <c r="I17" s="29">
        <f t="shared" si="5"/>
        <v>496.69000000000005</v>
      </c>
      <c r="J17" s="29">
        <f t="shared" si="5"/>
        <v>496.69000000000005</v>
      </c>
      <c r="K17" s="29">
        <f t="shared" si="5"/>
        <v>496.69000000000005</v>
      </c>
      <c r="L17" s="29">
        <f t="shared" si="5"/>
        <v>496.69000000000005</v>
      </c>
      <c r="M17" s="29">
        <f t="shared" si="5"/>
        <v>496.69000000000005</v>
      </c>
      <c r="N17" s="29">
        <f t="shared" si="5"/>
        <v>496.69000000000005</v>
      </c>
      <c r="O17" s="32"/>
    </row>
    <row r="18" spans="1:15" s="8" customFormat="1">
      <c r="A18" s="2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33"/>
    </row>
    <row r="19" spans="1:15">
      <c r="A19" s="23" t="s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2"/>
    </row>
    <row r="20" spans="1:15">
      <c r="A20" s="21" t="s">
        <v>17</v>
      </c>
      <c r="B20" s="32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7">
        <f t="shared" ref="O20:O31" si="6">SUM(C20:N20)</f>
        <v>0</v>
      </c>
    </row>
    <row r="21" spans="1:15">
      <c r="A21" s="21" t="s">
        <v>18</v>
      </c>
      <c r="B21" s="32"/>
      <c r="C21" s="36"/>
      <c r="D21" s="36"/>
      <c r="E21" s="36"/>
      <c r="F21" s="36">
        <v>150</v>
      </c>
      <c r="G21" s="36"/>
      <c r="H21" s="36"/>
      <c r="I21" s="36"/>
      <c r="J21" s="36"/>
      <c r="K21" s="36"/>
      <c r="L21" s="36"/>
      <c r="M21" s="36"/>
      <c r="N21" s="36"/>
      <c r="O21" s="37">
        <f t="shared" si="6"/>
        <v>150</v>
      </c>
    </row>
    <row r="22" spans="1:15">
      <c r="A22" s="21" t="s">
        <v>19</v>
      </c>
      <c r="B22" s="32"/>
      <c r="C22" s="36"/>
      <c r="D22" s="36"/>
      <c r="E22" s="36">
        <v>22.45</v>
      </c>
      <c r="F22" s="36">
        <v>100</v>
      </c>
      <c r="G22" s="36">
        <f>6.5+7.5+10.99</f>
        <v>24.990000000000002</v>
      </c>
      <c r="H22" s="36">
        <f>74.04+161.13+4.47+25.69</f>
        <v>265.33000000000004</v>
      </c>
      <c r="I22" s="36"/>
      <c r="J22" s="36"/>
      <c r="K22" s="36"/>
      <c r="L22" s="36"/>
      <c r="M22" s="36"/>
      <c r="N22" s="36"/>
      <c r="O22" s="37">
        <f t="shared" si="6"/>
        <v>412.77000000000004</v>
      </c>
    </row>
    <row r="23" spans="1:15">
      <c r="A23" s="21" t="s">
        <v>20</v>
      </c>
      <c r="B23" s="32"/>
      <c r="C23" s="38"/>
      <c r="D23" s="38"/>
      <c r="E23" s="38">
        <v>48.46</v>
      </c>
      <c r="F23" s="38">
        <v>32.17</v>
      </c>
      <c r="G23" s="38"/>
      <c r="H23" s="38"/>
      <c r="I23" s="38"/>
      <c r="J23" s="38"/>
      <c r="K23" s="38"/>
      <c r="L23" s="38"/>
      <c r="M23" s="38"/>
      <c r="N23" s="38"/>
      <c r="O23" s="37">
        <f t="shared" si="6"/>
        <v>80.63</v>
      </c>
    </row>
    <row r="24" spans="1:15">
      <c r="A24" s="21" t="s">
        <v>21</v>
      </c>
      <c r="B24" s="32"/>
      <c r="C24" s="38"/>
      <c r="D24" s="38"/>
      <c r="E24" s="38"/>
      <c r="F24" s="38">
        <v>23.99</v>
      </c>
      <c r="G24" s="38"/>
      <c r="H24" s="38"/>
      <c r="I24" s="38"/>
      <c r="J24" s="38"/>
      <c r="K24" s="38"/>
      <c r="L24" s="38"/>
      <c r="M24" s="38"/>
      <c r="N24" s="38"/>
      <c r="O24" s="37">
        <f t="shared" si="6"/>
        <v>23.99</v>
      </c>
    </row>
    <row r="25" spans="1:15">
      <c r="A25" s="21" t="s">
        <v>22</v>
      </c>
      <c r="B25" s="32"/>
      <c r="C25" s="38"/>
      <c r="D25" s="38"/>
      <c r="E25" s="38">
        <v>9.15</v>
      </c>
      <c r="F25" s="38"/>
      <c r="G25" s="38">
        <f>34.22+40.91</f>
        <v>75.13</v>
      </c>
      <c r="H25" s="38">
        <f>33.1+58.26+17.9+11.34</f>
        <v>120.6</v>
      </c>
      <c r="I25" s="38"/>
      <c r="J25" s="38"/>
      <c r="K25" s="38"/>
      <c r="L25" s="38"/>
      <c r="M25" s="38"/>
      <c r="N25" s="38"/>
      <c r="O25" s="37">
        <f t="shared" si="6"/>
        <v>204.88</v>
      </c>
    </row>
    <row r="26" spans="1:15">
      <c r="A26" s="21" t="s">
        <v>23</v>
      </c>
      <c r="B26" s="32"/>
      <c r="C26" s="38"/>
      <c r="D26" s="38"/>
      <c r="E26" s="38">
        <v>362.71</v>
      </c>
      <c r="F26" s="38">
        <f>59.23+137.47+30.29+6.35+47.18+12.14</f>
        <v>292.65999999999997</v>
      </c>
      <c r="G26" s="38">
        <f>114.4+14.92+31.55+58.26+53.94</f>
        <v>273.07</v>
      </c>
      <c r="H26" s="38">
        <f>204.79+39.99+1181.54+155.99+429.34</f>
        <v>2011.6499999999999</v>
      </c>
      <c r="I26" s="38"/>
      <c r="J26" s="38"/>
      <c r="K26" s="38"/>
      <c r="L26" s="38"/>
      <c r="M26" s="38"/>
      <c r="N26" s="38"/>
      <c r="O26" s="37">
        <v>0</v>
      </c>
    </row>
    <row r="27" spans="1:15">
      <c r="A27" s="21" t="s">
        <v>24</v>
      </c>
      <c r="B27" s="32"/>
      <c r="C27" s="38">
        <v>718.2</v>
      </c>
      <c r="D27" s="38"/>
      <c r="E27" s="38">
        <v>14.92</v>
      </c>
      <c r="F27" s="38"/>
      <c r="G27" s="38"/>
      <c r="H27" s="38"/>
      <c r="I27" s="38"/>
      <c r="J27" s="38"/>
      <c r="K27" s="38"/>
      <c r="L27" s="38"/>
      <c r="M27" s="38"/>
      <c r="N27" s="38"/>
      <c r="O27" s="37">
        <f t="shared" si="6"/>
        <v>733.12</v>
      </c>
    </row>
    <row r="28" spans="1:15">
      <c r="A28" s="21" t="s">
        <v>25</v>
      </c>
      <c r="B28" s="32"/>
      <c r="C28" s="38"/>
      <c r="D28" s="38"/>
      <c r="E28" s="38"/>
      <c r="F28" s="38">
        <v>50</v>
      </c>
      <c r="G28" s="38"/>
      <c r="H28" s="38">
        <v>8.89</v>
      </c>
      <c r="I28" s="38"/>
      <c r="J28" s="38"/>
      <c r="K28" s="38"/>
      <c r="L28" s="38"/>
      <c r="M28" s="38"/>
      <c r="N28" s="38"/>
      <c r="O28" s="37">
        <f t="shared" si="6"/>
        <v>58.89</v>
      </c>
    </row>
    <row r="29" spans="1:15">
      <c r="A29" s="28" t="s">
        <v>13</v>
      </c>
      <c r="B29" s="32"/>
      <c r="C29" s="38">
        <v>0</v>
      </c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7">
        <v>0</v>
      </c>
    </row>
    <row r="30" spans="1:15">
      <c r="A30" s="12" t="s">
        <v>26</v>
      </c>
      <c r="B30" s="32"/>
      <c r="C30" s="39">
        <f>SUM(C20:C29)</f>
        <v>718.2</v>
      </c>
      <c r="D30" s="39">
        <f t="shared" ref="D30:N30" si="7">SUM(D20:D28)</f>
        <v>0</v>
      </c>
      <c r="E30" s="39">
        <f t="shared" si="7"/>
        <v>457.69</v>
      </c>
      <c r="F30" s="39">
        <f t="shared" si="7"/>
        <v>648.81999999999994</v>
      </c>
      <c r="G30" s="39">
        <f t="shared" si="7"/>
        <v>373.19</v>
      </c>
      <c r="H30" s="39">
        <f t="shared" si="7"/>
        <v>2406.4699999999998</v>
      </c>
      <c r="I30" s="39">
        <f t="shared" si="7"/>
        <v>0</v>
      </c>
      <c r="J30" s="39">
        <f t="shared" si="7"/>
        <v>0</v>
      </c>
      <c r="K30" s="39">
        <f t="shared" si="7"/>
        <v>0</v>
      </c>
      <c r="L30" s="39">
        <f t="shared" si="7"/>
        <v>0</v>
      </c>
      <c r="M30" s="39">
        <f t="shared" si="7"/>
        <v>0</v>
      </c>
      <c r="N30" s="39">
        <f t="shared" si="7"/>
        <v>0</v>
      </c>
      <c r="O30" s="39">
        <f t="shared" si="6"/>
        <v>4604.37</v>
      </c>
    </row>
    <row r="31" spans="1:15">
      <c r="A31" s="13" t="s">
        <v>27</v>
      </c>
      <c r="B31" s="32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7">
        <f t="shared" si="6"/>
        <v>0</v>
      </c>
    </row>
    <row r="32" spans="1:15">
      <c r="A32" s="12" t="s">
        <v>28</v>
      </c>
      <c r="B32" s="32"/>
      <c r="C32" s="39">
        <f t="shared" ref="C32:N32" si="8">C30-SUM(C31:C31)</f>
        <v>718.2</v>
      </c>
      <c r="D32" s="39">
        <f t="shared" si="8"/>
        <v>0</v>
      </c>
      <c r="E32" s="39">
        <f t="shared" si="8"/>
        <v>457.69</v>
      </c>
      <c r="F32" s="39">
        <f t="shared" si="8"/>
        <v>648.81999999999994</v>
      </c>
      <c r="G32" s="39">
        <f t="shared" si="8"/>
        <v>373.19</v>
      </c>
      <c r="H32" s="39">
        <f t="shared" si="8"/>
        <v>2406.4699999999998</v>
      </c>
      <c r="I32" s="39">
        <f t="shared" si="8"/>
        <v>0</v>
      </c>
      <c r="J32" s="39">
        <f t="shared" si="8"/>
        <v>0</v>
      </c>
      <c r="K32" s="39">
        <f t="shared" si="8"/>
        <v>0</v>
      </c>
      <c r="L32" s="39">
        <f t="shared" si="8"/>
        <v>0</v>
      </c>
      <c r="M32" s="39">
        <f t="shared" si="8"/>
        <v>0</v>
      </c>
      <c r="N32" s="39">
        <f t="shared" si="8"/>
        <v>0</v>
      </c>
      <c r="O32" s="39">
        <f>SUM(O30:O31)</f>
        <v>4604.37</v>
      </c>
    </row>
    <row r="33" spans="1:15">
      <c r="A33" s="12" t="s">
        <v>29</v>
      </c>
      <c r="B33" s="29">
        <f t="shared" ref="B33:N33" si="9">(B17-B32)</f>
        <v>500</v>
      </c>
      <c r="C33" s="29">
        <f t="shared" si="9"/>
        <v>481.79999999999995</v>
      </c>
      <c r="D33" s="29">
        <f t="shared" si="9"/>
        <v>481.79999999999995</v>
      </c>
      <c r="E33" s="29">
        <f t="shared" si="9"/>
        <v>24.109999999999957</v>
      </c>
      <c r="F33" s="29">
        <f t="shared" si="9"/>
        <v>3238.29</v>
      </c>
      <c r="G33" s="29">
        <f t="shared" si="9"/>
        <v>2865.1</v>
      </c>
      <c r="H33" s="29">
        <f t="shared" si="9"/>
        <v>496.69000000000005</v>
      </c>
      <c r="I33" s="29">
        <f t="shared" si="9"/>
        <v>496.69000000000005</v>
      </c>
      <c r="J33" s="29">
        <f t="shared" si="9"/>
        <v>496.69000000000005</v>
      </c>
      <c r="K33" s="29">
        <f t="shared" si="9"/>
        <v>496.69000000000005</v>
      </c>
      <c r="L33" s="29">
        <f t="shared" si="9"/>
        <v>496.69000000000005</v>
      </c>
      <c r="M33" s="29">
        <f t="shared" si="9"/>
        <v>496.69000000000005</v>
      </c>
      <c r="N33" s="29">
        <f t="shared" si="9"/>
        <v>496.69000000000005</v>
      </c>
      <c r="O33" s="32"/>
    </row>
    <row r="34" spans="1:15">
      <c r="A34" s="14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</row>
    <row r="35" spans="1:15" ht="11.25">
      <c r="A35" s="44" t="s">
        <v>30</v>
      </c>
      <c r="B35" s="48" t="s">
        <v>31</v>
      </c>
      <c r="C35" s="48" t="s">
        <v>32</v>
      </c>
      <c r="D35" s="48" t="s">
        <v>33</v>
      </c>
      <c r="E35" s="48" t="s">
        <v>34</v>
      </c>
      <c r="F35" s="48" t="s">
        <v>35</v>
      </c>
      <c r="G35" s="48" t="s">
        <v>36</v>
      </c>
      <c r="H35" s="48" t="s">
        <v>37</v>
      </c>
      <c r="I35" s="46"/>
    </row>
    <row r="36" spans="1:15" ht="22.5">
      <c r="A36" s="16" t="s">
        <v>38</v>
      </c>
      <c r="B36" s="46">
        <v>1</v>
      </c>
      <c r="C36" s="47">
        <v>22.76</v>
      </c>
      <c r="D36" s="47">
        <f>B36*C36</f>
        <v>22.76</v>
      </c>
      <c r="E36" s="46"/>
      <c r="F36" s="47"/>
      <c r="G36" s="46">
        <v>7</v>
      </c>
      <c r="H36" s="46" t="s">
        <v>39</v>
      </c>
      <c r="I36" s="46"/>
    </row>
    <row r="37" spans="1:15" ht="11.25">
      <c r="B37" s="46"/>
      <c r="C37" s="47"/>
      <c r="D37" s="47">
        <f t="shared" ref="D37:D90" si="10">B37*C37</f>
        <v>0</v>
      </c>
      <c r="E37" s="47">
        <v>54.06</v>
      </c>
      <c r="F37" s="47">
        <f>D36+E37</f>
        <v>76.820000000000007</v>
      </c>
      <c r="G37" s="46"/>
      <c r="H37" s="46"/>
      <c r="I37" s="46"/>
    </row>
    <row r="38" spans="1:15" ht="11.25">
      <c r="A38" s="16" t="s">
        <v>40</v>
      </c>
      <c r="B38" s="46">
        <v>1</v>
      </c>
      <c r="C38" s="47">
        <v>45</v>
      </c>
      <c r="D38" s="47">
        <f t="shared" si="10"/>
        <v>45</v>
      </c>
      <c r="E38" s="46"/>
      <c r="F38" s="47"/>
      <c r="G38" s="46">
        <v>7</v>
      </c>
      <c r="H38" s="46" t="s">
        <v>39</v>
      </c>
      <c r="I38" s="46"/>
    </row>
    <row r="39" spans="1:15" ht="11.25">
      <c r="A39" s="16" t="s">
        <v>41</v>
      </c>
      <c r="B39" s="46">
        <v>1</v>
      </c>
      <c r="C39" s="47">
        <v>4.95</v>
      </c>
      <c r="D39" s="47">
        <f t="shared" si="10"/>
        <v>4.95</v>
      </c>
      <c r="E39" s="47"/>
      <c r="F39" s="47"/>
      <c r="G39" s="46"/>
      <c r="H39" s="46"/>
      <c r="I39" s="46"/>
    </row>
    <row r="40" spans="1:15">
      <c r="B40" s="46"/>
      <c r="C40" s="47"/>
      <c r="D40" s="47">
        <f t="shared" si="10"/>
        <v>0</v>
      </c>
      <c r="E40" s="47">
        <v>111.18</v>
      </c>
      <c r="F40" s="47">
        <f>D38+D39+E40</f>
        <v>161.13</v>
      </c>
      <c r="G40" s="46"/>
      <c r="H40" s="46"/>
      <c r="I40" s="46"/>
    </row>
    <row r="41" spans="1:15" ht="11.25">
      <c r="A41" s="16" t="s">
        <v>42</v>
      </c>
      <c r="B41" s="46">
        <v>1</v>
      </c>
      <c r="C41" s="47">
        <v>8.89</v>
      </c>
      <c r="D41" s="47">
        <f t="shared" si="10"/>
        <v>8.89</v>
      </c>
      <c r="E41" s="47">
        <v>0</v>
      </c>
      <c r="F41" s="47"/>
      <c r="G41" s="46">
        <v>2</v>
      </c>
      <c r="H41" s="46" t="s">
        <v>43</v>
      </c>
      <c r="I41" s="46"/>
    </row>
    <row r="42" spans="1:15">
      <c r="B42" s="46"/>
      <c r="C42" s="47"/>
      <c r="D42" s="47">
        <f t="shared" si="10"/>
        <v>0</v>
      </c>
      <c r="E42" s="47"/>
      <c r="F42" s="47"/>
      <c r="G42" s="46"/>
      <c r="H42" s="46"/>
      <c r="I42" s="46"/>
    </row>
    <row r="43" spans="1:15" ht="11.25">
      <c r="A43" s="16" t="s">
        <v>44</v>
      </c>
      <c r="B43" s="46">
        <v>2</v>
      </c>
      <c r="C43" s="47">
        <v>8.9499999999999993</v>
      </c>
      <c r="D43" s="47">
        <f t="shared" si="10"/>
        <v>17.899999999999999</v>
      </c>
      <c r="E43" s="47">
        <v>0</v>
      </c>
      <c r="F43" s="47"/>
      <c r="G43" s="46">
        <v>2</v>
      </c>
      <c r="H43" s="46" t="s">
        <v>43</v>
      </c>
      <c r="I43" s="46"/>
    </row>
    <row r="44" spans="1:15">
      <c r="B44" s="46"/>
      <c r="C44" s="47"/>
      <c r="D44" s="47">
        <f t="shared" si="10"/>
        <v>0</v>
      </c>
      <c r="E44" s="47"/>
      <c r="F44" s="47"/>
      <c r="G44" s="46"/>
      <c r="H44" s="46"/>
      <c r="I44" s="46"/>
    </row>
    <row r="45" spans="1:15" ht="11.25">
      <c r="A45" s="16" t="s">
        <v>45</v>
      </c>
      <c r="B45" s="46">
        <v>1</v>
      </c>
      <c r="C45" s="47">
        <v>39.99</v>
      </c>
      <c r="D45" s="47">
        <f t="shared" si="10"/>
        <v>39.99</v>
      </c>
      <c r="E45" s="47">
        <v>0</v>
      </c>
      <c r="F45" s="47"/>
      <c r="G45" s="46">
        <v>2</v>
      </c>
      <c r="H45" s="46" t="s">
        <v>43</v>
      </c>
      <c r="I45" s="46"/>
    </row>
    <row r="46" spans="1:15" ht="11.25">
      <c r="A46" s="16" t="s">
        <v>46</v>
      </c>
      <c r="B46" s="46">
        <v>1</v>
      </c>
      <c r="C46" s="47">
        <v>11.34</v>
      </c>
      <c r="D46" s="47">
        <f t="shared" si="10"/>
        <v>11.34</v>
      </c>
      <c r="E46" s="47">
        <v>0</v>
      </c>
      <c r="F46" s="47"/>
      <c r="G46" s="46"/>
      <c r="H46" s="46"/>
      <c r="I46" s="46"/>
    </row>
    <row r="47" spans="1:15">
      <c r="B47" s="46"/>
      <c r="C47" s="47"/>
      <c r="D47" s="47">
        <f t="shared" si="10"/>
        <v>0</v>
      </c>
      <c r="E47" s="47"/>
      <c r="F47" s="47"/>
      <c r="G47" s="46"/>
      <c r="H47" s="46"/>
      <c r="I47" s="46"/>
    </row>
    <row r="48" spans="1:15" ht="11.25">
      <c r="A48" s="16" t="s">
        <v>47</v>
      </c>
      <c r="B48" s="46">
        <v>3</v>
      </c>
      <c r="C48" s="47">
        <v>23.95</v>
      </c>
      <c r="D48" s="47">
        <f>B48*C48</f>
        <v>71.849999999999994</v>
      </c>
      <c r="E48" s="46"/>
      <c r="F48" s="47"/>
      <c r="G48" s="46">
        <v>7</v>
      </c>
      <c r="H48" s="46" t="s">
        <v>39</v>
      </c>
      <c r="I48" s="46"/>
    </row>
    <row r="49" spans="1:9" ht="11.25">
      <c r="A49" s="16" t="s">
        <v>48</v>
      </c>
      <c r="B49" s="46">
        <v>1</v>
      </c>
      <c r="C49" s="47">
        <v>24.85</v>
      </c>
      <c r="D49" s="47">
        <f t="shared" si="10"/>
        <v>24.85</v>
      </c>
      <c r="E49" s="47"/>
      <c r="F49" s="47"/>
      <c r="G49" s="46"/>
      <c r="H49" s="46"/>
      <c r="I49" s="46"/>
    </row>
    <row r="50" spans="1:9" ht="11.25">
      <c r="A50" s="16" t="s">
        <v>49</v>
      </c>
      <c r="B50" s="46">
        <v>2</v>
      </c>
      <c r="C50" s="47">
        <v>14.8</v>
      </c>
      <c r="D50" s="47">
        <f t="shared" si="10"/>
        <v>29.6</v>
      </c>
      <c r="E50" s="47"/>
      <c r="F50" s="47"/>
      <c r="G50" s="46"/>
      <c r="H50" s="46"/>
      <c r="I50" s="46"/>
    </row>
    <row r="51" spans="1:9" ht="11.25">
      <c r="A51" s="16" t="s">
        <v>50</v>
      </c>
      <c r="B51" s="46">
        <v>40</v>
      </c>
      <c r="C51" s="47">
        <v>0.97</v>
      </c>
      <c r="D51" s="47">
        <f t="shared" si="10"/>
        <v>38.799999999999997</v>
      </c>
      <c r="E51" s="47"/>
      <c r="F51" s="47"/>
      <c r="G51" s="46"/>
      <c r="H51" s="46"/>
      <c r="I51" s="46"/>
    </row>
    <row r="52" spans="1:9" ht="11.25">
      <c r="A52" s="16" t="s">
        <v>51</v>
      </c>
      <c r="B52" s="46">
        <v>2</v>
      </c>
      <c r="C52" s="47">
        <v>27</v>
      </c>
      <c r="D52" s="47">
        <f t="shared" si="10"/>
        <v>54</v>
      </c>
      <c r="E52" s="47"/>
      <c r="F52" s="47"/>
      <c r="G52" s="46"/>
      <c r="H52" s="46"/>
      <c r="I52" s="46"/>
    </row>
    <row r="53" spans="1:9" ht="11.25">
      <c r="A53" s="16" t="s">
        <v>52</v>
      </c>
      <c r="B53" s="46">
        <v>5</v>
      </c>
      <c r="C53" s="47">
        <v>5.95</v>
      </c>
      <c r="D53" s="47">
        <f t="shared" si="10"/>
        <v>29.75</v>
      </c>
      <c r="E53" s="47"/>
      <c r="F53" s="47"/>
      <c r="G53" s="46"/>
      <c r="H53" s="46"/>
      <c r="I53" s="46"/>
    </row>
    <row r="54" spans="1:9" ht="11.25">
      <c r="A54" s="16" t="s">
        <v>53</v>
      </c>
      <c r="B54" s="46">
        <v>1</v>
      </c>
      <c r="C54" s="47">
        <v>33.950000000000003</v>
      </c>
      <c r="D54" s="47">
        <f t="shared" si="10"/>
        <v>33.950000000000003</v>
      </c>
      <c r="E54" s="47"/>
      <c r="F54" s="47"/>
      <c r="G54" s="46"/>
      <c r="H54" s="46"/>
      <c r="I54" s="46"/>
    </row>
    <row r="55" spans="1:9" ht="11.25">
      <c r="A55" s="16" t="s">
        <v>54</v>
      </c>
      <c r="B55" s="46">
        <v>1</v>
      </c>
      <c r="C55" s="47">
        <v>12.49</v>
      </c>
      <c r="D55" s="47">
        <f t="shared" si="10"/>
        <v>12.49</v>
      </c>
      <c r="E55" s="47"/>
      <c r="F55" s="47"/>
      <c r="G55" s="46"/>
      <c r="H55" s="46"/>
      <c r="I55" s="46"/>
    </row>
    <row r="56" spans="1:9" ht="11.25">
      <c r="A56" s="16" t="s">
        <v>55</v>
      </c>
      <c r="B56" s="46">
        <v>1</v>
      </c>
      <c r="C56" s="47">
        <v>6.25</v>
      </c>
      <c r="D56" s="47">
        <f t="shared" si="10"/>
        <v>6.25</v>
      </c>
      <c r="E56" s="47"/>
      <c r="F56" s="47"/>
      <c r="G56" s="46"/>
      <c r="H56" s="46"/>
      <c r="I56" s="46"/>
    </row>
    <row r="57" spans="1:9" ht="11.25">
      <c r="A57" s="16" t="s">
        <v>56</v>
      </c>
      <c r="B57" s="46">
        <v>1</v>
      </c>
      <c r="C57" s="47">
        <v>428</v>
      </c>
      <c r="D57" s="47">
        <f t="shared" si="10"/>
        <v>428</v>
      </c>
      <c r="E57" s="47"/>
      <c r="F57" s="47"/>
      <c r="G57" s="46"/>
      <c r="H57" s="46"/>
      <c r="I57" s="46"/>
    </row>
    <row r="58" spans="1:9" ht="11.25">
      <c r="A58" s="16" t="s">
        <v>57</v>
      </c>
      <c r="B58" s="46">
        <v>1</v>
      </c>
      <c r="C58" s="47">
        <v>107</v>
      </c>
      <c r="D58" s="47">
        <f t="shared" si="10"/>
        <v>107</v>
      </c>
      <c r="E58" s="47"/>
      <c r="F58" s="47"/>
      <c r="G58" s="46"/>
      <c r="H58" s="46"/>
      <c r="I58" s="46"/>
    </row>
    <row r="59" spans="1:9" ht="11.25">
      <c r="A59" s="16" t="s">
        <v>58</v>
      </c>
      <c r="B59" s="46">
        <v>1</v>
      </c>
      <c r="C59" s="47">
        <v>15.99</v>
      </c>
      <c r="D59" s="47">
        <f t="shared" si="10"/>
        <v>15.99</v>
      </c>
      <c r="E59" s="47"/>
      <c r="F59" s="47"/>
      <c r="G59" s="46"/>
      <c r="H59" s="46"/>
      <c r="I59" s="46"/>
    </row>
    <row r="60" spans="1:9" ht="11.25">
      <c r="A60" s="16" t="s">
        <v>59</v>
      </c>
      <c r="B60" s="46">
        <v>2</v>
      </c>
      <c r="C60" s="47">
        <v>9.4600000000000009</v>
      </c>
      <c r="D60" s="47">
        <f t="shared" si="10"/>
        <v>18.920000000000002</v>
      </c>
      <c r="E60" s="47"/>
      <c r="F60" s="47"/>
      <c r="G60" s="46"/>
      <c r="H60" s="46"/>
      <c r="I60" s="46"/>
    </row>
    <row r="61" spans="1:9" ht="11.25">
      <c r="A61" s="16" t="s">
        <v>60</v>
      </c>
      <c r="B61" s="46">
        <v>4</v>
      </c>
      <c r="C61" s="47">
        <v>16.8</v>
      </c>
      <c r="D61" s="47">
        <f t="shared" si="10"/>
        <v>67.2</v>
      </c>
      <c r="E61" s="47"/>
      <c r="F61" s="47"/>
      <c r="G61" s="46"/>
      <c r="H61" s="46"/>
      <c r="I61" s="46"/>
    </row>
    <row r="62" spans="1:9" ht="11.25">
      <c r="A62" s="16" t="s">
        <v>61</v>
      </c>
      <c r="B62" s="46">
        <v>4</v>
      </c>
      <c r="C62" s="47">
        <v>15.76</v>
      </c>
      <c r="D62" s="47">
        <v>63.04</v>
      </c>
      <c r="E62" s="47"/>
      <c r="F62" s="47"/>
      <c r="G62" s="46"/>
      <c r="H62" s="46"/>
      <c r="I62" s="46"/>
    </row>
    <row r="63" spans="1:9">
      <c r="B63" s="46"/>
      <c r="C63" s="47"/>
      <c r="D63" s="47">
        <f>SUM(D48:D62)</f>
        <v>1001.6899999999999</v>
      </c>
      <c r="E63" s="47">
        <v>286.89</v>
      </c>
      <c r="F63" s="47"/>
      <c r="G63" s="46"/>
      <c r="H63" s="46"/>
      <c r="I63" s="46"/>
    </row>
    <row r="64" spans="1:9" ht="11.25">
      <c r="A64" s="16" t="s">
        <v>62</v>
      </c>
      <c r="B64" s="46">
        <v>3</v>
      </c>
      <c r="C64" s="47">
        <v>24</v>
      </c>
      <c r="D64" s="47">
        <f t="shared" si="10"/>
        <v>72</v>
      </c>
      <c r="E64" s="46"/>
      <c r="F64" s="47"/>
      <c r="G64" s="46">
        <v>2</v>
      </c>
      <c r="H64" s="46" t="s">
        <v>63</v>
      </c>
      <c r="I64" s="46"/>
    </row>
    <row r="65" spans="1:9" ht="11.25">
      <c r="A65" s="16" t="s">
        <v>64</v>
      </c>
      <c r="B65" s="46">
        <v>3</v>
      </c>
      <c r="C65" s="47">
        <v>18</v>
      </c>
      <c r="D65" s="47">
        <f t="shared" si="10"/>
        <v>54</v>
      </c>
      <c r="E65" s="47"/>
      <c r="F65" s="47"/>
      <c r="G65" s="46"/>
      <c r="H65" s="46"/>
      <c r="I65" s="46"/>
    </row>
    <row r="66" spans="1:9" ht="11.25">
      <c r="A66" s="16" t="s">
        <v>65</v>
      </c>
      <c r="B66" s="46">
        <v>1</v>
      </c>
      <c r="C66" s="47">
        <v>14.99</v>
      </c>
      <c r="D66" s="47">
        <f t="shared" si="10"/>
        <v>14.99</v>
      </c>
      <c r="E66" s="47"/>
      <c r="F66" s="47"/>
      <c r="G66" s="46"/>
      <c r="H66" s="46"/>
      <c r="I66" s="46"/>
    </row>
    <row r="67" spans="1:9">
      <c r="B67" s="46"/>
      <c r="C67" s="47"/>
      <c r="D67" s="47">
        <f t="shared" si="10"/>
        <v>0</v>
      </c>
      <c r="E67" s="47">
        <v>15</v>
      </c>
      <c r="F67" s="47"/>
      <c r="G67" s="46"/>
      <c r="H67" s="46"/>
      <c r="I67" s="46"/>
    </row>
    <row r="68" spans="1:9" ht="11.25">
      <c r="A68" s="16" t="s">
        <v>66</v>
      </c>
      <c r="B68" s="46">
        <v>1</v>
      </c>
      <c r="C68" s="47">
        <v>4.47</v>
      </c>
      <c r="D68" s="47">
        <f t="shared" si="10"/>
        <v>4.47</v>
      </c>
      <c r="E68" s="47">
        <v>0</v>
      </c>
      <c r="F68" s="47"/>
      <c r="G68" s="46">
        <v>2</v>
      </c>
      <c r="H68" s="46" t="s">
        <v>43</v>
      </c>
      <c r="I68" s="46"/>
    </row>
    <row r="69" spans="1:9">
      <c r="B69" s="46"/>
      <c r="C69" s="47"/>
      <c r="D69" s="47">
        <f t="shared" si="10"/>
        <v>0</v>
      </c>
      <c r="E69" s="47"/>
      <c r="F69" s="47"/>
      <c r="G69" s="46"/>
      <c r="H69" s="46"/>
      <c r="I69" s="46"/>
    </row>
    <row r="70" spans="1:9" ht="11.25">
      <c r="A70" s="16" t="s">
        <v>67</v>
      </c>
      <c r="B70" s="46">
        <v>5</v>
      </c>
      <c r="C70" s="47">
        <v>9.1300000000000008</v>
      </c>
      <c r="D70" s="47">
        <f t="shared" si="10"/>
        <v>45.650000000000006</v>
      </c>
      <c r="E70" s="46"/>
      <c r="F70" s="47"/>
      <c r="G70" s="46">
        <v>7</v>
      </c>
      <c r="H70" s="46" t="s">
        <v>39</v>
      </c>
      <c r="I70" s="46"/>
    </row>
    <row r="71" spans="1:9" ht="11.25">
      <c r="A71" s="16" t="s">
        <v>68</v>
      </c>
      <c r="B71" s="46">
        <v>4</v>
      </c>
      <c r="C71" s="47">
        <v>2.2599999999999998</v>
      </c>
      <c r="D71" s="47">
        <f t="shared" si="10"/>
        <v>9.0399999999999991</v>
      </c>
      <c r="E71" s="47"/>
      <c r="F71" s="47"/>
      <c r="G71" s="46"/>
      <c r="H71" s="46"/>
      <c r="I71" s="46"/>
    </row>
    <row r="72" spans="1:9" ht="11.25">
      <c r="A72" s="16" t="s">
        <v>69</v>
      </c>
      <c r="B72" s="46">
        <v>5</v>
      </c>
      <c r="C72" s="47">
        <v>4.99</v>
      </c>
      <c r="D72" s="47">
        <f t="shared" si="10"/>
        <v>24.950000000000003</v>
      </c>
      <c r="E72" s="47"/>
      <c r="F72" s="47"/>
      <c r="G72" s="46"/>
      <c r="H72" s="46"/>
      <c r="I72" s="46"/>
    </row>
    <row r="73" spans="1:9" ht="11.25">
      <c r="A73" s="16" t="s">
        <v>70</v>
      </c>
      <c r="B73" s="46">
        <v>2</v>
      </c>
      <c r="C73" s="47">
        <v>6.15</v>
      </c>
      <c r="D73" s="47">
        <f t="shared" si="10"/>
        <v>12.3</v>
      </c>
      <c r="E73" s="47"/>
      <c r="F73" s="47"/>
      <c r="G73" s="46"/>
      <c r="H73" s="46"/>
      <c r="I73" s="46"/>
    </row>
    <row r="74" spans="1:9" ht="11.25">
      <c r="A74" s="16" t="s">
        <v>71</v>
      </c>
      <c r="B74" s="46">
        <v>1</v>
      </c>
      <c r="C74" s="47">
        <v>21.4</v>
      </c>
      <c r="D74" s="47">
        <f t="shared" si="10"/>
        <v>21.4</v>
      </c>
      <c r="E74" s="47"/>
      <c r="F74" s="47"/>
      <c r="G74" s="46"/>
      <c r="H74" s="46"/>
      <c r="I74" s="46"/>
    </row>
    <row r="75" spans="1:9" ht="11.25">
      <c r="A75" s="16" t="s">
        <v>60</v>
      </c>
      <c r="B75" s="46">
        <v>4</v>
      </c>
      <c r="C75" s="47">
        <v>4.2</v>
      </c>
      <c r="D75" s="47">
        <f t="shared" si="10"/>
        <v>16.8</v>
      </c>
      <c r="E75" s="47"/>
      <c r="F75" s="47"/>
      <c r="G75" s="46"/>
      <c r="H75" s="46"/>
      <c r="I75" s="46"/>
    </row>
    <row r="76" spans="1:9" ht="11.25">
      <c r="A76" s="16" t="s">
        <v>72</v>
      </c>
      <c r="B76" s="46">
        <v>1</v>
      </c>
      <c r="C76" s="47">
        <v>3.71</v>
      </c>
      <c r="D76" s="47">
        <f t="shared" si="10"/>
        <v>3.71</v>
      </c>
      <c r="E76" s="47"/>
      <c r="F76" s="47"/>
      <c r="G76" s="46"/>
      <c r="H76" s="46"/>
      <c r="I76" s="46"/>
    </row>
    <row r="77" spans="1:9" ht="11.25">
      <c r="A77" s="16" t="s">
        <v>73</v>
      </c>
      <c r="B77" s="46">
        <v>2</v>
      </c>
      <c r="C77" s="47">
        <v>22.76</v>
      </c>
      <c r="D77" s="47">
        <f t="shared" si="10"/>
        <v>45.52</v>
      </c>
      <c r="E77" s="47"/>
      <c r="F77" s="47"/>
      <c r="G77" s="46"/>
      <c r="H77" s="46"/>
      <c r="I77" s="46"/>
    </row>
    <row r="78" spans="1:9" ht="11.25">
      <c r="A78" s="16" t="s">
        <v>74</v>
      </c>
      <c r="B78" s="46">
        <v>2</v>
      </c>
      <c r="C78" s="47">
        <v>22.76</v>
      </c>
      <c r="D78" s="47">
        <f t="shared" si="10"/>
        <v>45.52</v>
      </c>
      <c r="E78" s="47"/>
      <c r="F78" s="47"/>
      <c r="G78" s="46"/>
      <c r="H78" s="46"/>
      <c r="I78" s="46"/>
    </row>
    <row r="79" spans="1:9" ht="11.25">
      <c r="A79" s="16" t="s">
        <v>53</v>
      </c>
      <c r="B79" s="46">
        <v>1</v>
      </c>
      <c r="C79" s="47">
        <v>33.950000000000003</v>
      </c>
      <c r="D79" s="47">
        <f t="shared" si="10"/>
        <v>33.950000000000003</v>
      </c>
      <c r="E79" s="47"/>
      <c r="F79" s="47"/>
      <c r="G79" s="46"/>
      <c r="H79" s="46"/>
      <c r="I79" s="46"/>
    </row>
    <row r="80" spans="1:9" ht="11.25">
      <c r="A80" s="16" t="s">
        <v>75</v>
      </c>
      <c r="B80" s="46">
        <v>1</v>
      </c>
      <c r="C80" s="47">
        <v>70</v>
      </c>
      <c r="D80" s="47">
        <f t="shared" si="10"/>
        <v>70</v>
      </c>
      <c r="E80" s="47"/>
      <c r="F80" s="47"/>
      <c r="G80" s="46"/>
      <c r="H80" s="46"/>
      <c r="I80" s="46"/>
    </row>
    <row r="81" spans="1:9">
      <c r="B81" s="46"/>
      <c r="C81" s="47"/>
      <c r="D81" s="47">
        <f t="shared" si="10"/>
        <v>0</v>
      </c>
      <c r="E81" s="47">
        <v>100.5</v>
      </c>
      <c r="F81" s="47"/>
      <c r="G81" s="46"/>
      <c r="H81" s="46"/>
      <c r="I81" s="46"/>
    </row>
    <row r="82" spans="1:9" ht="11.25">
      <c r="A82" s="16" t="s">
        <v>76</v>
      </c>
      <c r="B82" s="46">
        <v>1</v>
      </c>
      <c r="C82" s="47">
        <v>22</v>
      </c>
      <c r="D82" s="47">
        <f t="shared" si="10"/>
        <v>22</v>
      </c>
      <c r="E82" s="46"/>
      <c r="F82" s="47"/>
      <c r="G82" s="46">
        <v>2</v>
      </c>
      <c r="H82" s="46" t="s">
        <v>43</v>
      </c>
      <c r="I82" s="46"/>
    </row>
    <row r="83" spans="1:9">
      <c r="B83" s="46"/>
      <c r="C83" s="47"/>
      <c r="D83" s="47">
        <f t="shared" si="10"/>
        <v>0</v>
      </c>
      <c r="E83" s="47">
        <v>3.69</v>
      </c>
      <c r="F83" s="47"/>
      <c r="G83" s="46"/>
      <c r="H83" s="46"/>
      <c r="I83" s="46"/>
    </row>
    <row r="84" spans="1:9" ht="11.25">
      <c r="A84" s="16" t="s">
        <v>77</v>
      </c>
      <c r="B84" s="46">
        <v>1</v>
      </c>
      <c r="C84" s="47">
        <v>31.04</v>
      </c>
      <c r="D84" s="47">
        <f t="shared" si="10"/>
        <v>31.04</v>
      </c>
      <c r="E84" s="46"/>
      <c r="F84" s="47"/>
      <c r="G84" s="46">
        <v>7</v>
      </c>
      <c r="H84" s="46" t="s">
        <v>39</v>
      </c>
      <c r="I84" s="46"/>
    </row>
    <row r="85" spans="1:9" ht="11.25">
      <c r="A85" s="16" t="s">
        <v>78</v>
      </c>
      <c r="B85" s="46"/>
      <c r="C85" s="47"/>
      <c r="D85" s="47">
        <f t="shared" si="10"/>
        <v>0</v>
      </c>
      <c r="E85" s="47"/>
      <c r="F85" s="47"/>
      <c r="G85" s="46"/>
      <c r="H85" s="46"/>
      <c r="I85" s="46"/>
    </row>
    <row r="86" spans="1:9" ht="11.25">
      <c r="A86" s="16" t="s">
        <v>79</v>
      </c>
      <c r="B86" s="46"/>
      <c r="C86" s="47"/>
      <c r="D86" s="47">
        <f t="shared" si="10"/>
        <v>0</v>
      </c>
      <c r="E86" s="47"/>
      <c r="F86" s="47"/>
      <c r="G86" s="46"/>
      <c r="H86" s="46"/>
      <c r="I86" s="46"/>
    </row>
    <row r="87" spans="1:9">
      <c r="B87" s="46"/>
      <c r="C87" s="47"/>
      <c r="D87" s="47">
        <f t="shared" si="10"/>
        <v>0</v>
      </c>
      <c r="E87" s="47">
        <v>64.08</v>
      </c>
      <c r="F87" s="47"/>
      <c r="G87" s="46"/>
      <c r="H87" s="46"/>
      <c r="I87" s="46"/>
    </row>
    <row r="88" spans="1:9" ht="11.25">
      <c r="A88" s="16" t="s">
        <v>80</v>
      </c>
      <c r="B88" s="46">
        <v>3</v>
      </c>
      <c r="C88" s="47">
        <v>4.96</v>
      </c>
      <c r="D88" s="47">
        <f t="shared" si="10"/>
        <v>14.879999999999999</v>
      </c>
      <c r="E88" s="47"/>
      <c r="F88" s="47"/>
      <c r="G88" s="46">
        <v>2</v>
      </c>
      <c r="H88" s="46" t="s">
        <v>43</v>
      </c>
      <c r="I88" s="46"/>
    </row>
    <row r="89" spans="1:9" ht="11.25">
      <c r="A89" s="16" t="s">
        <v>81</v>
      </c>
      <c r="B89" s="46">
        <v>2</v>
      </c>
      <c r="C89" s="47">
        <v>4.4000000000000004</v>
      </c>
      <c r="D89" s="47">
        <f t="shared" si="10"/>
        <v>8.8000000000000007</v>
      </c>
      <c r="E89" s="47"/>
      <c r="F89" s="47"/>
      <c r="G89" s="46"/>
      <c r="H89" s="46"/>
      <c r="I89" s="46"/>
    </row>
    <row r="90" spans="1:9" ht="11.25">
      <c r="A90" s="16" t="s">
        <v>82</v>
      </c>
      <c r="B90" s="46">
        <v>1</v>
      </c>
      <c r="C90" s="47">
        <v>9.42</v>
      </c>
      <c r="D90" s="47">
        <f t="shared" si="10"/>
        <v>9.42</v>
      </c>
      <c r="E90" s="47"/>
      <c r="F90" s="47"/>
      <c r="G90" s="46"/>
      <c r="H90" s="46"/>
      <c r="I90" s="46"/>
    </row>
    <row r="91" spans="1:9">
      <c r="B91" s="46"/>
      <c r="C91" s="47"/>
      <c r="D91" s="47"/>
      <c r="E91" s="47">
        <v>0</v>
      </c>
      <c r="F91" s="47"/>
      <c r="G91" s="46"/>
      <c r="H91" s="46"/>
      <c r="I91" s="46"/>
    </row>
    <row r="92" spans="1:9" ht="11.25">
      <c r="A92" s="16" t="s">
        <v>83</v>
      </c>
      <c r="B92" s="46">
        <v>1</v>
      </c>
      <c r="C92" s="47">
        <v>3.1</v>
      </c>
      <c r="D92" s="47">
        <f>B92*C92</f>
        <v>3.1</v>
      </c>
      <c r="E92" s="47"/>
      <c r="F92" s="47"/>
      <c r="G92" s="46">
        <v>7</v>
      </c>
      <c r="H92" s="46" t="s">
        <v>39</v>
      </c>
      <c r="I92" s="46"/>
    </row>
    <row r="93" spans="1:9" ht="11.25">
      <c r="A93" s="16" t="s">
        <v>84</v>
      </c>
      <c r="B93" s="46">
        <v>3</v>
      </c>
      <c r="C93" s="47">
        <v>4.99</v>
      </c>
      <c r="D93" s="47">
        <f t="shared" ref="D93:D96" si="11">B93*C93</f>
        <v>14.97</v>
      </c>
      <c r="E93" s="47"/>
      <c r="F93" s="47"/>
      <c r="G93" s="46"/>
      <c r="H93" s="46"/>
      <c r="I93" s="46"/>
    </row>
    <row r="94" spans="1:9" ht="11.25">
      <c r="A94" s="16" t="s">
        <v>52</v>
      </c>
      <c r="B94" s="46">
        <v>2</v>
      </c>
      <c r="C94" s="47">
        <v>5.95</v>
      </c>
      <c r="D94" s="47">
        <f t="shared" si="11"/>
        <v>11.9</v>
      </c>
      <c r="E94" s="47"/>
      <c r="F94" s="47"/>
      <c r="G94" s="46"/>
      <c r="H94" s="46"/>
      <c r="I94" s="46"/>
    </row>
    <row r="95" spans="1:9" ht="11.25">
      <c r="A95" s="16" t="s">
        <v>68</v>
      </c>
      <c r="B95" s="46">
        <v>2</v>
      </c>
      <c r="C95" s="47">
        <v>2.2599999999999998</v>
      </c>
      <c r="D95" s="47">
        <f t="shared" si="11"/>
        <v>4.5199999999999996</v>
      </c>
      <c r="E95" s="47"/>
      <c r="F95" s="47"/>
      <c r="G95" s="46"/>
      <c r="H95" s="46"/>
      <c r="I95" s="46"/>
    </row>
    <row r="96" spans="1:9" ht="11.25">
      <c r="A96" s="16" t="s">
        <v>85</v>
      </c>
      <c r="B96" s="46">
        <v>1</v>
      </c>
      <c r="C96" s="47">
        <v>23.95</v>
      </c>
      <c r="D96" s="47">
        <f t="shared" si="11"/>
        <v>23.95</v>
      </c>
      <c r="E96" s="47"/>
      <c r="F96" s="47"/>
      <c r="G96" s="46"/>
      <c r="H96" s="46"/>
      <c r="I96" s="46"/>
    </row>
    <row r="97" spans="1:9">
      <c r="B97" s="46"/>
      <c r="C97" s="47"/>
      <c r="D97" s="47">
        <f>SUM(D92:D96)</f>
        <v>58.44</v>
      </c>
      <c r="E97" s="47">
        <v>15.6</v>
      </c>
      <c r="F97" s="47"/>
      <c r="G97" s="46"/>
      <c r="H97" s="46"/>
      <c r="I97" s="46"/>
    </row>
    <row r="98" spans="1:9" ht="11.25">
      <c r="A98" s="16" t="s">
        <v>86</v>
      </c>
      <c r="B98" s="46">
        <v>1</v>
      </c>
      <c r="C98" s="47">
        <v>49.95</v>
      </c>
      <c r="D98" s="47">
        <v>3.99</v>
      </c>
      <c r="E98" s="47"/>
      <c r="F98" s="47"/>
      <c r="G98" s="46">
        <v>2</v>
      </c>
      <c r="H98" s="46" t="s">
        <v>43</v>
      </c>
      <c r="I98" s="46"/>
    </row>
    <row r="99" spans="1:9">
      <c r="B99" s="46"/>
      <c r="C99" s="47"/>
      <c r="D99" s="47"/>
      <c r="E99" s="47"/>
      <c r="F99" s="47"/>
      <c r="G99" s="46"/>
      <c r="H99" s="46"/>
      <c r="I99" s="46"/>
    </row>
    <row r="100" spans="1:9" ht="11.25">
      <c r="A100" s="16" t="s">
        <v>87</v>
      </c>
      <c r="B100" s="46">
        <v>1</v>
      </c>
      <c r="C100" s="47">
        <v>20</v>
      </c>
      <c r="D100" s="47">
        <f>B100*C100</f>
        <v>20</v>
      </c>
      <c r="E100" s="47"/>
      <c r="F100" s="47"/>
      <c r="G100" s="46">
        <v>2</v>
      </c>
      <c r="H100" s="46" t="s">
        <v>88</v>
      </c>
      <c r="I100" s="46"/>
    </row>
    <row r="101" spans="1:9" ht="11.25">
      <c r="A101" s="16" t="s">
        <v>89</v>
      </c>
      <c r="B101" s="46">
        <v>1</v>
      </c>
      <c r="C101" s="47">
        <v>13</v>
      </c>
      <c r="D101" s="47">
        <f t="shared" ref="D101:D137" si="12">B101*C101</f>
        <v>13</v>
      </c>
      <c r="E101" s="47"/>
      <c r="F101" s="47"/>
      <c r="G101" s="46"/>
      <c r="H101" s="46"/>
      <c r="I101" s="46"/>
    </row>
    <row r="102" spans="1:9" ht="11.25">
      <c r="A102" s="16" t="s">
        <v>90</v>
      </c>
      <c r="B102" s="46">
        <v>1</v>
      </c>
      <c r="C102" s="47">
        <v>12.18</v>
      </c>
      <c r="D102" s="47">
        <f t="shared" si="12"/>
        <v>12.18</v>
      </c>
      <c r="E102" s="47"/>
      <c r="F102" s="47"/>
      <c r="G102" s="46"/>
      <c r="H102" s="46"/>
      <c r="I102" s="46"/>
    </row>
    <row r="103" spans="1:9" ht="11.25">
      <c r="B103" s="46"/>
      <c r="C103" s="47"/>
      <c r="D103" s="47">
        <f t="shared" si="12"/>
        <v>0</v>
      </c>
      <c r="E103" s="47">
        <v>13.08</v>
      </c>
      <c r="F103" s="47"/>
      <c r="G103" s="46"/>
      <c r="H103" s="46"/>
      <c r="I103" s="46"/>
    </row>
    <row r="104" spans="1:9" ht="11.25">
      <c r="A104" s="16" t="s">
        <v>91</v>
      </c>
      <c r="B104" s="46">
        <v>2</v>
      </c>
      <c r="C104" s="47">
        <v>12.83</v>
      </c>
      <c r="D104" s="47">
        <f t="shared" si="12"/>
        <v>25.66</v>
      </c>
      <c r="E104" s="47"/>
      <c r="F104" s="47"/>
      <c r="G104" s="46">
        <v>2</v>
      </c>
      <c r="H104" s="46" t="s">
        <v>43</v>
      </c>
      <c r="I104" s="46"/>
    </row>
    <row r="105" spans="1:9">
      <c r="B105" s="46"/>
      <c r="C105" s="47"/>
      <c r="D105" s="47">
        <f t="shared" si="12"/>
        <v>0</v>
      </c>
      <c r="E105" s="47">
        <v>8.56</v>
      </c>
      <c r="F105" s="47"/>
      <c r="G105" s="46"/>
      <c r="H105" s="46"/>
      <c r="I105" s="46"/>
    </row>
    <row r="106" spans="1:9" ht="11.25">
      <c r="A106" s="16" t="s">
        <v>67</v>
      </c>
      <c r="B106" s="46">
        <v>1</v>
      </c>
      <c r="C106" s="47">
        <v>9.1300000000000008</v>
      </c>
      <c r="D106" s="47">
        <f t="shared" si="12"/>
        <v>9.1300000000000008</v>
      </c>
      <c r="E106" s="47"/>
      <c r="F106" s="47"/>
      <c r="G106" s="46">
        <v>7</v>
      </c>
      <c r="H106" s="46" t="s">
        <v>39</v>
      </c>
      <c r="I106" s="46"/>
    </row>
    <row r="107" spans="1:9" ht="11.25">
      <c r="A107" s="16" t="s">
        <v>92</v>
      </c>
      <c r="B107" s="46">
        <v>2</v>
      </c>
      <c r="C107" s="47">
        <v>3.41</v>
      </c>
      <c r="D107" s="47">
        <f t="shared" si="12"/>
        <v>6.82</v>
      </c>
      <c r="E107" s="47"/>
      <c r="F107" s="47"/>
      <c r="G107" s="46"/>
      <c r="H107" s="46"/>
      <c r="I107" s="46"/>
    </row>
    <row r="108" spans="1:9">
      <c r="B108" s="46"/>
      <c r="C108" s="47"/>
      <c r="D108" s="47">
        <f t="shared" si="12"/>
        <v>0</v>
      </c>
      <c r="E108" s="47">
        <v>15.6</v>
      </c>
      <c r="F108" s="47"/>
      <c r="G108" s="46"/>
      <c r="H108" s="46"/>
      <c r="I108" s="46"/>
    </row>
    <row r="109" spans="1:9" ht="11.25">
      <c r="A109" s="16" t="s">
        <v>93</v>
      </c>
      <c r="B109" s="46">
        <v>1</v>
      </c>
      <c r="C109" s="47">
        <v>7.5</v>
      </c>
      <c r="D109" s="47">
        <f t="shared" si="12"/>
        <v>7.5</v>
      </c>
      <c r="E109" s="47"/>
      <c r="F109" s="47"/>
      <c r="G109" s="46">
        <v>2</v>
      </c>
      <c r="H109" s="46" t="s">
        <v>43</v>
      </c>
      <c r="I109" s="46"/>
    </row>
    <row r="110" spans="1:9">
      <c r="B110" s="46"/>
      <c r="C110" s="47"/>
      <c r="D110" s="47">
        <f t="shared" si="12"/>
        <v>0</v>
      </c>
      <c r="E110" s="47"/>
      <c r="F110" s="47"/>
      <c r="G110" s="46"/>
      <c r="H110" s="46"/>
      <c r="I110" s="46"/>
    </row>
    <row r="111" spans="1:9" ht="11.25">
      <c r="A111" s="16" t="s">
        <v>94</v>
      </c>
      <c r="B111" s="46">
        <v>1</v>
      </c>
      <c r="C111" s="47">
        <v>6.5</v>
      </c>
      <c r="D111" s="47">
        <f t="shared" si="12"/>
        <v>6.5</v>
      </c>
      <c r="E111" s="47"/>
      <c r="F111" s="47"/>
      <c r="G111" s="46">
        <v>2</v>
      </c>
      <c r="H111" s="46" t="s">
        <v>43</v>
      </c>
      <c r="I111" s="46"/>
    </row>
    <row r="112" spans="1:9">
      <c r="B112" s="46"/>
      <c r="C112" s="47"/>
      <c r="D112" s="47">
        <f t="shared" si="12"/>
        <v>0</v>
      </c>
      <c r="E112" s="47">
        <v>0</v>
      </c>
      <c r="F112" s="47"/>
      <c r="G112" s="46"/>
      <c r="H112" s="46"/>
      <c r="I112" s="46"/>
    </row>
    <row r="113" spans="1:9" ht="11.25">
      <c r="A113" s="16" t="s">
        <v>95</v>
      </c>
      <c r="B113" s="46">
        <v>1</v>
      </c>
      <c r="C113" s="47">
        <v>4.68</v>
      </c>
      <c r="D113" s="47">
        <f t="shared" si="12"/>
        <v>4.68</v>
      </c>
      <c r="E113" s="47"/>
      <c r="F113" s="47"/>
      <c r="G113" s="46">
        <v>7</v>
      </c>
      <c r="H113" s="46" t="s">
        <v>39</v>
      </c>
      <c r="I113" s="46"/>
    </row>
    <row r="114" spans="1:9" ht="11.25">
      <c r="A114" s="16" t="s">
        <v>96</v>
      </c>
      <c r="B114" s="46">
        <v>1</v>
      </c>
      <c r="C114" s="47">
        <v>71.95</v>
      </c>
      <c r="D114" s="47">
        <f t="shared" si="12"/>
        <v>71.95</v>
      </c>
      <c r="E114" s="47"/>
      <c r="F114" s="47"/>
      <c r="G114" s="46"/>
      <c r="H114" s="46"/>
      <c r="I114" s="46"/>
    </row>
    <row r="115" spans="1:9" ht="11.25">
      <c r="A115" s="16" t="s">
        <v>97</v>
      </c>
      <c r="B115" s="46">
        <v>1</v>
      </c>
      <c r="C115" s="47">
        <v>32.950000000000003</v>
      </c>
      <c r="D115" s="47">
        <f t="shared" si="12"/>
        <v>32.950000000000003</v>
      </c>
      <c r="E115" s="47"/>
      <c r="F115" s="47"/>
      <c r="G115" s="46"/>
      <c r="H115" s="46"/>
      <c r="I115" s="46"/>
    </row>
    <row r="116" spans="1:9">
      <c r="B116" s="46"/>
      <c r="C116" s="47"/>
      <c r="D116" s="47">
        <f t="shared" si="12"/>
        <v>0</v>
      </c>
      <c r="E116" s="47">
        <v>4.82</v>
      </c>
      <c r="F116" s="47"/>
      <c r="G116" s="46"/>
      <c r="H116" s="46"/>
      <c r="I116" s="46"/>
    </row>
    <row r="117" spans="1:9" ht="11.25">
      <c r="A117" s="16" t="s">
        <v>98</v>
      </c>
      <c r="B117" s="46">
        <v>2</v>
      </c>
      <c r="C117" s="47">
        <v>6.07</v>
      </c>
      <c r="D117" s="47">
        <f t="shared" si="12"/>
        <v>12.14</v>
      </c>
      <c r="E117" s="47"/>
      <c r="F117" s="47"/>
      <c r="G117" s="46">
        <v>2</v>
      </c>
      <c r="H117" s="46" t="s">
        <v>43</v>
      </c>
      <c r="I117" s="46"/>
    </row>
    <row r="118" spans="1:9">
      <c r="B118" s="46"/>
      <c r="C118" s="47"/>
      <c r="D118" s="47">
        <f t="shared" si="12"/>
        <v>0</v>
      </c>
      <c r="E118" s="47">
        <v>0</v>
      </c>
      <c r="F118" s="47"/>
      <c r="G118" s="46"/>
      <c r="H118" s="46"/>
      <c r="I118" s="46"/>
    </row>
    <row r="119" spans="1:9" ht="11.25">
      <c r="A119" s="16" t="s">
        <v>67</v>
      </c>
      <c r="B119" s="46">
        <v>1</v>
      </c>
      <c r="C119" s="47">
        <v>9.1300000000000008</v>
      </c>
      <c r="D119" s="47">
        <f t="shared" si="12"/>
        <v>9.1300000000000008</v>
      </c>
      <c r="E119" s="47"/>
      <c r="F119" s="47"/>
      <c r="G119" s="46">
        <v>7</v>
      </c>
      <c r="H119" s="46" t="s">
        <v>39</v>
      </c>
      <c r="I119" s="46"/>
    </row>
    <row r="120" spans="1:9" ht="11.25">
      <c r="A120" s="16" t="s">
        <v>99</v>
      </c>
      <c r="B120" s="46">
        <v>1</v>
      </c>
      <c r="C120" s="47">
        <v>14.8</v>
      </c>
      <c r="D120" s="47">
        <f t="shared" si="12"/>
        <v>14.8</v>
      </c>
      <c r="E120" s="47"/>
      <c r="F120" s="47"/>
      <c r="G120" s="46"/>
      <c r="H120" s="46"/>
      <c r="I120" s="46"/>
    </row>
    <row r="121" spans="1:9" ht="11.25">
      <c r="A121" s="16" t="s">
        <v>84</v>
      </c>
      <c r="B121" s="46">
        <v>1</v>
      </c>
      <c r="C121" s="47">
        <v>4.99</v>
      </c>
      <c r="D121" s="47">
        <f t="shared" si="12"/>
        <v>4.99</v>
      </c>
      <c r="E121" s="47"/>
      <c r="F121" s="47"/>
      <c r="G121" s="46"/>
      <c r="H121" s="46"/>
      <c r="I121" s="46"/>
    </row>
    <row r="122" spans="1:9" ht="11.25">
      <c r="A122" s="16" t="s">
        <v>100</v>
      </c>
      <c r="B122" s="46">
        <v>1</v>
      </c>
      <c r="C122" s="47">
        <v>12.55</v>
      </c>
      <c r="D122" s="47">
        <f t="shared" si="12"/>
        <v>12.55</v>
      </c>
      <c r="E122" s="47"/>
      <c r="F122" s="47"/>
      <c r="G122" s="46"/>
      <c r="H122" s="46"/>
      <c r="I122" s="46"/>
    </row>
    <row r="123" spans="1:9" ht="11.25">
      <c r="A123" s="16" t="s">
        <v>101</v>
      </c>
      <c r="B123" s="46">
        <v>1</v>
      </c>
      <c r="C123" s="47">
        <v>24.83</v>
      </c>
      <c r="D123" s="47">
        <f t="shared" si="12"/>
        <v>24.83</v>
      </c>
      <c r="E123" s="47"/>
      <c r="F123" s="47"/>
      <c r="G123" s="46"/>
      <c r="H123" s="46"/>
      <c r="I123" s="46"/>
    </row>
    <row r="124" spans="1:9" ht="11.25">
      <c r="A124" s="16" t="s">
        <v>102</v>
      </c>
      <c r="B124" s="46">
        <v>1</v>
      </c>
      <c r="C124" s="47">
        <v>22.76</v>
      </c>
      <c r="D124" s="47">
        <f t="shared" si="12"/>
        <v>22.76</v>
      </c>
      <c r="E124" s="47"/>
      <c r="F124" s="47"/>
      <c r="G124" s="46"/>
      <c r="H124" s="46"/>
      <c r="I124" s="46"/>
    </row>
    <row r="125" spans="1:9" ht="11.25">
      <c r="A125" s="16" t="s">
        <v>103</v>
      </c>
      <c r="B125" s="46">
        <v>2</v>
      </c>
      <c r="C125" s="47">
        <v>3.94</v>
      </c>
      <c r="D125" s="47">
        <f t="shared" si="12"/>
        <v>7.88</v>
      </c>
      <c r="E125" s="47"/>
      <c r="F125" s="47"/>
      <c r="G125" s="46"/>
      <c r="H125" s="46"/>
      <c r="I125" s="46"/>
    </row>
    <row r="126" spans="1:9" ht="11.25">
      <c r="A126" s="16" t="s">
        <v>52</v>
      </c>
      <c r="B126" s="46">
        <v>1</v>
      </c>
      <c r="C126" s="47">
        <v>5.95</v>
      </c>
      <c r="D126" s="47">
        <f t="shared" si="12"/>
        <v>5.95</v>
      </c>
      <c r="E126" s="47"/>
      <c r="F126" s="47"/>
      <c r="G126" s="46"/>
      <c r="H126" s="46"/>
      <c r="I126" s="46"/>
    </row>
    <row r="127" spans="1:9">
      <c r="B127" s="46"/>
      <c r="C127" s="47"/>
      <c r="D127" s="47">
        <f t="shared" si="12"/>
        <v>0</v>
      </c>
      <c r="E127" s="47">
        <v>34.58</v>
      </c>
      <c r="F127" s="47"/>
      <c r="G127" s="46"/>
      <c r="H127" s="46"/>
      <c r="I127" s="46"/>
    </row>
    <row r="128" spans="1:9" ht="11.25">
      <c r="A128" s="16" t="s">
        <v>104</v>
      </c>
      <c r="B128" s="46">
        <v>1</v>
      </c>
      <c r="C128" s="47">
        <v>40.86</v>
      </c>
      <c r="D128" s="47">
        <f t="shared" si="12"/>
        <v>40.86</v>
      </c>
      <c r="E128" s="47"/>
      <c r="F128" s="47"/>
      <c r="G128" s="46">
        <v>2</v>
      </c>
      <c r="H128" s="46" t="s">
        <v>88</v>
      </c>
      <c r="I128" s="46"/>
    </row>
    <row r="129" spans="1:9">
      <c r="B129" s="46"/>
      <c r="C129" s="47"/>
      <c r="D129" s="47">
        <f t="shared" si="12"/>
        <v>0</v>
      </c>
      <c r="E129" s="47">
        <v>6.32</v>
      </c>
      <c r="F129" s="47"/>
      <c r="G129" s="46"/>
      <c r="H129" s="46"/>
      <c r="I129" s="46"/>
    </row>
    <row r="130" spans="1:9" ht="11.25">
      <c r="A130" s="16" t="s">
        <v>105</v>
      </c>
      <c r="B130" s="46">
        <v>1</v>
      </c>
      <c r="C130" s="47">
        <v>23.99</v>
      </c>
      <c r="D130" s="47">
        <f t="shared" si="12"/>
        <v>23.99</v>
      </c>
      <c r="E130" s="47"/>
      <c r="F130" s="47"/>
      <c r="G130" s="46">
        <v>2</v>
      </c>
      <c r="H130" s="46" t="s">
        <v>43</v>
      </c>
      <c r="I130" s="46"/>
    </row>
    <row r="131" spans="1:9" ht="11.25">
      <c r="A131" s="16" t="s">
        <v>106</v>
      </c>
      <c r="B131" s="46">
        <v>1</v>
      </c>
      <c r="C131" s="47">
        <v>6.35</v>
      </c>
      <c r="D131" s="47">
        <f t="shared" si="12"/>
        <v>6.35</v>
      </c>
      <c r="E131" s="47"/>
      <c r="F131" s="47"/>
      <c r="G131" s="46"/>
      <c r="H131" s="46"/>
      <c r="I131" s="46"/>
    </row>
    <row r="132" spans="1:9" ht="11.25">
      <c r="B132" s="46"/>
      <c r="C132" s="47"/>
      <c r="D132" s="47">
        <f t="shared" si="12"/>
        <v>0</v>
      </c>
      <c r="E132" s="47">
        <v>0</v>
      </c>
      <c r="F132" s="47"/>
      <c r="G132" s="46"/>
      <c r="H132" s="46"/>
      <c r="I132" s="46"/>
    </row>
    <row r="133" spans="1:9" ht="11.25">
      <c r="A133" s="16" t="s">
        <v>107</v>
      </c>
      <c r="B133" s="46">
        <v>3</v>
      </c>
      <c r="C133" s="47">
        <v>8.08</v>
      </c>
      <c r="D133" s="47">
        <f t="shared" si="12"/>
        <v>24.240000000000002</v>
      </c>
      <c r="E133" s="47"/>
      <c r="F133" s="47"/>
      <c r="G133" s="46">
        <v>2</v>
      </c>
      <c r="H133" s="46" t="s">
        <v>88</v>
      </c>
      <c r="I133" s="46"/>
    </row>
    <row r="134" spans="1:9">
      <c r="B134" s="46"/>
      <c r="C134" s="47"/>
      <c r="D134" s="47">
        <f t="shared" si="12"/>
        <v>0</v>
      </c>
      <c r="E134" s="47">
        <v>6.06</v>
      </c>
      <c r="F134" s="47"/>
      <c r="G134" s="46"/>
      <c r="H134" s="46"/>
      <c r="I134" s="46"/>
    </row>
    <row r="135" spans="1:9" ht="11.25">
      <c r="A135" s="16" t="s">
        <v>108</v>
      </c>
      <c r="B135" s="46">
        <v>1</v>
      </c>
      <c r="C135" s="47">
        <v>11.28</v>
      </c>
      <c r="D135" s="47">
        <f t="shared" si="12"/>
        <v>11.28</v>
      </c>
      <c r="E135" s="47"/>
      <c r="F135" s="47"/>
      <c r="G135" s="46">
        <v>2</v>
      </c>
      <c r="H135" s="46" t="s">
        <v>88</v>
      </c>
      <c r="I135" s="46"/>
    </row>
    <row r="136" spans="1:9" ht="11.25">
      <c r="B136" s="46"/>
      <c r="C136" s="47"/>
      <c r="D136" s="47">
        <f t="shared" si="12"/>
        <v>0</v>
      </c>
      <c r="E136" s="47">
        <v>6.01</v>
      </c>
      <c r="F136" s="47"/>
      <c r="G136" s="46"/>
      <c r="H136" s="46"/>
      <c r="I136" s="46"/>
    </row>
    <row r="137" spans="1:9" ht="11.25">
      <c r="A137" s="16" t="s">
        <v>109</v>
      </c>
      <c r="B137" s="46">
        <v>8</v>
      </c>
      <c r="C137" s="47">
        <v>4.46</v>
      </c>
      <c r="D137" s="47">
        <f t="shared" si="12"/>
        <v>35.68</v>
      </c>
      <c r="E137" s="47"/>
      <c r="F137" s="47"/>
      <c r="G137" s="46">
        <v>2</v>
      </c>
      <c r="H137" s="46" t="s">
        <v>88</v>
      </c>
      <c r="I137" s="46"/>
    </row>
    <row r="138" spans="1:9">
      <c r="B138" s="46"/>
      <c r="C138" s="47"/>
      <c r="D138" s="47"/>
      <c r="E138" s="47">
        <v>6.26</v>
      </c>
      <c r="F138" s="47"/>
      <c r="G138" s="46"/>
      <c r="H138" s="46"/>
      <c r="I138" s="46"/>
    </row>
    <row r="139" spans="1:9">
      <c r="B139" s="46"/>
      <c r="C139" s="47"/>
      <c r="D139" s="47"/>
      <c r="E139" s="47"/>
      <c r="F139" s="47"/>
      <c r="G139" s="46"/>
      <c r="H139" s="46"/>
      <c r="I139" s="46"/>
    </row>
    <row r="140" spans="1:9" ht="11.25">
      <c r="B140" s="46"/>
      <c r="C140" s="47"/>
      <c r="D140" s="49" t="s">
        <v>110</v>
      </c>
      <c r="E140" s="49" t="s">
        <v>111</v>
      </c>
      <c r="F140" s="49" t="s">
        <v>112</v>
      </c>
      <c r="G140" s="46"/>
      <c r="H140" s="46"/>
      <c r="I140" s="46"/>
    </row>
    <row r="141" spans="1:9" ht="11.25">
      <c r="B141" s="46"/>
      <c r="C141" s="47"/>
      <c r="D141" s="49">
        <f>SUM(D36:D138)</f>
        <v>3303.3199999999988</v>
      </c>
      <c r="E141" s="49">
        <f>SUM(E36:E138)</f>
        <v>752.29000000000019</v>
      </c>
      <c r="F141" s="49">
        <f>SUM(E141+D141)</f>
        <v>4055.6099999999988</v>
      </c>
      <c r="G141" s="46"/>
      <c r="H141" s="46"/>
      <c r="I141" s="46"/>
    </row>
    <row r="142" spans="1:9">
      <c r="B142" s="46"/>
      <c r="C142" s="47"/>
      <c r="D142" s="47"/>
      <c r="E142" s="47"/>
      <c r="F142" s="47"/>
      <c r="G142" s="46"/>
      <c r="H142" s="46"/>
      <c r="I142" s="46"/>
    </row>
    <row r="143" spans="1:9">
      <c r="B143" s="46"/>
      <c r="C143" s="47"/>
      <c r="D143" s="47"/>
      <c r="E143" s="47"/>
      <c r="F143" s="47"/>
      <c r="G143" s="46"/>
      <c r="H143" s="46"/>
      <c r="I143" s="46"/>
    </row>
    <row r="144" spans="1:9">
      <c r="B144" s="46"/>
      <c r="C144" s="47"/>
      <c r="D144" s="47"/>
      <c r="E144" s="47"/>
      <c r="F144" s="47"/>
      <c r="G144" s="46"/>
      <c r="H144" s="46"/>
      <c r="I144" s="46"/>
    </row>
    <row r="145" spans="2:9">
      <c r="B145" s="46"/>
      <c r="C145" s="47"/>
      <c r="D145" s="47"/>
      <c r="E145" s="47"/>
      <c r="F145" s="47"/>
      <c r="G145" s="46"/>
      <c r="H145" s="46"/>
      <c r="I145" s="46"/>
    </row>
    <row r="146" spans="2:9">
      <c r="B146" s="46"/>
      <c r="C146" s="47"/>
      <c r="D146" s="47"/>
      <c r="E146" s="47"/>
      <c r="F146" s="47"/>
      <c r="G146" s="46"/>
      <c r="H146" s="46"/>
      <c r="I146" s="46"/>
    </row>
    <row r="147" spans="2:9">
      <c r="B147" s="46"/>
      <c r="C147" s="47"/>
      <c r="D147" s="47"/>
      <c r="E147" s="47"/>
      <c r="F147" s="47"/>
      <c r="G147" s="46"/>
      <c r="H147" s="46"/>
      <c r="I147" s="46"/>
    </row>
    <row r="148" spans="2:9">
      <c r="C148" s="45"/>
      <c r="D148" s="45"/>
      <c r="E148" s="45"/>
      <c r="F148" s="45"/>
    </row>
  </sheetData>
  <sheetProtection insertColumns="0" insertRows="0"/>
  <dataConsolidate/>
  <mergeCells count="2">
    <mergeCell ref="A1:O1"/>
    <mergeCell ref="A2:O2"/>
  </mergeCells>
  <phoneticPr fontId="0" type="noConversion"/>
  <conditionalFormatting sqref="B7:N7">
    <cfRule type="cellIs" dxfId="0" priority="1" stopIfTrue="1" operator="lessThanOrEqual">
      <formula>$B$4</formula>
    </cfRule>
  </conditionalFormatting>
  <dataValidations count="7">
    <dataValidation type="decimal" allowBlank="1" showInputMessage="1" sqref="O7:O9 B5 O4:O5 C8:N10 C4:N6 B18:N31 C12:N15 B7:B15 B34:N34" xr:uid="{00000000-0002-0000-0000-000000000000}">
      <formula1>-10000000</formula1>
      <formula2>10000000</formula2>
    </dataValidation>
    <dataValidation type="decimal" operator="lessThanOrEqual" allowBlank="1" showInputMessage="1" showErrorMessage="1" error="Please enter a number greater than zero." sqref="B4 O18:O31 O10:O15 O34" xr:uid="{00000000-0002-0000-0000-000001000000}">
      <formula1>10000000</formula1>
    </dataValidation>
    <dataValidation operator="greaterThanOrEqual" allowBlank="1" showInputMessage="1" showErrorMessage="1" error="Please enter a number greater than zero." sqref="B6 O6" xr:uid="{00000000-0002-0000-0000-000002000000}"/>
    <dataValidation type="decimal" operator="lessThanOrEqual" allowBlank="1" showInputMessage="1" showErrorMessage="1" sqref="B16:O17 B32:O33" xr:uid="{00000000-0002-0000-0000-000003000000}">
      <formula1>10000000</formula1>
    </dataValidation>
    <dataValidation type="date" allowBlank="1" showInputMessage="1" showErrorMessage="1" error="Please enter a valid date." sqref="B3" xr:uid="{00000000-0002-0000-0000-000004000000}">
      <formula1>1</formula1>
      <formula2>73415</formula2>
    </dataValidation>
    <dataValidation type="decimal" operator="lessThanOrEqual" allowBlank="1" showInputMessage="1" sqref="C7:N7" xr:uid="{00000000-0002-0000-0000-000005000000}">
      <formula1>10000000</formula1>
    </dataValidation>
    <dataValidation type="decimal" allowBlank="1" showInputMessage="1" prompt="Enter returns and allowances as a positive number." sqref="C11:N11" xr:uid="{00000000-0002-0000-0000-000006000000}">
      <formula1>-10000000</formula1>
      <formula2>10000000</formula2>
    </dataValidation>
  </dataValidations>
  <printOptions horizontalCentered="1"/>
  <pageMargins left="0" right="0" top="0.5" bottom="0.25" header="0" footer="0"/>
  <pageSetup scale="8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79998168889431442"/>
  </sheetPr>
  <dimension ref="B37:D38"/>
  <sheetViews>
    <sheetView showGridLines="0" workbookViewId="0" xr3:uid="{958C4451-9541-5A59-BF78-D2F731DF1C81}">
      <selection activeCell="B2" sqref="B2"/>
    </sheetView>
  </sheetViews>
  <sheetFormatPr defaultColWidth="9.1640625" defaultRowHeight="11.1"/>
  <cols>
    <col min="1" max="1" width="9.1640625" style="10"/>
    <col min="2" max="2" width="30.1640625" style="10" bestFit="1" customWidth="1"/>
    <col min="3" max="3" width="9.1640625" style="10"/>
    <col min="4" max="4" width="13.1640625" style="10" bestFit="1" customWidth="1"/>
    <col min="5" max="16384" width="9.1640625" style="10"/>
  </cols>
  <sheetData>
    <row r="37" spans="2:4" ht="12.95">
      <c r="B37" s="17" t="s">
        <v>3</v>
      </c>
      <c r="D37" s="19">
        <f>[0]!Cash_minimum</f>
        <v>0</v>
      </c>
    </row>
    <row r="38" spans="2:4" ht="12.95">
      <c r="B38" s="2"/>
      <c r="C38" s="20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86BD1AC-26C3-4646-A35C-C1C47790E41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Small business cash flow projection</dc:title>
  <dc:subject/>
  <dc:creator>Ross Thyne</dc:creator>
  <cp:keywords/>
  <dc:description/>
  <cp:lastModifiedBy>Thyne, Ross D</cp:lastModifiedBy>
  <cp:revision/>
  <dcterms:created xsi:type="dcterms:W3CDTF">2017-11-14T00:04:58Z</dcterms:created>
  <dcterms:modified xsi:type="dcterms:W3CDTF">2018-05-07T19:38:28Z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TC011132361033</vt:lpwstr>
  </property>
</Properties>
</file>